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897651D-EFC8-4816-A201-49D2E49F3224}" xr6:coauthVersionLast="45" xr6:coauthVersionMax="45" xr10:uidLastSave="{00000000-0000-0000-0000-000000000000}"/>
  <bookViews>
    <workbookView xWindow="-28920" yWindow="-120" windowWidth="29040" windowHeight="15840" tabRatio="653" activeTab="7" xr2:uid="{1BFDBDDD-03BC-42BF-BA52-8E4216F92F7B}"/>
    <workbookView xWindow="-289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daShp서버!$AJ$1:$AJ$373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50" i="9" l="1"/>
  <c r="O349" i="9"/>
  <c r="O336" i="9"/>
  <c r="O319" i="9"/>
  <c r="O318" i="9"/>
  <c r="O286" i="9"/>
  <c r="O57" i="9"/>
  <c r="O27" i="9"/>
  <c r="O26" i="9"/>
  <c r="AS17" i="9" l="1"/>
  <c r="AS18" i="9"/>
  <c r="AS15" i="9" s="1"/>
  <c r="AS16" i="9"/>
  <c r="N57" i="9"/>
  <c r="N27" i="9"/>
  <c r="N26" i="9"/>
  <c r="AS14" i="9" l="1"/>
  <c r="BG12" i="9"/>
  <c r="BG11" i="9"/>
  <c r="BG10" i="9"/>
  <c r="BG14" i="9"/>
  <c r="BG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2" i="9"/>
  <c r="AH156" i="9"/>
  <c r="I156" i="9"/>
  <c r="H156" i="9"/>
  <c r="G156" i="9"/>
  <c r="F156" i="9"/>
  <c r="E156" i="9"/>
  <c r="D156" i="9"/>
  <c r="AH155" i="9"/>
  <c r="I155" i="9"/>
  <c r="H155" i="9"/>
  <c r="G155" i="9"/>
  <c r="F155" i="9"/>
  <c r="E155" i="9"/>
  <c r="D155" i="9"/>
  <c r="AH154" i="9"/>
  <c r="I154" i="9"/>
  <c r="H154" i="9"/>
  <c r="G154" i="9"/>
  <c r="F154" i="9"/>
  <c r="E154" i="9"/>
  <c r="D154" i="9"/>
  <c r="AI153" i="9"/>
  <c r="AH153" i="9"/>
  <c r="I153" i="9"/>
  <c r="H153" i="9"/>
  <c r="G153" i="9"/>
  <c r="F153" i="9"/>
  <c r="E153" i="9"/>
  <c r="D153" i="9"/>
  <c r="AI152" i="9"/>
  <c r="AH152" i="9"/>
  <c r="I152" i="9"/>
  <c r="H152" i="9"/>
  <c r="G152" i="9"/>
  <c r="F152" i="9"/>
  <c r="E152" i="9"/>
  <c r="D152" i="9"/>
  <c r="AH151" i="9"/>
  <c r="I151" i="9"/>
  <c r="H151" i="9"/>
  <c r="G151" i="9"/>
  <c r="F151" i="9"/>
  <c r="E151" i="9"/>
  <c r="D151" i="9"/>
  <c r="AH150" i="9"/>
  <c r="I150" i="9"/>
  <c r="H150" i="9"/>
  <c r="G150" i="9"/>
  <c r="F150" i="9"/>
  <c r="E150" i="9"/>
  <c r="D150" i="9"/>
  <c r="AI149" i="9"/>
  <c r="AH149" i="9"/>
  <c r="I149" i="9"/>
  <c r="H149" i="9"/>
  <c r="G149" i="9"/>
  <c r="F149" i="9"/>
  <c r="E149" i="9"/>
  <c r="D149" i="9"/>
  <c r="AI148" i="9"/>
  <c r="AH148" i="9"/>
  <c r="I148" i="9"/>
  <c r="H148" i="9"/>
  <c r="G148" i="9"/>
  <c r="F148" i="9"/>
  <c r="E148" i="9"/>
  <c r="D148" i="9"/>
  <c r="AH147" i="9"/>
  <c r="I147" i="9"/>
  <c r="H147" i="9"/>
  <c r="G147" i="9"/>
  <c r="F147" i="9"/>
  <c r="E147" i="9"/>
  <c r="D147" i="9"/>
  <c r="AH146" i="9"/>
  <c r="I146" i="9"/>
  <c r="H146" i="9"/>
  <c r="G146" i="9"/>
  <c r="F146" i="9"/>
  <c r="E146" i="9"/>
  <c r="D146" i="9"/>
  <c r="AH145" i="9"/>
  <c r="I145" i="9"/>
  <c r="H145" i="9"/>
  <c r="G145" i="9"/>
  <c r="F145" i="9"/>
  <c r="E145" i="9"/>
  <c r="D145" i="9"/>
  <c r="AH144" i="9"/>
  <c r="I144" i="9"/>
  <c r="H144" i="9"/>
  <c r="G144" i="9"/>
  <c r="F144" i="9"/>
  <c r="E144" i="9"/>
  <c r="D144" i="9"/>
  <c r="AH143" i="9"/>
  <c r="I143" i="9"/>
  <c r="H143" i="9"/>
  <c r="G143" i="9"/>
  <c r="F143" i="9"/>
  <c r="E143" i="9"/>
  <c r="D143" i="9"/>
  <c r="AH142" i="9"/>
  <c r="I142" i="9"/>
  <c r="H142" i="9"/>
  <c r="G142" i="9"/>
  <c r="F142" i="9"/>
  <c r="E142" i="9"/>
  <c r="D142" i="9"/>
  <c r="AI141" i="9"/>
  <c r="AH141" i="9"/>
  <c r="I141" i="9"/>
  <c r="H141" i="9"/>
  <c r="G141" i="9"/>
  <c r="F141" i="9"/>
  <c r="E141" i="9"/>
  <c r="D141" i="9"/>
  <c r="AI140" i="9"/>
  <c r="AH140" i="9"/>
  <c r="I140" i="9"/>
  <c r="H140" i="9"/>
  <c r="G140" i="9"/>
  <c r="F140" i="9"/>
  <c r="E140" i="9"/>
  <c r="D140" i="9"/>
  <c r="AH139" i="9"/>
  <c r="I139" i="9"/>
  <c r="H139" i="9"/>
  <c r="G139" i="9"/>
  <c r="F139" i="9"/>
  <c r="E139" i="9"/>
  <c r="D139" i="9"/>
  <c r="AH138" i="9"/>
  <c r="I138" i="9"/>
  <c r="H138" i="9"/>
  <c r="G138" i="9"/>
  <c r="F138" i="9"/>
  <c r="E138" i="9"/>
  <c r="D138" i="9"/>
  <c r="AH137" i="9"/>
  <c r="I137" i="9"/>
  <c r="H137" i="9"/>
  <c r="G137" i="9"/>
  <c r="F137" i="9"/>
  <c r="E137" i="9"/>
  <c r="D137" i="9"/>
  <c r="AH136" i="9"/>
  <c r="I136" i="9"/>
  <c r="H136" i="9"/>
  <c r="G136" i="9"/>
  <c r="F136" i="9"/>
  <c r="E136" i="9"/>
  <c r="D136" i="9"/>
  <c r="AH135" i="9"/>
  <c r="I135" i="9"/>
  <c r="H135" i="9"/>
  <c r="G135" i="9"/>
  <c r="F135" i="9"/>
  <c r="E135" i="9"/>
  <c r="D135" i="9"/>
  <c r="AH134" i="9"/>
  <c r="I134" i="9"/>
  <c r="H134" i="9"/>
  <c r="G134" i="9"/>
  <c r="F134" i="9"/>
  <c r="E134" i="9"/>
  <c r="D134" i="9"/>
  <c r="AH133" i="9"/>
  <c r="I133" i="9"/>
  <c r="H133" i="9"/>
  <c r="G133" i="9"/>
  <c r="F133" i="9"/>
  <c r="E133" i="9"/>
  <c r="D133" i="9"/>
  <c r="AI132" i="9"/>
  <c r="AH132" i="9"/>
  <c r="I132" i="9"/>
  <c r="H132" i="9"/>
  <c r="G132" i="9"/>
  <c r="F132" i="9"/>
  <c r="E132" i="9"/>
  <c r="D132" i="9"/>
  <c r="AH131" i="9"/>
  <c r="I131" i="9"/>
  <c r="H131" i="9"/>
  <c r="G131" i="9"/>
  <c r="F131" i="9"/>
  <c r="E131" i="9"/>
  <c r="D131" i="9"/>
  <c r="AH130" i="9"/>
  <c r="I130" i="9"/>
  <c r="H130" i="9"/>
  <c r="G130" i="9"/>
  <c r="F130" i="9"/>
  <c r="E130" i="9"/>
  <c r="D130" i="9"/>
  <c r="AH129" i="9"/>
  <c r="I129" i="9"/>
  <c r="H129" i="9"/>
  <c r="G129" i="9"/>
  <c r="F129" i="9"/>
  <c r="E129" i="9"/>
  <c r="D129" i="9"/>
  <c r="AH128" i="9"/>
  <c r="I128" i="9"/>
  <c r="H128" i="9"/>
  <c r="G128" i="9"/>
  <c r="F128" i="9"/>
  <c r="E128" i="9"/>
  <c r="D128" i="9"/>
  <c r="AH127" i="9"/>
  <c r="I127" i="9"/>
  <c r="H127" i="9"/>
  <c r="G127" i="9"/>
  <c r="F127" i="9"/>
  <c r="E127" i="9"/>
  <c r="D127" i="9"/>
  <c r="AI126" i="9"/>
  <c r="AH126" i="9"/>
  <c r="I126" i="9"/>
  <c r="H126" i="9"/>
  <c r="G126" i="9"/>
  <c r="F126" i="9"/>
  <c r="E126" i="9"/>
  <c r="D126" i="9"/>
  <c r="AH125" i="9"/>
  <c r="I125" i="9"/>
  <c r="H125" i="9"/>
  <c r="G125" i="9"/>
  <c r="F125" i="9"/>
  <c r="E125" i="9"/>
  <c r="D125" i="9"/>
  <c r="AH124" i="9"/>
  <c r="I124" i="9"/>
  <c r="H124" i="9"/>
  <c r="G124" i="9"/>
  <c r="F124" i="9"/>
  <c r="E124" i="9"/>
  <c r="D124" i="9"/>
  <c r="AH123" i="9"/>
  <c r="I123" i="9"/>
  <c r="H123" i="9"/>
  <c r="G123" i="9"/>
  <c r="F123" i="9"/>
  <c r="E123" i="9"/>
  <c r="D123" i="9"/>
  <c r="AH122" i="9"/>
  <c r="I122" i="9"/>
  <c r="H122" i="9"/>
  <c r="G122" i="9"/>
  <c r="F122" i="9"/>
  <c r="E122" i="9"/>
  <c r="D122" i="9"/>
  <c r="AH121" i="9"/>
  <c r="I121" i="9"/>
  <c r="H121" i="9"/>
  <c r="G121" i="9"/>
  <c r="F121" i="9"/>
  <c r="E121" i="9"/>
  <c r="D121" i="9"/>
  <c r="AH120" i="9"/>
  <c r="I120" i="9"/>
  <c r="H120" i="9"/>
  <c r="G120" i="9"/>
  <c r="F120" i="9"/>
  <c r="E120" i="9"/>
  <c r="D120" i="9"/>
  <c r="AH119" i="9"/>
  <c r="I119" i="9"/>
  <c r="H119" i="9"/>
  <c r="G119" i="9"/>
  <c r="F119" i="9"/>
  <c r="E119" i="9"/>
  <c r="D119" i="9"/>
  <c r="AH118" i="9"/>
  <c r="I118" i="9"/>
  <c r="H118" i="9"/>
  <c r="G118" i="9"/>
  <c r="F118" i="9"/>
  <c r="E118" i="9"/>
  <c r="D118" i="9"/>
  <c r="AH117" i="9"/>
  <c r="I117" i="9"/>
  <c r="H117" i="9"/>
  <c r="G117" i="9"/>
  <c r="F117" i="9"/>
  <c r="E117" i="9"/>
  <c r="D117" i="9"/>
  <c r="AH116" i="9"/>
  <c r="I116" i="9"/>
  <c r="H116" i="9"/>
  <c r="G116" i="9"/>
  <c r="F116" i="9"/>
  <c r="E116" i="9"/>
  <c r="D116" i="9"/>
  <c r="AH115" i="9"/>
  <c r="I115" i="9"/>
  <c r="H115" i="9"/>
  <c r="G115" i="9"/>
  <c r="F115" i="9"/>
  <c r="E115" i="9"/>
  <c r="D115" i="9"/>
  <c r="AH114" i="9"/>
  <c r="I114" i="9"/>
  <c r="H114" i="9"/>
  <c r="G114" i="9"/>
  <c r="F114" i="9"/>
  <c r="E114" i="9"/>
  <c r="D114" i="9"/>
  <c r="AH113" i="9"/>
  <c r="I113" i="9"/>
  <c r="H113" i="9"/>
  <c r="G113" i="9"/>
  <c r="F113" i="9"/>
  <c r="E113" i="9"/>
  <c r="D113" i="9"/>
  <c r="AH112" i="9"/>
  <c r="I112" i="9"/>
  <c r="H112" i="9"/>
  <c r="G112" i="9"/>
  <c r="F112" i="9"/>
  <c r="E112" i="9"/>
  <c r="D112" i="9"/>
  <c r="AH111" i="9"/>
  <c r="I111" i="9"/>
  <c r="H111" i="9"/>
  <c r="G111" i="9"/>
  <c r="F111" i="9"/>
  <c r="E111" i="9"/>
  <c r="D111" i="9"/>
  <c r="AH110" i="9"/>
  <c r="I110" i="9"/>
  <c r="H110" i="9"/>
  <c r="G110" i="9"/>
  <c r="F110" i="9"/>
  <c r="E110" i="9"/>
  <c r="D110" i="9"/>
  <c r="AH109" i="9"/>
  <c r="I109" i="9"/>
  <c r="H109" i="9"/>
  <c r="G109" i="9"/>
  <c r="F109" i="9"/>
  <c r="E109" i="9"/>
  <c r="D109" i="9"/>
  <c r="AH108" i="9"/>
  <c r="I108" i="9"/>
  <c r="H108" i="9"/>
  <c r="G108" i="9"/>
  <c r="F108" i="9"/>
  <c r="E108" i="9"/>
  <c r="D108" i="9"/>
  <c r="AH107" i="9"/>
  <c r="I107" i="9"/>
  <c r="H107" i="9"/>
  <c r="G107" i="9"/>
  <c r="F107" i="9"/>
  <c r="E107" i="9"/>
  <c r="D107" i="9"/>
  <c r="AH106" i="9"/>
  <c r="I106" i="9"/>
  <c r="H106" i="9"/>
  <c r="G106" i="9"/>
  <c r="F106" i="9"/>
  <c r="E106" i="9"/>
  <c r="D106" i="9"/>
  <c r="AH105" i="9"/>
  <c r="I105" i="9"/>
  <c r="H105" i="9"/>
  <c r="G105" i="9"/>
  <c r="F105" i="9"/>
  <c r="E105" i="9"/>
  <c r="D105" i="9"/>
  <c r="AH104" i="9"/>
  <c r="I104" i="9"/>
  <c r="H104" i="9"/>
  <c r="G104" i="9"/>
  <c r="F104" i="9"/>
  <c r="E104" i="9"/>
  <c r="D104" i="9"/>
  <c r="AH103" i="9"/>
  <c r="I103" i="9"/>
  <c r="H103" i="9"/>
  <c r="G103" i="9"/>
  <c r="F103" i="9"/>
  <c r="E103" i="9"/>
  <c r="D103" i="9"/>
  <c r="AH102" i="9"/>
  <c r="I102" i="9"/>
  <c r="H102" i="9"/>
  <c r="G102" i="9"/>
  <c r="F102" i="9"/>
  <c r="E102" i="9"/>
  <c r="D102" i="9"/>
  <c r="AH101" i="9"/>
  <c r="I101" i="9"/>
  <c r="H101" i="9"/>
  <c r="G101" i="9"/>
  <c r="F101" i="9"/>
  <c r="E101" i="9"/>
  <c r="D101" i="9"/>
  <c r="AH100" i="9"/>
  <c r="I100" i="9"/>
  <c r="H100" i="9"/>
  <c r="G100" i="9"/>
  <c r="F100" i="9"/>
  <c r="E100" i="9"/>
  <c r="D100" i="9"/>
  <c r="AH99" i="9"/>
  <c r="I99" i="9"/>
  <c r="H99" i="9"/>
  <c r="G99" i="9"/>
  <c r="F99" i="9"/>
  <c r="E99" i="9"/>
  <c r="D99" i="9"/>
  <c r="AH98" i="9"/>
  <c r="I98" i="9"/>
  <c r="H98" i="9"/>
  <c r="G98" i="9"/>
  <c r="F98" i="9"/>
  <c r="E98" i="9"/>
  <c r="D98" i="9"/>
  <c r="AH97" i="9"/>
  <c r="I97" i="9"/>
  <c r="H97" i="9"/>
  <c r="G97" i="9"/>
  <c r="F97" i="9"/>
  <c r="E97" i="9"/>
  <c r="D97" i="9"/>
  <c r="AH96" i="9"/>
  <c r="I96" i="9"/>
  <c r="H96" i="9"/>
  <c r="G96" i="9"/>
  <c r="F96" i="9"/>
  <c r="E96" i="9"/>
  <c r="D96" i="9"/>
  <c r="AH95" i="9"/>
  <c r="I95" i="9"/>
  <c r="H95" i="9"/>
  <c r="G95" i="9"/>
  <c r="F95" i="9"/>
  <c r="E95" i="9"/>
  <c r="D95" i="9"/>
  <c r="AH94" i="9"/>
  <c r="I94" i="9"/>
  <c r="H94" i="9"/>
  <c r="G94" i="9"/>
  <c r="F94" i="9"/>
  <c r="E94" i="9"/>
  <c r="D94" i="9"/>
  <c r="AH93" i="9"/>
  <c r="I93" i="9"/>
  <c r="H93" i="9"/>
  <c r="G93" i="9"/>
  <c r="F93" i="9"/>
  <c r="E93" i="9"/>
  <c r="D93" i="9"/>
  <c r="AH92" i="9"/>
  <c r="I92" i="9"/>
  <c r="H92" i="9"/>
  <c r="G92" i="9"/>
  <c r="F92" i="9"/>
  <c r="E92" i="9"/>
  <c r="D92" i="9"/>
  <c r="AH91" i="9"/>
  <c r="I91" i="9"/>
  <c r="H91" i="9"/>
  <c r="G91" i="9"/>
  <c r="F91" i="9"/>
  <c r="E91" i="9"/>
  <c r="D91" i="9"/>
  <c r="AH90" i="9"/>
  <c r="I90" i="9"/>
  <c r="H90" i="9"/>
  <c r="G90" i="9"/>
  <c r="F90" i="9"/>
  <c r="E90" i="9"/>
  <c r="D90" i="9"/>
  <c r="AH89" i="9"/>
  <c r="I89" i="9"/>
  <c r="H89" i="9"/>
  <c r="G89" i="9"/>
  <c r="F89" i="9"/>
  <c r="E89" i="9"/>
  <c r="D89" i="9"/>
  <c r="AH88" i="9"/>
  <c r="I88" i="9"/>
  <c r="H88" i="9"/>
  <c r="G88" i="9"/>
  <c r="F88" i="9"/>
  <c r="E88" i="9"/>
  <c r="D88" i="9"/>
  <c r="AH87" i="9"/>
  <c r="I87" i="9"/>
  <c r="H87" i="9"/>
  <c r="G87" i="9"/>
  <c r="F87" i="9"/>
  <c r="E87" i="9"/>
  <c r="D87" i="9"/>
  <c r="AH86" i="9"/>
  <c r="I86" i="9"/>
  <c r="H86" i="9"/>
  <c r="G86" i="9"/>
  <c r="F86" i="9"/>
  <c r="E86" i="9"/>
  <c r="D86" i="9"/>
  <c r="AH85" i="9"/>
  <c r="I85" i="9"/>
  <c r="H85" i="9"/>
  <c r="G85" i="9"/>
  <c r="F85" i="9"/>
  <c r="E85" i="9"/>
  <c r="D85" i="9"/>
  <c r="AH84" i="9"/>
  <c r="I84" i="9"/>
  <c r="H84" i="9"/>
  <c r="G84" i="9"/>
  <c r="F84" i="9"/>
  <c r="E84" i="9"/>
  <c r="D84" i="9"/>
  <c r="AH83" i="9"/>
  <c r="I83" i="9"/>
  <c r="H83" i="9"/>
  <c r="G83" i="9"/>
  <c r="F83" i="9"/>
  <c r="E83" i="9"/>
  <c r="D83" i="9"/>
  <c r="AH82" i="9"/>
  <c r="I82" i="9"/>
  <c r="H82" i="9"/>
  <c r="G82" i="9"/>
  <c r="F82" i="9"/>
  <c r="E82" i="9"/>
  <c r="D82" i="9"/>
  <c r="AH81" i="9"/>
  <c r="I81" i="9"/>
  <c r="H81" i="9"/>
  <c r="G81" i="9"/>
  <c r="F81" i="9"/>
  <c r="E81" i="9"/>
  <c r="D81" i="9"/>
  <c r="AH80" i="9"/>
  <c r="I80" i="9"/>
  <c r="H80" i="9"/>
  <c r="G80" i="9"/>
  <c r="F80" i="9"/>
  <c r="E80" i="9"/>
  <c r="D80" i="9"/>
  <c r="AH79" i="9"/>
  <c r="I79" i="9"/>
  <c r="H79" i="9"/>
  <c r="G79" i="9"/>
  <c r="F79" i="9"/>
  <c r="E79" i="9"/>
  <c r="D79" i="9"/>
  <c r="AH78" i="9"/>
  <c r="I78" i="9"/>
  <c r="H78" i="9"/>
  <c r="G78" i="9"/>
  <c r="F78" i="9"/>
  <c r="E78" i="9"/>
  <c r="D78" i="9"/>
  <c r="AH77" i="9"/>
  <c r="I77" i="9"/>
  <c r="H77" i="9"/>
  <c r="G77" i="9"/>
  <c r="F77" i="9"/>
  <c r="E77" i="9"/>
  <c r="D77" i="9"/>
  <c r="AH76" i="9"/>
  <c r="I76" i="9"/>
  <c r="H76" i="9"/>
  <c r="G76" i="9"/>
  <c r="F76" i="9"/>
  <c r="E76" i="9"/>
  <c r="D76" i="9"/>
  <c r="AH75" i="9"/>
  <c r="I75" i="9"/>
  <c r="H75" i="9"/>
  <c r="G75" i="9"/>
  <c r="F75" i="9"/>
  <c r="E75" i="9"/>
  <c r="D75" i="9"/>
  <c r="AH74" i="9"/>
  <c r="I74" i="9"/>
  <c r="H74" i="9"/>
  <c r="G74" i="9"/>
  <c r="F74" i="9"/>
  <c r="E74" i="9"/>
  <c r="D74" i="9"/>
  <c r="AH73" i="9"/>
  <c r="I73" i="9"/>
  <c r="H73" i="9"/>
  <c r="G73" i="9"/>
  <c r="F73" i="9"/>
  <c r="E73" i="9"/>
  <c r="D73" i="9"/>
  <c r="AH72" i="9"/>
  <c r="I72" i="9"/>
  <c r="H72" i="9"/>
  <c r="G72" i="9"/>
  <c r="F72" i="9"/>
  <c r="E72" i="9"/>
  <c r="D72" i="9"/>
  <c r="AH71" i="9"/>
  <c r="I71" i="9"/>
  <c r="H71" i="9"/>
  <c r="G71" i="9"/>
  <c r="F71" i="9"/>
  <c r="E71" i="9"/>
  <c r="D71" i="9"/>
  <c r="AH70" i="9"/>
  <c r="I70" i="9"/>
  <c r="H70" i="9"/>
  <c r="G70" i="9"/>
  <c r="F70" i="9"/>
  <c r="E70" i="9"/>
  <c r="D70" i="9"/>
  <c r="AH69" i="9"/>
  <c r="I69" i="9"/>
  <c r="H69" i="9"/>
  <c r="G69" i="9"/>
  <c r="F69" i="9"/>
  <c r="E69" i="9"/>
  <c r="D69" i="9"/>
  <c r="AH68" i="9"/>
  <c r="I68" i="9"/>
  <c r="H68" i="9"/>
  <c r="G68" i="9"/>
  <c r="F68" i="9"/>
  <c r="E68" i="9"/>
  <c r="D68" i="9"/>
  <c r="AH67" i="9"/>
  <c r="I67" i="9"/>
  <c r="H67" i="9"/>
  <c r="G67" i="9"/>
  <c r="F67" i="9"/>
  <c r="E67" i="9"/>
  <c r="D67" i="9"/>
  <c r="AH66" i="9"/>
  <c r="I66" i="9"/>
  <c r="H66" i="9"/>
  <c r="G66" i="9"/>
  <c r="F66" i="9"/>
  <c r="E66" i="9"/>
  <c r="D66" i="9"/>
  <c r="AH65" i="9"/>
  <c r="I65" i="9"/>
  <c r="H65" i="9"/>
  <c r="G65" i="9"/>
  <c r="F65" i="9"/>
  <c r="E65" i="9"/>
  <c r="D65" i="9"/>
  <c r="AH64" i="9"/>
  <c r="I64" i="9"/>
  <c r="H64" i="9"/>
  <c r="G64" i="9"/>
  <c r="F64" i="9"/>
  <c r="E64" i="9"/>
  <c r="D64" i="9"/>
  <c r="AI114" i="9" l="1"/>
  <c r="AI105" i="9"/>
  <c r="AI99" i="9"/>
  <c r="AI93" i="9"/>
  <c r="AI87" i="9"/>
  <c r="AI81" i="9"/>
  <c r="AI75" i="9"/>
  <c r="AI69" i="9"/>
  <c r="AI137" i="9"/>
  <c r="AI122" i="9"/>
  <c r="AI110" i="9"/>
  <c r="AI101" i="9"/>
  <c r="AI86" i="9"/>
  <c r="AI74" i="9"/>
  <c r="AI145" i="9"/>
  <c r="AI130" i="9"/>
  <c r="AI118" i="9"/>
  <c r="AI106" i="9"/>
  <c r="AI94" i="9"/>
  <c r="AI82" i="9"/>
  <c r="AI67" i="9"/>
  <c r="AI156" i="9"/>
  <c r="AI150" i="9"/>
  <c r="AI147" i="9"/>
  <c r="AI144" i="9"/>
  <c r="AI138" i="9"/>
  <c r="AI135" i="9"/>
  <c r="AI129" i="9"/>
  <c r="AI123" i="9"/>
  <c r="AI120" i="9"/>
  <c r="AI117" i="9"/>
  <c r="AI111" i="9"/>
  <c r="AI108" i="9"/>
  <c r="AI102" i="9"/>
  <c r="AI96" i="9"/>
  <c r="AI90" i="9"/>
  <c r="AI84" i="9"/>
  <c r="AI78" i="9"/>
  <c r="AI72" i="9"/>
  <c r="AI66" i="9"/>
  <c r="AI134" i="9"/>
  <c r="AI125" i="9"/>
  <c r="AI113" i="9"/>
  <c r="AI95" i="9"/>
  <c r="AI83" i="9"/>
  <c r="AI68" i="9"/>
  <c r="AI154" i="9"/>
  <c r="AI139" i="9"/>
  <c r="AI127" i="9"/>
  <c r="AI112" i="9"/>
  <c r="AI100" i="9"/>
  <c r="AI85" i="9"/>
  <c r="AI73" i="9"/>
  <c r="AI146" i="9"/>
  <c r="AI128" i="9"/>
  <c r="AI116" i="9"/>
  <c r="AI104" i="9"/>
  <c r="AI92" i="9"/>
  <c r="AI80" i="9"/>
  <c r="AI71" i="9"/>
  <c r="AI142" i="9"/>
  <c r="AI133" i="9"/>
  <c r="AI121" i="9"/>
  <c r="AI109" i="9"/>
  <c r="AI97" i="9"/>
  <c r="AI88" i="9"/>
  <c r="AI76" i="9"/>
  <c r="AI64" i="9"/>
  <c r="AI155" i="9"/>
  <c r="AI143" i="9"/>
  <c r="AI131" i="9"/>
  <c r="AI119" i="9"/>
  <c r="AI107" i="9"/>
  <c r="AI98" i="9"/>
  <c r="AI89" i="9"/>
  <c r="AI77" i="9"/>
  <c r="AI65" i="9"/>
  <c r="AI151" i="9"/>
  <c r="AI136" i="9"/>
  <c r="AI124" i="9"/>
  <c r="AI115" i="9"/>
  <c r="AI103" i="9"/>
  <c r="AI91" i="9"/>
  <c r="AI79" i="9"/>
  <c r="AI70" i="9"/>
  <c r="BZ45" i="9" l="1"/>
  <c r="BZ44" i="9"/>
  <c r="BV44" i="9" l="1"/>
  <c r="BV45" i="9"/>
  <c r="AX6" i="9" l="1"/>
  <c r="BY43" i="9" l="1"/>
  <c r="BZ43" i="9" s="1"/>
  <c r="BV43" i="9" l="1"/>
  <c r="AI362" i="9" l="1"/>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280" i="9"/>
  <c r="AI249" i="9"/>
  <c r="AI218" i="9"/>
  <c r="AI187" i="9"/>
  <c r="AI310" i="9"/>
  <c r="AI279" i="9"/>
  <c r="AI248" i="9"/>
  <c r="AI217" i="9"/>
  <c r="AI186" i="9"/>
  <c r="AI309" i="9"/>
  <c r="AI278" i="9"/>
  <c r="AI247" i="9"/>
  <c r="AI216" i="9"/>
  <c r="AI185" i="9"/>
  <c r="AI308" i="9"/>
  <c r="AI277" i="9"/>
  <c r="AI246" i="9"/>
  <c r="AI215" i="9"/>
  <c r="AI184" i="9"/>
  <c r="AI307" i="9"/>
  <c r="AI276" i="9"/>
  <c r="AI245" i="9"/>
  <c r="AI214" i="9"/>
  <c r="AI183" i="9"/>
  <c r="AI306" i="9"/>
  <c r="AI275" i="9"/>
  <c r="AI244" i="9"/>
  <c r="AI213" i="9"/>
  <c r="AI182" i="9"/>
  <c r="AI305" i="9"/>
  <c r="AI274" i="9"/>
  <c r="AI243" i="9"/>
  <c r="AI212" i="9"/>
  <c r="AI181" i="9"/>
  <c r="AI304" i="9"/>
  <c r="AI273" i="9"/>
  <c r="AI242" i="9"/>
  <c r="AI211" i="9"/>
  <c r="AI180" i="9"/>
  <c r="AI303" i="9"/>
  <c r="AI272" i="9"/>
  <c r="AI241" i="9"/>
  <c r="AI210" i="9"/>
  <c r="AI179" i="9"/>
  <c r="AI302" i="9"/>
  <c r="AI271" i="9"/>
  <c r="AI240" i="9"/>
  <c r="AI209" i="9"/>
  <c r="AI178" i="9"/>
  <c r="AI301" i="9"/>
  <c r="AI270" i="9"/>
  <c r="AI239" i="9"/>
  <c r="AI208" i="9"/>
  <c r="AI177" i="9"/>
  <c r="AI300" i="9"/>
  <c r="AI269" i="9"/>
  <c r="AI238" i="9"/>
  <c r="AI207" i="9"/>
  <c r="AI176" i="9"/>
  <c r="AI299" i="9"/>
  <c r="AI268" i="9"/>
  <c r="AI237" i="9"/>
  <c r="AI206" i="9"/>
  <c r="AI175" i="9"/>
  <c r="AI298" i="9"/>
  <c r="AI267" i="9"/>
  <c r="AI236" i="9"/>
  <c r="AI205" i="9"/>
  <c r="AI174" i="9"/>
  <c r="AI297" i="9"/>
  <c r="AI266" i="9"/>
  <c r="AI235" i="9"/>
  <c r="AI204" i="9"/>
  <c r="AI173" i="9"/>
  <c r="AI296" i="9"/>
  <c r="AI265" i="9"/>
  <c r="AI234" i="9"/>
  <c r="AI203" i="9"/>
  <c r="AI172" i="9"/>
  <c r="AI295" i="9"/>
  <c r="AI264" i="9"/>
  <c r="AI233" i="9"/>
  <c r="AI202" i="9"/>
  <c r="AI171" i="9"/>
  <c r="AI294" i="9"/>
  <c r="AI263" i="9"/>
  <c r="AI232" i="9"/>
  <c r="AI201" i="9"/>
  <c r="AI170" i="9"/>
  <c r="AI293" i="9"/>
  <c r="AI262" i="9"/>
  <c r="AI231" i="9"/>
  <c r="AI200" i="9"/>
  <c r="AI169" i="9"/>
  <c r="AI292" i="9"/>
  <c r="AI261" i="9"/>
  <c r="AI230" i="9"/>
  <c r="AI199" i="9"/>
  <c r="AI168" i="9"/>
  <c r="AI291" i="9"/>
  <c r="AI260" i="9"/>
  <c r="AI229" i="9"/>
  <c r="AI198" i="9"/>
  <c r="AI167" i="9"/>
  <c r="AI290" i="9"/>
  <c r="AI259" i="9"/>
  <c r="AI228" i="9"/>
  <c r="AI197" i="9"/>
  <c r="AI166" i="9"/>
  <c r="AI289" i="9"/>
  <c r="AI258" i="9"/>
  <c r="AI227" i="9"/>
  <c r="AI196" i="9"/>
  <c r="AI165" i="9"/>
  <c r="AI288" i="9"/>
  <c r="AI257" i="9"/>
  <c r="AI226" i="9"/>
  <c r="AI195" i="9"/>
  <c r="AI164" i="9"/>
  <c r="AI287" i="9"/>
  <c r="AI256" i="9"/>
  <c r="AI225" i="9"/>
  <c r="AI194" i="9"/>
  <c r="AI163" i="9"/>
  <c r="AI286" i="9"/>
  <c r="AI224" i="9"/>
  <c r="AI193" i="9"/>
  <c r="AI162" i="9"/>
  <c r="AI285" i="9"/>
  <c r="AI254" i="9"/>
  <c r="AI223" i="9"/>
  <c r="AI192" i="9"/>
  <c r="AI161" i="9"/>
  <c r="AI284" i="9"/>
  <c r="AI253" i="9"/>
  <c r="AI222" i="9"/>
  <c r="AI191" i="9"/>
  <c r="AI160" i="9"/>
  <c r="AI283" i="9"/>
  <c r="AI252" i="9"/>
  <c r="AI221" i="9"/>
  <c r="AI190" i="9"/>
  <c r="AI159" i="9"/>
  <c r="AI282" i="9"/>
  <c r="AI251" i="9"/>
  <c r="AI220" i="9"/>
  <c r="AI189" i="9"/>
  <c r="AI158" i="9"/>
  <c r="AI281" i="9"/>
  <c r="AI250" i="9"/>
  <c r="AI219" i="9"/>
  <c r="AI188" i="9"/>
  <c r="AI157"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280" i="9"/>
  <c r="I249" i="9"/>
  <c r="I218" i="9"/>
  <c r="I187" i="9"/>
  <c r="I63" i="9"/>
  <c r="I32" i="9"/>
  <c r="I310" i="9"/>
  <c r="I279" i="9"/>
  <c r="I248" i="9"/>
  <c r="I217" i="9"/>
  <c r="I186" i="9"/>
  <c r="I62" i="9"/>
  <c r="I31" i="9"/>
  <c r="I309" i="9"/>
  <c r="I278" i="9"/>
  <c r="I247" i="9"/>
  <c r="I216" i="9"/>
  <c r="I185" i="9"/>
  <c r="I61" i="9"/>
  <c r="I30" i="9"/>
  <c r="I308" i="9"/>
  <c r="I277" i="9"/>
  <c r="I246" i="9"/>
  <c r="I215" i="9"/>
  <c r="I184" i="9"/>
  <c r="I60" i="9"/>
  <c r="I29" i="9"/>
  <c r="I307" i="9"/>
  <c r="I276" i="9"/>
  <c r="I245" i="9"/>
  <c r="I214" i="9"/>
  <c r="I183" i="9"/>
  <c r="I59" i="9"/>
  <c r="I28" i="9"/>
  <c r="I306" i="9"/>
  <c r="I275" i="9"/>
  <c r="I244" i="9"/>
  <c r="I213" i="9"/>
  <c r="I182" i="9"/>
  <c r="I58" i="9"/>
  <c r="I27" i="9"/>
  <c r="I305" i="9"/>
  <c r="I274" i="9"/>
  <c r="I243" i="9"/>
  <c r="I212" i="9"/>
  <c r="I181" i="9"/>
  <c r="I57" i="9"/>
  <c r="I26" i="9"/>
  <c r="I304" i="9"/>
  <c r="I273" i="9"/>
  <c r="I242" i="9"/>
  <c r="I211" i="9"/>
  <c r="I180" i="9"/>
  <c r="I56" i="9"/>
  <c r="I25" i="9"/>
  <c r="I303" i="9"/>
  <c r="I272" i="9"/>
  <c r="I241" i="9"/>
  <c r="I210" i="9"/>
  <c r="I179" i="9"/>
  <c r="I55" i="9"/>
  <c r="I24" i="9"/>
  <c r="I302" i="9"/>
  <c r="I271" i="9"/>
  <c r="I240" i="9"/>
  <c r="I209" i="9"/>
  <c r="I178" i="9"/>
  <c r="I54" i="9"/>
  <c r="I23" i="9"/>
  <c r="I301" i="9"/>
  <c r="I270" i="9"/>
  <c r="I239" i="9"/>
  <c r="I208" i="9"/>
  <c r="I177" i="9"/>
  <c r="I53" i="9"/>
  <c r="I22" i="9"/>
  <c r="I300" i="9"/>
  <c r="I269" i="9"/>
  <c r="I238" i="9"/>
  <c r="I207" i="9"/>
  <c r="I176" i="9"/>
  <c r="I52" i="9"/>
  <c r="I21" i="9"/>
  <c r="I299" i="9"/>
  <c r="I268" i="9"/>
  <c r="I237" i="9"/>
  <c r="I206" i="9"/>
  <c r="I175" i="9"/>
  <c r="I51" i="9"/>
  <c r="I20" i="9"/>
  <c r="I298" i="9"/>
  <c r="I267" i="9"/>
  <c r="I236" i="9"/>
  <c r="I205" i="9"/>
  <c r="I174" i="9"/>
  <c r="I50" i="9"/>
  <c r="I19" i="9"/>
  <c r="I297" i="9"/>
  <c r="I266" i="9"/>
  <c r="I235" i="9"/>
  <c r="I204" i="9"/>
  <c r="I173" i="9"/>
  <c r="I49" i="9"/>
  <c r="I18" i="9"/>
  <c r="I296" i="9"/>
  <c r="I265" i="9"/>
  <c r="I234" i="9"/>
  <c r="I203" i="9"/>
  <c r="I172" i="9"/>
  <c r="I48" i="9"/>
  <c r="I17" i="9"/>
  <c r="I295" i="9"/>
  <c r="I264" i="9"/>
  <c r="I233" i="9"/>
  <c r="I202" i="9"/>
  <c r="I171" i="9"/>
  <c r="I47" i="9"/>
  <c r="I16" i="9"/>
  <c r="I294" i="9"/>
  <c r="I263" i="9"/>
  <c r="I232" i="9"/>
  <c r="I201" i="9"/>
  <c r="I170" i="9"/>
  <c r="I46" i="9"/>
  <c r="I15" i="9"/>
  <c r="I293" i="9"/>
  <c r="I262" i="9"/>
  <c r="I231" i="9"/>
  <c r="I200" i="9"/>
  <c r="I169" i="9"/>
  <c r="I45" i="9"/>
  <c r="I14" i="9"/>
  <c r="I292" i="9"/>
  <c r="I261" i="9"/>
  <c r="I230" i="9"/>
  <c r="I199" i="9"/>
  <c r="I168" i="9"/>
  <c r="I44" i="9"/>
  <c r="I13" i="9"/>
  <c r="I291" i="9"/>
  <c r="I260" i="9"/>
  <c r="I229" i="9"/>
  <c r="I198" i="9"/>
  <c r="I167" i="9"/>
  <c r="I43" i="9"/>
  <c r="I12" i="9"/>
  <c r="I290" i="9"/>
  <c r="I259" i="9"/>
  <c r="I228" i="9"/>
  <c r="I197" i="9"/>
  <c r="I166" i="9"/>
  <c r="I42" i="9"/>
  <c r="I11" i="9"/>
  <c r="I289" i="9"/>
  <c r="I258" i="9"/>
  <c r="I227" i="9"/>
  <c r="I196" i="9"/>
  <c r="I165" i="9"/>
  <c r="I41" i="9"/>
  <c r="I10" i="9"/>
  <c r="I288" i="9"/>
  <c r="I257" i="9"/>
  <c r="I226" i="9"/>
  <c r="I195" i="9"/>
  <c r="I164" i="9"/>
  <c r="I40" i="9"/>
  <c r="I9" i="9"/>
  <c r="I287" i="9"/>
  <c r="I256" i="9"/>
  <c r="I225" i="9"/>
  <c r="I194" i="9"/>
  <c r="I163" i="9"/>
  <c r="I39" i="9"/>
  <c r="I8" i="9"/>
  <c r="I286" i="9"/>
  <c r="I255" i="9"/>
  <c r="I224" i="9"/>
  <c r="I193" i="9"/>
  <c r="I162" i="9"/>
  <c r="I38" i="9"/>
  <c r="I7" i="9"/>
  <c r="I285" i="9"/>
  <c r="I254" i="9"/>
  <c r="I223" i="9"/>
  <c r="I192" i="9"/>
  <c r="I161" i="9"/>
  <c r="I37" i="9"/>
  <c r="I6" i="9"/>
  <c r="I284" i="9"/>
  <c r="I253" i="9"/>
  <c r="I222" i="9"/>
  <c r="I191" i="9"/>
  <c r="I160" i="9"/>
  <c r="I36" i="9"/>
  <c r="I5" i="9"/>
  <c r="I283" i="9"/>
  <c r="I252" i="9"/>
  <c r="I221" i="9"/>
  <c r="I190" i="9"/>
  <c r="I159" i="9"/>
  <c r="I35" i="9"/>
  <c r="I4" i="9"/>
  <c r="I282" i="9"/>
  <c r="I251" i="9"/>
  <c r="I220" i="9"/>
  <c r="I189" i="9"/>
  <c r="I158" i="9"/>
  <c r="I34" i="9"/>
  <c r="I3" i="9"/>
  <c r="I281" i="9"/>
  <c r="I250" i="9"/>
  <c r="I219" i="9"/>
  <c r="I188" i="9"/>
  <c r="I157" i="9"/>
  <c r="I33" i="9"/>
  <c r="I2" i="9"/>
  <c r="BY2" i="9" l="1"/>
  <c r="BV2" i="9" s="1"/>
  <c r="BY3" i="9"/>
  <c r="BV3" i="9" s="1"/>
  <c r="BY4" i="9"/>
  <c r="BV4" i="9" s="1"/>
  <c r="BY5" i="9"/>
  <c r="BV5" i="9" s="1"/>
  <c r="BY6" i="9"/>
  <c r="BV6" i="9" s="1"/>
  <c r="BY7" i="9"/>
  <c r="BV7" i="9" s="1"/>
  <c r="BY8" i="9"/>
  <c r="BV8" i="9" s="1"/>
  <c r="BY9" i="9"/>
  <c r="BV9" i="9" s="1"/>
  <c r="BY10" i="9"/>
  <c r="BV10" i="9" s="1"/>
  <c r="BY11" i="9"/>
  <c r="BV11" i="9" s="1"/>
  <c r="BY12" i="9"/>
  <c r="BV12" i="9" s="1"/>
  <c r="BY13" i="9"/>
  <c r="BV13" i="9" s="1"/>
  <c r="BY14" i="9"/>
  <c r="BV14" i="9" s="1"/>
  <c r="BY15" i="9"/>
  <c r="BV15" i="9" s="1"/>
  <c r="BY16" i="9"/>
  <c r="BV16" i="9" s="1"/>
  <c r="BY17" i="9"/>
  <c r="BV17" i="9" s="1"/>
  <c r="BY18" i="9"/>
  <c r="BV18" i="9" s="1"/>
  <c r="BY19" i="9"/>
  <c r="BV19" i="9" s="1"/>
  <c r="BY20" i="9"/>
  <c r="BV20" i="9" s="1"/>
  <c r="BY21" i="9"/>
  <c r="BV21" i="9" s="1"/>
  <c r="BY22" i="9"/>
  <c r="BV22" i="9" s="1"/>
  <c r="BY23" i="9"/>
  <c r="BV23" i="9" s="1"/>
  <c r="BY24" i="9"/>
  <c r="BV24" i="9" s="1"/>
  <c r="BY25" i="9"/>
  <c r="BV25" i="9" s="1"/>
  <c r="BY26" i="9"/>
  <c r="BV26" i="9" s="1"/>
  <c r="BY27" i="9"/>
  <c r="BV27" i="9" s="1"/>
  <c r="BY28" i="9"/>
  <c r="BV28" i="9" s="1"/>
  <c r="BY29" i="9"/>
  <c r="BV29" i="9" s="1"/>
  <c r="BY30" i="9"/>
  <c r="BV30" i="9" s="1"/>
  <c r="BY31" i="9"/>
  <c r="BV31" i="9" s="1"/>
  <c r="BY32" i="9"/>
  <c r="BV32" i="9" s="1"/>
  <c r="BY33" i="9"/>
  <c r="BV33" i="9" s="1"/>
  <c r="BY34" i="9"/>
  <c r="BV34" i="9" s="1"/>
  <c r="BY35" i="9"/>
  <c r="BV35" i="9" s="1"/>
  <c r="BY36" i="9"/>
  <c r="BV36" i="9" s="1"/>
  <c r="BY37" i="9"/>
  <c r="BV37" i="9" s="1"/>
  <c r="BY38" i="9"/>
  <c r="BV38" i="9" s="1"/>
  <c r="BY39" i="9"/>
  <c r="BV39" i="9" s="1"/>
  <c r="BY40" i="9"/>
  <c r="BV40" i="9" s="1"/>
  <c r="BY41" i="9"/>
  <c r="BV41" i="9" s="1"/>
  <c r="BY42" i="9"/>
  <c r="BV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280" i="9"/>
  <c r="G280" i="9"/>
  <c r="H249" i="9"/>
  <c r="G249" i="9"/>
  <c r="H218" i="9"/>
  <c r="G218" i="9"/>
  <c r="H187" i="9"/>
  <c r="G187" i="9"/>
  <c r="H63" i="9"/>
  <c r="G63" i="9"/>
  <c r="H32" i="9"/>
  <c r="G32" i="9"/>
  <c r="H310" i="9"/>
  <c r="G310" i="9"/>
  <c r="H279" i="9"/>
  <c r="G279" i="9"/>
  <c r="H248" i="9"/>
  <c r="G248" i="9"/>
  <c r="H217" i="9"/>
  <c r="G217" i="9"/>
  <c r="H186" i="9"/>
  <c r="G186" i="9"/>
  <c r="H62" i="9"/>
  <c r="G62" i="9"/>
  <c r="H31" i="9"/>
  <c r="G31" i="9"/>
  <c r="H309" i="9"/>
  <c r="G309" i="9"/>
  <c r="H278" i="9"/>
  <c r="G278" i="9"/>
  <c r="H247" i="9"/>
  <c r="G247" i="9"/>
  <c r="H216" i="9"/>
  <c r="G216" i="9"/>
  <c r="H185" i="9"/>
  <c r="G185" i="9"/>
  <c r="H61" i="9"/>
  <c r="G61" i="9"/>
  <c r="H30" i="9"/>
  <c r="G30" i="9"/>
  <c r="H308" i="9"/>
  <c r="G308" i="9"/>
  <c r="H277" i="9"/>
  <c r="G277" i="9"/>
  <c r="H246" i="9"/>
  <c r="G246" i="9"/>
  <c r="H215" i="9"/>
  <c r="G215" i="9"/>
  <c r="H184" i="9"/>
  <c r="G184" i="9"/>
  <c r="H60" i="9"/>
  <c r="G60" i="9"/>
  <c r="H29" i="9"/>
  <c r="G29" i="9"/>
  <c r="H307" i="9"/>
  <c r="G307" i="9"/>
  <c r="H276" i="9"/>
  <c r="G276" i="9"/>
  <c r="H245" i="9"/>
  <c r="G245" i="9"/>
  <c r="H214" i="9"/>
  <c r="G214" i="9"/>
  <c r="H183" i="9"/>
  <c r="G183" i="9"/>
  <c r="H59" i="9"/>
  <c r="G59" i="9"/>
  <c r="H28" i="9"/>
  <c r="G28" i="9"/>
  <c r="H306" i="9"/>
  <c r="G306" i="9"/>
  <c r="H275" i="9"/>
  <c r="G275" i="9"/>
  <c r="H244" i="9"/>
  <c r="G244" i="9"/>
  <c r="H213" i="9"/>
  <c r="G213" i="9"/>
  <c r="H182" i="9"/>
  <c r="G182" i="9"/>
  <c r="H58" i="9"/>
  <c r="G58" i="9"/>
  <c r="H27" i="9"/>
  <c r="G27" i="9"/>
  <c r="H305" i="9"/>
  <c r="G305" i="9"/>
  <c r="H274" i="9"/>
  <c r="G274" i="9"/>
  <c r="H243" i="9"/>
  <c r="G243" i="9"/>
  <c r="H212" i="9"/>
  <c r="G212" i="9"/>
  <c r="H181" i="9"/>
  <c r="G181" i="9"/>
  <c r="H57" i="9"/>
  <c r="G57" i="9"/>
  <c r="H26" i="9"/>
  <c r="G26" i="9"/>
  <c r="H304" i="9"/>
  <c r="G304" i="9"/>
  <c r="H273" i="9"/>
  <c r="G273" i="9"/>
  <c r="H242" i="9"/>
  <c r="G242" i="9"/>
  <c r="H211" i="9"/>
  <c r="G211" i="9"/>
  <c r="H180" i="9"/>
  <c r="G180" i="9"/>
  <c r="H56" i="9"/>
  <c r="G56" i="9"/>
  <c r="H25" i="9"/>
  <c r="G25" i="9"/>
  <c r="H303" i="9"/>
  <c r="G303" i="9"/>
  <c r="H272" i="9"/>
  <c r="G272" i="9"/>
  <c r="H241" i="9"/>
  <c r="G241" i="9"/>
  <c r="H210" i="9"/>
  <c r="G210" i="9"/>
  <c r="H179" i="9"/>
  <c r="G179" i="9"/>
  <c r="H55" i="9"/>
  <c r="G55" i="9"/>
  <c r="H24" i="9"/>
  <c r="G24" i="9"/>
  <c r="H302" i="9"/>
  <c r="G302" i="9"/>
  <c r="H271" i="9"/>
  <c r="G271" i="9"/>
  <c r="H240" i="9"/>
  <c r="G240" i="9"/>
  <c r="H209" i="9"/>
  <c r="G209" i="9"/>
  <c r="H178" i="9"/>
  <c r="G178" i="9"/>
  <c r="H54" i="9"/>
  <c r="G54" i="9"/>
  <c r="H23" i="9"/>
  <c r="G23" i="9"/>
  <c r="H301" i="9"/>
  <c r="G301" i="9"/>
  <c r="H270" i="9"/>
  <c r="G270" i="9"/>
  <c r="H239" i="9"/>
  <c r="G239" i="9"/>
  <c r="H208" i="9"/>
  <c r="G208" i="9"/>
  <c r="H177" i="9"/>
  <c r="G177" i="9"/>
  <c r="H53" i="9"/>
  <c r="G53" i="9"/>
  <c r="H22" i="9"/>
  <c r="G22" i="9"/>
  <c r="H300" i="9"/>
  <c r="G300" i="9"/>
  <c r="H269" i="9"/>
  <c r="G269" i="9"/>
  <c r="H238" i="9"/>
  <c r="G238" i="9"/>
  <c r="H207" i="9"/>
  <c r="G207" i="9"/>
  <c r="H176" i="9"/>
  <c r="G176" i="9"/>
  <c r="H52" i="9"/>
  <c r="G52" i="9"/>
  <c r="H21" i="9"/>
  <c r="G21" i="9"/>
  <c r="H299" i="9"/>
  <c r="G299" i="9"/>
  <c r="H268" i="9"/>
  <c r="G268" i="9"/>
  <c r="H237" i="9"/>
  <c r="G237" i="9"/>
  <c r="H206" i="9"/>
  <c r="G206" i="9"/>
  <c r="H175" i="9"/>
  <c r="G175" i="9"/>
  <c r="H51" i="9"/>
  <c r="G51" i="9"/>
  <c r="H20" i="9"/>
  <c r="G20" i="9"/>
  <c r="H298" i="9"/>
  <c r="G298" i="9"/>
  <c r="H267" i="9"/>
  <c r="G267" i="9"/>
  <c r="H236" i="9"/>
  <c r="G236" i="9"/>
  <c r="H205" i="9"/>
  <c r="G205" i="9"/>
  <c r="H174" i="9"/>
  <c r="G174" i="9"/>
  <c r="H50" i="9"/>
  <c r="G50" i="9"/>
  <c r="H19" i="9"/>
  <c r="G19" i="9"/>
  <c r="H297" i="9"/>
  <c r="G297" i="9"/>
  <c r="H266" i="9"/>
  <c r="G266" i="9"/>
  <c r="H235" i="9"/>
  <c r="G235" i="9"/>
  <c r="H204" i="9"/>
  <c r="G204" i="9"/>
  <c r="H173" i="9"/>
  <c r="G173" i="9"/>
  <c r="H49" i="9"/>
  <c r="G49" i="9"/>
  <c r="H18" i="9"/>
  <c r="G18" i="9"/>
  <c r="H296" i="9"/>
  <c r="G296" i="9"/>
  <c r="H265" i="9"/>
  <c r="G265" i="9"/>
  <c r="H234" i="9"/>
  <c r="G234" i="9"/>
  <c r="H203" i="9"/>
  <c r="G203" i="9"/>
  <c r="H172" i="9"/>
  <c r="G172" i="9"/>
  <c r="H48" i="9"/>
  <c r="G48" i="9"/>
  <c r="H17" i="9"/>
  <c r="G17" i="9"/>
  <c r="H295" i="9"/>
  <c r="G295" i="9"/>
  <c r="H264" i="9"/>
  <c r="G264" i="9"/>
  <c r="H233" i="9"/>
  <c r="G233" i="9"/>
  <c r="H202" i="9"/>
  <c r="G202" i="9"/>
  <c r="H171" i="9"/>
  <c r="G171" i="9"/>
  <c r="H47" i="9"/>
  <c r="G47" i="9"/>
  <c r="H16" i="9"/>
  <c r="G16" i="9"/>
  <c r="H294" i="9"/>
  <c r="G294" i="9"/>
  <c r="H263" i="9"/>
  <c r="G263" i="9"/>
  <c r="H232" i="9"/>
  <c r="G232" i="9"/>
  <c r="H201" i="9"/>
  <c r="G201" i="9"/>
  <c r="H170" i="9"/>
  <c r="G170" i="9"/>
  <c r="H46" i="9"/>
  <c r="G46" i="9"/>
  <c r="H15" i="9"/>
  <c r="G15" i="9"/>
  <c r="H293" i="9"/>
  <c r="G293" i="9"/>
  <c r="H262" i="9"/>
  <c r="G262" i="9"/>
  <c r="H231" i="9"/>
  <c r="G231" i="9"/>
  <c r="H200" i="9"/>
  <c r="G200" i="9"/>
  <c r="H169" i="9"/>
  <c r="G169" i="9"/>
  <c r="H45" i="9"/>
  <c r="G45" i="9"/>
  <c r="H14" i="9"/>
  <c r="G14" i="9"/>
  <c r="H292" i="9"/>
  <c r="G292" i="9"/>
  <c r="H261" i="9"/>
  <c r="G261" i="9"/>
  <c r="H230" i="9"/>
  <c r="G230" i="9"/>
  <c r="H199" i="9"/>
  <c r="G199" i="9"/>
  <c r="H168" i="9"/>
  <c r="G168" i="9"/>
  <c r="H44" i="9"/>
  <c r="G44" i="9"/>
  <c r="H13" i="9"/>
  <c r="G13" i="9"/>
  <c r="H291" i="9"/>
  <c r="G291" i="9"/>
  <c r="H260" i="9"/>
  <c r="G260" i="9"/>
  <c r="H229" i="9"/>
  <c r="G229" i="9"/>
  <c r="H198" i="9"/>
  <c r="G198" i="9"/>
  <c r="H167" i="9"/>
  <c r="G167" i="9"/>
  <c r="H43" i="9"/>
  <c r="G43" i="9"/>
  <c r="H12" i="9"/>
  <c r="G12" i="9"/>
  <c r="H290" i="9"/>
  <c r="G290" i="9"/>
  <c r="H259" i="9"/>
  <c r="G259" i="9"/>
  <c r="H228" i="9"/>
  <c r="G228" i="9"/>
  <c r="H197" i="9"/>
  <c r="G197" i="9"/>
  <c r="H166" i="9"/>
  <c r="G166" i="9"/>
  <c r="H42" i="9"/>
  <c r="G42" i="9"/>
  <c r="H11" i="9"/>
  <c r="G11" i="9"/>
  <c r="H289" i="9"/>
  <c r="G289" i="9"/>
  <c r="H258" i="9"/>
  <c r="G258" i="9"/>
  <c r="H227" i="9"/>
  <c r="G227" i="9"/>
  <c r="H196" i="9"/>
  <c r="G196" i="9"/>
  <c r="H165" i="9"/>
  <c r="G165" i="9"/>
  <c r="H41" i="9"/>
  <c r="G41" i="9"/>
  <c r="H10" i="9"/>
  <c r="G10" i="9"/>
  <c r="H288" i="9"/>
  <c r="G288" i="9"/>
  <c r="H257" i="9"/>
  <c r="G257" i="9"/>
  <c r="H226" i="9"/>
  <c r="G226" i="9"/>
  <c r="H195" i="9"/>
  <c r="G195" i="9"/>
  <c r="H164" i="9"/>
  <c r="G164" i="9"/>
  <c r="H40" i="9"/>
  <c r="G40" i="9"/>
  <c r="H9" i="9"/>
  <c r="G9" i="9"/>
  <c r="H287" i="9"/>
  <c r="G287" i="9"/>
  <c r="H256" i="9"/>
  <c r="G256" i="9"/>
  <c r="H225" i="9"/>
  <c r="G225" i="9"/>
  <c r="H194" i="9"/>
  <c r="G194" i="9"/>
  <c r="H163" i="9"/>
  <c r="G163" i="9"/>
  <c r="H39" i="9"/>
  <c r="G39" i="9"/>
  <c r="H8" i="9"/>
  <c r="G8" i="9"/>
  <c r="H286" i="9"/>
  <c r="G286" i="9"/>
  <c r="H255" i="9"/>
  <c r="G255" i="9"/>
  <c r="H224" i="9"/>
  <c r="G224" i="9"/>
  <c r="H193" i="9"/>
  <c r="G193" i="9"/>
  <c r="H162" i="9"/>
  <c r="G162" i="9"/>
  <c r="H38" i="9"/>
  <c r="G38" i="9"/>
  <c r="H7" i="9"/>
  <c r="G7" i="9"/>
  <c r="H285" i="9"/>
  <c r="G285" i="9"/>
  <c r="H254" i="9"/>
  <c r="G254" i="9"/>
  <c r="H223" i="9"/>
  <c r="G223" i="9"/>
  <c r="H192" i="9"/>
  <c r="G192" i="9"/>
  <c r="H161" i="9"/>
  <c r="G161" i="9"/>
  <c r="H37" i="9"/>
  <c r="G37" i="9"/>
  <c r="H6" i="9"/>
  <c r="G6" i="9"/>
  <c r="H284" i="9"/>
  <c r="G284" i="9"/>
  <c r="H253" i="9"/>
  <c r="G253" i="9"/>
  <c r="H222" i="9"/>
  <c r="G222" i="9"/>
  <c r="H191" i="9"/>
  <c r="G191" i="9"/>
  <c r="H160" i="9"/>
  <c r="G160" i="9"/>
  <c r="H36" i="9"/>
  <c r="G36" i="9"/>
  <c r="H5" i="9"/>
  <c r="G5" i="9"/>
  <c r="H283" i="9"/>
  <c r="G283" i="9"/>
  <c r="H252" i="9"/>
  <c r="G252" i="9"/>
  <c r="H221" i="9"/>
  <c r="G221" i="9"/>
  <c r="H190" i="9"/>
  <c r="G190" i="9"/>
  <c r="H159" i="9"/>
  <c r="G159" i="9"/>
  <c r="H35" i="9"/>
  <c r="G35" i="9"/>
  <c r="H4" i="9"/>
  <c r="G4" i="9"/>
  <c r="H282" i="9"/>
  <c r="G282" i="9"/>
  <c r="H251" i="9"/>
  <c r="G251" i="9"/>
  <c r="H220" i="9"/>
  <c r="G220" i="9"/>
  <c r="H189" i="9"/>
  <c r="G189" i="9"/>
  <c r="H158" i="9"/>
  <c r="G158" i="9"/>
  <c r="H34" i="9"/>
  <c r="G34" i="9"/>
  <c r="H3" i="9"/>
  <c r="G3" i="9"/>
  <c r="H281" i="9"/>
  <c r="G281" i="9"/>
  <c r="H250" i="9"/>
  <c r="G250" i="9"/>
  <c r="H219" i="9"/>
  <c r="G219" i="9"/>
  <c r="H188" i="9"/>
  <c r="G188" i="9"/>
  <c r="H157" i="9"/>
  <c r="G157" i="9"/>
  <c r="H33" i="9"/>
  <c r="G33" i="9"/>
  <c r="H2" i="9"/>
  <c r="G2" i="9"/>
  <c r="BW45" i="9" l="1"/>
  <c r="BW44" i="9"/>
  <c r="BW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280" i="9"/>
  <c r="F249" i="9"/>
  <c r="F218" i="9"/>
  <c r="F187" i="9"/>
  <c r="F63" i="9"/>
  <c r="F32" i="9"/>
  <c r="F310" i="9"/>
  <c r="F279" i="9"/>
  <c r="F248" i="9"/>
  <c r="F217" i="9"/>
  <c r="F186" i="9"/>
  <c r="F62" i="9"/>
  <c r="F31" i="9"/>
  <c r="F309" i="9"/>
  <c r="F278" i="9"/>
  <c r="F247" i="9"/>
  <c r="F216" i="9"/>
  <c r="F185" i="9"/>
  <c r="F61" i="9"/>
  <c r="F30" i="9"/>
  <c r="F308" i="9"/>
  <c r="F277" i="9"/>
  <c r="F246" i="9"/>
  <c r="F215" i="9"/>
  <c r="F184" i="9"/>
  <c r="F60" i="9"/>
  <c r="F29" i="9"/>
  <c r="F307" i="9"/>
  <c r="F276" i="9"/>
  <c r="F245" i="9"/>
  <c r="F214" i="9"/>
  <c r="F183" i="9"/>
  <c r="F59" i="9"/>
  <c r="F28" i="9"/>
  <c r="F306" i="9"/>
  <c r="F275" i="9"/>
  <c r="F244" i="9"/>
  <c r="F213" i="9"/>
  <c r="F182" i="9"/>
  <c r="F58" i="9"/>
  <c r="F27" i="9"/>
  <c r="F305" i="9"/>
  <c r="F274" i="9"/>
  <c r="F243" i="9"/>
  <c r="F212" i="9"/>
  <c r="F181" i="9"/>
  <c r="F57" i="9"/>
  <c r="F26" i="9"/>
  <c r="F304" i="9"/>
  <c r="F273" i="9"/>
  <c r="F242" i="9"/>
  <c r="F211" i="9"/>
  <c r="F180" i="9"/>
  <c r="F56" i="9"/>
  <c r="F25" i="9"/>
  <c r="F303" i="9"/>
  <c r="F272" i="9"/>
  <c r="F241" i="9"/>
  <c r="F210" i="9"/>
  <c r="F179" i="9"/>
  <c r="F55" i="9"/>
  <c r="F24" i="9"/>
  <c r="F302" i="9"/>
  <c r="F271" i="9"/>
  <c r="F240" i="9"/>
  <c r="F209" i="9"/>
  <c r="F178" i="9"/>
  <c r="F54" i="9"/>
  <c r="F23" i="9"/>
  <c r="F301" i="9"/>
  <c r="F270" i="9"/>
  <c r="F239" i="9"/>
  <c r="F208" i="9"/>
  <c r="F177" i="9"/>
  <c r="F53" i="9"/>
  <c r="F22" i="9"/>
  <c r="F300" i="9"/>
  <c r="F269" i="9"/>
  <c r="F238" i="9"/>
  <c r="F207" i="9"/>
  <c r="F176" i="9"/>
  <c r="F52" i="9"/>
  <c r="F21" i="9"/>
  <c r="F299" i="9"/>
  <c r="F268" i="9"/>
  <c r="F237" i="9"/>
  <c r="F206" i="9"/>
  <c r="F175" i="9"/>
  <c r="F51" i="9"/>
  <c r="F20" i="9"/>
  <c r="F298" i="9"/>
  <c r="F267" i="9"/>
  <c r="F236" i="9"/>
  <c r="F205" i="9"/>
  <c r="F174" i="9"/>
  <c r="F50" i="9"/>
  <c r="F19" i="9"/>
  <c r="F297" i="9"/>
  <c r="F266" i="9"/>
  <c r="F235" i="9"/>
  <c r="F204" i="9"/>
  <c r="F173" i="9"/>
  <c r="F49" i="9"/>
  <c r="F18" i="9"/>
  <c r="F296" i="9"/>
  <c r="F265" i="9"/>
  <c r="F234" i="9"/>
  <c r="F203" i="9"/>
  <c r="F172" i="9"/>
  <c r="F48" i="9"/>
  <c r="F17" i="9"/>
  <c r="F295" i="9"/>
  <c r="F264" i="9"/>
  <c r="F233" i="9"/>
  <c r="F202" i="9"/>
  <c r="F171" i="9"/>
  <c r="F47" i="9"/>
  <c r="F16" i="9"/>
  <c r="F294" i="9"/>
  <c r="F263" i="9"/>
  <c r="F232" i="9"/>
  <c r="F201" i="9"/>
  <c r="F170" i="9"/>
  <c r="F46" i="9"/>
  <c r="F15" i="9"/>
  <c r="F293" i="9"/>
  <c r="F262" i="9"/>
  <c r="F231" i="9"/>
  <c r="F200" i="9"/>
  <c r="F169" i="9"/>
  <c r="F45" i="9"/>
  <c r="F14" i="9"/>
  <c r="F292" i="9"/>
  <c r="F261" i="9"/>
  <c r="F230" i="9"/>
  <c r="F199" i="9"/>
  <c r="F168" i="9"/>
  <c r="F44" i="9"/>
  <c r="F13" i="9"/>
  <c r="F291" i="9"/>
  <c r="F260" i="9"/>
  <c r="F229" i="9"/>
  <c r="F198" i="9"/>
  <c r="F167" i="9"/>
  <c r="F43" i="9"/>
  <c r="F12" i="9"/>
  <c r="F290" i="9"/>
  <c r="F259" i="9"/>
  <c r="F228" i="9"/>
  <c r="F197" i="9"/>
  <c r="F166" i="9"/>
  <c r="F42" i="9"/>
  <c r="F11" i="9"/>
  <c r="F289" i="9"/>
  <c r="F258" i="9"/>
  <c r="F227" i="9"/>
  <c r="F196" i="9"/>
  <c r="F165" i="9"/>
  <c r="F41" i="9"/>
  <c r="F10" i="9"/>
  <c r="F288" i="9"/>
  <c r="F257" i="9"/>
  <c r="F226" i="9"/>
  <c r="F195" i="9"/>
  <c r="F164" i="9"/>
  <c r="F40" i="9"/>
  <c r="F9" i="9"/>
  <c r="F287" i="9"/>
  <c r="F256" i="9"/>
  <c r="F225" i="9"/>
  <c r="F194" i="9"/>
  <c r="F163" i="9"/>
  <c r="F39" i="9"/>
  <c r="F8" i="9"/>
  <c r="F286" i="9"/>
  <c r="F255" i="9"/>
  <c r="F224" i="9"/>
  <c r="F193" i="9"/>
  <c r="F162" i="9"/>
  <c r="F38" i="9"/>
  <c r="F7" i="9"/>
  <c r="F285" i="9"/>
  <c r="F254" i="9"/>
  <c r="F223" i="9"/>
  <c r="F192" i="9"/>
  <c r="F161" i="9"/>
  <c r="F37" i="9"/>
  <c r="F6" i="9"/>
  <c r="F284" i="9"/>
  <c r="F253" i="9"/>
  <c r="F222" i="9"/>
  <c r="F191" i="9"/>
  <c r="F160" i="9"/>
  <c r="F36" i="9"/>
  <c r="F5" i="9"/>
  <c r="F283" i="9"/>
  <c r="F252" i="9"/>
  <c r="F221" i="9"/>
  <c r="F190" i="9"/>
  <c r="F159" i="9"/>
  <c r="F35" i="9"/>
  <c r="F4" i="9"/>
  <c r="F282" i="9"/>
  <c r="F251" i="9"/>
  <c r="F220" i="9"/>
  <c r="F189" i="9"/>
  <c r="F158" i="9"/>
  <c r="F34" i="9"/>
  <c r="F3" i="9"/>
  <c r="F281" i="9"/>
  <c r="F250" i="9"/>
  <c r="F219" i="9"/>
  <c r="F188" i="9"/>
  <c r="F157" i="9"/>
  <c r="F33" i="9"/>
  <c r="F2" i="9"/>
  <c r="BX1" i="9" l="1"/>
  <c r="BW2" i="9" l="1"/>
  <c r="BX3" i="9" s="1"/>
  <c r="BW12" i="9"/>
  <c r="BW19" i="9"/>
  <c r="BW6" i="9"/>
  <c r="BW5" i="9"/>
  <c r="BW4" i="9"/>
  <c r="BW37" i="9"/>
  <c r="BW27" i="9"/>
  <c r="BW16" i="9"/>
  <c r="BW25" i="9"/>
  <c r="BW40" i="9"/>
  <c r="BW9" i="9"/>
  <c r="BW36" i="9"/>
  <c r="BW10" i="9"/>
  <c r="BW41" i="9"/>
  <c r="BW32" i="9"/>
  <c r="BW14" i="9"/>
  <c r="BW39" i="9"/>
  <c r="BW26" i="9"/>
  <c r="BW35" i="9"/>
  <c r="BW31" i="9"/>
  <c r="BW18" i="9"/>
  <c r="BW13" i="9"/>
  <c r="BW3" i="9"/>
  <c r="BW30" i="9"/>
  <c r="BW29" i="9"/>
  <c r="BW23" i="9"/>
  <c r="BW15" i="9"/>
  <c r="BW34" i="9"/>
  <c r="BW22" i="9"/>
  <c r="BW8" i="9"/>
  <c r="BW33" i="9"/>
  <c r="BW21" i="9"/>
  <c r="BW17" i="9"/>
  <c r="BW20" i="9"/>
  <c r="BW42" i="9"/>
  <c r="BW28" i="9"/>
  <c r="BW7" i="9"/>
  <c r="BW38" i="9"/>
  <c r="BW24" i="9"/>
  <c r="BW11" i="9"/>
  <c r="BX4" i="9" l="1"/>
  <c r="BX5" i="9" s="1"/>
  <c r="BX6" i="9" s="1"/>
  <c r="BX7" i="9" s="1"/>
  <c r="BX8" i="9" s="1"/>
  <c r="BX9" i="9" s="1"/>
  <c r="BX10" i="9" s="1"/>
  <c r="BX11" i="9" s="1"/>
  <c r="BX12" i="9" s="1"/>
  <c r="BX13" i="9" s="1"/>
  <c r="BX14" i="9" s="1"/>
  <c r="BX15" i="9" s="1"/>
  <c r="BX16" i="9" s="1"/>
  <c r="BX17" i="9" s="1"/>
  <c r="BX18" i="9" s="1"/>
  <c r="BX19" i="9" s="1"/>
  <c r="BX20" i="9" s="1"/>
  <c r="BX21" i="9" s="1"/>
  <c r="BX22" i="9" s="1"/>
  <c r="BX23" i="9" s="1"/>
  <c r="BX24" i="9" s="1"/>
  <c r="BX25" i="9" s="1"/>
  <c r="BX26" i="9" s="1"/>
  <c r="BX27" i="9" s="1"/>
  <c r="BX28" i="9" s="1"/>
  <c r="BX29" i="9" s="1"/>
  <c r="BX30" i="9" s="1"/>
  <c r="BX31" i="9" s="1"/>
  <c r="BX32" i="9" s="1"/>
  <c r="BX33" i="9" s="1"/>
  <c r="BX34" i="9" s="1"/>
  <c r="BX35" i="9" s="1"/>
  <c r="BX36" i="9" s="1"/>
  <c r="BX37" i="9" s="1"/>
  <c r="BX38" i="9" s="1"/>
  <c r="BX39" i="9" s="1"/>
  <c r="BX40" i="9" s="1"/>
  <c r="BX41" i="9" s="1"/>
  <c r="BX42" i="9" s="1"/>
  <c r="BX43" i="9" s="1"/>
  <c r="BX44" i="9" s="1"/>
  <c r="BX45" i="9" s="1"/>
  <c r="BZ38" i="9" l="1"/>
  <c r="BZ8" i="9"/>
  <c r="BZ14" i="9"/>
  <c r="BZ2" i="9"/>
  <c r="BZ39" i="9"/>
  <c r="BZ19" i="9"/>
  <c r="BZ29" i="9"/>
  <c r="BZ7" i="9"/>
  <c r="BZ6" i="9"/>
  <c r="BZ30" i="9"/>
  <c r="BZ41" i="9"/>
  <c r="BZ40" i="9"/>
  <c r="BZ35" i="9"/>
  <c r="BZ5" i="9"/>
  <c r="BZ42" i="9"/>
  <c r="BZ21" i="9"/>
  <c r="BZ37" i="9"/>
  <c r="BZ23" i="9"/>
  <c r="BZ10" i="9"/>
  <c r="BZ11" i="9"/>
  <c r="BZ31" i="9"/>
  <c r="BZ33" i="9"/>
  <c r="BZ3" i="9"/>
  <c r="BZ32" i="9"/>
  <c r="BZ12" i="9"/>
  <c r="BZ13" i="9"/>
  <c r="BZ27" i="9"/>
  <c r="BZ28" i="9"/>
  <c r="BZ20" i="9"/>
  <c r="BZ36" i="9"/>
  <c r="BZ17" i="9"/>
  <c r="BZ9" i="9"/>
  <c r="BZ15" i="9"/>
  <c r="BZ25" i="9"/>
  <c r="BZ18" i="9"/>
  <c r="BZ26" i="9"/>
  <c r="BZ16" i="9"/>
  <c r="BZ4" i="9"/>
  <c r="BZ34" i="9"/>
  <c r="BZ24" i="9"/>
  <c r="BZ22" i="9"/>
  <c r="N367" i="9" l="1"/>
  <c r="N349" i="9"/>
  <c r="N336" i="9"/>
  <c r="N318" i="9"/>
  <c r="N255" i="9"/>
  <c r="BT67" i="9"/>
  <c r="BL67" i="9" s="1"/>
  <c r="BM67" i="9" l="1"/>
  <c r="BT86" i="9"/>
  <c r="BL86" i="9" s="1"/>
  <c r="BT114" i="9"/>
  <c r="BL114" i="9" s="1"/>
  <c r="BT81" i="9"/>
  <c r="BL81" i="9" s="1"/>
  <c r="BT84" i="9"/>
  <c r="BL84" i="9" s="1"/>
  <c r="BT87" i="9"/>
  <c r="BL87" i="9" s="1"/>
  <c r="BT82" i="9"/>
  <c r="BL82" i="9" s="1"/>
  <c r="BT83" i="9"/>
  <c r="BL83" i="9" s="1"/>
  <c r="BT128" i="9"/>
  <c r="BL128" i="9" s="1"/>
  <c r="BT85" i="9"/>
  <c r="BL85" i="9" s="1"/>
  <c r="BM84" i="9" l="1"/>
  <c r="BM81" i="9"/>
  <c r="BM87" i="9"/>
  <c r="BM114" i="9"/>
  <c r="BM82" i="9"/>
  <c r="BM85" i="9"/>
  <c r="BM128" i="9"/>
  <c r="BM83" i="9"/>
  <c r="BM86"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280" i="9"/>
  <c r="E249" i="9"/>
  <c r="E218" i="9"/>
  <c r="E187" i="9"/>
  <c r="E63" i="9"/>
  <c r="E32" i="9"/>
  <c r="E310" i="9"/>
  <c r="E279" i="9"/>
  <c r="E248" i="9"/>
  <c r="E217" i="9"/>
  <c r="E186" i="9"/>
  <c r="E62" i="9"/>
  <c r="E31" i="9"/>
  <c r="E309" i="9"/>
  <c r="E278" i="9"/>
  <c r="E247" i="9"/>
  <c r="E216" i="9"/>
  <c r="E185" i="9"/>
  <c r="E61" i="9"/>
  <c r="E30" i="9"/>
  <c r="E308" i="9"/>
  <c r="E277" i="9"/>
  <c r="E246" i="9"/>
  <c r="E215" i="9"/>
  <c r="E184" i="9"/>
  <c r="E60" i="9"/>
  <c r="E29" i="9"/>
  <c r="E307" i="9"/>
  <c r="E276" i="9"/>
  <c r="E245" i="9"/>
  <c r="E214" i="9"/>
  <c r="E183" i="9"/>
  <c r="E59" i="9"/>
  <c r="E28" i="9"/>
  <c r="E306" i="9"/>
  <c r="E275" i="9"/>
  <c r="E244" i="9"/>
  <c r="E213" i="9"/>
  <c r="E182" i="9"/>
  <c r="E58" i="9"/>
  <c r="E27" i="9"/>
  <c r="E305" i="9"/>
  <c r="E274" i="9"/>
  <c r="E243" i="9"/>
  <c r="E212" i="9"/>
  <c r="E181" i="9"/>
  <c r="E57" i="9"/>
  <c r="E26" i="9"/>
  <c r="E304" i="9"/>
  <c r="E273" i="9"/>
  <c r="E242" i="9"/>
  <c r="E211" i="9"/>
  <c r="E180" i="9"/>
  <c r="E56" i="9"/>
  <c r="E25" i="9"/>
  <c r="E303" i="9"/>
  <c r="E272" i="9"/>
  <c r="E241" i="9"/>
  <c r="E210" i="9"/>
  <c r="E179" i="9"/>
  <c r="E55" i="9"/>
  <c r="E24" i="9"/>
  <c r="E302" i="9"/>
  <c r="E271" i="9"/>
  <c r="E240" i="9"/>
  <c r="E209" i="9"/>
  <c r="E178" i="9"/>
  <c r="E54" i="9"/>
  <c r="E23" i="9"/>
  <c r="E301" i="9"/>
  <c r="E270" i="9"/>
  <c r="E239" i="9"/>
  <c r="E208" i="9"/>
  <c r="E177" i="9"/>
  <c r="E53" i="9"/>
  <c r="E22" i="9"/>
  <c r="E300" i="9"/>
  <c r="E269" i="9"/>
  <c r="E238" i="9"/>
  <c r="E207" i="9"/>
  <c r="E176" i="9"/>
  <c r="E52" i="9"/>
  <c r="E21" i="9"/>
  <c r="E299" i="9"/>
  <c r="E268" i="9"/>
  <c r="E237" i="9"/>
  <c r="E206" i="9"/>
  <c r="E175" i="9"/>
  <c r="E51" i="9"/>
  <c r="E20" i="9"/>
  <c r="E298" i="9"/>
  <c r="E267" i="9"/>
  <c r="E236" i="9"/>
  <c r="E205" i="9"/>
  <c r="E174" i="9"/>
  <c r="E50" i="9"/>
  <c r="E19" i="9"/>
  <c r="E297" i="9"/>
  <c r="E266" i="9"/>
  <c r="E235" i="9"/>
  <c r="E204" i="9"/>
  <c r="E173" i="9"/>
  <c r="E49" i="9"/>
  <c r="E18" i="9"/>
  <c r="E296" i="9"/>
  <c r="E265" i="9"/>
  <c r="E234" i="9"/>
  <c r="E203" i="9"/>
  <c r="E172" i="9"/>
  <c r="E48" i="9"/>
  <c r="E17" i="9"/>
  <c r="E295" i="9"/>
  <c r="E264" i="9"/>
  <c r="E233" i="9"/>
  <c r="E202" i="9"/>
  <c r="E171" i="9"/>
  <c r="E47" i="9"/>
  <c r="E16" i="9"/>
  <c r="E294" i="9"/>
  <c r="E263" i="9"/>
  <c r="E232" i="9"/>
  <c r="E201" i="9"/>
  <c r="E170" i="9"/>
  <c r="E46" i="9"/>
  <c r="E15" i="9"/>
  <c r="E293" i="9"/>
  <c r="E262" i="9"/>
  <c r="E231" i="9"/>
  <c r="E200" i="9"/>
  <c r="E169" i="9"/>
  <c r="E45" i="9"/>
  <c r="E14" i="9"/>
  <c r="E292" i="9"/>
  <c r="E261" i="9"/>
  <c r="E230" i="9"/>
  <c r="E199" i="9"/>
  <c r="E168" i="9"/>
  <c r="E44" i="9"/>
  <c r="E13" i="9"/>
  <c r="E291" i="9"/>
  <c r="E260" i="9"/>
  <c r="E229" i="9"/>
  <c r="E198" i="9"/>
  <c r="E167" i="9"/>
  <c r="E43" i="9"/>
  <c r="E12" i="9"/>
  <c r="E290" i="9"/>
  <c r="E259" i="9"/>
  <c r="E228" i="9"/>
  <c r="E197" i="9"/>
  <c r="E166" i="9"/>
  <c r="E42" i="9"/>
  <c r="E11" i="9"/>
  <c r="E289" i="9"/>
  <c r="E258" i="9"/>
  <c r="E227" i="9"/>
  <c r="E196" i="9"/>
  <c r="E165" i="9"/>
  <c r="E41" i="9"/>
  <c r="E10" i="9"/>
  <c r="E288" i="9"/>
  <c r="E257" i="9"/>
  <c r="E226" i="9"/>
  <c r="E195" i="9"/>
  <c r="E164" i="9"/>
  <c r="E40" i="9"/>
  <c r="E9" i="9"/>
  <c r="E287" i="9"/>
  <c r="E256" i="9"/>
  <c r="E225" i="9"/>
  <c r="E194" i="9"/>
  <c r="E163" i="9"/>
  <c r="E39" i="9"/>
  <c r="E8" i="9"/>
  <c r="E286" i="9"/>
  <c r="E255" i="9"/>
  <c r="E224" i="9"/>
  <c r="E193" i="9"/>
  <c r="E162" i="9"/>
  <c r="E38" i="9"/>
  <c r="E7" i="9"/>
  <c r="E285" i="9"/>
  <c r="E254" i="9"/>
  <c r="E223" i="9"/>
  <c r="E192" i="9"/>
  <c r="E161" i="9"/>
  <c r="E37" i="9"/>
  <c r="E6" i="9"/>
  <c r="E284" i="9"/>
  <c r="E253" i="9"/>
  <c r="E222" i="9"/>
  <c r="E191" i="9"/>
  <c r="E160" i="9"/>
  <c r="E36" i="9"/>
  <c r="E5" i="9"/>
  <c r="E283" i="9"/>
  <c r="E252" i="9"/>
  <c r="E221" i="9"/>
  <c r="E190" i="9"/>
  <c r="E159" i="9"/>
  <c r="E35" i="9"/>
  <c r="E4" i="9"/>
  <c r="E282" i="9"/>
  <c r="E251" i="9"/>
  <c r="E220" i="9"/>
  <c r="E189" i="9"/>
  <c r="E158" i="9"/>
  <c r="E34" i="9"/>
  <c r="E3" i="9"/>
  <c r="E281" i="9"/>
  <c r="E250" i="9"/>
  <c r="E219" i="9"/>
  <c r="E188" i="9"/>
  <c r="E157" i="9"/>
  <c r="E33" i="9"/>
  <c r="E2" i="9"/>
  <c r="AH330" i="9" l="1"/>
  <c r="AH329" i="9"/>
  <c r="AH328" i="9"/>
  <c r="AH327" i="9"/>
  <c r="AH326" i="9"/>
  <c r="AH325" i="9"/>
  <c r="AH324" i="9"/>
  <c r="AH323" i="9"/>
  <c r="AH322" i="9"/>
  <c r="AH321" i="9"/>
  <c r="AH320" i="9"/>
  <c r="AH319" i="9"/>
  <c r="AH318" i="9"/>
  <c r="AH317" i="9"/>
  <c r="AH316" i="9"/>
  <c r="AH315" i="9"/>
  <c r="AH314" i="9"/>
  <c r="AH313" i="9"/>
  <c r="AH312" i="9"/>
  <c r="AH311" i="9"/>
  <c r="AH280" i="9"/>
  <c r="AH249" i="9"/>
  <c r="AH218" i="9"/>
  <c r="AH187" i="9"/>
  <c r="AH63" i="9"/>
  <c r="AH32" i="9"/>
  <c r="AH310" i="9"/>
  <c r="AH279" i="9"/>
  <c r="AH248" i="9"/>
  <c r="AH217" i="9"/>
  <c r="AH186" i="9"/>
  <c r="AH62" i="9"/>
  <c r="AH31" i="9"/>
  <c r="AH309" i="9"/>
  <c r="AH278" i="9"/>
  <c r="AH247" i="9"/>
  <c r="AH216" i="9"/>
  <c r="AH185" i="9"/>
  <c r="AH61" i="9"/>
  <c r="AH30" i="9"/>
  <c r="AH308" i="9"/>
  <c r="AH277" i="9"/>
  <c r="AH246" i="9"/>
  <c r="AH215" i="9"/>
  <c r="AH184" i="9"/>
  <c r="AH60" i="9"/>
  <c r="AH29" i="9"/>
  <c r="AH307" i="9"/>
  <c r="AH276" i="9"/>
  <c r="AH245" i="9"/>
  <c r="AH214" i="9"/>
  <c r="AH183" i="9"/>
  <c r="AH59" i="9"/>
  <c r="AH28" i="9"/>
  <c r="AH306" i="9"/>
  <c r="AH275" i="9"/>
  <c r="AH244" i="9"/>
  <c r="AH213" i="9"/>
  <c r="AH182" i="9"/>
  <c r="AH58" i="9"/>
  <c r="AH27" i="9"/>
  <c r="AH305" i="9"/>
  <c r="AH274" i="9"/>
  <c r="AH243" i="9"/>
  <c r="AH212" i="9"/>
  <c r="AH181" i="9"/>
  <c r="AH57" i="9"/>
  <c r="AH26" i="9"/>
  <c r="AH304" i="9"/>
  <c r="AH273" i="9"/>
  <c r="AH242" i="9"/>
  <c r="AH211" i="9"/>
  <c r="AH180" i="9"/>
  <c r="AH56" i="9"/>
  <c r="AH25" i="9"/>
  <c r="AH303" i="9"/>
  <c r="AH272" i="9"/>
  <c r="AH241" i="9"/>
  <c r="AH210" i="9"/>
  <c r="AH179" i="9"/>
  <c r="AH55" i="9"/>
  <c r="AH24" i="9"/>
  <c r="AH302" i="9"/>
  <c r="AH271" i="9"/>
  <c r="AH240" i="9"/>
  <c r="AH209" i="9"/>
  <c r="AH178" i="9"/>
  <c r="AH54" i="9"/>
  <c r="AH23" i="9"/>
  <c r="AH301" i="9"/>
  <c r="AH270" i="9"/>
  <c r="AH239" i="9"/>
  <c r="AH208" i="9"/>
  <c r="AH177" i="9"/>
  <c r="AH53" i="9"/>
  <c r="AH22" i="9"/>
  <c r="AH300" i="9"/>
  <c r="AH269" i="9"/>
  <c r="AH238" i="9"/>
  <c r="AH207" i="9"/>
  <c r="AH176" i="9"/>
  <c r="AH52" i="9"/>
  <c r="AH21" i="9"/>
  <c r="AH299" i="9"/>
  <c r="AH268" i="9"/>
  <c r="AH237" i="9"/>
  <c r="AH206" i="9"/>
  <c r="AH175" i="9"/>
  <c r="AH51" i="9"/>
  <c r="AH20" i="9"/>
  <c r="AH298" i="9"/>
  <c r="AH267" i="9"/>
  <c r="AH236" i="9"/>
  <c r="AH205" i="9"/>
  <c r="AH174" i="9"/>
  <c r="AH50" i="9"/>
  <c r="AH19" i="9"/>
  <c r="AH297" i="9"/>
  <c r="AH266" i="9"/>
  <c r="AH235" i="9"/>
  <c r="AH204" i="9"/>
  <c r="AH173" i="9"/>
  <c r="AH49" i="9"/>
  <c r="AH18" i="9"/>
  <c r="AH296" i="9"/>
  <c r="AH265" i="9"/>
  <c r="AH234" i="9"/>
  <c r="AH203" i="9"/>
  <c r="AH172" i="9"/>
  <c r="AH48" i="9"/>
  <c r="AH17" i="9"/>
  <c r="AH295" i="9"/>
  <c r="AH264" i="9"/>
  <c r="AH233" i="9"/>
  <c r="AH202" i="9"/>
  <c r="AH171" i="9"/>
  <c r="AH47" i="9"/>
  <c r="AH16" i="9"/>
  <c r="AH294" i="9"/>
  <c r="AH263" i="9"/>
  <c r="AH232" i="9"/>
  <c r="AH201" i="9"/>
  <c r="AH170" i="9"/>
  <c r="AH46" i="9"/>
  <c r="AH15" i="9"/>
  <c r="AH293" i="9"/>
  <c r="AH262" i="9"/>
  <c r="AH231" i="9"/>
  <c r="AH200" i="9"/>
  <c r="AH169" i="9"/>
  <c r="AH45" i="9"/>
  <c r="AH14" i="9"/>
  <c r="AH292" i="9"/>
  <c r="AH261" i="9"/>
  <c r="AH230" i="9"/>
  <c r="AH199" i="9"/>
  <c r="AH168" i="9"/>
  <c r="AH44" i="9"/>
  <c r="AH13" i="9"/>
  <c r="AH291" i="9"/>
  <c r="AH260" i="9"/>
  <c r="AH229" i="9"/>
  <c r="AH198" i="9"/>
  <c r="AH167" i="9"/>
  <c r="AH43" i="9"/>
  <c r="AH12" i="9"/>
  <c r="AH290" i="9"/>
  <c r="AH259" i="9"/>
  <c r="AH228" i="9"/>
  <c r="AH197" i="9"/>
  <c r="AH166" i="9"/>
  <c r="AH42" i="9"/>
  <c r="AH11" i="9"/>
  <c r="AH289" i="9"/>
  <c r="AH258" i="9"/>
  <c r="AH227" i="9"/>
  <c r="AH196" i="9"/>
  <c r="AH165" i="9"/>
  <c r="AH41" i="9"/>
  <c r="AH10" i="9"/>
  <c r="AH288" i="9"/>
  <c r="AH257" i="9"/>
  <c r="AH226" i="9"/>
  <c r="AH195" i="9"/>
  <c r="AH164" i="9"/>
  <c r="AH40" i="9"/>
  <c r="AH9" i="9"/>
  <c r="AH287" i="9"/>
  <c r="AH256" i="9"/>
  <c r="AH225" i="9"/>
  <c r="AH194" i="9"/>
  <c r="AH163" i="9"/>
  <c r="AH39" i="9"/>
  <c r="AH8" i="9"/>
  <c r="AH286" i="9"/>
  <c r="AH255" i="9"/>
  <c r="AH224" i="9"/>
  <c r="AH193" i="9"/>
  <c r="AH162" i="9"/>
  <c r="AH38" i="9"/>
  <c r="AH7" i="9"/>
  <c r="AH285" i="9"/>
  <c r="AH254" i="9"/>
  <c r="AH223" i="9"/>
  <c r="AH192" i="9"/>
  <c r="AH161" i="9"/>
  <c r="AH37" i="9"/>
  <c r="AH6" i="9"/>
  <c r="AH284" i="9"/>
  <c r="AH253" i="9"/>
  <c r="AH222" i="9"/>
  <c r="AH191" i="9"/>
  <c r="AH160" i="9"/>
  <c r="AH36" i="9"/>
  <c r="AH5" i="9"/>
  <c r="AH283" i="9"/>
  <c r="AH252" i="9"/>
  <c r="AH221" i="9"/>
  <c r="AH190" i="9"/>
  <c r="AH159" i="9"/>
  <c r="AH35" i="9"/>
  <c r="AH4" i="9"/>
  <c r="AH282" i="9"/>
  <c r="AH251" i="9"/>
  <c r="AH220" i="9"/>
  <c r="AH189" i="9"/>
  <c r="AH158" i="9"/>
  <c r="AH34" i="9"/>
  <c r="AH3" i="9"/>
  <c r="AH281" i="9"/>
  <c r="AH250" i="9"/>
  <c r="AH219" i="9"/>
  <c r="AH188" i="9"/>
  <c r="AH157" i="9"/>
  <c r="AH33" i="9"/>
  <c r="AH2" i="9"/>
  <c r="AH361" i="9"/>
  <c r="AS12" i="9"/>
  <c r="AS11" i="9"/>
  <c r="AS10" i="9"/>
  <c r="AS9" i="9"/>
  <c r="AS8" i="9"/>
  <c r="AS7" i="9"/>
  <c r="AS6" i="9"/>
  <c r="AS5" i="9"/>
  <c r="AS4" i="9"/>
  <c r="AS3" i="9"/>
  <c r="AS2" i="9"/>
  <c r="BG9" i="9"/>
  <c r="BG8" i="9"/>
  <c r="BG7" i="9"/>
  <c r="BG6" i="9"/>
  <c r="BG5" i="9"/>
  <c r="BG4" i="9"/>
  <c r="BG3" i="9"/>
  <c r="BG2" i="9"/>
  <c r="BH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280" i="9"/>
  <c r="D249" i="9"/>
  <c r="D218" i="9"/>
  <c r="D187" i="9"/>
  <c r="D63" i="9"/>
  <c r="D32" i="9"/>
  <c r="D310" i="9"/>
  <c r="D279" i="9"/>
  <c r="D248" i="9"/>
  <c r="D217" i="9"/>
  <c r="D186" i="9"/>
  <c r="D62" i="9"/>
  <c r="D31" i="9"/>
  <c r="D309" i="9"/>
  <c r="D278" i="9"/>
  <c r="D247" i="9"/>
  <c r="D216" i="9"/>
  <c r="D185" i="9"/>
  <c r="D61" i="9"/>
  <c r="D30" i="9"/>
  <c r="D308" i="9"/>
  <c r="D277" i="9"/>
  <c r="D246" i="9"/>
  <c r="D215" i="9"/>
  <c r="D184" i="9"/>
  <c r="D60" i="9"/>
  <c r="D29" i="9"/>
  <c r="D307" i="9"/>
  <c r="D276" i="9"/>
  <c r="D245" i="9"/>
  <c r="D214" i="9"/>
  <c r="D183" i="9"/>
  <c r="D59" i="9"/>
  <c r="D28" i="9"/>
  <c r="D306" i="9"/>
  <c r="D275" i="9"/>
  <c r="D244" i="9"/>
  <c r="D213" i="9"/>
  <c r="D182" i="9"/>
  <c r="D58" i="9"/>
  <c r="D27" i="9"/>
  <c r="D305" i="9"/>
  <c r="D274" i="9"/>
  <c r="D243" i="9"/>
  <c r="D212" i="9"/>
  <c r="D181" i="9"/>
  <c r="D57" i="9"/>
  <c r="D26" i="9"/>
  <c r="D304" i="9"/>
  <c r="D273" i="9"/>
  <c r="D242" i="9"/>
  <c r="D211" i="9"/>
  <c r="D180" i="9"/>
  <c r="D56" i="9"/>
  <c r="D25" i="9"/>
  <c r="D303" i="9"/>
  <c r="D272" i="9"/>
  <c r="D241" i="9"/>
  <c r="D210" i="9"/>
  <c r="D179" i="9"/>
  <c r="D55" i="9"/>
  <c r="D24" i="9"/>
  <c r="D302" i="9"/>
  <c r="D271" i="9"/>
  <c r="D240" i="9"/>
  <c r="D209" i="9"/>
  <c r="D178" i="9"/>
  <c r="D54" i="9"/>
  <c r="D23" i="9"/>
  <c r="D301" i="9"/>
  <c r="D270" i="9"/>
  <c r="D239" i="9"/>
  <c r="D208" i="9"/>
  <c r="D177" i="9"/>
  <c r="D53" i="9"/>
  <c r="D22" i="9"/>
  <c r="D300" i="9"/>
  <c r="D269" i="9"/>
  <c r="D238" i="9"/>
  <c r="D207" i="9"/>
  <c r="D176" i="9"/>
  <c r="D52" i="9"/>
  <c r="D21" i="9"/>
  <c r="D299" i="9"/>
  <c r="D268" i="9"/>
  <c r="D237" i="9"/>
  <c r="D206" i="9"/>
  <c r="D175" i="9"/>
  <c r="D51" i="9"/>
  <c r="D20" i="9"/>
  <c r="D298" i="9"/>
  <c r="D267" i="9"/>
  <c r="D236" i="9"/>
  <c r="D205" i="9"/>
  <c r="D174" i="9"/>
  <c r="D50" i="9"/>
  <c r="D19" i="9"/>
  <c r="D297" i="9"/>
  <c r="D266" i="9"/>
  <c r="D235" i="9"/>
  <c r="D204" i="9"/>
  <c r="D173" i="9"/>
  <c r="D49" i="9"/>
  <c r="D18" i="9"/>
  <c r="D296" i="9"/>
  <c r="D265" i="9"/>
  <c r="D234" i="9"/>
  <c r="D203" i="9"/>
  <c r="D172" i="9"/>
  <c r="D48" i="9"/>
  <c r="D17" i="9"/>
  <c r="D295" i="9"/>
  <c r="D264" i="9"/>
  <c r="D233" i="9"/>
  <c r="D202" i="9"/>
  <c r="D171" i="9"/>
  <c r="D47" i="9"/>
  <c r="D16" i="9"/>
  <c r="D294" i="9"/>
  <c r="D263" i="9"/>
  <c r="D232" i="9"/>
  <c r="D201" i="9"/>
  <c r="D170" i="9"/>
  <c r="D46" i="9"/>
  <c r="D15" i="9"/>
  <c r="D293" i="9"/>
  <c r="D262" i="9"/>
  <c r="D231" i="9"/>
  <c r="D200" i="9"/>
  <c r="D169" i="9"/>
  <c r="D45" i="9"/>
  <c r="D14" i="9"/>
  <c r="D292" i="9"/>
  <c r="D261" i="9"/>
  <c r="D230" i="9"/>
  <c r="D199" i="9"/>
  <c r="D168" i="9"/>
  <c r="D44" i="9"/>
  <c r="D13" i="9"/>
  <c r="D291" i="9"/>
  <c r="D260" i="9"/>
  <c r="D229" i="9"/>
  <c r="D198" i="9"/>
  <c r="D167" i="9"/>
  <c r="D43" i="9"/>
  <c r="D12" i="9"/>
  <c r="D290" i="9"/>
  <c r="D259" i="9"/>
  <c r="D228" i="9"/>
  <c r="D197" i="9"/>
  <c r="D166" i="9"/>
  <c r="D42" i="9"/>
  <c r="D11" i="9"/>
  <c r="D289" i="9"/>
  <c r="D258" i="9"/>
  <c r="D227" i="9"/>
  <c r="D196" i="9"/>
  <c r="D165" i="9"/>
  <c r="D41" i="9"/>
  <c r="D10" i="9"/>
  <c r="D288" i="9"/>
  <c r="D257" i="9"/>
  <c r="D226" i="9"/>
  <c r="D195" i="9"/>
  <c r="D164" i="9"/>
  <c r="D40" i="9"/>
  <c r="D9" i="9"/>
  <c r="D287" i="9"/>
  <c r="D256" i="9"/>
  <c r="D225" i="9"/>
  <c r="D194" i="9"/>
  <c r="D163" i="9"/>
  <c r="D39" i="9"/>
  <c r="D8" i="9"/>
  <c r="D286" i="9"/>
  <c r="D255" i="9"/>
  <c r="D224" i="9"/>
  <c r="D193" i="9"/>
  <c r="D162" i="9"/>
  <c r="D38" i="9"/>
  <c r="D7" i="9"/>
  <c r="D285" i="9"/>
  <c r="D254" i="9"/>
  <c r="D223" i="9"/>
  <c r="D192" i="9"/>
  <c r="D161" i="9"/>
  <c r="D37" i="9"/>
  <c r="D6" i="9"/>
  <c r="D284" i="9"/>
  <c r="D253" i="9"/>
  <c r="D222" i="9"/>
  <c r="D191" i="9"/>
  <c r="D160" i="9"/>
  <c r="D36" i="9"/>
  <c r="D5" i="9"/>
  <c r="D283" i="9"/>
  <c r="D252" i="9"/>
  <c r="D221" i="9"/>
  <c r="D190" i="9"/>
  <c r="D159" i="9"/>
  <c r="D35" i="9"/>
  <c r="D4" i="9"/>
  <c r="D282" i="9"/>
  <c r="D251" i="9"/>
  <c r="D220" i="9"/>
  <c r="D189" i="9"/>
  <c r="D158" i="9"/>
  <c r="D34" i="9"/>
  <c r="D3" i="9"/>
  <c r="D281" i="9"/>
  <c r="D250" i="9"/>
  <c r="D219" i="9"/>
  <c r="D188" i="9"/>
  <c r="D157" i="9"/>
  <c r="D33" i="9"/>
  <c r="D2" i="9"/>
  <c r="BH4" i="9" l="1"/>
  <c r="BH5" i="9" s="1"/>
  <c r="BH6" i="9" s="1"/>
  <c r="BH7" i="9" s="1"/>
  <c r="BH8" i="9" s="1"/>
  <c r="BH9" i="9" s="1"/>
  <c r="BH10" i="9" s="1"/>
  <c r="BH11" i="9" s="1"/>
  <c r="BH12" i="9" s="1"/>
  <c r="BH13" i="9" s="1"/>
  <c r="BH14" i="9" s="1"/>
  <c r="BH15" i="9" s="1"/>
  <c r="BH16" i="9" s="1"/>
  <c r="BH17" i="9" s="1"/>
  <c r="BH18" i="9" s="1"/>
  <c r="M57" i="9" l="1"/>
  <c r="M26" i="9"/>
  <c r="M27" i="9"/>
  <c r="P27" i="9" l="1"/>
  <c r="R27" i="9" s="1"/>
  <c r="P26" i="9"/>
  <c r="R26" i="9" s="1"/>
  <c r="P57" i="9"/>
  <c r="R57" i="9" s="1"/>
  <c r="M255" i="9"/>
  <c r="P255" i="9" s="1"/>
  <c r="M200" i="9"/>
  <c r="M207" i="9"/>
  <c r="M286" i="9"/>
  <c r="M196" i="9"/>
  <c r="M218" i="9"/>
  <c r="M106" i="9"/>
  <c r="O196" i="9" l="1"/>
  <c r="O207" i="9"/>
  <c r="O218" i="9"/>
  <c r="O200" i="9"/>
  <c r="P106" i="9"/>
  <c r="P286" i="9"/>
  <c r="M203" i="9"/>
  <c r="M189" i="9"/>
  <c r="M215" i="9"/>
  <c r="M211" i="9"/>
  <c r="M192" i="9"/>
  <c r="M217" i="9"/>
  <c r="M191" i="9"/>
  <c r="M204" i="9"/>
  <c r="M214" i="9"/>
  <c r="M213" i="9"/>
  <c r="M209" i="9"/>
  <c r="M193" i="9"/>
  <c r="M216" i="9"/>
  <c r="M181" i="9"/>
  <c r="M167" i="9"/>
  <c r="M170" i="9"/>
  <c r="M182" i="9"/>
  <c r="M176" i="9"/>
  <c r="M126" i="9"/>
  <c r="M120" i="9"/>
  <c r="M137" i="9"/>
  <c r="M103" i="9"/>
  <c r="M125" i="9"/>
  <c r="M155" i="9"/>
  <c r="M149" i="9"/>
  <c r="M113" i="9"/>
  <c r="M141" i="9"/>
  <c r="M148" i="9"/>
  <c r="M107" i="9"/>
  <c r="M138" i="9"/>
  <c r="M102" i="9"/>
  <c r="M179" i="9"/>
  <c r="M157" i="9"/>
  <c r="M187" i="9"/>
  <c r="M168" i="9"/>
  <c r="M162" i="9"/>
  <c r="M143" i="9"/>
  <c r="M154" i="9"/>
  <c r="M114" i="9"/>
  <c r="M115" i="9"/>
  <c r="M139" i="9"/>
  <c r="M119" i="9"/>
  <c r="M150" i="9"/>
  <c r="M124" i="9"/>
  <c r="M111" i="9"/>
  <c r="M145" i="9"/>
  <c r="M118" i="9"/>
  <c r="M97" i="9"/>
  <c r="M112" i="9"/>
  <c r="M183" i="9"/>
  <c r="M165" i="9"/>
  <c r="M159" i="9"/>
  <c r="M172" i="9"/>
  <c r="M171" i="9"/>
  <c r="M128" i="9"/>
  <c r="M132" i="9"/>
  <c r="M121" i="9"/>
  <c r="M134" i="9"/>
  <c r="M144" i="9"/>
  <c r="M109" i="9"/>
  <c r="M146" i="9"/>
  <c r="M130" i="9"/>
  <c r="M142" i="9"/>
  <c r="M129" i="9"/>
  <c r="M123" i="9"/>
  <c r="M335" i="9"/>
  <c r="M59" i="9"/>
  <c r="M37" i="9"/>
  <c r="M92" i="9"/>
  <c r="M85" i="9"/>
  <c r="M80" i="9"/>
  <c r="M94" i="9"/>
  <c r="M86" i="9"/>
  <c r="M35" i="9"/>
  <c r="M61" i="9"/>
  <c r="M15" i="9"/>
  <c r="M24" i="9"/>
  <c r="M50" i="9"/>
  <c r="M53" i="9"/>
  <c r="M44" i="9"/>
  <c r="M47" i="9"/>
  <c r="M42" i="9"/>
  <c r="M14" i="9"/>
  <c r="M11" i="9"/>
  <c r="M31" i="9"/>
  <c r="M81" i="9"/>
  <c r="M71" i="9"/>
  <c r="M82" i="9"/>
  <c r="M91" i="9"/>
  <c r="M69" i="9"/>
  <c r="M93" i="9"/>
  <c r="M28" i="9"/>
  <c r="M25" i="9"/>
  <c r="M56" i="9"/>
  <c r="M2" i="9"/>
  <c r="M17" i="9"/>
  <c r="M6" i="9"/>
  <c r="M36" i="9"/>
  <c r="M64" i="9"/>
  <c r="M67" i="9"/>
  <c r="M88" i="9"/>
  <c r="M65" i="9"/>
  <c r="M75" i="9"/>
  <c r="M30" i="9"/>
  <c r="M20" i="9"/>
  <c r="M52" i="9"/>
  <c r="M49" i="9"/>
  <c r="M46" i="9"/>
  <c r="M43" i="9"/>
  <c r="M40" i="9"/>
  <c r="M34" i="9"/>
  <c r="M41" i="9"/>
  <c r="M84" i="9"/>
  <c r="M76" i="9"/>
  <c r="M79" i="9"/>
  <c r="M74" i="9"/>
  <c r="M66" i="9"/>
  <c r="M21" i="9"/>
  <c r="M58" i="9"/>
  <c r="M55" i="9"/>
  <c r="M16" i="9"/>
  <c r="M13" i="9"/>
  <c r="M10" i="9"/>
  <c r="M7" i="9"/>
  <c r="M83" i="9"/>
  <c r="M70" i="9"/>
  <c r="M68" i="9"/>
  <c r="M90" i="9"/>
  <c r="M77" i="9"/>
  <c r="M29" i="9"/>
  <c r="M62" i="9"/>
  <c r="M22" i="9"/>
  <c r="M19" i="9"/>
  <c r="M45" i="9"/>
  <c r="M54" i="9"/>
  <c r="M39" i="9"/>
  <c r="M48" i="9"/>
  <c r="M33" i="9"/>
  <c r="M5" i="9"/>
  <c r="M4" i="9"/>
  <c r="M73" i="9"/>
  <c r="M89" i="9"/>
  <c r="M78" i="9"/>
  <c r="M72" i="9"/>
  <c r="M87" i="9"/>
  <c r="M23" i="9"/>
  <c r="M51" i="9"/>
  <c r="M60" i="9"/>
  <c r="M9" i="9"/>
  <c r="M18" i="9"/>
  <c r="M3" i="9"/>
  <c r="M12" i="9"/>
  <c r="M38" i="9"/>
  <c r="M63" i="9"/>
  <c r="M8" i="9"/>
  <c r="M32" i="9"/>
  <c r="M202" i="9"/>
  <c r="M199" i="9"/>
  <c r="M188" i="9"/>
  <c r="M198" i="9"/>
  <c r="M163" i="9"/>
  <c r="M175" i="9"/>
  <c r="M186" i="9"/>
  <c r="M185" i="9"/>
  <c r="M158" i="9"/>
  <c r="M96" i="9"/>
  <c r="M140" i="9"/>
  <c r="M131" i="9"/>
  <c r="M152" i="9"/>
  <c r="M136" i="9"/>
  <c r="M105" i="9"/>
  <c r="M108" i="9"/>
  <c r="M210" i="9"/>
  <c r="M212" i="9"/>
  <c r="M195" i="9"/>
  <c r="M190" i="9"/>
  <c r="M180" i="9"/>
  <c r="M173" i="9"/>
  <c r="M169" i="9"/>
  <c r="M174" i="9"/>
  <c r="M160" i="9"/>
  <c r="M99" i="9"/>
  <c r="M156" i="9"/>
  <c r="M117" i="9"/>
  <c r="M122" i="9"/>
  <c r="M153" i="9"/>
  <c r="M95" i="9"/>
  <c r="M100" i="9"/>
  <c r="M101" i="9"/>
  <c r="M161" i="9"/>
  <c r="M194" i="9"/>
  <c r="M205" i="9"/>
  <c r="M206" i="9"/>
  <c r="M201" i="9"/>
  <c r="M208" i="9"/>
  <c r="M184" i="9"/>
  <c r="M177" i="9"/>
  <c r="M166" i="9"/>
  <c r="M178" i="9"/>
  <c r="M164" i="9"/>
  <c r="M98" i="9"/>
  <c r="M135" i="9"/>
  <c r="M133" i="9"/>
  <c r="M127" i="9"/>
  <c r="M151" i="9"/>
  <c r="M147" i="9"/>
  <c r="M110" i="9"/>
  <c r="M116" i="9"/>
  <c r="M104" i="9"/>
  <c r="M197" i="9"/>
  <c r="M287" i="9"/>
  <c r="R287" i="9" s="1"/>
  <c r="M254" i="9"/>
  <c r="M268" i="9"/>
  <c r="R268" i="9" s="1"/>
  <c r="M226" i="9"/>
  <c r="M231" i="9"/>
  <c r="M235" i="9"/>
  <c r="M299" i="9"/>
  <c r="R299" i="9" s="1"/>
  <c r="M241" i="9"/>
  <c r="M222" i="9"/>
  <c r="M291" i="9"/>
  <c r="R291" i="9" s="1"/>
  <c r="M253" i="9"/>
  <c r="R253" i="9" s="1"/>
  <c r="M242" i="9"/>
  <c r="M221" i="9"/>
  <c r="M248" i="9"/>
  <c r="M309" i="9"/>
  <c r="R309" i="9" s="1"/>
  <c r="M260" i="9"/>
  <c r="R260" i="9" s="1"/>
  <c r="M264" i="9"/>
  <c r="R264" i="9" s="1"/>
  <c r="M273" i="9"/>
  <c r="R273" i="9" s="1"/>
  <c r="M240" i="9"/>
  <c r="M308" i="9"/>
  <c r="R308" i="9" s="1"/>
  <c r="M232" i="9"/>
  <c r="M288" i="9"/>
  <c r="R288" i="9" s="1"/>
  <c r="M238" i="9"/>
  <c r="M263" i="9"/>
  <c r="R263" i="9" s="1"/>
  <c r="M247" i="9"/>
  <c r="M301" i="9"/>
  <c r="R301" i="9" s="1"/>
  <c r="M265" i="9"/>
  <c r="R265" i="9" s="1"/>
  <c r="M292" i="9"/>
  <c r="R292" i="9" s="1"/>
  <c r="M234" i="9"/>
  <c r="M302" i="9"/>
  <c r="R302" i="9" s="1"/>
  <c r="M228" i="9"/>
  <c r="M281" i="9"/>
  <c r="R281" i="9" s="1"/>
  <c r="M294" i="9"/>
  <c r="R294" i="9" s="1"/>
  <c r="M245" i="9"/>
  <c r="M237" i="9"/>
  <c r="M251" i="9"/>
  <c r="R251" i="9" s="1"/>
  <c r="M243" i="9"/>
  <c r="M252" i="9"/>
  <c r="R252" i="9" s="1"/>
  <c r="M244" i="9"/>
  <c r="M227" i="9"/>
  <c r="M284" i="9"/>
  <c r="R284" i="9" s="1"/>
  <c r="M297" i="9"/>
  <c r="R297" i="9" s="1"/>
  <c r="M275" i="9"/>
  <c r="R275" i="9" s="1"/>
  <c r="M230" i="9"/>
  <c r="M269" i="9"/>
  <c r="R269" i="9" s="1"/>
  <c r="M259" i="9"/>
  <c r="R259" i="9" s="1"/>
  <c r="M256" i="9"/>
  <c r="R256" i="9" s="1"/>
  <c r="M239" i="9"/>
  <c r="M223" i="9"/>
  <c r="M277" i="9"/>
  <c r="R277" i="9" s="1"/>
  <c r="M272" i="9"/>
  <c r="R272" i="9" s="1"/>
  <c r="M283" i="9"/>
  <c r="R283" i="9" s="1"/>
  <c r="M300" i="9"/>
  <c r="R300" i="9" s="1"/>
  <c r="M293" i="9"/>
  <c r="R293" i="9" s="1"/>
  <c r="M249" i="9"/>
  <c r="M298" i="9"/>
  <c r="R298" i="9" s="1"/>
  <c r="M270" i="9"/>
  <c r="R270" i="9" s="1"/>
  <c r="M262" i="9"/>
  <c r="R262" i="9" s="1"/>
  <c r="M219" i="9"/>
  <c r="M307" i="9"/>
  <c r="R307" i="9" s="1"/>
  <c r="M224" i="9"/>
  <c r="M278" i="9"/>
  <c r="R278" i="9" s="1"/>
  <c r="M261" i="9"/>
  <c r="R261" i="9" s="1"/>
  <c r="M225" i="9"/>
  <c r="M274" i="9"/>
  <c r="R274" i="9" s="1"/>
  <c r="M250" i="9"/>
  <c r="R250" i="9" s="1"/>
  <c r="M280" i="9"/>
  <c r="R280" i="9" s="1"/>
  <c r="M289" i="9"/>
  <c r="R289" i="9" s="1"/>
  <c r="M306" i="9"/>
  <c r="R306" i="9" s="1"/>
  <c r="M303" i="9"/>
  <c r="R303" i="9" s="1"/>
  <c r="M311" i="9"/>
  <c r="R311" i="9" s="1"/>
  <c r="M267" i="9"/>
  <c r="R267" i="9" s="1"/>
  <c r="M290" i="9"/>
  <c r="R290" i="9" s="1"/>
  <c r="M233" i="9"/>
  <c r="M266" i="9"/>
  <c r="R266" i="9" s="1"/>
  <c r="M310" i="9"/>
  <c r="R310" i="9" s="1"/>
  <c r="M229" i="9"/>
  <c r="M282" i="9"/>
  <c r="R282" i="9" s="1"/>
  <c r="M271" i="9"/>
  <c r="R271" i="9" s="1"/>
  <c r="M246" i="9"/>
  <c r="M279" i="9"/>
  <c r="R279" i="9" s="1"/>
  <c r="M258" i="9"/>
  <c r="R258" i="9" s="1"/>
  <c r="M285" i="9"/>
  <c r="M236" i="9"/>
  <c r="M257" i="9"/>
  <c r="R257" i="9" s="1"/>
  <c r="M220" i="9"/>
  <c r="M295" i="9"/>
  <c r="R295" i="9" s="1"/>
  <c r="M276" i="9"/>
  <c r="R276" i="9" s="1"/>
  <c r="M304" i="9"/>
  <c r="R304" i="9" s="1"/>
  <c r="M296" i="9"/>
  <c r="R296" i="9" s="1"/>
  <c r="M305" i="9"/>
  <c r="R305" i="9" s="1"/>
  <c r="M313" i="9"/>
  <c r="R313" i="9" s="1"/>
  <c r="M312" i="9"/>
  <c r="R312" i="9" s="1"/>
  <c r="M314" i="9"/>
  <c r="R314" i="9" s="1"/>
  <c r="M350" i="9"/>
  <c r="M331" i="9"/>
  <c r="R331" i="9" s="1"/>
  <c r="M322" i="9"/>
  <c r="R322" i="9" s="1"/>
  <c r="M372" i="9"/>
  <c r="R372" i="9" s="1"/>
  <c r="M360" i="9"/>
  <c r="R360" i="9" s="1"/>
  <c r="M365" i="9"/>
  <c r="R365" i="9" s="1"/>
  <c r="M353" i="9"/>
  <c r="R353" i="9" s="1"/>
  <c r="M355" i="9"/>
  <c r="R355" i="9" s="1"/>
  <c r="M357" i="9"/>
  <c r="R357" i="9" s="1"/>
  <c r="M373" i="9"/>
  <c r="R373" i="9" s="1"/>
  <c r="M319" i="9"/>
  <c r="P319" i="9" s="1"/>
  <c r="M342" i="9"/>
  <c r="R342" i="9" s="1"/>
  <c r="M324" i="9"/>
  <c r="R324" i="9" s="1"/>
  <c r="M366" i="9"/>
  <c r="M348" i="9"/>
  <c r="M356" i="9"/>
  <c r="R356" i="9" s="1"/>
  <c r="M349" i="9"/>
  <c r="M332" i="9"/>
  <c r="R332" i="9" s="1"/>
  <c r="M358" i="9"/>
  <c r="R358" i="9" s="1"/>
  <c r="M321" i="9"/>
  <c r="R321" i="9" s="1"/>
  <c r="M345" i="9"/>
  <c r="R345" i="9" s="1"/>
  <c r="M338" i="9"/>
  <c r="R338" i="9" s="1"/>
  <c r="M352" i="9"/>
  <c r="R352" i="9" s="1"/>
  <c r="M371" i="9"/>
  <c r="R371" i="9" s="1"/>
  <c r="M343" i="9"/>
  <c r="R343" i="9" s="1"/>
  <c r="M344" i="9"/>
  <c r="R344" i="9" s="1"/>
  <c r="M325" i="9"/>
  <c r="R325" i="9" s="1"/>
  <c r="M315" i="9"/>
  <c r="R315" i="9" s="1"/>
  <c r="M367" i="9"/>
  <c r="P367" i="9" s="1"/>
  <c r="M368" i="9"/>
  <c r="R368" i="9" s="1"/>
  <c r="M339" i="9"/>
  <c r="R339" i="9" s="1"/>
  <c r="M328" i="9"/>
  <c r="R328" i="9" s="1"/>
  <c r="M346" i="9"/>
  <c r="R346" i="9" s="1"/>
  <c r="M341" i="9"/>
  <c r="R341" i="9" s="1"/>
  <c r="M323" i="9"/>
  <c r="R323" i="9" s="1"/>
  <c r="M329" i="9"/>
  <c r="R329" i="9" s="1"/>
  <c r="M320" i="9"/>
  <c r="R320" i="9" s="1"/>
  <c r="M364" i="9"/>
  <c r="R364" i="9" s="1"/>
  <c r="M317" i="9"/>
  <c r="M363" i="9"/>
  <c r="R363" i="9" s="1"/>
  <c r="M359" i="9"/>
  <c r="R359" i="9" s="1"/>
  <c r="M370" i="9"/>
  <c r="R370" i="9" s="1"/>
  <c r="M336" i="9"/>
  <c r="M347" i="9"/>
  <c r="R347" i="9" s="1"/>
  <c r="M316" i="9"/>
  <c r="R316" i="9" s="1"/>
  <c r="M334" i="9"/>
  <c r="R334" i="9" s="1"/>
  <c r="M333" i="9"/>
  <c r="R333" i="9" s="1"/>
  <c r="M361" i="9"/>
  <c r="R361" i="9" s="1"/>
  <c r="M369" i="9"/>
  <c r="R369" i="9" s="1"/>
  <c r="M330" i="9"/>
  <c r="R330" i="9" s="1"/>
  <c r="M354" i="9"/>
  <c r="R354" i="9" s="1"/>
  <c r="M327" i="9"/>
  <c r="R327" i="9" s="1"/>
  <c r="M337" i="9"/>
  <c r="R337" i="9" s="1"/>
  <c r="M318" i="9"/>
  <c r="M351" i="9"/>
  <c r="R351" i="9" s="1"/>
  <c r="M340" i="9"/>
  <c r="R340" i="9" s="1"/>
  <c r="M326" i="9"/>
  <c r="R326" i="9" s="1"/>
  <c r="M362" i="9"/>
  <c r="R362" i="9" s="1"/>
  <c r="R318" i="9" l="1"/>
  <c r="R319" i="9" s="1"/>
  <c r="R317" i="9"/>
  <c r="R349" i="9"/>
  <c r="R350" i="9" s="1"/>
  <c r="R348" i="9"/>
  <c r="R366" i="9"/>
  <c r="R336" i="9"/>
  <c r="R335" i="9"/>
  <c r="R286" i="9"/>
  <c r="R285" i="9"/>
  <c r="R254" i="9"/>
  <c r="O326" i="9"/>
  <c r="O354" i="9"/>
  <c r="O316" i="9"/>
  <c r="O317" i="9"/>
  <c r="O346" i="9"/>
  <c r="O325" i="9"/>
  <c r="O345" i="9"/>
  <c r="O348" i="9"/>
  <c r="O357" i="9"/>
  <c r="O322" i="9"/>
  <c r="O305" i="9"/>
  <c r="O257" i="9"/>
  <c r="O271" i="9"/>
  <c r="O290" i="9"/>
  <c r="O280" i="9"/>
  <c r="O224" i="9"/>
  <c r="O249" i="9"/>
  <c r="O223" i="9"/>
  <c r="O275" i="9"/>
  <c r="O243" i="9"/>
  <c r="O228" i="9"/>
  <c r="O247" i="9"/>
  <c r="O240" i="9"/>
  <c r="O221" i="9"/>
  <c r="O299" i="9"/>
  <c r="O287" i="9"/>
  <c r="O151" i="9"/>
  <c r="R151" i="9" s="1"/>
  <c r="O206" i="9"/>
  <c r="O95" i="9"/>
  <c r="R95" i="9" s="1"/>
  <c r="O160" i="9"/>
  <c r="O195" i="9"/>
  <c r="O186" i="9"/>
  <c r="O202" i="9"/>
  <c r="O3" i="9"/>
  <c r="O87" i="9"/>
  <c r="R87" i="9" s="1"/>
  <c r="O5" i="9"/>
  <c r="O19" i="9"/>
  <c r="O68" i="9"/>
  <c r="R68" i="9" s="1"/>
  <c r="O16" i="9"/>
  <c r="O43" i="9"/>
  <c r="O6" i="9"/>
  <c r="O31" i="9"/>
  <c r="O53" i="9"/>
  <c r="O86" i="9"/>
  <c r="R86" i="9" s="1"/>
  <c r="O59" i="9"/>
  <c r="O146" i="9"/>
  <c r="R146" i="9" s="1"/>
  <c r="O216" i="9"/>
  <c r="O191" i="9"/>
  <c r="O203" i="9"/>
  <c r="O347" i="9"/>
  <c r="O328" i="9"/>
  <c r="O344" i="9"/>
  <c r="O321" i="9"/>
  <c r="O355" i="9"/>
  <c r="O331" i="9"/>
  <c r="O296" i="9"/>
  <c r="O236" i="9"/>
  <c r="O282" i="9"/>
  <c r="O267" i="9"/>
  <c r="O250" i="9"/>
  <c r="O307" i="9"/>
  <c r="O293" i="9"/>
  <c r="O239" i="9"/>
  <c r="O297" i="9"/>
  <c r="O251" i="9"/>
  <c r="O302" i="9"/>
  <c r="O263" i="9"/>
  <c r="O273" i="9"/>
  <c r="O242" i="9"/>
  <c r="O235" i="9"/>
  <c r="O197" i="9"/>
  <c r="O205" i="9"/>
  <c r="O212" i="9"/>
  <c r="O32" i="9"/>
  <c r="O18" i="9"/>
  <c r="O33" i="9"/>
  <c r="O22" i="9"/>
  <c r="O70" i="9"/>
  <c r="R70" i="9" s="1"/>
  <c r="O55" i="9"/>
  <c r="O46" i="9"/>
  <c r="O17" i="9"/>
  <c r="O11" i="9"/>
  <c r="O50" i="9"/>
  <c r="O335" i="9"/>
  <c r="O171" i="9"/>
  <c r="O193" i="9"/>
  <c r="O217" i="9"/>
  <c r="O330" i="9"/>
  <c r="O364" i="9"/>
  <c r="O351" i="9"/>
  <c r="O369" i="9"/>
  <c r="O320" i="9"/>
  <c r="O339" i="9"/>
  <c r="O343" i="9"/>
  <c r="O358" i="9"/>
  <c r="O324" i="9"/>
  <c r="O353" i="9"/>
  <c r="O304" i="9"/>
  <c r="O229" i="9"/>
  <c r="O311" i="9"/>
  <c r="O274" i="9"/>
  <c r="O219" i="9"/>
  <c r="O300" i="9"/>
  <c r="O256" i="9"/>
  <c r="O284" i="9"/>
  <c r="O237" i="9"/>
  <c r="O234" i="9"/>
  <c r="O238" i="9"/>
  <c r="O264" i="9"/>
  <c r="O253" i="9"/>
  <c r="O231" i="9"/>
  <c r="O104" i="9"/>
  <c r="R104" i="9" s="1"/>
  <c r="O177" i="9"/>
  <c r="O194" i="9"/>
  <c r="O169" i="9"/>
  <c r="O210" i="9"/>
  <c r="O140" i="9"/>
  <c r="R140" i="9" s="1"/>
  <c r="O163" i="9"/>
  <c r="O8" i="9"/>
  <c r="O9" i="9"/>
  <c r="O48" i="9"/>
  <c r="O62" i="9"/>
  <c r="O83" i="9"/>
  <c r="R83" i="9" s="1"/>
  <c r="O58" i="9"/>
  <c r="O49" i="9"/>
  <c r="O14" i="9"/>
  <c r="O24" i="9"/>
  <c r="O172" i="9"/>
  <c r="O168" i="9"/>
  <c r="O107" i="9"/>
  <c r="R107" i="9" s="1"/>
  <c r="O182" i="9"/>
  <c r="O209" i="9"/>
  <c r="O192" i="9"/>
  <c r="O340" i="9"/>
  <c r="O361" i="9"/>
  <c r="O370" i="9"/>
  <c r="O329" i="9"/>
  <c r="O368" i="9"/>
  <c r="O371" i="9"/>
  <c r="O332" i="9"/>
  <c r="O342" i="9"/>
  <c r="O365" i="9"/>
  <c r="O314" i="9"/>
  <c r="O276" i="9"/>
  <c r="O258" i="9"/>
  <c r="O310" i="9"/>
  <c r="O303" i="9"/>
  <c r="O225" i="9"/>
  <c r="O262" i="9"/>
  <c r="O283" i="9"/>
  <c r="O259" i="9"/>
  <c r="O227" i="9"/>
  <c r="O245" i="9"/>
  <c r="O292" i="9"/>
  <c r="O288" i="9"/>
  <c r="O260" i="9"/>
  <c r="O291" i="9"/>
  <c r="O226" i="9"/>
  <c r="O116" i="9"/>
  <c r="R116" i="9" s="1"/>
  <c r="O135" i="9"/>
  <c r="R135" i="9" s="1"/>
  <c r="O184" i="9"/>
  <c r="O173" i="9"/>
  <c r="O108" i="9"/>
  <c r="R108" i="9" s="1"/>
  <c r="O198" i="9"/>
  <c r="O63" i="9"/>
  <c r="O60" i="9"/>
  <c r="O39" i="9"/>
  <c r="O29" i="9"/>
  <c r="O7" i="9"/>
  <c r="O21" i="9"/>
  <c r="O41" i="9"/>
  <c r="O52" i="9"/>
  <c r="O56" i="9"/>
  <c r="O42" i="9"/>
  <c r="O15" i="9"/>
  <c r="O213" i="9"/>
  <c r="O211" i="9"/>
  <c r="O337" i="9"/>
  <c r="O333" i="9"/>
  <c r="O359" i="9"/>
  <c r="O323" i="9"/>
  <c r="O352" i="9"/>
  <c r="O360" i="9"/>
  <c r="O312" i="9"/>
  <c r="O295" i="9"/>
  <c r="O279" i="9"/>
  <c r="O266" i="9"/>
  <c r="O306" i="9"/>
  <c r="O261" i="9"/>
  <c r="O270" i="9"/>
  <c r="O272" i="9"/>
  <c r="O269" i="9"/>
  <c r="O244" i="9"/>
  <c r="O294" i="9"/>
  <c r="O265" i="9"/>
  <c r="O232" i="9"/>
  <c r="O309" i="9"/>
  <c r="O222" i="9"/>
  <c r="O268" i="9"/>
  <c r="O208" i="9"/>
  <c r="O180" i="9"/>
  <c r="O158" i="9"/>
  <c r="O188" i="9"/>
  <c r="O38" i="9"/>
  <c r="O51" i="9"/>
  <c r="O54" i="9"/>
  <c r="O10" i="9"/>
  <c r="O34" i="9"/>
  <c r="O20" i="9"/>
  <c r="O25" i="9"/>
  <c r="O47" i="9"/>
  <c r="O61" i="9"/>
  <c r="O142" i="9"/>
  <c r="R142" i="9" s="1"/>
  <c r="O214" i="9"/>
  <c r="O215" i="9"/>
  <c r="O362" i="9"/>
  <c r="O327" i="9"/>
  <c r="O334" i="9"/>
  <c r="O363" i="9"/>
  <c r="O341" i="9"/>
  <c r="O315" i="9"/>
  <c r="O338" i="9"/>
  <c r="O356" i="9"/>
  <c r="O373" i="9"/>
  <c r="O372" i="9"/>
  <c r="O313" i="9"/>
  <c r="O220" i="9"/>
  <c r="O246" i="9"/>
  <c r="O233" i="9"/>
  <c r="O289" i="9"/>
  <c r="O278" i="9"/>
  <c r="O298" i="9"/>
  <c r="O277" i="9"/>
  <c r="O230" i="9"/>
  <c r="O252" i="9"/>
  <c r="O281" i="9"/>
  <c r="O301" i="9"/>
  <c r="O308" i="9"/>
  <c r="O248" i="9"/>
  <c r="O241" i="9"/>
  <c r="O201" i="9"/>
  <c r="O100" i="9"/>
  <c r="R100" i="9" s="1"/>
  <c r="O190" i="9"/>
  <c r="O199" i="9"/>
  <c r="O12" i="9"/>
  <c r="O23" i="9"/>
  <c r="O4" i="9"/>
  <c r="O45" i="9"/>
  <c r="O13" i="9"/>
  <c r="O40" i="9"/>
  <c r="O30" i="9"/>
  <c r="O36" i="9"/>
  <c r="O28" i="9"/>
  <c r="O44" i="9"/>
  <c r="O35" i="9"/>
  <c r="O37" i="9"/>
  <c r="O183" i="9"/>
  <c r="O204" i="9"/>
  <c r="O189" i="9"/>
  <c r="O2" i="9"/>
  <c r="O159" i="9"/>
  <c r="O174" i="9"/>
  <c r="O162" i="9"/>
  <c r="O176" i="9"/>
  <c r="O165" i="9"/>
  <c r="O164" i="9"/>
  <c r="O178" i="9"/>
  <c r="O93" i="9"/>
  <c r="R93" i="9" s="1"/>
  <c r="O112" i="9"/>
  <c r="R112" i="9" s="1"/>
  <c r="O166" i="9"/>
  <c r="O138" i="9"/>
  <c r="R138" i="9" s="1"/>
  <c r="O122" i="9"/>
  <c r="R122" i="9" s="1"/>
  <c r="O157" i="9"/>
  <c r="O170" i="9"/>
  <c r="P285" i="9"/>
  <c r="O285" i="9"/>
  <c r="P110" i="9"/>
  <c r="O110" i="9"/>
  <c r="R110" i="9" s="1"/>
  <c r="P98" i="9"/>
  <c r="O98" i="9"/>
  <c r="R98" i="9" s="1"/>
  <c r="P101" i="9"/>
  <c r="O101" i="9"/>
  <c r="R101" i="9" s="1"/>
  <c r="P156" i="9"/>
  <c r="O156" i="9"/>
  <c r="R156" i="9" s="1"/>
  <c r="P105" i="9"/>
  <c r="O105" i="9"/>
  <c r="R105" i="9" s="1"/>
  <c r="P73" i="9"/>
  <c r="O73" i="9"/>
  <c r="R73" i="9" s="1"/>
  <c r="P77" i="9"/>
  <c r="O77" i="9"/>
  <c r="R77" i="9" s="1"/>
  <c r="P66" i="9"/>
  <c r="O66" i="9"/>
  <c r="R66" i="9" s="1"/>
  <c r="P64" i="9"/>
  <c r="O64" i="9"/>
  <c r="R64" i="9" s="1"/>
  <c r="P71" i="9"/>
  <c r="O71" i="9"/>
  <c r="R71" i="9" s="1"/>
  <c r="P92" i="9"/>
  <c r="O92" i="9"/>
  <c r="R92" i="9" s="1"/>
  <c r="P121" i="9"/>
  <c r="O121" i="9"/>
  <c r="R121" i="9" s="1"/>
  <c r="P111" i="9"/>
  <c r="O111" i="9"/>
  <c r="R111" i="9" s="1"/>
  <c r="P114" i="9"/>
  <c r="O114" i="9"/>
  <c r="R114" i="9" s="1"/>
  <c r="P141" i="9"/>
  <c r="O141" i="9"/>
  <c r="R141" i="9" s="1"/>
  <c r="P137" i="9"/>
  <c r="O137" i="9"/>
  <c r="R137" i="9" s="1"/>
  <c r="O167" i="9"/>
  <c r="O254" i="9"/>
  <c r="O255" i="9"/>
  <c r="R255" i="9" s="1"/>
  <c r="P147" i="9"/>
  <c r="O147" i="9"/>
  <c r="R147" i="9" s="1"/>
  <c r="P99" i="9"/>
  <c r="O99" i="9"/>
  <c r="R99" i="9" s="1"/>
  <c r="P136" i="9"/>
  <c r="O136" i="9"/>
  <c r="R136" i="9" s="1"/>
  <c r="O185" i="9"/>
  <c r="P90" i="9"/>
  <c r="O90" i="9"/>
  <c r="R90" i="9" s="1"/>
  <c r="P74" i="9"/>
  <c r="O74" i="9"/>
  <c r="R74" i="9" s="1"/>
  <c r="P81" i="9"/>
  <c r="O81" i="9"/>
  <c r="R81" i="9" s="1"/>
  <c r="P130" i="9"/>
  <c r="O130" i="9"/>
  <c r="R130" i="9" s="1"/>
  <c r="P132" i="9"/>
  <c r="O132" i="9"/>
  <c r="R132" i="9" s="1"/>
  <c r="P124" i="9"/>
  <c r="O124" i="9"/>
  <c r="R124" i="9" s="1"/>
  <c r="P154" i="9"/>
  <c r="O154" i="9"/>
  <c r="R154" i="9" s="1"/>
  <c r="O179" i="9"/>
  <c r="P113" i="9"/>
  <c r="O113" i="9"/>
  <c r="R113" i="9" s="1"/>
  <c r="P120" i="9"/>
  <c r="O120" i="9"/>
  <c r="R120" i="9" s="1"/>
  <c r="O181" i="9"/>
  <c r="P152" i="9"/>
  <c r="O152" i="9"/>
  <c r="R152" i="9" s="1"/>
  <c r="P79" i="9"/>
  <c r="O79" i="9"/>
  <c r="R79" i="9" s="1"/>
  <c r="P75" i="9"/>
  <c r="O75" i="9"/>
  <c r="R75" i="9" s="1"/>
  <c r="P128" i="9"/>
  <c r="O128" i="9"/>
  <c r="R128" i="9" s="1"/>
  <c r="P150" i="9"/>
  <c r="O150" i="9"/>
  <c r="R150" i="9" s="1"/>
  <c r="P143" i="9"/>
  <c r="O143" i="9"/>
  <c r="R143" i="9" s="1"/>
  <c r="P102" i="9"/>
  <c r="O102" i="9"/>
  <c r="R102" i="9" s="1"/>
  <c r="P149" i="9"/>
  <c r="O149" i="9"/>
  <c r="R149" i="9" s="1"/>
  <c r="O126" i="9"/>
  <c r="R126" i="9" s="1"/>
  <c r="O367" i="9"/>
  <c r="R367" i="9" s="1"/>
  <c r="O366" i="9"/>
  <c r="P127" i="9"/>
  <c r="O127" i="9"/>
  <c r="R127" i="9" s="1"/>
  <c r="P153" i="9"/>
  <c r="O153" i="9"/>
  <c r="R153" i="9" s="1"/>
  <c r="P131" i="9"/>
  <c r="O131" i="9"/>
  <c r="R131" i="9" s="1"/>
  <c r="O175" i="9"/>
  <c r="P72" i="9"/>
  <c r="O72" i="9"/>
  <c r="R72" i="9" s="1"/>
  <c r="P76" i="9"/>
  <c r="O76" i="9"/>
  <c r="R76" i="9" s="1"/>
  <c r="P65" i="9"/>
  <c r="O65" i="9"/>
  <c r="R65" i="9" s="1"/>
  <c r="P69" i="9"/>
  <c r="O69" i="9"/>
  <c r="R69" i="9" s="1"/>
  <c r="P94" i="9"/>
  <c r="O94" i="9"/>
  <c r="R94" i="9" s="1"/>
  <c r="P109" i="9"/>
  <c r="O109" i="9"/>
  <c r="R109" i="9" s="1"/>
  <c r="P97" i="9"/>
  <c r="O97" i="9"/>
  <c r="R97" i="9" s="1"/>
  <c r="P119" i="9"/>
  <c r="O119" i="9"/>
  <c r="R119" i="9" s="1"/>
  <c r="P155" i="9"/>
  <c r="O155" i="9"/>
  <c r="R155" i="9" s="1"/>
  <c r="P133" i="9"/>
  <c r="O133" i="9"/>
  <c r="R133" i="9" s="1"/>
  <c r="P78" i="9"/>
  <c r="O78" i="9"/>
  <c r="R78" i="9" s="1"/>
  <c r="P84" i="9"/>
  <c r="O84" i="9"/>
  <c r="R84" i="9" s="1"/>
  <c r="P88" i="9"/>
  <c r="O88" i="9"/>
  <c r="R88" i="9" s="1"/>
  <c r="P91" i="9"/>
  <c r="O91" i="9"/>
  <c r="R91" i="9" s="1"/>
  <c r="P80" i="9"/>
  <c r="O80" i="9"/>
  <c r="R80" i="9" s="1"/>
  <c r="P123" i="9"/>
  <c r="O123" i="9"/>
  <c r="R123" i="9" s="1"/>
  <c r="P144" i="9"/>
  <c r="O144" i="9"/>
  <c r="R144" i="9" s="1"/>
  <c r="P118" i="9"/>
  <c r="O118" i="9"/>
  <c r="R118" i="9" s="1"/>
  <c r="P139" i="9"/>
  <c r="O139" i="9"/>
  <c r="R139" i="9" s="1"/>
  <c r="P125" i="9"/>
  <c r="O125" i="9"/>
  <c r="R125" i="9" s="1"/>
  <c r="O106" i="9"/>
  <c r="R106" i="9" s="1"/>
  <c r="O161" i="9"/>
  <c r="P117" i="9"/>
  <c r="O117" i="9"/>
  <c r="R117" i="9" s="1"/>
  <c r="P96" i="9"/>
  <c r="O96" i="9"/>
  <c r="R96" i="9" s="1"/>
  <c r="P89" i="9"/>
  <c r="O89" i="9"/>
  <c r="R89" i="9" s="1"/>
  <c r="P67" i="9"/>
  <c r="O67" i="9"/>
  <c r="R67" i="9" s="1"/>
  <c r="P82" i="9"/>
  <c r="O82" i="9"/>
  <c r="R82" i="9" s="1"/>
  <c r="P85" i="9"/>
  <c r="O85" i="9"/>
  <c r="R85" i="9" s="1"/>
  <c r="P129" i="9"/>
  <c r="O129" i="9"/>
  <c r="R129" i="9" s="1"/>
  <c r="P134" i="9"/>
  <c r="O134" i="9"/>
  <c r="R134" i="9" s="1"/>
  <c r="P145" i="9"/>
  <c r="O145" i="9"/>
  <c r="R145" i="9" s="1"/>
  <c r="P115" i="9"/>
  <c r="O115" i="9"/>
  <c r="R115" i="9" s="1"/>
  <c r="O187" i="9"/>
  <c r="P148" i="9"/>
  <c r="O148" i="9"/>
  <c r="R148" i="9" s="1"/>
  <c r="P103" i="9"/>
  <c r="O103" i="9"/>
  <c r="R103" i="9" s="1"/>
  <c r="P336" i="9"/>
  <c r="P318" i="9"/>
  <c r="N350" i="9"/>
  <c r="P350" i="9"/>
  <c r="P349" i="9"/>
  <c r="Q349" i="9" s="1"/>
  <c r="N333" i="9"/>
  <c r="T333" i="9" s="1"/>
  <c r="P333" i="9"/>
  <c r="N360" i="9"/>
  <c r="T360" i="9" s="1"/>
  <c r="P360" i="9"/>
  <c r="N306" i="9"/>
  <c r="S306" i="9" s="1"/>
  <c r="P306" i="9"/>
  <c r="N269" i="9"/>
  <c r="P269" i="9"/>
  <c r="N362" i="9"/>
  <c r="T362" i="9" s="1"/>
  <c r="P362" i="9"/>
  <c r="N341" i="9"/>
  <c r="P341" i="9"/>
  <c r="N372" i="9"/>
  <c r="T372" i="9" s="1"/>
  <c r="P372" i="9"/>
  <c r="N289" i="9"/>
  <c r="T289" i="9" s="1"/>
  <c r="P289" i="9"/>
  <c r="N252" i="9"/>
  <c r="P252" i="9"/>
  <c r="N361" i="9"/>
  <c r="T361" i="9" s="1"/>
  <c r="P361" i="9"/>
  <c r="N370" i="9"/>
  <c r="T370" i="9" s="1"/>
  <c r="P370" i="9"/>
  <c r="N329" i="9"/>
  <c r="T329" i="9" s="1"/>
  <c r="P329" i="9"/>
  <c r="N368" i="9"/>
  <c r="T368" i="9" s="1"/>
  <c r="P368" i="9"/>
  <c r="Q368" i="9" s="1"/>
  <c r="N371" i="9"/>
  <c r="T371" i="9" s="1"/>
  <c r="P371" i="9"/>
  <c r="N332" i="9"/>
  <c r="P332" i="9"/>
  <c r="N342" i="9"/>
  <c r="T342" i="9" s="1"/>
  <c r="P342" i="9"/>
  <c r="N365" i="9"/>
  <c r="T365" i="9" s="1"/>
  <c r="P365" i="9"/>
  <c r="N314" i="9"/>
  <c r="P314" i="9"/>
  <c r="N276" i="9"/>
  <c r="P276" i="9"/>
  <c r="N258" i="9"/>
  <c r="P258" i="9"/>
  <c r="N310" i="9"/>
  <c r="T310" i="9" s="1"/>
  <c r="P310" i="9"/>
  <c r="N303" i="9"/>
  <c r="T303" i="9" s="1"/>
  <c r="P303" i="9"/>
  <c r="N262" i="9"/>
  <c r="P262" i="9"/>
  <c r="N283" i="9"/>
  <c r="T283" i="9" s="1"/>
  <c r="P283" i="9"/>
  <c r="N259" i="9"/>
  <c r="P259" i="9"/>
  <c r="N292" i="9"/>
  <c r="T292" i="9" s="1"/>
  <c r="P292" i="9"/>
  <c r="N288" i="9"/>
  <c r="P288" i="9"/>
  <c r="N260" i="9"/>
  <c r="P260" i="9"/>
  <c r="N291" i="9"/>
  <c r="T291" i="9" s="1"/>
  <c r="P291" i="9"/>
  <c r="N116" i="9"/>
  <c r="P116" i="9"/>
  <c r="N135" i="9"/>
  <c r="P135" i="9"/>
  <c r="N108" i="9"/>
  <c r="P108" i="9"/>
  <c r="N337" i="9"/>
  <c r="P337" i="9"/>
  <c r="N266" i="9"/>
  <c r="P266" i="9"/>
  <c r="N315" i="9"/>
  <c r="P315" i="9"/>
  <c r="N313" i="9"/>
  <c r="P313" i="9"/>
  <c r="N308" i="9"/>
  <c r="S308" i="9" s="1"/>
  <c r="P308" i="9"/>
  <c r="N323" i="9"/>
  <c r="P323" i="9"/>
  <c r="N295" i="9"/>
  <c r="T295" i="9" s="1"/>
  <c r="P295" i="9"/>
  <c r="N270" i="9"/>
  <c r="P270" i="9"/>
  <c r="N265" i="9"/>
  <c r="P265" i="9"/>
  <c r="N363" i="9"/>
  <c r="T363" i="9" s="1"/>
  <c r="P363" i="9"/>
  <c r="N373" i="9"/>
  <c r="T373" i="9" s="1"/>
  <c r="P373" i="9"/>
  <c r="N278" i="9"/>
  <c r="P278" i="9"/>
  <c r="N281" i="9"/>
  <c r="T281" i="9" s="1"/>
  <c r="P281" i="9"/>
  <c r="N100" i="9"/>
  <c r="P100" i="9"/>
  <c r="N326" i="9"/>
  <c r="T326" i="9" s="1"/>
  <c r="P326" i="9"/>
  <c r="N354" i="9"/>
  <c r="P354" i="9"/>
  <c r="N316" i="9"/>
  <c r="P316" i="9"/>
  <c r="N317" i="9"/>
  <c r="P317" i="9"/>
  <c r="N346" i="9"/>
  <c r="P346" i="9"/>
  <c r="N325" i="9"/>
  <c r="T325" i="9" s="1"/>
  <c r="P325" i="9"/>
  <c r="N345" i="9"/>
  <c r="P345" i="9"/>
  <c r="N348" i="9"/>
  <c r="P348" i="9"/>
  <c r="N357" i="9"/>
  <c r="T357" i="9" s="1"/>
  <c r="P357" i="9"/>
  <c r="N322" i="9"/>
  <c r="P322" i="9"/>
  <c r="N305" i="9"/>
  <c r="T305" i="9" s="1"/>
  <c r="P305" i="9"/>
  <c r="N257" i="9"/>
  <c r="T257" i="9" s="1"/>
  <c r="P257" i="9"/>
  <c r="N271" i="9"/>
  <c r="P271" i="9"/>
  <c r="N290" i="9"/>
  <c r="T290" i="9" s="1"/>
  <c r="P290" i="9"/>
  <c r="N280" i="9"/>
  <c r="P280" i="9"/>
  <c r="N275" i="9"/>
  <c r="P275" i="9"/>
  <c r="N299" i="9"/>
  <c r="S299" i="9" s="1"/>
  <c r="P299" i="9"/>
  <c r="N287" i="9"/>
  <c r="T287" i="9" s="1"/>
  <c r="P287" i="9"/>
  <c r="N151" i="9"/>
  <c r="P151" i="9"/>
  <c r="N95" i="9"/>
  <c r="P95" i="9"/>
  <c r="N87" i="9"/>
  <c r="P87" i="9"/>
  <c r="N68" i="9"/>
  <c r="P68" i="9"/>
  <c r="N93" i="9"/>
  <c r="P93" i="9"/>
  <c r="N86" i="9"/>
  <c r="P86" i="9"/>
  <c r="N146" i="9"/>
  <c r="P146" i="9"/>
  <c r="N112" i="9"/>
  <c r="P112" i="9"/>
  <c r="N126" i="9"/>
  <c r="P126" i="9"/>
  <c r="N359" i="9"/>
  <c r="T359" i="9" s="1"/>
  <c r="P359" i="9"/>
  <c r="N312" i="9"/>
  <c r="P312" i="9"/>
  <c r="N261" i="9"/>
  <c r="P261" i="9"/>
  <c r="N294" i="9"/>
  <c r="T294" i="9" s="1"/>
  <c r="P294" i="9"/>
  <c r="N309" i="9"/>
  <c r="T309" i="9" s="1"/>
  <c r="P309" i="9"/>
  <c r="N142" i="9"/>
  <c r="P142" i="9"/>
  <c r="N327" i="9"/>
  <c r="T327" i="9" s="1"/>
  <c r="P327" i="9"/>
  <c r="N338" i="9"/>
  <c r="T338" i="9" s="1"/>
  <c r="P338" i="9"/>
  <c r="N298" i="9"/>
  <c r="T298" i="9" s="1"/>
  <c r="P298" i="9"/>
  <c r="N301" i="9"/>
  <c r="S301" i="9" s="1"/>
  <c r="P301" i="9"/>
  <c r="N330" i="9"/>
  <c r="P330" i="9"/>
  <c r="N347" i="9"/>
  <c r="P347" i="9"/>
  <c r="N364" i="9"/>
  <c r="T364" i="9" s="1"/>
  <c r="P364" i="9"/>
  <c r="N328" i="9"/>
  <c r="T328" i="9" s="1"/>
  <c r="P328" i="9"/>
  <c r="N344" i="9"/>
  <c r="P344" i="9"/>
  <c r="N321" i="9"/>
  <c r="P321" i="9"/>
  <c r="N366" i="9"/>
  <c r="T366" i="9" s="1"/>
  <c r="P366" i="9"/>
  <c r="N355" i="9"/>
  <c r="T355" i="9" s="1"/>
  <c r="P355" i="9"/>
  <c r="N331" i="9"/>
  <c r="P331" i="9"/>
  <c r="N296" i="9"/>
  <c r="T296" i="9" s="1"/>
  <c r="P296" i="9"/>
  <c r="N282" i="9"/>
  <c r="S282" i="9" s="1"/>
  <c r="P282" i="9"/>
  <c r="N267" i="9"/>
  <c r="P267" i="9"/>
  <c r="N250" i="9"/>
  <c r="P250" i="9"/>
  <c r="N307" i="9"/>
  <c r="S307" i="9" s="1"/>
  <c r="P307" i="9"/>
  <c r="N293" i="9"/>
  <c r="S293" i="9" s="1"/>
  <c r="P293" i="9"/>
  <c r="N297" i="9"/>
  <c r="S297" i="9" s="1"/>
  <c r="P297" i="9"/>
  <c r="N251" i="9"/>
  <c r="P251" i="9"/>
  <c r="N302" i="9"/>
  <c r="T302" i="9" s="1"/>
  <c r="P302" i="9"/>
  <c r="N263" i="9"/>
  <c r="P263" i="9"/>
  <c r="N273" i="9"/>
  <c r="P273" i="9"/>
  <c r="N70" i="9"/>
  <c r="P70" i="9"/>
  <c r="N335" i="9"/>
  <c r="S335" i="9" s="1"/>
  <c r="P335" i="9"/>
  <c r="N138" i="9"/>
  <c r="P138" i="9"/>
  <c r="N352" i="9"/>
  <c r="T352" i="9" s="1"/>
  <c r="P352" i="9"/>
  <c r="N279" i="9"/>
  <c r="P279" i="9"/>
  <c r="N272" i="9"/>
  <c r="P272" i="9"/>
  <c r="N268" i="9"/>
  <c r="P268" i="9"/>
  <c r="N334" i="9"/>
  <c r="T334" i="9" s="1"/>
  <c r="P334" i="9"/>
  <c r="N356" i="9"/>
  <c r="P356" i="9"/>
  <c r="N277" i="9"/>
  <c r="P277" i="9"/>
  <c r="N254" i="9"/>
  <c r="P254" i="9"/>
  <c r="N340" i="9"/>
  <c r="T340" i="9" s="1"/>
  <c r="P340" i="9"/>
  <c r="N351" i="9"/>
  <c r="T351" i="9" s="1"/>
  <c r="P351" i="9"/>
  <c r="N369" i="9"/>
  <c r="T369" i="9" s="1"/>
  <c r="P369" i="9"/>
  <c r="N320" i="9"/>
  <c r="P320" i="9"/>
  <c r="N339" i="9"/>
  <c r="T339" i="9" s="1"/>
  <c r="P339" i="9"/>
  <c r="N343" i="9"/>
  <c r="S343" i="9" s="1"/>
  <c r="P343" i="9"/>
  <c r="N358" i="9"/>
  <c r="P358" i="9"/>
  <c r="N324" i="9"/>
  <c r="T324" i="9" s="1"/>
  <c r="P324" i="9"/>
  <c r="N353" i="9"/>
  <c r="T353" i="9" s="1"/>
  <c r="P353" i="9"/>
  <c r="N304" i="9"/>
  <c r="S304" i="9" s="1"/>
  <c r="P304" i="9"/>
  <c r="N311" i="9"/>
  <c r="S311" i="9" s="1"/>
  <c r="P311" i="9"/>
  <c r="N274" i="9"/>
  <c r="P274" i="9"/>
  <c r="N300" i="9"/>
  <c r="S300" i="9" s="1"/>
  <c r="P300" i="9"/>
  <c r="N256" i="9"/>
  <c r="T256" i="9" s="1"/>
  <c r="P256" i="9"/>
  <c r="N284" i="9"/>
  <c r="S284" i="9" s="1"/>
  <c r="P284" i="9"/>
  <c r="N264" i="9"/>
  <c r="P264" i="9"/>
  <c r="N253" i="9"/>
  <c r="P253" i="9"/>
  <c r="N104" i="9"/>
  <c r="P104" i="9"/>
  <c r="N122" i="9"/>
  <c r="P122" i="9"/>
  <c r="N140" i="9"/>
  <c r="P140" i="9"/>
  <c r="N83" i="9"/>
  <c r="P83" i="9"/>
  <c r="N107" i="9"/>
  <c r="P107" i="9"/>
  <c r="N130" i="9"/>
  <c r="N149" i="9"/>
  <c r="N72" i="9"/>
  <c r="N150" i="9"/>
  <c r="N81" i="9"/>
  <c r="N89" i="9"/>
  <c r="N319" i="9"/>
  <c r="N78" i="9"/>
  <c r="N139" i="9"/>
  <c r="N110" i="9"/>
  <c r="N98" i="9"/>
  <c r="N156" i="9"/>
  <c r="N77" i="9"/>
  <c r="N66" i="9"/>
  <c r="N147" i="9"/>
  <c r="N127" i="9"/>
  <c r="N144" i="9"/>
  <c r="N73" i="9"/>
  <c r="N131" i="9"/>
  <c r="N133" i="9"/>
  <c r="N101" i="9"/>
  <c r="N121" i="9"/>
  <c r="N114" i="9"/>
  <c r="N153" i="9"/>
  <c r="N76" i="9"/>
  <c r="N82" i="9"/>
  <c r="N129" i="9"/>
  <c r="N105" i="9"/>
  <c r="N64" i="9"/>
  <c r="N71" i="9"/>
  <c r="N92" i="9"/>
  <c r="N111" i="9"/>
  <c r="N141" i="9"/>
  <c r="N137" i="9"/>
  <c r="N99" i="9"/>
  <c r="N136" i="9"/>
  <c r="N90" i="9"/>
  <c r="N74" i="9"/>
  <c r="N132" i="9"/>
  <c r="N124" i="9"/>
  <c r="N154" i="9"/>
  <c r="N113" i="9"/>
  <c r="N120" i="9"/>
  <c r="N106" i="9"/>
  <c r="N152" i="9"/>
  <c r="N79" i="9"/>
  <c r="N75" i="9"/>
  <c r="N128" i="9"/>
  <c r="N143" i="9"/>
  <c r="N102" i="9"/>
  <c r="N65" i="9"/>
  <c r="N69" i="9"/>
  <c r="N94" i="9"/>
  <c r="N109" i="9"/>
  <c r="N97" i="9"/>
  <c r="N119" i="9"/>
  <c r="N155" i="9"/>
  <c r="N286" i="9"/>
  <c r="S286" i="9" s="1"/>
  <c r="N285" i="9"/>
  <c r="T285" i="9" s="1"/>
  <c r="N84" i="9"/>
  <c r="N88" i="9"/>
  <c r="N91" i="9"/>
  <c r="N80" i="9"/>
  <c r="N123" i="9"/>
  <c r="N118" i="9"/>
  <c r="N125" i="9"/>
  <c r="N117" i="9"/>
  <c r="N96" i="9"/>
  <c r="N67" i="9"/>
  <c r="N85" i="9"/>
  <c r="N134" i="9"/>
  <c r="N145" i="9"/>
  <c r="N115" i="9"/>
  <c r="N148" i="9"/>
  <c r="N103" i="9"/>
  <c r="Q362" i="9"/>
  <c r="Q346" i="9"/>
  <c r="Q325" i="9"/>
  <c r="Q345" i="9"/>
  <c r="Q357" i="9"/>
  <c r="Q322" i="9"/>
  <c r="Q312" i="9"/>
  <c r="Q295" i="9"/>
  <c r="Q279" i="9"/>
  <c r="Q266" i="9"/>
  <c r="Q306" i="9"/>
  <c r="Q261" i="9"/>
  <c r="Q270" i="9"/>
  <c r="Q272" i="9"/>
  <c r="Q269" i="9"/>
  <c r="Q294" i="9"/>
  <c r="Q265" i="9"/>
  <c r="Q309" i="9"/>
  <c r="Q268" i="9"/>
  <c r="Q340" i="9"/>
  <c r="Q364" i="9"/>
  <c r="Q328" i="9"/>
  <c r="Q344" i="9"/>
  <c r="Q321" i="9"/>
  <c r="Q355" i="9"/>
  <c r="Q331" i="9"/>
  <c r="Q313" i="9"/>
  <c r="Q289" i="9"/>
  <c r="Q278" i="9"/>
  <c r="Q298" i="9"/>
  <c r="Q277" i="9"/>
  <c r="Q252" i="9"/>
  <c r="Q281" i="9"/>
  <c r="Q301" i="9"/>
  <c r="Q308" i="9"/>
  <c r="Q354" i="9"/>
  <c r="Q347" i="9"/>
  <c r="Q369" i="9"/>
  <c r="Q339" i="9"/>
  <c r="Q343" i="9"/>
  <c r="Q358" i="9"/>
  <c r="Q324" i="9"/>
  <c r="Q353" i="9"/>
  <c r="Q305" i="9"/>
  <c r="Q257" i="9"/>
  <c r="Q271" i="9"/>
  <c r="Q290" i="9"/>
  <c r="Q280" i="9"/>
  <c r="Q275" i="9"/>
  <c r="Q299" i="9"/>
  <c r="Q287" i="9"/>
  <c r="Q316" i="9"/>
  <c r="Q351" i="9"/>
  <c r="Q320" i="9"/>
  <c r="Q361" i="9"/>
  <c r="Q370" i="9"/>
  <c r="Q329" i="9"/>
  <c r="Q371" i="9"/>
  <c r="Q332" i="9"/>
  <c r="Q342" i="9"/>
  <c r="Q365" i="9"/>
  <c r="Q296" i="9"/>
  <c r="Q282" i="9"/>
  <c r="Q267" i="9"/>
  <c r="Q250" i="9"/>
  <c r="Q307" i="9"/>
  <c r="Q293" i="9"/>
  <c r="Q297" i="9"/>
  <c r="Q251" i="9"/>
  <c r="Q302" i="9"/>
  <c r="Q263" i="9"/>
  <c r="Q273" i="9"/>
  <c r="Q326" i="9"/>
  <c r="Q330" i="9"/>
  <c r="Q337" i="9"/>
  <c r="Q333" i="9"/>
  <c r="Q359" i="9"/>
  <c r="Q323" i="9"/>
  <c r="Q352" i="9"/>
  <c r="Q360" i="9"/>
  <c r="Q304" i="9"/>
  <c r="Q311" i="9"/>
  <c r="Q274" i="9"/>
  <c r="Q300" i="9"/>
  <c r="Q256" i="9"/>
  <c r="Q284" i="9"/>
  <c r="Q264" i="9"/>
  <c r="Q253" i="9"/>
  <c r="Q327" i="9"/>
  <c r="Q334" i="9"/>
  <c r="Q363" i="9"/>
  <c r="Q341" i="9"/>
  <c r="Q315" i="9"/>
  <c r="Q338" i="9"/>
  <c r="Q356" i="9"/>
  <c r="Q373" i="9"/>
  <c r="Q372" i="9"/>
  <c r="Q314" i="9"/>
  <c r="Q276" i="9"/>
  <c r="Q258" i="9"/>
  <c r="Q310" i="9"/>
  <c r="Q303" i="9"/>
  <c r="Q262" i="9"/>
  <c r="Q283" i="9"/>
  <c r="Q259" i="9"/>
  <c r="Q292" i="9"/>
  <c r="Q288" i="9"/>
  <c r="Q260" i="9"/>
  <c r="Q291" i="9"/>
  <c r="Q317" i="9"/>
  <c r="Q348" i="9"/>
  <c r="Q366" i="9"/>
  <c r="Q254" i="9"/>
  <c r="Q335" i="9"/>
  <c r="Q285" i="9"/>
  <c r="Q286" i="9"/>
  <c r="T288" i="9"/>
  <c r="S255" i="9"/>
  <c r="T255" i="9"/>
  <c r="Q336" i="9"/>
  <c r="T367" i="9"/>
  <c r="AR12" i="9"/>
  <c r="AR2" i="9"/>
  <c r="AR9" i="9"/>
  <c r="AR7" i="9"/>
  <c r="AR3" i="9"/>
  <c r="AR10" i="9"/>
  <c r="AR6" i="9"/>
  <c r="AR8" i="9"/>
  <c r="AR4" i="9"/>
  <c r="AR5" i="9"/>
  <c r="AR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Q255" i="9" l="1"/>
  <c r="Q350" i="9"/>
  <c r="Q367" i="9"/>
  <c r="S258" i="9"/>
  <c r="S287" i="9"/>
  <c r="T299" i="9"/>
  <c r="T335" i="9"/>
  <c r="T300" i="9"/>
  <c r="S309" i="9"/>
  <c r="T308" i="9"/>
  <c r="S256" i="9"/>
  <c r="T307" i="9"/>
  <c r="S294" i="9"/>
  <c r="S298" i="9"/>
  <c r="S296" i="9"/>
  <c r="S291" i="9"/>
  <c r="S292" i="9"/>
  <c r="T284" i="9"/>
  <c r="T293" i="9"/>
  <c r="S302" i="9"/>
  <c r="T301" i="9"/>
  <c r="S281" i="9"/>
  <c r="S288" i="9"/>
  <c r="T286" i="9"/>
  <c r="S290" i="9"/>
  <c r="T297" i="9"/>
  <c r="T304" i="9"/>
  <c r="S310" i="9"/>
  <c r="S295" i="9"/>
  <c r="T311" i="9"/>
  <c r="S283" i="9"/>
  <c r="S285" i="9"/>
  <c r="T282" i="9"/>
  <c r="S257" i="9"/>
  <c r="S305" i="9"/>
  <c r="T306" i="9"/>
  <c r="S303" i="9"/>
  <c r="S289" i="9"/>
  <c r="S312" i="9"/>
  <c r="T312" i="9"/>
  <c r="S342" i="9"/>
  <c r="S371" i="9"/>
  <c r="S352" i="9"/>
  <c r="S370" i="9"/>
  <c r="S334" i="9"/>
  <c r="S325" i="9"/>
  <c r="S338" i="9"/>
  <c r="S369" i="9"/>
  <c r="S339" i="9"/>
  <c r="S359" i="9"/>
  <c r="S329" i="9"/>
  <c r="S357" i="9"/>
  <c r="S353" i="9"/>
  <c r="S372" i="9"/>
  <c r="S368" i="9"/>
  <c r="S340" i="9"/>
  <c r="S360" i="9"/>
  <c r="S326" i="9"/>
  <c r="S351" i="9"/>
  <c r="S333" i="9"/>
  <c r="S367" i="9"/>
  <c r="S355" i="9"/>
  <c r="S327" i="9"/>
  <c r="S373" i="9"/>
  <c r="S328" i="9"/>
  <c r="S324" i="9"/>
  <c r="S313" i="9"/>
  <c r="S323" i="9"/>
  <c r="T323" i="9"/>
  <c r="S337" i="9"/>
  <c r="T337" i="9"/>
  <c r="S332" i="9"/>
  <c r="T332" i="9"/>
  <c r="S358" i="9"/>
  <c r="T358" i="9"/>
  <c r="S336" i="9"/>
  <c r="T336" i="9"/>
  <c r="S331" i="9"/>
  <c r="T331" i="9"/>
  <c r="S330" i="9"/>
  <c r="T330" i="9"/>
  <c r="S354" i="9"/>
  <c r="T354" i="9"/>
  <c r="S356" i="9"/>
  <c r="T356" i="9"/>
  <c r="T343" i="9"/>
  <c r="T313" i="9"/>
  <c r="S361" i="9"/>
  <c r="AA9" i="8"/>
  <c r="AA5" i="8"/>
  <c r="AB4" i="8"/>
  <c r="AB5" i="8" s="1"/>
  <c r="AA6" i="8"/>
  <c r="AA10" i="8"/>
  <c r="AA8" i="8"/>
  <c r="AH350" i="9"/>
  <c r="AH349" i="9"/>
  <c r="AH347" i="9"/>
  <c r="AH346" i="9"/>
  <c r="AH345" i="9"/>
  <c r="T258" i="9" l="1"/>
  <c r="S314" i="9"/>
  <c r="S345" i="9"/>
  <c r="T344" i="9"/>
  <c r="S344" i="9"/>
  <c r="T314" i="9"/>
  <c r="S362" i="9"/>
  <c r="AB6" i="8"/>
  <c r="AB7" i="8" s="1"/>
  <c r="AB8" i="8" s="1"/>
  <c r="D2" i="8" s="1"/>
  <c r="E2" i="8" s="1"/>
  <c r="AI369" i="9"/>
  <c r="AH369" i="9"/>
  <c r="AH338" i="9"/>
  <c r="AI372" i="9"/>
  <c r="AH372" i="9"/>
  <c r="AI370" i="9"/>
  <c r="AH370" i="9"/>
  <c r="AI368" i="9"/>
  <c r="AH368" i="9"/>
  <c r="AI366" i="9"/>
  <c r="AH366" i="9"/>
  <c r="AI364" i="9"/>
  <c r="AH364" i="9"/>
  <c r="AH341" i="9"/>
  <c r="AH339" i="9"/>
  <c r="AH337" i="9"/>
  <c r="AH335" i="9"/>
  <c r="AH333" i="9"/>
  <c r="T259" i="9" l="1"/>
  <c r="S259" i="9"/>
  <c r="T315" i="9"/>
  <c r="AT6" i="9" s="1"/>
  <c r="S315" i="9"/>
  <c r="S346" i="9"/>
  <c r="T345" i="9"/>
  <c r="S363" i="9"/>
  <c r="D3" i="8"/>
  <c r="E3" i="8" s="1"/>
  <c r="AB9" i="8"/>
  <c r="AB10" i="8" s="1"/>
  <c r="Q2" i="8"/>
  <c r="T260" i="9" l="1"/>
  <c r="S260" i="9"/>
  <c r="S316" i="9"/>
  <c r="S347" i="9"/>
  <c r="T346" i="9"/>
  <c r="T316" i="9"/>
  <c r="S364" i="9"/>
  <c r="D4" i="8"/>
  <c r="E4" i="8" s="1"/>
  <c r="S261" i="9" l="1"/>
  <c r="T261" i="9"/>
  <c r="S317" i="9"/>
  <c r="T317" i="9"/>
  <c r="S348" i="9"/>
  <c r="T347" i="9"/>
  <c r="S365" i="9"/>
  <c r="D5" i="8"/>
  <c r="E5" i="8" s="1"/>
  <c r="S262" i="9" l="1"/>
  <c r="T262" i="9"/>
  <c r="T320" i="9"/>
  <c r="T318" i="9"/>
  <c r="Q318" i="9"/>
  <c r="Q319" i="9" s="1"/>
  <c r="S318" i="9"/>
  <c r="T348" i="9"/>
  <c r="S366" i="9"/>
  <c r="D6" i="8"/>
  <c r="E6" i="8" s="1"/>
  <c r="S263" i="9" l="1"/>
  <c r="T263" i="9"/>
  <c r="T349" i="9"/>
  <c r="T319" i="9"/>
  <c r="S320" i="9"/>
  <c r="S321" i="9"/>
  <c r="S319" i="9"/>
  <c r="AT8" i="9"/>
  <c r="S349" i="9"/>
  <c r="D7" i="8"/>
  <c r="E7" i="8" s="1"/>
  <c r="AH331" i="9"/>
  <c r="AH362" i="9"/>
  <c r="AH360" i="9"/>
  <c r="S264" i="9" l="1"/>
  <c r="T264" i="9"/>
  <c r="AT7" i="9"/>
  <c r="T350" i="9"/>
  <c r="AT10" i="9" s="1"/>
  <c r="S350" i="9"/>
  <c r="T321" i="9"/>
  <c r="AT9" i="9" s="1"/>
  <c r="T322" i="9"/>
  <c r="S322" i="9"/>
  <c r="D8" i="8"/>
  <c r="E8" i="8" s="1"/>
  <c r="T265" i="9" l="1"/>
  <c r="S265" i="9"/>
  <c r="D9" i="8"/>
  <c r="E9" i="8" s="1"/>
  <c r="AH358" i="9"/>
  <c r="AH357" i="9"/>
  <c r="AH356" i="9"/>
  <c r="AH373" i="9"/>
  <c r="AH371" i="9"/>
  <c r="AH367" i="9"/>
  <c r="AH365" i="9"/>
  <c r="AH363" i="9"/>
  <c r="AH359" i="9"/>
  <c r="AH355" i="9"/>
  <c r="AH354" i="9"/>
  <c r="AH353" i="9"/>
  <c r="AH352" i="9"/>
  <c r="AH351" i="9"/>
  <c r="AH348" i="9"/>
  <c r="AH344" i="9"/>
  <c r="AH343" i="9"/>
  <c r="AH342" i="9"/>
  <c r="AH340" i="9"/>
  <c r="AH336" i="9"/>
  <c r="AH334" i="9"/>
  <c r="AH332" i="9"/>
  <c r="T266" i="9" l="1"/>
  <c r="S266" i="9"/>
  <c r="D10" i="8"/>
  <c r="E10" i="8" s="1"/>
  <c r="S267" i="9" l="1"/>
  <c r="T267" i="9"/>
  <c r="D11" i="8"/>
  <c r="E11" i="8" s="1"/>
  <c r="AI373" i="9"/>
  <c r="AI371" i="9"/>
  <c r="AI367" i="9"/>
  <c r="AI365" i="9"/>
  <c r="AI363" i="9"/>
  <c r="T268" i="9" l="1"/>
  <c r="S268" i="9"/>
  <c r="D12" i="8"/>
  <c r="E12" i="8" s="1"/>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T269" i="9" l="1"/>
  <c r="S269" i="9"/>
  <c r="D13" i="8"/>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T270" i="9" l="1"/>
  <c r="S270" i="9"/>
  <c r="D14" i="8"/>
  <c r="E14" i="8" s="1"/>
  <c r="M2" i="8"/>
  <c r="Q4" i="8"/>
  <c r="Q3" i="8"/>
  <c r="R4" i="8"/>
  <c r="R3" i="8"/>
  <c r="R2" i="8"/>
  <c r="S2" i="8" s="1"/>
  <c r="S271" i="9" l="1"/>
  <c r="T271" i="9"/>
  <c r="S3" i="8"/>
  <c r="S4" i="8"/>
  <c r="D15" i="8"/>
  <c r="E15" i="8" s="1"/>
  <c r="T272" i="9" l="1"/>
  <c r="S272" i="9"/>
  <c r="D16" i="8"/>
  <c r="E16" i="8" s="1"/>
  <c r="S273" i="9" l="1"/>
  <c r="T273" i="9"/>
  <c r="D17" i="8"/>
  <c r="E17" i="8" s="1"/>
  <c r="T274" i="9" l="1"/>
  <c r="S274" i="9"/>
  <c r="D18" i="8"/>
  <c r="E18" i="8" s="1"/>
  <c r="T275" i="9" l="1"/>
  <c r="S275" i="9"/>
  <c r="D19" i="8"/>
  <c r="E19" i="8" s="1"/>
  <c r="T276" i="9" l="1"/>
  <c r="S276" i="9"/>
  <c r="D20" i="8"/>
  <c r="E20" i="8" s="1"/>
  <c r="AC1" i="9" a="1"/>
  <c r="AC1" i="9" s="1"/>
  <c r="T277" i="9" l="1"/>
  <c r="S277" i="9"/>
  <c r="D21" i="8"/>
  <c r="E21" i="8" s="1"/>
  <c r="S278" i="9" l="1"/>
  <c r="T278" i="9"/>
  <c r="D22" i="8"/>
  <c r="E22" i="8" s="1"/>
  <c r="T279" i="9" l="1"/>
  <c r="S279" i="9"/>
  <c r="D23" i="8"/>
  <c r="E23" i="8" s="1"/>
  <c r="T280" i="9" l="1"/>
  <c r="S280" i="9"/>
  <c r="D24" i="8"/>
  <c r="E24" i="8" s="1"/>
  <c r="D25" i="8" l="1"/>
  <c r="E25" i="8" s="1"/>
  <c r="D26" i="8" l="1"/>
  <c r="E26" i="8" s="1"/>
  <c r="D27" i="8" l="1"/>
  <c r="E27" i="8" s="1"/>
  <c r="D28" i="8" l="1"/>
  <c r="E28" i="8" s="1"/>
  <c r="D29" i="8" l="1"/>
  <c r="E29" i="8" s="1"/>
  <c r="D30" i="8" l="1"/>
  <c r="E30" i="8" s="1"/>
  <c r="D31" i="8" l="1"/>
  <c r="E31" i="8" s="1"/>
  <c r="D32" i="8" l="1"/>
  <c r="E32" i="8" s="1"/>
  <c r="P3" i="8" l="1"/>
  <c r="P4" i="8"/>
  <c r="P2" i="8"/>
  <c r="AI255" i="9" l="1"/>
  <c r="AI27" i="9"/>
  <c r="AI14" i="9"/>
  <c r="T26" i="9" l="1"/>
  <c r="T341" i="9" l="1"/>
  <c r="S341" i="9"/>
  <c r="BT92" i="9" l="1"/>
  <c r="BL92" i="9" s="1"/>
  <c r="BM92" i="9" l="1"/>
  <c r="BT103" i="9"/>
  <c r="BL103" i="9" s="1"/>
  <c r="BM103" i="9" l="1"/>
  <c r="BT115" i="9"/>
  <c r="BL115" i="9" s="1"/>
  <c r="BM115" i="9" l="1"/>
  <c r="BT126" i="9"/>
  <c r="BL126" i="9" s="1"/>
  <c r="BM126" i="9" l="1"/>
  <c r="BT9" i="9"/>
  <c r="BL9" i="9" s="1"/>
  <c r="BM9" i="9" l="1"/>
  <c r="BT124" i="9"/>
  <c r="BL124" i="9" s="1"/>
  <c r="BM124" i="9" l="1"/>
  <c r="BT55" i="9"/>
  <c r="BL55" i="9" s="1"/>
  <c r="BM55" i="9" l="1"/>
  <c r="BT49" i="9"/>
  <c r="BL49" i="9" s="1"/>
  <c r="BM49" i="9" l="1"/>
  <c r="BT31" i="9"/>
  <c r="BL31" i="9" s="1"/>
  <c r="BM31" i="9" l="1"/>
  <c r="BT17" i="9"/>
  <c r="BL17" i="9" s="1"/>
  <c r="BM17" i="9" l="1"/>
  <c r="BT28" i="9"/>
  <c r="BL28" i="9" s="1"/>
  <c r="BM28" i="9" l="1"/>
  <c r="BT76" i="9"/>
  <c r="BL76" i="9" s="1"/>
  <c r="BM76" i="9" l="1"/>
  <c r="BT88" i="9"/>
  <c r="BL88" i="9" s="1"/>
  <c r="BM88" i="9" l="1"/>
  <c r="BT102" i="9"/>
  <c r="BL102" i="9" s="1"/>
  <c r="BT111" i="9"/>
  <c r="BL111" i="9" s="1"/>
  <c r="BT11" i="9"/>
  <c r="BL11" i="9" s="1"/>
  <c r="BT47" i="9"/>
  <c r="BL47" i="9" s="1"/>
  <c r="BT30" i="9"/>
  <c r="BL30" i="9" s="1"/>
  <c r="BT37" i="9"/>
  <c r="BL37" i="9" s="1"/>
  <c r="BT6" i="9"/>
  <c r="BL6" i="9" s="1"/>
  <c r="BM47" i="9" l="1"/>
  <c r="BM11" i="9"/>
  <c r="BM111" i="9"/>
  <c r="BM37" i="9"/>
  <c r="BM30" i="9"/>
  <c r="BM6" i="9"/>
  <c r="BM102" i="9"/>
  <c r="BT113" i="9"/>
  <c r="BL113" i="9" s="1"/>
  <c r="BT58" i="9"/>
  <c r="BL58" i="9" s="1"/>
  <c r="BM58" i="9" l="1"/>
  <c r="BM113" i="9"/>
  <c r="BT119" i="9"/>
  <c r="BL119" i="9" s="1"/>
  <c r="BT33" i="9"/>
  <c r="BL33" i="9" s="1"/>
  <c r="BM33" i="9" l="1"/>
  <c r="BM119" i="9"/>
  <c r="BT105" i="9"/>
  <c r="BL105" i="9" s="1"/>
  <c r="BT75" i="9"/>
  <c r="BL75" i="9" s="1"/>
  <c r="BT32" i="9"/>
  <c r="BL32" i="9" s="1"/>
  <c r="BM75" i="9" l="1"/>
  <c r="BM32" i="9"/>
  <c r="BM105" i="9"/>
  <c r="BT79" i="9"/>
  <c r="BL79" i="9" s="1"/>
  <c r="BT25" i="9"/>
  <c r="BL25" i="9" s="1"/>
  <c r="BM25" i="9" l="1"/>
  <c r="BM79" i="9"/>
  <c r="BT122" i="9"/>
  <c r="BL122" i="9" s="1"/>
  <c r="BT118" i="9"/>
  <c r="BL118" i="9" s="1"/>
  <c r="BT48" i="9"/>
  <c r="BL48" i="9" s="1"/>
  <c r="BT19" i="9"/>
  <c r="BL19" i="9" s="1"/>
  <c r="BM19" i="9" l="1"/>
  <c r="BM118" i="9"/>
  <c r="BM48" i="9"/>
  <c r="BM122" i="9"/>
  <c r="BT96" i="9"/>
  <c r="BL96" i="9" s="1"/>
  <c r="BT78" i="9"/>
  <c r="BL78" i="9" s="1"/>
  <c r="BT5" i="9"/>
  <c r="BL5" i="9" s="1"/>
  <c r="BT41" i="9"/>
  <c r="BL41" i="9" s="1"/>
  <c r="BM41" i="9" l="1"/>
  <c r="BM78" i="9"/>
  <c r="BM96" i="9"/>
  <c r="BM5" i="9"/>
  <c r="BT107" i="9"/>
  <c r="BL107" i="9" s="1"/>
  <c r="BT16" i="9"/>
  <c r="BL16" i="9" s="1"/>
  <c r="BT52" i="9"/>
  <c r="BL52" i="9" s="1"/>
  <c r="BM16" i="9" l="1"/>
  <c r="BM107" i="9"/>
  <c r="BM52" i="9"/>
  <c r="BT112" i="9"/>
  <c r="BL112" i="9" s="1"/>
  <c r="BT27" i="9"/>
  <c r="BL27" i="9" s="1"/>
  <c r="BT63" i="9"/>
  <c r="BL63" i="9" s="1"/>
  <c r="BM27" i="9" l="1"/>
  <c r="BM63" i="9"/>
  <c r="BM112" i="9"/>
  <c r="BT93" i="9"/>
  <c r="BL93" i="9" s="1"/>
  <c r="BT69" i="9"/>
  <c r="BL69" i="9" s="1"/>
  <c r="BT26" i="9"/>
  <c r="BL26" i="9" s="1"/>
  <c r="BM69" i="9" l="1"/>
  <c r="BM26" i="9"/>
  <c r="BM93" i="9"/>
  <c r="BT71" i="9"/>
  <c r="BL71" i="9" s="1"/>
  <c r="BT59" i="9"/>
  <c r="BL59" i="9" s="1"/>
  <c r="BT61" i="9"/>
  <c r="BL61" i="9" s="1"/>
  <c r="BT66" i="9"/>
  <c r="BL66" i="9" s="1"/>
  <c r="BT13" i="9"/>
  <c r="BL13" i="9" s="1"/>
  <c r="BM66" i="9" l="1"/>
  <c r="BM59" i="9"/>
  <c r="BM71" i="9"/>
  <c r="BM13" i="9"/>
  <c r="BM61" i="9"/>
  <c r="BT104" i="9"/>
  <c r="BL104" i="9" s="1"/>
  <c r="BT50" i="9"/>
  <c r="BL50" i="9" s="1"/>
  <c r="BT45" i="9"/>
  <c r="BL45" i="9" s="1"/>
  <c r="BM50" i="9" l="1"/>
  <c r="BM45" i="9"/>
  <c r="BM104" i="9"/>
  <c r="BT97" i="9"/>
  <c r="BL97" i="9" s="1"/>
  <c r="BT38" i="9"/>
  <c r="BL38" i="9" s="1"/>
  <c r="BM38" i="9" l="1"/>
  <c r="BM97" i="9"/>
  <c r="BT98" i="9"/>
  <c r="BL98" i="9" s="1"/>
  <c r="BT125" i="9"/>
  <c r="BL125" i="9" s="1"/>
  <c r="BT120" i="9"/>
  <c r="BL120" i="9" s="1"/>
  <c r="BT108" i="9"/>
  <c r="BL108" i="9" s="1"/>
  <c r="BT44" i="9"/>
  <c r="BL44" i="9" s="1"/>
  <c r="BM120" i="9" l="1"/>
  <c r="BM125" i="9"/>
  <c r="BM44" i="9"/>
  <c r="BM108" i="9"/>
  <c r="BM98" i="9"/>
  <c r="BT91" i="9"/>
  <c r="BL91" i="9" s="1"/>
  <c r="BT20" i="9"/>
  <c r="BL20" i="9" s="1"/>
  <c r="BM20" i="9" l="1"/>
  <c r="BM91" i="9"/>
  <c r="BT99" i="9"/>
  <c r="BL99" i="9" s="1"/>
  <c r="BT22" i="9"/>
  <c r="BL22" i="9" s="1"/>
  <c r="BM22" i="9" l="1"/>
  <c r="BM99" i="9"/>
  <c r="BT116" i="9"/>
  <c r="BL116" i="9" s="1"/>
  <c r="BT36" i="9"/>
  <c r="BL36" i="9" s="1"/>
  <c r="BT7" i="9"/>
  <c r="BL7" i="9" s="1"/>
  <c r="BM7" i="9" l="1"/>
  <c r="BM36" i="9"/>
  <c r="BM116" i="9"/>
  <c r="BT127" i="9"/>
  <c r="BL127" i="9" s="1"/>
  <c r="BT72" i="9"/>
  <c r="BL72" i="9" s="1"/>
  <c r="BT35" i="9"/>
  <c r="BL35" i="9" s="1"/>
  <c r="BM72" i="9" l="1"/>
  <c r="BM35" i="9"/>
  <c r="BM127" i="9"/>
  <c r="BT101" i="9"/>
  <c r="BL101" i="9" s="1"/>
  <c r="BT90" i="9"/>
  <c r="BL90" i="9" s="1"/>
  <c r="BT10" i="9"/>
  <c r="BL10" i="9" s="1"/>
  <c r="BT46" i="9"/>
  <c r="BL46" i="9" s="1"/>
  <c r="BM101" i="9" l="1"/>
  <c r="BM90" i="9"/>
  <c r="BM46" i="9"/>
  <c r="BM10" i="9"/>
  <c r="BT106" i="9"/>
  <c r="BL106" i="9" s="1"/>
  <c r="BT21" i="9"/>
  <c r="BL21" i="9" s="1"/>
  <c r="BT57" i="9"/>
  <c r="BL57" i="9" s="1"/>
  <c r="BM57" i="9" l="1"/>
  <c r="BM106" i="9"/>
  <c r="BM21" i="9"/>
  <c r="BT80" i="9"/>
  <c r="BL80" i="9" s="1"/>
  <c r="BT14" i="9"/>
  <c r="BL14" i="9" s="1"/>
  <c r="BT62" i="9"/>
  <c r="BL62" i="9" s="1"/>
  <c r="BM62" i="9" l="1"/>
  <c r="BM14" i="9"/>
  <c r="BM80" i="9"/>
  <c r="BT89" i="9"/>
  <c r="BL89" i="9" s="1"/>
  <c r="BT117" i="9"/>
  <c r="BL117" i="9" s="1"/>
  <c r="BT34" i="9"/>
  <c r="BL34" i="9" s="1"/>
  <c r="BT23" i="9"/>
  <c r="BL23" i="9" s="1"/>
  <c r="BT12" i="9"/>
  <c r="BL12" i="9" s="1"/>
  <c r="BT3" i="9"/>
  <c r="BL3" i="9" s="1"/>
  <c r="BT54" i="9"/>
  <c r="BL54" i="9" s="1"/>
  <c r="BM117" i="9" l="1"/>
  <c r="BM23" i="9"/>
  <c r="BM54" i="9"/>
  <c r="BM89" i="9"/>
  <c r="BM3" i="9"/>
  <c r="BM12" i="9"/>
  <c r="BM34" i="9"/>
  <c r="BT73" i="9"/>
  <c r="BL73" i="9" s="1"/>
  <c r="BT94" i="9"/>
  <c r="BL94" i="9" s="1"/>
  <c r="BT24" i="9"/>
  <c r="BL24" i="9" s="1"/>
  <c r="BM24" i="9" l="1"/>
  <c r="BM94" i="9"/>
  <c r="BM73" i="9"/>
  <c r="BT70" i="9"/>
  <c r="BL70" i="9" s="1"/>
  <c r="BT60" i="9"/>
  <c r="BL60" i="9" s="1"/>
  <c r="BT43" i="9"/>
  <c r="BL43" i="9" s="1"/>
  <c r="BT39" i="9"/>
  <c r="BL39" i="9" s="1"/>
  <c r="BT64" i="9"/>
  <c r="BL64" i="9" s="1"/>
  <c r="BT53" i="9"/>
  <c r="BL53" i="9" s="1"/>
  <c r="BM53" i="9" l="1"/>
  <c r="BM60" i="9"/>
  <c r="BM64" i="9"/>
  <c r="BM39" i="9"/>
  <c r="BM43" i="9"/>
  <c r="BM70" i="9"/>
  <c r="BT109" i="9"/>
  <c r="BL109" i="9" s="1"/>
  <c r="BT123" i="9"/>
  <c r="BL123" i="9" s="1"/>
  <c r="BT74" i="9"/>
  <c r="BL74" i="9" s="1"/>
  <c r="BT18" i="9"/>
  <c r="BL18" i="9" s="1"/>
  <c r="BM18" i="9" l="1"/>
  <c r="BM74" i="9"/>
  <c r="BM123" i="9"/>
  <c r="BM109" i="9"/>
  <c r="BT121" i="9"/>
  <c r="BL121" i="9" s="1"/>
  <c r="BT29" i="9"/>
  <c r="BL29" i="9" s="1"/>
  <c r="BT65" i="9"/>
  <c r="BL65" i="9" s="1"/>
  <c r="BM65" i="9" l="1"/>
  <c r="BM29" i="9"/>
  <c r="BM121" i="9"/>
  <c r="BT95" i="9"/>
  <c r="BL95" i="9" s="1"/>
  <c r="BT77" i="9"/>
  <c r="BL77" i="9" s="1"/>
  <c r="BT4" i="9"/>
  <c r="BL4" i="9" s="1"/>
  <c r="BT40" i="9"/>
  <c r="BL40" i="9" s="1"/>
  <c r="BM95" i="9" l="1"/>
  <c r="BM77" i="9"/>
  <c r="BM40" i="9"/>
  <c r="BM4" i="9"/>
  <c r="BT100" i="9"/>
  <c r="BL100" i="9" s="1"/>
  <c r="BT15" i="9"/>
  <c r="BL15" i="9" s="1"/>
  <c r="BT51" i="9"/>
  <c r="BL51" i="9" s="1"/>
  <c r="BM51" i="9" l="1"/>
  <c r="BM100" i="9"/>
  <c r="BM15" i="9"/>
  <c r="BT68" i="9"/>
  <c r="BL68" i="9" s="1"/>
  <c r="BT8" i="9"/>
  <c r="BL8" i="9" s="1"/>
  <c r="BT56" i="9"/>
  <c r="BL56" i="9" s="1"/>
  <c r="BM8" i="9" l="1"/>
  <c r="BM56" i="9"/>
  <c r="BM68" i="9"/>
  <c r="BT110" i="9"/>
  <c r="BL110" i="9" s="1"/>
  <c r="BT42" i="9"/>
  <c r="BL42" i="9" s="1"/>
  <c r="BM42" i="9" l="1"/>
  <c r="BM110" i="9"/>
  <c r="BK87" i="9"/>
  <c r="BK128" i="9"/>
  <c r="BK83" i="9"/>
  <c r="BK114" i="9"/>
  <c r="BT2" i="9"/>
  <c r="BL2" i="9" s="1"/>
  <c r="BK85" i="9"/>
  <c r="BK86" i="9"/>
  <c r="BK82" i="9"/>
  <c r="BK67" i="9"/>
  <c r="BK81" i="9"/>
  <c r="BK84" i="9"/>
  <c r="S26" i="9"/>
  <c r="BK92" i="9"/>
  <c r="BK103" i="9"/>
  <c r="BK115" i="9"/>
  <c r="BK126" i="9"/>
  <c r="BK9" i="9"/>
  <c r="BK124" i="9"/>
  <c r="BK55" i="9"/>
  <c r="BK49" i="9"/>
  <c r="BK31" i="9"/>
  <c r="BK17" i="9"/>
  <c r="BK28" i="9"/>
  <c r="BK76" i="9"/>
  <c r="BK88" i="9"/>
  <c r="BK47" i="9"/>
  <c r="BK30" i="9"/>
  <c r="BK11" i="9"/>
  <c r="BK37" i="9"/>
  <c r="BK102" i="9"/>
  <c r="BK111" i="9"/>
  <c r="BK6" i="9"/>
  <c r="BK113" i="9"/>
  <c r="BK58" i="9"/>
  <c r="BK119" i="9"/>
  <c r="BK33" i="9"/>
  <c r="BK105" i="9"/>
  <c r="BK32" i="9"/>
  <c r="BK75" i="9"/>
  <c r="BK25" i="9"/>
  <c r="BK79" i="9"/>
  <c r="BK19" i="9"/>
  <c r="BK48" i="9"/>
  <c r="BK118" i="9"/>
  <c r="BK122" i="9"/>
  <c r="BK41" i="9"/>
  <c r="BK5" i="9"/>
  <c r="BK78" i="9"/>
  <c r="BK96" i="9"/>
  <c r="BK16" i="9"/>
  <c r="BK107" i="9"/>
  <c r="BK52" i="9"/>
  <c r="BK63" i="9"/>
  <c r="BK112" i="9"/>
  <c r="BK27" i="9"/>
  <c r="BK26" i="9"/>
  <c r="BK93" i="9"/>
  <c r="BK69" i="9"/>
  <c r="BK13" i="9"/>
  <c r="BK59" i="9"/>
  <c r="BK66" i="9"/>
  <c r="BK71" i="9"/>
  <c r="BK61" i="9"/>
  <c r="BK50" i="9"/>
  <c r="BK104" i="9"/>
  <c r="BK45" i="9"/>
  <c r="BK38" i="9"/>
  <c r="BK97" i="9"/>
  <c r="BK120" i="9"/>
  <c r="BK125" i="9"/>
  <c r="BK98" i="9"/>
  <c r="BK108" i="9"/>
  <c r="BK44" i="9"/>
  <c r="BK91" i="9"/>
  <c r="BK20" i="9"/>
  <c r="BK22" i="9"/>
  <c r="BK99" i="9"/>
  <c r="BK7" i="9"/>
  <c r="BK116" i="9"/>
  <c r="BK36" i="9"/>
  <c r="BK35" i="9"/>
  <c r="BK127" i="9"/>
  <c r="BK72" i="9"/>
  <c r="BK90" i="9"/>
  <c r="BK101" i="9"/>
  <c r="BK46" i="9"/>
  <c r="BK10" i="9"/>
  <c r="BK106" i="9"/>
  <c r="BK21" i="9"/>
  <c r="BK57" i="9"/>
  <c r="BK62" i="9"/>
  <c r="BK80" i="9"/>
  <c r="BK14" i="9"/>
  <c r="BK12" i="9"/>
  <c r="BK3" i="9"/>
  <c r="BK34" i="9"/>
  <c r="BK117" i="9"/>
  <c r="BK54" i="9"/>
  <c r="BK89" i="9"/>
  <c r="BK23" i="9"/>
  <c r="BK73" i="9"/>
  <c r="BK94" i="9"/>
  <c r="BK24" i="9"/>
  <c r="BK53" i="9"/>
  <c r="BK64" i="9"/>
  <c r="BK39" i="9"/>
  <c r="BK43" i="9"/>
  <c r="BK60" i="9"/>
  <c r="BK70" i="9"/>
  <c r="BK109" i="9"/>
  <c r="BK123" i="9"/>
  <c r="BK18" i="9"/>
  <c r="BK74" i="9"/>
  <c r="BK65" i="9"/>
  <c r="BK121" i="9"/>
  <c r="BK29" i="9"/>
  <c r="BK77" i="9"/>
  <c r="BK95" i="9"/>
  <c r="BK40" i="9"/>
  <c r="BK4" i="9"/>
  <c r="BK100" i="9"/>
  <c r="BK51" i="9"/>
  <c r="BK15" i="9"/>
  <c r="BK56" i="9"/>
  <c r="BK8" i="9"/>
  <c r="BK68" i="9"/>
  <c r="BK110" i="9"/>
  <c r="BK42" i="9"/>
  <c r="BM2" i="9" l="1"/>
  <c r="Q26" i="9"/>
  <c r="BK2" i="9"/>
  <c r="BN2" i="9" s="1"/>
  <c r="BQ3" i="9" s="1"/>
  <c r="BQ1" i="9"/>
  <c r="BP2" i="9" l="1"/>
  <c r="BS3" i="9" s="1"/>
  <c r="BP67" i="9"/>
  <c r="BP83" i="9"/>
  <c r="BP128" i="9"/>
  <c r="BP86" i="9"/>
  <c r="BP82" i="9"/>
  <c r="BP114" i="9"/>
  <c r="BP85" i="9"/>
  <c r="BP81" i="9"/>
  <c r="BP84" i="9"/>
  <c r="BP87" i="9"/>
  <c r="BP92" i="9"/>
  <c r="BP103" i="9"/>
  <c r="BP115" i="9"/>
  <c r="BP126" i="9"/>
  <c r="BP9" i="9"/>
  <c r="BP124" i="9"/>
  <c r="BP55" i="9"/>
  <c r="BP49" i="9"/>
  <c r="BP31" i="9"/>
  <c r="BP17" i="9"/>
  <c r="BP28" i="9"/>
  <c r="BP76" i="9"/>
  <c r="BP88" i="9"/>
  <c r="BP111" i="9"/>
  <c r="BP6" i="9"/>
  <c r="BP11" i="9"/>
  <c r="BP30" i="9"/>
  <c r="BP47" i="9"/>
  <c r="BP37" i="9"/>
  <c r="BP102" i="9"/>
  <c r="BP113" i="9"/>
  <c r="BP58" i="9"/>
  <c r="BP33" i="9"/>
  <c r="BP119" i="9"/>
  <c r="BP32" i="9"/>
  <c r="BP105" i="9"/>
  <c r="BP75" i="9"/>
  <c r="BP79" i="9"/>
  <c r="BP25" i="9"/>
  <c r="BP122" i="9"/>
  <c r="BP118" i="9"/>
  <c r="BP48" i="9"/>
  <c r="BP19" i="9"/>
  <c r="BP41" i="9"/>
  <c r="BP96" i="9"/>
  <c r="BP78" i="9"/>
  <c r="BP5" i="9"/>
  <c r="BP16" i="9"/>
  <c r="BP52" i="9"/>
  <c r="BP107" i="9"/>
  <c r="BP63" i="9"/>
  <c r="BP27" i="9"/>
  <c r="BP112" i="9"/>
  <c r="BP26" i="9"/>
  <c r="BP69" i="9"/>
  <c r="BP93" i="9"/>
  <c r="BP61" i="9"/>
  <c r="BP59" i="9"/>
  <c r="BP71" i="9"/>
  <c r="BP13" i="9"/>
  <c r="BP66" i="9"/>
  <c r="BP45" i="9"/>
  <c r="BP104" i="9"/>
  <c r="BP50" i="9"/>
  <c r="BP97" i="9"/>
  <c r="BP38" i="9"/>
  <c r="BP108" i="9"/>
  <c r="BP98" i="9"/>
  <c r="BP125" i="9"/>
  <c r="BP120" i="9"/>
  <c r="BP44" i="9"/>
  <c r="BP20" i="9"/>
  <c r="BP91" i="9"/>
  <c r="BP22" i="9"/>
  <c r="BP99" i="9"/>
  <c r="BP36" i="9"/>
  <c r="BP116" i="9"/>
  <c r="BP7" i="9"/>
  <c r="BP35" i="9"/>
  <c r="BP72" i="9"/>
  <c r="BP127" i="9"/>
  <c r="BP46" i="9"/>
  <c r="BP90" i="9"/>
  <c r="BP101" i="9"/>
  <c r="BP10" i="9"/>
  <c r="BP21" i="9"/>
  <c r="BP106" i="9"/>
  <c r="BP57" i="9"/>
  <c r="BP62" i="9"/>
  <c r="BP14" i="9"/>
  <c r="BP80" i="9"/>
  <c r="BP34" i="9"/>
  <c r="BP23" i="9"/>
  <c r="BP117" i="9"/>
  <c r="BP12" i="9"/>
  <c r="BP89" i="9"/>
  <c r="BP3" i="9"/>
  <c r="BP54" i="9"/>
  <c r="BP94" i="9"/>
  <c r="BP24" i="9"/>
  <c r="BP73" i="9"/>
  <c r="BP70" i="9"/>
  <c r="BP60" i="9"/>
  <c r="BP64" i="9"/>
  <c r="BP53" i="9"/>
  <c r="BP43" i="9"/>
  <c r="BP39" i="9"/>
  <c r="BP109" i="9"/>
  <c r="BP123" i="9"/>
  <c r="BP74" i="9"/>
  <c r="BP18" i="9"/>
  <c r="BP65" i="9"/>
  <c r="BP29" i="9"/>
  <c r="BP121" i="9"/>
  <c r="BP4" i="9"/>
  <c r="BP95" i="9"/>
  <c r="BP77" i="9"/>
  <c r="BP40" i="9"/>
  <c r="BP15" i="9"/>
  <c r="BP51" i="9"/>
  <c r="BP100" i="9"/>
  <c r="BP56" i="9"/>
  <c r="BP8" i="9"/>
  <c r="BP68" i="9"/>
  <c r="BO2" i="9"/>
  <c r="BR3" i="9" s="1"/>
  <c r="BO67" i="9"/>
  <c r="BO83" i="9"/>
  <c r="BO128" i="9"/>
  <c r="BO86" i="9"/>
  <c r="BO82" i="9"/>
  <c r="BO114" i="9"/>
  <c r="BO85" i="9"/>
  <c r="BO81" i="9"/>
  <c r="BO84" i="9"/>
  <c r="BO87" i="9"/>
  <c r="BO92" i="9"/>
  <c r="BO103" i="9"/>
  <c r="BO115" i="9"/>
  <c r="BO126" i="9"/>
  <c r="BO9" i="9"/>
  <c r="BO124" i="9"/>
  <c r="BO55" i="9"/>
  <c r="BO49" i="9"/>
  <c r="BO31" i="9"/>
  <c r="BO17" i="9"/>
  <c r="BO28" i="9"/>
  <c r="BO76" i="9"/>
  <c r="BO88" i="9"/>
  <c r="BO11" i="9"/>
  <c r="BO6" i="9"/>
  <c r="BO47" i="9"/>
  <c r="BO30" i="9"/>
  <c r="BO111" i="9"/>
  <c r="BO102" i="9"/>
  <c r="BO37" i="9"/>
  <c r="BO58" i="9"/>
  <c r="BO113" i="9"/>
  <c r="BO33" i="9"/>
  <c r="BO119" i="9"/>
  <c r="BO32" i="9"/>
  <c r="BO105" i="9"/>
  <c r="BO75" i="9"/>
  <c r="BO79" i="9"/>
  <c r="BO25" i="9"/>
  <c r="BO122" i="9"/>
  <c r="BO19" i="9"/>
  <c r="BO48" i="9"/>
  <c r="BO118" i="9"/>
  <c r="BO41" i="9"/>
  <c r="BO5" i="9"/>
  <c r="BO78" i="9"/>
  <c r="BO96" i="9"/>
  <c r="BO16" i="9"/>
  <c r="BO52" i="9"/>
  <c r="BO107" i="9"/>
  <c r="BO63" i="9"/>
  <c r="BO27" i="9"/>
  <c r="BO112" i="9"/>
  <c r="BO26" i="9"/>
  <c r="BO69" i="9"/>
  <c r="BO93" i="9"/>
  <c r="BO61" i="9"/>
  <c r="BO59" i="9"/>
  <c r="BO71" i="9"/>
  <c r="BO13" i="9"/>
  <c r="BO66" i="9"/>
  <c r="BO45" i="9"/>
  <c r="BO104" i="9"/>
  <c r="BO50" i="9"/>
  <c r="BO97" i="9"/>
  <c r="BO38" i="9"/>
  <c r="BO108" i="9"/>
  <c r="BO98" i="9"/>
  <c r="BO125" i="9"/>
  <c r="BO120" i="9"/>
  <c r="BO44" i="9"/>
  <c r="BO20" i="9"/>
  <c r="BO91" i="9"/>
  <c r="BO22" i="9"/>
  <c r="BO99" i="9"/>
  <c r="BO36" i="9"/>
  <c r="BO116" i="9"/>
  <c r="BO7" i="9"/>
  <c r="BO35" i="9"/>
  <c r="BO72" i="9"/>
  <c r="BO127" i="9"/>
  <c r="BO101" i="9"/>
  <c r="BO46" i="9"/>
  <c r="BO10" i="9"/>
  <c r="BO90" i="9"/>
  <c r="BO21" i="9"/>
  <c r="BO106" i="9"/>
  <c r="BO57" i="9"/>
  <c r="BO62" i="9"/>
  <c r="BO14" i="9"/>
  <c r="BO80" i="9"/>
  <c r="BO89" i="9"/>
  <c r="BO54" i="9"/>
  <c r="BO34" i="9"/>
  <c r="BO3" i="9"/>
  <c r="BO117" i="9"/>
  <c r="BO23" i="9"/>
  <c r="BO12" i="9"/>
  <c r="BO94" i="9"/>
  <c r="BO24" i="9"/>
  <c r="BO73" i="9"/>
  <c r="BO43" i="9"/>
  <c r="BO39" i="9"/>
  <c r="BO70" i="9"/>
  <c r="BO60" i="9"/>
  <c r="BO64" i="9"/>
  <c r="BO53" i="9"/>
  <c r="BO74" i="9"/>
  <c r="BO109" i="9"/>
  <c r="BO18" i="9"/>
  <c r="BO123" i="9"/>
  <c r="BO65" i="9"/>
  <c r="BO29" i="9"/>
  <c r="BO121" i="9"/>
  <c r="BO95" i="9"/>
  <c r="BO40" i="9"/>
  <c r="BO4" i="9"/>
  <c r="BO77" i="9"/>
  <c r="BO15" i="9"/>
  <c r="BO51" i="9"/>
  <c r="BO100" i="9"/>
  <c r="BO56" i="9"/>
  <c r="BO8" i="9"/>
  <c r="BO68" i="9"/>
  <c r="BO42" i="9"/>
  <c r="BP42" i="9"/>
  <c r="BO110" i="9"/>
  <c r="BP110" i="9"/>
  <c r="BN88" i="9"/>
  <c r="BN117" i="9"/>
  <c r="BN125" i="9"/>
  <c r="BN32" i="9"/>
  <c r="BN109" i="9"/>
  <c r="BN127" i="9"/>
  <c r="BN113" i="9"/>
  <c r="BN64" i="9"/>
  <c r="BN104" i="9"/>
  <c r="BN55" i="9"/>
  <c r="BN62" i="9"/>
  <c r="BN69" i="9"/>
  <c r="BN6" i="9"/>
  <c r="BN53" i="9"/>
  <c r="BN22" i="9"/>
  <c r="BN30" i="9"/>
  <c r="BN89" i="9"/>
  <c r="BN13" i="9"/>
  <c r="BN96" i="9"/>
  <c r="BN100" i="9"/>
  <c r="BN34" i="9"/>
  <c r="BN71" i="9"/>
  <c r="BN77" i="9"/>
  <c r="BN56" i="9"/>
  <c r="BN93" i="9"/>
  <c r="BN9" i="9"/>
  <c r="BN21" i="9"/>
  <c r="BN33" i="9"/>
  <c r="BN114" i="9"/>
  <c r="BN27" i="9"/>
  <c r="BN110" i="9"/>
  <c r="BN60" i="9"/>
  <c r="BN97" i="9"/>
  <c r="BN15" i="9"/>
  <c r="BN57" i="9"/>
  <c r="BN61" i="9"/>
  <c r="BN28" i="9"/>
  <c r="BN3" i="9"/>
  <c r="BQ4" i="9" s="1"/>
  <c r="BN19" i="9"/>
  <c r="BN66" i="9"/>
  <c r="BN83" i="9"/>
  <c r="BN4" i="9"/>
  <c r="BN91" i="9"/>
  <c r="BN86" i="9"/>
  <c r="BN65" i="9"/>
  <c r="BN120" i="9"/>
  <c r="BN37" i="9"/>
  <c r="BN73" i="9"/>
  <c r="BN108" i="9"/>
  <c r="BN92" i="9"/>
  <c r="BN101" i="9"/>
  <c r="BN41" i="9"/>
  <c r="BN47" i="9"/>
  <c r="BN54" i="9"/>
  <c r="BN50" i="9"/>
  <c r="BN31" i="9"/>
  <c r="BN14" i="9"/>
  <c r="BN63" i="9"/>
  <c r="BN8" i="9"/>
  <c r="BN7" i="9"/>
  <c r="BN84" i="9"/>
  <c r="BN48" i="9"/>
  <c r="BN116" i="9"/>
  <c r="BN121" i="9"/>
  <c r="BN58" i="9"/>
  <c r="BN95" i="9"/>
  <c r="BN49" i="9"/>
  <c r="BN26" i="9"/>
  <c r="BN80" i="9"/>
  <c r="BN42" i="9"/>
  <c r="BN52" i="9"/>
  <c r="BN18" i="9"/>
  <c r="BN115" i="9"/>
  <c r="BN107" i="9"/>
  <c r="BN10" i="9"/>
  <c r="BN81" i="9"/>
  <c r="BN5" i="9"/>
  <c r="BN72" i="9"/>
  <c r="BN40" i="9"/>
  <c r="BN102" i="9"/>
  <c r="BN45" i="9"/>
  <c r="BN78" i="9"/>
  <c r="BN90" i="9"/>
  <c r="BN111" i="9"/>
  <c r="BN38" i="9"/>
  <c r="BN24" i="9"/>
  <c r="BN17" i="9"/>
  <c r="BN106" i="9"/>
  <c r="BN85" i="9"/>
  <c r="BN118" i="9"/>
  <c r="BN36" i="9"/>
  <c r="BN29" i="9"/>
  <c r="BN126" i="9"/>
  <c r="BN12" i="9"/>
  <c r="BN128" i="9"/>
  <c r="BN75" i="9"/>
  <c r="BN20" i="9"/>
  <c r="BN123" i="9"/>
  <c r="BN119" i="9"/>
  <c r="BN98" i="9"/>
  <c r="BN43" i="9"/>
  <c r="BN124" i="9"/>
  <c r="BN112" i="9"/>
  <c r="BN94" i="9"/>
  <c r="BN87" i="9"/>
  <c r="BN105" i="9"/>
  <c r="BN44" i="9"/>
  <c r="BN70" i="9"/>
  <c r="BN11" i="9"/>
  <c r="BN39" i="9"/>
  <c r="BN103" i="9"/>
  <c r="BN16" i="9"/>
  <c r="BN46" i="9"/>
  <c r="BN51" i="9"/>
  <c r="BN25" i="9"/>
  <c r="BN23" i="9"/>
  <c r="BN82" i="9"/>
  <c r="BN122" i="9"/>
  <c r="BN35" i="9"/>
  <c r="BN67" i="9"/>
  <c r="BN79" i="9"/>
  <c r="BN99" i="9"/>
  <c r="BN74" i="9"/>
  <c r="BN76" i="9"/>
  <c r="BN59" i="9"/>
  <c r="BN68" i="9"/>
  <c r="BR4" i="9" l="1"/>
  <c r="BR5" i="9" s="1"/>
  <c r="BR6" i="9" s="1"/>
  <c r="BR7" i="9" s="1"/>
  <c r="BR8" i="9" s="1"/>
  <c r="BR9" i="9" s="1"/>
  <c r="BR10" i="9" s="1"/>
  <c r="BR11" i="9" s="1"/>
  <c r="BR12" i="9" s="1"/>
  <c r="BR13" i="9" s="1"/>
  <c r="BR14" i="9" s="1"/>
  <c r="BR15" i="9" s="1"/>
  <c r="BR16" i="9" s="1"/>
  <c r="BR17" i="9" s="1"/>
  <c r="BR18" i="9" s="1"/>
  <c r="BR19" i="9" s="1"/>
  <c r="BR20" i="9" s="1"/>
  <c r="BR21" i="9" s="1"/>
  <c r="BR22" i="9" s="1"/>
  <c r="BR23" i="9" s="1"/>
  <c r="BR24" i="9" s="1"/>
  <c r="BR25" i="9" s="1"/>
  <c r="BR26" i="9" s="1"/>
  <c r="BR27" i="9" s="1"/>
  <c r="BR28" i="9" s="1"/>
  <c r="BR29" i="9" s="1"/>
  <c r="BR30" i="9" s="1"/>
  <c r="BR31" i="9" s="1"/>
  <c r="BR32" i="9" s="1"/>
  <c r="BR33" i="9" s="1"/>
  <c r="BR34" i="9" s="1"/>
  <c r="BR35" i="9" s="1"/>
  <c r="BR36" i="9" s="1"/>
  <c r="BR37" i="9" s="1"/>
  <c r="BR38" i="9" s="1"/>
  <c r="BR39" i="9" s="1"/>
  <c r="BR40" i="9" s="1"/>
  <c r="BR41" i="9" s="1"/>
  <c r="BR42" i="9" s="1"/>
  <c r="BR43" i="9" s="1"/>
  <c r="BR44" i="9" s="1"/>
  <c r="BR45" i="9" s="1"/>
  <c r="BR46" i="9" s="1"/>
  <c r="BR47" i="9" s="1"/>
  <c r="BR48" i="9" s="1"/>
  <c r="BR49" i="9" s="1"/>
  <c r="BR50" i="9" s="1"/>
  <c r="BR51" i="9" s="1"/>
  <c r="BR52" i="9" s="1"/>
  <c r="BR53" i="9" s="1"/>
  <c r="BR54" i="9" s="1"/>
  <c r="BR55" i="9" s="1"/>
  <c r="BR56" i="9" s="1"/>
  <c r="BR57" i="9" s="1"/>
  <c r="BR58" i="9" s="1"/>
  <c r="BR59" i="9" s="1"/>
  <c r="BR60" i="9" s="1"/>
  <c r="BR61" i="9" s="1"/>
  <c r="BR62" i="9" s="1"/>
  <c r="BR63" i="9" s="1"/>
  <c r="BR64" i="9" s="1"/>
  <c r="BR65" i="9" s="1"/>
  <c r="BR66" i="9" s="1"/>
  <c r="BR67" i="9" s="1"/>
  <c r="BR68" i="9" s="1"/>
  <c r="BR69" i="9" s="1"/>
  <c r="BR70" i="9" s="1"/>
  <c r="BR71" i="9" s="1"/>
  <c r="BR72" i="9" s="1"/>
  <c r="BR73" i="9" s="1"/>
  <c r="BR74" i="9" s="1"/>
  <c r="BR75" i="9" s="1"/>
  <c r="BR76" i="9" s="1"/>
  <c r="BR77" i="9" s="1"/>
  <c r="BR78" i="9" s="1"/>
  <c r="BR79" i="9" s="1"/>
  <c r="BR80" i="9" s="1"/>
  <c r="BR81" i="9" s="1"/>
  <c r="BR82" i="9" s="1"/>
  <c r="BR83" i="9" s="1"/>
  <c r="BR84" i="9" s="1"/>
  <c r="BR85" i="9" s="1"/>
  <c r="BR86" i="9" s="1"/>
  <c r="BR87" i="9" s="1"/>
  <c r="BR88" i="9" s="1"/>
  <c r="BR89" i="9" s="1"/>
  <c r="BR90" i="9" s="1"/>
  <c r="BR91" i="9" s="1"/>
  <c r="BR92" i="9" s="1"/>
  <c r="BR93" i="9" s="1"/>
  <c r="BR94" i="9" s="1"/>
  <c r="BR95" i="9" s="1"/>
  <c r="BR96" i="9" s="1"/>
  <c r="BR97" i="9" s="1"/>
  <c r="BR98" i="9" s="1"/>
  <c r="BR99" i="9" s="1"/>
  <c r="BR100" i="9" s="1"/>
  <c r="BR101" i="9" s="1"/>
  <c r="BR102" i="9" s="1"/>
  <c r="BR103" i="9" s="1"/>
  <c r="BR104" i="9" s="1"/>
  <c r="BR105" i="9" s="1"/>
  <c r="BR106" i="9" s="1"/>
  <c r="BR107" i="9" s="1"/>
  <c r="BR108" i="9" s="1"/>
  <c r="BR109" i="9" s="1"/>
  <c r="BR110" i="9" s="1"/>
  <c r="BR111" i="9" s="1"/>
  <c r="BR112" i="9" s="1"/>
  <c r="BR113" i="9" s="1"/>
  <c r="BR114" i="9" s="1"/>
  <c r="BR115" i="9" s="1"/>
  <c r="BR116" i="9" s="1"/>
  <c r="BR117" i="9" s="1"/>
  <c r="BR118" i="9" s="1"/>
  <c r="BR119" i="9" s="1"/>
  <c r="BR120" i="9" s="1"/>
  <c r="BR121" i="9" s="1"/>
  <c r="BR122" i="9" s="1"/>
  <c r="BR123" i="9" s="1"/>
  <c r="BR124" i="9" s="1"/>
  <c r="BR125" i="9" s="1"/>
  <c r="BR126" i="9" s="1"/>
  <c r="BR127" i="9" s="1"/>
  <c r="BR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Q5" i="9"/>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Q46" i="9" s="1"/>
  <c r="BQ47" i="9" s="1"/>
  <c r="BQ48" i="9" s="1"/>
  <c r="BQ49" i="9" s="1"/>
  <c r="BQ50" i="9" s="1"/>
  <c r="BQ51" i="9" s="1"/>
  <c r="BQ52" i="9" s="1"/>
  <c r="BQ53" i="9" s="1"/>
  <c r="BQ54" i="9" s="1"/>
  <c r="BQ55" i="9" s="1"/>
  <c r="BQ56" i="9" s="1"/>
  <c r="BQ57" i="9" s="1"/>
  <c r="BQ58" i="9" s="1"/>
  <c r="BQ59" i="9" s="1"/>
  <c r="BQ60" i="9" s="1"/>
  <c r="BQ61" i="9" s="1"/>
  <c r="BQ62" i="9" s="1"/>
  <c r="BQ63" i="9" s="1"/>
  <c r="BQ64" i="9" s="1"/>
  <c r="BQ65" i="9" s="1"/>
  <c r="BQ66" i="9" s="1"/>
  <c r="BQ67" i="9" s="1"/>
  <c r="BQ68" i="9" s="1"/>
  <c r="BQ69" i="9" s="1"/>
  <c r="BQ70" i="9" s="1"/>
  <c r="BQ71" i="9" s="1"/>
  <c r="BQ72" i="9" s="1"/>
  <c r="BQ73" i="9" s="1"/>
  <c r="BQ74" i="9" s="1"/>
  <c r="BQ75" i="9" s="1"/>
  <c r="BQ76" i="9" s="1"/>
  <c r="BQ77" i="9" s="1"/>
  <c r="BQ78" i="9" s="1"/>
  <c r="BQ79" i="9" s="1"/>
  <c r="BQ80" i="9" s="1"/>
  <c r="BQ81" i="9" s="1"/>
  <c r="BQ82" i="9" s="1"/>
  <c r="BQ83" i="9" s="1"/>
  <c r="BQ84" i="9" s="1"/>
  <c r="BQ85" i="9" s="1"/>
  <c r="BQ86" i="9" s="1"/>
  <c r="BQ87" i="9" s="1"/>
  <c r="BQ88" i="9" s="1"/>
  <c r="BQ89" i="9" s="1"/>
  <c r="BQ90" i="9" s="1"/>
  <c r="BQ91" i="9" s="1"/>
  <c r="BQ92" i="9" s="1"/>
  <c r="BQ93" i="9" s="1"/>
  <c r="BQ94" i="9" s="1"/>
  <c r="BQ95" i="9" s="1"/>
  <c r="BQ96" i="9" s="1"/>
  <c r="BQ97" i="9" s="1"/>
  <c r="BQ98" i="9" s="1"/>
  <c r="BQ99" i="9" s="1"/>
  <c r="BQ100" i="9" s="1"/>
  <c r="BQ101" i="9" s="1"/>
  <c r="BQ102" i="9" s="1"/>
  <c r="BQ103" i="9" s="1"/>
  <c r="BQ104" i="9" s="1"/>
  <c r="BQ105" i="9" s="1"/>
  <c r="BQ106" i="9" s="1"/>
  <c r="BQ107" i="9" s="1"/>
  <c r="BQ108" i="9" s="1"/>
  <c r="BQ109" i="9" s="1"/>
  <c r="BQ110" i="9" s="1"/>
  <c r="BQ111" i="9" s="1"/>
  <c r="BQ112" i="9" s="1"/>
  <c r="BQ113" i="9" s="1"/>
  <c r="BQ114" i="9" s="1"/>
  <c r="BQ115" i="9" s="1"/>
  <c r="BQ116" i="9" s="1"/>
  <c r="BQ117" i="9" s="1"/>
  <c r="BQ118" i="9" s="1"/>
  <c r="BQ119" i="9" s="1"/>
  <c r="BQ120" i="9" s="1"/>
  <c r="BQ121" i="9" s="1"/>
  <c r="BQ122" i="9" s="1"/>
  <c r="BQ123" i="9" s="1"/>
  <c r="BQ124" i="9" s="1"/>
  <c r="BQ125" i="9" s="1"/>
  <c r="BQ126" i="9" s="1"/>
  <c r="BQ127" i="9" s="1"/>
  <c r="BQ128" i="9" s="1"/>
  <c r="N183" i="9" s="1"/>
  <c r="P183" i="9" s="1"/>
  <c r="R183" i="9" s="1"/>
  <c r="N163" i="9" l="1"/>
  <c r="P163" i="9" s="1"/>
  <c r="R163" i="9" s="1"/>
  <c r="N168" i="9"/>
  <c r="P168" i="9" s="1"/>
  <c r="R168" i="9" s="1"/>
  <c r="N185" i="9"/>
  <c r="P185" i="9" s="1"/>
  <c r="R185" i="9" s="1"/>
  <c r="N175" i="9"/>
  <c r="P175" i="9" s="1"/>
  <c r="R175" i="9" s="1"/>
  <c r="N176" i="9"/>
  <c r="P176" i="9" s="1"/>
  <c r="R176" i="9" s="1"/>
  <c r="N28" i="9"/>
  <c r="P28" i="9" s="1"/>
  <c r="R28" i="9" s="1"/>
  <c r="N164" i="9"/>
  <c r="P164" i="9" s="1"/>
  <c r="R164" i="9" s="1"/>
  <c r="N173" i="9"/>
  <c r="P173" i="9" s="1"/>
  <c r="R173" i="9" s="1"/>
  <c r="N165" i="9"/>
  <c r="P165" i="9" s="1"/>
  <c r="R165" i="9" s="1"/>
  <c r="N170" i="9"/>
  <c r="P170" i="9" s="1"/>
  <c r="R170" i="9" s="1"/>
  <c r="N160" i="9"/>
  <c r="P160" i="9" s="1"/>
  <c r="R160" i="9" s="1"/>
  <c r="N159" i="9"/>
  <c r="P159" i="9" s="1"/>
  <c r="R159" i="9" s="1"/>
  <c r="N16" i="9"/>
  <c r="P16" i="9" s="1"/>
  <c r="R16" i="9" s="1"/>
  <c r="N172" i="9"/>
  <c r="P172" i="9" s="1"/>
  <c r="R172" i="9" s="1"/>
  <c r="N187" i="9"/>
  <c r="P187" i="9" s="1"/>
  <c r="R187" i="9" s="1"/>
  <c r="N31" i="9"/>
  <c r="P31" i="9" s="1"/>
  <c r="R31" i="9" s="1"/>
  <c r="N180" i="9"/>
  <c r="P180" i="9" s="1"/>
  <c r="R180" i="9" s="1"/>
  <c r="N157" i="9"/>
  <c r="P157" i="9" s="1"/>
  <c r="R157" i="9" s="1"/>
  <c r="N3" i="9"/>
  <c r="P3" i="9" s="1"/>
  <c r="R3" i="9" s="1"/>
  <c r="N20" i="9"/>
  <c r="P20" i="9" s="1"/>
  <c r="R20" i="9" s="1"/>
  <c r="N184" i="9"/>
  <c r="P184" i="9" s="1"/>
  <c r="R184" i="9" s="1"/>
  <c r="N43" i="9"/>
  <c r="P43" i="9" s="1"/>
  <c r="R43" i="9" s="1"/>
  <c r="N161" i="9"/>
  <c r="P161" i="9" s="1"/>
  <c r="R161" i="9" s="1"/>
  <c r="N186" i="9"/>
  <c r="P186" i="9" s="1"/>
  <c r="R186" i="9" s="1"/>
  <c r="N56" i="9"/>
  <c r="P56" i="9" s="1"/>
  <c r="R56" i="9" s="1"/>
  <c r="N177" i="9"/>
  <c r="P177" i="9" s="1"/>
  <c r="R177" i="9" s="1"/>
  <c r="N47" i="9"/>
  <c r="P47" i="9" s="1"/>
  <c r="R47" i="9" s="1"/>
  <c r="N53" i="9"/>
  <c r="P53" i="9" s="1"/>
  <c r="R53" i="9" s="1"/>
  <c r="N34" i="9"/>
  <c r="P34" i="9" s="1"/>
  <c r="R34" i="9" s="1"/>
  <c r="N166" i="9"/>
  <c r="P166" i="9" s="1"/>
  <c r="R166" i="9" s="1"/>
  <c r="N14" i="9"/>
  <c r="P14" i="9" s="1"/>
  <c r="R14" i="9" s="1"/>
  <c r="N167" i="9"/>
  <c r="P167" i="9" s="1"/>
  <c r="R167" i="9" s="1"/>
  <c r="N60" i="9"/>
  <c r="P60" i="9" s="1"/>
  <c r="R60" i="9" s="1"/>
  <c r="N174" i="9"/>
  <c r="P174" i="9" s="1"/>
  <c r="R174" i="9" s="1"/>
  <c r="N39" i="9"/>
  <c r="P39" i="9" s="1"/>
  <c r="R39" i="9" s="1"/>
  <c r="N55" i="9"/>
  <c r="P55" i="9" s="1"/>
  <c r="R55" i="9" s="1"/>
  <c r="N54" i="9"/>
  <c r="P54" i="9" s="1"/>
  <c r="R54" i="9" s="1"/>
  <c r="N48" i="9"/>
  <c r="P48" i="9" s="1"/>
  <c r="R48" i="9" s="1"/>
  <c r="N23" i="9"/>
  <c r="P23" i="9" s="1"/>
  <c r="R23" i="9" s="1"/>
  <c r="N32" i="9"/>
  <c r="P32" i="9" s="1"/>
  <c r="R32" i="9" s="1"/>
  <c r="N61" i="9"/>
  <c r="P61" i="9" s="1"/>
  <c r="R61" i="9" s="1"/>
  <c r="N18" i="9"/>
  <c r="P18" i="9" s="1"/>
  <c r="R18" i="9" s="1"/>
  <c r="N182" i="9"/>
  <c r="P182" i="9" s="1"/>
  <c r="R182" i="9" s="1"/>
  <c r="N45" i="9"/>
  <c r="P45" i="9" s="1"/>
  <c r="R45" i="9" s="1"/>
  <c r="N52" i="9"/>
  <c r="P52" i="9" s="1"/>
  <c r="R52" i="9" s="1"/>
  <c r="N22" i="9"/>
  <c r="P22" i="9" s="1"/>
  <c r="R22" i="9" s="1"/>
  <c r="N51" i="9"/>
  <c r="P51" i="9" s="1"/>
  <c r="R51" i="9" s="1"/>
  <c r="N50" i="9"/>
  <c r="P50" i="9" s="1"/>
  <c r="R50" i="9" s="1"/>
  <c r="N12" i="9"/>
  <c r="P12" i="9" s="1"/>
  <c r="R12" i="9" s="1"/>
  <c r="N2" i="9"/>
  <c r="P2" i="9" s="1"/>
  <c r="R2" i="9" s="1"/>
  <c r="N40" i="9"/>
  <c r="P40" i="9" s="1"/>
  <c r="R40" i="9" s="1"/>
  <c r="N62" i="9"/>
  <c r="P62" i="9" s="1"/>
  <c r="R62" i="9" s="1"/>
  <c r="N4" i="9"/>
  <c r="P4" i="9" s="1"/>
  <c r="R4" i="9" s="1"/>
  <c r="N17" i="9"/>
  <c r="P17" i="9" s="1"/>
  <c r="R17" i="9" s="1"/>
  <c r="N63" i="9"/>
  <c r="P63" i="9" s="1"/>
  <c r="R63" i="9" s="1"/>
  <c r="N36" i="9"/>
  <c r="P36" i="9" s="1"/>
  <c r="R36" i="9" s="1"/>
  <c r="N38" i="9"/>
  <c r="P38" i="9" s="1"/>
  <c r="R38" i="9" s="1"/>
  <c r="N11" i="9"/>
  <c r="P11" i="9" s="1"/>
  <c r="R11" i="9" s="1"/>
  <c r="N25" i="9"/>
  <c r="P25" i="9" s="1"/>
  <c r="R25" i="9" s="1"/>
  <c r="N162" i="9"/>
  <c r="P162" i="9" s="1"/>
  <c r="R162" i="9" s="1"/>
  <c r="N37" i="9"/>
  <c r="P37" i="9" s="1"/>
  <c r="R37" i="9" s="1"/>
  <c r="N7" i="9"/>
  <c r="P7" i="9" s="1"/>
  <c r="R7" i="9" s="1"/>
  <c r="N181" i="9"/>
  <c r="P181" i="9" s="1"/>
  <c r="R181" i="9" s="1"/>
  <c r="N21" i="9"/>
  <c r="P21" i="9" s="1"/>
  <c r="R21" i="9" s="1"/>
  <c r="N30" i="9"/>
  <c r="P30" i="9" s="1"/>
  <c r="R30" i="9" s="1"/>
  <c r="N171" i="9"/>
  <c r="P171" i="9" s="1"/>
  <c r="R171" i="9" s="1"/>
  <c r="N41" i="9"/>
  <c r="P41" i="9" s="1"/>
  <c r="R41" i="9" s="1"/>
  <c r="N33" i="9"/>
  <c r="P33" i="9" s="1"/>
  <c r="R33" i="9" s="1"/>
  <c r="N44" i="9"/>
  <c r="P44" i="9" s="1"/>
  <c r="R44" i="9" s="1"/>
  <c r="N8" i="9"/>
  <c r="P8" i="9" s="1"/>
  <c r="R8" i="9" s="1"/>
  <c r="N13" i="9"/>
  <c r="P13" i="9" s="1"/>
  <c r="R13" i="9" s="1"/>
  <c r="N9" i="9"/>
  <c r="P9" i="9" s="1"/>
  <c r="R9" i="9" s="1"/>
  <c r="N6" i="9"/>
  <c r="P6" i="9" s="1"/>
  <c r="R6" i="9" s="1"/>
  <c r="N42" i="9"/>
  <c r="P42" i="9" s="1"/>
  <c r="R42" i="9" s="1"/>
  <c r="N178" i="9"/>
  <c r="P178" i="9" s="1"/>
  <c r="R178" i="9" s="1"/>
  <c r="N15" i="9"/>
  <c r="P15" i="9" s="1"/>
  <c r="R15" i="9" s="1"/>
  <c r="N19" i="9"/>
  <c r="P19" i="9" s="1"/>
  <c r="R19" i="9" s="1"/>
  <c r="N169" i="9"/>
  <c r="P169" i="9" s="1"/>
  <c r="R169" i="9" s="1"/>
  <c r="N24" i="9"/>
  <c r="P24" i="9" s="1"/>
  <c r="R24" i="9" s="1"/>
  <c r="N179" i="9"/>
  <c r="P179" i="9" s="1"/>
  <c r="R179" i="9" s="1"/>
  <c r="N49" i="9"/>
  <c r="P49" i="9" s="1"/>
  <c r="R49" i="9" s="1"/>
  <c r="N35" i="9"/>
  <c r="P35" i="9" s="1"/>
  <c r="R35" i="9" s="1"/>
  <c r="N29" i="9"/>
  <c r="P29" i="9" s="1"/>
  <c r="R29" i="9" s="1"/>
  <c r="N46" i="9"/>
  <c r="P46" i="9" s="1"/>
  <c r="R46" i="9" s="1"/>
  <c r="N10" i="9"/>
  <c r="P10" i="9" s="1"/>
  <c r="R10" i="9" s="1"/>
  <c r="N5" i="9"/>
  <c r="P5" i="9" s="1"/>
  <c r="R5" i="9" s="1"/>
  <c r="N158" i="9"/>
  <c r="P158" i="9" s="1"/>
  <c r="R158" i="9" s="1"/>
  <c r="N59" i="9"/>
  <c r="P59" i="9" s="1"/>
  <c r="R59" i="9" s="1"/>
  <c r="N58" i="9"/>
  <c r="P58" i="9" s="1"/>
  <c r="R58" i="9" s="1"/>
  <c r="N244" i="9"/>
  <c r="P244" i="9" s="1"/>
  <c r="R244" i="9" s="1"/>
  <c r="N230" i="9"/>
  <c r="P230" i="9" s="1"/>
  <c r="R230" i="9" s="1"/>
  <c r="N228" i="9"/>
  <c r="P228" i="9" s="1"/>
  <c r="R228" i="9" s="1"/>
  <c r="N236" i="9"/>
  <c r="P236" i="9" s="1"/>
  <c r="R236" i="9" s="1"/>
  <c r="N234" i="9"/>
  <c r="P234" i="9" s="1"/>
  <c r="R234" i="9" s="1"/>
  <c r="N232" i="9"/>
  <c r="P232" i="9" s="1"/>
  <c r="R232" i="9" s="1"/>
  <c r="N248" i="9"/>
  <c r="P248" i="9" s="1"/>
  <c r="R248" i="9" s="1"/>
  <c r="N247" i="9"/>
  <c r="P247" i="9" s="1"/>
  <c r="R247" i="9" s="1"/>
  <c r="N239" i="9"/>
  <c r="P239" i="9" s="1"/>
  <c r="R239" i="9" s="1"/>
  <c r="N238" i="9"/>
  <c r="P238" i="9" s="1"/>
  <c r="R238" i="9" s="1"/>
  <c r="N222" i="9"/>
  <c r="P222" i="9" s="1"/>
  <c r="R222" i="9" s="1"/>
  <c r="N241" i="9"/>
  <c r="P241" i="9" s="1"/>
  <c r="R241" i="9" s="1"/>
  <c r="N224" i="9"/>
  <c r="P224" i="9" s="1"/>
  <c r="R224" i="9" s="1"/>
  <c r="N240" i="9"/>
  <c r="P240" i="9" s="1"/>
  <c r="R240" i="9" s="1"/>
  <c r="N242" i="9"/>
  <c r="P242" i="9" s="1"/>
  <c r="R242" i="9" s="1"/>
  <c r="N231" i="9"/>
  <c r="P231" i="9" s="1"/>
  <c r="R231" i="9" s="1"/>
  <c r="N225" i="9"/>
  <c r="P225" i="9" s="1"/>
  <c r="R225" i="9" s="1"/>
  <c r="N220" i="9"/>
  <c r="P220" i="9" s="1"/>
  <c r="R220" i="9" s="1"/>
  <c r="N249" i="9"/>
  <c r="P249" i="9" s="1"/>
  <c r="R249" i="9" s="1"/>
  <c r="N221" i="9"/>
  <c r="P221" i="9" s="1"/>
  <c r="R221" i="9" s="1"/>
  <c r="N235" i="9"/>
  <c r="P235" i="9" s="1"/>
  <c r="R235" i="9" s="1"/>
  <c r="N229" i="9"/>
  <c r="P229" i="9" s="1"/>
  <c r="R229" i="9" s="1"/>
  <c r="N227" i="9"/>
  <c r="P227" i="9" s="1"/>
  <c r="R227" i="9" s="1"/>
  <c r="N246" i="9"/>
  <c r="P246" i="9" s="1"/>
  <c r="R246" i="9" s="1"/>
  <c r="N223" i="9"/>
  <c r="P223" i="9" s="1"/>
  <c r="R223" i="9" s="1"/>
  <c r="N219" i="9"/>
  <c r="P219" i="9" s="1"/>
  <c r="R219" i="9" s="1"/>
  <c r="N245" i="9"/>
  <c r="P245" i="9" s="1"/>
  <c r="R245" i="9" s="1"/>
  <c r="N233" i="9"/>
  <c r="P233" i="9" s="1"/>
  <c r="R233" i="9" s="1"/>
  <c r="N243" i="9"/>
  <c r="P243" i="9" s="1"/>
  <c r="R243" i="9" s="1"/>
  <c r="N237" i="9"/>
  <c r="P237" i="9" s="1"/>
  <c r="R237" i="9" s="1"/>
  <c r="N226" i="9"/>
  <c r="P226" i="9" s="1"/>
  <c r="R226" i="9" s="1"/>
  <c r="N218" i="9"/>
  <c r="P218" i="9" s="1"/>
  <c r="R218" i="9" s="1"/>
  <c r="N196" i="9"/>
  <c r="P196" i="9" s="1"/>
  <c r="R196" i="9" s="1"/>
  <c r="N207" i="9"/>
  <c r="P207" i="9" s="1"/>
  <c r="R207" i="9" s="1"/>
  <c r="N200" i="9"/>
  <c r="P200" i="9" s="1"/>
  <c r="R200" i="9" s="1"/>
  <c r="N188" i="9"/>
  <c r="P188" i="9" s="1"/>
  <c r="R188" i="9" s="1"/>
  <c r="N189" i="9"/>
  <c r="P189" i="9" s="1"/>
  <c r="R189" i="9" s="1"/>
  <c r="N195" i="9"/>
  <c r="P195" i="9" s="1"/>
  <c r="R195" i="9" s="1"/>
  <c r="N205" i="9"/>
  <c r="P205" i="9" s="1"/>
  <c r="R205" i="9" s="1"/>
  <c r="N217" i="9"/>
  <c r="P217" i="9" s="1"/>
  <c r="R217" i="9" s="1"/>
  <c r="N210" i="9"/>
  <c r="P210" i="9" s="1"/>
  <c r="R210" i="9" s="1"/>
  <c r="N209" i="9"/>
  <c r="P209" i="9" s="1"/>
  <c r="R209" i="9" s="1"/>
  <c r="N214" i="9"/>
  <c r="P214" i="9" s="1"/>
  <c r="R214" i="9" s="1"/>
  <c r="N192" i="9"/>
  <c r="P192" i="9" s="1"/>
  <c r="R192" i="9" s="1"/>
  <c r="N215" i="9"/>
  <c r="P215" i="9" s="1"/>
  <c r="R215" i="9" s="1"/>
  <c r="N199" i="9"/>
  <c r="P199" i="9" s="1"/>
  <c r="R199" i="9" s="1"/>
  <c r="N212" i="9"/>
  <c r="P212" i="9" s="1"/>
  <c r="R212" i="9" s="1"/>
  <c r="N213" i="9"/>
  <c r="P213" i="9" s="1"/>
  <c r="R213" i="9" s="1"/>
  <c r="N208" i="9"/>
  <c r="P208" i="9" s="1"/>
  <c r="R208" i="9" s="1"/>
  <c r="N201" i="9"/>
  <c r="P201" i="9" s="1"/>
  <c r="R201" i="9" s="1"/>
  <c r="N202" i="9"/>
  <c r="P202" i="9" s="1"/>
  <c r="R202" i="9" s="1"/>
  <c r="N216" i="9"/>
  <c r="P216" i="9" s="1"/>
  <c r="R216" i="9" s="1"/>
  <c r="N211" i="9"/>
  <c r="P211" i="9" s="1"/>
  <c r="R211" i="9" s="1"/>
  <c r="N191" i="9"/>
  <c r="P191" i="9" s="1"/>
  <c r="R191" i="9" s="1"/>
  <c r="N197" i="9"/>
  <c r="P197" i="9" s="1"/>
  <c r="R197" i="9" s="1"/>
  <c r="N194" i="9"/>
  <c r="P194" i="9" s="1"/>
  <c r="R194" i="9" s="1"/>
  <c r="N198" i="9"/>
  <c r="P198" i="9" s="1"/>
  <c r="R198" i="9" s="1"/>
  <c r="N190" i="9"/>
  <c r="P190" i="9" s="1"/>
  <c r="R190" i="9" s="1"/>
  <c r="N204" i="9"/>
  <c r="P204" i="9" s="1"/>
  <c r="R204" i="9" s="1"/>
  <c r="N206" i="9"/>
  <c r="P206" i="9" s="1"/>
  <c r="R206" i="9" s="1"/>
  <c r="N203" i="9"/>
  <c r="P203" i="9" s="1"/>
  <c r="R203" i="9" s="1"/>
  <c r="N193" i="9"/>
  <c r="P193" i="9" s="1"/>
  <c r="R193" i="9" s="1"/>
  <c r="S173" i="9"/>
  <c r="AR18" i="9" l="1"/>
  <c r="AR17" i="9"/>
  <c r="AR16" i="9"/>
  <c r="T173" i="9"/>
  <c r="T169" i="9"/>
  <c r="S169" i="9"/>
  <c r="T170" i="9"/>
  <c r="S170" i="9"/>
  <c r="S166" i="9"/>
  <c r="T166" i="9"/>
  <c r="S171" i="9"/>
  <c r="T171" i="9"/>
  <c r="T157" i="9"/>
  <c r="S157" i="9"/>
  <c r="S161" i="9"/>
  <c r="T161" i="9"/>
  <c r="S160" i="9"/>
  <c r="T160" i="9"/>
  <c r="S164" i="9"/>
  <c r="T164" i="9"/>
  <c r="T179" i="9"/>
  <c r="S179" i="9"/>
  <c r="T172" i="9"/>
  <c r="S172" i="9"/>
  <c r="T181" i="9"/>
  <c r="S181" i="9"/>
  <c r="T167" i="9"/>
  <c r="S167" i="9"/>
  <c r="S178" i="9"/>
  <c r="T178" i="9"/>
  <c r="T175" i="9"/>
  <c r="S175" i="9"/>
  <c r="T176" i="9"/>
  <c r="S176" i="9"/>
  <c r="T165" i="9"/>
  <c r="S165" i="9"/>
  <c r="S158" i="9"/>
  <c r="T158" i="9"/>
  <c r="T180" i="9"/>
  <c r="S180" i="9"/>
  <c r="S162" i="9"/>
  <c r="T162" i="9"/>
  <c r="T209" i="9"/>
  <c r="S209" i="9"/>
  <c r="T198" i="9"/>
  <c r="S198" i="9"/>
  <c r="T213" i="9"/>
  <c r="S213" i="9"/>
  <c r="S193" i="9"/>
  <c r="T193" i="9"/>
  <c r="T191" i="9"/>
  <c r="S191" i="9"/>
  <c r="T174" i="9"/>
  <c r="S174" i="9"/>
  <c r="S217" i="9"/>
  <c r="T217" i="9"/>
  <c r="T187" i="9"/>
  <c r="S187" i="9"/>
  <c r="S159" i="9"/>
  <c r="T159" i="9"/>
  <c r="T210" i="9"/>
  <c r="S210" i="9"/>
  <c r="S168" i="9"/>
  <c r="T168" i="9"/>
  <c r="S204" i="9"/>
  <c r="T204" i="9"/>
  <c r="S185" i="9"/>
  <c r="T185" i="9"/>
  <c r="T183" i="9"/>
  <c r="S183" i="9"/>
  <c r="T205" i="9"/>
  <c r="S205" i="9"/>
  <c r="T184" i="9"/>
  <c r="S184" i="9"/>
  <c r="T182" i="9"/>
  <c r="S182" i="9"/>
  <c r="S163" i="9"/>
  <c r="T163" i="9"/>
  <c r="T186" i="9"/>
  <c r="S186" i="9"/>
  <c r="S177" i="9"/>
  <c r="T177" i="9"/>
  <c r="S207" i="9"/>
  <c r="T207" i="9"/>
  <c r="S220" i="9"/>
  <c r="T220" i="9"/>
  <c r="S249" i="9"/>
  <c r="T249" i="9"/>
  <c r="S212" i="9"/>
  <c r="T212" i="9"/>
  <c r="S242" i="9"/>
  <c r="T242" i="9"/>
  <c r="S208" i="9"/>
  <c r="T208" i="9"/>
  <c r="T235" i="9"/>
  <c r="S235" i="9"/>
  <c r="T190" i="9"/>
  <c r="S190" i="9"/>
  <c r="S228" i="9"/>
  <c r="T228" i="9"/>
  <c r="T189" i="9"/>
  <c r="S189" i="9"/>
  <c r="T229" i="9"/>
  <c r="S229" i="9"/>
  <c r="S245" i="9"/>
  <c r="T245" i="9"/>
  <c r="S188" i="9"/>
  <c r="T188" i="9"/>
  <c r="S237" i="9"/>
  <c r="T237" i="9"/>
  <c r="S215" i="9"/>
  <c r="T215" i="9"/>
  <c r="S230" i="9"/>
  <c r="T230" i="9"/>
  <c r="S238" i="9"/>
  <c r="T238" i="9"/>
  <c r="S223" i="9"/>
  <c r="T223" i="9"/>
  <c r="T203" i="9"/>
  <c r="S203" i="9"/>
  <c r="T192" i="9"/>
  <c r="S192" i="9"/>
  <c r="S236" i="9"/>
  <c r="T236" i="9"/>
  <c r="T226" i="9"/>
  <c r="S226" i="9"/>
  <c r="S239" i="9"/>
  <c r="T239" i="9"/>
  <c r="S216" i="9"/>
  <c r="T216" i="9"/>
  <c r="S231" i="9"/>
  <c r="T231" i="9"/>
  <c r="T244" i="9"/>
  <c r="S244" i="9"/>
  <c r="T224" i="9"/>
  <c r="S224" i="9"/>
  <c r="S222" i="9"/>
  <c r="T222" i="9"/>
  <c r="T197" i="9"/>
  <c r="S197" i="9"/>
  <c r="T246" i="9"/>
  <c r="S246" i="9"/>
  <c r="T195" i="9"/>
  <c r="S195" i="9"/>
  <c r="T243" i="9"/>
  <c r="S243" i="9"/>
  <c r="T221" i="9"/>
  <c r="S221" i="9"/>
  <c r="S233" i="9"/>
  <c r="T233" i="9"/>
  <c r="T232" i="9"/>
  <c r="S232" i="9"/>
  <c r="S225" i="9"/>
  <c r="T225" i="9"/>
  <c r="S202" i="9"/>
  <c r="T202" i="9"/>
  <c r="T194" i="9"/>
  <c r="S194" i="9"/>
  <c r="S247" i="9"/>
  <c r="T247" i="9"/>
  <c r="T218" i="9"/>
  <c r="S218" i="9"/>
  <c r="T240" i="9"/>
  <c r="S240" i="9"/>
  <c r="T214" i="9"/>
  <c r="S214" i="9"/>
  <c r="T211" i="9"/>
  <c r="S211" i="9"/>
  <c r="S196" i="9"/>
  <c r="T196" i="9"/>
  <c r="S227" i="9"/>
  <c r="T227" i="9"/>
  <c r="S199" i="9"/>
  <c r="T199" i="9"/>
  <c r="S219" i="9"/>
  <c r="T219" i="9"/>
  <c r="S248" i="9"/>
  <c r="T248" i="9"/>
  <c r="T206" i="9"/>
  <c r="S206" i="9"/>
  <c r="T241" i="9"/>
  <c r="S241" i="9"/>
  <c r="T200" i="9"/>
  <c r="S200" i="9"/>
  <c r="T234" i="9"/>
  <c r="S234" i="9"/>
  <c r="S201" i="9"/>
  <c r="T201" i="9"/>
  <c r="Q153" i="9"/>
  <c r="T153" i="9"/>
  <c r="S153" i="9"/>
  <c r="Q131" i="9"/>
  <c r="S131" i="9"/>
  <c r="T131" i="9"/>
  <c r="Q130" i="9"/>
  <c r="T130" i="9"/>
  <c r="S130" i="9"/>
  <c r="Q147" i="9"/>
  <c r="S147" i="9"/>
  <c r="T147" i="9"/>
  <c r="Q138" i="9"/>
  <c r="S138" i="9"/>
  <c r="T138" i="9"/>
  <c r="Q156" i="9"/>
  <c r="S156" i="9"/>
  <c r="T156" i="9"/>
  <c r="Q155" i="9"/>
  <c r="T155" i="9"/>
  <c r="S155" i="9"/>
  <c r="T139" i="9"/>
  <c r="S139" i="9"/>
  <c r="Q139" i="9"/>
  <c r="S144" i="9"/>
  <c r="Q144" i="9"/>
  <c r="T144" i="9"/>
  <c r="Q142" i="9"/>
  <c r="S142" i="9"/>
  <c r="T142" i="9"/>
  <c r="Q141" i="9"/>
  <c r="T141" i="9"/>
  <c r="S141" i="9"/>
  <c r="T148" i="9"/>
  <c r="Q148" i="9"/>
  <c r="S148" i="9"/>
  <c r="Q137" i="9"/>
  <c r="T137" i="9"/>
  <c r="S137" i="9"/>
  <c r="Q126" i="9"/>
  <c r="S126" i="9"/>
  <c r="T126" i="9"/>
  <c r="Q127" i="9"/>
  <c r="T127" i="9"/>
  <c r="S127" i="9"/>
  <c r="S134" i="9"/>
  <c r="Q134" i="9"/>
  <c r="T134" i="9"/>
  <c r="Q132" i="9"/>
  <c r="S132" i="9"/>
  <c r="T132" i="9"/>
  <c r="Q136" i="9"/>
  <c r="T136" i="9"/>
  <c r="S136" i="9"/>
  <c r="Q146" i="9"/>
  <c r="T146" i="9"/>
  <c r="S146" i="9"/>
  <c r="Q152" i="9"/>
  <c r="T152" i="9"/>
  <c r="S152" i="9"/>
  <c r="Q128" i="9"/>
  <c r="S128" i="9"/>
  <c r="T128" i="9"/>
  <c r="Q133" i="9"/>
  <c r="T133" i="9"/>
  <c r="S133" i="9"/>
  <c r="Q151" i="9"/>
  <c r="T151" i="9"/>
  <c r="S151" i="9"/>
  <c r="Q149" i="9"/>
  <c r="T149" i="9"/>
  <c r="S149" i="9"/>
  <c r="Q129" i="9"/>
  <c r="S129" i="9"/>
  <c r="T129" i="9"/>
  <c r="S135" i="9"/>
  <c r="Q135" i="9"/>
  <c r="T135" i="9"/>
  <c r="Q150" i="9"/>
  <c r="S150" i="9"/>
  <c r="T150" i="9"/>
  <c r="S140" i="9"/>
  <c r="Q140" i="9"/>
  <c r="T140" i="9"/>
  <c r="Q145" i="9"/>
  <c r="T145" i="9"/>
  <c r="S145" i="9"/>
  <c r="Q154" i="9"/>
  <c r="T154" i="9"/>
  <c r="S154" i="9"/>
  <c r="Q143" i="9"/>
  <c r="T143" i="9"/>
  <c r="S143" i="9"/>
  <c r="Q94" i="9"/>
  <c r="T94" i="9"/>
  <c r="S94" i="9"/>
  <c r="Q113" i="9"/>
  <c r="S113" i="9"/>
  <c r="T113" i="9"/>
  <c r="Q91" i="9"/>
  <c r="S91" i="9"/>
  <c r="T91" i="9"/>
  <c r="Q77" i="9"/>
  <c r="T77" i="9"/>
  <c r="S77" i="9"/>
  <c r="Q86" i="9"/>
  <c r="T86" i="9"/>
  <c r="S86" i="9"/>
  <c r="Q71" i="9"/>
  <c r="S71" i="9"/>
  <c r="T71" i="9"/>
  <c r="Q114" i="9"/>
  <c r="T114" i="9"/>
  <c r="S114" i="9"/>
  <c r="Q65" i="9"/>
  <c r="S65" i="9"/>
  <c r="T65" i="9"/>
  <c r="Q125" i="9"/>
  <c r="S125" i="9"/>
  <c r="T125" i="9"/>
  <c r="Q68" i="9"/>
  <c r="T68" i="9"/>
  <c r="S68" i="9"/>
  <c r="S103" i="9"/>
  <c r="T103" i="9"/>
  <c r="Q103" i="9"/>
  <c r="Q110" i="9"/>
  <c r="T110" i="9"/>
  <c r="S110" i="9"/>
  <c r="S117" i="9"/>
  <c r="T117" i="9"/>
  <c r="Q117" i="9"/>
  <c r="Q74" i="9"/>
  <c r="S74" i="9"/>
  <c r="T74" i="9"/>
  <c r="S115" i="9"/>
  <c r="T115" i="9"/>
  <c r="Q115" i="9"/>
  <c r="Q88" i="9"/>
  <c r="T88" i="9"/>
  <c r="S88" i="9"/>
  <c r="Q107" i="9"/>
  <c r="T107" i="9"/>
  <c r="S107" i="9"/>
  <c r="Q75" i="9"/>
  <c r="S75" i="9"/>
  <c r="T75" i="9"/>
  <c r="Q72" i="9"/>
  <c r="T72" i="9"/>
  <c r="S72" i="9"/>
  <c r="Q108" i="9"/>
  <c r="T108" i="9"/>
  <c r="S108" i="9"/>
  <c r="Q101" i="9"/>
  <c r="T101" i="9"/>
  <c r="S101" i="9"/>
  <c r="Q64" i="9"/>
  <c r="T64" i="9"/>
  <c r="S64" i="9"/>
  <c r="Q78" i="9"/>
  <c r="T78" i="9"/>
  <c r="S78" i="9"/>
  <c r="Q79" i="9"/>
  <c r="T79" i="9"/>
  <c r="S79" i="9"/>
  <c r="Q98" i="9"/>
  <c r="T98" i="9"/>
  <c r="S98" i="9"/>
  <c r="Q70" i="9"/>
  <c r="T70" i="9"/>
  <c r="S70" i="9"/>
  <c r="Q76" i="9"/>
  <c r="S76" i="9"/>
  <c r="T76" i="9"/>
  <c r="Q67" i="9"/>
  <c r="S67" i="9"/>
  <c r="T67" i="9"/>
  <c r="Q83" i="9"/>
  <c r="T83" i="9"/>
  <c r="S83" i="9"/>
  <c r="S97" i="9"/>
  <c r="T97" i="9"/>
  <c r="Q97" i="9"/>
  <c r="Q66" i="9"/>
  <c r="T66" i="9"/>
  <c r="S66" i="9"/>
  <c r="Q87" i="9"/>
  <c r="T87" i="9"/>
  <c r="S87" i="9"/>
  <c r="Q124" i="9"/>
  <c r="T124" i="9"/>
  <c r="S124" i="9"/>
  <c r="Q89" i="9"/>
  <c r="T89" i="9"/>
  <c r="S89" i="9"/>
  <c r="Q119" i="9"/>
  <c r="S119" i="9"/>
  <c r="T119" i="9"/>
  <c r="Q85" i="9"/>
  <c r="T85" i="9"/>
  <c r="S85" i="9"/>
  <c r="T109" i="9"/>
  <c r="Q109" i="9"/>
  <c r="S109" i="9"/>
  <c r="Q92" i="9"/>
  <c r="S92" i="9"/>
  <c r="T92" i="9"/>
  <c r="Q106" i="9"/>
  <c r="S106" i="9"/>
  <c r="T106" i="9"/>
  <c r="S112" i="9"/>
  <c r="T112" i="9"/>
  <c r="Q112" i="9"/>
  <c r="Q81" i="9"/>
  <c r="T81" i="9"/>
  <c r="S81" i="9"/>
  <c r="Q123" i="9"/>
  <c r="S123" i="9"/>
  <c r="T123" i="9"/>
  <c r="Q93" i="9"/>
  <c r="S93" i="9"/>
  <c r="T93" i="9"/>
  <c r="Q95" i="9"/>
  <c r="S95" i="9"/>
  <c r="T95" i="9"/>
  <c r="Q84" i="9"/>
  <c r="S84" i="9"/>
  <c r="T84" i="9"/>
  <c r="Q105" i="9"/>
  <c r="S105" i="9"/>
  <c r="T105" i="9"/>
  <c r="Q90" i="9"/>
  <c r="S90" i="9"/>
  <c r="T90" i="9"/>
  <c r="Q80" i="9"/>
  <c r="T80" i="9"/>
  <c r="S80" i="9"/>
  <c r="Q121" i="9"/>
  <c r="S121" i="9"/>
  <c r="T121" i="9"/>
  <c r="Q104" i="9"/>
  <c r="S104" i="9"/>
  <c r="T104" i="9"/>
  <c r="Q111" i="9"/>
  <c r="S111" i="9"/>
  <c r="T111" i="9"/>
  <c r="Q69" i="9"/>
  <c r="T69" i="9"/>
  <c r="S69" i="9"/>
  <c r="S96" i="9"/>
  <c r="Q96" i="9"/>
  <c r="T96" i="9"/>
  <c r="Q82" i="9"/>
  <c r="S82" i="9"/>
  <c r="T82" i="9"/>
  <c r="Q120" i="9"/>
  <c r="S120" i="9"/>
  <c r="T120" i="9"/>
  <c r="Q118" i="9"/>
  <c r="T118" i="9"/>
  <c r="S118" i="9"/>
  <c r="Q116" i="9"/>
  <c r="S116" i="9"/>
  <c r="T116" i="9"/>
  <c r="Q100" i="9"/>
  <c r="S100" i="9"/>
  <c r="T100" i="9"/>
  <c r="Q73" i="9"/>
  <c r="S73" i="9"/>
  <c r="T73" i="9"/>
  <c r="Q122" i="9"/>
  <c r="S122" i="9"/>
  <c r="T122" i="9"/>
  <c r="Q102" i="9"/>
  <c r="S102" i="9"/>
  <c r="T102" i="9"/>
  <c r="Q99" i="9"/>
  <c r="S99" i="9"/>
  <c r="T99" i="9"/>
  <c r="S33" i="9"/>
  <c r="T33" i="9"/>
  <c r="S12" i="9"/>
  <c r="T12" i="9"/>
  <c r="S28" i="9"/>
  <c r="T28" i="9"/>
  <c r="T32" i="9"/>
  <c r="S32" i="9"/>
  <c r="S58" i="9"/>
  <c r="T58" i="9"/>
  <c r="S40" i="9"/>
  <c r="T40" i="9"/>
  <c r="T60" i="9"/>
  <c r="S60" i="9"/>
  <c r="T55" i="9"/>
  <c r="S55" i="9"/>
  <c r="S14" i="9"/>
  <c r="T14" i="9"/>
  <c r="T37" i="9"/>
  <c r="S37" i="9"/>
  <c r="T48" i="9"/>
  <c r="S48" i="9"/>
  <c r="S53" i="9"/>
  <c r="T53" i="9"/>
  <c r="T54" i="9"/>
  <c r="S54" i="9"/>
  <c r="T45" i="9"/>
  <c r="S45" i="9"/>
  <c r="S10" i="9"/>
  <c r="T10" i="9"/>
  <c r="S27" i="9"/>
  <c r="T27" i="9"/>
  <c r="S24" i="9"/>
  <c r="T24" i="9"/>
  <c r="T50" i="9"/>
  <c r="S50" i="9"/>
  <c r="S19" i="9"/>
  <c r="T19" i="9"/>
  <c r="S21" i="9"/>
  <c r="T21" i="9"/>
  <c r="S34" i="9"/>
  <c r="T34" i="9"/>
  <c r="S52" i="9"/>
  <c r="T52" i="9"/>
  <c r="S2" i="9"/>
  <c r="T2" i="9"/>
  <c r="S17" i="9"/>
  <c r="T17" i="9"/>
  <c r="S20" i="9"/>
  <c r="T20" i="9"/>
  <c r="S23" i="9"/>
  <c r="T23" i="9"/>
  <c r="T22" i="9"/>
  <c r="S22" i="9"/>
  <c r="S4" i="9"/>
  <c r="T4" i="9"/>
  <c r="S9" i="9"/>
  <c r="T9" i="9"/>
  <c r="T35" i="9"/>
  <c r="S35" i="9"/>
  <c r="S41" i="9"/>
  <c r="T41" i="9"/>
  <c r="S3" i="9"/>
  <c r="T3" i="9"/>
  <c r="AT5" i="9" s="1"/>
  <c r="S38" i="9"/>
  <c r="T38" i="9"/>
  <c r="S13" i="9"/>
  <c r="T13" i="9"/>
  <c r="S25" i="9"/>
  <c r="T25" i="9"/>
  <c r="T6" i="9"/>
  <c r="S6" i="9"/>
  <c r="S42" i="9"/>
  <c r="T42" i="9"/>
  <c r="T57" i="9"/>
  <c r="S57" i="9"/>
  <c r="S8" i="9"/>
  <c r="T8" i="9"/>
  <c r="S15" i="9"/>
  <c r="T15" i="9"/>
  <c r="T47" i="9"/>
  <c r="S47" i="9"/>
  <c r="S43" i="9"/>
  <c r="T43" i="9"/>
  <c r="T30" i="9"/>
  <c r="S30" i="9"/>
  <c r="T7" i="9"/>
  <c r="S7" i="9"/>
  <c r="T36" i="9"/>
  <c r="S36" i="9"/>
  <c r="S63" i="9"/>
  <c r="T63" i="9"/>
  <c r="T49" i="9"/>
  <c r="S49" i="9"/>
  <c r="S62" i="9"/>
  <c r="T62" i="9"/>
  <c r="S59" i="9"/>
  <c r="T59" i="9"/>
  <c r="S39" i="9"/>
  <c r="T39" i="9"/>
  <c r="S56" i="9"/>
  <c r="T56" i="9"/>
  <c r="T5" i="9"/>
  <c r="S5" i="9"/>
  <c r="T46" i="9"/>
  <c r="S46" i="9"/>
  <c r="S44" i="9"/>
  <c r="T44" i="9"/>
  <c r="S61" i="9"/>
  <c r="T61" i="9"/>
  <c r="S31" i="9"/>
  <c r="T31" i="9"/>
  <c r="S18" i="9"/>
  <c r="T18" i="9"/>
  <c r="S29" i="9"/>
  <c r="T29" i="9"/>
  <c r="T11" i="9"/>
  <c r="S11" i="9"/>
  <c r="S51" i="9"/>
  <c r="T51" i="9"/>
  <c r="T16" i="9"/>
  <c r="S16" i="9"/>
  <c r="AR14" i="9" l="1"/>
  <c r="AR15" i="9"/>
  <c r="Q159" i="9"/>
  <c r="Q163" i="9"/>
  <c r="Q177" i="9"/>
  <c r="Q176" i="9"/>
  <c r="Q172" i="9"/>
  <c r="Q181" i="9"/>
  <c r="Q186" i="9"/>
  <c r="Q168" i="9"/>
  <c r="Q164" i="9"/>
  <c r="Q157" i="9"/>
  <c r="Q182" i="9"/>
  <c r="Q167" i="9"/>
  <c r="Q170" i="9"/>
  <c r="Q12" i="9"/>
  <c r="Q184" i="9"/>
  <c r="Q187" i="9"/>
  <c r="Q162" i="9"/>
  <c r="Q158" i="9"/>
  <c r="Q161" i="9"/>
  <c r="Q16" i="9"/>
  <c r="Q30" i="9"/>
  <c r="Q42" i="9"/>
  <c r="Q22" i="9"/>
  <c r="Q20" i="9"/>
  <c r="Q34" i="9"/>
  <c r="Q54" i="9"/>
  <c r="Q60" i="9"/>
  <c r="Q28" i="9"/>
  <c r="Q201" i="9"/>
  <c r="Q227" i="9"/>
  <c r="Q240" i="9"/>
  <c r="Q247" i="9"/>
  <c r="Q202" i="9"/>
  <c r="Q232" i="9"/>
  <c r="Q221" i="9"/>
  <c r="Q224" i="9"/>
  <c r="Q231" i="9"/>
  <c r="Q239" i="9"/>
  <c r="Q236" i="9"/>
  <c r="Q238" i="9"/>
  <c r="Q215" i="9"/>
  <c r="Q188" i="9"/>
  <c r="Q229" i="9"/>
  <c r="Q228" i="9"/>
  <c r="Q235" i="9"/>
  <c r="Q242" i="9"/>
  <c r="Q249" i="9"/>
  <c r="Q207" i="9"/>
  <c r="Q185" i="9"/>
  <c r="Q171" i="9"/>
  <c r="Q51" i="9"/>
  <c r="Q4" i="9"/>
  <c r="Q50" i="9"/>
  <c r="Q37" i="9"/>
  <c r="Q43" i="9"/>
  <c r="Q13" i="9"/>
  <c r="Q3" i="9"/>
  <c r="Q35" i="9"/>
  <c r="Q21" i="9"/>
  <c r="Q27" i="9"/>
  <c r="Q32" i="9"/>
  <c r="Q218" i="9"/>
  <c r="Q194" i="9"/>
  <c r="Q216" i="9"/>
  <c r="Q192" i="9"/>
  <c r="Q189" i="9"/>
  <c r="Q190" i="9"/>
  <c r="Q208" i="9"/>
  <c r="Q212" i="9"/>
  <c r="Q220" i="9"/>
  <c r="Q210" i="9"/>
  <c r="Q174" i="9"/>
  <c r="Q193" i="9"/>
  <c r="Q198" i="9"/>
  <c r="Q160" i="9"/>
  <c r="Q166" i="9"/>
  <c r="Q169" i="9"/>
  <c r="Q5" i="9"/>
  <c r="Q23" i="9"/>
  <c r="Q53" i="9"/>
  <c r="Q29" i="9"/>
  <c r="Q7" i="9"/>
  <c r="Q31" i="9"/>
  <c r="Q39" i="9"/>
  <c r="Q63" i="9"/>
  <c r="Q17" i="9"/>
  <c r="Q45" i="9"/>
  <c r="Q40" i="9"/>
  <c r="Q241" i="9"/>
  <c r="Q248" i="9"/>
  <c r="Q199" i="9"/>
  <c r="Q196" i="9"/>
  <c r="Q214" i="9"/>
  <c r="Q225" i="9"/>
  <c r="Q233" i="9"/>
  <c r="Q243" i="9"/>
  <c r="Q246" i="9"/>
  <c r="Q222" i="9"/>
  <c r="Q244" i="9"/>
  <c r="Q226" i="9"/>
  <c r="Q223" i="9"/>
  <c r="Q230" i="9"/>
  <c r="Q237" i="9"/>
  <c r="Q245" i="9"/>
  <c r="Q183" i="9"/>
  <c r="Q204" i="9"/>
  <c r="Q178" i="9"/>
  <c r="Q179" i="9"/>
  <c r="Q36" i="9"/>
  <c r="Q57" i="9"/>
  <c r="Q52" i="9"/>
  <c r="Q44" i="9"/>
  <c r="Q15" i="9"/>
  <c r="Q55" i="9"/>
  <c r="Q234" i="9"/>
  <c r="Q19" i="9"/>
  <c r="Q24" i="9"/>
  <c r="Q48" i="9"/>
  <c r="Q33" i="9"/>
  <c r="Q205" i="9"/>
  <c r="Q180" i="9"/>
  <c r="Q61" i="9"/>
  <c r="Q62" i="9"/>
  <c r="Q6" i="9"/>
  <c r="Q11" i="9"/>
  <c r="Q18" i="9"/>
  <c r="Q46" i="9"/>
  <c r="Q56" i="9"/>
  <c r="Q59" i="9"/>
  <c r="Q49" i="9"/>
  <c r="Q47" i="9"/>
  <c r="Q8" i="9"/>
  <c r="Q25" i="9"/>
  <c r="Q38" i="9"/>
  <c r="Q41" i="9"/>
  <c r="Q9" i="9"/>
  <c r="Q10" i="9"/>
  <c r="Q14" i="9"/>
  <c r="Q58" i="9"/>
  <c r="Q200" i="9"/>
  <c r="Q206" i="9"/>
  <c r="Q219" i="9"/>
  <c r="Q211" i="9"/>
  <c r="Q195" i="9"/>
  <c r="Q197" i="9"/>
  <c r="Q203" i="9"/>
  <c r="Q217" i="9"/>
  <c r="Q191" i="9"/>
  <c r="Q213" i="9"/>
  <c r="Q209" i="9"/>
  <c r="Q165" i="9"/>
  <c r="Q175" i="9"/>
  <c r="Q173" i="9"/>
  <c r="Q2" i="9"/>
  <c r="S251" i="9"/>
  <c r="T251" i="9"/>
  <c r="T250" i="9"/>
  <c r="S250" i="9"/>
  <c r="AT11" i="9"/>
  <c r="AT3" i="9"/>
  <c r="AT4" i="9"/>
  <c r="AT2" i="9"/>
  <c r="T252" i="9" l="1"/>
  <c r="S252" i="9"/>
  <c r="AI8" i="9"/>
  <c r="AI47" i="9"/>
  <c r="AI39" i="9"/>
  <c r="AI9" i="9"/>
  <c r="AI61" i="9"/>
  <c r="AI42" i="9"/>
  <c r="AI56" i="9"/>
  <c r="AI48" i="9"/>
  <c r="AI34" i="9"/>
  <c r="AI18" i="9"/>
  <c r="AI51" i="9"/>
  <c r="AI38" i="9"/>
  <c r="AI63" i="9"/>
  <c r="AI4" i="9"/>
  <c r="AI36" i="9"/>
  <c r="AI54" i="9"/>
  <c r="AI20" i="9"/>
  <c r="AI43" i="9"/>
  <c r="AI58" i="9"/>
  <c r="AI26" i="9"/>
  <c r="AI31" i="9"/>
  <c r="AI21" i="9"/>
  <c r="AI28" i="9"/>
  <c r="AI3" i="9"/>
  <c r="AI52" i="9"/>
  <c r="AI60" i="9"/>
  <c r="AI46" i="9"/>
  <c r="AI19" i="9"/>
  <c r="AI25" i="9"/>
  <c r="AI16" i="9"/>
  <c r="AI17" i="9"/>
  <c r="T253" i="9" l="1"/>
  <c r="S253" i="9"/>
  <c r="AI7" i="9"/>
  <c r="AI10" i="9"/>
  <c r="AI12" i="9"/>
  <c r="AI53" i="9"/>
  <c r="AI23" i="9"/>
  <c r="AI30" i="9"/>
  <c r="AI59" i="9"/>
  <c r="AI11" i="9"/>
  <c r="AI5" i="9"/>
  <c r="AI44" i="9"/>
  <c r="AI24" i="9"/>
  <c r="AI6" i="9"/>
  <c r="AI33" i="9"/>
  <c r="AI2" i="9"/>
  <c r="AI13" i="9"/>
  <c r="AI37" i="9"/>
  <c r="AI62" i="9"/>
  <c r="AI35" i="9"/>
  <c r="AI45" i="9"/>
  <c r="AI22" i="9"/>
  <c r="AI49" i="9"/>
  <c r="AI55" i="9"/>
  <c r="AI50" i="9"/>
  <c r="AI29" i="9"/>
  <c r="AI32" i="9"/>
  <c r="AI41" i="9"/>
  <c r="AI57" i="9"/>
  <c r="AI15" i="9"/>
  <c r="AI40" i="9"/>
  <c r="T254" i="9" l="1"/>
  <c r="AT12" i="9" s="1"/>
  <c r="S254" i="9"/>
  <c r="T1" i="9" s="1" a="1"/>
  <c r="T1" i="9" s="1"/>
  <c r="AD1" i="9" a="1"/>
  <c r="AD1" i="9" s="1"/>
  <c r="AA361" i="9"/>
  <c r="AA355" i="9"/>
  <c r="AA344" i="9"/>
  <c r="AA338" i="9"/>
  <c r="AA331" i="9"/>
  <c r="AA325" i="9"/>
  <c r="AA317" i="9"/>
  <c r="AA279" i="9"/>
  <c r="AA276" i="9"/>
  <c r="AA273" i="9"/>
  <c r="AA270" i="9"/>
  <c r="AA360" i="9"/>
  <c r="AA354" i="9"/>
  <c r="AA343" i="9"/>
  <c r="AA337" i="9"/>
  <c r="AA330" i="9"/>
  <c r="AA324" i="9"/>
  <c r="AA313" i="9"/>
  <c r="AA309" i="9"/>
  <c r="AA306" i="9"/>
  <c r="AA303" i="9"/>
  <c r="AA300" i="9"/>
  <c r="AA359" i="9"/>
  <c r="AA353" i="9"/>
  <c r="AA342" i="9"/>
  <c r="AA335" i="9"/>
  <c r="AA329" i="9"/>
  <c r="AA323" i="9"/>
  <c r="AA312" i="9"/>
  <c r="AA278" i="9"/>
  <c r="AA275" i="9"/>
  <c r="AA272" i="9"/>
  <c r="AA269" i="9"/>
  <c r="AA358" i="9"/>
  <c r="AA352" i="9"/>
  <c r="AA341" i="9"/>
  <c r="AA334" i="9"/>
  <c r="AA328" i="9"/>
  <c r="AA322" i="9"/>
  <c r="AA311" i="9"/>
  <c r="AA308" i="9"/>
  <c r="AA305" i="9"/>
  <c r="AA302" i="9"/>
  <c r="AA357" i="9"/>
  <c r="AA351" i="9"/>
  <c r="AA340" i="9"/>
  <c r="AA333" i="9"/>
  <c r="AA327" i="9"/>
  <c r="AA321" i="9"/>
  <c r="AA280" i="9"/>
  <c r="AA277" i="9"/>
  <c r="AA274" i="9"/>
  <c r="AA271" i="9"/>
  <c r="AA356" i="9"/>
  <c r="AA348" i="9"/>
  <c r="AA339" i="9"/>
  <c r="AA332" i="9"/>
  <c r="AA326" i="9"/>
  <c r="AA320" i="9"/>
  <c r="AA310" i="9"/>
  <c r="AA307" i="9"/>
  <c r="AA304" i="9"/>
  <c r="AA301" i="9"/>
  <c r="AA285" i="9"/>
  <c r="AA284" i="9"/>
  <c r="AA253" i="9"/>
  <c r="AA298" i="9"/>
  <c r="AA267" i="9"/>
  <c r="AA371" i="9"/>
  <c r="AA264" i="9"/>
  <c r="AA365" i="9"/>
  <c r="AA294" i="9"/>
  <c r="AA363" i="9"/>
  <c r="AA263" i="9"/>
  <c r="AA373" i="9"/>
  <c r="AA265" i="9"/>
  <c r="AA296" i="9"/>
  <c r="AA295" i="9"/>
  <c r="AA283" i="9"/>
  <c r="AA282" i="9"/>
  <c r="AA252" i="9"/>
  <c r="AA257" i="9"/>
  <c r="AA281" i="9"/>
  <c r="AA251" i="9"/>
  <c r="AA256" i="9"/>
  <c r="AA250" i="9"/>
  <c r="AA287" i="9"/>
  <c r="AA288" i="9"/>
  <c r="AA254" i="9"/>
  <c r="AA289" i="9"/>
  <c r="AA368" i="9"/>
  <c r="AA268" i="9"/>
  <c r="AA258" i="9"/>
  <c r="AA292" i="9"/>
  <c r="AA290" i="9"/>
  <c r="AA260" i="9"/>
  <c r="AA370" i="9"/>
  <c r="AA362" i="9"/>
  <c r="AA291" i="9"/>
  <c r="AA364" i="9"/>
  <c r="AA293" i="9"/>
  <c r="AA372" i="9"/>
  <c r="AA369" i="9"/>
  <c r="AA297" i="9"/>
  <c r="AA266" i="9"/>
  <c r="AA299" i="9"/>
  <c r="AA366" i="9"/>
  <c r="AA262" i="9"/>
  <c r="AA261" i="9"/>
  <c r="AA259" i="9"/>
  <c r="AA347" i="9"/>
  <c r="AA314" i="9"/>
  <c r="AA345" i="9"/>
  <c r="AA316" i="9"/>
  <c r="AA346" i="9"/>
  <c r="AA315" i="9"/>
  <c r="AA143" i="9"/>
  <c r="AA125" i="9"/>
  <c r="AA151" i="9"/>
  <c r="AA133" i="9"/>
  <c r="AA123" i="9"/>
  <c r="AA100" i="9"/>
  <c r="AA150" i="9"/>
  <c r="AA112" i="9"/>
  <c r="AA99" i="9"/>
  <c r="AA141" i="9"/>
  <c r="AA98" i="9"/>
  <c r="AA78" i="9"/>
  <c r="AA87" i="9"/>
  <c r="AA77" i="9"/>
  <c r="AA76" i="9"/>
  <c r="AA196" i="9"/>
  <c r="AA229" i="9"/>
  <c r="AA223" i="9"/>
  <c r="AA183" i="9"/>
  <c r="AA17" i="9"/>
  <c r="AA59" i="9"/>
  <c r="AA60" i="9"/>
  <c r="AA4" i="9"/>
  <c r="AA171" i="9"/>
  <c r="AA32" i="9"/>
  <c r="AA233" i="9"/>
  <c r="AA240" i="9"/>
  <c r="AA192" i="9"/>
  <c r="AA41" i="9"/>
  <c r="AA61" i="9"/>
  <c r="AA191" i="9"/>
  <c r="AA247" i="9"/>
  <c r="AA23" i="9"/>
  <c r="AA213" i="9"/>
  <c r="AA219" i="9"/>
  <c r="AA212" i="9"/>
  <c r="AA286" i="9"/>
  <c r="AA179" i="9"/>
  <c r="AA216" i="9"/>
  <c r="AA217" i="9"/>
  <c r="AA168" i="9"/>
  <c r="AA164" i="9"/>
  <c r="AA116" i="9"/>
  <c r="AA91" i="9"/>
  <c r="AA90" i="9"/>
  <c r="AA69" i="9"/>
  <c r="AA249" i="9"/>
  <c r="AA242" i="9"/>
  <c r="AA13" i="9"/>
  <c r="AA241" i="9"/>
  <c r="AA165" i="9"/>
  <c r="AA36" i="9"/>
  <c r="AA35" i="9"/>
  <c r="AA184" i="9"/>
  <c r="AA166" i="9"/>
  <c r="AA113" i="9"/>
  <c r="AA106" i="9"/>
  <c r="AA105" i="9"/>
  <c r="AA86" i="9"/>
  <c r="AA81" i="9"/>
  <c r="AA160" i="9"/>
  <c r="AA58" i="9"/>
  <c r="AA11" i="9"/>
  <c r="AA232" i="9"/>
  <c r="AA222" i="9"/>
  <c r="AA181" i="9"/>
  <c r="AA34" i="9"/>
  <c r="AA158" i="9"/>
  <c r="AA210" i="9"/>
  <c r="AA205" i="9"/>
  <c r="AA128" i="9"/>
  <c r="AA132" i="9"/>
  <c r="AA114" i="9"/>
  <c r="AA101" i="9"/>
  <c r="AA80" i="9"/>
  <c r="AA79" i="9"/>
  <c r="AA246" i="9"/>
  <c r="AA215" i="9"/>
  <c r="AA159" i="9"/>
  <c r="AA236" i="9"/>
  <c r="AA46" i="9"/>
  <c r="AA235" i="9"/>
  <c r="AA202" i="9"/>
  <c r="AA193" i="9"/>
  <c r="AA10" i="9"/>
  <c r="AA140" i="9"/>
  <c r="AA122" i="9"/>
  <c r="AA148" i="9"/>
  <c r="AA130" i="9"/>
  <c r="AA120" i="9"/>
  <c r="AA97" i="9"/>
  <c r="AA144" i="9"/>
  <c r="AA115" i="9"/>
  <c r="AA96" i="9"/>
  <c r="AA135" i="9"/>
  <c r="AA95" i="9"/>
  <c r="AA75" i="9"/>
  <c r="AA85" i="9"/>
  <c r="AA74" i="9"/>
  <c r="AA70" i="9"/>
  <c r="AA169" i="9"/>
  <c r="AA255" i="9"/>
  <c r="AA157" i="9"/>
  <c r="AA200" i="9"/>
  <c r="AA228" i="9"/>
  <c r="AA39" i="9"/>
  <c r="AA198" i="9"/>
  <c r="AA30" i="9"/>
  <c r="AA27" i="9"/>
  <c r="AA18" i="9"/>
  <c r="AA206" i="9"/>
  <c r="AA28" i="9"/>
  <c r="AA350" i="9"/>
  <c r="AA224" i="9"/>
  <c r="AA7" i="9"/>
  <c r="AA201" i="9"/>
  <c r="AA162" i="9"/>
  <c r="AA54" i="9"/>
  <c r="AA319" i="9"/>
  <c r="AA5" i="9"/>
  <c r="AA176" i="9"/>
  <c r="AA214" i="9"/>
  <c r="AA37" i="9"/>
  <c r="AA53" i="9"/>
  <c r="AA182" i="9"/>
  <c r="AA237" i="9"/>
  <c r="AA209" i="9"/>
  <c r="AA152" i="9"/>
  <c r="AA142" i="9"/>
  <c r="AA109" i="9"/>
  <c r="AA108" i="9"/>
  <c r="AA107" i="9"/>
  <c r="AA82" i="9"/>
  <c r="AA73" i="9"/>
  <c r="AA62" i="9"/>
  <c r="AA14" i="9"/>
  <c r="AA188" i="9"/>
  <c r="AA177" i="9"/>
  <c r="AA336" i="9"/>
  <c r="AA2" i="9"/>
  <c r="AA8" i="9"/>
  <c r="AA178" i="9"/>
  <c r="AA173" i="9"/>
  <c r="AA149" i="9"/>
  <c r="AA139" i="9"/>
  <c r="AA88" i="9"/>
  <c r="AA153" i="9"/>
  <c r="AA66" i="9"/>
  <c r="AA67" i="9"/>
  <c r="AA52" i="9"/>
  <c r="AA218" i="9"/>
  <c r="AA163" i="9"/>
  <c r="AA42" i="9"/>
  <c r="AA63" i="9"/>
  <c r="AA25" i="9"/>
  <c r="AA51" i="9"/>
  <c r="AA226" i="9"/>
  <c r="AA16" i="9"/>
  <c r="AA146" i="9"/>
  <c r="AA136" i="9"/>
  <c r="AA156" i="9"/>
  <c r="AA147" i="9"/>
  <c r="AA126" i="9"/>
  <c r="AA26" i="9"/>
  <c r="AA207" i="9"/>
  <c r="AA234" i="9"/>
  <c r="AA187" i="9"/>
  <c r="AA38" i="9"/>
  <c r="AA180" i="9"/>
  <c r="AA203" i="9"/>
  <c r="AA189" i="9"/>
  <c r="AA197" i="9"/>
  <c r="AA194" i="9"/>
  <c r="AA155" i="9"/>
  <c r="AA137" i="9"/>
  <c r="AA119" i="9"/>
  <c r="AA145" i="9"/>
  <c r="AA127" i="9"/>
  <c r="AA117" i="9"/>
  <c r="AA94" i="9"/>
  <c r="AA138" i="9"/>
  <c r="AA111" i="9"/>
  <c r="AA93" i="9"/>
  <c r="AA110" i="9"/>
  <c r="AA92" i="9"/>
  <c r="AA72" i="9"/>
  <c r="AA84" i="9"/>
  <c r="AA71" i="9"/>
  <c r="AA64" i="9"/>
  <c r="AA243" i="9"/>
  <c r="AA238" i="9"/>
  <c r="AA225" i="9"/>
  <c r="AA50" i="9"/>
  <c r="AA199" i="9"/>
  <c r="AA172" i="9"/>
  <c r="AA244" i="9"/>
  <c r="AA185" i="9"/>
  <c r="AA40" i="9"/>
  <c r="AA175" i="9"/>
  <c r="AA318" i="9"/>
  <c r="AA230" i="9"/>
  <c r="AA15" i="9"/>
  <c r="AA186" i="9"/>
  <c r="AA56" i="9"/>
  <c r="AA31" i="9"/>
  <c r="AA21" i="9"/>
  <c r="AA22" i="9"/>
  <c r="AA195" i="9"/>
  <c r="AA24" i="9"/>
  <c r="AA174" i="9"/>
  <c r="AA231" i="9"/>
  <c r="AA47" i="9"/>
  <c r="AA167" i="9"/>
  <c r="AA45" i="9"/>
  <c r="AA248" i="9"/>
  <c r="AA57" i="9"/>
  <c r="AA134" i="9"/>
  <c r="AA124" i="9"/>
  <c r="AA129" i="9"/>
  <c r="AA89" i="9"/>
  <c r="AA68" i="9"/>
  <c r="AA221" i="9"/>
  <c r="AA44" i="9"/>
  <c r="AA12" i="9"/>
  <c r="AA20" i="9"/>
  <c r="AA55" i="9"/>
  <c r="AA170" i="9"/>
  <c r="AA239" i="9"/>
  <c r="AA6" i="9"/>
  <c r="AA161" i="9"/>
  <c r="AA131" i="9"/>
  <c r="AA121" i="9"/>
  <c r="AA118" i="9"/>
  <c r="AA104" i="9"/>
  <c r="AA65" i="9"/>
  <c r="AA220" i="9"/>
  <c r="AA49" i="9"/>
  <c r="AA29" i="9"/>
  <c r="AA43" i="9"/>
  <c r="AA204" i="9"/>
  <c r="AA33" i="9"/>
  <c r="AA3" i="9"/>
  <c r="AA227" i="9"/>
  <c r="AA154" i="9"/>
  <c r="AA103" i="9"/>
  <c r="AA102" i="9"/>
  <c r="AA83" i="9"/>
  <c r="AA367" i="9"/>
  <c r="AA211" i="9"/>
  <c r="AA19" i="9"/>
  <c r="AA245" i="9"/>
  <c r="AA208" i="9"/>
  <c r="AA48" i="9"/>
  <c r="AA190" i="9"/>
  <c r="AA9" i="9"/>
  <c r="AA349" i="9"/>
  <c r="AL315" i="9" l="1"/>
  <c r="AL346" i="9"/>
  <c r="AL316" i="9"/>
  <c r="AL345" i="9"/>
  <c r="AL314" i="9"/>
  <c r="AL347" i="9"/>
  <c r="AL259" i="9"/>
  <c r="AL261" i="9"/>
  <c r="AL262" i="9"/>
  <c r="AL366" i="9"/>
  <c r="AL299" i="9"/>
  <c r="AL266" i="9"/>
  <c r="AL297" i="9"/>
  <c r="AL369" i="9"/>
  <c r="AL372" i="9"/>
  <c r="AL293" i="9"/>
  <c r="AL364" i="9"/>
  <c r="AL291" i="9"/>
  <c r="AL362" i="9"/>
  <c r="AL370" i="9"/>
  <c r="AL260" i="9"/>
  <c r="AL290" i="9"/>
  <c r="AL292" i="9"/>
  <c r="AL258" i="9"/>
  <c r="AL268" i="9"/>
  <c r="AL368" i="9"/>
  <c r="AL289" i="9"/>
  <c r="AL254" i="9"/>
  <c r="AL288" i="9"/>
  <c r="AL287" i="9"/>
  <c r="AL250" i="9"/>
  <c r="AL256" i="9"/>
  <c r="AL251" i="9"/>
  <c r="AL281" i="9"/>
  <c r="AL257" i="9"/>
  <c r="AL252" i="9"/>
  <c r="AL282" i="9"/>
  <c r="AL283" i="9"/>
  <c r="AL295" i="9"/>
  <c r="AL296" i="9"/>
  <c r="AL265" i="9"/>
  <c r="AL373" i="9"/>
  <c r="AL263" i="9"/>
  <c r="AL363" i="9"/>
  <c r="AL294" i="9"/>
  <c r="AL365" i="9"/>
  <c r="AL264" i="9"/>
  <c r="AL371" i="9"/>
  <c r="AL267" i="9"/>
  <c r="AL298" i="9"/>
  <c r="AL253" i="9"/>
  <c r="AL284" i="9"/>
  <c r="AL285" i="9"/>
  <c r="AL301" i="9"/>
  <c r="AL304" i="9"/>
  <c r="AL307" i="9"/>
  <c r="AL310" i="9"/>
  <c r="AL320" i="9"/>
  <c r="AL326" i="9"/>
  <c r="AL332" i="9"/>
  <c r="AL339" i="9"/>
  <c r="AL348" i="9"/>
  <c r="AL356" i="9"/>
  <c r="AL271" i="9"/>
  <c r="AL274" i="9"/>
  <c r="AL277" i="9"/>
  <c r="AL280" i="9"/>
  <c r="AL321" i="9"/>
  <c r="AL327" i="9"/>
  <c r="AL333" i="9"/>
  <c r="AL340" i="9"/>
  <c r="AL351" i="9"/>
  <c r="AL357" i="9"/>
  <c r="AL302" i="9"/>
  <c r="AL305" i="9"/>
  <c r="AL308" i="9"/>
  <c r="AL311" i="9"/>
  <c r="AL322" i="9"/>
  <c r="AL328" i="9"/>
  <c r="AL334" i="9"/>
  <c r="AL341" i="9"/>
  <c r="AL352" i="9"/>
  <c r="AL358" i="9"/>
  <c r="AL269" i="9"/>
  <c r="AL272" i="9"/>
  <c r="AL275" i="9"/>
  <c r="AL278" i="9"/>
  <c r="AL312" i="9"/>
  <c r="AL323" i="9"/>
  <c r="AL329" i="9"/>
  <c r="AL335" i="9"/>
  <c r="AL342" i="9"/>
  <c r="AL353" i="9"/>
  <c r="AL359" i="9"/>
  <c r="AL300" i="9"/>
  <c r="AL303" i="9"/>
  <c r="AL306" i="9"/>
  <c r="AL309" i="9"/>
  <c r="AL313" i="9"/>
  <c r="AL324" i="9"/>
  <c r="AL330" i="9"/>
  <c r="AL337" i="9"/>
  <c r="AL343" i="9"/>
  <c r="AL354" i="9"/>
  <c r="AL360" i="9"/>
  <c r="AL270" i="9"/>
  <c r="AL273" i="9"/>
  <c r="AL276" i="9"/>
  <c r="AL279" i="9"/>
  <c r="AL317" i="9"/>
  <c r="AL325" i="9"/>
  <c r="AL331" i="9"/>
  <c r="AL338" i="9"/>
  <c r="AL344" i="9"/>
  <c r="AL355" i="9"/>
  <c r="AL361" i="9"/>
  <c r="AL67" i="9"/>
  <c r="AL73" i="9"/>
  <c r="AL64" i="9"/>
  <c r="AL70" i="9"/>
  <c r="AL76" i="9"/>
  <c r="AL79" i="9"/>
  <c r="AL65" i="9"/>
  <c r="AL68" i="9"/>
  <c r="AL71" i="9"/>
  <c r="AL74" i="9"/>
  <c r="AL77" i="9"/>
  <c r="AL80" i="9"/>
  <c r="AL81" i="9"/>
  <c r="AL82" i="9"/>
  <c r="AL84" i="9"/>
  <c r="AL85" i="9"/>
  <c r="AL87" i="9"/>
  <c r="AL126" i="9"/>
  <c r="AL66" i="9"/>
  <c r="AL69" i="9"/>
  <c r="AL72" i="9"/>
  <c r="AL75" i="9"/>
  <c r="AL78" i="9"/>
  <c r="AL83" i="9"/>
  <c r="AL86" i="9"/>
  <c r="AL89" i="9"/>
  <c r="AL92" i="9"/>
  <c r="AL95" i="9"/>
  <c r="AL98" i="9"/>
  <c r="AL101" i="9"/>
  <c r="AL104" i="9"/>
  <c r="AL107" i="9"/>
  <c r="AL110" i="9"/>
  <c r="AL135" i="9"/>
  <c r="AL141" i="9"/>
  <c r="AL147" i="9"/>
  <c r="AL153" i="9"/>
  <c r="AL90" i="9"/>
  <c r="AL93" i="9"/>
  <c r="AL96" i="9"/>
  <c r="AL99" i="9"/>
  <c r="AL102" i="9"/>
  <c r="AL105" i="9"/>
  <c r="AL108" i="9"/>
  <c r="AL111" i="9"/>
  <c r="AL115" i="9"/>
  <c r="AL112" i="9"/>
  <c r="AL114" i="9"/>
  <c r="AL118" i="9"/>
  <c r="AL129" i="9"/>
  <c r="AL138" i="9"/>
  <c r="AL144" i="9"/>
  <c r="AL150" i="9"/>
  <c r="AL156" i="9"/>
  <c r="AL88" i="9"/>
  <c r="AL91" i="9"/>
  <c r="AL94" i="9"/>
  <c r="AL97" i="9"/>
  <c r="AL100" i="9"/>
  <c r="AL103" i="9"/>
  <c r="AL106" i="9"/>
  <c r="AL109" i="9"/>
  <c r="AL117" i="9"/>
  <c r="AL120" i="9"/>
  <c r="AL123" i="9"/>
  <c r="AL132" i="9"/>
  <c r="AL121" i="9"/>
  <c r="AL124" i="9"/>
  <c r="AL127" i="9"/>
  <c r="AL130" i="9"/>
  <c r="AL133" i="9"/>
  <c r="AL136" i="9"/>
  <c r="AL139" i="9"/>
  <c r="AL142" i="9"/>
  <c r="AL145" i="9"/>
  <c r="AL148" i="9"/>
  <c r="AL151" i="9"/>
  <c r="AL154" i="9"/>
  <c r="AL113" i="9"/>
  <c r="AL116" i="9"/>
  <c r="AL119" i="9"/>
  <c r="AL122" i="9"/>
  <c r="AL125" i="9"/>
  <c r="AL128" i="9"/>
  <c r="AL131" i="9"/>
  <c r="AL134" i="9"/>
  <c r="AL137" i="9"/>
  <c r="AL140" i="9"/>
  <c r="AL143" i="9"/>
  <c r="AL146" i="9"/>
  <c r="AL149" i="9"/>
  <c r="AL152" i="9"/>
  <c r="AL155" i="9"/>
  <c r="AL367" i="9"/>
  <c r="AL336" i="9"/>
  <c r="AL219" i="9"/>
  <c r="AL17" i="9"/>
  <c r="AL31" i="9"/>
  <c r="AL163" i="9"/>
  <c r="AL350" i="9"/>
  <c r="AL245" i="9"/>
  <c r="AL20" i="9"/>
  <c r="AL319" i="9"/>
  <c r="AL179" i="9"/>
  <c r="AL60" i="9"/>
  <c r="AL50" i="9"/>
  <c r="AL227" i="9"/>
  <c r="AL220" i="9"/>
  <c r="AL16" i="9"/>
  <c r="AL55" i="9"/>
  <c r="AL175" i="9"/>
  <c r="AL160" i="9"/>
  <c r="AL181" i="9"/>
  <c r="AL54" i="9"/>
  <c r="AL4" i="9"/>
  <c r="AL218" i="9"/>
  <c r="AL189" i="9"/>
  <c r="AL21" i="9"/>
  <c r="AL51" i="9"/>
  <c r="AL161" i="9"/>
  <c r="AL226" i="9"/>
  <c r="AL241" i="9"/>
  <c r="AL237" i="9"/>
  <c r="AL198" i="9"/>
  <c r="AL28" i="9"/>
  <c r="AL11" i="9"/>
  <c r="AL7" i="9"/>
  <c r="AL203" i="9"/>
  <c r="AL230" i="9"/>
  <c r="AL8" i="9"/>
  <c r="AL225" i="9"/>
  <c r="AL235" i="9"/>
  <c r="AL172" i="9"/>
  <c r="AL217" i="9"/>
  <c r="AL349" i="9"/>
  <c r="AL192" i="9"/>
  <c r="AL164" i="9"/>
  <c r="AL318" i="9"/>
  <c r="AL29" i="9"/>
  <c r="AL202" i="9"/>
  <c r="AL62" i="9"/>
  <c r="AL200" i="9"/>
  <c r="AL247" i="9"/>
  <c r="AL221" i="9"/>
  <c r="AL188" i="9"/>
  <c r="AL186" i="9"/>
  <c r="AL214" i="9"/>
  <c r="AL2" i="9"/>
  <c r="AK2" i="9" s="1"/>
  <c r="AL53" i="9"/>
  <c r="AL243" i="9"/>
  <c r="AL170" i="9"/>
  <c r="AL44" i="9"/>
  <c r="AL43" i="9"/>
  <c r="AL159" i="9"/>
  <c r="AL35" i="9"/>
  <c r="AL30" i="9"/>
  <c r="AL184" i="9"/>
  <c r="AL205" i="9"/>
  <c r="AL207" i="9"/>
  <c r="AL48" i="9"/>
  <c r="AL240" i="9"/>
  <c r="AL14" i="9"/>
  <c r="AL61" i="9"/>
  <c r="AL248" i="9"/>
  <c r="AL34" i="9"/>
  <c r="AL174" i="9"/>
  <c r="AL157" i="9"/>
  <c r="AL33" i="9"/>
  <c r="AL39" i="9"/>
  <c r="AL49" i="9"/>
  <c r="AL36" i="9"/>
  <c r="AL208" i="9"/>
  <c r="AL249" i="9"/>
  <c r="AL206" i="9"/>
  <c r="AL10" i="9"/>
  <c r="AL3" i="9"/>
  <c r="AL244" i="9"/>
  <c r="AL183" i="9"/>
  <c r="AL12" i="9"/>
  <c r="AL238" i="9"/>
  <c r="AL23" i="9"/>
  <c r="AL224" i="9"/>
  <c r="AL286" i="9"/>
  <c r="AL32" i="9"/>
  <c r="AL19" i="9"/>
  <c r="AL169" i="9"/>
  <c r="AL182" i="9"/>
  <c r="AL199" i="9"/>
  <c r="AL165" i="9"/>
  <c r="AL193" i="9"/>
  <c r="AL24" i="9"/>
  <c r="AL204" i="9"/>
  <c r="AL47" i="9"/>
  <c r="AL190" i="9"/>
  <c r="AL58" i="9"/>
  <c r="AL178" i="9"/>
  <c r="AL236" i="9"/>
  <c r="AL197" i="9"/>
  <c r="AL180" i="9"/>
  <c r="AL25" i="9"/>
  <c r="AL57" i="9"/>
  <c r="AL176" i="9"/>
  <c r="AL223" i="9"/>
  <c r="AL239" i="9"/>
  <c r="AL59" i="9"/>
  <c r="AL13" i="9"/>
  <c r="AL171" i="9"/>
  <c r="AL222" i="9"/>
  <c r="AL194" i="9"/>
  <c r="AL233" i="9"/>
  <c r="AL26" i="9"/>
  <c r="AL6" i="9"/>
  <c r="AL191" i="9"/>
  <c r="AL211" i="9"/>
  <c r="AL46" i="9"/>
  <c r="AL255" i="9"/>
  <c r="AL166" i="9"/>
  <c r="AL41" i="9"/>
  <c r="AL9" i="9"/>
  <c r="AL209" i="9"/>
  <c r="AL216" i="9"/>
  <c r="AL196" i="9"/>
  <c r="AL234" i="9"/>
  <c r="AL228" i="9"/>
  <c r="AL15" i="9"/>
  <c r="AL162" i="9"/>
  <c r="AL5" i="9"/>
  <c r="AL45" i="9"/>
  <c r="AL37" i="9"/>
  <c r="AL173" i="9"/>
  <c r="AL242" i="9"/>
  <c r="AL167" i="9"/>
  <c r="AL42" i="9"/>
  <c r="AL56" i="9"/>
  <c r="AL63" i="9"/>
  <c r="AL27" i="9"/>
  <c r="AL18" i="9"/>
  <c r="AL212" i="9"/>
  <c r="AL246" i="9"/>
  <c r="AL195" i="9"/>
  <c r="AL215" i="9"/>
  <c r="AL201" i="9"/>
  <c r="AL168" i="9"/>
  <c r="AL177" i="9"/>
  <c r="AL232" i="9"/>
  <c r="AL187" i="9"/>
  <c r="AL213" i="9"/>
  <c r="AL231" i="9"/>
  <c r="AL210" i="9"/>
  <c r="AL52" i="9"/>
  <c r="AL185" i="9"/>
  <c r="AL229" i="9"/>
  <c r="AL40" i="9"/>
  <c r="AL38" i="9"/>
  <c r="AL158" i="9"/>
  <c r="AL22" i="9"/>
  <c r="AK3" i="9" l="1"/>
  <c r="AK4" i="9" s="1"/>
  <c r="AK5" i="9" s="1"/>
  <c r="AK6" i="9" s="1"/>
  <c r="AK7" i="9" s="1"/>
  <c r="AK8" i="9" s="1"/>
  <c r="AK9" i="9" s="1"/>
  <c r="AK10" i="9" s="1"/>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K52" i="9" s="1"/>
  <c r="AK53" i="9" s="1"/>
  <c r="AK54" i="9" s="1"/>
  <c r="AK55" i="9" s="1"/>
  <c r="AK56" i="9" s="1"/>
  <c r="AK57" i="9" s="1"/>
  <c r="AK58" i="9" s="1"/>
  <c r="AK59" i="9" s="1"/>
  <c r="AK60" i="9" s="1"/>
  <c r="AK61" i="9" s="1"/>
  <c r="AK62" i="9" s="1"/>
  <c r="AK63" i="9" s="1"/>
  <c r="AK64" i="9" s="1"/>
  <c r="AK65" i="9" s="1"/>
  <c r="AK66" i="9" s="1"/>
  <c r="AK67" i="9" s="1"/>
  <c r="AK68" i="9" s="1"/>
  <c r="AK69" i="9" s="1"/>
  <c r="AK70" i="9" s="1"/>
  <c r="AK71" i="9" s="1"/>
  <c r="AK72" i="9" s="1"/>
  <c r="AK73" i="9" s="1"/>
  <c r="AK74" i="9" s="1"/>
  <c r="AK75" i="9" s="1"/>
  <c r="AK76" i="9" s="1"/>
  <c r="AK77" i="9" s="1"/>
  <c r="AK78" i="9" s="1"/>
  <c r="AK79" i="9" s="1"/>
  <c r="AK80" i="9" s="1"/>
  <c r="AK81" i="9" s="1"/>
  <c r="AK82" i="9" s="1"/>
  <c r="AK83" i="9" s="1"/>
  <c r="AK84" i="9" s="1"/>
  <c r="AK85" i="9" s="1"/>
  <c r="AK86" i="9" s="1"/>
  <c r="AK87" i="9" s="1"/>
  <c r="AK88" i="9" s="1"/>
  <c r="AK89" i="9" s="1"/>
  <c r="AK90" i="9" s="1"/>
  <c r="AK91" i="9" s="1"/>
  <c r="AK92" i="9" s="1"/>
  <c r="AK93" i="9" s="1"/>
  <c r="AK94" i="9" s="1"/>
  <c r="AK95" i="9" s="1"/>
  <c r="AK96" i="9" s="1"/>
  <c r="AK97" i="9" s="1"/>
  <c r="AK98" i="9" s="1"/>
  <c r="AK99" i="9" s="1"/>
  <c r="AK100" i="9" s="1"/>
  <c r="AK101" i="9" s="1"/>
  <c r="AK102" i="9" s="1"/>
  <c r="AK103" i="9" s="1"/>
  <c r="AK104" i="9" s="1"/>
  <c r="AK105" i="9" s="1"/>
  <c r="AK106" i="9" s="1"/>
  <c r="AK107" i="9" s="1"/>
  <c r="AK108" i="9" s="1"/>
  <c r="AK109" i="9" s="1"/>
  <c r="AK110" i="9" s="1"/>
  <c r="AK111" i="9" s="1"/>
  <c r="AK112" i="9" s="1"/>
  <c r="AK113" i="9" s="1"/>
  <c r="AK114" i="9" s="1"/>
  <c r="AK115" i="9" s="1"/>
  <c r="AK116" i="9" s="1"/>
  <c r="AK117" i="9" s="1"/>
  <c r="AK118" i="9" s="1"/>
  <c r="AK119" i="9" s="1"/>
  <c r="AK120" i="9" s="1"/>
  <c r="AK121" i="9" s="1"/>
  <c r="AK122" i="9" s="1"/>
  <c r="AK123" i="9" s="1"/>
  <c r="AK124" i="9" s="1"/>
  <c r="AK125" i="9" s="1"/>
  <c r="AK126" i="9" s="1"/>
  <c r="AK127" i="9" s="1"/>
  <c r="AK128" i="9" s="1"/>
  <c r="AK129" i="9" s="1"/>
  <c r="AK130" i="9" s="1"/>
  <c r="AK131" i="9" s="1"/>
  <c r="AK132" i="9" s="1"/>
  <c r="AK133" i="9" s="1"/>
  <c r="AK134" i="9" s="1"/>
  <c r="AK135" i="9" s="1"/>
  <c r="AK136" i="9" s="1"/>
  <c r="AK137" i="9" s="1"/>
  <c r="AK138" i="9" s="1"/>
  <c r="AK139" i="9" s="1"/>
  <c r="AK140" i="9" s="1"/>
  <c r="AK141" i="9" s="1"/>
  <c r="AK142" i="9" s="1"/>
  <c r="AK143" i="9" s="1"/>
  <c r="AK144" i="9" s="1"/>
  <c r="AK145" i="9" s="1"/>
  <c r="AK146" i="9" s="1"/>
  <c r="AK147" i="9" s="1"/>
  <c r="AK148" i="9" s="1"/>
  <c r="AK149" i="9" s="1"/>
  <c r="AK150" i="9" s="1"/>
  <c r="AK151" i="9" s="1"/>
  <c r="AK152" i="9" s="1"/>
  <c r="AK153" i="9" s="1"/>
  <c r="AK154" i="9" s="1"/>
  <c r="AK155" i="9" s="1"/>
  <c r="AK156" i="9" s="1"/>
  <c r="AK157" i="9" s="1"/>
  <c r="AK158" i="9" s="1"/>
  <c r="AK159" i="9" s="1"/>
  <c r="AK160" i="9" s="1"/>
  <c r="AK161" i="9" s="1"/>
  <c r="AK162" i="9" s="1"/>
  <c r="AK163" i="9" s="1"/>
  <c r="AK164" i="9" s="1"/>
  <c r="AK165" i="9" s="1"/>
  <c r="AK166" i="9" s="1"/>
  <c r="AK167" i="9" s="1"/>
  <c r="AK168" i="9" s="1"/>
  <c r="AK169" i="9" s="1"/>
  <c r="AK170" i="9" s="1"/>
  <c r="AK171" i="9" s="1"/>
  <c r="AK172" i="9" s="1"/>
  <c r="AK173" i="9" s="1"/>
  <c r="AK174" i="9" s="1"/>
  <c r="AK175" i="9" s="1"/>
  <c r="AK176" i="9" s="1"/>
  <c r="AK177" i="9" s="1"/>
  <c r="AK178" i="9" s="1"/>
  <c r="AK179" i="9" s="1"/>
  <c r="AK180" i="9" s="1"/>
  <c r="AK181" i="9" s="1"/>
  <c r="AK182" i="9" s="1"/>
  <c r="AK183" i="9" s="1"/>
  <c r="AK184" i="9" s="1"/>
  <c r="AK185" i="9" s="1"/>
  <c r="AK186" i="9" s="1"/>
  <c r="AK187" i="9" s="1"/>
  <c r="AK188" i="9" s="1"/>
  <c r="AK189" i="9" s="1"/>
  <c r="AK190" i="9" s="1"/>
  <c r="AK191" i="9" s="1"/>
  <c r="AK192" i="9" s="1"/>
  <c r="AK193" i="9" s="1"/>
  <c r="AK194" i="9" s="1"/>
  <c r="AK195" i="9" s="1"/>
  <c r="AK196" i="9" s="1"/>
  <c r="AK197" i="9" s="1"/>
  <c r="AK198" i="9" s="1"/>
  <c r="AK199" i="9" s="1"/>
  <c r="AK200" i="9" s="1"/>
  <c r="AK201" i="9" s="1"/>
  <c r="AK202" i="9" s="1"/>
  <c r="AK203" i="9" s="1"/>
  <c r="AK204" i="9" s="1"/>
  <c r="AK205" i="9" s="1"/>
  <c r="AK206" i="9" s="1"/>
  <c r="AK207" i="9" s="1"/>
  <c r="AK208" i="9" s="1"/>
  <c r="AK209" i="9" s="1"/>
  <c r="AK210" i="9" s="1"/>
  <c r="AK211" i="9" s="1"/>
  <c r="AK212" i="9" s="1"/>
  <c r="AK213" i="9" s="1"/>
  <c r="AK214" i="9" s="1"/>
  <c r="AK215" i="9" s="1"/>
  <c r="AK216" i="9" s="1"/>
  <c r="AK217" i="9" s="1"/>
  <c r="AK218" i="9" s="1"/>
  <c r="AK219" i="9" s="1"/>
  <c r="AK220" i="9" s="1"/>
  <c r="AK221" i="9" s="1"/>
  <c r="AK222" i="9" s="1"/>
  <c r="AK223" i="9" s="1"/>
  <c r="AK224" i="9" s="1"/>
  <c r="AK225" i="9" s="1"/>
  <c r="AK226" i="9" s="1"/>
  <c r="AK227" i="9" s="1"/>
  <c r="AK228" i="9" s="1"/>
  <c r="AK229" i="9" s="1"/>
  <c r="AK230" i="9" s="1"/>
  <c r="AK231" i="9" s="1"/>
  <c r="AK232" i="9" s="1"/>
  <c r="AK233" i="9" s="1"/>
  <c r="AK234" i="9" s="1"/>
  <c r="AK235" i="9" s="1"/>
  <c r="AK236" i="9" s="1"/>
  <c r="AK237" i="9" s="1"/>
  <c r="AK238" i="9" s="1"/>
  <c r="AK239" i="9" s="1"/>
  <c r="AK240" i="9" s="1"/>
  <c r="AK241" i="9" s="1"/>
  <c r="AK242" i="9" s="1"/>
  <c r="AK243" i="9" s="1"/>
  <c r="AK244" i="9" s="1"/>
  <c r="AK245" i="9" s="1"/>
  <c r="AK246" i="9" s="1"/>
  <c r="AK247" i="9" s="1"/>
  <c r="AK248" i="9" s="1"/>
  <c r="AK249" i="9" s="1"/>
  <c r="AK250" i="9" s="1"/>
  <c r="AK251" i="9" s="1"/>
  <c r="AK252" i="9" s="1"/>
  <c r="AK253" i="9" s="1"/>
  <c r="AK254" i="9" s="1"/>
  <c r="AK255" i="9" s="1"/>
  <c r="AK256" i="9" s="1"/>
  <c r="AK257" i="9" s="1"/>
  <c r="AK258" i="9" s="1"/>
  <c r="AK259" i="9" s="1"/>
  <c r="AK260" i="9" s="1"/>
  <c r="AK261" i="9" s="1"/>
  <c r="AK262" i="9" s="1"/>
  <c r="AK263" i="9" s="1"/>
  <c r="AK264" i="9" s="1"/>
  <c r="AK265" i="9" s="1"/>
  <c r="AK266" i="9" s="1"/>
  <c r="AK267" i="9" s="1"/>
  <c r="AK268" i="9" s="1"/>
  <c r="AK269" i="9" s="1"/>
  <c r="AK270" i="9" s="1"/>
  <c r="AK271" i="9" s="1"/>
  <c r="AK272" i="9" s="1"/>
  <c r="AK273" i="9" s="1"/>
  <c r="AK274" i="9" s="1"/>
  <c r="AK275" i="9" s="1"/>
  <c r="AK276" i="9" s="1"/>
  <c r="AK277" i="9" s="1"/>
  <c r="AK278" i="9" s="1"/>
  <c r="AK279" i="9" s="1"/>
  <c r="AK280" i="9" s="1"/>
  <c r="AK281" i="9" s="1"/>
  <c r="AK282" i="9" s="1"/>
  <c r="AK283" i="9" s="1"/>
  <c r="AK284" i="9" s="1"/>
  <c r="AK285" i="9" s="1"/>
  <c r="AK286" i="9" s="1"/>
  <c r="AK287" i="9" s="1"/>
  <c r="AK288" i="9" s="1"/>
  <c r="AK289" i="9" s="1"/>
  <c r="AK290" i="9" s="1"/>
  <c r="AK291" i="9" s="1"/>
  <c r="AK292" i="9" s="1"/>
  <c r="AK293" i="9" s="1"/>
  <c r="AK294" i="9" s="1"/>
  <c r="AK295" i="9" s="1"/>
  <c r="AK296" i="9" s="1"/>
  <c r="AK297" i="9" s="1"/>
  <c r="AK298" i="9" s="1"/>
  <c r="AK299" i="9" s="1"/>
  <c r="AK300" i="9" s="1"/>
  <c r="AK301" i="9" s="1"/>
  <c r="AK302" i="9" s="1"/>
  <c r="AK303" i="9" s="1"/>
  <c r="AK304" i="9" s="1"/>
  <c r="AK305" i="9" s="1"/>
  <c r="AK306" i="9" s="1"/>
  <c r="AK307" i="9" s="1"/>
  <c r="AK308" i="9" s="1"/>
  <c r="AK309" i="9" s="1"/>
  <c r="AK310" i="9" s="1"/>
  <c r="AK311" i="9" s="1"/>
  <c r="AK312" i="9" s="1"/>
  <c r="AK313" i="9" s="1"/>
  <c r="AK314" i="9" s="1"/>
  <c r="AK315" i="9" s="1"/>
  <c r="AK316" i="9" s="1"/>
  <c r="AK317" i="9" s="1"/>
  <c r="AK318" i="9" s="1"/>
  <c r="AK319" i="9" s="1"/>
  <c r="AK320" i="9" s="1"/>
  <c r="AK321" i="9" s="1"/>
  <c r="AK322" i="9" s="1"/>
  <c r="AK323" i="9" s="1"/>
  <c r="AK324" i="9" s="1"/>
  <c r="AK325" i="9" s="1"/>
  <c r="AK326" i="9" s="1"/>
  <c r="AK327" i="9" s="1"/>
  <c r="AK328" i="9" s="1"/>
  <c r="AK329" i="9" s="1"/>
  <c r="AK330" i="9" s="1"/>
  <c r="AK331" i="9" s="1"/>
  <c r="AK332" i="9" s="1"/>
  <c r="AK333" i="9" s="1"/>
  <c r="AK334" i="9" s="1"/>
  <c r="AK335" i="9" s="1"/>
  <c r="AK336" i="9" s="1"/>
  <c r="AK337" i="9" s="1"/>
  <c r="AK338" i="9" s="1"/>
  <c r="AK339" i="9" s="1"/>
  <c r="AK340" i="9" s="1"/>
  <c r="AK341" i="9" s="1"/>
  <c r="AK342" i="9" s="1"/>
  <c r="AK343" i="9" s="1"/>
  <c r="AK344" i="9" s="1"/>
  <c r="AK345" i="9" s="1"/>
  <c r="AK346" i="9" s="1"/>
  <c r="AK347" i="9" s="1"/>
  <c r="AK348" i="9" s="1"/>
  <c r="AK349" i="9" s="1"/>
  <c r="AK350" i="9" s="1"/>
  <c r="AK351" i="9" s="1"/>
  <c r="AK352" i="9" s="1"/>
  <c r="AK353" i="9" s="1"/>
  <c r="AK354" i="9" s="1"/>
  <c r="AK355" i="9" s="1"/>
  <c r="AK356" i="9" s="1"/>
  <c r="AK357" i="9" s="1"/>
  <c r="AK358" i="9" s="1"/>
  <c r="AK359" i="9" s="1"/>
  <c r="AK360" i="9" s="1"/>
  <c r="AK361" i="9" s="1"/>
  <c r="AK362" i="9" s="1"/>
  <c r="AK363" i="9" s="1"/>
  <c r="AK364" i="9" s="1"/>
  <c r="AK365" i="9" s="1"/>
  <c r="AK366" i="9" s="1"/>
  <c r="AK367" i="9" s="1"/>
  <c r="AK368" i="9" s="1"/>
  <c r="AK369" i="9" s="1"/>
  <c r="AK370" i="9" s="1"/>
  <c r="AK371" i="9" s="1"/>
  <c r="AK372" i="9" s="1"/>
  <c r="AK373" i="9" s="1"/>
  <c r="BC2" i="9" l="1"/>
  <c r="B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N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N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<sst xmlns="http://schemas.openxmlformats.org/spreadsheetml/2006/main" count="1677" uniqueCount="328">
  <si>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</si>
  <si>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</si>
  <si>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</si>
  <si>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</si>
  <si>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</si>
  <si>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</si>
  <si>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</si>
  <si>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</si>
  <si>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</si>
  <si>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</si>
  <si>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</si>
  <si>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</si>
  <si>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</si>
  <si>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</si>
  <si>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</si>
  <si>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</si>
  <si>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</si>
  <si>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</si>
  <si>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</si>
  <si>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</si>
  <si>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</si>
  <si>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</si>
  <si>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</si>
  <si>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</si>
  <si>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</si>
  <si>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</si>
  <si>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</si>
  <si>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</si>
  <si>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</si>
  <si>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</si>
  <si>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</si>
  <si>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</si>
  <si>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</si>
  <si>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</si>
  <si>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</si>
  <si>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</si>
  <si>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</si>
  <si>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</si>
  <si>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</si>
  <si>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</si>
  <si>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</si>
  <si>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</si>
  <si>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</si>
  <si>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</si>
  <si>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</si>
  <si>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</si>
  <si>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</si>
  <si>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</si>
  <si>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</si>
  <si>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</si>
  <si>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</si>
  <si>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</si>
  <si>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</si>
  <si>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</si>
  <si>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</si>
  <si>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</si>
  <si>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</si>
  <si>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</si>
  <si>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</si>
  <si>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</si>
  <si>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</si>
  <si>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</si>
  <si>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</si>
  <si>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</si>
  <si>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</si>
  <si>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</si>
  <si>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</si>
  <si>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</si>
  <si>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</si>
  <si>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</si>
  <si>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</si>
  <si>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</si>
  <si>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</si>
  <si>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</si>
  <si>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</si>
  <si>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</si>
  <si>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</si>
  <si>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</si>
  <si>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</si>
  <si>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</si>
  <si>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</si>
  <si>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</si>
  <si>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</si>
  <si>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</si>
  <si>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</si>
  <si>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</si>
  <si>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</si>
  <si>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</si>
  <si>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</si>
  <si>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</si>
  <si>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</si>
  <si>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</si>
  <si>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</si>
  <si>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</si>
  <si>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</si>
  <si>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</si>
  <si>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</si>
  <si>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</si>
  <si>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</si>
  <si>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</si>
  <si>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</si>
  <si>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</si>
  <si>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</si>
  <si>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</si>
  <si>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</si>
  <si>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</si>
  <si>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</si>
  <si>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</si>
  <si>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</si>
  <si>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</si>
  <si>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</si>
  <si>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</si>
  <si>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</si>
  <si>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</si>
  <si>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</si>
  <si>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</si>
  <si>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</si>
  <si>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</si>
  <si>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</si>
  <si>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</si>
  <si>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</si>
  <si>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</si>
  <si>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</si>
  <si>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</si>
  <si>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</si>
  <si>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</si>
  <si>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</si>
  <si>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</si>
  <si>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</si>
  <si>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</si>
  <si>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</si>
  <si>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</si>
  <si>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</si>
  <si>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</si>
  <si>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</si>
  <si>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</si>
  <si>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</si>
  <si>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</si>
  <si>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</si>
  <si>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</si>
  <si>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</si>
  <si>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</si>
  <si>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</si>
  <si>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</si>
  <si>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</si>
  <si>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</si>
  <si>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</si>
  <si>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</si>
  <si>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</si>
  <si>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</si>
  <si>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</si>
  <si>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</si>
  <si>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</si>
  <si>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</si>
  <si>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</si>
  <si>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</si>
  <si>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</si>
  <si>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</si>
  <si>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</si>
  <si>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</si>
  <si>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</si>
  <si>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</si>
  <si>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</si>
  <si>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</si>
  <si>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</si>
  <si>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</si>
  <si>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</si>
  <si>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</si>
  <si>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</si>
  <si>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</si>
  <si>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</si>
  <si>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</si>
  <si>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</si>
  <si>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</si>
  <si>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</si>
  <si>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</si>
  <si>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</si>
  <si>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</si>
  <si>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</si>
  <si>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</si>
  <si>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</si>
  <si>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</si>
  <si>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</si>
  <si>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</si>
  <si>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</si>
  <si>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</si>
  <si>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</si>
  <si>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</si>
  <si>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</si>
  <si>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</si>
  <si>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</si>
  <si>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</si>
  <si>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</si>
  <si>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</si>
  <si>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</si>
  <si>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</si>
  <si>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</si>
  <si>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</si>
  <si>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</si>
  <si>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</si>
  <si>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</si>
  <si>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</si>
  <si>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</si>
  <si>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</si>
  <si>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</si>
  <si>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</si>
  <si>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</si>
  <si>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</si>
  <si>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</si>
  <si>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</si>
  <si>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</si>
  <si>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</si>
  <si>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</si>
  <si>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</si>
  <si>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</si>
  <si>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</si>
  <si>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</si>
  <si>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</si>
  <si>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</si>
  <si>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</si>
  <si>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</si>
  <si>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</si>
  <si>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간파울</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</si>
  <si>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</si>
  <si>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</si>
  <si>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</si>
  <si>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</si>
  <si>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</si>
  <si>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</si>
  <si>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</si>
  <si>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</si>
  <si>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</si>
  <si>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</si>
  <si>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</si>
  <si>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</si>
  <si>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</si>
  <si>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</si>
  <si>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</si>
  <si>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</si>
  <si>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</si>
  <si>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</si>
  <si>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</si>
  <si>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</si>
  <si>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</si>
  <si>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</si>
  <si>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</si>
  <si>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</si>
  <si>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</si>
  <si>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</si>
  <si>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</si>
  <si>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</si>
  <si>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</si>
  <si>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</si>
  <si>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</si>
  <si>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</si>
  <si>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</si>
  <si>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니엘</t>
  </si>
  <si>
    <t>소하</t>
  </si>
  <si>
    <t>Equip8401</t>
    <phoneticPr fontId="1" type="noConversion"/>
  </si>
  <si>
    <t>Equip8301</t>
    <phoneticPr fontId="1" type="noConversion"/>
  </si>
  <si>
    <t>클레타</t>
  </si>
  <si>
    <t>Actor0240</t>
  </si>
  <si>
    <t>튤린</t>
  </si>
  <si>
    <t>Actor0037</t>
  </si>
  <si>
    <t>Equip6302</t>
    <phoneticPr fontId="1" type="noConversion"/>
  </si>
  <si>
    <t>Equip8102</t>
  </si>
  <si>
    <t>Equip5002</t>
  </si>
  <si>
    <t>Equip8202</t>
  </si>
  <si>
    <t>Equip3101</t>
  </si>
  <si>
    <t>Equip1301</t>
  </si>
  <si>
    <t>Equip5301</t>
  </si>
  <si>
    <t>Equip8402</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</si>
  <si>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</si>
  <si>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</si>
  <si>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</si>
  <si>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</si>
  <si>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</si>
  <si>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</si>
  <si>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</si>
  <si>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</si>
  <si>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</si>
  <si>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</si>
  <si>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</si>
  <si>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</si>
  <si>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</si>
  <si>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</si>
  <si>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</si>
  <si>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</si>
  <si>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</si>
  <si>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</si>
  <si>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</si>
  <si>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</si>
  <si>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Equip6401</t>
  </si>
  <si>
    <t>Equip4101</t>
  </si>
  <si>
    <t>Equip5302</t>
  </si>
  <si>
    <t>Equip0401</t>
  </si>
  <si>
    <t>Equip3302</t>
  </si>
  <si>
    <t>Actor0125</t>
  </si>
  <si>
    <t>Actor2128</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</si>
  <si>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</si>
  <si>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</si>
  <si>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</si>
  <si>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</si>
  <si>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</si>
  <si>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</si>
  <si>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지정 장비</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</si>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</sst>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650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8.0390617329499356</v>
          </cell>
          <cell r="W2">
            <v>10.587013091835281</v>
          </cell>
          <cell r="X2">
            <v>12.06</v>
          </cell>
          <cell r="Y2">
            <v>15.88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4.4006705783738401E-2</v>
          </cell>
          <cell r="AN2">
            <v>240</v>
          </cell>
          <cell r="AO2">
            <v>240</v>
          </cell>
          <cell r="AP2">
            <v>0</v>
          </cell>
          <cell r="AQ2">
            <v>600</v>
          </cell>
          <cell r="AR2">
            <v>900</v>
          </cell>
          <cell r="AX2" t="str">
            <v>Axe</v>
          </cell>
          <cell r="AY2">
            <v>0</v>
          </cell>
          <cell r="BA2" t="str">
            <v>유니티 랜덤</v>
          </cell>
          <cell r="BB2">
            <v>0</v>
          </cell>
          <cell r="BF2">
            <v>0</v>
          </cell>
          <cell r="BG2">
            <v>0.47527242246437462</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0</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6.8271805006293382</v>
          </cell>
          <cell r="W3">
            <v>11.724785978087645</v>
          </cell>
          <cell r="X3">
            <v>10.24</v>
          </cell>
          <cell r="Y3">
            <v>17.59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3.5205364626990719E-2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0.328164291701592</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18</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7.7549012260385055</v>
          </cell>
          <cell r="W4">
            <v>10.86485089564022</v>
          </cell>
          <cell r="X4">
            <v>17.03</v>
          </cell>
          <cell r="Y4">
            <v>23.86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3.0385582564962224E-2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0.12259010896898555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16.200000000000003</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6.7659010691430215</v>
          </cell>
          <cell r="W5">
            <v>11.813757513695609</v>
          </cell>
          <cell r="X5">
            <v>14.86</v>
          </cell>
          <cell r="Y5">
            <v>25.94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2.430846605196978E-2</v>
          </cell>
          <cell r="AN5">
            <v>230.4</v>
          </cell>
          <cell r="AO5">
            <v>230.4</v>
          </cell>
          <cell r="AP5">
            <v>0</v>
          </cell>
          <cell r="AQ5">
            <v>1000</v>
          </cell>
          <cell r="AR5">
            <v>1500</v>
          </cell>
          <cell r="AX5" t="str">
            <v>Staff</v>
          </cell>
          <cell r="AY5">
            <v>3</v>
          </cell>
          <cell r="BA5" t="str">
            <v>리니어</v>
          </cell>
          <cell r="BB5">
            <v>3</v>
          </cell>
          <cell r="BC5" t="str">
            <v>slope</v>
          </cell>
          <cell r="BF5">
            <v>3</v>
          </cell>
          <cell r="BG5">
            <v>5.3017602682313411E-2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표준가챠전설장비가중치합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무거운 양손 도끼</v>
          </cell>
          <cell r="U6">
            <v>3.5369215365000022</v>
          </cell>
          <cell r="V6">
            <v>8.1929801196707235</v>
          </cell>
          <cell r="W6">
            <v>10.862727127793898</v>
          </cell>
          <cell r="X6">
            <v>28.98</v>
          </cell>
          <cell r="Y6">
            <v>38.42</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1.3621123218776171E-2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2.095557418273257E-2</v>
          </cell>
          <cell r="BH6">
            <v>2.2154755066874539E-3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음각 양날 도끼</v>
          </cell>
          <cell r="U7">
            <v>3.5369215365000022</v>
          </cell>
          <cell r="V7">
            <v>6.8852879857934157</v>
          </cell>
          <cell r="W7">
            <v>11.346313325685012</v>
          </cell>
          <cell r="X7">
            <v>24.35</v>
          </cell>
          <cell r="Y7">
            <v>40.130000000000003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1.0896898575020937E-2</v>
          </cell>
          <cell r="AN7">
            <v>48</v>
          </cell>
          <cell r="AO7">
            <v>48</v>
          </cell>
          <cell r="AP7">
            <v>0</v>
          </cell>
          <cell r="AQ7">
            <v>2500</v>
          </cell>
          <cell r="AR7">
            <v>3500</v>
          </cell>
          <cell r="AS7">
            <v>4</v>
          </cell>
          <cell r="AT7">
            <v>5</v>
          </cell>
          <cell r="AX7" t="str">
            <v>Sword</v>
          </cell>
          <cell r="AY7">
            <v>5</v>
          </cell>
          <cell r="BF7">
            <v>5</v>
          </cell>
          <cell r="BG7">
            <v>0</v>
          </cell>
          <cell r="BH7">
            <v>0</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7.9527569274301539</v>
          </cell>
          <cell r="W8">
            <v>10.620515031401174</v>
          </cell>
          <cell r="X8">
            <v>54.81</v>
          </cell>
          <cell r="Y8">
            <v>73.2</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1.1525565800502914E-2</v>
          </cell>
          <cell r="AN8">
            <v>20</v>
          </cell>
          <cell r="AO8">
            <v>20</v>
          </cell>
          <cell r="AP8">
            <v>0</v>
          </cell>
          <cell r="AQ8">
            <v>7000</v>
          </cell>
          <cell r="AR8">
            <v>8000</v>
          </cell>
          <cell r="AS8">
            <v>10</v>
          </cell>
          <cell r="AT8">
            <v>12</v>
          </cell>
          <cell r="AX8" t="str">
            <v>Gun</v>
          </cell>
          <cell r="AY8">
            <v>6</v>
          </cell>
          <cell r="BF8">
            <v>6</v>
          </cell>
          <cell r="BG8">
            <v>0</v>
          </cell>
          <cell r="BH8">
            <v>0</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6.6118171168533673</v>
          </cell>
          <cell r="W9">
            <v>11.447670502217573</v>
          </cell>
          <cell r="X9">
            <v>45.57</v>
          </cell>
          <cell r="Y9">
            <v>78.900000000000006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9.2204526404023324E-3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8.00559304601191</v>
          </cell>
          <cell r="W10">
            <v>10.544103568034034</v>
          </cell>
          <cell r="X10">
            <v>118.28</v>
          </cell>
          <cell r="Y10">
            <v>155.78</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1.0477787091366285E-2</v>
          </cell>
          <cell r="AN10">
            <v>1</v>
          </cell>
          <cell r="AO10">
            <v>1.3499999999999999</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6.7750918743738735</v>
          </cell>
          <cell r="W11">
            <v>11.872165144306896</v>
          </cell>
          <cell r="X11">
            <v>100.1</v>
          </cell>
          <cell r="Y11">
            <v>175.41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v>
          </cell>
          <cell r="AM11">
            <v>0</v>
          </cell>
          <cell r="AN11">
            <v>0.8</v>
          </cell>
          <cell r="AO11">
            <v>1.0799999999999998</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문양 도끼</v>
          </cell>
          <cell r="U12">
            <v>19.255376596543943</v>
          </cell>
          <cell r="V12">
            <v>8.0337048986272865</v>
          </cell>
          <cell r="W12">
            <v>11.075528500583316</v>
          </cell>
          <cell r="X12">
            <v>154.69</v>
          </cell>
          <cell r="Y12">
            <v>213.26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v>
          </cell>
          <cell r="AM12">
            <v>0</v>
          </cell>
          <cell r="AN12">
            <v>0.3</v>
          </cell>
          <cell r="AO12">
            <v>0</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휘어진 반달 도끼</v>
          </cell>
          <cell r="U13">
            <v>19.255376596543943</v>
          </cell>
          <cell r="V13">
            <v>6.9246896393096034</v>
          </cell>
          <cell r="W13">
            <v>11.200089817723471</v>
          </cell>
          <cell r="X13">
            <v>133.34</v>
          </cell>
          <cell r="Y13">
            <v>215.66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v>
          </cell>
          <cell r="AM13">
            <v>0</v>
          </cell>
          <cell r="AN13">
            <v>0.24</v>
          </cell>
          <cell r="AO13">
            <v>0</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7.480442930155295</v>
          </cell>
          <cell r="W14">
            <v>10.82839540727341</v>
          </cell>
          <cell r="X14">
            <v>187.72</v>
          </cell>
          <cell r="Y14">
            <v>271.74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v>
          </cell>
          <cell r="AM14">
            <v>0</v>
          </cell>
          <cell r="AN14">
            <v>0.09</v>
          </cell>
          <cell r="AO14">
            <v>0</v>
          </cell>
          <cell r="AP14">
            <v>6.5</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7.9512571189770389</v>
          </cell>
          <cell r="W15">
            <v>10.925562554599047</v>
          </cell>
          <cell r="X15">
            <v>11.93</v>
          </cell>
          <cell r="Y15">
            <v>16.39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4.4006705783738401E-2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무늬 대거</v>
          </cell>
          <cell r="U16">
            <v>1.5</v>
          </cell>
          <cell r="V16">
            <v>6.8722216928725164</v>
          </cell>
          <cell r="W16">
            <v>11.376594019443244</v>
          </cell>
          <cell r="X16">
            <v>10.31</v>
          </cell>
          <cell r="Y16">
            <v>17.059999999999999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3.5205364626990719E-2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 단검</v>
          </cell>
          <cell r="U17">
            <v>2.1961500000000007</v>
          </cell>
          <cell r="V17">
            <v>7.7377468137310661</v>
          </cell>
          <cell r="W17">
            <v>10.370436537623045</v>
          </cell>
          <cell r="X17">
            <v>16.989999999999998</v>
          </cell>
          <cell r="Y17">
            <v>22.78</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3.0385582564962224E-2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6.8664772610299201</v>
          </cell>
          <cell r="W18">
            <v>11.161558851613</v>
          </cell>
          <cell r="X18">
            <v>15.08</v>
          </cell>
          <cell r="Y18">
            <v>24.51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2.430846605196978E-2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7.5817757590430013</v>
          </cell>
          <cell r="W19">
            <v>10.559810691984891</v>
          </cell>
          <cell r="X19">
            <v>26.82</v>
          </cell>
          <cell r="Y19">
            <v>37.35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1.3621123218776171E-2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7.0822901864160084</v>
          </cell>
          <cell r="W20">
            <v>11.124584946207722</v>
          </cell>
          <cell r="X20">
            <v>25.05</v>
          </cell>
          <cell r="Y20">
            <v>39.35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1.0896898575020937E-2</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7.6681437471124818</v>
          </cell>
          <cell r="W21">
            <v>11.049360715841788</v>
          </cell>
          <cell r="X21">
            <v>52.85</v>
          </cell>
          <cell r="Y21">
            <v>76.16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1.1525565800502914E-2</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6.927660065823221</v>
          </cell>
          <cell r="W22">
            <v>11.597604139807812</v>
          </cell>
          <cell r="X22">
            <v>47.75</v>
          </cell>
          <cell r="Y22">
            <v>79.94</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9.2204526404023324E-3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8.0845134506156136</v>
          </cell>
          <cell r="W23">
            <v>10.528405389850271</v>
          </cell>
          <cell r="X23">
            <v>119.45</v>
          </cell>
          <cell r="Y23">
            <v>155.55000000000001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1.0477787091366285E-2</v>
          </cell>
          <cell r="AN23">
            <v>1</v>
          </cell>
          <cell r="AO23">
            <v>1.3499999999999999</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6.7236638287816808</v>
          </cell>
          <cell r="W24">
            <v>11.758410975802239</v>
          </cell>
          <cell r="X24">
            <v>99.34</v>
          </cell>
          <cell r="Y24">
            <v>173.73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v>
          </cell>
          <cell r="AM24">
            <v>0</v>
          </cell>
          <cell r="AN24">
            <v>0.8</v>
          </cell>
          <cell r="AO24">
            <v>1.0799999999999998</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7.4718617973226884</v>
          </cell>
          <cell r="W25">
            <v>10.796699976750865</v>
          </cell>
          <cell r="X25">
            <v>143.87</v>
          </cell>
          <cell r="Y25">
            <v>207.89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v>
          </cell>
          <cell r="AM25">
            <v>0</v>
          </cell>
          <cell r="AN25">
            <v>0.3</v>
          </cell>
          <cell r="AO25">
            <v>0</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7.1414108435014976</v>
          </cell>
          <cell r="W26">
            <v>11.362955632260139</v>
          </cell>
          <cell r="X26">
            <v>137.51</v>
          </cell>
          <cell r="Y26">
            <v>218.8</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v>
          </cell>
          <cell r="AM26">
            <v>0</v>
          </cell>
          <cell r="AN26">
            <v>0.24</v>
          </cell>
          <cell r="AO26">
            <v>0</v>
          </cell>
          <cell r="AP26">
            <v>1.5</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늑대가 남긴 단검</v>
          </cell>
          <cell r="U27">
            <v>25.095065357147273</v>
          </cell>
          <cell r="V27">
            <v>8.1655983403053334</v>
          </cell>
          <cell r="W27">
            <v>10.577610850995164</v>
          </cell>
          <cell r="X27">
            <v>204.92</v>
          </cell>
          <cell r="Y27">
            <v>265.45</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v>
          </cell>
          <cell r="AM27">
            <v>0</v>
          </cell>
          <cell r="AN27">
            <v>0.09</v>
          </cell>
          <cell r="AO27">
            <v>0</v>
          </cell>
          <cell r="AP27">
            <v>7.5</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7.7367454519998748</v>
          </cell>
          <cell r="W28">
            <v>10.469780059234845</v>
          </cell>
          <cell r="X28">
            <v>11.61</v>
          </cell>
          <cell r="Y28">
            <v>15.7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4.4006705783738401E-2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6.8190973692155064</v>
          </cell>
          <cell r="W29">
            <v>11.271894649234373</v>
          </cell>
          <cell r="X29">
            <v>10.23</v>
          </cell>
          <cell r="Y29">
            <v>16.91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3.5205364626990719E-2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7.4241047401020337</v>
          </cell>
          <cell r="W30">
            <v>10.502383170488391</v>
          </cell>
          <cell r="X30">
            <v>16.3</v>
          </cell>
          <cell r="Y30">
            <v>23.06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3.0385582564962224E-2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보우</v>
          </cell>
          <cell r="U31">
            <v>2.1961500000000007</v>
          </cell>
          <cell r="V31">
            <v>6.9742470984871368</v>
          </cell>
          <cell r="W31">
            <v>11.799027016620162</v>
          </cell>
          <cell r="X31">
            <v>15.32</v>
          </cell>
          <cell r="Y31">
            <v>25.91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2.430846605196978E-2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7.7257241779074466</v>
          </cell>
          <cell r="W32">
            <v>10.887425446612024</v>
          </cell>
          <cell r="X32">
            <v>27.33</v>
          </cell>
          <cell r="Y32">
            <v>38.51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1.3621123218776171E-2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6.8781992751502958</v>
          </cell>
          <cell r="W33">
            <v>11.347676386670008</v>
          </cell>
          <cell r="X33">
            <v>24.33</v>
          </cell>
          <cell r="Y33">
            <v>40.14</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1.0896898575020937E-2</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7.8652544297361384</v>
          </cell>
          <cell r="W34">
            <v>10.614810588247988</v>
          </cell>
          <cell r="X34">
            <v>54.21</v>
          </cell>
          <cell r="Y34">
            <v>73.16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1.1525565800502914E-2</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회전식 강철 활</v>
          </cell>
          <cell r="U35">
            <v>6.892459479535832</v>
          </cell>
          <cell r="V35">
            <v>6.9469784485823336</v>
          </cell>
          <cell r="W35">
            <v>11.517190286870688</v>
          </cell>
          <cell r="X35">
            <v>47.88</v>
          </cell>
          <cell r="Y35">
            <v>79.38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v>
          </cell>
          <cell r="AM35">
            <v>0</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7.9583643447898735</v>
          </cell>
          <cell r="W36">
            <v>10.920791674621332</v>
          </cell>
          <cell r="X36">
            <v>117.58</v>
          </cell>
          <cell r="Y36">
            <v>161.35</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0</v>
          </cell>
          <cell r="AM36">
            <v>0</v>
          </cell>
          <cell r="AN36">
            <v>1</v>
          </cell>
          <cell r="AO36">
            <v>1.3499999999999999</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6.9987509937594998</v>
          </cell>
          <cell r="W37">
            <v>11.566003828673972</v>
          </cell>
          <cell r="X37">
            <v>103.4</v>
          </cell>
          <cell r="Y37">
            <v>170.88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v>
          </cell>
          <cell r="AM37">
            <v>0</v>
          </cell>
          <cell r="AN37">
            <v>0.8</v>
          </cell>
          <cell r="AO37">
            <v>1.0799999999999998</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7.4987090956544966</v>
          </cell>
          <cell r="W38">
            <v>10.802753268153834</v>
          </cell>
          <cell r="X38">
            <v>144.38999999999999</v>
          </cell>
          <cell r="Y38">
            <v>208.01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v>
          </cell>
          <cell r="AM38">
            <v>0</v>
          </cell>
          <cell r="AN38">
            <v>0.3</v>
          </cell>
          <cell r="AO38">
            <v>0</v>
          </cell>
          <cell r="AP38">
            <v>1</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7.0808720781409846</v>
          </cell>
          <cell r="W39">
            <v>11.215518271706427</v>
          </cell>
          <cell r="X39">
            <v>136.34</v>
          </cell>
          <cell r="Y39">
            <v>215.96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v>
          </cell>
          <cell r="AM39">
            <v>0</v>
          </cell>
          <cell r="AN39">
            <v>0.24</v>
          </cell>
          <cell r="AO39">
            <v>0</v>
          </cell>
          <cell r="AP39">
            <v>2</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문명의 활</v>
          </cell>
          <cell r="U40">
            <v>25.095065357147273</v>
          </cell>
          <cell r="V40">
            <v>7.4204168375828585</v>
          </cell>
          <cell r="W40">
            <v>11.002472917798912</v>
          </cell>
          <cell r="X40">
            <v>186.22</v>
          </cell>
          <cell r="Y40">
            <v>276.11</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v>
          </cell>
          <cell r="AM40">
            <v>0</v>
          </cell>
          <cell r="AN40">
            <v>0.09</v>
          </cell>
          <cell r="AO40">
            <v>0</v>
          </cell>
          <cell r="AP40">
            <v>9</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7.4635114299329866</v>
          </cell>
          <cell r="W41">
            <v>10.787070211904906</v>
          </cell>
          <cell r="X41">
            <v>11.2</v>
          </cell>
          <cell r="Y41">
            <v>16.18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4.4006705783738401E-2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6.920288887279094</v>
          </cell>
          <cell r="W42">
            <v>11.794507464463546</v>
          </cell>
          <cell r="X42">
            <v>10.38</v>
          </cell>
          <cell r="Y42">
            <v>17.690000000000001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3.5205364626990719E-2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7.7154332094599907</v>
          </cell>
          <cell r="W43">
            <v>11.00208826636136</v>
          </cell>
          <cell r="X43">
            <v>16.940000000000001</v>
          </cell>
          <cell r="Y43">
            <v>24.16</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3.0385582564962224E-2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6.8010616086405644</v>
          </cell>
          <cell r="W44">
            <v>11.378194445190552</v>
          </cell>
          <cell r="X44">
            <v>14.94</v>
          </cell>
          <cell r="Y44">
            <v>24.99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2.430846605196978E-2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8.0983592645002354</v>
          </cell>
          <cell r="W45">
            <v>10.668470554623982</v>
          </cell>
          <cell r="X45">
            <v>28.64</v>
          </cell>
          <cell r="Y45">
            <v>37.729999999999997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1.3621123218776171E-2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7.0897051539913498</v>
          </cell>
          <cell r="W46">
            <v>11.182955826190812</v>
          </cell>
          <cell r="X46">
            <v>25.08</v>
          </cell>
          <cell r="Y46">
            <v>39.549999999999997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1.0896898575020937E-2</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7.8659331042321208</v>
          </cell>
          <cell r="W47">
            <v>11.057956874668351</v>
          </cell>
          <cell r="X47">
            <v>54.22</v>
          </cell>
          <cell r="Y47">
            <v>76.22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0</v>
          </cell>
          <cell r="AM47">
            <v>0</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7.2516619450453019</v>
          </cell>
          <cell r="W48">
            <v>11.439382417636711</v>
          </cell>
          <cell r="X48">
            <v>49.98</v>
          </cell>
          <cell r="Y48">
            <v>78.849999999999994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v>
          </cell>
          <cell r="AM48">
            <v>0</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8.1681516893679937</v>
          </cell>
          <cell r="W49">
            <v>10.481556556539793</v>
          </cell>
          <cell r="X49">
            <v>120.68</v>
          </cell>
          <cell r="Y49">
            <v>154.86000000000001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0</v>
          </cell>
          <cell r="AM49">
            <v>0</v>
          </cell>
          <cell r="AN49">
            <v>1</v>
          </cell>
          <cell r="AO49">
            <v>1.3499999999999999</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반중력 스태프</v>
          </cell>
          <cell r="U50">
            <v>14.774599013711439</v>
          </cell>
          <cell r="V50">
            <v>7.2348243759678796</v>
          </cell>
          <cell r="W50">
            <v>11.597220965565732</v>
          </cell>
          <cell r="X50">
            <v>106.89</v>
          </cell>
          <cell r="Y50">
            <v>171.34</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v>
          </cell>
          <cell r="AM50">
            <v>0</v>
          </cell>
          <cell r="AN50">
            <v>0.8</v>
          </cell>
          <cell r="AO50">
            <v>1.0799999999999998</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8.0456148118662956</v>
          </cell>
          <cell r="W51">
            <v>10.361027291644172</v>
          </cell>
          <cell r="X51">
            <v>154.91999999999999</v>
          </cell>
          <cell r="Y51">
            <v>199.51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v>
          </cell>
          <cell r="AM51">
            <v>0</v>
          </cell>
          <cell r="AN51">
            <v>0.3</v>
          </cell>
          <cell r="AO51">
            <v>0</v>
          </cell>
          <cell r="AP51">
            <v>3</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6.9946697095090578</v>
          </cell>
          <cell r="W52">
            <v>11.203645265833009</v>
          </cell>
          <cell r="X52">
            <v>134.68</v>
          </cell>
          <cell r="Y52">
            <v>215.73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v>
          </cell>
          <cell r="AM52">
            <v>0</v>
          </cell>
          <cell r="AN52">
            <v>0.24</v>
          </cell>
          <cell r="AO52">
            <v>0</v>
          </cell>
          <cell r="AP52">
            <v>4</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7.559318490214971</v>
          </cell>
          <cell r="W53">
            <v>10.811568186253055</v>
          </cell>
          <cell r="X53">
            <v>189.7</v>
          </cell>
          <cell r="Y53">
            <v>271.32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v>
          </cell>
          <cell r="AM53">
            <v>0</v>
          </cell>
          <cell r="AN53">
            <v>0.09</v>
          </cell>
          <cell r="AO53">
            <v>0</v>
          </cell>
          <cell r="AP53">
            <v>10</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7.8331485889569255</v>
          </cell>
          <cell r="W54">
            <v>10.750611876142745</v>
          </cell>
          <cell r="X54">
            <v>11.75</v>
          </cell>
          <cell r="Y54">
            <v>16.13</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4.4006705783738401E-2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날 달린 헤비 메이스</v>
          </cell>
          <cell r="U55">
            <v>1.5</v>
          </cell>
          <cell r="V55">
            <v>7.2810179903962311</v>
          </cell>
          <cell r="W55">
            <v>11.79691025409098</v>
          </cell>
          <cell r="X55">
            <v>10.92</v>
          </cell>
          <cell r="Y55">
            <v>17.7</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3.5205364626990719E-2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 문자 해머</v>
          </cell>
          <cell r="U56">
            <v>2.1961500000000007</v>
          </cell>
          <cell r="V56">
            <v>7.8480036367707058</v>
          </cell>
          <cell r="W56">
            <v>10.997150767783596</v>
          </cell>
          <cell r="X56">
            <v>17.239999999999998</v>
          </cell>
          <cell r="Y56">
            <v>24.15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3.0385582564962224E-2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6.7036267803610556</v>
          </cell>
          <cell r="W57">
            <v>11.519742929686039</v>
          </cell>
          <cell r="X57">
            <v>14.72</v>
          </cell>
          <cell r="Y57">
            <v>25.3</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2.430846605196978E-2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지배자의 몽둥이</v>
          </cell>
          <cell r="U58">
            <v>3.5369215365000022</v>
          </cell>
          <cell r="V58">
            <v>7.6748746514388415</v>
          </cell>
          <cell r="W58">
            <v>10.82318656238575</v>
          </cell>
          <cell r="X58">
            <v>27.15</v>
          </cell>
          <cell r="Y58">
            <v>38.28</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1.3621123218776171E-2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7.1998131573908237</v>
          </cell>
          <cell r="W59">
            <v>11.352318114075446</v>
          </cell>
          <cell r="X59">
            <v>25.47</v>
          </cell>
          <cell r="Y59">
            <v>40.15</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1.0896898575020937E-2</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7.4238642815008289</v>
          </cell>
          <cell r="W60">
            <v>11.089352538090683</v>
          </cell>
          <cell r="X60">
            <v>51.17</v>
          </cell>
          <cell r="Y60">
            <v>76.430000000000007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0</v>
          </cell>
          <cell r="AM60">
            <v>0</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고대 문자의 스톤해머</v>
          </cell>
          <cell r="U61">
            <v>6.892459479535832</v>
          </cell>
          <cell r="V61">
            <v>7.0042121398950412</v>
          </cell>
          <cell r="W61">
            <v>11.620240222522819</v>
          </cell>
          <cell r="X61">
            <v>48.28</v>
          </cell>
          <cell r="Y61">
            <v>80.09</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v>
          </cell>
          <cell r="AM61">
            <v>0</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7.5011507388474792</v>
          </cell>
          <cell r="W62">
            <v>10.767996526033842</v>
          </cell>
          <cell r="X62">
            <v>110.83</v>
          </cell>
          <cell r="Y62">
            <v>159.09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0</v>
          </cell>
          <cell r="AM62">
            <v>0</v>
          </cell>
          <cell r="AN62">
            <v>1</v>
          </cell>
          <cell r="AO62">
            <v>1.3499999999999999</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7.1668816332953558</v>
          </cell>
          <cell r="W63">
            <v>11.878219813539985</v>
          </cell>
          <cell r="X63">
            <v>105.89</v>
          </cell>
          <cell r="Y63">
            <v>175.5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v>
          </cell>
          <cell r="AM63">
            <v>0</v>
          </cell>
          <cell r="AN63">
            <v>0.8</v>
          </cell>
          <cell r="AO63">
            <v>1.0799999999999998</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7.4197795540785156</v>
          </cell>
          <cell r="W64">
            <v>10.330919459649518</v>
          </cell>
          <cell r="X64">
            <v>142.87</v>
          </cell>
          <cell r="Y64">
            <v>198.93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v>
          </cell>
          <cell r="AM64">
            <v>0</v>
          </cell>
          <cell r="AN64">
            <v>0.3</v>
          </cell>
          <cell r="AO64">
            <v>0</v>
          </cell>
          <cell r="AP64">
            <v>5</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7.3781349947814343</v>
          </cell>
          <cell r="W65">
            <v>11.737367404656199</v>
          </cell>
          <cell r="X65">
            <v>142.07</v>
          </cell>
          <cell r="Y65">
            <v>226.01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v>
          </cell>
          <cell r="AM65">
            <v>0</v>
          </cell>
          <cell r="AN65">
            <v>0.24</v>
          </cell>
          <cell r="AO65">
            <v>0</v>
          </cell>
          <cell r="AP65">
            <v>6</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7.8090672612797425</v>
          </cell>
          <cell r="W66">
            <v>10.757908438296489</v>
          </cell>
          <cell r="X66">
            <v>195.97</v>
          </cell>
          <cell r="Y66">
            <v>269.97000000000003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v>
          </cell>
          <cell r="AM66">
            <v>0</v>
          </cell>
          <cell r="AN66">
            <v>0.09</v>
          </cell>
          <cell r="AO66">
            <v>0</v>
          </cell>
          <cell r="AP66">
            <v>12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7.6097581945224348</v>
          </cell>
          <cell r="W68">
            <v>10.717763802124656</v>
          </cell>
          <cell r="X68">
            <v>11.41</v>
          </cell>
          <cell r="Y68">
            <v>16.079999999999998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4.4006705783738401E-2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아이드 소드</v>
          </cell>
          <cell r="U69">
            <v>1.5</v>
          </cell>
          <cell r="V69">
            <v>7.0334455810118559</v>
          </cell>
          <cell r="W69">
            <v>11.84297078289833</v>
          </cell>
          <cell r="X69">
            <v>10.55</v>
          </cell>
          <cell r="Y69">
            <v>17.760000000000002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3.5205364626990719E-2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오래된 검</v>
          </cell>
          <cell r="U70">
            <v>2.1961500000000007</v>
          </cell>
          <cell r="V70">
            <v>8.0169927657435345</v>
          </cell>
          <cell r="W70">
            <v>10.546091203620305</v>
          </cell>
          <cell r="X70">
            <v>17.61</v>
          </cell>
          <cell r="Y70">
            <v>23.16</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3.0385582564962224E-2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붉은 생명의 검</v>
          </cell>
          <cell r="U71">
            <v>2.1961500000000007</v>
          </cell>
          <cell r="V71">
            <v>7.2091778566623361</v>
          </cell>
          <cell r="W71">
            <v>11.462004049249666</v>
          </cell>
          <cell r="X71">
            <v>15.83</v>
          </cell>
          <cell r="Y71">
            <v>25.17</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2.430846605196978E-2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7.5640412099978098</v>
          </cell>
          <cell r="W72">
            <v>10.84867338355461</v>
          </cell>
          <cell r="X72">
            <v>26.75</v>
          </cell>
          <cell r="Y72">
            <v>38.369999999999997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0</v>
          </cell>
          <cell r="AM72">
            <v>0</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7.0450519850951752</v>
          </cell>
          <cell r="W73">
            <v>11.613677444581771</v>
          </cell>
          <cell r="X73">
            <v>24.92</v>
          </cell>
          <cell r="Y73">
            <v>41.08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0</v>
          </cell>
          <cell r="AM73">
            <v>0</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7.8146176753244783</v>
          </cell>
          <cell r="W74">
            <v>10.34990839804693</v>
          </cell>
          <cell r="X74">
            <v>53.86</v>
          </cell>
          <cell r="Y74">
            <v>71.34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0</v>
          </cell>
          <cell r="AM74">
            <v>0</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6.8531733966485513</v>
          </cell>
          <cell r="W75">
            <v>11.407935981374775</v>
          </cell>
          <cell r="X75">
            <v>47.24</v>
          </cell>
          <cell r="Y75">
            <v>78.63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v>
          </cell>
          <cell r="AM75">
            <v>0</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7.8266926509642065</v>
          </cell>
          <cell r="W76">
            <v>10.436727751141683</v>
          </cell>
          <cell r="X76">
            <v>115.64</v>
          </cell>
          <cell r="Y76">
            <v>154.19999999999999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0</v>
          </cell>
          <cell r="AM76">
            <v>0</v>
          </cell>
          <cell r="AN76">
            <v>1</v>
          </cell>
          <cell r="AO76">
            <v>1.3499999999999999</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7.2041670816706516</v>
          </cell>
          <cell r="W77">
            <v>11.33341704789113</v>
          </cell>
          <cell r="X77">
            <v>106.44</v>
          </cell>
          <cell r="Y77">
            <v>167.45</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v>
          </cell>
          <cell r="AM77">
            <v>0</v>
          </cell>
          <cell r="AN77">
            <v>0.8</v>
          </cell>
          <cell r="AO77">
            <v>1.0799999999999998</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힘이 깃든 검</v>
          </cell>
          <cell r="U78">
            <v>19.255376596543943</v>
          </cell>
          <cell r="V78">
            <v>8.1291698469755556</v>
          </cell>
          <cell r="W78">
            <v>10.669827025372912</v>
          </cell>
          <cell r="X78">
            <v>156.53</v>
          </cell>
          <cell r="Y78">
            <v>205.45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v>
          </cell>
          <cell r="AM78">
            <v>0</v>
          </cell>
          <cell r="AN78">
            <v>0.3</v>
          </cell>
          <cell r="AO78">
            <v>0</v>
          </cell>
          <cell r="AP78">
            <v>7</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6.6505193143629766</v>
          </cell>
          <cell r="W79">
            <v>11.856914927795916</v>
          </cell>
          <cell r="X79">
            <v>128.06</v>
          </cell>
          <cell r="Y79">
            <v>228.31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v>
          </cell>
          <cell r="AM79">
            <v>0</v>
          </cell>
          <cell r="AN79">
            <v>0.24</v>
          </cell>
          <cell r="AO79">
            <v>0</v>
          </cell>
          <cell r="AP79">
            <v>8</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7.6139942094783395</v>
          </cell>
          <cell r="W80">
            <v>11.085005967590488</v>
          </cell>
          <cell r="X80">
            <v>191.07</v>
          </cell>
          <cell r="Y80">
            <v>278.18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v>
          </cell>
          <cell r="AM80">
            <v>0</v>
          </cell>
          <cell r="AN80">
            <v>0.09</v>
          </cell>
          <cell r="AO80">
            <v>0</v>
          </cell>
          <cell r="AP80">
            <v>14</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용자의 검</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붉은 은빛의 소드</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손잡이가 긴 대도</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7.467333565578544</v>
          </cell>
          <cell r="W88">
            <v>10.993242391582488</v>
          </cell>
          <cell r="X88">
            <v>11.2</v>
          </cell>
          <cell r="Y88">
            <v>16.489999999999998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6.7731206174843503</v>
          </cell>
          <cell r="W89">
            <v>11.521681440851445</v>
          </cell>
          <cell r="X89">
            <v>10.16</v>
          </cell>
          <cell r="Y89">
            <v>17.28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7.5144341341021406</v>
          </cell>
          <cell r="W90">
            <v>10.996722248884867</v>
          </cell>
          <cell r="X90">
            <v>16.5</v>
          </cell>
          <cell r="Y90">
            <v>24.15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6.9060167945950202</v>
          </cell>
          <cell r="W91">
            <v>11.753040928721431</v>
          </cell>
          <cell r="X91">
            <v>15.17</v>
          </cell>
          <cell r="Y91">
            <v>25.81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8.125845757903182</v>
          </cell>
          <cell r="W92">
            <v>10.721450984056919</v>
          </cell>
          <cell r="X92">
            <v>28.74</v>
          </cell>
          <cell r="Y92">
            <v>37.92</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6.6235157336302439</v>
          </cell>
          <cell r="W93">
            <v>11.322983906697328</v>
          </cell>
          <cell r="X93">
            <v>23.43</v>
          </cell>
          <cell r="Y93">
            <v>40.049999999999997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8.1051102957059715</v>
          </cell>
          <cell r="W94">
            <v>11.043161695664731</v>
          </cell>
          <cell r="X94">
            <v>55.86</v>
          </cell>
          <cell r="Y94">
            <v>76.11</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6.7180227891518109</v>
          </cell>
          <cell r="W95">
            <v>11.123701878706749</v>
          </cell>
          <cell r="X95">
            <v>46.3</v>
          </cell>
          <cell r="Y95">
            <v>76.67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8.097761074923767</v>
          </cell>
          <cell r="W96">
            <v>11.046730076207567</v>
          </cell>
          <cell r="X96">
            <v>119.64</v>
          </cell>
          <cell r="Y96">
            <v>163.21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1.3499999999999999</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6.6468536138292516</v>
          </cell>
          <cell r="W97">
            <v>11.185262060522195</v>
          </cell>
          <cell r="X97">
            <v>98.2</v>
          </cell>
          <cell r="Y97">
            <v>165.26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1.0799999999999998</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 라이플</v>
          </cell>
          <cell r="U98">
            <v>19.255376596543943</v>
          </cell>
          <cell r="V98">
            <v>7.6109781739229856</v>
          </cell>
          <cell r="W98">
            <v>10.850527509974471</v>
          </cell>
          <cell r="X98">
            <v>146.55000000000001</v>
          </cell>
          <cell r="Y98">
            <v>208.93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0</v>
          </cell>
          <cell r="AP98">
            <v>2.5</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6.6475339677678216</v>
          </cell>
          <cell r="W99">
            <v>11.862716473939358</v>
          </cell>
          <cell r="X99">
            <v>128</v>
          </cell>
          <cell r="Y99">
            <v>228.42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0</v>
          </cell>
          <cell r="AP99">
            <v>7.1</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 소총</v>
          </cell>
          <cell r="U100">
            <v>25.095065357147273</v>
          </cell>
          <cell r="V100">
            <v>8.0616793532450544</v>
          </cell>
          <cell r="W100">
            <v>10.779217916066118</v>
          </cell>
          <cell r="X100">
            <v>202.31</v>
          </cell>
          <cell r="Y100">
            <v>270.51</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0</v>
          </cell>
          <cell r="AP100">
            <v>14.5</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7.8885320166901325</v>
          </cell>
          <cell r="W101">
            <v>10.984829105667938</v>
          </cell>
          <cell r="X101">
            <v>11.83</v>
          </cell>
          <cell r="Y101">
            <v>16.48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6.6260447819355397</v>
          </cell>
          <cell r="W102">
            <v>11.874678232903522</v>
          </cell>
          <cell r="X102">
            <v>9.94</v>
          </cell>
          <cell r="Y102">
            <v>17.809999999999999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7.9461786184626213</v>
          </cell>
          <cell r="W103">
            <v>10.972734769249572</v>
          </cell>
          <cell r="X103">
            <v>17.45</v>
          </cell>
          <cell r="Y103">
            <v>24.1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6.8707084490514871</v>
          </cell>
          <cell r="W104">
            <v>11.798671032011869</v>
          </cell>
          <cell r="X104">
            <v>15.09</v>
          </cell>
          <cell r="Y104">
            <v>25.91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빛나는 보석의 방패</v>
          </cell>
          <cell r="U105">
            <v>3.5369215365000022</v>
          </cell>
          <cell r="V105">
            <v>7.9101871667559998</v>
          </cell>
          <cell r="W105">
            <v>10.664960328425163</v>
          </cell>
          <cell r="X105">
            <v>27.98</v>
          </cell>
          <cell r="Y105">
            <v>37.72</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7.2570882464133009</v>
          </cell>
          <cell r="W106">
            <v>11.794941446181104</v>
          </cell>
          <cell r="X106">
            <v>25.67</v>
          </cell>
          <cell r="Y106">
            <v>41.72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7.5458312041673059</v>
          </cell>
          <cell r="W107">
            <v>10.855051600517799</v>
          </cell>
          <cell r="X107">
            <v>52.01</v>
          </cell>
          <cell r="Y107">
            <v>74.819999999999993</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금장 쉴드</v>
          </cell>
          <cell r="U108">
            <v>6.892459479535832</v>
          </cell>
          <cell r="V108">
            <v>7.3801687020046796</v>
          </cell>
          <cell r="W108">
            <v>11.534653521432723</v>
          </cell>
          <cell r="X108">
            <v>50.87</v>
          </cell>
          <cell r="Y108">
            <v>79.5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7.9131285623653236</v>
          </cell>
          <cell r="W109">
            <v>10.634836457978908</v>
          </cell>
          <cell r="X109">
            <v>116.91</v>
          </cell>
          <cell r="Y109">
            <v>157.13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1.3499999999999999</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6.6271658297691811</v>
          </cell>
          <cell r="W110">
            <v>11.90191548861114</v>
          </cell>
          <cell r="X110">
            <v>97.91</v>
          </cell>
          <cell r="Y110">
            <v>175.85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1.0799999999999998</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 57식 쉴드</v>
          </cell>
          <cell r="U111">
            <v>19.255376596543943</v>
          </cell>
          <cell r="V111">
            <v>7.9025471640783032</v>
          </cell>
          <cell r="W111">
            <v>10.747011250598037</v>
          </cell>
          <cell r="X111">
            <v>152.16999999999999</v>
          </cell>
          <cell r="Y111">
            <v>206.94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0</v>
          </cell>
          <cell r="AP111">
            <v>2.6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방패</v>
          </cell>
          <cell r="U112">
            <v>19.255376596543943</v>
          </cell>
          <cell r="V112">
            <v>7.0354703559348977</v>
          </cell>
          <cell r="W112">
            <v>11.738493640521053</v>
          </cell>
          <cell r="X112">
            <v>135.47</v>
          </cell>
          <cell r="Y112">
            <v>226.03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0</v>
          </cell>
          <cell r="AP112">
            <v>7.2</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초승달의 체인 쉴드</v>
          </cell>
          <cell r="U113">
            <v>25.095065357147273</v>
          </cell>
          <cell r="V113">
            <v>8.0402343123287796</v>
          </cell>
          <cell r="W113">
            <v>10.56844289585336</v>
          </cell>
          <cell r="X113">
            <v>201.77</v>
          </cell>
          <cell r="Y113">
            <v>265.22000000000003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0</v>
          </cell>
          <cell r="AP113">
            <v>14.6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후예의 쉴드</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굴곡 무늬의 양손검</v>
          </cell>
          <cell r="U115">
            <v>1.5</v>
          </cell>
          <cell r="V115">
            <v>7.7142871539198161</v>
          </cell>
          <cell r="W115">
            <v>10.480257842305129</v>
          </cell>
          <cell r="X115">
            <v>11.57</v>
          </cell>
          <cell r="Y115">
            <v>15.72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7.1530123799938821</v>
          </cell>
          <cell r="W116">
            <v>11.382871813930802</v>
          </cell>
          <cell r="X116">
            <v>10.73</v>
          </cell>
          <cell r="Y116">
            <v>17.07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7.4529051669199848</v>
          </cell>
          <cell r="W117">
            <v>10.849454880100566</v>
          </cell>
          <cell r="X117">
            <v>16.37</v>
          </cell>
          <cell r="Y117">
            <v>23.83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7.2698027131767624</v>
          </cell>
          <cell r="W118">
            <v>11.522735825447183</v>
          </cell>
          <cell r="X118">
            <v>15.97</v>
          </cell>
          <cell r="Y118">
            <v>25.31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8.0660905814582442</v>
          </cell>
          <cell r="W119">
            <v>10.671370027485638</v>
          </cell>
          <cell r="X119">
            <v>28.53</v>
          </cell>
          <cell r="Y119">
            <v>37.74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6.6481098986741145</v>
          </cell>
          <cell r="W120">
            <v>11.270325397968502</v>
          </cell>
          <cell r="X120">
            <v>23.51</v>
          </cell>
          <cell r="Y120">
            <v>39.86</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7.4597634496261982</v>
          </cell>
          <cell r="W121">
            <v>10.330464579624707</v>
          </cell>
          <cell r="X121">
            <v>51.42</v>
          </cell>
          <cell r="Y121">
            <v>71.2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7.1520963241705315</v>
          </cell>
          <cell r="W122">
            <v>11.290513568280861</v>
          </cell>
          <cell r="X122">
            <v>49.3</v>
          </cell>
          <cell r="Y122">
            <v>77.819999999999993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8.1239673694112131</v>
          </cell>
          <cell r="W123">
            <v>10.633165320050811</v>
          </cell>
          <cell r="X123">
            <v>120.03</v>
          </cell>
          <cell r="Y123">
            <v>157.1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1.3499999999999999</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7.3318220756574091</v>
          </cell>
          <cell r="W124">
            <v>11.259900234364311</v>
          </cell>
          <cell r="X124">
            <v>108.32</v>
          </cell>
          <cell r="Y124">
            <v>166.36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1.0799999999999998</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7.6250531058038655</v>
          </cell>
          <cell r="W125">
            <v>10.386292594739448</v>
          </cell>
          <cell r="X125">
            <v>146.82</v>
          </cell>
          <cell r="Y125">
            <v>199.99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0</v>
          </cell>
          <cell r="AP125">
            <v>2.7</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7.3914359269986774</v>
          </cell>
          <cell r="W126">
            <v>11.630233940788264</v>
          </cell>
          <cell r="X126">
            <v>142.32</v>
          </cell>
          <cell r="Y126">
            <v>223.94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0</v>
          </cell>
          <cell r="AP126">
            <v>7.3</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대량절멸자</v>
          </cell>
          <cell r="U127">
            <v>25.095065357147273</v>
          </cell>
          <cell r="V127">
            <v>7.7400573154148722</v>
          </cell>
          <cell r="W127">
            <v>10.761040437380291</v>
          </cell>
          <cell r="X127">
            <v>194.24</v>
          </cell>
          <cell r="Y127">
            <v>270.05</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0</v>
          </cell>
          <cell r="AP127">
            <v>14.7</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checkNavMeshReachable|Bool</v>
          </cell>
          <cell r="AE1" t="str">
            <v>checkBurrow|Bool</v>
          </cell>
          <cell r="AF1" t="str">
            <v>checkGhost|Bool</v>
          </cell>
          <cell r="AG1" t="str">
            <v>flying|Bool</v>
          </cell>
          <cell r="AH1" t="str">
            <v>orderIndex|Int</v>
          </cell>
          <cell r="AI1" t="str">
            <v>제외사유</v>
          </cell>
          <cell r="AJ1" t="str">
            <v>업데이트순번</v>
          </cell>
          <cell r="AK1" t="str">
            <v>charGachaWeight|Float</v>
          </cell>
          <cell r="AL1" t="str">
            <v>noHaveTimes|Float</v>
          </cell>
          <cell r="AM1" t="str">
            <v>baseStr|Int</v>
          </cell>
          <cell r="AN1" t="str">
            <v>baseDex|Int</v>
          </cell>
          <cell r="AO1" t="str">
            <v>baseInt|Int</v>
          </cell>
          <cell r="AP1" t="str">
            <v>baseVit|Int</v>
          </cell>
          <cell r="AQ1" t="str">
            <v>trainingHp|Float</v>
          </cell>
          <cell r="AR1" t="str">
            <v>trainingAtk|Float</v>
          </cell>
          <cell r="AS1" t="str">
            <v>trainingMin|Int</v>
          </cell>
          <cell r="AT1" t="str">
            <v>trainingMax|Int</v>
          </cell>
          <cell r="AU1">
            <v>685</v>
          </cell>
          <cell r="AV1" t="str">
            <v>현질시평균일수</v>
          </cell>
          <cell r="AW1" t="str">
            <v>표준 DI pr Min</v>
          </cell>
          <cell r="AX1" t="str">
            <v>표준 DI pr Max</v>
          </cell>
          <cell r="AY1" t="str">
            <v>표준 DI pp Min</v>
          </cell>
          <cell r="AZ1" t="str">
            <v>표준 DI pp Max</v>
          </cell>
          <cell r="BA1" t="str">
            <v>battltMusicOverriding|String</v>
          </cell>
          <cell r="BB1" t="str">
            <v>nodeWarLastCount|Int</v>
          </cell>
          <cell r="BC1" t="str">
            <v>actorId값연결</v>
          </cell>
          <cell r="BD1" t="str">
            <v>Jason화</v>
          </cell>
          <cell r="BF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1</v>
          </cell>
          <cell r="AE2" t="b">
            <v>1</v>
          </cell>
          <cell r="AF2" t="b">
            <v>1</v>
          </cell>
          <cell r="AG2" t="b">
            <v>0</v>
          </cell>
          <cell r="AH2">
            <v>1</v>
          </cell>
          <cell r="AJ2">
            <v>0</v>
          </cell>
          <cell r="AK2">
            <v>1</v>
          </cell>
          <cell r="AL2">
            <v>1</v>
          </cell>
          <cell r="AM2">
            <v>0</v>
          </cell>
          <cell r="AN2">
            <v>0</v>
          </cell>
          <cell r="AO2">
            <v>0</v>
          </cell>
          <cell r="AP2">
            <v>0</v>
          </cell>
          <cell r="AQ2">
            <v>0.31359999999999999</v>
          </cell>
          <cell r="AR2">
            <v>0.18379999999999999</v>
          </cell>
          <cell r="AS2">
            <v>289</v>
          </cell>
          <cell r="AT2">
            <v>521</v>
          </cell>
          <cell r="AU2">
            <v>24.691358024691358</v>
          </cell>
          <cell r="AV2">
            <v>8.2304526748971192</v>
          </cell>
          <cell r="AW2">
            <v>299</v>
          </cell>
          <cell r="AX2">
            <v>399</v>
          </cell>
          <cell r="AY2">
            <v>500</v>
          </cell>
          <cell r="AZ2">
            <v>520</v>
          </cell>
          <cell r="BB2">
            <v>75</v>
          </cell>
          <cell r="BC2" t="str">
            <v>"Actor0201"</v>
          </cell>
          <cell r="BD2" t="str">
            <v>"Actor0201"</v>
          </cell>
          <cell r="BF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cell r="AA3">
            <v>1</v>
          </cell>
          <cell r="AB3" t="str">
            <v>Portrait_Yuki</v>
          </cell>
          <cell r="AC3">
            <v>0.25</v>
          </cell>
          <cell r="AD3" t="b">
            <v>0</v>
          </cell>
          <cell r="AE3" t="b">
            <v>1</v>
          </cell>
          <cell r="AF3" t="b">
            <v>1</v>
          </cell>
          <cell r="AG3" t="b">
            <v>0</v>
          </cell>
          <cell r="AH3">
            <v>45</v>
          </cell>
          <cell r="AJ3">
            <v>0</v>
          </cell>
          <cell r="AK3">
            <v>30</v>
          </cell>
          <cell r="AL3">
            <v>7.2</v>
          </cell>
          <cell r="AM3">
            <v>0</v>
          </cell>
          <cell r="AN3">
            <v>0</v>
          </cell>
          <cell r="AO3">
            <v>0</v>
          </cell>
          <cell r="AP3">
            <v>0</v>
          </cell>
          <cell r="AQ3">
            <v>0.23669999999999999</v>
          </cell>
          <cell r="AR3">
            <v>0.13120000000000001</v>
          </cell>
          <cell r="AS3">
            <v>411</v>
          </cell>
          <cell r="AT3">
            <v>685</v>
          </cell>
          <cell r="AU3">
            <v>18.248175182481752</v>
          </cell>
          <cell r="AV3">
            <v>6.0827250608272507</v>
          </cell>
          <cell r="AW3">
            <v>29</v>
          </cell>
          <cell r="AX3">
            <v>39</v>
          </cell>
          <cell r="AY3">
            <v>50</v>
          </cell>
          <cell r="AZ3">
            <v>55</v>
          </cell>
          <cell r="BB3">
            <v>85</v>
          </cell>
          <cell r="BC3" t="str">
            <v>"Actor0201","Actor1002"</v>
          </cell>
          <cell r="BD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cell r="AA4">
            <v>1</v>
          </cell>
          <cell r="AB4" t="str">
            <v>Portrait_BigBatSuccubus</v>
          </cell>
          <cell r="AC4">
            <v>0.15</v>
          </cell>
          <cell r="AD4" t="b">
            <v>1</v>
          </cell>
          <cell r="AE4" t="b">
            <v>1</v>
          </cell>
          <cell r="AF4" t="b">
            <v>1</v>
          </cell>
          <cell r="AG4" t="b">
            <v>0</v>
          </cell>
          <cell r="AH4">
            <v>27</v>
          </cell>
          <cell r="AJ4">
            <v>0</v>
          </cell>
          <cell r="AK4">
            <v>14</v>
          </cell>
          <cell r="AL4">
            <v>4.5999999999999996</v>
          </cell>
          <cell r="AM4">
            <v>0</v>
          </cell>
          <cell r="AN4">
            <v>0</v>
          </cell>
          <cell r="AO4">
            <v>0</v>
          </cell>
          <cell r="AP4">
            <v>0</v>
          </cell>
          <cell r="AQ4">
            <v>0.28689999999999999</v>
          </cell>
          <cell r="AR4">
            <v>0.17280000000000001</v>
          </cell>
          <cell r="AS4">
            <v>325</v>
          </cell>
          <cell r="AT4">
            <v>604</v>
          </cell>
          <cell r="AU4">
            <v>21.528525296017222</v>
          </cell>
          <cell r="AV4">
            <v>7.1761750986724078</v>
          </cell>
          <cell r="AW4">
            <v>119</v>
          </cell>
          <cell r="AX4">
            <v>179</v>
          </cell>
          <cell r="AY4">
            <v>200</v>
          </cell>
          <cell r="AZ4">
            <v>210</v>
          </cell>
          <cell r="BB4">
            <v>93</v>
          </cell>
          <cell r="BC4" t="str">
            <v>"Actor0201","Actor1002","Actor2103"</v>
          </cell>
          <cell r="BD4" t="str">
            <v>"Actor2103"</v>
          </cell>
          <cell r="BF4" t="str">
            <v>표준가챠전설캐릭가중치합</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불꽃을 더 많이 겹치게 할수록 더 많은 데미지를 입힌다.</v>
          </cell>
          <cell r="J5" t="str">
            <v>&lt;size=16&gt;&lt;color=#DE7100&gt;궁극기 이름&lt;/color&gt;&lt;/size&gt;
궁극기 설명</v>
          </cell>
          <cell r="K5">
            <v>1</v>
          </cell>
          <cell r="L5">
            <v>0.92200000000000004</v>
          </cell>
          <cell r="M5">
            <v>0.93799999999999994</v>
          </cell>
          <cell r="N5">
            <v>0.35499999999999998</v>
          </cell>
          <cell r="O5">
            <v>0.27749166666666664</v>
          </cell>
          <cell r="P5">
            <v>0.88200000000000001</v>
          </cell>
          <cell r="Q5">
            <v>1</v>
          </cell>
          <cell r="R5">
            <v>0.27749166666666664</v>
          </cell>
          <cell r="S5">
            <v>0.31461640211640207</v>
          </cell>
          <cell r="T5">
            <v>3.5</v>
          </cell>
          <cell r="U5">
            <v>0</v>
          </cell>
          <cell r="V5">
            <v>125</v>
          </cell>
          <cell r="W5">
            <v>6.7</v>
          </cell>
          <cell r="X5">
            <v>0</v>
          </cell>
          <cell r="Y5">
            <v>0</v>
          </cell>
          <cell r="Z5" t="str">
            <v>Bei</v>
          </cell>
          <cell r="AA5">
            <v>1</v>
          </cell>
          <cell r="AB5" t="str">
            <v>Portrait_Bei</v>
          </cell>
          <cell r="AC5">
            <v>0.2</v>
          </cell>
          <cell r="AD5" t="b">
            <v>1</v>
          </cell>
          <cell r="AE5" t="b">
            <v>1</v>
          </cell>
          <cell r="AF5" t="b">
            <v>1</v>
          </cell>
          <cell r="AG5" t="b">
            <v>0</v>
          </cell>
          <cell r="AH5">
            <v>22</v>
          </cell>
          <cell r="AJ5">
            <v>0</v>
          </cell>
          <cell r="AK5">
            <v>14</v>
          </cell>
          <cell r="AL5">
            <v>4.5999999999999996</v>
          </cell>
          <cell r="AM5">
            <v>0</v>
          </cell>
          <cell r="AN5">
            <v>0</v>
          </cell>
          <cell r="AO5">
            <v>0</v>
          </cell>
          <cell r="AP5">
            <v>0</v>
          </cell>
          <cell r="AQ5">
            <v>0.25459999999999999</v>
          </cell>
          <cell r="AR5">
            <v>0.1605</v>
          </cell>
          <cell r="AS5">
            <v>325</v>
          </cell>
          <cell r="AT5">
            <v>604</v>
          </cell>
          <cell r="AU5">
            <v>21.528525296017222</v>
          </cell>
          <cell r="AV5">
            <v>7.1761750986724078</v>
          </cell>
          <cell r="AW5">
            <v>119</v>
          </cell>
          <cell r="AX5">
            <v>179</v>
          </cell>
          <cell r="AY5">
            <v>200</v>
          </cell>
          <cell r="AZ5">
            <v>210</v>
          </cell>
          <cell r="BB5">
            <v>85</v>
          </cell>
          <cell r="BC5" t="str">
            <v>"Actor0201","Actor1002","Actor2103","Actor0104"</v>
          </cell>
          <cell r="BD5" t="str">
            <v>"Actor0104"</v>
          </cell>
          <cell r="BF5">
            <v>12</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t="b">
            <v>1</v>
          </cell>
          <cell r="AF6" t="b">
            <v>1</v>
          </cell>
          <cell r="AG6" t="b">
            <v>0</v>
          </cell>
          <cell r="AH6">
            <v>47</v>
          </cell>
          <cell r="AJ6">
            <v>0</v>
          </cell>
          <cell r="AK6">
            <v>30</v>
          </cell>
          <cell r="AL6">
            <v>7.2</v>
          </cell>
          <cell r="AM6">
            <v>0</v>
          </cell>
          <cell r="AN6">
            <v>0</v>
          </cell>
          <cell r="AO6">
            <v>0</v>
          </cell>
          <cell r="AP6">
            <v>0</v>
          </cell>
          <cell r="AQ6">
            <v>0.22120000000000001</v>
          </cell>
          <cell r="AR6">
            <v>0.13819999999999999</v>
          </cell>
          <cell r="AS6">
            <v>411</v>
          </cell>
          <cell r="AT6">
            <v>685</v>
          </cell>
          <cell r="AU6">
            <v>18.248175182481752</v>
          </cell>
          <cell r="AV6">
            <v>6.0827250608272507</v>
          </cell>
          <cell r="AW6">
            <v>29</v>
          </cell>
          <cell r="AX6">
            <v>39</v>
          </cell>
          <cell r="AY6">
            <v>50</v>
          </cell>
          <cell r="AZ6">
            <v>55</v>
          </cell>
          <cell r="BB6">
            <v>95</v>
          </cell>
          <cell r="BC6" t="str">
            <v>"Actor0201","Actor1002","Actor2103","Actor0104","Actor1005"</v>
          </cell>
          <cell r="BD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1</v>
          </cell>
          <cell r="AE7" t="b">
            <v>1</v>
          </cell>
          <cell r="AF7" t="b">
            <v>1</v>
          </cell>
          <cell r="AG7" t="b">
            <v>0</v>
          </cell>
          <cell r="AI7" t="str">
            <v>저작권이슈</v>
          </cell>
          <cell r="AJ7">
            <v>99999</v>
          </cell>
          <cell r="AM7">
            <v>0</v>
          </cell>
          <cell r="AN7">
            <v>0</v>
          </cell>
          <cell r="AO7">
            <v>0</v>
          </cell>
          <cell r="AP7">
            <v>0</v>
          </cell>
          <cell r="AQ7">
            <v>0.2</v>
          </cell>
          <cell r="AR7">
            <v>0.125</v>
          </cell>
          <cell r="AS7">
            <v>100</v>
          </cell>
          <cell r="AT7">
            <v>200</v>
          </cell>
          <cell r="AU7">
            <v>66.666666666666671</v>
          </cell>
          <cell r="AV7">
            <v>22.222222222222221</v>
          </cell>
          <cell r="AW7">
            <v>999</v>
          </cell>
          <cell r="AX7">
            <v>999</v>
          </cell>
          <cell r="AY7">
            <v>9999</v>
          </cell>
          <cell r="AZ7">
            <v>9999</v>
          </cell>
          <cell r="BB7">
            <v>85</v>
          </cell>
          <cell r="BC7" t="str">
            <v>"Actor0201","Actor1002","Actor2103","Actor0104","Actor1005"</v>
          </cell>
          <cell r="BD7" t="str">
            <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cell r="AA8">
            <v>1</v>
          </cell>
          <cell r="AB8" t="str">
            <v>Portrait_EarthMage</v>
          </cell>
          <cell r="AC8">
            <v>0.15</v>
          </cell>
          <cell r="AD8" t="b">
            <v>1</v>
          </cell>
          <cell r="AE8" t="b">
            <v>1</v>
          </cell>
          <cell r="AF8" t="b">
            <v>1</v>
          </cell>
          <cell r="AG8" t="b">
            <v>0</v>
          </cell>
          <cell r="AH8">
            <v>43</v>
          </cell>
          <cell r="AJ8">
            <v>0</v>
          </cell>
          <cell r="AK8">
            <v>30</v>
          </cell>
          <cell r="AL8">
            <v>7.2</v>
          </cell>
          <cell r="AM8">
            <v>0</v>
          </cell>
          <cell r="AN8">
            <v>0</v>
          </cell>
          <cell r="AO8">
            <v>0</v>
          </cell>
          <cell r="AP8">
            <v>0</v>
          </cell>
          <cell r="AQ8">
            <v>0.24229999999999999</v>
          </cell>
          <cell r="AR8">
            <v>0.1386</v>
          </cell>
          <cell r="AS8">
            <v>411</v>
          </cell>
          <cell r="AT8">
            <v>685</v>
          </cell>
          <cell r="AU8">
            <v>18.248175182481752</v>
          </cell>
          <cell r="AV8">
            <v>6.0827250608272507</v>
          </cell>
          <cell r="AW8">
            <v>29</v>
          </cell>
          <cell r="AX8">
            <v>39</v>
          </cell>
          <cell r="AY8">
            <v>50</v>
          </cell>
          <cell r="AZ8">
            <v>55</v>
          </cell>
          <cell r="BB8">
            <v>85</v>
          </cell>
          <cell r="BC8" t="str">
            <v>"Actor0201","Actor1002","Actor2103","Actor0104","Actor1005","Actor0007"</v>
          </cell>
          <cell r="BD8" t="str">
            <v>"Actor0007"</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0.60299999999999998</v>
          </cell>
          <cell r="O9">
            <v>0.49043999999999999</v>
          </cell>
          <cell r="P9">
            <v>0.71199999999999997</v>
          </cell>
          <cell r="Q9">
            <v>2.4</v>
          </cell>
          <cell r="R9">
            <v>1.1770559999999999</v>
          </cell>
          <cell r="S9">
            <v>1.6531685393258426</v>
          </cell>
          <cell r="T9">
            <v>2.5</v>
          </cell>
          <cell r="U9">
            <v>1</v>
          </cell>
          <cell r="V9">
            <v>125</v>
          </cell>
          <cell r="W9">
            <v>4.5</v>
          </cell>
          <cell r="X9">
            <v>180</v>
          </cell>
          <cell r="Y9">
            <v>0</v>
          </cell>
          <cell r="Z9" t="str">
            <v>DynaMob</v>
          </cell>
          <cell r="AA9">
            <v>1</v>
          </cell>
          <cell r="AB9" t="str">
            <v>Portrait_DynaMob</v>
          </cell>
          <cell r="AC9">
            <v>0</v>
          </cell>
          <cell r="AD9" t="b">
            <v>0</v>
          </cell>
          <cell r="AE9" t="b">
            <v>1</v>
          </cell>
          <cell r="AF9" t="b">
            <v>0</v>
          </cell>
          <cell r="AG9" t="b">
            <v>0</v>
          </cell>
          <cell r="AH9">
            <v>24</v>
          </cell>
          <cell r="AJ9">
            <v>0</v>
          </cell>
          <cell r="AK9">
            <v>14</v>
          </cell>
          <cell r="AL9">
            <v>4.5999999999999996</v>
          </cell>
          <cell r="AM9">
            <v>0</v>
          </cell>
          <cell r="AN9">
            <v>0</v>
          </cell>
          <cell r="AO9">
            <v>0</v>
          </cell>
          <cell r="AP9">
            <v>0</v>
          </cell>
          <cell r="AQ9">
            <v>0.29570000000000002</v>
          </cell>
          <cell r="AR9">
            <v>0.15359999999999999</v>
          </cell>
          <cell r="AS9">
            <v>325</v>
          </cell>
          <cell r="AT9">
            <v>604</v>
          </cell>
          <cell r="AU9">
            <v>21.528525296017222</v>
          </cell>
          <cell r="AV9">
            <v>7.1761750986724078</v>
          </cell>
          <cell r="AW9">
            <v>119</v>
          </cell>
          <cell r="AX9">
            <v>179</v>
          </cell>
          <cell r="AY9">
            <v>200</v>
          </cell>
          <cell r="AZ9">
            <v>210</v>
          </cell>
          <cell r="BB9">
            <v>85</v>
          </cell>
          <cell r="BC9" t="str">
            <v>"Actor0201","Actor1002","Actor2103","Actor0104","Actor1005","Actor0007","Actor1108"</v>
          </cell>
          <cell r="BD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두 발의 원거리 단일샷을 날린 뒤 한 발의 폭발샷을 발사한다.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cell r="AA10">
            <v>1</v>
          </cell>
          <cell r="AB10" t="str">
            <v>Portrait_SciFiWarrior</v>
          </cell>
          <cell r="AC10">
            <v>0.05</v>
          </cell>
          <cell r="AD10" t="b">
            <v>1</v>
          </cell>
          <cell r="AE10" t="b">
            <v>1</v>
          </cell>
          <cell r="AF10" t="b">
            <v>1</v>
          </cell>
          <cell r="AG10" t="b">
            <v>0</v>
          </cell>
          <cell r="AH10">
            <v>26</v>
          </cell>
          <cell r="AJ10">
            <v>0</v>
          </cell>
          <cell r="AK10">
            <v>14</v>
          </cell>
          <cell r="AL10">
            <v>4.5999999999999996</v>
          </cell>
          <cell r="AM10">
            <v>0</v>
          </cell>
          <cell r="AN10">
            <v>0</v>
          </cell>
          <cell r="AO10">
            <v>0</v>
          </cell>
          <cell r="AP10">
            <v>0</v>
          </cell>
          <cell r="AQ10">
            <v>0.29749999999999999</v>
          </cell>
          <cell r="AR10">
            <v>0.1691</v>
          </cell>
          <cell r="AS10">
            <v>325</v>
          </cell>
          <cell r="AT10">
            <v>604</v>
          </cell>
          <cell r="AU10">
            <v>21.528525296017222</v>
          </cell>
          <cell r="AV10">
            <v>7.1761750986724078</v>
          </cell>
          <cell r="AW10">
            <v>119</v>
          </cell>
          <cell r="AX10">
            <v>179</v>
          </cell>
          <cell r="AY10">
            <v>200</v>
          </cell>
          <cell r="AZ10">
            <v>210</v>
          </cell>
          <cell r="BB10">
            <v>85</v>
          </cell>
          <cell r="BC10" t="str">
            <v>"Actor0201","Actor1002","Actor2103","Actor0104","Actor1005","Actor0007","Actor1108","Actor1109"</v>
          </cell>
          <cell r="BD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t="b">
            <v>1</v>
          </cell>
          <cell r="AF11" t="b">
            <v>1</v>
          </cell>
          <cell r="AG11" t="b">
            <v>1</v>
          </cell>
          <cell r="AH11">
            <v>49</v>
          </cell>
          <cell r="AJ11">
            <v>0</v>
          </cell>
          <cell r="AK11">
            <v>30</v>
          </cell>
          <cell r="AL11">
            <v>7.2</v>
          </cell>
          <cell r="AM11">
            <v>0</v>
          </cell>
          <cell r="AN11">
            <v>0</v>
          </cell>
          <cell r="AO11">
            <v>0</v>
          </cell>
          <cell r="AP11">
            <v>0</v>
          </cell>
          <cell r="AQ11">
            <v>0.23350000000000001</v>
          </cell>
          <cell r="AR11">
            <v>0.13869999999999999</v>
          </cell>
          <cell r="AS11">
            <v>411</v>
          </cell>
          <cell r="AT11">
            <v>685</v>
          </cell>
          <cell r="AU11">
            <v>18.248175182481752</v>
          </cell>
          <cell r="AV11">
            <v>6.0827250608272507</v>
          </cell>
          <cell r="AW11">
            <v>29</v>
          </cell>
          <cell r="AX11">
            <v>39</v>
          </cell>
          <cell r="AY11">
            <v>50</v>
          </cell>
          <cell r="AZ11">
            <v>55</v>
          </cell>
          <cell r="BB11">
            <v>85</v>
          </cell>
          <cell r="BC11" t="str">
            <v>"Actor0201","Actor1002","Actor2103","Actor0104","Actor1005","Actor0007","Actor1108","Actor1109","Actor2010"</v>
          </cell>
          <cell r="BD11" t="str">
            <v>"Actor2010"</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1</v>
          </cell>
          <cell r="AE12" t="b">
            <v>1</v>
          </cell>
          <cell r="AF12" t="b">
            <v>1</v>
          </cell>
          <cell r="AG12" t="b">
            <v>0</v>
          </cell>
          <cell r="AH12">
            <v>51</v>
          </cell>
          <cell r="AJ12">
            <v>0</v>
          </cell>
          <cell r="AK12">
            <v>30</v>
          </cell>
          <cell r="AL12">
            <v>7.2</v>
          </cell>
          <cell r="AM12">
            <v>0</v>
          </cell>
          <cell r="AN12">
            <v>0</v>
          </cell>
          <cell r="AO12">
            <v>0</v>
          </cell>
          <cell r="AP12">
            <v>0</v>
          </cell>
          <cell r="AQ12">
            <v>0.2235</v>
          </cell>
          <cell r="AR12">
            <v>0.14829999999999999</v>
          </cell>
          <cell r="AS12">
            <v>411</v>
          </cell>
          <cell r="AT12">
            <v>685</v>
          </cell>
          <cell r="AU12">
            <v>18.248175182481752</v>
          </cell>
          <cell r="AV12">
            <v>6.0827250608272507</v>
          </cell>
          <cell r="AW12">
            <v>29</v>
          </cell>
          <cell r="AX12">
            <v>39</v>
          </cell>
          <cell r="AY12">
            <v>50</v>
          </cell>
          <cell r="AZ12">
            <v>55</v>
          </cell>
          <cell r="BB12">
            <v>85</v>
          </cell>
          <cell r="BC12" t="str">
            <v>"Actor0201","Actor1002","Actor2103","Actor0104","Actor1005","Actor0007","Actor1108","Actor1109","Actor2010","Actor2011"</v>
          </cell>
          <cell r="BD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히트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cell r="AA13">
            <v>1</v>
          </cell>
          <cell r="AB13" t="str">
            <v>Portrait_Meryl</v>
          </cell>
          <cell r="AC13">
            <v>0</v>
          </cell>
          <cell r="AD13" t="b">
            <v>0</v>
          </cell>
          <cell r="AE13" t="b">
            <v>1</v>
          </cell>
          <cell r="AF13" t="b">
            <v>1</v>
          </cell>
          <cell r="AG13" t="b">
            <v>0</v>
          </cell>
          <cell r="AH13">
            <v>10</v>
          </cell>
          <cell r="AJ13">
            <v>3</v>
          </cell>
          <cell r="AK13">
            <v>1</v>
          </cell>
          <cell r="AL13">
            <v>1</v>
          </cell>
          <cell r="AM13">
            <v>0</v>
          </cell>
          <cell r="AN13">
            <v>0</v>
          </cell>
          <cell r="AO13">
            <v>0</v>
          </cell>
          <cell r="AP13">
            <v>0</v>
          </cell>
          <cell r="AQ13">
            <v>0.31530000000000002</v>
          </cell>
          <cell r="AR13">
            <v>0.17630000000000001</v>
          </cell>
          <cell r="AS13">
            <v>289</v>
          </cell>
          <cell r="AT13">
            <v>521</v>
          </cell>
          <cell r="AU13">
            <v>24.691358024691358</v>
          </cell>
          <cell r="AV13">
            <v>8.2304526748971192</v>
          </cell>
          <cell r="AW13">
            <v>299</v>
          </cell>
          <cell r="AX13">
            <v>399</v>
          </cell>
          <cell r="AY13">
            <v>500</v>
          </cell>
          <cell r="AZ13">
            <v>520</v>
          </cell>
          <cell r="BB13">
            <v>85</v>
          </cell>
          <cell r="BC13" t="str">
            <v>"Actor0201","Actor1002","Actor2103","Actor0104","Actor1005","Actor0007","Actor1108","Actor1109","Actor2010","Actor2011","Actor3212"</v>
          </cell>
          <cell r="BD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cell r="AA14">
            <v>1</v>
          </cell>
          <cell r="AB14" t="str">
            <v>Portrait_GreekWarrior</v>
          </cell>
          <cell r="AC14">
            <v>0</v>
          </cell>
          <cell r="AD14" t="b">
            <v>0</v>
          </cell>
          <cell r="AE14" t="b">
            <v>0</v>
          </cell>
          <cell r="AF14" t="b">
            <v>1</v>
          </cell>
          <cell r="AG14" t="b">
            <v>0</v>
          </cell>
          <cell r="AH14">
            <v>21</v>
          </cell>
          <cell r="AJ14">
            <v>0</v>
          </cell>
          <cell r="AK14">
            <v>14</v>
          </cell>
          <cell r="AL14">
            <v>4.5999999999999996</v>
          </cell>
          <cell r="AM14">
            <v>0</v>
          </cell>
          <cell r="AN14">
            <v>0</v>
          </cell>
          <cell r="AO14">
            <v>0</v>
          </cell>
          <cell r="AP14">
            <v>0</v>
          </cell>
          <cell r="AQ14">
            <v>0.2853</v>
          </cell>
          <cell r="AR14">
            <v>0.16370000000000001</v>
          </cell>
          <cell r="AS14">
            <v>325</v>
          </cell>
          <cell r="AT14">
            <v>604</v>
          </cell>
          <cell r="AU14">
            <v>21.528525296017222</v>
          </cell>
          <cell r="AV14">
            <v>7.1761750986724078</v>
          </cell>
          <cell r="AW14">
            <v>119</v>
          </cell>
          <cell r="AX14">
            <v>179</v>
          </cell>
          <cell r="AY14">
            <v>200</v>
          </cell>
          <cell r="AZ14">
            <v>210</v>
          </cell>
          <cell r="BB14">
            <v>85</v>
          </cell>
          <cell r="BC14" t="str">
            <v>"Actor0201","Actor1002","Actor2103","Actor0104","Actor1005","Actor0007","Actor1108","Actor1109","Actor2010","Actor2011","Actor3212","Actor0113"</v>
          </cell>
          <cell r="BD14" t="str">
            <v>"Actor0113"</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cell r="AA15">
            <v>1</v>
          </cell>
          <cell r="AB15" t="str">
            <v>Portrait_Akai</v>
          </cell>
          <cell r="AC15">
            <v>0.05</v>
          </cell>
          <cell r="AD15" t="b">
            <v>1</v>
          </cell>
          <cell r="AE15" t="b">
            <v>1</v>
          </cell>
          <cell r="AF15" t="b">
            <v>1</v>
          </cell>
          <cell r="AG15" t="b">
            <v>0</v>
          </cell>
          <cell r="AH15">
            <v>30</v>
          </cell>
          <cell r="AJ15">
            <v>0</v>
          </cell>
          <cell r="AK15">
            <v>14</v>
          </cell>
          <cell r="AL15">
            <v>4.5999999999999996</v>
          </cell>
          <cell r="AM15">
            <v>0</v>
          </cell>
          <cell r="AN15">
            <v>0</v>
          </cell>
          <cell r="AO15">
            <v>0</v>
          </cell>
          <cell r="AP15">
            <v>0</v>
          </cell>
          <cell r="AQ15">
            <v>0.29580000000000001</v>
          </cell>
          <cell r="AR15">
            <v>0.1714</v>
          </cell>
          <cell r="AS15">
            <v>325</v>
          </cell>
          <cell r="AT15">
            <v>604</v>
          </cell>
          <cell r="AU15">
            <v>21.528525296017222</v>
          </cell>
          <cell r="AV15">
            <v>7.1761750986724078</v>
          </cell>
          <cell r="AW15">
            <v>119</v>
          </cell>
          <cell r="AX15">
            <v>179</v>
          </cell>
          <cell r="AY15">
            <v>200</v>
          </cell>
          <cell r="AZ15">
            <v>210</v>
          </cell>
          <cell r="BB15">
            <v>85</v>
          </cell>
          <cell r="BC15" t="str">
            <v>"Actor0201","Actor1002","Actor2103","Actor0104","Actor1005","Actor0007","Actor1108","Actor1109","Actor2010","Actor2011","Actor3212","Actor0113","Actor3114"</v>
          </cell>
          <cell r="BD15" t="str">
            <v>"Actor3114"</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여러 덩굴이 겹치더라도 일정 주기에 따라 한 번의 데미지만 입힐 수 있지만 매우 오래 지속된다.</v>
          </cell>
          <cell r="J16" t="str">
            <v>&lt;size=16&gt;&lt;color=#DE7100&gt;궁극기 이름&lt;/color&gt;&lt;/size&gt;
궁극기 설명</v>
          </cell>
          <cell r="K16">
            <v>0</v>
          </cell>
          <cell r="L16">
            <v>0.83199999999999996</v>
          </cell>
          <cell r="M16">
            <v>0.83899999999999997</v>
          </cell>
          <cell r="N16">
            <v>0.57999999999999996</v>
          </cell>
          <cell r="O16">
            <v>0.40551666666666664</v>
          </cell>
          <cell r="P16">
            <v>0.95299999999999996</v>
          </cell>
          <cell r="Q16">
            <v>1.9</v>
          </cell>
          <cell r="R16">
            <v>0.77048166666666662</v>
          </cell>
          <cell r="S16">
            <v>0.80848023784540046</v>
          </cell>
          <cell r="T16">
            <v>3.1</v>
          </cell>
          <cell r="U16">
            <v>2</v>
          </cell>
          <cell r="V16">
            <v>125</v>
          </cell>
          <cell r="W16">
            <v>4.8</v>
          </cell>
          <cell r="X16">
            <v>0</v>
          </cell>
          <cell r="Y16">
            <v>0</v>
          </cell>
          <cell r="Z16" t="str">
            <v>Yuka</v>
          </cell>
          <cell r="AA16">
            <v>1</v>
          </cell>
          <cell r="AB16" t="str">
            <v>Portrait_Yuka</v>
          </cell>
          <cell r="AC16">
            <v>0.15</v>
          </cell>
          <cell r="AD16" t="b">
            <v>1</v>
          </cell>
          <cell r="AE16" t="b">
            <v>1</v>
          </cell>
          <cell r="AF16" t="b">
            <v>1</v>
          </cell>
          <cell r="AG16" t="b">
            <v>0</v>
          </cell>
          <cell r="AH16">
            <v>50</v>
          </cell>
          <cell r="AJ16">
            <v>0</v>
          </cell>
          <cell r="AK16">
            <v>30</v>
          </cell>
          <cell r="AL16">
            <v>7.2</v>
          </cell>
          <cell r="AM16">
            <v>0</v>
          </cell>
          <cell r="AN16">
            <v>0</v>
          </cell>
          <cell r="AO16">
            <v>0</v>
          </cell>
          <cell r="AP16">
            <v>0</v>
          </cell>
          <cell r="AQ16">
            <v>0.23419999999999999</v>
          </cell>
          <cell r="AR16">
            <v>0.12859999999999999</v>
          </cell>
          <cell r="AS16">
            <v>411</v>
          </cell>
          <cell r="AT16">
            <v>685</v>
          </cell>
          <cell r="AU16">
            <v>18.248175182481752</v>
          </cell>
          <cell r="AV16">
            <v>6.0827250608272507</v>
          </cell>
          <cell r="AW16">
            <v>29</v>
          </cell>
          <cell r="AX16">
            <v>39</v>
          </cell>
          <cell r="AY16">
            <v>50</v>
          </cell>
          <cell r="AZ16">
            <v>55</v>
          </cell>
          <cell r="BB16">
            <v>85</v>
          </cell>
          <cell r="BC16" t="str">
            <v>"Actor0201","Actor1002","Actor2103","Actor0104","Actor1005","Actor0007","Actor1108","Actor1109","Actor2010","Actor2011","Actor3212","Actor0113","Actor3114","Actor2015"</v>
          </cell>
          <cell r="BD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cell r="AA17">
            <v>1</v>
          </cell>
          <cell r="AB17" t="str">
            <v>Portrait_SteampunkRobot</v>
          </cell>
          <cell r="AC17">
            <v>0.05</v>
          </cell>
          <cell r="AD17" t="b">
            <v>1</v>
          </cell>
          <cell r="AE17" t="b">
            <v>1</v>
          </cell>
          <cell r="AF17" t="b">
            <v>1</v>
          </cell>
          <cell r="AG17" t="b">
            <v>0</v>
          </cell>
          <cell r="AH17">
            <v>5</v>
          </cell>
          <cell r="AJ17">
            <v>0</v>
          </cell>
          <cell r="AK17">
            <v>1</v>
          </cell>
          <cell r="AL17">
            <v>1</v>
          </cell>
          <cell r="AM17">
            <v>0</v>
          </cell>
          <cell r="AN17">
            <v>0</v>
          </cell>
          <cell r="AO17">
            <v>0</v>
          </cell>
          <cell r="AP17">
            <v>0</v>
          </cell>
          <cell r="AQ17">
            <v>0.33579999999999999</v>
          </cell>
          <cell r="AR17">
            <v>0.1915</v>
          </cell>
          <cell r="AS17">
            <v>289</v>
          </cell>
          <cell r="AT17">
            <v>521</v>
          </cell>
          <cell r="AU17">
            <v>24.691358024691358</v>
          </cell>
          <cell r="AV17">
            <v>8.2304526748971192</v>
          </cell>
          <cell r="AW17">
            <v>299</v>
          </cell>
          <cell r="AX17">
            <v>399</v>
          </cell>
          <cell r="AY17">
            <v>500</v>
          </cell>
          <cell r="AZ17">
            <v>520</v>
          </cell>
          <cell r="BB17">
            <v>85</v>
          </cell>
          <cell r="BC17" t="str">
            <v>"Actor0201","Actor1002","Actor2103","Actor0104","Actor1005","Actor0007","Actor1108","Actor1109","Actor2010","Actor2011","Actor3212","Actor0113","Actor3114","Actor2015","Actor1216"</v>
          </cell>
          <cell r="BD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cell r="AA18">
            <v>1</v>
          </cell>
          <cell r="AB18" t="str">
            <v>Portrait_Kachujin</v>
          </cell>
          <cell r="AC18">
            <v>0</v>
          </cell>
          <cell r="AD18" t="b">
            <v>0</v>
          </cell>
          <cell r="AE18" t="b">
            <v>1</v>
          </cell>
          <cell r="AF18" t="b">
            <v>1</v>
          </cell>
          <cell r="AG18" t="b">
            <v>0</v>
          </cell>
          <cell r="AH18">
            <v>31</v>
          </cell>
          <cell r="AJ18">
            <v>0</v>
          </cell>
          <cell r="AK18">
            <v>14</v>
          </cell>
          <cell r="AL18">
            <v>4.5999999999999996</v>
          </cell>
          <cell r="AM18">
            <v>0</v>
          </cell>
          <cell r="AN18">
            <v>0</v>
          </cell>
          <cell r="AO18">
            <v>0</v>
          </cell>
          <cell r="AP18">
            <v>0</v>
          </cell>
          <cell r="AQ18">
            <v>0.25480000000000003</v>
          </cell>
          <cell r="AR18">
            <v>0.15820000000000001</v>
          </cell>
          <cell r="AS18">
            <v>325</v>
          </cell>
          <cell r="AT18">
            <v>604</v>
          </cell>
          <cell r="AU18">
            <v>21.528525296017222</v>
          </cell>
          <cell r="AV18">
            <v>7.1761750986724078</v>
          </cell>
          <cell r="AW18">
            <v>119</v>
          </cell>
          <cell r="AX18">
            <v>179</v>
          </cell>
          <cell r="AY18">
            <v>200</v>
          </cell>
          <cell r="AZ18">
            <v>210</v>
          </cell>
          <cell r="BB18">
            <v>85</v>
          </cell>
          <cell r="BC18" t="str">
            <v>"Actor0201","Actor1002","Actor2103","Actor0104","Actor1005","Actor0007","Actor1108","Actor1109","Actor2010","Actor2011","Actor3212","Actor0113","Actor3114","Actor2015","Actor1216","Actor3117"</v>
          </cell>
          <cell r="BD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cell r="AA19">
            <v>1</v>
          </cell>
          <cell r="AB19" t="str">
            <v>Portrait_Medea</v>
          </cell>
          <cell r="AC19">
            <v>0.1</v>
          </cell>
          <cell r="AD19" t="b">
            <v>1</v>
          </cell>
          <cell r="AE19" t="b">
            <v>1</v>
          </cell>
          <cell r="AF19" t="b">
            <v>1</v>
          </cell>
          <cell r="AG19" t="b">
            <v>0</v>
          </cell>
          <cell r="AH19">
            <v>6</v>
          </cell>
          <cell r="AJ19">
            <v>2</v>
          </cell>
          <cell r="AK19">
            <v>1</v>
          </cell>
          <cell r="AL19">
            <v>1</v>
          </cell>
          <cell r="AM19">
            <v>0</v>
          </cell>
          <cell r="AN19">
            <v>0</v>
          </cell>
          <cell r="AO19">
            <v>0</v>
          </cell>
          <cell r="AP19">
            <v>0</v>
          </cell>
          <cell r="AQ19">
            <v>0.3145</v>
          </cell>
          <cell r="AR19">
            <v>0.19259999999999999</v>
          </cell>
          <cell r="AS19">
            <v>289</v>
          </cell>
          <cell r="AT19">
            <v>521</v>
          </cell>
          <cell r="AU19">
            <v>24.691358024691358</v>
          </cell>
          <cell r="AV19">
            <v>8.2304526748971192</v>
          </cell>
          <cell r="AW19">
            <v>299</v>
          </cell>
          <cell r="AX19">
            <v>399</v>
          </cell>
          <cell r="AY19">
            <v>500</v>
          </cell>
          <cell r="AZ19">
            <v>520</v>
          </cell>
          <cell r="BB19">
            <v>85</v>
          </cell>
          <cell r="BC19" t="str">
            <v>"Actor0201","Actor1002","Actor2103","Actor0104","Actor1005","Actor0007","Actor1108","Actor1109","Actor2010","Actor2011","Actor3212","Actor0113","Actor3114","Actor2015","Actor1216","Actor3117","Actor1218"</v>
          </cell>
          <cell r="BD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cell r="AA20">
            <v>1</v>
          </cell>
          <cell r="AB20" t="str">
            <v>Portrait_Lola</v>
          </cell>
          <cell r="AC20">
            <v>0.2</v>
          </cell>
          <cell r="AD20" t="b">
            <v>1</v>
          </cell>
          <cell r="AE20" t="b">
            <v>1</v>
          </cell>
          <cell r="AF20" t="b">
            <v>1</v>
          </cell>
          <cell r="AG20" t="b">
            <v>0</v>
          </cell>
          <cell r="AH20">
            <v>53</v>
          </cell>
          <cell r="AJ20">
            <v>0</v>
          </cell>
          <cell r="AK20">
            <v>30</v>
          </cell>
          <cell r="AL20">
            <v>7.2</v>
          </cell>
          <cell r="AM20">
            <v>0</v>
          </cell>
          <cell r="AN20">
            <v>0</v>
          </cell>
          <cell r="AO20">
            <v>0</v>
          </cell>
          <cell r="AP20">
            <v>0</v>
          </cell>
          <cell r="AQ20">
            <v>0.2041</v>
          </cell>
          <cell r="AR20">
            <v>0.12939999999999999</v>
          </cell>
          <cell r="AS20">
            <v>411</v>
          </cell>
          <cell r="AT20">
            <v>685</v>
          </cell>
          <cell r="AU20">
            <v>18.248175182481752</v>
          </cell>
          <cell r="AV20">
            <v>6.0827250608272507</v>
          </cell>
          <cell r="AW20">
            <v>29</v>
          </cell>
          <cell r="AX20">
            <v>39</v>
          </cell>
          <cell r="AY20">
            <v>50</v>
          </cell>
          <cell r="AZ20">
            <v>55</v>
          </cell>
          <cell r="BB20">
            <v>85</v>
          </cell>
          <cell r="BC20" t="str">
            <v>"Actor0201","Actor1002","Actor2103","Actor0104","Actor1005","Actor0007","Actor1108","Actor1109","Actor2010","Actor2011","Actor3212","Actor0113","Actor3114","Actor2015","Actor1216","Actor3117","Actor1218","Actor3019"</v>
          </cell>
          <cell r="BD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t="b">
            <v>0</v>
          </cell>
          <cell r="AF21" t="b">
            <v>1</v>
          </cell>
          <cell r="AG21" t="b">
            <v>0</v>
          </cell>
          <cell r="AH21">
            <v>28</v>
          </cell>
          <cell r="AJ21">
            <v>0</v>
          </cell>
          <cell r="AK21">
            <v>14</v>
          </cell>
          <cell r="AL21">
            <v>4.5999999999999996</v>
          </cell>
          <cell r="AM21">
            <v>0</v>
          </cell>
          <cell r="AN21">
            <v>0</v>
          </cell>
          <cell r="AO21">
            <v>0</v>
          </cell>
          <cell r="AP21">
            <v>0</v>
          </cell>
          <cell r="AQ21">
            <v>0.28289999999999998</v>
          </cell>
          <cell r="AR21">
            <v>0.15670000000000001</v>
          </cell>
          <cell r="AS21">
            <v>325</v>
          </cell>
          <cell r="AT21">
            <v>604</v>
          </cell>
          <cell r="AU21">
            <v>21.528525296017222</v>
          </cell>
          <cell r="AV21">
            <v>7.1761750986724078</v>
          </cell>
          <cell r="AW21">
            <v>119</v>
          </cell>
          <cell r="AX21">
            <v>179</v>
          </cell>
          <cell r="AY21">
            <v>200</v>
          </cell>
          <cell r="AZ21">
            <v>210</v>
          </cell>
          <cell r="BB21">
            <v>85</v>
          </cell>
          <cell r="BC21" t="str">
            <v>"Actor0201","Actor1002","Actor2103","Actor0104","Actor1005","Actor0007","Actor1108","Actor1109","Actor2010","Actor2011","Actor3212","Actor0113","Actor3114","Actor2015","Actor1216","Actor3117","Actor1218","Actor3019","Actor2120"</v>
          </cell>
          <cell r="BD21" t="str">
            <v>"Actor2120"</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cell r="AA22">
            <v>1</v>
          </cell>
          <cell r="AB22" t="str">
            <v>Portrait_Soldier</v>
          </cell>
          <cell r="AC22">
            <v>0.28000000000000003</v>
          </cell>
          <cell r="AD22" t="b">
            <v>1</v>
          </cell>
          <cell r="AE22" t="b">
            <v>1</v>
          </cell>
          <cell r="AF22" t="b">
            <v>1</v>
          </cell>
          <cell r="AG22" t="b">
            <v>0</v>
          </cell>
          <cell r="AH22">
            <v>52</v>
          </cell>
          <cell r="AJ22">
            <v>0</v>
          </cell>
          <cell r="AK22">
            <v>30</v>
          </cell>
          <cell r="AL22">
            <v>7.2</v>
          </cell>
          <cell r="AM22">
            <v>0</v>
          </cell>
          <cell r="AN22">
            <v>0</v>
          </cell>
          <cell r="AO22">
            <v>0</v>
          </cell>
          <cell r="AP22">
            <v>0</v>
          </cell>
          <cell r="AQ22">
            <v>0.22420000000000001</v>
          </cell>
          <cell r="AR22">
            <v>0.1492</v>
          </cell>
          <cell r="AS22">
            <v>411</v>
          </cell>
          <cell r="AT22">
            <v>685</v>
          </cell>
          <cell r="AU22">
            <v>18.248175182481752</v>
          </cell>
          <cell r="AV22">
            <v>6.0827250608272507</v>
          </cell>
          <cell r="AW22">
            <v>29</v>
          </cell>
          <cell r="AX22">
            <v>39</v>
          </cell>
          <cell r="AY22">
            <v>50</v>
          </cell>
          <cell r="AZ22">
            <v>55</v>
          </cell>
          <cell r="BB22">
            <v>85</v>
          </cell>
          <cell r="BC22" t="str">
            <v>"Actor0201","Actor1002","Actor2103","Actor0104","Actor1005","Actor0007","Actor1108","Actor1109","Actor2010","Actor2011","Actor3212","Actor0113","Actor3114","Actor2015","Actor1216","Actor3117","Actor1218","Actor3019","Actor2120","Actor3021"</v>
          </cell>
          <cell r="BD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1</v>
          </cell>
          <cell r="AE23" t="b">
            <v>1</v>
          </cell>
          <cell r="AF23" t="b">
            <v>1</v>
          </cell>
          <cell r="AG23" t="b">
            <v>0</v>
          </cell>
          <cell r="AH23">
            <v>54</v>
          </cell>
          <cell r="AJ23">
            <v>0</v>
          </cell>
          <cell r="AK23">
            <v>30</v>
          </cell>
          <cell r="AL23">
            <v>7.2</v>
          </cell>
          <cell r="AM23">
            <v>0</v>
          </cell>
          <cell r="AN23">
            <v>0</v>
          </cell>
          <cell r="AO23">
            <v>0</v>
          </cell>
          <cell r="AP23">
            <v>0</v>
          </cell>
          <cell r="AQ23">
            <v>0.23250000000000001</v>
          </cell>
          <cell r="AR23">
            <v>0.14149999999999999</v>
          </cell>
          <cell r="AS23">
            <v>411</v>
          </cell>
          <cell r="AT23">
            <v>685</v>
          </cell>
          <cell r="AU23">
            <v>18.248175182481752</v>
          </cell>
          <cell r="AV23">
            <v>6.0827250608272507</v>
          </cell>
          <cell r="AW23">
            <v>29</v>
          </cell>
          <cell r="AX23">
            <v>39</v>
          </cell>
          <cell r="AY23">
            <v>50</v>
          </cell>
          <cell r="AZ23">
            <v>55</v>
          </cell>
          <cell r="BB23">
            <v>85</v>
          </cell>
          <cell r="BC23" t="str">
            <v>"Actor0201","Actor1002","Actor2103","Actor0104","Actor1005","Actor0007","Actor1108","Actor1109","Actor2010","Actor2011","Actor3212","Actor0113","Actor3114","Actor2015","Actor1216","Actor3117","Actor1218","Actor3019","Actor2120","Actor3021","Actor3022"</v>
          </cell>
          <cell r="BD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1</v>
          </cell>
          <cell r="AE24" t="b">
            <v>1</v>
          </cell>
          <cell r="AF24" t="b">
            <v>1</v>
          </cell>
          <cell r="AG24" t="b">
            <v>0</v>
          </cell>
          <cell r="AI24" t="str">
            <v>애니이상</v>
          </cell>
          <cell r="AJ24">
            <v>99999</v>
          </cell>
          <cell r="AM24">
            <v>0</v>
          </cell>
          <cell r="AN24">
            <v>0</v>
          </cell>
          <cell r="AO24">
            <v>0</v>
          </cell>
          <cell r="AP24">
            <v>0</v>
          </cell>
          <cell r="AQ24">
            <v>0.2</v>
          </cell>
          <cell r="AR24">
            <v>0.125</v>
          </cell>
          <cell r="AS24">
            <v>100</v>
          </cell>
          <cell r="AT24">
            <v>200</v>
          </cell>
          <cell r="AU24">
            <v>66.666666666666671</v>
          </cell>
          <cell r="AV24">
            <v>22.222222222222221</v>
          </cell>
          <cell r="AW24">
            <v>999</v>
          </cell>
          <cell r="AX24">
            <v>999</v>
          </cell>
          <cell r="AY24">
            <v>9999</v>
          </cell>
          <cell r="AZ24">
            <v>9999</v>
          </cell>
          <cell r="BB24">
            <v>85</v>
          </cell>
          <cell r="BC24" t="str">
            <v>"Actor0201","Actor1002","Actor2103","Actor0104","Actor1005","Actor0007","Actor1108","Actor1109","Actor2010","Actor2011","Actor3212","Actor0113","Actor3114","Actor2015","Actor1216","Actor3117","Actor1218","Actor3019","Actor2120","Actor3021","Actor3022"</v>
          </cell>
          <cell r="BD24" t="str">
            <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cell r="AA25">
            <v>1</v>
          </cell>
          <cell r="AB25" t="str">
            <v>Portrait_GloryArmor</v>
          </cell>
          <cell r="AC25">
            <v>0.25</v>
          </cell>
          <cell r="AD25" t="b">
            <v>1</v>
          </cell>
          <cell r="AE25" t="b">
            <v>1</v>
          </cell>
          <cell r="AF25" t="b">
            <v>1</v>
          </cell>
          <cell r="AG25" t="b">
            <v>0</v>
          </cell>
          <cell r="AH25">
            <v>44</v>
          </cell>
          <cell r="AJ25">
            <v>0</v>
          </cell>
          <cell r="AK25">
            <v>30</v>
          </cell>
          <cell r="AL25">
            <v>7.2</v>
          </cell>
          <cell r="AM25">
            <v>0</v>
          </cell>
          <cell r="AN25">
            <v>0</v>
          </cell>
          <cell r="AO25">
            <v>0</v>
          </cell>
          <cell r="AP25">
            <v>0</v>
          </cell>
          <cell r="AQ25">
            <v>0.23449999999999999</v>
          </cell>
          <cell r="AR25">
            <v>0.13450000000000001</v>
          </cell>
          <cell r="AS25">
            <v>411</v>
          </cell>
          <cell r="AT25">
            <v>685</v>
          </cell>
          <cell r="AU25">
            <v>18.248175182481752</v>
          </cell>
          <cell r="AV25">
            <v>6.0827250608272507</v>
          </cell>
          <cell r="AW25">
            <v>29</v>
          </cell>
          <cell r="AX25">
            <v>39</v>
          </cell>
          <cell r="AY25">
            <v>50</v>
          </cell>
          <cell r="AZ25">
            <v>55</v>
          </cell>
          <cell r="BB25">
            <v>85</v>
          </cell>
          <cell r="BC25" t="str">
            <v>"Actor0201","Actor1002","Actor2103","Actor0104","Actor1005","Actor0007","Actor1108","Actor1109","Actor2010","Actor2011","Actor3212","Actor0113","Actor3114","Actor2015","Actor1216","Actor3117","Actor1218","Actor3019","Actor2120","Actor3021","Actor3022","Actor0024"</v>
          </cell>
          <cell r="BD25" t="str">
            <v>"Actor0024"</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cell r="AA26">
            <v>1</v>
          </cell>
          <cell r="AB26" t="str">
            <v>Portrait_RpgKnight</v>
          </cell>
          <cell r="AC26">
            <v>0.05</v>
          </cell>
          <cell r="AD26" t="b">
            <v>1</v>
          </cell>
          <cell r="AE26" t="b">
            <v>1</v>
          </cell>
          <cell r="AF26" t="b">
            <v>0</v>
          </cell>
          <cell r="AG26" t="b">
            <v>0</v>
          </cell>
          <cell r="AH26">
            <v>23</v>
          </cell>
          <cell r="AJ26">
            <v>0</v>
          </cell>
          <cell r="AK26">
            <v>14</v>
          </cell>
          <cell r="AL26">
            <v>4.5999999999999996</v>
          </cell>
          <cell r="AM26">
            <v>0</v>
          </cell>
          <cell r="AN26">
            <v>0</v>
          </cell>
          <cell r="AO26">
            <v>0</v>
          </cell>
          <cell r="AP26">
            <v>0</v>
          </cell>
          <cell r="AQ26">
            <v>0.27010000000000001</v>
          </cell>
          <cell r="AR26">
            <v>0.15110000000000001</v>
          </cell>
          <cell r="AS26">
            <v>325</v>
          </cell>
          <cell r="AT26">
            <v>604</v>
          </cell>
          <cell r="AU26">
            <v>21.528525296017222</v>
          </cell>
          <cell r="AV26">
            <v>7.1761750986724078</v>
          </cell>
          <cell r="AW26">
            <v>119</v>
          </cell>
          <cell r="AX26">
            <v>179</v>
          </cell>
          <cell r="AY26">
            <v>200</v>
          </cell>
          <cell r="AZ26">
            <v>210</v>
          </cell>
          <cell r="BB26">
            <v>85</v>
          </cell>
          <cell r="BC26" t="str">
            <v>"Actor0201","Actor1002","Actor2103","Actor0104","Actor1005","Actor0007","Actor1108","Actor1109","Actor2010","Actor2011","Actor3212","Actor0113","Actor3114","Actor2015","Actor1216","Actor3117","Actor1218","Actor3019","Actor2120","Actor3021","Actor3022","Actor0024","Actor0125"</v>
          </cell>
          <cell r="BD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cell r="AA27">
            <v>1</v>
          </cell>
          <cell r="AB27" t="str">
            <v>Portrait_DemonHuntress</v>
          </cell>
          <cell r="AC27">
            <v>0.05</v>
          </cell>
          <cell r="AD27" t="b">
            <v>1</v>
          </cell>
          <cell r="AE27" t="b">
            <v>1</v>
          </cell>
          <cell r="AF27" t="b">
            <v>1</v>
          </cell>
          <cell r="AG27" t="b">
            <v>0</v>
          </cell>
          <cell r="AH27">
            <v>7</v>
          </cell>
          <cell r="AJ27">
            <v>5</v>
          </cell>
          <cell r="AK27">
            <v>1</v>
          </cell>
          <cell r="AL27">
            <v>1</v>
          </cell>
          <cell r="AM27">
            <v>0</v>
          </cell>
          <cell r="AN27">
            <v>0</v>
          </cell>
          <cell r="AO27">
            <v>0</v>
          </cell>
          <cell r="AP27">
            <v>0</v>
          </cell>
          <cell r="AQ27">
            <v>0.33050000000000002</v>
          </cell>
          <cell r="AR27">
            <v>0.1978</v>
          </cell>
          <cell r="AS27">
            <v>289</v>
          </cell>
          <cell r="AT27">
            <v>521</v>
          </cell>
          <cell r="AU27">
            <v>24.691358024691358</v>
          </cell>
          <cell r="AV27">
            <v>8.2304526748971192</v>
          </cell>
          <cell r="AW27">
            <v>299</v>
          </cell>
          <cell r="AX27">
            <v>399</v>
          </cell>
          <cell r="AY27">
            <v>500</v>
          </cell>
          <cell r="AZ27">
            <v>520</v>
          </cell>
          <cell r="BB27">
            <v>85</v>
          </cell>
          <cell r="BC27" t="str">
            <v>"Actor0201","Actor1002","Actor2103","Actor0104","Actor1005","Actor0007","Actor1108","Actor1109","Actor2010","Actor2011","Actor3212","Actor0113","Actor3114","Actor2015","Actor1216","Actor3117","Actor1218","Actor3019","Actor2120","Actor3021","Actor3022","Actor0024","Actor0125","Actor1226"</v>
          </cell>
          <cell r="BD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1</v>
          </cell>
          <cell r="AE28" t="b">
            <v>1</v>
          </cell>
          <cell r="AF28" t="b">
            <v>1</v>
          </cell>
          <cell r="AG28" t="b">
            <v>0</v>
          </cell>
          <cell r="AI28" t="str">
            <v>몬스터로 사용</v>
          </cell>
          <cell r="AJ28">
            <v>99999</v>
          </cell>
          <cell r="AM28">
            <v>0</v>
          </cell>
          <cell r="AN28">
            <v>0</v>
          </cell>
          <cell r="AO28">
            <v>0</v>
          </cell>
          <cell r="AP28">
            <v>0</v>
          </cell>
          <cell r="AQ28">
            <v>0.2</v>
          </cell>
          <cell r="AR28">
            <v>0.125</v>
          </cell>
          <cell r="AS28">
            <v>100</v>
          </cell>
          <cell r="AT28">
            <v>200</v>
          </cell>
          <cell r="AU28">
            <v>66.666666666666671</v>
          </cell>
          <cell r="AV28">
            <v>22.222222222222221</v>
          </cell>
          <cell r="AW28">
            <v>999</v>
          </cell>
          <cell r="AX28">
            <v>999</v>
          </cell>
          <cell r="AY28">
            <v>9999</v>
          </cell>
          <cell r="AZ28">
            <v>9999</v>
          </cell>
          <cell r="BB28">
            <v>85</v>
          </cell>
          <cell r="BC28" t="str">
            <v>"Actor0201","Actor1002","Actor2103","Actor0104","Actor1005","Actor0007","Actor1108","Actor1109","Actor2010","Actor2011","Actor3212","Actor0113","Actor3114","Actor2015","Actor1216","Actor3117","Actor1218","Actor3019","Actor2120","Actor3021","Actor3022","Actor0024","Actor0125","Actor1226"</v>
          </cell>
          <cell r="BD28" t="str">
            <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1</v>
          </cell>
          <cell r="AE29" t="b">
            <v>1</v>
          </cell>
          <cell r="AF29" t="b">
            <v>1</v>
          </cell>
          <cell r="AG29" t="b">
            <v>0</v>
          </cell>
          <cell r="AH29">
            <v>29</v>
          </cell>
          <cell r="AJ29">
            <v>0</v>
          </cell>
          <cell r="AK29">
            <v>14</v>
          </cell>
          <cell r="AL29">
            <v>4.5999999999999996</v>
          </cell>
          <cell r="AM29">
            <v>0</v>
          </cell>
          <cell r="AN29">
            <v>0</v>
          </cell>
          <cell r="AO29">
            <v>0</v>
          </cell>
          <cell r="AP29">
            <v>0</v>
          </cell>
          <cell r="AQ29">
            <v>0.28160000000000002</v>
          </cell>
          <cell r="AR29">
            <v>0.16539999999999999</v>
          </cell>
          <cell r="AS29">
            <v>325</v>
          </cell>
          <cell r="AT29">
            <v>604</v>
          </cell>
          <cell r="AU29">
            <v>21.528525296017222</v>
          </cell>
          <cell r="AV29">
            <v>7.1761750986724078</v>
          </cell>
          <cell r="AW29">
            <v>119</v>
          </cell>
          <cell r="AX29">
            <v>179</v>
          </cell>
          <cell r="AY29">
            <v>200</v>
          </cell>
          <cell r="AZ29">
            <v>210</v>
          </cell>
          <cell r="BB29">
            <v>85</v>
          </cell>
          <cell r="BC29" t="str">
            <v>"Actor0201","Actor1002","Actor2103","Actor0104","Actor1005","Actor0007","Actor1108","Actor1109","Actor2010","Actor2011","Actor3212","Actor0113","Actor3114","Actor2015","Actor1216","Actor3117","Actor1218","Actor3019","Actor2120","Actor3021","Actor3022","Actor0024","Actor0125","Actor1226","Actor2128"</v>
          </cell>
          <cell r="BD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1</v>
          </cell>
          <cell r="AE30" t="b">
            <v>1</v>
          </cell>
          <cell r="AF30" t="b">
            <v>1</v>
          </cell>
          <cell r="AG30" t="b">
            <v>0</v>
          </cell>
          <cell r="AH30">
            <v>46</v>
          </cell>
          <cell r="AJ30">
            <v>0</v>
          </cell>
          <cell r="AK30">
            <v>30</v>
          </cell>
          <cell r="AL30">
            <v>7.2</v>
          </cell>
          <cell r="AM30">
            <v>0</v>
          </cell>
          <cell r="AN30">
            <v>0</v>
          </cell>
          <cell r="AO30">
            <v>0</v>
          </cell>
          <cell r="AP30">
            <v>0</v>
          </cell>
          <cell r="AQ30">
            <v>0.2049</v>
          </cell>
          <cell r="AR30">
            <v>0.1424</v>
          </cell>
          <cell r="AS30">
            <v>411</v>
          </cell>
          <cell r="AT30">
            <v>685</v>
          </cell>
          <cell r="AU30">
            <v>18.248175182481752</v>
          </cell>
          <cell r="AV30">
            <v>6.0827250608272507</v>
          </cell>
          <cell r="AW30">
            <v>29</v>
          </cell>
          <cell r="AX30">
            <v>39</v>
          </cell>
          <cell r="AY30">
            <v>50</v>
          </cell>
          <cell r="AZ30">
            <v>55</v>
          </cell>
          <cell r="BB30">
            <v>85</v>
          </cell>
          <cell r="BC30" t="str">
            <v>"Actor0201","Actor1002","Actor2103","Actor0104","Actor1005","Actor0007","Actor1108","Actor1109","Actor2010","Actor2011","Actor3212","Actor0113","Actor3114","Actor2015","Actor1216","Actor3117","Actor1218","Actor3019","Actor2120","Actor3021","Actor3022","Actor0024","Actor0125","Actor1226","Actor2128","Actor1029"</v>
          </cell>
          <cell r="BD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cell r="AA31">
            <v>1</v>
          </cell>
          <cell r="AB31" t="str">
            <v>Portrait_SandWarrior</v>
          </cell>
          <cell r="AC31">
            <v>0.15</v>
          </cell>
          <cell r="AD31" t="b">
            <v>1</v>
          </cell>
          <cell r="AE31" t="b">
            <v>1</v>
          </cell>
          <cell r="AF31" t="b">
            <v>1</v>
          </cell>
          <cell r="AG31" t="b">
            <v>0</v>
          </cell>
          <cell r="AH31">
            <v>42</v>
          </cell>
          <cell r="AJ31">
            <v>0</v>
          </cell>
          <cell r="AK31">
            <v>30</v>
          </cell>
          <cell r="AL31">
            <v>7.2</v>
          </cell>
          <cell r="AM31">
            <v>0</v>
          </cell>
          <cell r="AN31">
            <v>0</v>
          </cell>
          <cell r="AO31">
            <v>0</v>
          </cell>
          <cell r="AP31">
            <v>0</v>
          </cell>
          <cell r="AQ31">
            <v>0.2331</v>
          </cell>
          <cell r="AR31">
            <v>0.12820000000000001</v>
          </cell>
          <cell r="AS31">
            <v>411</v>
          </cell>
          <cell r="AT31">
            <v>685</v>
          </cell>
          <cell r="AU31">
            <v>18.248175182481752</v>
          </cell>
          <cell r="AV31">
            <v>6.0827250608272507</v>
          </cell>
          <cell r="AW31">
            <v>29</v>
          </cell>
          <cell r="AX31">
            <v>39</v>
          </cell>
          <cell r="AY31">
            <v>50</v>
          </cell>
          <cell r="AZ31">
            <v>55</v>
          </cell>
          <cell r="BB31">
            <v>85</v>
          </cell>
          <cell r="BC31" t="str">
            <v>"Actor0201","Actor1002","Actor2103","Actor0104","Actor1005","Actor0007","Actor1108","Actor1109","Actor2010","Actor2011","Actor3212","Actor0113","Actor3114","Actor2015","Actor1216","Actor3117","Actor1218","Actor3019","Actor2120","Actor3021","Actor3022","Actor0024","Actor0125","Actor1226","Actor2128","Actor1029","Actor0030"</v>
          </cell>
          <cell r="BD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v>
          </cell>
          <cell r="J32" t="str">
            <v>&lt;size=16&gt;&lt;color=#DE7100&gt;궁극기 이름&lt;/color&gt;&lt;/size&gt;
궁극기 설명</v>
          </cell>
          <cell r="K32">
            <v>2</v>
          </cell>
          <cell r="L32">
            <v>1.151</v>
          </cell>
          <cell r="M32">
            <v>1.159</v>
          </cell>
          <cell r="N32">
            <v>1.4</v>
          </cell>
          <cell r="O32">
            <v>1.3521666666666667</v>
          </cell>
          <cell r="P32">
            <v>0.74299999999999999</v>
          </cell>
          <cell r="Q32">
            <v>1.9</v>
          </cell>
          <cell r="R32">
            <v>2.5691166666666665</v>
          </cell>
          <cell r="S32">
            <v>3.4577613279497532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t="b">
            <v>0</v>
          </cell>
          <cell r="AF32" t="b">
            <v>1</v>
          </cell>
          <cell r="AG32" t="b">
            <v>0</v>
          </cell>
          <cell r="AH32">
            <v>11</v>
          </cell>
          <cell r="AJ32">
            <v>0</v>
          </cell>
          <cell r="AK32">
            <v>1</v>
          </cell>
          <cell r="AL32">
            <v>1</v>
          </cell>
          <cell r="AM32">
            <v>0</v>
          </cell>
          <cell r="AN32">
            <v>0</v>
          </cell>
          <cell r="AO32">
            <v>0</v>
          </cell>
          <cell r="AP32">
            <v>0</v>
          </cell>
          <cell r="AQ32">
            <v>0.34989999999999999</v>
          </cell>
          <cell r="AR32">
            <v>0.17780000000000001</v>
          </cell>
          <cell r="AS32">
            <v>289</v>
          </cell>
          <cell r="AT32">
            <v>521</v>
          </cell>
          <cell r="AU32">
            <v>24.691358024691358</v>
          </cell>
          <cell r="AV32">
            <v>8.2304526748971192</v>
          </cell>
          <cell r="AW32">
            <v>299</v>
          </cell>
          <cell r="AX32">
            <v>399</v>
          </cell>
          <cell r="AY32">
            <v>500</v>
          </cell>
          <cell r="AZ32">
            <v>520</v>
          </cell>
          <cell r="BB32">
            <v>85</v>
          </cell>
          <cell r="BC32" t="str">
            <v>"Actor0201","Actor1002","Actor2103","Actor0104","Actor1005","Actor0007","Actor1108","Actor1109","Actor2010","Actor2011","Actor3212","Actor0113","Actor3114","Actor2015","Actor1216","Actor3117","Actor1218","Actor3019","Actor2120","Actor3021","Actor3022","Actor0024","Actor0125","Actor1226","Actor2128","Actor1029","Actor0030","Actor3231"</v>
          </cell>
          <cell r="BD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1</v>
          </cell>
          <cell r="AE33" t="b">
            <v>1</v>
          </cell>
          <cell r="AF33" t="b">
            <v>1</v>
          </cell>
          <cell r="AG33" t="b">
            <v>0</v>
          </cell>
          <cell r="AI33" t="str">
            <v>몬스터로 사용</v>
          </cell>
          <cell r="AJ33">
            <v>99999</v>
          </cell>
          <cell r="AM33">
            <v>0</v>
          </cell>
          <cell r="AN33">
            <v>0</v>
          </cell>
          <cell r="AO33">
            <v>0</v>
          </cell>
          <cell r="AP33">
            <v>0</v>
          </cell>
          <cell r="AQ33">
            <v>0.2</v>
          </cell>
          <cell r="AR33">
            <v>0.125</v>
          </cell>
          <cell r="AS33">
            <v>100</v>
          </cell>
          <cell r="AT33">
            <v>200</v>
          </cell>
          <cell r="AU33">
            <v>66.666666666666671</v>
          </cell>
          <cell r="AV33">
            <v>22.222222222222221</v>
          </cell>
          <cell r="AW33">
            <v>999</v>
          </cell>
          <cell r="AX33">
            <v>999</v>
          </cell>
          <cell r="AY33">
            <v>9999</v>
          </cell>
          <cell r="AZ33">
            <v>9999</v>
          </cell>
          <cell r="BB33">
            <v>85</v>
          </cell>
          <cell r="BC33" t="str">
            <v>"Actor0201","Actor1002","Actor2103","Actor0104","Actor1005","Actor0007","Actor1108","Actor1109","Actor2010","Actor2011","Actor3212","Actor0113","Actor3114","Actor2015","Actor1216","Actor3117","Actor1218","Actor3019","Actor2120","Actor3021","Actor3022","Actor0024","Actor0125","Actor1226","Actor2128","Actor1029","Actor0030","Actor3231"</v>
          </cell>
          <cell r="BD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cell r="AA34">
            <v>1</v>
          </cell>
          <cell r="AB34" t="str">
            <v>Portrait_Syria</v>
          </cell>
          <cell r="AC34">
            <v>0</v>
          </cell>
          <cell r="AD34" t="b">
            <v>0</v>
          </cell>
          <cell r="AE34" t="b">
            <v>1</v>
          </cell>
          <cell r="AF34" t="b">
            <v>1</v>
          </cell>
          <cell r="AG34" t="b">
            <v>0</v>
          </cell>
          <cell r="AH34">
            <v>4</v>
          </cell>
          <cell r="AJ34">
            <v>1</v>
          </cell>
          <cell r="AK34">
            <v>1</v>
          </cell>
          <cell r="AL34">
            <v>1</v>
          </cell>
          <cell r="AM34">
            <v>0</v>
          </cell>
          <cell r="AN34">
            <v>0</v>
          </cell>
          <cell r="AO34">
            <v>0</v>
          </cell>
          <cell r="AP34">
            <v>0</v>
          </cell>
          <cell r="AQ34">
            <v>0.3049</v>
          </cell>
          <cell r="AR34">
            <v>0.1883</v>
          </cell>
          <cell r="AS34">
            <v>289</v>
          </cell>
          <cell r="AT34">
            <v>521</v>
          </cell>
          <cell r="AU34">
            <v>24.691358024691358</v>
          </cell>
          <cell r="AV34">
            <v>8.2304526748971192</v>
          </cell>
          <cell r="AW34">
            <v>299</v>
          </cell>
          <cell r="AX34">
            <v>399</v>
          </cell>
          <cell r="AY34">
            <v>500</v>
          </cell>
          <cell r="AZ34">
            <v>520</v>
          </cell>
          <cell r="BB34">
            <v>85</v>
          </cell>
          <cell r="BC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1</v>
          </cell>
          <cell r="AE35" t="b">
            <v>1</v>
          </cell>
          <cell r="AF35" t="b">
            <v>1</v>
          </cell>
          <cell r="AG35" t="b">
            <v>0</v>
          </cell>
          <cell r="AI35" t="str">
            <v>몬스터로 사용</v>
          </cell>
          <cell r="AJ35">
            <v>99999</v>
          </cell>
          <cell r="AM35">
            <v>0</v>
          </cell>
          <cell r="AN35">
            <v>0</v>
          </cell>
          <cell r="AO35">
            <v>0</v>
          </cell>
          <cell r="AP35">
            <v>0</v>
          </cell>
          <cell r="AQ35">
            <v>0.2</v>
          </cell>
          <cell r="AR35">
            <v>0.125</v>
          </cell>
          <cell r="AS35">
            <v>100</v>
          </cell>
          <cell r="AT35">
            <v>200</v>
          </cell>
          <cell r="AU35">
            <v>66.666666666666671</v>
          </cell>
          <cell r="AV35">
            <v>22.222222222222221</v>
          </cell>
          <cell r="AW35">
            <v>999</v>
          </cell>
          <cell r="AX35">
            <v>999</v>
          </cell>
          <cell r="AY35">
            <v>9999</v>
          </cell>
          <cell r="AZ35">
            <v>9999</v>
          </cell>
          <cell r="BB35">
            <v>85</v>
          </cell>
          <cell r="BC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cell r="AA36">
            <v>1</v>
          </cell>
          <cell r="AB36" t="str">
            <v>Portrait_Linhi</v>
          </cell>
          <cell r="AC36">
            <v>0.1</v>
          </cell>
          <cell r="AD36" t="b">
            <v>1</v>
          </cell>
          <cell r="AE36" t="b">
            <v>1</v>
          </cell>
          <cell r="AF36" t="b">
            <v>1</v>
          </cell>
          <cell r="AG36" t="b">
            <v>0</v>
          </cell>
          <cell r="AH36">
            <v>9</v>
          </cell>
          <cell r="AJ36">
            <v>6</v>
          </cell>
          <cell r="AK36">
            <v>1</v>
          </cell>
          <cell r="AL36">
            <v>1</v>
          </cell>
          <cell r="AM36">
            <v>0</v>
          </cell>
          <cell r="AN36">
            <v>0</v>
          </cell>
          <cell r="AO36">
            <v>0</v>
          </cell>
          <cell r="AP36">
            <v>0</v>
          </cell>
          <cell r="AQ36">
            <v>0.34939999999999999</v>
          </cell>
          <cell r="AR36">
            <v>0.1822</v>
          </cell>
          <cell r="AS36">
            <v>289</v>
          </cell>
          <cell r="AT36">
            <v>521</v>
          </cell>
          <cell r="AU36">
            <v>24.691358024691358</v>
          </cell>
          <cell r="AV36">
            <v>8.2304526748971192</v>
          </cell>
          <cell r="AW36">
            <v>299</v>
          </cell>
          <cell r="AX36">
            <v>399</v>
          </cell>
          <cell r="AY36">
            <v>500</v>
          </cell>
          <cell r="AZ36">
            <v>520</v>
          </cell>
          <cell r="BB36">
            <v>85</v>
          </cell>
          <cell r="BC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D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cell r="AA37">
            <v>1</v>
          </cell>
          <cell r="AB37" t="str">
            <v>Portrait_NecromancerFour</v>
          </cell>
          <cell r="AC37">
            <v>0.05</v>
          </cell>
          <cell r="AD37" t="b">
            <v>1</v>
          </cell>
          <cell r="AE37" t="b">
            <v>1</v>
          </cell>
          <cell r="AF37" t="b">
            <v>1</v>
          </cell>
          <cell r="AG37" t="b">
            <v>0</v>
          </cell>
          <cell r="AH37">
            <v>3</v>
          </cell>
          <cell r="AJ37">
            <v>4</v>
          </cell>
          <cell r="AK37">
            <v>1</v>
          </cell>
          <cell r="AL37">
            <v>1</v>
          </cell>
          <cell r="AM37">
            <v>0</v>
          </cell>
          <cell r="AN37">
            <v>0</v>
          </cell>
          <cell r="AO37">
            <v>0</v>
          </cell>
          <cell r="AP37">
            <v>0</v>
          </cell>
          <cell r="AQ37">
            <v>0.32329999999999998</v>
          </cell>
          <cell r="AR37">
            <v>0.18609999999999999</v>
          </cell>
          <cell r="AS37">
            <v>289</v>
          </cell>
          <cell r="AT37">
            <v>521</v>
          </cell>
          <cell r="AU37">
            <v>24.691358024691358</v>
          </cell>
          <cell r="AV37">
            <v>8.2304526748971192</v>
          </cell>
          <cell r="AW37">
            <v>299</v>
          </cell>
          <cell r="AX37">
            <v>399</v>
          </cell>
          <cell r="AY37">
            <v>500</v>
          </cell>
          <cell r="AZ37">
            <v>520</v>
          </cell>
          <cell r="BB37">
            <v>85</v>
          </cell>
          <cell r="BC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D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0.81499999999999995</v>
          </cell>
          <cell r="O38">
            <v>0.51344999999999996</v>
          </cell>
          <cell r="P38">
            <v>0.84899999999999998</v>
          </cell>
          <cell r="Q38">
            <v>1.9</v>
          </cell>
          <cell r="R38">
            <v>0.97555499999999984</v>
          </cell>
          <cell r="S38">
            <v>1.1490636042402824</v>
          </cell>
          <cell r="T38">
            <v>3.3</v>
          </cell>
          <cell r="U38">
            <v>0</v>
          </cell>
          <cell r="V38">
            <v>125</v>
          </cell>
          <cell r="W38">
            <v>4</v>
          </cell>
          <cell r="X38">
            <v>0</v>
          </cell>
          <cell r="Y38">
            <v>0</v>
          </cell>
          <cell r="Z38" t="str">
            <v>GirlWarrior</v>
          </cell>
          <cell r="AA38">
            <v>1</v>
          </cell>
          <cell r="AB38" t="str">
            <v>Portrait_GirlWarrior</v>
          </cell>
          <cell r="AC38">
            <v>0</v>
          </cell>
          <cell r="AD38" t="b">
            <v>0</v>
          </cell>
          <cell r="AE38" t="b">
            <v>1</v>
          </cell>
          <cell r="AF38" t="b">
            <v>1</v>
          </cell>
          <cell r="AG38" t="b">
            <v>0</v>
          </cell>
          <cell r="AH38">
            <v>41</v>
          </cell>
          <cell r="AJ38">
            <v>0</v>
          </cell>
          <cell r="AK38">
            <v>30</v>
          </cell>
          <cell r="AL38">
            <v>7.2</v>
          </cell>
          <cell r="AM38">
            <v>0</v>
          </cell>
          <cell r="AN38">
            <v>0</v>
          </cell>
          <cell r="AO38">
            <v>0</v>
          </cell>
          <cell r="AP38">
            <v>0</v>
          </cell>
          <cell r="AQ38">
            <v>0.23949999999999999</v>
          </cell>
          <cell r="AR38">
            <v>0.14680000000000001</v>
          </cell>
          <cell r="AS38">
            <v>411</v>
          </cell>
          <cell r="AT38">
            <v>685</v>
          </cell>
          <cell r="AU38">
            <v>18.248175182481752</v>
          </cell>
          <cell r="AV38">
            <v>6.0827250608272507</v>
          </cell>
          <cell r="AW38">
            <v>29</v>
          </cell>
          <cell r="AX38">
            <v>39</v>
          </cell>
          <cell r="AY38">
            <v>50</v>
          </cell>
          <cell r="AZ38">
            <v>55</v>
          </cell>
          <cell r="BB38">
            <v>85</v>
          </cell>
          <cell r="BC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D38" t="str">
            <v>"Actor0037"</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0.58499999999999996</v>
          </cell>
          <cell r="O39">
            <v>0.57086249999999994</v>
          </cell>
          <cell r="P39">
            <v>0.76400000000000001</v>
          </cell>
          <cell r="Q39">
            <v>6</v>
          </cell>
          <cell r="R39">
            <v>3.4251749999999994</v>
          </cell>
          <cell r="S39">
            <v>4.4832133507853396</v>
          </cell>
          <cell r="T39">
            <v>3.5</v>
          </cell>
          <cell r="U39">
            <v>2</v>
          </cell>
          <cell r="V39">
            <v>125</v>
          </cell>
          <cell r="W39">
            <v>0</v>
          </cell>
          <cell r="X39">
            <v>0</v>
          </cell>
          <cell r="Y39">
            <v>0</v>
          </cell>
          <cell r="Z39" t="str">
            <v>GirlArcher</v>
          </cell>
          <cell r="AA39">
            <v>1</v>
          </cell>
          <cell r="AB39" t="str">
            <v>Portrait_GirlArcher</v>
          </cell>
          <cell r="AC39">
            <v>0.1</v>
          </cell>
          <cell r="AD39" t="b">
            <v>1</v>
          </cell>
          <cell r="AE39" t="b">
            <v>1</v>
          </cell>
          <cell r="AF39" t="b">
            <v>1</v>
          </cell>
          <cell r="AG39" t="b">
            <v>0</v>
          </cell>
          <cell r="AH39">
            <v>8</v>
          </cell>
          <cell r="AJ39">
            <v>0</v>
          </cell>
          <cell r="AK39">
            <v>1</v>
          </cell>
          <cell r="AL39">
            <v>1</v>
          </cell>
          <cell r="AM39">
            <v>0</v>
          </cell>
          <cell r="AN39">
            <v>0</v>
          </cell>
          <cell r="AO39">
            <v>0</v>
          </cell>
          <cell r="AP39">
            <v>0</v>
          </cell>
          <cell r="AQ39">
            <v>0.32550000000000001</v>
          </cell>
          <cell r="AR39">
            <v>0.18709999999999999</v>
          </cell>
          <cell r="AS39">
            <v>289</v>
          </cell>
          <cell r="AT39">
            <v>521</v>
          </cell>
          <cell r="AU39">
            <v>24.691358024691358</v>
          </cell>
          <cell r="AV39">
            <v>8.2304526748971192</v>
          </cell>
          <cell r="AW39">
            <v>299</v>
          </cell>
          <cell r="AX39">
            <v>399</v>
          </cell>
          <cell r="AY39">
            <v>500</v>
          </cell>
          <cell r="AZ39">
            <v>520</v>
          </cell>
          <cell r="BB39">
            <v>85</v>
          </cell>
          <cell r="BC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D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v>
          </cell>
          <cell r="X40">
            <v>0</v>
          </cell>
          <cell r="Y40">
            <v>0</v>
          </cell>
          <cell r="Z40" t="str">
            <v>EnergyShieldRobot</v>
          </cell>
          <cell r="AA40">
            <v>1</v>
          </cell>
          <cell r="AB40" t="str">
            <v>Portrait_EnergyShieldRobot</v>
          </cell>
          <cell r="AC40">
            <v>0.08</v>
          </cell>
          <cell r="AD40" t="b">
            <v>0</v>
          </cell>
          <cell r="AE40" t="b">
            <v>1</v>
          </cell>
          <cell r="AF40" t="b">
            <v>1</v>
          </cell>
          <cell r="AG40" t="b">
            <v>0</v>
          </cell>
          <cell r="AH40">
            <v>48</v>
          </cell>
          <cell r="AJ40">
            <v>0</v>
          </cell>
          <cell r="AK40">
            <v>30</v>
          </cell>
          <cell r="AL40">
            <v>7.2</v>
          </cell>
          <cell r="AM40">
            <v>0</v>
          </cell>
          <cell r="AN40">
            <v>0</v>
          </cell>
          <cell r="AO40">
            <v>0</v>
          </cell>
          <cell r="AP40">
            <v>0</v>
          </cell>
          <cell r="AQ40">
            <v>0.21820000000000001</v>
          </cell>
          <cell r="AR40">
            <v>0.1401</v>
          </cell>
          <cell r="AS40">
            <v>411</v>
          </cell>
          <cell r="AT40">
            <v>685</v>
          </cell>
          <cell r="AU40">
            <v>18.248175182481752</v>
          </cell>
          <cell r="AV40">
            <v>6.0827250608272507</v>
          </cell>
          <cell r="AW40">
            <v>29</v>
          </cell>
          <cell r="AX40">
            <v>39</v>
          </cell>
          <cell r="AY40">
            <v>50</v>
          </cell>
          <cell r="AZ40">
            <v>55</v>
          </cell>
          <cell r="BB40">
            <v>85</v>
          </cell>
          <cell r="BC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D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cell r="AA41">
            <v>1</v>
          </cell>
          <cell r="AB41" t="str">
            <v>Portrait_IceMagician</v>
          </cell>
          <cell r="AC41">
            <v>0</v>
          </cell>
          <cell r="AD41" t="b">
            <v>0</v>
          </cell>
          <cell r="AE41" t="b">
            <v>1</v>
          </cell>
          <cell r="AF41" t="b">
            <v>1</v>
          </cell>
          <cell r="AG41" t="b">
            <v>1</v>
          </cell>
          <cell r="AH41">
            <v>2</v>
          </cell>
          <cell r="AJ41">
            <v>0</v>
          </cell>
          <cell r="AK41">
            <v>1</v>
          </cell>
          <cell r="AL41">
            <v>1</v>
          </cell>
          <cell r="AM41">
            <v>0</v>
          </cell>
          <cell r="AN41">
            <v>0</v>
          </cell>
          <cell r="AO41">
            <v>0</v>
          </cell>
          <cell r="AP41">
            <v>0</v>
          </cell>
          <cell r="AQ41">
            <v>0.3402</v>
          </cell>
          <cell r="AR41">
            <v>0.1817</v>
          </cell>
          <cell r="AS41">
            <v>289</v>
          </cell>
          <cell r="AT41">
            <v>521</v>
          </cell>
          <cell r="AU41">
            <v>24.691358024691358</v>
          </cell>
          <cell r="AV41">
            <v>8.2304526748971192</v>
          </cell>
          <cell r="AW41">
            <v>299</v>
          </cell>
          <cell r="AX41">
            <v>399</v>
          </cell>
          <cell r="AY41">
            <v>500</v>
          </cell>
          <cell r="AZ41">
            <v>520</v>
          </cell>
          <cell r="BB41">
            <v>85</v>
          </cell>
          <cell r="BC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D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t="b">
            <v>1</v>
          </cell>
          <cell r="AF42" t="b">
            <v>1</v>
          </cell>
          <cell r="AG42" t="b">
            <v>1</v>
          </cell>
          <cell r="AH42">
            <v>25</v>
          </cell>
          <cell r="AJ42">
            <v>0</v>
          </cell>
          <cell r="AK42">
            <v>14</v>
          </cell>
          <cell r="AL42">
            <v>4.5999999999999996</v>
          </cell>
          <cell r="AM42">
            <v>0</v>
          </cell>
          <cell r="AN42">
            <v>0</v>
          </cell>
          <cell r="AO42">
            <v>0</v>
          </cell>
          <cell r="AP42">
            <v>0</v>
          </cell>
          <cell r="AQ42">
            <v>0.25940000000000002</v>
          </cell>
          <cell r="AR42">
            <v>0.1517</v>
          </cell>
          <cell r="AS42">
            <v>325</v>
          </cell>
          <cell r="AT42">
            <v>604</v>
          </cell>
          <cell r="AU42">
            <v>21.528525296017222</v>
          </cell>
          <cell r="AV42">
            <v>7.1761750986724078</v>
          </cell>
          <cell r="AW42">
            <v>119</v>
          </cell>
          <cell r="AX42">
            <v>179</v>
          </cell>
          <cell r="AY42">
            <v>200</v>
          </cell>
          <cell r="AZ42">
            <v>210</v>
          </cell>
          <cell r="BB42">
            <v>85</v>
          </cell>
          <cell r="BC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D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cell r="AA43">
            <v>1</v>
          </cell>
          <cell r="AB43" t="str">
            <v>Portrait_UnicornCharacter</v>
          </cell>
          <cell r="AC43">
            <v>0</v>
          </cell>
          <cell r="AD43" t="b">
            <v>0</v>
          </cell>
          <cell r="AE43" t="b">
            <v>1</v>
          </cell>
          <cell r="AF43" t="b">
            <v>0</v>
          </cell>
          <cell r="AG43" t="b">
            <v>0</v>
          </cell>
          <cell r="AH43">
            <v>12</v>
          </cell>
          <cell r="AJ43">
            <v>7</v>
          </cell>
          <cell r="AK43">
            <v>1</v>
          </cell>
          <cell r="AL43">
            <v>1</v>
          </cell>
          <cell r="AM43">
            <v>0</v>
          </cell>
          <cell r="AN43">
            <v>0</v>
          </cell>
          <cell r="AO43">
            <v>0</v>
          </cell>
          <cell r="AP43">
            <v>0</v>
          </cell>
          <cell r="AQ43">
            <v>0.30930000000000002</v>
          </cell>
          <cell r="AR43">
            <v>0.18720000000000001</v>
          </cell>
          <cell r="AS43">
            <v>289</v>
          </cell>
          <cell r="AT43">
            <v>521</v>
          </cell>
          <cell r="AU43">
            <v>24.691358024691358</v>
          </cell>
          <cell r="AV43">
            <v>8.2304526748971192</v>
          </cell>
          <cell r="AW43">
            <v>299</v>
          </cell>
          <cell r="AX43">
            <v>399</v>
          </cell>
          <cell r="AY43">
            <v>500</v>
          </cell>
          <cell r="AZ43">
            <v>520</v>
          </cell>
          <cell r="BB43">
            <v>85</v>
          </cell>
          <cell r="BC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3" t="str">
            <v>"Actor3242"</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1</v>
          </cell>
          <cell r="AE44" t="b">
            <v>1</v>
          </cell>
          <cell r="AF44" t="b">
            <v>1</v>
          </cell>
          <cell r="AG44" t="b">
            <v>0</v>
          </cell>
          <cell r="AH44">
            <v>55</v>
          </cell>
          <cell r="AJ44">
            <v>99999</v>
          </cell>
          <cell r="AM44">
            <v>0</v>
          </cell>
          <cell r="AN44">
            <v>0</v>
          </cell>
          <cell r="AO44">
            <v>0</v>
          </cell>
          <cell r="AP44">
            <v>0</v>
          </cell>
          <cell r="AQ44">
            <v>0.2</v>
          </cell>
          <cell r="AR44">
            <v>0.125</v>
          </cell>
          <cell r="AS44">
            <v>100</v>
          </cell>
          <cell r="AT44">
            <v>200</v>
          </cell>
          <cell r="AU44">
            <v>66.666666666666671</v>
          </cell>
          <cell r="AV44">
            <v>22.222222222222221</v>
          </cell>
          <cell r="AW44">
            <v>999</v>
          </cell>
          <cell r="AX44">
            <v>999</v>
          </cell>
          <cell r="AY44">
            <v>9999</v>
          </cell>
          <cell r="AZ44">
            <v>9999</v>
          </cell>
          <cell r="BB44">
            <v>85</v>
          </cell>
          <cell r="BC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4" t="str">
            <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1</v>
          </cell>
          <cell r="AE45" t="b">
            <v>1</v>
          </cell>
          <cell r="AF45" t="b">
            <v>1</v>
          </cell>
          <cell r="AG45" t="b">
            <v>0</v>
          </cell>
          <cell r="AH45">
            <v>56</v>
          </cell>
          <cell r="AJ45">
            <v>99999</v>
          </cell>
          <cell r="AM45">
            <v>0</v>
          </cell>
          <cell r="AN45">
            <v>0</v>
          </cell>
          <cell r="AO45">
            <v>0</v>
          </cell>
          <cell r="AP45">
            <v>0</v>
          </cell>
          <cell r="AQ45">
            <v>0.2</v>
          </cell>
          <cell r="AR45">
            <v>0.125</v>
          </cell>
          <cell r="AS45">
            <v>100</v>
          </cell>
          <cell r="AT45">
            <v>200</v>
          </cell>
          <cell r="AU45">
            <v>66.666666666666671</v>
          </cell>
          <cell r="AV45">
            <v>22.222222222222221</v>
          </cell>
          <cell r="AW45">
            <v>999</v>
          </cell>
          <cell r="AX45">
            <v>999</v>
          </cell>
          <cell r="AY45">
            <v>9999</v>
          </cell>
          <cell r="AZ45">
            <v>9999</v>
          </cell>
          <cell r="BB45">
            <v>85</v>
          </cell>
          <cell r="BC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237</v>
      </c>
      <c r="H2">
        <v>35</v>
      </c>
      <c r="I2">
        <v>15000</v>
      </c>
      <c r="M2">
        <v>4</v>
      </c>
      <c r="N2" t="s">
        <v>54</v>
      </c>
      <c r="O2" t="s">
        <v>50</v>
      </c>
    </row>
    <row r="3" spans="1:16">
      <c r="A3">
        <v>5</v>
      </c>
      <c r="D3" s="1">
        <v>1.99</v>
      </c>
      <c r="E3" s="1">
        <v>2500</v>
      </c>
      <c r="F3" t="s">
        <v>35</v>
      </c>
      <c r="G3" t="s">
        <v>238</v>
      </c>
      <c r="H3">
        <v>50</v>
      </c>
      <c r="I3">
        <v>25000</v>
      </c>
      <c r="K3">
        <v>1</v>
      </c>
      <c r="M3">
        <v>4</v>
      </c>
      <c r="N3" t="s">
        <v>55</v>
      </c>
      <c r="O3" t="s">
        <v>50</v>
      </c>
      <c r="P3" t="s">
        <v>45</v>
      </c>
    </row>
    <row r="4" spans="1:16">
      <c r="A4">
        <v>15</v>
      </c>
      <c r="D4" s="1">
        <v>2.99</v>
      </c>
      <c r="E4" s="1">
        <v>3900</v>
      </c>
      <c r="F4" t="s">
        <v>36</v>
      </c>
      <c r="G4" t="s">
        <v>239</v>
      </c>
      <c r="H4">
        <v>65</v>
      </c>
      <c r="I4">
        <v>30000</v>
      </c>
      <c r="L4">
        <v>2</v>
      </c>
      <c r="M4">
        <v>4</v>
      </c>
      <c r="N4" t="s">
        <v>56</v>
      </c>
      <c r="O4" t="s">
        <v>50</v>
      </c>
      <c r="P4" t="s">
        <v>47</v>
      </c>
    </row>
    <row r="5" spans="1:16">
      <c r="A5">
        <v>25</v>
      </c>
      <c r="D5" s="1">
        <v>3.99</v>
      </c>
      <c r="E5" s="1">
        <v>4900</v>
      </c>
      <c r="F5" t="s">
        <v>37</v>
      </c>
      <c r="G5" t="s">
        <v>240</v>
      </c>
      <c r="H5">
        <v>80</v>
      </c>
      <c r="I5">
        <v>30000</v>
      </c>
      <c r="L5">
        <v>3</v>
      </c>
      <c r="M5">
        <v>4</v>
      </c>
      <c r="N5" t="s">
        <v>57</v>
      </c>
      <c r="O5" t="s">
        <v>50</v>
      </c>
      <c r="P5" t="s">
        <v>48</v>
      </c>
    </row>
    <row r="6" spans="1:16">
      <c r="A6">
        <v>35</v>
      </c>
      <c r="D6" s="1">
        <v>4.99</v>
      </c>
      <c r="E6" s="1">
        <v>5900</v>
      </c>
      <c r="F6" t="s">
        <v>38</v>
      </c>
      <c r="G6" t="s">
        <v>241</v>
      </c>
      <c r="H6">
        <v>100</v>
      </c>
      <c r="I6">
        <v>30000</v>
      </c>
      <c r="L6">
        <v>4</v>
      </c>
      <c r="M6">
        <v>4</v>
      </c>
      <c r="N6" t="s">
        <v>58</v>
      </c>
      <c r="O6" t="s">
        <v>50</v>
      </c>
      <c r="P6" t="s">
        <v>230</v>
      </c>
    </row>
    <row r="7" spans="1:16">
      <c r="A7">
        <v>45</v>
      </c>
      <c r="D7" s="1">
        <v>5.99</v>
      </c>
      <c r="E7" s="1">
        <v>7500</v>
      </c>
      <c r="F7" t="s">
        <v>226</v>
      </c>
      <c r="G7" t="s">
        <v>242</v>
      </c>
      <c r="H7">
        <v>100</v>
      </c>
      <c r="I7">
        <v>35000</v>
      </c>
      <c r="L7">
        <v>5</v>
      </c>
      <c r="M7">
        <v>4</v>
      </c>
      <c r="N7" t="s">
        <v>233</v>
      </c>
      <c r="O7" t="s">
        <v>50</v>
      </c>
      <c r="P7" t="s">
        <v>231</v>
      </c>
    </row>
    <row r="8" spans="1:16">
      <c r="A8">
        <v>55</v>
      </c>
      <c r="D8" s="1">
        <v>7.99</v>
      </c>
      <c r="E8" s="1">
        <v>9900</v>
      </c>
      <c r="F8" t="s">
        <v>227</v>
      </c>
      <c r="G8" t="s">
        <v>243</v>
      </c>
      <c r="H8">
        <v>120</v>
      </c>
      <c r="I8">
        <v>35000</v>
      </c>
      <c r="L8">
        <v>6</v>
      </c>
      <c r="M8">
        <v>4</v>
      </c>
      <c r="N8" t="s">
        <v>234</v>
      </c>
      <c r="O8" t="s">
        <v>50</v>
      </c>
      <c r="P8" t="s">
        <v>232</v>
      </c>
    </row>
    <row r="9" spans="1:16">
      <c r="A9">
        <v>65</v>
      </c>
      <c r="D9" s="1">
        <v>8.99</v>
      </c>
      <c r="E9" s="1">
        <v>11000</v>
      </c>
      <c r="F9" t="s">
        <v>228</v>
      </c>
      <c r="G9" t="s">
        <v>244</v>
      </c>
      <c r="H9">
        <v>120</v>
      </c>
      <c r="I9">
        <v>40000</v>
      </c>
      <c r="L9">
        <v>7</v>
      </c>
      <c r="M9">
        <v>4</v>
      </c>
      <c r="N9" t="s">
        <v>235</v>
      </c>
      <c r="O9" t="s">
        <v>50</v>
      </c>
      <c r="P9" t="s">
        <v>49</v>
      </c>
    </row>
    <row r="10" spans="1:16">
      <c r="A10">
        <v>75</v>
      </c>
      <c r="D10" s="1">
        <v>9.99</v>
      </c>
      <c r="E10" s="1">
        <v>12000</v>
      </c>
      <c r="F10" t="s">
        <v>229</v>
      </c>
      <c r="G10" t="s">
        <v>245</v>
      </c>
      <c r="H10">
        <v>135</v>
      </c>
      <c r="I10">
        <v>45000</v>
      </c>
      <c r="L10">
        <v>7</v>
      </c>
      <c r="M10">
        <v>4</v>
      </c>
      <c r="N10" t="s">
        <v>236</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246</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118</v>
      </c>
      <c r="C1" s="6" t="s">
        <v>119</v>
      </c>
      <c r="D1" s="6" t="s">
        <v>120</v>
      </c>
      <c r="E1" s="6" t="s">
        <v>121</v>
      </c>
      <c r="F1" s="6" t="s">
        <v>149</v>
      </c>
      <c r="G1" s="6" t="s">
        <v>150</v>
      </c>
      <c r="H1" s="3" t="s">
        <v>65</v>
      </c>
      <c r="I1" s="3" t="s">
        <v>66</v>
      </c>
      <c r="J1" s="8" t="s">
        <v>107</v>
      </c>
      <c r="K1" s="8" t="s">
        <v>106</v>
      </c>
      <c r="M1" t="s">
        <v>139</v>
      </c>
      <c r="O1" t="s">
        <v>100</v>
      </c>
      <c r="P1" t="s">
        <v>135</v>
      </c>
      <c r="Q1" t="s">
        <v>101</v>
      </c>
      <c r="R1" t="s">
        <v>102</v>
      </c>
      <c r="S1" t="s">
        <v>122</v>
      </c>
      <c r="T1" t="s">
        <v>136</v>
      </c>
      <c r="U1" t="s">
        <v>137</v>
      </c>
      <c r="V1" t="s">
        <v>138</v>
      </c>
      <c r="X1" t="s">
        <v>123</v>
      </c>
      <c r="Y1" t="s">
        <v>128</v>
      </c>
      <c r="Z1" t="s">
        <v>124</v>
      </c>
      <c r="AA1" t="s">
        <v>125</v>
      </c>
      <c r="AB1" t="s">
        <v>126</v>
      </c>
      <c r="AC1" t="s">
        <v>127</v>
      </c>
    </row>
    <row r="2" spans="1:29">
      <c r="A2">
        <v>1</v>
      </c>
      <c r="B2">
        <f ca="1">RAND()</f>
        <v>0.28108572140421884</v>
      </c>
      <c r="C2">
        <f t="shared" ref="C2:C32" ca="1" si="0">RAND()</f>
        <v>0.72436895591798922</v>
      </c>
      <c r="D2" t="str">
        <f ca="1">VLOOKUP($B2
+IF(D1="DI",1,
IF(D1="EN",2,
IF(D1="GO",3,0))),$AB:$AC,MATCH($AC$1,$AB$1:$AC$1,0),1)</f>
        <v>GO</v>
      </c>
      <c r="E2">
        <f ca="1">ROUNDDOWN(VLOOKUP(D2,$O:$V,MATCH($T$1,$O$1:$V$1,0),0)+C2*(VLOOKUP(D2,$O:$V,MATCH($U$1,$O$1:$V$1,0),0)-VLOOKUP(D2,$O:$V,MATCH($T$1,$O$1:$V$1,0),0)+10^ABS(VLOOKUP(D2,$O:$V,MATCH($V$1,$O$1:$V$1,0),0))),VLOOKUP(D2,$O:$V,MATCH($V$1,$O$1:$V$1,0),0))</f>
        <v>2700</v>
      </c>
      <c r="F2" t="s">
        <v>131</v>
      </c>
      <c r="G2">
        <v>7</v>
      </c>
      <c r="H2" t="s">
        <v>131</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13</v>
      </c>
      <c r="Q2">
        <f>COUNTIF(H:H,O2)</f>
        <v>13</v>
      </c>
      <c r="R2">
        <f>SUMIF(H:H,O2,I:I)</f>
        <v>92</v>
      </c>
      <c r="S2">
        <f>R2/Q2</f>
        <v>7.0769230769230766</v>
      </c>
      <c r="T2">
        <v>6</v>
      </c>
      <c r="U2">
        <v>9</v>
      </c>
      <c r="V2">
        <v>0</v>
      </c>
      <c r="X2">
        <v>1</v>
      </c>
      <c r="Y2">
        <v>0</v>
      </c>
      <c r="Z2">
        <v>14</v>
      </c>
      <c r="AA2">
        <f>Z2/SUMIF(Y:Y,Y2,Z:Z)</f>
        <v>0.46666666666666667</v>
      </c>
      <c r="AB2">
        <v>0</v>
      </c>
      <c r="AC2" t="s">
        <v>130</v>
      </c>
    </row>
    <row r="3" spans="1:29">
      <c r="A3">
        <v>2</v>
      </c>
      <c r="B3">
        <f t="shared" ref="B3:B32" ca="1" si="1">RAND()</f>
        <v>5.6322748132081157E-2</v>
      </c>
      <c r="C3">
        <f t="shared" ca="1" si="0"/>
        <v>0.93838387737790807</v>
      </c>
      <c r="D3" t="str">
        <f t="shared" ref="D3:D32" ca="1" si="2">VLOOKUP($B3
+IF(D2="DI",1,
IF(D2="EN",2,
IF(D2="GO",3,0))),$AB:$AC,MATCH($AC$1,$AB$1:$AC$1,0),1)</f>
        <v>EN</v>
      </c>
      <c r="E3">
        <f t="shared" ref="E3:E32" ca="1" si="3">ROUNDDOWN(VLOOKUP(D3,$O:$V,MATCH($T$1,$O$1:$V$1,0),0)+C3*(VLOOKUP(D3,$O:$V,MATCH($U$1,$O$1:$V$1,0),0)-VLOOKUP(D3,$O:$V,MATCH($T$1,$O$1:$V$1,0),0)+10^ABS(VLOOKUP(D3,$O:$V,MATCH($V$1,$O$1:$V$1,0),0))),VLOOKUP(D3,$O:$V,MATCH($V$1,$O$1:$V$1,0),0))</f>
        <v>9</v>
      </c>
      <c r="F3" t="s">
        <v>129</v>
      </c>
      <c r="G3">
        <v>800</v>
      </c>
      <c r="H3" t="s">
        <v>129</v>
      </c>
      <c r="I3">
        <v>1200</v>
      </c>
      <c r="J3" t="str">
        <f>J2&amp;","&amp;K3</f>
        <v>{"dy":1,"cd":"EN","cn":8},{"dy":2,"cd":"GO","cn":1200}</v>
      </c>
      <c r="K3" t="str">
        <f t="shared" ref="K3:K32" si="4">"{"""&amp;A$1&amp;""":"&amp;A3
&amp;","""&amp;H$1&amp;""":"""&amp;H3&amp;""""
&amp;","""&amp;I$1&amp;""":"&amp;I3&amp;"}"</f>
        <v>{"dy":2,"cd":"GO","cn":1200}</v>
      </c>
      <c r="O3" t="s">
        <v>69</v>
      </c>
      <c r="P3">
        <f t="shared" ref="P3:P4" ca="1" si="5">COUNTIF(D:D,O3)</f>
        <v>15</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132</v>
      </c>
    </row>
    <row r="4" spans="1:29">
      <c r="A4">
        <v>3</v>
      </c>
      <c r="B4">
        <f t="shared" ca="1" si="1"/>
        <v>0.55110739675584708</v>
      </c>
      <c r="C4">
        <f t="shared" ca="1" si="0"/>
        <v>2.0365077078712379E-2</v>
      </c>
      <c r="D4" t="str">
        <f t="shared" ca="1" si="2"/>
        <v>GO</v>
      </c>
      <c r="E4">
        <f t="shared" ca="1" si="3"/>
        <v>500</v>
      </c>
      <c r="F4" t="s">
        <v>131</v>
      </c>
      <c r="G4">
        <v>12</v>
      </c>
      <c r="H4" t="s">
        <v>131</v>
      </c>
      <c r="I4">
        <v>7</v>
      </c>
      <c r="J4" t="str">
        <f t="shared" ref="J4:J32" si="9">J3&amp;","&amp;K4</f>
        <v>{"dy":1,"cd":"EN","cn":8},{"dy":2,"cd":"GO","cn":1200},{"dy":3,"cd":"EN","cn":7}</v>
      </c>
      <c r="K4" t="str">
        <f t="shared" si="4"/>
        <v>{"dy":3,"cd":"EN","cn":7}</v>
      </c>
      <c r="O4" t="s">
        <v>99</v>
      </c>
      <c r="P4">
        <f t="shared" ca="1" si="5"/>
        <v>3</v>
      </c>
      <c r="Q4">
        <f t="shared" si="6"/>
        <v>5</v>
      </c>
      <c r="R4">
        <f t="shared" si="7"/>
        <v>22</v>
      </c>
      <c r="S4">
        <f>R4/Q4</f>
        <v>4.4000000000000004</v>
      </c>
      <c r="T4">
        <v>3</v>
      </c>
      <c r="U4">
        <v>6</v>
      </c>
      <c r="V4">
        <v>0</v>
      </c>
      <c r="X4">
        <v>3</v>
      </c>
      <c r="Y4">
        <v>0</v>
      </c>
      <c r="Z4">
        <v>2</v>
      </c>
      <c r="AA4">
        <f t="shared" si="8"/>
        <v>6.6666666666666666E-2</v>
      </c>
      <c r="AB4">
        <f>AB3+AA3</f>
        <v>0.93333333333333335</v>
      </c>
      <c r="AC4" t="s">
        <v>134</v>
      </c>
    </row>
    <row r="5" spans="1:29">
      <c r="A5">
        <v>4</v>
      </c>
      <c r="B5">
        <f t="shared" ca="1" si="1"/>
        <v>0.30265487705060068</v>
      </c>
      <c r="C5">
        <f t="shared" ca="1" si="0"/>
        <v>0.70549745865311919</v>
      </c>
      <c r="D5" t="str">
        <f t="shared" ca="1" si="2"/>
        <v>EN</v>
      </c>
      <c r="E5">
        <f t="shared" ca="1" si="3"/>
        <v>8</v>
      </c>
      <c r="F5" t="s">
        <v>129</v>
      </c>
      <c r="G5">
        <v>1000</v>
      </c>
      <c r="H5" t="s">
        <v>129</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0.63155957830661702</v>
      </c>
      <c r="C6">
        <f t="shared" ca="1" si="0"/>
        <v>0.96923770239494111</v>
      </c>
      <c r="D6" t="str">
        <f t="shared" ca="1" si="2"/>
        <v>GO</v>
      </c>
      <c r="E6">
        <f t="shared" ca="1" si="3"/>
        <v>3500</v>
      </c>
      <c r="F6" t="s">
        <v>131</v>
      </c>
      <c r="G6">
        <v>5</v>
      </c>
      <c r="H6" t="s">
        <v>131</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0.3879253637778548</v>
      </c>
      <c r="C7">
        <f t="shared" ca="1" si="0"/>
        <v>0.90703538940829642</v>
      </c>
      <c r="D7" t="str">
        <f t="shared" ca="1" si="2"/>
        <v>EN</v>
      </c>
      <c r="E7">
        <f t="shared" ca="1" si="3"/>
        <v>9</v>
      </c>
      <c r="F7" t="s">
        <v>129</v>
      </c>
      <c r="G7">
        <v>900</v>
      </c>
      <c r="H7" t="s">
        <v>129</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7.8923342451918121E-2</v>
      </c>
      <c r="C8">
        <f t="shared" ca="1" si="0"/>
        <v>0.24500088147376964</v>
      </c>
      <c r="D8" t="str">
        <f t="shared" ca="1" si="2"/>
        <v>GO</v>
      </c>
      <c r="E8">
        <f t="shared" ca="1" si="3"/>
        <v>1200</v>
      </c>
      <c r="F8" t="s">
        <v>131</v>
      </c>
      <c r="G8">
        <v>6</v>
      </c>
      <c r="H8" t="s">
        <v>131</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0.14812217139419137</v>
      </c>
      <c r="C9">
        <f t="shared" ca="1" si="0"/>
        <v>0.60700301280292168</v>
      </c>
      <c r="D9" t="str">
        <f t="shared" ca="1" si="2"/>
        <v>EN</v>
      </c>
      <c r="E9">
        <f t="shared" ca="1" si="3"/>
        <v>8</v>
      </c>
      <c r="F9" t="s">
        <v>133</v>
      </c>
      <c r="G9">
        <v>3</v>
      </c>
      <c r="H9" t="s">
        <v>129</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0.95600365427920775</v>
      </c>
      <c r="C10">
        <f t="shared" ca="1" si="0"/>
        <v>6.2941545757365769E-2</v>
      </c>
      <c r="D10" t="str">
        <f t="shared" ca="1" si="2"/>
        <v>DI</v>
      </c>
      <c r="E10">
        <f t="shared" ca="1" si="3"/>
        <v>3</v>
      </c>
      <c r="F10" t="s">
        <v>129</v>
      </c>
      <c r="G10">
        <v>700</v>
      </c>
      <c r="H10" t="s">
        <v>133</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0.36783789109099152</v>
      </c>
      <c r="C11">
        <f t="shared" ca="1" si="0"/>
        <v>0.87921454723397297</v>
      </c>
      <c r="D11" t="str">
        <f t="shared" ca="1" si="2"/>
        <v>GO</v>
      </c>
      <c r="E11">
        <f t="shared" ca="1" si="3"/>
        <v>3200</v>
      </c>
      <c r="F11" t="s">
        <v>131</v>
      </c>
      <c r="G11">
        <v>10</v>
      </c>
      <c r="H11" t="s">
        <v>131</v>
      </c>
      <c r="I11">
        <v>6</v>
      </c>
      <c r="J11" t="str">
        <f t="shared" si="9"/>
        <v>{"dy":1,"cd":"EN","cn":8},{"dy":2,"cd":"GO","cn":1200},{"dy":3,"cd":"EN","cn":7},{"dy":4,"cd":"GO","cn":2600},{"dy":5,"cd":"EN","cn":6},{"dy":6,"cd":"GO","cn":1500},{"dy":7,"cd":"EN","cn":6},{"dy":8,"cd":"GO","cn":2300},{"dy":9,"cd":"DI","cn":4},{"dy":10,"cd":"EN","cn":6}</v>
      </c>
      <c r="K11" t="str">
        <f t="shared" si="4"/>
        <v>{"dy":10,"cd":"EN","cn":6}</v>
      </c>
    </row>
    <row r="12" spans="1:29">
      <c r="A12">
        <v>11</v>
      </c>
      <c r="B12">
        <f t="shared" ca="1" si="1"/>
        <v>0.74014276314466898</v>
      </c>
      <c r="C12">
        <f t="shared" ca="1" si="0"/>
        <v>0.83657640316093596</v>
      </c>
      <c r="D12" t="str">
        <f t="shared" ca="1" si="2"/>
        <v>EN</v>
      </c>
      <c r="E12">
        <f t="shared" ca="1" si="3"/>
        <v>9</v>
      </c>
      <c r="F12" t="s">
        <v>129</v>
      </c>
      <c r="G12">
        <v>1300</v>
      </c>
      <c r="H12" t="s">
        <v>129</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0.65989202795406132</v>
      </c>
      <c r="C13">
        <f t="shared" ca="1" si="0"/>
        <v>0.91102807527535978</v>
      </c>
      <c r="D13" t="str">
        <f t="shared" ca="1" si="2"/>
        <v>GO</v>
      </c>
      <c r="E13">
        <f t="shared" ca="1" si="3"/>
        <v>3300</v>
      </c>
      <c r="F13" t="s">
        <v>131</v>
      </c>
      <c r="G13">
        <v>6</v>
      </c>
      <c r="H13" t="s">
        <v>131</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0.41999058550197876</v>
      </c>
      <c r="C14">
        <f t="shared" ca="1" si="0"/>
        <v>0.281097499809427</v>
      </c>
      <c r="D14" t="str">
        <f t="shared" ca="1" si="2"/>
        <v>EN</v>
      </c>
      <c r="E14">
        <f t="shared" ca="1" si="3"/>
        <v>7</v>
      </c>
      <c r="F14" t="s">
        <v>129</v>
      </c>
      <c r="G14">
        <v>1200</v>
      </c>
      <c r="H14" t="s">
        <v>129</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0.54544121103711585</v>
      </c>
      <c r="C15">
        <f t="shared" ca="1" si="0"/>
        <v>0.33836316474012795</v>
      </c>
      <c r="D15" t="str">
        <f t="shared" ca="1" si="2"/>
        <v>GO</v>
      </c>
      <c r="E15">
        <f t="shared" ca="1" si="3"/>
        <v>1500</v>
      </c>
      <c r="F15" t="s">
        <v>131</v>
      </c>
      <c r="G15">
        <v>10</v>
      </c>
      <c r="H15" t="s">
        <v>133</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0.15610324150525201</v>
      </c>
      <c r="C16">
        <f t="shared" ca="1" si="0"/>
        <v>0.24683860124000334</v>
      </c>
      <c r="D16" t="str">
        <f t="shared" ca="1" si="2"/>
        <v>EN</v>
      </c>
      <c r="E16">
        <f t="shared" ca="1" si="3"/>
        <v>6</v>
      </c>
      <c r="F16" t="s">
        <v>129</v>
      </c>
      <c r="G16">
        <v>1000</v>
      </c>
      <c r="H16" t="s">
        <v>129</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3.5121703265310833E-2</v>
      </c>
      <c r="C17">
        <f t="shared" ca="1" si="0"/>
        <v>0.74708930125341144</v>
      </c>
      <c r="D17" t="str">
        <f t="shared" ca="1" si="2"/>
        <v>GO</v>
      </c>
      <c r="E17">
        <f t="shared" ca="1" si="3"/>
        <v>2800</v>
      </c>
      <c r="F17" t="s">
        <v>131</v>
      </c>
      <c r="G17">
        <v>8</v>
      </c>
      <c r="H17" t="s">
        <v>131</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0.86660728669024278</v>
      </c>
      <c r="C18">
        <f t="shared" ca="1" si="0"/>
        <v>0.53017355685339029</v>
      </c>
      <c r="D18" t="str">
        <f t="shared" ca="1" si="2"/>
        <v>EN</v>
      </c>
      <c r="E18">
        <f t="shared" ca="1" si="3"/>
        <v>8</v>
      </c>
      <c r="F18" t="s">
        <v>129</v>
      </c>
      <c r="G18">
        <v>800</v>
      </c>
      <c r="H18" t="s">
        <v>133</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0.76868245014189329</v>
      </c>
      <c r="C19">
        <f t="shared" ca="1" si="0"/>
        <v>0.95607032544108983</v>
      </c>
      <c r="D19" t="str">
        <f t="shared" ca="1" si="2"/>
        <v>GO</v>
      </c>
      <c r="E19">
        <f t="shared" ca="1" si="3"/>
        <v>3400</v>
      </c>
      <c r="F19" t="s">
        <v>131</v>
      </c>
      <c r="G19">
        <v>6</v>
      </c>
      <c r="H19" t="s">
        <v>129</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0.41864156894937554</v>
      </c>
      <c r="C20">
        <f t="shared" ca="1" si="0"/>
        <v>0.65903864045656468</v>
      </c>
      <c r="D20" t="str">
        <f t="shared" ca="1" si="2"/>
        <v>EN</v>
      </c>
      <c r="E20">
        <f t="shared" ca="1" si="3"/>
        <v>8</v>
      </c>
      <c r="F20" t="s">
        <v>129</v>
      </c>
      <c r="G20">
        <v>900</v>
      </c>
      <c r="H20" t="s">
        <v>131</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0.53643862392664377</v>
      </c>
      <c r="C21">
        <f t="shared" ca="1" si="0"/>
        <v>0.31368904577137724</v>
      </c>
      <c r="D21" t="str">
        <f t="shared" ca="1" si="2"/>
        <v>GO</v>
      </c>
      <c r="E21">
        <f t="shared" ca="1" si="3"/>
        <v>1400</v>
      </c>
      <c r="F21" t="s">
        <v>131</v>
      </c>
      <c r="G21">
        <v>7</v>
      </c>
      <c r="H21" t="s">
        <v>129</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0.18919689637128445</v>
      </c>
      <c r="C22">
        <f t="shared" ca="1" si="0"/>
        <v>0.32763764117532879</v>
      </c>
      <c r="D22" t="str">
        <f t="shared" ca="1" si="2"/>
        <v>EN</v>
      </c>
      <c r="E22">
        <f t="shared" ca="1" si="3"/>
        <v>7</v>
      </c>
      <c r="F22" t="s">
        <v>133</v>
      </c>
      <c r="G22">
        <v>4</v>
      </c>
      <c r="H22" t="s">
        <v>131</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0.48739593645684265</v>
      </c>
      <c r="C23">
        <f t="shared" ca="1" si="0"/>
        <v>0.30197570058248402</v>
      </c>
      <c r="D23" t="str">
        <f t="shared" ca="1" si="2"/>
        <v>GO</v>
      </c>
      <c r="E23">
        <f t="shared" ca="1" si="3"/>
        <v>1400</v>
      </c>
      <c r="F23" t="s">
        <v>131</v>
      </c>
      <c r="G23">
        <v>10</v>
      </c>
      <c r="H23" t="s">
        <v>129</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0.66984990849582149</v>
      </c>
      <c r="C24">
        <f t="shared" ca="1" si="0"/>
        <v>0.4233158277035437</v>
      </c>
      <c r="D24" t="str">
        <f t="shared" ca="1" si="2"/>
        <v>EN</v>
      </c>
      <c r="E24">
        <f t="shared" ca="1" si="3"/>
        <v>7</v>
      </c>
      <c r="F24" t="s">
        <v>129</v>
      </c>
      <c r="G24">
        <v>800</v>
      </c>
      <c r="H24" t="s">
        <v>131</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0.8444882158012389</v>
      </c>
      <c r="C25">
        <f t="shared" ca="1" si="0"/>
        <v>8.7806500827036893E-2</v>
      </c>
      <c r="D25" t="str">
        <f t="shared" ca="1" si="2"/>
        <v>GO</v>
      </c>
      <c r="E25">
        <f t="shared" ca="1" si="3"/>
        <v>700</v>
      </c>
      <c r="F25" t="s">
        <v>131</v>
      </c>
      <c r="G25">
        <v>6</v>
      </c>
      <c r="H25" t="s">
        <v>133</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6.1217829790422673E-2</v>
      </c>
      <c r="C26">
        <f t="shared" ca="1" si="0"/>
        <v>0.52337658981044899</v>
      </c>
      <c r="D26" t="str">
        <f t="shared" ca="1" si="2"/>
        <v>EN</v>
      </c>
      <c r="E26">
        <f t="shared" ca="1" si="3"/>
        <v>8</v>
      </c>
      <c r="F26" t="s">
        <v>129</v>
      </c>
      <c r="G26">
        <v>700</v>
      </c>
      <c r="H26" t="s">
        <v>129</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0.53973846407202852</v>
      </c>
      <c r="C27">
        <f t="shared" ca="1" si="0"/>
        <v>0.76086888721015689</v>
      </c>
      <c r="D27" t="str">
        <f t="shared" ca="1" si="2"/>
        <v>GO</v>
      </c>
      <c r="E27">
        <f t="shared" ca="1" si="3"/>
        <v>2800</v>
      </c>
      <c r="F27" t="s">
        <v>131</v>
      </c>
      <c r="G27">
        <v>9</v>
      </c>
      <c r="H27" t="s">
        <v>131</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0.89985956273098844</v>
      </c>
      <c r="C28">
        <f t="shared" ca="1" si="0"/>
        <v>0.96832786601914134</v>
      </c>
      <c r="D28" t="str">
        <f t="shared" ca="1" si="2"/>
        <v>DI</v>
      </c>
      <c r="E28">
        <f t="shared" ca="1" si="3"/>
        <v>6</v>
      </c>
      <c r="F28" t="s">
        <v>129</v>
      </c>
      <c r="G28">
        <v>900</v>
      </c>
      <c r="H28" t="s">
        <v>133</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0.16136799056039219</v>
      </c>
      <c r="C29">
        <f t="shared" ca="1" si="0"/>
        <v>0.77641315101987229</v>
      </c>
      <c r="D29" t="str">
        <f t="shared" ca="1" si="2"/>
        <v>GO</v>
      </c>
      <c r="E29">
        <f t="shared" ca="1" si="3"/>
        <v>2900</v>
      </c>
      <c r="F29" t="s">
        <v>131</v>
      </c>
      <c r="G29">
        <v>5</v>
      </c>
      <c r="H29" t="s">
        <v>129</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0.17105322951389557</v>
      </c>
      <c r="C30">
        <f t="shared" ca="1" si="0"/>
        <v>0.87815071444671622</v>
      </c>
      <c r="D30" t="str">
        <f t="shared" ca="1" si="2"/>
        <v>EN</v>
      </c>
      <c r="E30">
        <f t="shared" ca="1" si="3"/>
        <v>9</v>
      </c>
      <c r="F30" t="s">
        <v>129</v>
      </c>
      <c r="G30">
        <v>1000</v>
      </c>
      <c r="H30" t="s">
        <v>131</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0.87881856174547268</v>
      </c>
      <c r="C31">
        <f t="shared" ca="1" si="0"/>
        <v>0.13053007623767932</v>
      </c>
      <c r="D31" t="str">
        <f t="shared" ca="1" si="2"/>
        <v>DI</v>
      </c>
      <c r="E31">
        <f t="shared" ca="1" si="3"/>
        <v>3</v>
      </c>
      <c r="F31" t="s">
        <v>131</v>
      </c>
      <c r="G31">
        <v>6</v>
      </c>
      <c r="H31" t="s">
        <v>129</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0.22076447282992329</v>
      </c>
      <c r="C32">
        <f t="shared" ca="1" si="0"/>
        <v>0.84773614804551356</v>
      </c>
      <c r="D32" t="str">
        <f t="shared" ca="1" si="2"/>
        <v>GO</v>
      </c>
      <c r="E32">
        <f t="shared" ca="1" si="3"/>
        <v>3100</v>
      </c>
      <c r="F32" t="s">
        <v>129</v>
      </c>
      <c r="G32">
        <v>800</v>
      </c>
      <c r="H32" t="s">
        <v>131</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B373"/>
  <sheetViews>
    <sheetView workbookViewId="0">
      <pane xSplit="2" ySplit="1" topLeftCell="AK2" activePane="bottomRight" state="frozen"/>
      <selection pane="topRight" activeCell="C1" sqref="C1"/>
      <selection pane="bottomLeft" activeCell="A2" sqref="A2"/>
      <selection pane="bottomRight" activeCell="AX6" sqref="AX6"/>
    </sheetView>
    <sheetView tabSelected="1" workbookViewId="1">
      <pane xSplit="2" ySplit="1" topLeftCell="C363" activePane="bottomRight" state="frozen"/>
      <selection pane="topRight" activeCell="C1" sqref="C1"/>
      <selection pane="bottomLeft" activeCell="A2" sqref="A2"/>
      <selection pane="bottomRight" activeCell="R367" sqref="R367"/>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16.5" customWidth="1" outlineLevel="1"/>
    <col min="35" max="35" width="12.75" customWidth="1" outlineLevel="1"/>
    <col min="36" max="38" width="9" customWidth="1" outlineLevel="1"/>
    <col min="40" max="40" width="26" customWidth="1" outlineLevel="1"/>
    <col min="41" max="53" width="9" customWidth="1" outlineLevel="1"/>
    <col min="55" max="55" width="9" customWidth="1" outlineLevel="1"/>
    <col min="57" max="60" width="9" customWidth="1" outlineLevel="1"/>
    <col min="61" max="61" width="26" customWidth="1" outlineLevel="1"/>
    <col min="63" max="72" width="9" customWidth="1" outlineLevel="1"/>
    <col min="74" max="78" width="9" customWidth="1" outlineLevel="1"/>
    <col min="80" max="80" width="9" customWidth="1" outlineLevel="1"/>
  </cols>
  <sheetData>
    <row r="1" spans="1:80" ht="26.25" customHeight="1">
      <c r="A1" s="3" t="s">
        <v>64</v>
      </c>
      <c r="B1" s="3" t="s">
        <v>67</v>
      </c>
      <c r="C1" s="6" t="s">
        <v>109</v>
      </c>
      <c r="D1" s="6" t="s">
        <v>140</v>
      </c>
      <c r="E1" s="6" t="s">
        <v>152</v>
      </c>
      <c r="F1" s="6" t="s">
        <v>157</v>
      </c>
      <c r="G1" s="6" t="s">
        <v>164</v>
      </c>
      <c r="H1" s="6" t="s">
        <v>180</v>
      </c>
      <c r="I1" s="6" t="s">
        <v>181</v>
      </c>
      <c r="J1" s="6" t="s">
        <v>162</v>
      </c>
      <c r="K1" s="6" t="s">
        <v>163</v>
      </c>
      <c r="L1" s="6" t="s">
        <v>321</v>
      </c>
      <c r="M1" s="6" t="s">
        <v>161</v>
      </c>
      <c r="N1" s="6" t="s">
        <v>151</v>
      </c>
      <c r="O1" s="6" t="s">
        <v>156</v>
      </c>
      <c r="P1" s="6" t="s">
        <v>158</v>
      </c>
      <c r="Q1" s="6" t="s">
        <v>159</v>
      </c>
      <c r="R1" s="6" t="s">
        <v>160</v>
      </c>
      <c r="S1" s="6" t="s">
        <v>176</v>
      </c>
      <c r="T1" s="9" t="e">
        <f t="array" aca="1" ref="T1" ca="1">IF(SUM(IF(S:S="업데이트순번이상",1,0))&gt;0,"순번이상","")</f>
        <v>#VALUE!</v>
      </c>
      <c r="U1" s="6" t="s">
        <v>155</v>
      </c>
      <c r="V1" s="6" t="s">
        <v>150</v>
      </c>
      <c r="W1" s="6" t="s">
        <v>165</v>
      </c>
      <c r="X1" s="6" t="s">
        <v>166</v>
      </c>
      <c r="Y1" s="6" t="s">
        <v>167</v>
      </c>
      <c r="Z1" s="6" t="s">
        <v>168</v>
      </c>
      <c r="AA1" s="3" t="s">
        <v>94</v>
      </c>
      <c r="AB1" t="s">
        <v>63</v>
      </c>
      <c r="AC1" s="3" t="str">
        <f t="array" ref="AC1">IF(SUM(IF(AH:AH="슬롯타입이상",1,0))&gt;0,"타입확인","vl")</f>
        <v>vl</v>
      </c>
      <c r="AD1" s="3" t="str">
        <f t="array" ref="AD1">IF(SUM(IF(OR(AI:AI="밸류불필요",AI:AI="숫자필요",AI:AI="캐릭터없음",AI:AI="장비없음"),1,0))&gt;0,"밸류이상","cn")</f>
        <v>cn</v>
      </c>
      <c r="AE1" s="3" t="s">
        <v>68</v>
      </c>
      <c r="AF1" s="2" t="s">
        <v>82</v>
      </c>
      <c r="AG1" s="2" t="s">
        <v>70</v>
      </c>
      <c r="AH1" t="s">
        <v>97</v>
      </c>
      <c r="AI1" t="s">
        <v>105</v>
      </c>
      <c r="AJ1" t="s">
        <v>104</v>
      </c>
      <c r="AK1" s="8" t="s">
        <v>107</v>
      </c>
      <c r="AL1" s="8" t="s">
        <v>106</v>
      </c>
      <c r="AN1" t="s">
        <v>95</v>
      </c>
      <c r="AO1" t="s">
        <v>96</v>
      </c>
      <c r="AP1" t="s">
        <v>110</v>
      </c>
      <c r="AQ1" t="s">
        <v>111</v>
      </c>
      <c r="AR1" t="s">
        <v>143</v>
      </c>
      <c r="AS1" t="s">
        <v>144</v>
      </c>
      <c r="AT1" t="s">
        <v>175</v>
      </c>
      <c r="AU1" t="s">
        <v>154</v>
      </c>
      <c r="AV1" t="s">
        <v>173</v>
      </c>
      <c r="AW1" t="s">
        <v>174</v>
      </c>
      <c r="AX1" s="6" t="s">
        <v>177</v>
      </c>
      <c r="AY1" t="s">
        <v>172</v>
      </c>
      <c r="AZ1" t="s">
        <v>178</v>
      </c>
      <c r="BA1" t="s">
        <v>179</v>
      </c>
      <c r="BC1" t="s">
        <v>108</v>
      </c>
      <c r="BE1" t="s">
        <v>141</v>
      </c>
      <c r="BF1" t="s">
        <v>124</v>
      </c>
      <c r="BG1" t="s">
        <v>125</v>
      </c>
      <c r="BH1" t="s">
        <v>126</v>
      </c>
      <c r="BI1" t="s">
        <v>127</v>
      </c>
      <c r="BK1" t="s">
        <v>124</v>
      </c>
      <c r="BL1" t="s">
        <v>299</v>
      </c>
      <c r="BM1" t="s">
        <v>300</v>
      </c>
      <c r="BN1">
        <v>0</v>
      </c>
      <c r="BO1" t="s">
        <v>303</v>
      </c>
      <c r="BP1" t="s">
        <v>304</v>
      </c>
      <c r="BQ1" t="str">
        <f ca="1">IF(COUNTA(BT:BT)&lt;&gt;COUNTA([1]EquipTable!$A:$A),"수량이상","누적")</f>
        <v>누적</v>
      </c>
      <c r="BR1" t="s">
        <v>301</v>
      </c>
      <c r="BS1" t="s">
        <v>302</v>
      </c>
      <c r="BT1" t="s">
        <v>148</v>
      </c>
      <c r="BV1" t="s">
        <v>124</v>
      </c>
      <c r="BW1">
        <v>0</v>
      </c>
      <c r="BX1" t="str">
        <f ca="1">IF(COUNTA(BY:BY)&lt;&gt;COUNTA([2]ActorTable!$A:$A),"수량이상","누적")</f>
        <v>누적</v>
      </c>
      <c r="BY1" t="s">
        <v>170</v>
      </c>
      <c r="BZ1" t="s">
        <v>153</v>
      </c>
      <c r="CB1" t="s">
        <v>169</v>
      </c>
    </row>
    <row r="2" spans="1:80">
      <c r="A2">
        <v>1</v>
      </c>
      <c r="B2">
        <v>0</v>
      </c>
      <c r="C2">
        <f t="shared" ref="C2:C65" si="0">IF(B2&lt;=9,0,
IF(B2=10,1,2))</f>
        <v>0</v>
      </c>
      <c r="D2">
        <f t="shared" ref="D2:I11" ca="1" si="1">RAND()</f>
        <v>0.82581398248983773</v>
      </c>
      <c r="E2">
        <f t="shared" ca="1" si="1"/>
        <v>0.54116907792848401</v>
      </c>
      <c r="F2">
        <f t="shared" ca="1" si="1"/>
        <v>0.84170221589252847</v>
      </c>
      <c r="G2">
        <f t="shared" ca="1" si="1"/>
        <v>0.1888759528709254</v>
      </c>
      <c r="H2">
        <f t="shared" ca="1" si="1"/>
        <v>0.27760833108695226</v>
      </c>
      <c r="I2">
        <f t="shared" ca="1" si="1"/>
        <v>0.41174866681375855</v>
      </c>
      <c r="M2" t="str">
        <f t="shared" ref="M2:M65" ca="1" si="2">IF(LEN(J2)&lt;&gt;0,J2,VLOOKUP(D2+$B2,$BH:$BI,MATCH($BI$1,$BH$1:$BI$1,0),1))</f>
        <v>지정 장비</v>
      </c>
      <c r="N2" t="e">
        <f t="shared" ref="N2" ca="1" si="3">IF(LEN(K2)&lt;&gt;0,
  IF(LEN($J2)=0,"두 칸 모두 입력",
  IF($J2="지정 장비",K2,INDEX($BY:$BY,MATCH(K2,$BZ:$BZ,0)))),
IF($M2="삭제","삭제",
IF($M2="지정 장비",VLOOKUP($E2,OFFSET($BQ:$BT,0,IF($B2=6,1,IF($B2=7,2,0))),MATCH($BT$1,OFFSET($BQ$1:$BT$1,0,IF($B2=6,1,IF($B2=7,2,0))),0),1),
IF(OR($M2="캐릭터 상자 일반등급",$M2="캐릭터 상자 영웅등급"),"삭제",
IF(OR($M2="지정 캐릭터",$M2="지정 캐릭터 PP",$M2="지정 캐릭터 LBP1",$M2="지정 캐릭터 LBP2",$M2="지정 캐릭터 LBP3"),
  IF(AND(OR($B2=10,$B2=11),$M2=OFFSET($M2,-1,0)),OFFSET(N2,-1,0),VLOOKUP($E2,$BX:$BY,MATCH($BY$1,$BX$1:$BY$1,0),1)),
IF(OR($M2="안 지정 캐릭터 영웅등급",$M2="안 지정 캐릭터 PP 일반등급",$M2="안 지정 캐릭터 PP 영웅등급"),
  IF(AND(OR($B2=10,$B2=11),$M2=OFFSET($M2,-1,0)),OFFSET(N2,-1,0),INT($E2*100000)),
"그외없음"))))))</f>
        <v>#VALUE!</v>
      </c>
      <c r="O2">
        <f ca="1">IF(LEN(L2)&lt;&gt;0,
  IF(OR(LEN($J2)=0,LEN($K2)=0),"세 칸 모두 입력",L2),
IF($M2="삭제","삭제",
IF(OR($M2="지정 장비",$M2="캐릭터 상자 일반등급",$M2="캐릭터 상자 영웅등급",$M2="지정 캐릭터",$M2="지정 캐릭터 LBP1",$M2="지정 캐릭터 LBP2",$M2="지정 캐릭터 LBP3",$M2="안 지정 캐릭터 영웅등급"),1,
IF($M2="지정 캐릭터 PP",
  IF(AND(OR($B2=10,$B2=11),$M2=OFFSET($M2,-1,0)),OFFSET(O2,-1,0),
    VLOOKUP($M2,$AN:$AZ,MATCH($AV$1,$AN$1:$AZ$1,0),0)+INT($E2*(VLOOKUP($M2,$AN:$AZ,MATCH($AW$1,$AN$1:$AZ$1,0),0)-VLOOKUP($M2,$AN:$AZ,MATCH($AV$1,$AN$1:$AZ$1,0),0)+1))),
IF(OR($M2="안 지정 캐릭터 PP 일반등급",$M2="안 지정 캐릭터 PP 영웅등급"),
  IF(AND(OR($B2=10,$B2=11),$M2=OFFSET($M2,-1,0)),OFFSET(O2,-1,0),
    VLOOKUP($M2,$AN:$AZ,MATCH($AV$1,$AN$1:$AZ$1,0),0)+INT($E2*(VLOOKUP($M2,$AN:$AZ,MATCH($AW$1,$AN$1:$AZ$1,0),0)-VLOOKUP($M2,$AN:$AZ,MATCH($AV$1,$AN$1:$AZ$1,0),0)+1))),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캐릭터",$M2="지정 캐릭터 LBP1",$M2="지정 캐릭터 LBP2",$M2="지정 캐릭터 LBP3",$M2="안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캐릭터",$M2="지정 캐릭터 LBP1",$M2="지정 캐릭터 LBP2",$M2="지정 캐릭터 LBP3"),
  IF(AND(OR($B2=10,$B2=11),$M2=OFFSET($M2,-1,0)),OFFSET(Q2,-1,0),
    IF(ISBLANK(VLOOKUP($N2,[2]ActorTable!$1:$1048576,MATCH("표준 DI pp Min",[2]ActorTable!$1:$1,0),0)),"삭제",
      INT(VLOOKUP($M2,$AN:$BA,MATCH($AX$1,$AN$1:$BA$1,0),0)*(VLOOKUP($N2,[2]ActorTable!$1:$1048576,MATCH("표준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VLOOKUP($M2,$AN:$BA,MATCH($AZ$1,$AN$1:$BA$1,0),0)+INT($H2*(VLOOKUP($M2,$AN:$BA,MATCH($BA$1,$AN$1:$BA$1,0),0)-VLOOKUP($M2,$AN:$BA,MATCH($AZ$1,$AN$1:$BA$1,0),0)+1))),
IF($M2="지정 캐릭터 PP",
  IF(AND(OR($B2=10,$B2=11),$M2=OFFSET($M2,-1,0)),OFFSET(Q2,-1,0),
    INT($O2*VLOOKUP($M2,$AN:$BA,MATCH($AX$1,$AN$1:$BA$1,0),0))),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영웅등급"),VLOOKUP($M2,$AN:$BA,MATCH($AX$1,$AN$1:$BA$1,0),0),
IF(OR($M2="지정 캐릭터",$M2="지정 캐릭터 LBP1",$M2="지정 캐릭터 LBP2",$M2="지정 캐릭터 LBP3"),
  IF(AND(OR($B2=10,$B2=11),$M2=OFFSET($M2,-1,0)),OFFSET(R2,-1,0),
    INT(VLOOKUP($M2,$AN:$BA,MATCH($AX$1,$AN$1:$BA$1,0),0)*(VLOOKUP($N2,[2]ActorTable!$1:$1048576,MATCH("표준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VLOOKUP($M2,$AN:$BA,MATCH($AX$1,$AN$1:$BA$1,0),0)+INT($I2*(VLOOKUP($M2,$AN:$BA,MATCH($AY$1,$AN$1:$BA$1,0),0)-VLOOKUP($M2,$AN:$BA,MATCH($AX$1,$AN$1:$BA$1,0),0)+1))),
IF($M2="지정 캐릭터 PP",
  IF(AND(OR($B2=10,$B2=11),$M2=OFFSET($M2,-1,0)),OFFSET(R2,-1,0),
    INT($O2*(VLOOKUP($M2,$AN:$BA,MATCH($AX$1,$AN$1:$BA$1,0),0)*(VLOOKUP($M2,$AN:$BA,MATCH($AY$1,$AN$1:$BA$1,0),0)+$I2*(VLOOKUP($M2,$AN:$BA,MATCH($AZ$1,$AN$1:$BA$1,0),0)-VLOOKUP($M2,$AN:$BA,MATCH($AY$1,$AN$1:$BA$1,0),0)))))),
IF(OR($M2="안 지정 캐릭터 PP 일반등급",$M2="안 지정 캐릭터 PP 영웅등급"),
  IF(AND(OR($B2=10,$B2=11),$M2=OFFSET($M2,-1,0)),OFFSET(R2,-1,0),
    $O2*VLOOKUP($M2,$AN:$BA,MATCH($AX$1,$AN$1:$BA$1,0),0)),
"그외없음")))))))</f>
        <v>#VALUE!</v>
      </c>
      <c r="S2" t="e">
        <f ca="1">IF(OR(ISNUMBER(N2),N2="삭제"),"",
IF(LEFT(N2,5)="Equip",
  IF($BN$1&lt;VLOOKUP(N2,[1]EquipTable!$1:$1048576,MATCH("업데이트순번",[1]EquipTable!$1:$1,0),0),"업데이트순번이상",""),
IF(LEFT(N2,5)="Actor",
  IF($BW$1&lt;VLOOKUP(N2,[2]ActorTable!$1:$1048576,MATCH("업데이트순번",[2]ActorTable!$1:$1,0),0),"업데이트순번이상",""),
"그외없음")))</f>
        <v>#VALUE!</v>
      </c>
      <c r="T2" t="e">
        <f t="shared" ref="T2:T65" ca="1" si="4">IF(OR(ISNUMBER(N2),N2="삭제"),0,
IF(LEFT(N2,5)="Equip",IF(MID(N2,7,1)="4",1,0),
IF(LEFT(N2,5)="Actor",IF(MID(N2,7,1)="2",1,0),
"그외없음")))</f>
        <v>#VALUE!</v>
      </c>
      <c r="U2" t="s">
        <v>83</v>
      </c>
      <c r="V2" t="s">
        <v>282</v>
      </c>
      <c r="W2">
        <v>1</v>
      </c>
      <c r="X2" t="s">
        <v>129</v>
      </c>
      <c r="Z2">
        <v>7500</v>
      </c>
      <c r="AA2" t="str">
        <f t="shared" ref="AA2:AA65" ca="1" si="5">IF(ISBLANK(AB2),"",
VLOOKUP(AB2,OFFSET(INDIRECT("$A:$B"),0,MATCH(AB$1&amp;"_Verify",INDIRECT("$1:$1"),0)-1),2,0)
)</f>
        <v>fe</v>
      </c>
      <c r="AB2" t="s">
        <v>83</v>
      </c>
      <c r="AC2" t="s">
        <v>291</v>
      </c>
      <c r="AD2">
        <v>1</v>
      </c>
      <c r="AE2" t="s">
        <v>133</v>
      </c>
      <c r="AG2">
        <v>4</v>
      </c>
      <c r="AH2" t="str">
        <f t="shared" ref="AH2:AH65" si="6">IF(ISBLANK($AB2),"",
IF(AND($B2&gt;=VLOOKUP($AB2,$AN:$AQ,3,0),$B2&lt;=VLOOKUP($AB2,$AN:$AQ,4,0)),"","슬롯타입이상"))</f>
        <v/>
      </c>
      <c r="AI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IFERROR(VLOOKUP(AC2,[2]ActorTable!$A:$G,MATCH("이름참고",[2]ActorTable!$1:$1,0),0),"캐릭터없음"),
"")))))</f>
        <v>사파이어 대거</v>
      </c>
      <c r="AJ2">
        <v>1</v>
      </c>
      <c r="AK2" t="str">
        <f ca="1">AL2</f>
        <v>{"dy":1,"sl":0,"tp":"fe","vl":"Equip1201","cn":1,"pt":"DI","pr":4}</v>
      </c>
      <c r="AL2" t="str">
        <f t="shared" ref="AL2:AL65" ca="1" si="7">IF(AJ2&lt;&gt;1,"",
"{"""&amp;A$1&amp;""":"&amp;A2
&amp;","""&amp;B$1&amp;""":"&amp;B2
&amp;IF(LEN(AA2)=0,"",","""&amp;AA$1&amp;""":"""&amp;AA2&amp;"""")
&amp;IF(LEN(AC2)=0,"",","""&amp;AC$1&amp;""":"""&amp;AC2&amp;"""")
&amp;IF(LEN(AD2)=0,"",","""&amp;AD$1&amp;""":"&amp;AD2)
&amp;IF(LEN(AE2)=0,"",","""&amp;AE$1&amp;""":"""&amp;AE2&amp;"""")
&amp;IF(LEN(AF2)=0,"",","""&amp;AF$1&amp;""":"&amp;AF2)
&amp;IF(LEN(AG2)=0,"",","""&amp;AG$1&amp;""":"&amp;AG2)&amp;"}")</f>
        <v>{"dy":1,"sl":0,"tp":"fe","vl":"Equip1201","cn":1,"pt":"DI","pr":4}</v>
      </c>
      <c r="AN2" t="s">
        <v>83</v>
      </c>
      <c r="AO2" t="s">
        <v>71</v>
      </c>
      <c r="AP2">
        <v>0</v>
      </c>
      <c r="AQ2">
        <v>7</v>
      </c>
      <c r="AR2">
        <f t="shared" ref="AR2:AR12" ca="1" si="8">COUNTIF(M:M,AN2)</f>
        <v>132</v>
      </c>
      <c r="AS2">
        <f t="shared" ref="AS2:AS12" si="9">COUNTIF(AB:AB,AN2)</f>
        <v>137</v>
      </c>
      <c r="AT2">
        <f t="shared" ref="AT2:AT12" ca="1" si="10">COUNTIFS(M:M,AN2,T:T,1)</f>
        <v>1</v>
      </c>
      <c r="BC2" t="str">
        <f ca="1">"["&amp;
IF(LEFT(OFFSET(AK1,COUNTA(AK:AK)-1,0),1)=",",SUBSTITUTE(OFFSET(AK1,COUNTA(AK:AK)-1,0),",","",1),OFFSET(AK1,COUNTA(AK:AK)-1,0))
&amp;"]"</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dy":31,"sl":11}]</v>
      </c>
      <c r="BE2">
        <v>0</v>
      </c>
      <c r="BF2">
        <v>15</v>
      </c>
      <c r="BG2">
        <f t="shared" ref="BG2:BG14" si="11">BF2/SUMIF(BE:BE,BE2,BF:BF)</f>
        <v>0.88235294117647056</v>
      </c>
      <c r="BH2">
        <v>0</v>
      </c>
      <c r="BI2" t="s">
        <v>83</v>
      </c>
      <c r="BK2" t="e">
        <f ca="1">IF(VLOOKUP($BT2,[1]EquipTable!$1:$1048576,MATCH("업데이트순번",[1]EquipTable!$1:$1,0),0)&lt;=$BN$1,1,0)
*IF(MID(BT2,7,1)="4",0.1,1)</f>
        <v>#VALUE!</v>
      </c>
      <c r="BL2" t="e">
        <f ca="1">IF(VLOOKUP($BT2,[1]EquipTable!$1:$1048576,MATCH("업데이트순번",[1]EquipTable!$1:$1,0),0)&lt;=$BN$1,1,0)
*IF(MID(BT2,7,1)="4",0.1,1)
*IF(AND(MID(BT2,7,1)&lt;&gt;"4",OR(MID(BT2,6,1)="6",MID(BT2,6,1)="7")),3,1)</f>
        <v>#VALUE!</v>
      </c>
      <c r="BM2" t="e">
        <f ca="1">IF(VLOOKUP($BT2,[1]EquipTable!$1:$1048576,MATCH("업데이트순번",[1]EquipTable!$1:$1,0),0)&lt;=$BN$1,1,0)
*IF(MID(BT2,7,1)="4",0.1,1)
*IF(AND(MID(BT2,7,1)&lt;&gt;"4",MID(BT2,6,1)="8"),4,1)</f>
        <v>#VALUE!</v>
      </c>
      <c r="BN2" t="e">
        <f ca="1">BK2/SUM(BK:BK)</f>
        <v>#VALUE!</v>
      </c>
      <c r="BO2" t="e">
        <f ca="1">BL2/SUM(BL:BL)</f>
        <v>#VALUE!</v>
      </c>
      <c r="BP2" t="e">
        <f ca="1">BM2/SUM(BM:BM)</f>
        <v>#VALUE!</v>
      </c>
      <c r="BQ2">
        <v>0</v>
      </c>
      <c r="BR2">
        <v>0</v>
      </c>
      <c r="BS2">
        <v>0</v>
      </c>
      <c r="BT2" t="e">
        <f ca="1">OFFSET([1]EquipTable!$A$1,ROW()-1,0)</f>
        <v>#VALUE!</v>
      </c>
      <c r="BV2" t="e">
        <f ca="1">IF(VLOOKUP($BY2,[2]ActorTable!$1:$1048576,MATCH("업데이트순번",[2]ActorTable!$1:$1,0),0)&lt;=$BW$1,1,0)
*IF(MID(BY2,7,1)="2",0.1,1)</f>
        <v>#VALUE!</v>
      </c>
      <c r="BW2" t="e">
        <f ca="1">BV2/SUM(BV:BV)</f>
        <v>#VALUE!</v>
      </c>
      <c r="BX2">
        <v>0</v>
      </c>
      <c r="BY2" t="e">
        <f ca="1">OFFSET([2]ActorTable!$A$1,ROW()-1,0)</f>
        <v>#VALUE!</v>
      </c>
      <c r="BZ2" t="e">
        <f ca="1">VLOOKUP($BY2,[2]ActorTable!$1:$1048576,MATCH("이름참고",[2]ActorTable!$1:$1,0),0)</f>
        <v>#VALUE!</v>
      </c>
      <c r="CB2" t="s">
        <v>171</v>
      </c>
    </row>
    <row r="3" spans="1:80">
      <c r="A3">
        <v>2</v>
      </c>
      <c r="B3">
        <v>0</v>
      </c>
      <c r="C3">
        <f t="shared" si="0"/>
        <v>0</v>
      </c>
      <c r="D3">
        <f t="shared" ca="1" si="1"/>
        <v>3.7498161280301368E-2</v>
      </c>
      <c r="E3">
        <f t="shared" ca="1" si="1"/>
        <v>0.4412765021956111</v>
      </c>
      <c r="F3">
        <f t="shared" ca="1" si="1"/>
        <v>0.40565029380335782</v>
      </c>
      <c r="G3">
        <f t="shared" ca="1" si="1"/>
        <v>6.9179674576504979E-2</v>
      </c>
      <c r="H3">
        <f t="shared" ca="1" si="1"/>
        <v>0.52130968143846135</v>
      </c>
      <c r="I3">
        <f t="shared" ca="1" si="1"/>
        <v>0.44082929309214758</v>
      </c>
      <c r="M3" t="str">
        <f t="shared" ca="1" si="2"/>
        <v>지정 장비</v>
      </c>
      <c r="N3" t="e">
        <f ca="1">IF(LEN(K3)&lt;&gt;0,
  IF(LEN($J3)=0,"두 칸 모두 입력",
  IF($J3="지정 장비",K3,INDEX($BY:$BY,MATCH(K3,$BZ:$BZ,0)))),
IF($M3="삭제","삭제",
IF($M3="지정 장비",VLOOKUP($E3,OFFSET($BQ:$BT,0,IF($B3=6,1,IF($B3=7,2,0))),MATCH($BT$1,OFFSET($BQ$1:$BT$1,0,IF($B3=6,1,IF($B3=7,2,0))),0),1),
IF(OR($M3="캐릭터 상자 일반등급",$M3="캐릭터 상자 영웅등급"),"삭제",
IF(OR($M3="지정 캐릭터",$M3="지정 캐릭터 PP",$M3="지정 캐릭터 LBP1",$M3="지정 캐릭터 LBP2",$M3="지정 캐릭터 LBP3"),
  IF(AND(OR($B3=10,$B3=11),$M3=OFFSET($M3,-1,0)),OFFSET(N3,-1,0),VLOOKUP($E3,$BX:$BY,MATCH($BY$1,$BX$1:$BY$1,0),1)),
IF(OR($M3="안 지정 캐릭터 영웅등급",$M3="안 지정 캐릭터 PP 일반등급",$M3="안 지정 캐릭터 PP 영웅등급"),
  IF(AND(OR($B3=10,$B3=11),$M3=OFFSET($M3,-1,0)),OFFSET(N3,-1,0),INT($E3*100000)),
"그외없음"))))))</f>
        <v>#VALUE!</v>
      </c>
      <c r="O3">
        <f t="shared" ref="O3:O66" ca="1" si="12">IF(LEN(L3)&lt;&gt;0,
  IF(OR(LEN($J3)=0,LEN($K3)=0),"세 칸 모두 입력",L3),
IF($M3="삭제","삭제",
IF(OR($M3="지정 장비",$M3="캐릭터 상자 일반등급",$M3="캐릭터 상자 영웅등급",$M3="지정 캐릭터",$M3="지정 캐릭터 LBP1",$M3="지정 캐릭터 LBP2",$M3="지정 캐릭터 LBP3",$M3="안 지정 캐릭터 영웅등급"),1,
IF($M3="지정 캐릭터 PP",
  IF(AND(OR($B3=10,$B3=11),$M3=OFFSET($M3,-1,0)),OFFSET(O3,-1,0),
    VLOOKUP($M3,$AN:$AZ,MATCH($AV$1,$AN$1:$AZ$1,0),0)+INT($E3*(VLOOKUP($M3,$AN:$AZ,MATCH($AW$1,$AN$1:$AZ$1,0),0)-VLOOKUP($M3,$AN:$AZ,MATCH($AV$1,$AN$1:$AZ$1,0),0)+1))),
IF(OR($M3="안 지정 캐릭터 PP 일반등급",$M3="안 지정 캐릭터 PP 영웅등급"),
  IF(AND(OR($B3=10,$B3=11),$M3=OFFSET($M3,-1,0)),OFFSET(O3,-1,0),
    VLOOKUP($M3,$AN:$AZ,MATCH($AV$1,$AN$1:$AZ$1,0),0)+INT($E3*(VLOOKUP($M3,$AN:$AZ,MATCH($AW$1,$AN$1:$AZ$1,0),0)-VLOOKUP($M3,$AN:$AZ,MATCH($AV$1,$AN$1:$AZ$1,0),0)+1))),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캐릭터",$M3="지정 캐릭터 LBP1",$M3="지정 캐릭터 LBP2",$M3="지정 캐릭터 LBP3",$M3="안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캐릭터",$M3="지정 캐릭터 LBP1",$M3="지정 캐릭터 LBP2",$M3="지정 캐릭터 LBP3"),
  IF(AND(OR($B3=10,$B3=11),$M3=OFFSET($M3,-1,0)),OFFSET(Q3,-1,0),
    IF(ISBLANK(VLOOKUP($N3,[2]ActorTable!$1:$1048576,MATCH("표준 DI pp Min",[2]ActorTable!$1:$1,0),0)),"삭제",
      INT(VLOOKUP($M3,$AN:$BA,MATCH($AX$1,$AN$1:$BA$1,0),0)*(VLOOKUP($N3,[2]ActorTable!$1:$1048576,MATCH("표준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VLOOKUP($M3,$AN:$BA,MATCH($AZ$1,$AN$1:$BA$1,0),0)+INT($H3*(VLOOKUP($M3,$AN:$BA,MATCH($BA$1,$AN$1:$BA$1,0),0)-VLOOKUP($M3,$AN:$BA,MATCH($AZ$1,$AN$1:$BA$1,0),0)+1))),
IF($M3="지정 캐릭터 PP",
  IF(AND(OR($B3=10,$B3=11),$M3=OFFSET($M3,-1,0)),OFFSET(Q3,-1,0),
    INT($O3*VLOOKUP($M3,$AN:$BA,MATCH($AX$1,$AN$1:$BA$1,0),0))),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영웅등급"),VLOOKUP($M3,$AN:$BA,MATCH($AX$1,$AN$1:$BA$1,0),0),
IF(OR($M3="지정 캐릭터",$M3="지정 캐릭터 LBP1",$M3="지정 캐릭터 LBP2",$M3="지정 캐릭터 LBP3"),
  IF(AND(OR($B3=10,$B3=11),$M3=OFFSET($M3,-1,0)),OFFSET(R3,-1,0),
    INT(VLOOKUP($M3,$AN:$BA,MATCH($AX$1,$AN$1:$BA$1,0),0)*(VLOOKUP($N3,[2]ActorTable!$1:$1048576,MATCH("표준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VLOOKUP($M3,$AN:$BA,MATCH($AX$1,$AN$1:$BA$1,0),0)+INT($I3*(VLOOKUP($M3,$AN:$BA,MATCH($AY$1,$AN$1:$BA$1,0),0)-VLOOKUP($M3,$AN:$BA,MATCH($AX$1,$AN$1:$BA$1,0),0)+1))),
IF($M3="지정 캐릭터 PP",
  IF(AND(OR($B3=10,$B3=11),$M3=OFFSET($M3,-1,0)),OFFSET(R3,-1,0),
    INT($O3*(VLOOKUP($M3,$AN:$BA,MATCH($AX$1,$AN$1:$BA$1,0),0)*(VLOOKUP($M3,$AN:$BA,MATCH($AY$1,$AN$1:$BA$1,0),0)+$I3*(VLOOKUP($M3,$AN:$BA,MATCH($AZ$1,$AN$1:$BA$1,0),0)-VLOOKUP($M3,$AN:$BA,MATCH($AY$1,$AN$1:$BA$1,0),0)))))),
IF(OR($M3="안 지정 캐릭터 PP 일반등급",$M3="안 지정 캐릭터 PP 영웅등급"),
  IF(AND(OR($B3=10,$B3=11),$M3=OFFSET($M3,-1,0)),OFFSET(R3,-1,0),
    $O3*VLOOKUP($M3,$AN:$BA,MATCH($AX$1,$AN$1:$BA$1,0),0)),
"그외없음")))))))</f>
        <v>#VALUE!</v>
      </c>
      <c r="S3" t="e">
        <f ca="1">IF(OR(ISNUMBER(N3),N3="삭제"),"",
IF(LEFT(N3,5)="Equip",
  IF($BN$1&lt;VLOOKUP(N3,[1]EquipTable!$1:$1048576,MATCH("업데이트순번",[1]EquipTable!$1:$1,0),0),"업데이트순번이상",""),
IF(LEFT(N3,5)="Actor",
  IF($BW$1&lt;VLOOKUP(N3,[2]ActorTable!$1:$1048576,MATCH("업데이트순번",[2]ActorTable!$1:$1,0),0),"업데이트순번이상",""),
"그외없음")))</f>
        <v>#VALUE!</v>
      </c>
      <c r="T3" t="e">
        <f t="shared" ca="1" si="4"/>
        <v>#VALUE!</v>
      </c>
      <c r="U3" t="s">
        <v>83</v>
      </c>
      <c r="V3" t="s">
        <v>282</v>
      </c>
      <c r="W3">
        <v>1</v>
      </c>
      <c r="X3" t="s">
        <v>133</v>
      </c>
      <c r="Z3">
        <v>11</v>
      </c>
      <c r="AA3" t="str">
        <f t="shared" ca="1" si="5"/>
        <v>fe</v>
      </c>
      <c r="AB3" t="s">
        <v>83</v>
      </c>
      <c r="AC3" t="s">
        <v>283</v>
      </c>
      <c r="AD3">
        <v>1</v>
      </c>
      <c r="AE3" t="s">
        <v>129</v>
      </c>
      <c r="AG3">
        <v>7000</v>
      </c>
      <c r="AH3" t="str">
        <f t="shared" si="6"/>
        <v/>
      </c>
      <c r="AI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IFERROR(VLOOKUP(AC3,[2]ActorTable!$A:$G,MATCH("이름참고",[2]ActorTable!$1:$1,0),0),"캐릭터없음"),
"")))))</f>
        <v>자작나무 도끼</v>
      </c>
      <c r="AJ3">
        <v>1</v>
      </c>
      <c r="AK3" t="str">
        <f t="shared" ref="AK3:AK66" ca="1" si="13">AK2&amp;IF(LEN(AL3)=0,"",","&amp;AL3)</f>
        <v>{"dy":1,"sl":0,"tp":"fe","vl":"Equip1201","cn":1,"pt":"DI","pr":4},{"dy":2,"sl":0,"tp":"fe","vl":"Equip0301","cn":1,"pt":"GO","pr":7000}</v>
      </c>
      <c r="AL3" t="str">
        <f t="shared" ca="1" si="7"/>
        <v>{"dy":2,"sl":0,"tp":"fe","vl":"Equip0301","cn":1,"pt":"GO","pr":7000}</v>
      </c>
      <c r="AN3" t="s">
        <v>84</v>
      </c>
      <c r="AO3" t="s">
        <v>72</v>
      </c>
      <c r="AP3">
        <v>0</v>
      </c>
      <c r="AQ3">
        <v>7</v>
      </c>
      <c r="AR3">
        <f t="shared" ca="1" si="8"/>
        <v>1</v>
      </c>
      <c r="AS3">
        <f t="shared" si="9"/>
        <v>1</v>
      </c>
      <c r="AT3">
        <f t="shared" ca="1" si="10"/>
        <v>0</v>
      </c>
      <c r="AX3">
        <v>29</v>
      </c>
      <c r="BE3">
        <v>0</v>
      </c>
      <c r="BF3">
        <v>1</v>
      </c>
      <c r="BG3">
        <f t="shared" si="11"/>
        <v>5.8823529411764705E-2</v>
      </c>
      <c r="BH3">
        <f>BH2+BG2</f>
        <v>0.88235294117647056</v>
      </c>
      <c r="BI3" t="s">
        <v>84</v>
      </c>
      <c r="BK3" t="e">
        <f ca="1">IF(VLOOKUP($BT3,[1]EquipTable!$1:$1048576,MATCH("업데이트순번",[1]EquipTable!$1:$1,0),0)&lt;=$BN$1,1,0)
*IF(MID(BT3,7,1)="4",0.1,1)</f>
        <v>#VALUE!</v>
      </c>
      <c r="BL3" t="e">
        <f ca="1">IF(VLOOKUP($BT3,[1]EquipTable!$1:$1048576,MATCH("업데이트순번",[1]EquipTable!$1:$1,0),0)&lt;=$BN$1,1,0)
*IF(MID(BT3,7,1)="4",0.1,1)
*IF(AND(MID(BT3,7,1)&lt;&gt;"4",OR(MID(BT3,6,1)="6",MID(BT3,6,1)="7")),3,1)</f>
        <v>#VALUE!</v>
      </c>
      <c r="BM3" t="e">
        <f ca="1">IF(VLOOKUP($BT3,[1]EquipTable!$1:$1048576,MATCH("업데이트순번",[1]EquipTable!$1:$1,0),0)&lt;=$BN$1,1,0)
*IF(MID(BT3,7,1)="4",0.1,1)
*IF(AND(MID(BT3,7,1)&lt;&gt;"4",MID(BT3,6,1)="8"),4,1)</f>
        <v>#VALUE!</v>
      </c>
      <c r="BN3" t="e">
        <f t="shared" ref="BN3:BN66" ca="1" si="14">BK3/SUM(BK:BK)</f>
        <v>#VALUE!</v>
      </c>
      <c r="BO3" t="e">
        <f t="shared" ref="BO3:BO66" ca="1" si="15">BL3/SUM(BL:BL)</f>
        <v>#VALUE!</v>
      </c>
      <c r="BP3" t="e">
        <f t="shared" ref="BP3:BP66" ca="1" si="16">BM3/SUM(BM:BM)</f>
        <v>#VALUE!</v>
      </c>
      <c r="BQ3" t="e">
        <f t="shared" ref="BQ3:BS66" ca="1" si="17">BQ2+BN2</f>
        <v>#VALUE!</v>
      </c>
      <c r="BR3" t="e">
        <f t="shared" ca="1" si="17"/>
        <v>#VALUE!</v>
      </c>
      <c r="BS3" t="e">
        <f t="shared" ca="1" si="17"/>
        <v>#VALUE!</v>
      </c>
      <c r="BT3" t="e">
        <f ca="1">OFFSET([1]EquipTable!$A$1,ROW()-1,0)</f>
        <v>#VALUE!</v>
      </c>
      <c r="BV3" t="e">
        <f ca="1">IF(VLOOKUP($BY3,[2]ActorTable!$1:$1048576,MATCH("업데이트순번",[2]ActorTable!$1:$1,0),0)&lt;=$BW$1,1,0)
*IF(MID(BY3,7,1)="2",0.1,1)</f>
        <v>#VALUE!</v>
      </c>
      <c r="BW3" t="e">
        <f t="shared" ref="BW3:BW45" ca="1" si="18">BV3/SUM(BV:BV)</f>
        <v>#VALUE!</v>
      </c>
      <c r="BX3" t="e">
        <f t="shared" ref="BX3:BX45" ca="1" si="19">BX2+BW2</f>
        <v>#VALUE!</v>
      </c>
      <c r="BY3" t="e">
        <f ca="1">OFFSET([2]ActorTable!$A$1,ROW()-1,0)</f>
        <v>#VALUE!</v>
      </c>
      <c r="BZ3" t="e">
        <f ca="1">VLOOKUP($BY3,[2]ActorTable!$1:$1048576,MATCH("이름참고",[2]ActorTable!$1:$1,0),0)</f>
        <v>#VALUE!</v>
      </c>
    </row>
    <row r="4" spans="1:80">
      <c r="A4">
        <v>3</v>
      </c>
      <c r="B4">
        <v>0</v>
      </c>
      <c r="C4">
        <f t="shared" si="0"/>
        <v>0</v>
      </c>
      <c r="D4">
        <f t="shared" ca="1" si="1"/>
        <v>0.82739545389287183</v>
      </c>
      <c r="E4">
        <f t="shared" ca="1" si="1"/>
        <v>0.84595586726101613</v>
      </c>
      <c r="F4">
        <f t="shared" ca="1" si="1"/>
        <v>0.67073057518281476</v>
      </c>
      <c r="G4">
        <f t="shared" ca="1" si="1"/>
        <v>0.28777956798935878</v>
      </c>
      <c r="H4">
        <f t="shared" ca="1" si="1"/>
        <v>0.77381397272626951</v>
      </c>
      <c r="I4">
        <f t="shared" ca="1" si="1"/>
        <v>0.73308198212074682</v>
      </c>
      <c r="M4" t="str">
        <f t="shared" ca="1" si="2"/>
        <v>지정 장비</v>
      </c>
      <c r="N4" t="e">
        <f t="shared" ref="N4:N67" ca="1" si="20">IF(LEN(K4)&lt;&gt;0,
  IF(LEN($J4)=0,"두 칸 모두 입력",
  IF($J4="지정 장비",K4,INDEX($BY:$BY,MATCH(K4,$BZ:$BZ,0)))),
IF($M4="삭제","삭제",
IF($M4="지정 장비",VLOOKUP($E4,OFFSET($BQ:$BT,0,IF($B4=6,1,IF($B4=7,2,0))),MATCH($BT$1,OFFSET($BQ$1:$BT$1,0,IF($B4=6,1,IF($B4=7,2,0))),0),1),
IF(OR($M4="캐릭터 상자 일반등급",$M4="캐릭터 상자 영웅등급"),"삭제",
IF(OR($M4="지정 캐릭터",$M4="지정 캐릭터 PP",$M4="지정 캐릭터 LBP1",$M4="지정 캐릭터 LBP2",$M4="지정 캐릭터 LBP3"),
  IF(AND(OR($B4=10,$B4=11),$M4=OFFSET($M4,-1,0)),OFFSET(N4,-1,0),VLOOKUP($E4,$BX:$BY,MATCH($BY$1,$BX$1:$BY$1,0),1)),
IF(OR($M4="안 지정 캐릭터 영웅등급",$M4="안 지정 캐릭터 PP 일반등급",$M4="안 지정 캐릭터 PP 영웅등급"),
  IF(AND(OR($B4=10,$B4=11),$M4=OFFSET($M4,-1,0)),OFFSET(N4,-1,0),INT($E4*100000)),
"그외없음"))))))</f>
        <v>#VALUE!</v>
      </c>
      <c r="O4">
        <f t="shared" ca="1" si="12"/>
        <v>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캐릭터",$M4="지정 캐릭터 LBP1",$M4="지정 캐릭터 LBP2",$M4="지정 캐릭터 LBP3",$M4="안 지정 캐릭터 영웅등급"),"DI",
IF($M4="지정 캐릭터 PP","DI",
IF(OR($M4="안 지정 캐릭터 PP 일반등급",$M4="안 지정 캐릭터 PP 영웅등급"),"GO",
"그외없음"))))))</f>
        <v>DI</v>
      </c>
      <c r="Q4" t="e">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캐릭터",$M4="지정 캐릭터 LBP1",$M4="지정 캐릭터 LBP2",$M4="지정 캐릭터 LBP3"),
  IF(AND(OR($B4=10,$B4=11),$M4=OFFSET($M4,-1,0)),OFFSET(Q4,-1,0),
    IF(ISBLANK(VLOOKUP($N4,[2]ActorTable!$1:$1048576,MATCH("표준 DI pp Min",[2]ActorTable!$1:$1,0),0)),"삭제",
      INT(VLOOKUP($M4,$AN:$BA,MATCH($AX$1,$AN$1:$BA$1,0),0)*(VLOOKUP($N4,[2]ActorTable!$1:$1048576,MATCH("표준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VLOOKUP($M4,$AN:$BA,MATCH($AZ$1,$AN$1:$BA$1,0),0)+INT($H4*(VLOOKUP($M4,$AN:$BA,MATCH($BA$1,$AN$1:$BA$1,0),0)-VLOOKUP($M4,$AN:$BA,MATCH($AZ$1,$AN$1:$BA$1,0),0)+1))),
IF($M4="지정 캐릭터 PP",
  IF(AND(OR($B4=10,$B4=11),$M4=OFFSET($M4,-1,0)),OFFSET(Q4,-1,0),
    INT($O4*VLOOKUP($M4,$AN:$BA,MATCH($AX$1,$AN$1:$BA$1,0),0))),
"그외없음")))))))</f>
        <v>#VALUE!</v>
      </c>
      <c r="R4" t="e">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영웅등급"),VLOOKUP($M4,$AN:$BA,MATCH($AX$1,$AN$1:$BA$1,0),0),
IF(OR($M4="지정 캐릭터",$M4="지정 캐릭터 LBP1",$M4="지정 캐릭터 LBP2",$M4="지정 캐릭터 LBP3"),
  IF(AND(OR($B4=10,$B4=11),$M4=OFFSET($M4,-1,0)),OFFSET(R4,-1,0),
    INT(VLOOKUP($M4,$AN:$BA,MATCH($AX$1,$AN$1:$BA$1,0),0)*(VLOOKUP($N4,[2]ActorTable!$1:$1048576,MATCH("표준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VLOOKUP($M4,$AN:$BA,MATCH($AX$1,$AN$1:$BA$1,0),0)+INT($I4*(VLOOKUP($M4,$AN:$BA,MATCH($AY$1,$AN$1:$BA$1,0),0)-VLOOKUP($M4,$AN:$BA,MATCH($AX$1,$AN$1:$BA$1,0),0)+1))),
IF($M4="지정 캐릭터 PP",
  IF(AND(OR($B4=10,$B4=11),$M4=OFFSET($M4,-1,0)),OFFSET(R4,-1,0),
    INT($O4*(VLOOKUP($M4,$AN:$BA,MATCH($AX$1,$AN$1:$BA$1,0),0)*(VLOOKUP($M4,$AN:$BA,MATCH($AY$1,$AN$1:$BA$1,0),0)+$I4*(VLOOKUP($M4,$AN:$BA,MATCH($AZ$1,$AN$1:$BA$1,0),0)-VLOOKUP($M4,$AN:$BA,MATCH($AY$1,$AN$1:$BA$1,0),0)))))),
IF(OR($M4="안 지정 캐릭터 PP 일반등급",$M4="안 지정 캐릭터 PP 영웅등급"),
  IF(AND(OR($B4=10,$B4=11),$M4=OFFSET($M4,-1,0)),OFFSET(R4,-1,0),
    $O4*VLOOKUP($M4,$AN:$BA,MATCH($AX$1,$AN$1:$BA$1,0),0)),
"그외없음")))))))</f>
        <v>#VALUE!</v>
      </c>
      <c r="S4" t="e">
        <f ca="1">IF(OR(ISNUMBER(N4),N4="삭제"),"",
IF(LEFT(N4,5)="Equip",
  IF($BN$1&lt;VLOOKUP(N4,[1]EquipTable!$1:$1048576,MATCH("업데이트순번",[1]EquipTable!$1:$1,0),0),"업데이트순번이상",""),
IF(LEFT(N4,5)="Actor",
  IF($BW$1&lt;VLOOKUP(N4,[2]ActorTable!$1:$1048576,MATCH("업데이트순번",[2]ActorTable!$1:$1,0),0),"업데이트순번이상",""),
"그외없음")))</f>
        <v>#VALUE!</v>
      </c>
      <c r="T4" t="e">
        <f t="shared" ca="1" si="4"/>
        <v>#VALUE!</v>
      </c>
      <c r="U4" t="s">
        <v>83</v>
      </c>
      <c r="V4" t="s">
        <v>205</v>
      </c>
      <c r="W4">
        <v>1</v>
      </c>
      <c r="X4" t="s">
        <v>129</v>
      </c>
      <c r="Z4">
        <v>800</v>
      </c>
      <c r="AA4" t="str">
        <f t="shared" ca="1" si="5"/>
        <v>fe</v>
      </c>
      <c r="AB4" t="s">
        <v>83</v>
      </c>
      <c r="AC4" t="s">
        <v>281</v>
      </c>
      <c r="AD4">
        <v>1</v>
      </c>
      <c r="AE4" t="s">
        <v>129</v>
      </c>
      <c r="AG4">
        <v>700</v>
      </c>
      <c r="AH4" t="str">
        <f t="shared" si="6"/>
        <v/>
      </c>
      <c r="AI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IFERROR(VLOOKUP(AC4,[2]ActorTable!$A:$G,MATCH("이름참고",[2]ActorTable!$1:$1,0),0),"캐릭터없음"),
"")))))</f>
        <v>푸른 보석 지팡이</v>
      </c>
      <c r="AJ4">
        <v>1</v>
      </c>
      <c r="AK4" t="str">
        <f t="shared" ca="1" si="13"/>
        <v>{"dy":1,"sl":0,"tp":"fe","vl":"Equip1201","cn":1,"pt":"DI","pr":4},{"dy":2,"sl":0,"tp":"fe","vl":"Equip0301","cn":1,"pt":"GO","pr":7000},{"dy":3,"sl":0,"tp":"fe","vl":"Equip3001","cn":1,"pt":"GO","pr":700}</v>
      </c>
      <c r="AL4" t="str">
        <f t="shared" ca="1" si="7"/>
        <v>{"dy":3,"sl":0,"tp":"fe","vl":"Equip3001","cn":1,"pt":"GO","pr":700}</v>
      </c>
      <c r="AN4" t="s">
        <v>85</v>
      </c>
      <c r="AO4" t="s">
        <v>73</v>
      </c>
      <c r="AP4">
        <v>0</v>
      </c>
      <c r="AQ4">
        <v>7</v>
      </c>
      <c r="AR4">
        <f t="shared" ca="1" si="8"/>
        <v>0</v>
      </c>
      <c r="AS4">
        <f t="shared" si="9"/>
        <v>1</v>
      </c>
      <c r="AT4">
        <f t="shared" ca="1" si="10"/>
        <v>0</v>
      </c>
      <c r="AX4">
        <v>149</v>
      </c>
      <c r="BC4" t="s">
        <v>200</v>
      </c>
      <c r="BE4">
        <v>0</v>
      </c>
      <c r="BF4">
        <v>1</v>
      </c>
      <c r="BG4">
        <f t="shared" si="11"/>
        <v>5.8823529411764705E-2</v>
      </c>
      <c r="BH4">
        <f>BH3+BG3</f>
        <v>0.94117647058823528</v>
      </c>
      <c r="BI4" t="s">
        <v>85</v>
      </c>
      <c r="BK4" t="e">
        <f ca="1">IF(VLOOKUP($BT4,[1]EquipTable!$1:$1048576,MATCH("업데이트순번",[1]EquipTable!$1:$1,0),0)&lt;=$BN$1,1,0)
*IF(MID(BT4,7,1)="4",0.1,1)</f>
        <v>#VALUE!</v>
      </c>
      <c r="BL4" t="e">
        <f ca="1">IF(VLOOKUP($BT4,[1]EquipTable!$1:$1048576,MATCH("업데이트순번",[1]EquipTable!$1:$1,0),0)&lt;=$BN$1,1,0)
*IF(MID(BT4,7,1)="4",0.1,1)
*IF(AND(MID(BT4,7,1)&lt;&gt;"4",OR(MID(BT4,6,1)="6",MID(BT4,6,1)="7")),3,1)</f>
        <v>#VALUE!</v>
      </c>
      <c r="BM4" t="e">
        <f ca="1">IF(VLOOKUP($BT4,[1]EquipTable!$1:$1048576,MATCH("업데이트순번",[1]EquipTable!$1:$1,0),0)&lt;=$BN$1,1,0)
*IF(MID(BT4,7,1)="4",0.1,1)
*IF(AND(MID(BT4,7,1)&lt;&gt;"4",MID(BT4,6,1)="8"),4,1)</f>
        <v>#VALUE!</v>
      </c>
      <c r="BN4" t="e">
        <f t="shared" ca="1" si="14"/>
        <v>#VALUE!</v>
      </c>
      <c r="BO4" t="e">
        <f t="shared" ca="1" si="15"/>
        <v>#VALUE!</v>
      </c>
      <c r="BP4" t="e">
        <f t="shared" ca="1" si="16"/>
        <v>#VALUE!</v>
      </c>
      <c r="BQ4" t="e">
        <f t="shared" ca="1" si="17"/>
        <v>#VALUE!</v>
      </c>
      <c r="BR4" t="e">
        <f t="shared" ref="BR4:BR67" ca="1" si="21">BR3+BO3</f>
        <v>#VALUE!</v>
      </c>
      <c r="BS4" t="e">
        <f t="shared" ref="BS4:BS67" ca="1" si="22">BS3+BP3</f>
        <v>#VALUE!</v>
      </c>
      <c r="BT4" t="e">
        <f ca="1">OFFSET([1]EquipTable!$A$1,ROW()-1,0)</f>
        <v>#VALUE!</v>
      </c>
      <c r="BV4" t="e">
        <f ca="1">IF(VLOOKUP($BY4,[2]ActorTable!$1:$1048576,MATCH("업데이트순번",[2]ActorTable!$1:$1,0),0)&lt;=$BW$1,1,0)
*IF(MID(BY4,7,1)="2",0.1,1)</f>
        <v>#VALUE!</v>
      </c>
      <c r="BW4" t="e">
        <f t="shared" ca="1" si="18"/>
        <v>#VALUE!</v>
      </c>
      <c r="BX4" t="e">
        <f t="shared" ca="1" si="19"/>
        <v>#VALUE!</v>
      </c>
      <c r="BY4" t="e">
        <f ca="1">OFFSET([2]ActorTable!$A$1,ROW()-1,0)</f>
        <v>#VALUE!</v>
      </c>
      <c r="BZ4" t="e">
        <f ca="1">VLOOKUP($BY4,[2]ActorTable!$1:$1048576,MATCH("이름참고",[2]ActorTable!$1:$1,0),0)</f>
        <v>#VALUE!</v>
      </c>
    </row>
    <row r="5" spans="1:80">
      <c r="A5">
        <v>4</v>
      </c>
      <c r="B5">
        <v>0</v>
      </c>
      <c r="C5">
        <f t="shared" si="0"/>
        <v>0</v>
      </c>
      <c r="D5">
        <f t="shared" ca="1" si="1"/>
        <v>0.1742529580765636</v>
      </c>
      <c r="E5">
        <f t="shared" ca="1" si="1"/>
        <v>0.87189268780021667</v>
      </c>
      <c r="F5">
        <f t="shared" ca="1" si="1"/>
        <v>1.5478348264879038E-3</v>
      </c>
      <c r="G5">
        <f t="shared" ca="1" si="1"/>
        <v>0.8506623394727445</v>
      </c>
      <c r="H5">
        <f t="shared" ca="1" si="1"/>
        <v>0.60615319590184702</v>
      </c>
      <c r="I5">
        <f t="shared" ca="1" si="1"/>
        <v>0.97397732483724864</v>
      </c>
      <c r="M5" t="str">
        <f t="shared" ca="1" si="2"/>
        <v>지정 장비</v>
      </c>
      <c r="N5" t="e">
        <f t="shared" ca="1" si="20"/>
        <v>#VALUE!</v>
      </c>
      <c r="O5">
        <f t="shared" ca="1" si="12"/>
        <v>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캐릭터",$M5="지정 캐릭터 LBP1",$M5="지정 캐릭터 LBP2",$M5="지정 캐릭터 LBP3",$M5="안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캐릭터",$M5="지정 캐릭터 LBP1",$M5="지정 캐릭터 LBP2",$M5="지정 캐릭터 LBP3"),
  IF(AND(OR($B5=10,$B5=11),$M5=OFFSET($M5,-1,0)),OFFSET(Q5,-1,0),
    IF(ISBLANK(VLOOKUP($N5,[2]ActorTable!$1:$1048576,MATCH("표준 DI pp Min",[2]ActorTable!$1:$1,0),0)),"삭제",
      INT(VLOOKUP($M5,$AN:$BA,MATCH($AX$1,$AN$1:$BA$1,0),0)*(VLOOKUP($N5,[2]ActorTable!$1:$1048576,MATCH("표준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VLOOKUP($M5,$AN:$BA,MATCH($AZ$1,$AN$1:$BA$1,0),0)+INT($H5*(VLOOKUP($M5,$AN:$BA,MATCH($BA$1,$AN$1:$BA$1,0),0)-VLOOKUP($M5,$AN:$BA,MATCH($AZ$1,$AN$1:$BA$1,0),0)+1))),
IF($M5="지정 캐릭터 PP",
  IF(AND(OR($B5=10,$B5=11),$M5=OFFSET($M5,-1,0)),OFFSET(Q5,-1,0),
    INT($O5*VLOOKUP($M5,$AN:$BA,MATCH($AX$1,$AN$1:$BA$1,0),0))),
"그외없음")))))))</f>
        <v>삭제</v>
      </c>
      <c r="R5" t="e">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영웅등급"),VLOOKUP($M5,$AN:$BA,MATCH($AX$1,$AN$1:$BA$1,0),0),
IF(OR($M5="지정 캐릭터",$M5="지정 캐릭터 LBP1",$M5="지정 캐릭터 LBP2",$M5="지정 캐릭터 LBP3"),
  IF(AND(OR($B5=10,$B5=11),$M5=OFFSET($M5,-1,0)),OFFSET(R5,-1,0),
    INT(VLOOKUP($M5,$AN:$BA,MATCH($AX$1,$AN$1:$BA$1,0),0)*(VLOOKUP($N5,[2]ActorTable!$1:$1048576,MATCH("표준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VLOOKUP($M5,$AN:$BA,MATCH($AX$1,$AN$1:$BA$1,0),0)+INT($I5*(VLOOKUP($M5,$AN:$BA,MATCH($AY$1,$AN$1:$BA$1,0),0)-VLOOKUP($M5,$AN:$BA,MATCH($AX$1,$AN$1:$BA$1,0),0)+1))),
IF($M5="지정 캐릭터 PP",
  IF(AND(OR($B5=10,$B5=11),$M5=OFFSET($M5,-1,0)),OFFSET(R5,-1,0),
    INT($O5*(VLOOKUP($M5,$AN:$BA,MATCH($AX$1,$AN$1:$BA$1,0),0)*(VLOOKUP($M5,$AN:$BA,MATCH($AY$1,$AN$1:$BA$1,0),0)+$I5*(VLOOKUP($M5,$AN:$BA,MATCH($AZ$1,$AN$1:$BA$1,0),0)-VLOOKUP($M5,$AN:$BA,MATCH($AY$1,$AN$1:$BA$1,0),0)))))),
IF(OR($M5="안 지정 캐릭터 PP 일반등급",$M5="안 지정 캐릭터 PP 영웅등급"),
  IF(AND(OR($B5=10,$B5=11),$M5=OFFSET($M5,-1,0)),OFFSET(R5,-1,0),
    $O5*VLOOKUP($M5,$AN:$BA,MATCH($AX$1,$AN$1:$BA$1,0),0)),
"그외없음")))))))</f>
        <v>#VALUE!</v>
      </c>
      <c r="S5" t="e">
        <f ca="1">IF(OR(ISNUMBER(N5),N5="삭제"),"",
IF(LEFT(N5,5)="Equip",
  IF($BN$1&lt;VLOOKUP(N5,[1]EquipTable!$1:$1048576,MATCH("업데이트순번",[1]EquipTable!$1:$1,0),0),"업데이트순번이상",""),
IF(LEFT(N5,5)="Actor",
  IF($BW$1&lt;VLOOKUP(N5,[2]ActorTable!$1:$1048576,MATCH("업데이트순번",[2]ActorTable!$1:$1,0),0),"업데이트순번이상",""),
"그외없음")))</f>
        <v>#VALUE!</v>
      </c>
      <c r="T5" t="e">
        <f t="shared" ca="1" si="4"/>
        <v>#VALUE!</v>
      </c>
      <c r="U5" t="s">
        <v>83</v>
      </c>
      <c r="V5" t="s">
        <v>218</v>
      </c>
      <c r="W5">
        <v>1</v>
      </c>
      <c r="X5" t="s">
        <v>129</v>
      </c>
      <c r="Z5">
        <v>3400</v>
      </c>
      <c r="AA5" t="str">
        <f t="shared" ca="1" si="5"/>
        <v>fe</v>
      </c>
      <c r="AB5" t="s">
        <v>83</v>
      </c>
      <c r="AC5" t="s">
        <v>198</v>
      </c>
      <c r="AD5">
        <v>1</v>
      </c>
      <c r="AE5" t="s">
        <v>129</v>
      </c>
      <c r="AG5">
        <v>7100</v>
      </c>
      <c r="AH5" t="str">
        <f t="shared" si="6"/>
        <v/>
      </c>
      <c r="AI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IFERROR(VLOOKUP(AC5,[2]ActorTable!$A:$G,MATCH("이름참고",[2]ActorTable!$1:$1,0),0),"캐릭터없음"),
"")))))</f>
        <v>픽액스</v>
      </c>
      <c r="AJ5">
        <v>1</v>
      </c>
      <c r="AK5" t="str">
        <f t="shared" ca="1" si="13"/>
        <v>{"dy":1,"sl":0,"tp":"fe","vl":"Equip1201","cn":1,"pt":"DI","pr":4},{"dy":2,"sl":0,"tp":"fe","vl":"Equip0301","cn":1,"pt":"GO","pr":7000},{"dy":3,"sl":0,"tp":"fe","vl":"Equip3001","cn":1,"pt":"GO","pr":700},{"dy":4,"sl":0,"tp":"fe","vl":"Equip0302","cn":1,"pt":"GO","pr":7100}</v>
      </c>
      <c r="AL5" t="str">
        <f t="shared" ca="1" si="7"/>
        <v>{"dy":4,"sl":0,"tp":"fe","vl":"Equip0302","cn":1,"pt":"GO","pr":7100}</v>
      </c>
      <c r="AN5" t="s">
        <v>86</v>
      </c>
      <c r="AO5" t="s">
        <v>74</v>
      </c>
      <c r="AP5">
        <v>8</v>
      </c>
      <c r="AQ5">
        <v>11</v>
      </c>
      <c r="AR5">
        <f t="shared" ca="1" si="8"/>
        <v>3</v>
      </c>
      <c r="AS5">
        <f t="shared" si="9"/>
        <v>3</v>
      </c>
      <c r="AT5">
        <f t="shared" ca="1" si="10"/>
        <v>0</v>
      </c>
      <c r="AX5">
        <v>1</v>
      </c>
      <c r="BC5">
        <f ca="1">LEN(BC2)</f>
        <v>19825</v>
      </c>
      <c r="BE5">
        <v>1</v>
      </c>
      <c r="BF5">
        <v>1</v>
      </c>
      <c r="BG5">
        <f t="shared" si="11"/>
        <v>1</v>
      </c>
      <c r="BH5">
        <f t="shared" ref="BH5:BH18" si="23">BH4+BG4</f>
        <v>1</v>
      </c>
      <c r="BI5" t="s">
        <v>142</v>
      </c>
      <c r="BK5" t="e">
        <f ca="1">IF(VLOOKUP($BT5,[1]EquipTable!$1:$1048576,MATCH("업데이트순번",[1]EquipTable!$1:$1,0),0)&lt;=$BN$1,1,0)
*IF(MID(BT5,7,1)="4",0.1,1)</f>
        <v>#VALUE!</v>
      </c>
      <c r="BL5" t="e">
        <f ca="1">IF(VLOOKUP($BT5,[1]EquipTable!$1:$1048576,MATCH("업데이트순번",[1]EquipTable!$1:$1,0),0)&lt;=$BN$1,1,0)
*IF(MID(BT5,7,1)="4",0.1,1)
*IF(AND(MID(BT5,7,1)&lt;&gt;"4",OR(MID(BT5,6,1)="6",MID(BT5,6,1)="7")),3,1)</f>
        <v>#VALUE!</v>
      </c>
      <c r="BM5" t="e">
        <f ca="1">IF(VLOOKUP($BT5,[1]EquipTable!$1:$1048576,MATCH("업데이트순번",[1]EquipTable!$1:$1,0),0)&lt;=$BN$1,1,0)
*IF(MID(BT5,7,1)="4",0.1,1)
*IF(AND(MID(BT5,7,1)&lt;&gt;"4",MID(BT5,6,1)="8"),4,1)</f>
        <v>#VALUE!</v>
      </c>
      <c r="BN5" t="e">
        <f t="shared" ca="1" si="14"/>
        <v>#VALUE!</v>
      </c>
      <c r="BO5" t="e">
        <f t="shared" ca="1" si="15"/>
        <v>#VALUE!</v>
      </c>
      <c r="BP5" t="e">
        <f t="shared" ca="1" si="16"/>
        <v>#VALUE!</v>
      </c>
      <c r="BQ5" t="e">
        <f t="shared" ca="1" si="17"/>
        <v>#VALUE!</v>
      </c>
      <c r="BR5" t="e">
        <f t="shared" ca="1" si="21"/>
        <v>#VALUE!</v>
      </c>
      <c r="BS5" t="e">
        <f t="shared" ca="1" si="22"/>
        <v>#VALUE!</v>
      </c>
      <c r="BT5" t="e">
        <f ca="1">OFFSET([1]EquipTable!$A$1,ROW()-1,0)</f>
        <v>#VALUE!</v>
      </c>
      <c r="BV5" t="e">
        <f ca="1">IF(VLOOKUP($BY5,[2]ActorTable!$1:$1048576,MATCH("업데이트순번",[2]ActorTable!$1:$1,0),0)&lt;=$BW$1,1,0)
*IF(MID(BY5,7,1)="2",0.1,1)</f>
        <v>#VALUE!</v>
      </c>
      <c r="BW5" t="e">
        <f t="shared" ca="1" si="18"/>
        <v>#VALUE!</v>
      </c>
      <c r="BX5" t="e">
        <f t="shared" ca="1" si="19"/>
        <v>#VALUE!</v>
      </c>
      <c r="BY5" t="e">
        <f ca="1">OFFSET([2]ActorTable!$A$1,ROW()-1,0)</f>
        <v>#VALUE!</v>
      </c>
      <c r="BZ5" t="e">
        <f ca="1">VLOOKUP($BY5,[2]ActorTable!$1:$1048576,MATCH("이름참고",[2]ActorTable!$1:$1,0),0)</f>
        <v>#VALUE!</v>
      </c>
    </row>
    <row r="6" spans="1:80">
      <c r="A6">
        <v>5</v>
      </c>
      <c r="B6">
        <v>0</v>
      </c>
      <c r="C6">
        <f t="shared" si="0"/>
        <v>0</v>
      </c>
      <c r="D6">
        <f t="shared" ca="1" si="1"/>
        <v>0.89309801596301841</v>
      </c>
      <c r="E6">
        <f t="shared" ca="1" si="1"/>
        <v>0.31107310663451015</v>
      </c>
      <c r="F6">
        <f t="shared" ca="1" si="1"/>
        <v>0.79330012665136695</v>
      </c>
      <c r="G6">
        <f t="shared" ca="1" si="1"/>
        <v>0.65424117934832138</v>
      </c>
      <c r="H6">
        <f t="shared" ca="1" si="1"/>
        <v>0.20343311256223806</v>
      </c>
      <c r="I6">
        <f t="shared" ca="1" si="1"/>
        <v>0.1831224724421</v>
      </c>
      <c r="M6" t="str">
        <f t="shared" ca="1" si="2"/>
        <v>캐릭터 상자 일반등급</v>
      </c>
      <c r="N6" t="str">
        <f t="shared" ca="1" si="20"/>
        <v>삭제</v>
      </c>
      <c r="O6">
        <f t="shared" ca="1" si="12"/>
        <v>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캐릭터",$M6="지정 캐릭터 LBP1",$M6="지정 캐릭터 LBP2",$M6="지정 캐릭터 LBP3",$M6="안 지정 캐릭터 영웅등급"),"DI",
IF($M6="지정 캐릭터 PP","DI",
IF(OR($M6="안 지정 캐릭터 PP 일반등급",$M6="안 지정 캐릭터 PP 영웅등급"),"GO",
"그외없음"))))))</f>
        <v>DI</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캐릭터",$M6="지정 캐릭터 LBP1",$M6="지정 캐릭터 LBP2",$M6="지정 캐릭터 LBP3"),
  IF(AND(OR($B6=10,$B6=11),$M6=OFFSET($M6,-1,0)),OFFSET(Q6,-1,0),
    IF(ISBLANK(VLOOKUP($N6,[2]ActorTable!$1:$1048576,MATCH("표준 DI pp Min",[2]ActorTable!$1:$1,0),0)),"삭제",
      INT(VLOOKUP($M6,$AN:$BA,MATCH($AX$1,$AN$1:$BA$1,0),0)*(VLOOKUP($N6,[2]ActorTable!$1:$1048576,MATCH("표준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VLOOKUP($M6,$AN:$BA,MATCH($AZ$1,$AN$1:$BA$1,0),0)+INT($H6*(VLOOKUP($M6,$AN:$BA,MATCH($BA$1,$AN$1:$BA$1,0),0)-VLOOKUP($M6,$AN:$BA,MATCH($AZ$1,$AN$1:$BA$1,0),0)+1))),
IF($M6="지정 캐릭터 PP",
  IF(AND(OR($B6=10,$B6=11),$M6=OFFSET($M6,-1,0)),OFFSET(Q6,-1,0),
    INT($O6*VLOOKUP($M6,$AN:$BA,MATCH($AX$1,$AN$1:$BA$1,0),0))),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영웅등급"),VLOOKUP($M6,$AN:$BA,MATCH($AX$1,$AN$1:$BA$1,0),0),
IF(OR($M6="지정 캐릭터",$M6="지정 캐릭터 LBP1",$M6="지정 캐릭터 LBP2",$M6="지정 캐릭터 LBP3"),
  IF(AND(OR($B6=10,$B6=11),$M6=OFFSET($M6,-1,0)),OFFSET(R6,-1,0),
    INT(VLOOKUP($M6,$AN:$BA,MATCH($AX$1,$AN$1:$BA$1,0),0)*(VLOOKUP($N6,[2]ActorTable!$1:$1048576,MATCH("표준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VLOOKUP($M6,$AN:$BA,MATCH($AX$1,$AN$1:$BA$1,0),0)+INT($I6*(VLOOKUP($M6,$AN:$BA,MATCH($AY$1,$AN$1:$BA$1,0),0)-VLOOKUP($M6,$AN:$BA,MATCH($AX$1,$AN$1:$BA$1,0),0)+1))),
IF($M6="지정 캐릭터 PP",
  IF(AND(OR($B6=10,$B6=11),$M6=OFFSET($M6,-1,0)),OFFSET(R6,-1,0),
    INT($O6*(VLOOKUP($M6,$AN:$BA,MATCH($AX$1,$AN$1:$BA$1,0),0)*(VLOOKUP($M6,$AN:$BA,MATCH($AY$1,$AN$1:$BA$1,0),0)+$I6*(VLOOKUP($M6,$AN:$BA,MATCH($AZ$1,$AN$1:$BA$1,0),0)-VLOOKUP($M6,$AN:$BA,MATCH($AY$1,$AN$1:$BA$1,0),0)))))),
IF(OR($M6="안 지정 캐릭터 PP 일반등급",$M6="안 지정 캐릭터 PP 영웅등급"),
  IF(AND(OR($B6=10,$B6=11),$M6=OFFSET($M6,-1,0)),OFFSET(R6,-1,0),
    $O6*VLOOKUP($M6,$AN:$BA,MATCH($AX$1,$AN$1:$BA$1,0),0)),
"그외없음")))))))</f>
        <v>29</v>
      </c>
      <c r="S6" t="str">
        <f ca="1">IF(OR(ISNUMBER(N6),N6="삭제"),"",
IF(LEFT(N6,5)="Equip",
  IF($BN$1&lt;VLOOKUP(N6,[1]EquipTable!$1:$1048576,MATCH("업데이트순번",[1]EquipTable!$1:$1,0),0),"업데이트순번이상",""),
IF(LEFT(N6,5)="Actor",
  IF($BW$1&lt;VLOOKUP(N6,[2]ActorTable!$1:$1048576,MATCH("업데이트순번",[2]ActorTable!$1:$1,0),0),"업데이트순번이상",""),
"그외없음")))</f>
        <v/>
      </c>
      <c r="T6">
        <f t="shared" ca="1" si="4"/>
        <v>0</v>
      </c>
      <c r="U6" t="s">
        <v>83</v>
      </c>
      <c r="V6" t="s">
        <v>112</v>
      </c>
      <c r="W6">
        <v>1</v>
      </c>
      <c r="X6" t="s">
        <v>129</v>
      </c>
      <c r="Z6">
        <v>3700</v>
      </c>
      <c r="AA6" t="str">
        <f t="shared" ca="1" si="5"/>
        <v>fe</v>
      </c>
      <c r="AB6" t="s">
        <v>83</v>
      </c>
      <c r="AC6" t="s">
        <v>112</v>
      </c>
      <c r="AD6">
        <v>1</v>
      </c>
      <c r="AE6" t="s">
        <v>129</v>
      </c>
      <c r="AG6">
        <v>3600</v>
      </c>
      <c r="AH6" t="str">
        <f t="shared" si="6"/>
        <v/>
      </c>
      <c r="AI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IFERROR(VLOOKUP(AC6,[2]ActorTable!$A:$G,MATCH("이름참고",[2]ActorTable!$1:$1,0),0),"캐릭터없음"),
"")))))</f>
        <v>빅 바디</v>
      </c>
      <c r="AJ6">
        <v>1</v>
      </c>
      <c r="AK6" t="str">
        <f t="shared" ca="1" si="13"/>
        <v>{"dy":1,"sl":0,"tp":"fe","vl":"Equip1201","cn":1,"pt":"DI","pr":4},{"dy":2,"sl":0,"tp":"fe","vl":"Equip0301","cn":1,"pt":"GO","pr":7000},{"dy":3,"sl":0,"tp":"fe","vl":"Equip3001","cn":1,"pt":"GO","pr":700},{"dy":4,"sl":0,"tp":"fe","vl":"Equip0302","cn":1,"pt":"GO","pr":7100},{"dy":5,"sl":0,"tp":"fe","vl":"Equip6101","cn":1,"pt":"GO","pr":3600}</v>
      </c>
      <c r="AL6" t="str">
        <f t="shared" ca="1" si="7"/>
        <v>{"dy":5,"sl":0,"tp":"fe","vl":"Equip6101","cn":1,"pt":"GO","pr":3600}</v>
      </c>
      <c r="AN6" t="s">
        <v>87</v>
      </c>
      <c r="AO6" t="s">
        <v>76</v>
      </c>
      <c r="AP6">
        <v>8</v>
      </c>
      <c r="AQ6">
        <v>11</v>
      </c>
      <c r="AR6">
        <f t="shared" ca="1" si="8"/>
        <v>2</v>
      </c>
      <c r="AS6">
        <f t="shared" si="9"/>
        <v>2</v>
      </c>
      <c r="AT6">
        <f t="shared" ca="1" si="10"/>
        <v>0</v>
      </c>
      <c r="AV6">
        <v>45</v>
      </c>
      <c r="AW6">
        <v>175</v>
      </c>
      <c r="AX6">
        <f>100*1/320</f>
        <v>0.3125</v>
      </c>
      <c r="AY6">
        <v>0.7</v>
      </c>
      <c r="AZ6">
        <v>0.9</v>
      </c>
      <c r="BE6">
        <v>2</v>
      </c>
      <c r="BF6">
        <v>1</v>
      </c>
      <c r="BG6">
        <f t="shared" si="11"/>
        <v>1</v>
      </c>
      <c r="BH6">
        <f t="shared" si="23"/>
        <v>2</v>
      </c>
      <c r="BI6" t="s">
        <v>146</v>
      </c>
      <c r="BK6" t="e">
        <f ca="1">IF(VLOOKUP($BT6,[1]EquipTable!$1:$1048576,MATCH("업데이트순번",[1]EquipTable!$1:$1,0),0)&lt;=$BN$1,1,0)
*IF(MID(BT6,7,1)="4",0.1,1)</f>
        <v>#VALUE!</v>
      </c>
      <c r="BL6" t="e">
        <f ca="1">IF(VLOOKUP($BT6,[1]EquipTable!$1:$1048576,MATCH("업데이트순번",[1]EquipTable!$1:$1,0),0)&lt;=$BN$1,1,0)
*IF(MID(BT6,7,1)="4",0.1,1)
*IF(AND(MID(BT6,7,1)&lt;&gt;"4",OR(MID(BT6,6,1)="6",MID(BT6,6,1)="7")),3,1)</f>
        <v>#VALUE!</v>
      </c>
      <c r="BM6" t="e">
        <f ca="1">IF(VLOOKUP($BT6,[1]EquipTable!$1:$1048576,MATCH("업데이트순번",[1]EquipTable!$1:$1,0),0)&lt;=$BN$1,1,0)
*IF(MID(BT6,7,1)="4",0.1,1)
*IF(AND(MID(BT6,7,1)&lt;&gt;"4",MID(BT6,6,1)="8"),4,1)</f>
        <v>#VALUE!</v>
      </c>
      <c r="BN6" t="e">
        <f t="shared" ca="1" si="14"/>
        <v>#VALUE!</v>
      </c>
      <c r="BO6" t="e">
        <f t="shared" ca="1" si="15"/>
        <v>#VALUE!</v>
      </c>
      <c r="BP6" t="e">
        <f t="shared" ca="1" si="16"/>
        <v>#VALUE!</v>
      </c>
      <c r="BQ6" t="e">
        <f t="shared" ca="1" si="17"/>
        <v>#VALUE!</v>
      </c>
      <c r="BR6" t="e">
        <f t="shared" ca="1" si="21"/>
        <v>#VALUE!</v>
      </c>
      <c r="BS6" t="e">
        <f t="shared" ca="1" si="22"/>
        <v>#VALUE!</v>
      </c>
      <c r="BT6" t="e">
        <f ca="1">OFFSET([1]EquipTable!$A$1,ROW()-1,0)</f>
        <v>#VALUE!</v>
      </c>
      <c r="BV6" t="e">
        <f ca="1">IF(VLOOKUP($BY6,[2]ActorTable!$1:$1048576,MATCH("업데이트순번",[2]ActorTable!$1:$1,0),0)&lt;=$BW$1,1,0)
*IF(MID(BY6,7,1)="2",0.1,1)</f>
        <v>#VALUE!</v>
      </c>
      <c r="BW6" t="e">
        <f t="shared" ca="1" si="18"/>
        <v>#VALUE!</v>
      </c>
      <c r="BX6" t="e">
        <f t="shared" ca="1" si="19"/>
        <v>#VALUE!</v>
      </c>
      <c r="BY6" t="e">
        <f ca="1">OFFSET([2]ActorTable!$A$1,ROW()-1,0)</f>
        <v>#VALUE!</v>
      </c>
      <c r="BZ6" t="e">
        <f ca="1">VLOOKUP($BY6,[2]ActorTable!$1:$1048576,MATCH("이름참고",[2]ActorTable!$1:$1,0),0)</f>
        <v>#VALUE!</v>
      </c>
    </row>
    <row r="7" spans="1:80">
      <c r="A7">
        <v>6</v>
      </c>
      <c r="B7">
        <v>0</v>
      </c>
      <c r="C7">
        <f t="shared" si="0"/>
        <v>0</v>
      </c>
      <c r="D7">
        <f t="shared" ca="1" si="1"/>
        <v>0.86473880929130087</v>
      </c>
      <c r="E7">
        <f t="shared" ca="1" si="1"/>
        <v>0.3075332133080747</v>
      </c>
      <c r="F7">
        <f t="shared" ca="1" si="1"/>
        <v>0.89289527597369578</v>
      </c>
      <c r="G7">
        <f t="shared" ca="1" si="1"/>
        <v>0.82149409088923431</v>
      </c>
      <c r="H7">
        <f t="shared" ca="1" si="1"/>
        <v>0.68595953507824114</v>
      </c>
      <c r="I7">
        <f t="shared" ca="1" si="1"/>
        <v>0.32308333219671681</v>
      </c>
      <c r="M7" t="str">
        <f t="shared" ca="1" si="2"/>
        <v>지정 장비</v>
      </c>
      <c r="N7" t="e">
        <f t="shared" ca="1" si="20"/>
        <v>#VALUE!</v>
      </c>
      <c r="O7">
        <f t="shared" ca="1" si="12"/>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캐릭터",$M7="지정 캐릭터 LBP1",$M7="지정 캐릭터 LBP2",$M7="지정 캐릭터 LBP3",$M7="안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캐릭터",$M7="지정 캐릭터 LBP1",$M7="지정 캐릭터 LBP2",$M7="지정 캐릭터 LBP3"),
  IF(AND(OR($B7=10,$B7=11),$M7=OFFSET($M7,-1,0)),OFFSET(Q7,-1,0),
    IF(ISBLANK(VLOOKUP($N7,[2]ActorTable!$1:$1048576,MATCH("표준 DI pp Min",[2]ActorTable!$1:$1,0),0)),"삭제",
      INT(VLOOKUP($M7,$AN:$BA,MATCH($AX$1,$AN$1:$BA$1,0),0)*(VLOOKUP($N7,[2]ActorTable!$1:$1048576,MATCH("표준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VLOOKUP($M7,$AN:$BA,MATCH($AZ$1,$AN$1:$BA$1,0),0)+INT($H7*(VLOOKUP($M7,$AN:$BA,MATCH($BA$1,$AN$1:$BA$1,0),0)-VLOOKUP($M7,$AN:$BA,MATCH($AZ$1,$AN$1:$BA$1,0),0)+1))),
IF($M7="지정 캐릭터 PP",
  IF(AND(OR($B7=10,$B7=11),$M7=OFFSET($M7,-1,0)),OFFSET(Q7,-1,0),
    INT($O7*VLOOKUP($M7,$AN:$BA,MATCH($AX$1,$AN$1:$BA$1,0),0))),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영웅등급"),VLOOKUP($M7,$AN:$BA,MATCH($AX$1,$AN$1:$BA$1,0),0),
IF(OR($M7="지정 캐릭터",$M7="지정 캐릭터 LBP1",$M7="지정 캐릭터 LBP2",$M7="지정 캐릭터 LBP3"),
  IF(AND(OR($B7=10,$B7=11),$M7=OFFSET($M7,-1,0)),OFFSET(R7,-1,0),
    INT(VLOOKUP($M7,$AN:$BA,MATCH($AX$1,$AN$1:$BA$1,0),0)*(VLOOKUP($N7,[2]ActorTable!$1:$1048576,MATCH("표준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VLOOKUP($M7,$AN:$BA,MATCH($AX$1,$AN$1:$BA$1,0),0)+INT($I7*(VLOOKUP($M7,$AN:$BA,MATCH($AY$1,$AN$1:$BA$1,0),0)-VLOOKUP($M7,$AN:$BA,MATCH($AX$1,$AN$1:$BA$1,0),0)+1))),
IF($M7="지정 캐릭터 PP",
  IF(AND(OR($B7=10,$B7=11),$M7=OFFSET($M7,-1,0)),OFFSET(R7,-1,0),
    INT($O7*(VLOOKUP($M7,$AN:$BA,MATCH($AX$1,$AN$1:$BA$1,0),0)*(VLOOKUP($M7,$AN:$BA,MATCH($AY$1,$AN$1:$BA$1,0),0)+$I7*(VLOOKUP($M7,$AN:$BA,MATCH($AZ$1,$AN$1:$BA$1,0),0)-VLOOKUP($M7,$AN:$BA,MATCH($AY$1,$AN$1:$BA$1,0),0)))))),
IF(OR($M7="안 지정 캐릭터 PP 일반등급",$M7="안 지정 캐릭터 PP 영웅등급"),
  IF(AND(OR($B7=10,$B7=11),$M7=OFFSET($M7,-1,0)),OFFSET(R7,-1,0),
    $O7*VLOOKUP($M7,$AN:$BA,MATCH($AX$1,$AN$1:$BA$1,0),0)),
"그외없음")))))))</f>
        <v>#VALUE!</v>
      </c>
      <c r="S7" t="e">
        <f ca="1">IF(OR(ISNUMBER(N7),N7="삭제"),"",
IF(LEFT(N7,5)="Equip",
  IF($BN$1&lt;VLOOKUP(N7,[1]EquipTable!$1:$1048576,MATCH("업데이트순번",[1]EquipTable!$1:$1,0),0),"업데이트순번이상",""),
IF(LEFT(N7,5)="Actor",
  IF($BW$1&lt;VLOOKUP(N7,[2]ActorTable!$1:$1048576,MATCH("업데이트순번",[2]ActorTable!$1:$1,0),0),"업데이트순번이상",""),
"그외없음")))</f>
        <v>#VALUE!</v>
      </c>
      <c r="T7" t="e">
        <f t="shared" ca="1" si="4"/>
        <v>#VALUE!</v>
      </c>
      <c r="U7" t="s">
        <v>83</v>
      </c>
      <c r="V7" t="s">
        <v>275</v>
      </c>
      <c r="W7">
        <v>1</v>
      </c>
      <c r="X7" t="s">
        <v>133</v>
      </c>
      <c r="Z7">
        <v>16</v>
      </c>
      <c r="AA7" t="str">
        <f t="shared" ca="1" si="5"/>
        <v>fe</v>
      </c>
      <c r="AB7" t="s">
        <v>83</v>
      </c>
      <c r="AC7" t="s">
        <v>286</v>
      </c>
      <c r="AD7">
        <v>1</v>
      </c>
      <c r="AE7" t="s">
        <v>129</v>
      </c>
      <c r="AG7">
        <v>1700</v>
      </c>
      <c r="AH7" t="str">
        <f t="shared" si="6"/>
        <v/>
      </c>
      <c r="AI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IFERROR(VLOOKUP(AC7,[2]ActorTable!$A:$G,MATCH("이름참고",[2]ActorTable!$1:$1,0),0),"캐릭터없음"),
"")))))</f>
        <v>SMG28</v>
      </c>
      <c r="AJ7">
        <v>1</v>
      </c>
      <c r="AK7" t="str">
        <f t="shared" ca="1" si="13"/>
        <v>{"dy":1,"sl":0,"tp":"fe","vl":"Equip1201","cn":1,"pt":"DI","pr":4},{"dy":2,"sl":0,"tp":"fe","vl":"Equip0301","cn":1,"pt":"GO","pr":7000},{"dy":3,"sl":0,"tp":"fe","vl":"Equip3001","cn":1,"pt":"GO","pr":700},{"dy":4,"sl":0,"tp":"fe","vl":"Equip0302","cn":1,"pt":"GO","pr":7100},{"dy":5,"sl":0,"tp":"fe","vl":"Equip6101","cn":1,"pt":"GO","pr":3600},{"dy":6,"sl":0,"tp":"fe","vl":"Equip6002","cn":1,"pt":"GO","pr":1700}</v>
      </c>
      <c r="AL7" t="str">
        <f t="shared" ca="1" si="7"/>
        <v>{"dy":6,"sl":0,"tp":"fe","vl":"Equip6002","cn":1,"pt":"GO","pr":1700}</v>
      </c>
      <c r="AN7" t="s">
        <v>88</v>
      </c>
      <c r="AO7" t="s">
        <v>79</v>
      </c>
      <c r="AP7">
        <v>8</v>
      </c>
      <c r="AQ7">
        <v>11</v>
      </c>
      <c r="AR7">
        <f t="shared" ca="1" si="8"/>
        <v>0</v>
      </c>
      <c r="AS7">
        <f t="shared" si="9"/>
        <v>1</v>
      </c>
      <c r="AT7">
        <f t="shared" ca="1" si="10"/>
        <v>0</v>
      </c>
      <c r="AX7">
        <v>1</v>
      </c>
      <c r="BE7">
        <v>3</v>
      </c>
      <c r="BF7">
        <v>1</v>
      </c>
      <c r="BG7">
        <f t="shared" si="11"/>
        <v>0.25</v>
      </c>
      <c r="BH7">
        <f t="shared" si="23"/>
        <v>3</v>
      </c>
      <c r="BI7" t="s">
        <v>146</v>
      </c>
      <c r="BK7" t="e">
        <f ca="1">IF(VLOOKUP($BT7,[1]EquipTable!$1:$1048576,MATCH("업데이트순번",[1]EquipTable!$1:$1,0),0)&lt;=$BN$1,1,0)
*IF(MID(BT7,7,1)="4",0.1,1)</f>
        <v>#VALUE!</v>
      </c>
      <c r="BL7" t="e">
        <f ca="1">IF(VLOOKUP($BT7,[1]EquipTable!$1:$1048576,MATCH("업데이트순번",[1]EquipTable!$1:$1,0),0)&lt;=$BN$1,1,0)
*IF(MID(BT7,7,1)="4",0.1,1)
*IF(AND(MID(BT7,7,1)&lt;&gt;"4",OR(MID(BT7,6,1)="6",MID(BT7,6,1)="7")),3,1)</f>
        <v>#VALUE!</v>
      </c>
      <c r="BM7" t="e">
        <f ca="1">IF(VLOOKUP($BT7,[1]EquipTable!$1:$1048576,MATCH("업데이트순번",[1]EquipTable!$1:$1,0),0)&lt;=$BN$1,1,0)
*IF(MID(BT7,7,1)="4",0.1,1)
*IF(AND(MID(BT7,7,1)&lt;&gt;"4",MID(BT7,6,1)="8"),4,1)</f>
        <v>#VALUE!</v>
      </c>
      <c r="BN7" t="e">
        <f t="shared" ca="1" si="14"/>
        <v>#VALUE!</v>
      </c>
      <c r="BO7" t="e">
        <f t="shared" ca="1" si="15"/>
        <v>#VALUE!</v>
      </c>
      <c r="BP7" t="e">
        <f t="shared" ca="1" si="16"/>
        <v>#VALUE!</v>
      </c>
      <c r="BQ7" t="e">
        <f t="shared" ca="1" si="17"/>
        <v>#VALUE!</v>
      </c>
      <c r="BR7" t="e">
        <f t="shared" ca="1" si="21"/>
        <v>#VALUE!</v>
      </c>
      <c r="BS7" t="e">
        <f t="shared" ca="1" si="22"/>
        <v>#VALUE!</v>
      </c>
      <c r="BT7" t="e">
        <f ca="1">OFFSET([1]EquipTable!$A$1,ROW()-1,0)</f>
        <v>#VALUE!</v>
      </c>
      <c r="BV7" t="e">
        <f ca="1">IF(VLOOKUP($BY7,[2]ActorTable!$1:$1048576,MATCH("업데이트순번",[2]ActorTable!$1:$1,0),0)&lt;=$BW$1,1,0)
*IF(MID(BY7,7,1)="2",0.1,1)</f>
        <v>#VALUE!</v>
      </c>
      <c r="BW7" t="e">
        <f t="shared" ca="1" si="18"/>
        <v>#VALUE!</v>
      </c>
      <c r="BX7" t="e">
        <f t="shared" ca="1" si="19"/>
        <v>#VALUE!</v>
      </c>
      <c r="BY7" t="e">
        <f ca="1">OFFSET([2]ActorTable!$A$1,ROW()-1,0)</f>
        <v>#VALUE!</v>
      </c>
      <c r="BZ7" t="e">
        <f ca="1">VLOOKUP($BY7,[2]ActorTable!$1:$1048576,MATCH("이름참고",[2]ActorTable!$1:$1,0),0)</f>
        <v>#VALUE!</v>
      </c>
    </row>
    <row r="8" spans="1:80">
      <c r="A8">
        <v>7</v>
      </c>
      <c r="B8">
        <v>0</v>
      </c>
      <c r="C8">
        <f t="shared" si="0"/>
        <v>0</v>
      </c>
      <c r="D8">
        <f t="shared" ca="1" si="1"/>
        <v>0.57197343760410224</v>
      </c>
      <c r="E8">
        <f t="shared" ca="1" si="1"/>
        <v>0.69074888734322304</v>
      </c>
      <c r="F8">
        <f t="shared" ca="1" si="1"/>
        <v>0.40604020244114059</v>
      </c>
      <c r="G8">
        <f t="shared" ca="1" si="1"/>
        <v>0.81415117816788352</v>
      </c>
      <c r="H8">
        <f t="shared" ca="1" si="1"/>
        <v>0.81040185552526245</v>
      </c>
      <c r="I8">
        <f t="shared" ca="1" si="1"/>
        <v>0.5353714109286799</v>
      </c>
      <c r="M8" t="str">
        <f t="shared" ca="1" si="2"/>
        <v>지정 장비</v>
      </c>
      <c r="N8" t="e">
        <f t="shared" ca="1" si="20"/>
        <v>#VALUE!</v>
      </c>
      <c r="O8">
        <f t="shared" ca="1" si="12"/>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캐릭터",$M8="지정 캐릭터 LBP1",$M8="지정 캐릭터 LBP2",$M8="지정 캐릭터 LBP3",$M8="안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캐릭터",$M8="지정 캐릭터 LBP1",$M8="지정 캐릭터 LBP2",$M8="지정 캐릭터 LBP3"),
  IF(AND(OR($B8=10,$B8=11),$M8=OFFSET($M8,-1,0)),OFFSET(Q8,-1,0),
    IF(ISBLANK(VLOOKUP($N8,[2]ActorTable!$1:$1048576,MATCH("표준 DI pp Min",[2]ActorTable!$1:$1,0),0)),"삭제",
      INT(VLOOKUP($M8,$AN:$BA,MATCH($AX$1,$AN$1:$BA$1,0),0)*(VLOOKUP($N8,[2]ActorTable!$1:$1048576,MATCH("표준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VLOOKUP($M8,$AN:$BA,MATCH($AZ$1,$AN$1:$BA$1,0),0)+INT($H8*(VLOOKUP($M8,$AN:$BA,MATCH($BA$1,$AN$1:$BA$1,0),0)-VLOOKUP($M8,$AN:$BA,MATCH($AZ$1,$AN$1:$BA$1,0),0)+1))),
IF($M8="지정 캐릭터 PP",
  IF(AND(OR($B8=10,$B8=11),$M8=OFFSET($M8,-1,0)),OFFSET(Q8,-1,0),
    INT($O8*VLOOKUP($M8,$AN:$BA,MATCH($AX$1,$AN$1:$BA$1,0),0))),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영웅등급"),VLOOKUP($M8,$AN:$BA,MATCH($AX$1,$AN$1:$BA$1,0),0),
IF(OR($M8="지정 캐릭터",$M8="지정 캐릭터 LBP1",$M8="지정 캐릭터 LBP2",$M8="지정 캐릭터 LBP3"),
  IF(AND(OR($B8=10,$B8=11),$M8=OFFSET($M8,-1,0)),OFFSET(R8,-1,0),
    INT(VLOOKUP($M8,$AN:$BA,MATCH($AX$1,$AN$1:$BA$1,0),0)*(VLOOKUP($N8,[2]ActorTable!$1:$1048576,MATCH("표준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VLOOKUP($M8,$AN:$BA,MATCH($AX$1,$AN$1:$BA$1,0),0)+INT($I8*(VLOOKUP($M8,$AN:$BA,MATCH($AY$1,$AN$1:$BA$1,0),0)-VLOOKUP($M8,$AN:$BA,MATCH($AX$1,$AN$1:$BA$1,0),0)+1))),
IF($M8="지정 캐릭터 PP",
  IF(AND(OR($B8=10,$B8=11),$M8=OFFSET($M8,-1,0)),OFFSET(R8,-1,0),
    INT($O8*(VLOOKUP($M8,$AN:$BA,MATCH($AX$1,$AN$1:$BA$1,0),0)*(VLOOKUP($M8,$AN:$BA,MATCH($AY$1,$AN$1:$BA$1,0),0)+$I8*(VLOOKUP($M8,$AN:$BA,MATCH($AZ$1,$AN$1:$BA$1,0),0)-VLOOKUP($M8,$AN:$BA,MATCH($AY$1,$AN$1:$BA$1,0),0)))))),
IF(OR($M8="안 지정 캐릭터 PP 일반등급",$M8="안 지정 캐릭터 PP 영웅등급"),
  IF(AND(OR($B8=10,$B8=11),$M8=OFFSET($M8,-1,0)),OFFSET(R8,-1,0),
    $O8*VLOOKUP($M8,$AN:$BA,MATCH($AX$1,$AN$1:$BA$1,0),0)),
"그외없음")))))))</f>
        <v>#VALUE!</v>
      </c>
      <c r="S8" t="e">
        <f ca="1">IF(OR(ISNUMBER(N8),N8="삭제"),"",
IF(LEFT(N8,5)="Equip",
  IF($BN$1&lt;VLOOKUP(N8,[1]EquipTable!$1:$1048576,MATCH("업데이트순번",[1]EquipTable!$1:$1,0),0),"업데이트순번이상",""),
IF(LEFT(N8,5)="Actor",
  IF($BW$1&lt;VLOOKUP(N8,[2]ActorTable!$1:$1048576,MATCH("업데이트순번",[2]ActorTable!$1:$1,0),0),"업데이트순번이상",""),
"그외없음")))</f>
        <v>#VALUE!</v>
      </c>
      <c r="T8" t="e">
        <f t="shared" ca="1" si="4"/>
        <v>#VALUE!</v>
      </c>
      <c r="U8" t="s">
        <v>83</v>
      </c>
      <c r="V8" t="s">
        <v>265</v>
      </c>
      <c r="W8">
        <v>1</v>
      </c>
      <c r="X8" t="s">
        <v>129</v>
      </c>
      <c r="Z8">
        <v>7500</v>
      </c>
      <c r="AA8" t="str">
        <f t="shared" ca="1" si="5"/>
        <v>bh</v>
      </c>
      <c r="AB8" t="s">
        <v>85</v>
      </c>
      <c r="AD8">
        <v>1</v>
      </c>
      <c r="AE8" t="s">
        <v>133</v>
      </c>
      <c r="AG8">
        <v>149</v>
      </c>
      <c r="AH8" t="str">
        <f t="shared" si="6"/>
        <v/>
      </c>
      <c r="AI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IFERROR(VLOOKUP(AC8,[2]ActorTable!$A:$G,MATCH("이름참고",[2]ActorTable!$1:$1,0),0),"캐릭터없음"),
"")))))</f>
        <v/>
      </c>
      <c r="AJ8">
        <v>1</v>
      </c>
      <c r="AK8" t="str">
        <f t="shared" ca="1" si="13"/>
        <v>{"dy":1,"sl":0,"tp":"fe","vl":"Equip1201","cn":1,"pt":"DI","pr":4},{"dy":2,"sl":0,"tp":"fe","vl":"Equip0301","cn":1,"pt":"GO","pr":7000},{"dy":3,"sl":0,"tp":"fe","vl":"Equip3001","cn":1,"pt":"GO","pr":700},{"dy":4,"sl":0,"tp":"fe","vl":"Equip0302","cn":1,"pt":"GO","pr":7100},{"dy":5,"sl":0,"tp":"fe","vl":"Equip6101","cn":1,"pt":"GO","pr":3600},{"dy":6,"sl":0,"tp":"fe","vl":"Equip6002","cn":1,"pt":"GO","pr":1700},{"dy":7,"sl":0,"tp":"bh","cn":1,"pt":"DI","pr":149}</v>
      </c>
      <c r="AL8" t="str">
        <f t="shared" ca="1" si="7"/>
        <v>{"dy":7,"sl":0,"tp":"bh","cn":1,"pt":"DI","pr":149}</v>
      </c>
      <c r="AN8" t="s">
        <v>89</v>
      </c>
      <c r="AO8" t="s">
        <v>80</v>
      </c>
      <c r="AP8">
        <v>8</v>
      </c>
      <c r="AQ8">
        <v>11</v>
      </c>
      <c r="AR8">
        <f t="shared" ca="1" si="8"/>
        <v>0</v>
      </c>
      <c r="AS8">
        <f t="shared" si="9"/>
        <v>0</v>
      </c>
      <c r="AT8">
        <f t="shared" ca="1" si="10"/>
        <v>0</v>
      </c>
      <c r="AX8">
        <v>1</v>
      </c>
      <c r="BE8">
        <v>3</v>
      </c>
      <c r="BF8">
        <v>3</v>
      </c>
      <c r="BG8">
        <f t="shared" si="11"/>
        <v>0.75</v>
      </c>
      <c r="BH8">
        <f t="shared" si="23"/>
        <v>3.25</v>
      </c>
      <c r="BI8" t="s">
        <v>147</v>
      </c>
      <c r="BK8" t="e">
        <f ca="1">IF(VLOOKUP($BT8,[1]EquipTable!$1:$1048576,MATCH("업데이트순번",[1]EquipTable!$1:$1,0),0)&lt;=$BN$1,1,0)
*IF(MID(BT8,7,1)="4",0.1,1)</f>
        <v>#VALUE!</v>
      </c>
      <c r="BL8" t="e">
        <f ca="1">IF(VLOOKUP($BT8,[1]EquipTable!$1:$1048576,MATCH("업데이트순번",[1]EquipTable!$1:$1,0),0)&lt;=$BN$1,1,0)
*IF(MID(BT8,7,1)="4",0.1,1)
*IF(AND(MID(BT8,7,1)&lt;&gt;"4",OR(MID(BT8,6,1)="6",MID(BT8,6,1)="7")),3,1)</f>
        <v>#VALUE!</v>
      </c>
      <c r="BM8" t="e">
        <f ca="1">IF(VLOOKUP($BT8,[1]EquipTable!$1:$1048576,MATCH("업데이트순번",[1]EquipTable!$1:$1,0),0)&lt;=$BN$1,1,0)
*IF(MID(BT8,7,1)="4",0.1,1)
*IF(AND(MID(BT8,7,1)&lt;&gt;"4",MID(BT8,6,1)="8"),4,1)</f>
        <v>#VALUE!</v>
      </c>
      <c r="BN8" t="e">
        <f t="shared" ca="1" si="14"/>
        <v>#VALUE!</v>
      </c>
      <c r="BO8" t="e">
        <f t="shared" ca="1" si="15"/>
        <v>#VALUE!</v>
      </c>
      <c r="BP8" t="e">
        <f t="shared" ca="1" si="16"/>
        <v>#VALUE!</v>
      </c>
      <c r="BQ8" t="e">
        <f t="shared" ca="1" si="17"/>
        <v>#VALUE!</v>
      </c>
      <c r="BR8" t="e">
        <f t="shared" ca="1" si="21"/>
        <v>#VALUE!</v>
      </c>
      <c r="BS8" t="e">
        <f t="shared" ca="1" si="22"/>
        <v>#VALUE!</v>
      </c>
      <c r="BT8" t="e">
        <f ca="1">OFFSET([1]EquipTable!$A$1,ROW()-1,0)</f>
        <v>#VALUE!</v>
      </c>
      <c r="BV8" t="e">
        <f ca="1">IF(VLOOKUP($BY8,[2]ActorTable!$1:$1048576,MATCH("업데이트순번",[2]ActorTable!$1:$1,0),0)&lt;=$BW$1,1,0)
*IF(MID(BY8,7,1)="2",0.1,1)</f>
        <v>#VALUE!</v>
      </c>
      <c r="BW8" t="e">
        <f t="shared" ca="1" si="18"/>
        <v>#VALUE!</v>
      </c>
      <c r="BX8" t="e">
        <f t="shared" ca="1" si="19"/>
        <v>#VALUE!</v>
      </c>
      <c r="BY8" t="e">
        <f ca="1">OFFSET([2]ActorTable!$A$1,ROW()-1,0)</f>
        <v>#VALUE!</v>
      </c>
      <c r="BZ8" t="e">
        <f ca="1">VLOOKUP($BY8,[2]ActorTable!$1:$1048576,MATCH("이름참고",[2]ActorTable!$1:$1,0),0)</f>
        <v>#VALUE!</v>
      </c>
    </row>
    <row r="9" spans="1:80">
      <c r="A9">
        <v>8</v>
      </c>
      <c r="B9">
        <v>0</v>
      </c>
      <c r="C9">
        <f t="shared" si="0"/>
        <v>0</v>
      </c>
      <c r="D9">
        <f t="shared" ca="1" si="1"/>
        <v>0.42269954146905764</v>
      </c>
      <c r="E9">
        <f t="shared" ca="1" si="1"/>
        <v>0.57167808856505509</v>
      </c>
      <c r="F9">
        <f t="shared" ca="1" si="1"/>
        <v>0.82109595701164728</v>
      </c>
      <c r="G9">
        <f t="shared" ca="1" si="1"/>
        <v>0.62243549910340645</v>
      </c>
      <c r="H9">
        <f t="shared" ca="1" si="1"/>
        <v>1.6211513728300098E-2</v>
      </c>
      <c r="I9">
        <f t="shared" ca="1" si="1"/>
        <v>0.45603183668095049</v>
      </c>
      <c r="M9" t="str">
        <f t="shared" ca="1" si="2"/>
        <v>지정 장비</v>
      </c>
      <c r="N9" t="e">
        <f t="shared" ca="1" si="20"/>
        <v>#VALUE!</v>
      </c>
      <c r="O9">
        <f t="shared" ca="1" si="12"/>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캐릭터",$M9="지정 캐릭터 LBP1",$M9="지정 캐릭터 LBP2",$M9="지정 캐릭터 LBP3",$M9="안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캐릭터",$M9="지정 캐릭터 LBP1",$M9="지정 캐릭터 LBP2",$M9="지정 캐릭터 LBP3"),
  IF(AND(OR($B9=10,$B9=11),$M9=OFFSET($M9,-1,0)),OFFSET(Q9,-1,0),
    IF(ISBLANK(VLOOKUP($N9,[2]ActorTable!$1:$1048576,MATCH("표준 DI pp Min",[2]ActorTable!$1:$1,0),0)),"삭제",
      INT(VLOOKUP($M9,$AN:$BA,MATCH($AX$1,$AN$1:$BA$1,0),0)*(VLOOKUP($N9,[2]ActorTable!$1:$1048576,MATCH("표준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VLOOKUP($M9,$AN:$BA,MATCH($AZ$1,$AN$1:$BA$1,0),0)+INT($H9*(VLOOKUP($M9,$AN:$BA,MATCH($BA$1,$AN$1:$BA$1,0),0)-VLOOKUP($M9,$AN:$BA,MATCH($AZ$1,$AN$1:$BA$1,0),0)+1))),
IF($M9="지정 캐릭터 PP",
  IF(AND(OR($B9=10,$B9=11),$M9=OFFSET($M9,-1,0)),OFFSET(Q9,-1,0),
    INT($O9*VLOOKUP($M9,$AN:$BA,MATCH($AX$1,$AN$1:$BA$1,0),0))),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영웅등급"),VLOOKUP($M9,$AN:$BA,MATCH($AX$1,$AN$1:$BA$1,0),0),
IF(OR($M9="지정 캐릭터",$M9="지정 캐릭터 LBP1",$M9="지정 캐릭터 LBP2",$M9="지정 캐릭터 LBP3"),
  IF(AND(OR($B9=10,$B9=11),$M9=OFFSET($M9,-1,0)),OFFSET(R9,-1,0),
    INT(VLOOKUP($M9,$AN:$BA,MATCH($AX$1,$AN$1:$BA$1,0),0)*(VLOOKUP($N9,[2]ActorTable!$1:$1048576,MATCH("표준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VLOOKUP($M9,$AN:$BA,MATCH($AX$1,$AN$1:$BA$1,0),0)+INT($I9*(VLOOKUP($M9,$AN:$BA,MATCH($AY$1,$AN$1:$BA$1,0),0)-VLOOKUP($M9,$AN:$BA,MATCH($AX$1,$AN$1:$BA$1,0),0)+1))),
IF($M9="지정 캐릭터 PP",
  IF(AND(OR($B9=10,$B9=11),$M9=OFFSET($M9,-1,0)),OFFSET(R9,-1,0),
    INT($O9*(VLOOKUP($M9,$AN:$BA,MATCH($AX$1,$AN$1:$BA$1,0),0)*(VLOOKUP($M9,$AN:$BA,MATCH($AY$1,$AN$1:$BA$1,0),0)+$I9*(VLOOKUP($M9,$AN:$BA,MATCH($AZ$1,$AN$1:$BA$1,0),0)-VLOOKUP($M9,$AN:$BA,MATCH($AY$1,$AN$1:$BA$1,0),0)))))),
IF(OR($M9="안 지정 캐릭터 PP 일반등급",$M9="안 지정 캐릭터 PP 영웅등급"),
  IF(AND(OR($B9=10,$B9=11),$M9=OFFSET($M9,-1,0)),OFFSET(R9,-1,0),
    $O9*VLOOKUP($M9,$AN:$BA,MATCH($AX$1,$AN$1:$BA$1,0),0)),
"그외없음")))))))</f>
        <v>#VALUE!</v>
      </c>
      <c r="S9" t="e">
        <f ca="1">IF(OR(ISNUMBER(N9),N9="삭제"),"",
IF(LEFT(N9,5)="Equip",
  IF($BN$1&lt;VLOOKUP(N9,[1]EquipTable!$1:$1048576,MATCH("업데이트순번",[1]EquipTable!$1:$1,0),0),"업데이트순번이상",""),
IF(LEFT(N9,5)="Actor",
  IF($BW$1&lt;VLOOKUP(N9,[2]ActorTable!$1:$1048576,MATCH("업데이트순번",[2]ActorTable!$1:$1,0),0),"업데이트순번이상",""),
"그외없음")))</f>
        <v>#VALUE!</v>
      </c>
      <c r="T9" t="e">
        <f t="shared" ca="1" si="4"/>
        <v>#VALUE!</v>
      </c>
      <c r="U9" t="s">
        <v>83</v>
      </c>
      <c r="V9" t="s">
        <v>187</v>
      </c>
      <c r="W9">
        <v>1</v>
      </c>
      <c r="X9" t="s">
        <v>129</v>
      </c>
      <c r="Z9">
        <v>29300</v>
      </c>
      <c r="AA9" t="str">
        <f t="shared" ca="1" si="5"/>
        <v>fe</v>
      </c>
      <c r="AB9" t="s">
        <v>83</v>
      </c>
      <c r="AC9" t="s">
        <v>265</v>
      </c>
      <c r="AD9">
        <v>1</v>
      </c>
      <c r="AE9" t="s">
        <v>129</v>
      </c>
      <c r="AG9">
        <v>7600</v>
      </c>
      <c r="AH9" t="str">
        <f t="shared" si="6"/>
        <v/>
      </c>
      <c r="AI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IFERROR(VLOOKUP(AC9,[2]ActorTable!$A:$G,MATCH("이름참고",[2]ActorTable!$1:$1,0),0),"캐릭터없음"),
"")))))</f>
        <v>왕조의 블레이드</v>
      </c>
      <c r="AJ9">
        <v>1</v>
      </c>
      <c r="AK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v>
      </c>
      <c r="AL9" t="str">
        <f t="shared" ca="1" si="7"/>
        <v>{"dy":8,"sl":0,"tp":"fe","vl":"Equip8102","cn":1,"pt":"GO","pr":7600}</v>
      </c>
      <c r="AN9" t="s">
        <v>90</v>
      </c>
      <c r="AO9" t="s">
        <v>81</v>
      </c>
      <c r="AP9">
        <v>8</v>
      </c>
      <c r="AQ9">
        <v>11</v>
      </c>
      <c r="AR9">
        <f t="shared" ca="1" si="8"/>
        <v>2</v>
      </c>
      <c r="AS9">
        <f t="shared" si="9"/>
        <v>1</v>
      </c>
      <c r="AT9">
        <f t="shared" ca="1" si="10"/>
        <v>0</v>
      </c>
      <c r="AX9">
        <v>2</v>
      </c>
      <c r="BE9">
        <v>4</v>
      </c>
      <c r="BF9">
        <v>1</v>
      </c>
      <c r="BG9">
        <f t="shared" si="11"/>
        <v>1</v>
      </c>
      <c r="BH9">
        <f t="shared" si="23"/>
        <v>4</v>
      </c>
      <c r="BI9" t="s">
        <v>147</v>
      </c>
      <c r="BK9" t="e">
        <f ca="1">IF(VLOOKUP($BT9,[1]EquipTable!$1:$1048576,MATCH("업데이트순번",[1]EquipTable!$1:$1,0),0)&lt;=$BN$1,1,0)
*IF(MID(BT9,7,1)="4",0.1,1)</f>
        <v>#VALUE!</v>
      </c>
      <c r="BL9" t="e">
        <f ca="1">IF(VLOOKUP($BT9,[1]EquipTable!$1:$1048576,MATCH("업데이트순번",[1]EquipTable!$1:$1,0),0)&lt;=$BN$1,1,0)
*IF(MID(BT9,7,1)="4",0.1,1)
*IF(AND(MID(BT9,7,1)&lt;&gt;"4",OR(MID(BT9,6,1)="6",MID(BT9,6,1)="7")),3,1)</f>
        <v>#VALUE!</v>
      </c>
      <c r="BM9" t="e">
        <f ca="1">IF(VLOOKUP($BT9,[1]EquipTable!$1:$1048576,MATCH("업데이트순번",[1]EquipTable!$1:$1,0),0)&lt;=$BN$1,1,0)
*IF(MID(BT9,7,1)="4",0.1,1)
*IF(AND(MID(BT9,7,1)&lt;&gt;"4",MID(BT9,6,1)="8"),4,1)</f>
        <v>#VALUE!</v>
      </c>
      <c r="BN9" t="e">
        <f t="shared" ca="1" si="14"/>
        <v>#VALUE!</v>
      </c>
      <c r="BO9" t="e">
        <f t="shared" ca="1" si="15"/>
        <v>#VALUE!</v>
      </c>
      <c r="BP9" t="e">
        <f t="shared" ca="1" si="16"/>
        <v>#VALUE!</v>
      </c>
      <c r="BQ9" t="e">
        <f t="shared" ca="1" si="17"/>
        <v>#VALUE!</v>
      </c>
      <c r="BR9" t="e">
        <f t="shared" ca="1" si="21"/>
        <v>#VALUE!</v>
      </c>
      <c r="BS9" t="e">
        <f t="shared" ca="1" si="22"/>
        <v>#VALUE!</v>
      </c>
      <c r="BT9" t="e">
        <f ca="1">OFFSET([1]EquipTable!$A$1,ROW()-1,0)</f>
        <v>#VALUE!</v>
      </c>
      <c r="BV9" t="e">
        <f ca="1">IF(VLOOKUP($BY9,[2]ActorTable!$1:$1048576,MATCH("업데이트순번",[2]ActorTable!$1:$1,0),0)&lt;=$BW$1,1,0)
*IF(MID(BY9,7,1)="2",0.1,1)</f>
        <v>#VALUE!</v>
      </c>
      <c r="BW9" t="e">
        <f t="shared" ca="1" si="18"/>
        <v>#VALUE!</v>
      </c>
      <c r="BX9" t="e">
        <f t="shared" ca="1" si="19"/>
        <v>#VALUE!</v>
      </c>
      <c r="BY9" t="e">
        <f ca="1">OFFSET([2]ActorTable!$A$1,ROW()-1,0)</f>
        <v>#VALUE!</v>
      </c>
      <c r="BZ9" t="e">
        <f ca="1">VLOOKUP($BY9,[2]ActorTable!$1:$1048576,MATCH("이름참고",[2]ActorTable!$1:$1,0),0)</f>
        <v>#VALUE!</v>
      </c>
    </row>
    <row r="10" spans="1:80">
      <c r="A10">
        <v>9</v>
      </c>
      <c r="B10">
        <v>0</v>
      </c>
      <c r="C10">
        <f t="shared" si="0"/>
        <v>0</v>
      </c>
      <c r="D10">
        <f t="shared" ca="1" si="1"/>
        <v>0.59439528554794452</v>
      </c>
      <c r="E10">
        <f t="shared" ca="1" si="1"/>
        <v>0.51788146584795569</v>
      </c>
      <c r="F10">
        <f t="shared" ca="1" si="1"/>
        <v>0.57228176069295655</v>
      </c>
      <c r="G10">
        <f t="shared" ca="1" si="1"/>
        <v>0.81613995610612611</v>
      </c>
      <c r="H10">
        <f t="shared" ca="1" si="1"/>
        <v>0.19525357434998669</v>
      </c>
      <c r="I10">
        <f t="shared" ca="1" si="1"/>
        <v>0.7012360062248566</v>
      </c>
      <c r="M10" t="str">
        <f t="shared" ca="1" si="2"/>
        <v>지정 장비</v>
      </c>
      <c r="N10" t="e">
        <f t="shared" ca="1" si="20"/>
        <v>#VALUE!</v>
      </c>
      <c r="O10">
        <f t="shared" ca="1" si="12"/>
        <v>1</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캐릭터",$M10="지정 캐릭터 LBP1",$M10="지정 캐릭터 LBP2",$M10="지정 캐릭터 LBP3",$M10="안 지정 캐릭터 영웅등급"),"DI",
IF($M10="지정 캐릭터 PP","DI",
IF(OR($M10="안 지정 캐릭터 PP 일반등급",$M10="안 지정 캐릭터 PP 영웅등급"),"GO",
"그외없음"))))))</f>
        <v>GO</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캐릭터",$M10="지정 캐릭터 LBP1",$M10="지정 캐릭터 LBP2",$M10="지정 캐릭터 LBP3"),
  IF(AND(OR($B10=10,$B10=11),$M10=OFFSET($M10,-1,0)),OFFSET(Q10,-1,0),
    IF(ISBLANK(VLOOKUP($N10,[2]ActorTable!$1:$1048576,MATCH("표준 DI pp Min",[2]ActorTable!$1:$1,0),0)),"삭제",
      INT(VLOOKUP($M10,$AN:$BA,MATCH($AX$1,$AN$1:$BA$1,0),0)*(VLOOKUP($N10,[2]ActorTable!$1:$1048576,MATCH("표준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VLOOKUP($M10,$AN:$BA,MATCH($AZ$1,$AN$1:$BA$1,0),0)+INT($H10*(VLOOKUP($M10,$AN:$BA,MATCH($BA$1,$AN$1:$BA$1,0),0)-VLOOKUP($M10,$AN:$BA,MATCH($AZ$1,$AN$1:$BA$1,0),0)+1))),
IF($M10="지정 캐릭터 PP",
  IF(AND(OR($B10=10,$B10=11),$M10=OFFSET($M10,-1,0)),OFFSET(Q10,-1,0),
    INT($O10*VLOOKUP($M10,$AN:$BA,MATCH($AX$1,$AN$1:$BA$1,0),0))),
"그외없음")))))))</f>
        <v>삭제</v>
      </c>
      <c r="R10" t="e">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영웅등급"),VLOOKUP($M10,$AN:$BA,MATCH($AX$1,$AN$1:$BA$1,0),0),
IF(OR($M10="지정 캐릭터",$M10="지정 캐릭터 LBP1",$M10="지정 캐릭터 LBP2",$M10="지정 캐릭터 LBP3"),
  IF(AND(OR($B10=10,$B10=11),$M10=OFFSET($M10,-1,0)),OFFSET(R10,-1,0),
    INT(VLOOKUP($M10,$AN:$BA,MATCH($AX$1,$AN$1:$BA$1,0),0)*(VLOOKUP($N10,[2]ActorTable!$1:$1048576,MATCH("표준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VLOOKUP($M10,$AN:$BA,MATCH($AX$1,$AN$1:$BA$1,0),0)+INT($I10*(VLOOKUP($M10,$AN:$BA,MATCH($AY$1,$AN$1:$BA$1,0),0)-VLOOKUP($M10,$AN:$BA,MATCH($AX$1,$AN$1:$BA$1,0),0)+1))),
IF($M10="지정 캐릭터 PP",
  IF(AND(OR($B10=10,$B10=11),$M10=OFFSET($M10,-1,0)),OFFSET(R10,-1,0),
    INT($O10*(VLOOKUP($M10,$AN:$BA,MATCH($AX$1,$AN$1:$BA$1,0),0)*(VLOOKUP($M10,$AN:$BA,MATCH($AY$1,$AN$1:$BA$1,0),0)+$I10*(VLOOKUP($M10,$AN:$BA,MATCH($AZ$1,$AN$1:$BA$1,0),0)-VLOOKUP($M10,$AN:$BA,MATCH($AY$1,$AN$1:$BA$1,0),0)))))),
IF(OR($M10="안 지정 캐릭터 PP 일반등급",$M10="안 지정 캐릭터 PP 영웅등급"),
  IF(AND(OR($B10=10,$B10=11),$M10=OFFSET($M10,-1,0)),OFFSET(R10,-1,0),
    $O10*VLOOKUP($M10,$AN:$BA,MATCH($AX$1,$AN$1:$BA$1,0),0)),
"그외없음")))))))</f>
        <v>#VALUE!</v>
      </c>
      <c r="S10" t="e">
        <f ca="1">IF(OR(ISNUMBER(N10),N10="삭제"),"",
IF(LEFT(N10,5)="Equip",
  IF($BN$1&lt;VLOOKUP(N10,[1]EquipTable!$1:$1048576,MATCH("업데이트순번",[1]EquipTable!$1:$1,0),0),"업데이트순번이상",""),
IF(LEFT(N10,5)="Actor",
  IF($BW$1&lt;VLOOKUP(N10,[2]ActorTable!$1:$1048576,MATCH("업데이트순번",[2]ActorTable!$1:$1,0),0),"업데이트순번이상",""),
"그외없음")))</f>
        <v>#VALUE!</v>
      </c>
      <c r="T10" t="e">
        <f t="shared" ca="1" si="4"/>
        <v>#VALUE!</v>
      </c>
      <c r="U10" t="s">
        <v>83</v>
      </c>
      <c r="V10" t="s">
        <v>185</v>
      </c>
      <c r="W10">
        <v>1</v>
      </c>
      <c r="X10" t="s">
        <v>129</v>
      </c>
      <c r="Z10">
        <v>5000</v>
      </c>
      <c r="AA10" t="str">
        <f t="shared" ca="1" si="5"/>
        <v>fe</v>
      </c>
      <c r="AB10" t="s">
        <v>83</v>
      </c>
      <c r="AC10" t="s">
        <v>265</v>
      </c>
      <c r="AD10">
        <v>1</v>
      </c>
      <c r="AE10" t="s">
        <v>129</v>
      </c>
      <c r="AG10">
        <v>8300</v>
      </c>
      <c r="AH10" t="str">
        <f t="shared" si="6"/>
        <v/>
      </c>
      <c r="AI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IFERROR(VLOOKUP(AC10,[2]ActorTable!$A:$G,MATCH("이름참고",[2]ActorTable!$1:$1,0),0),"캐릭터없음"),
"")))))</f>
        <v>왕조의 블레이드</v>
      </c>
      <c r="AJ10">
        <v>1</v>
      </c>
      <c r="AK1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v>
      </c>
      <c r="AL10" t="str">
        <f t="shared" ca="1" si="7"/>
        <v>{"dy":9,"sl":0,"tp":"fe","vl":"Equip8102","cn":1,"pt":"GO","pr":8300}</v>
      </c>
      <c r="AN10" t="s">
        <v>91</v>
      </c>
      <c r="AO10" t="s">
        <v>75</v>
      </c>
      <c r="AP10">
        <v>8</v>
      </c>
      <c r="AQ10">
        <v>11</v>
      </c>
      <c r="AR10">
        <f t="shared" ca="1" si="8"/>
        <v>1</v>
      </c>
      <c r="AS10">
        <f t="shared" si="9"/>
        <v>1</v>
      </c>
      <c r="AT10">
        <f t="shared" ca="1" si="10"/>
        <v>0</v>
      </c>
      <c r="AX10">
        <v>119</v>
      </c>
      <c r="AY10">
        <v>179</v>
      </c>
      <c r="AZ10">
        <v>200</v>
      </c>
      <c r="BA10">
        <v>210</v>
      </c>
      <c r="BE10">
        <v>5</v>
      </c>
      <c r="BF10">
        <v>2</v>
      </c>
      <c r="BG10">
        <f t="shared" si="11"/>
        <v>0.5</v>
      </c>
      <c r="BH10">
        <f t="shared" si="23"/>
        <v>5</v>
      </c>
      <c r="BI10" t="s">
        <v>142</v>
      </c>
      <c r="BK10" t="e">
        <f ca="1">IF(VLOOKUP($BT10,[1]EquipTable!$1:$1048576,MATCH("업데이트순번",[1]EquipTable!$1:$1,0),0)&lt;=$BN$1,1,0)
*IF(MID(BT10,7,1)="4",0.1,1)</f>
        <v>#VALUE!</v>
      </c>
      <c r="BL10" t="e">
        <f ca="1">IF(VLOOKUP($BT10,[1]EquipTable!$1:$1048576,MATCH("업데이트순번",[1]EquipTable!$1:$1,0),0)&lt;=$BN$1,1,0)
*IF(MID(BT10,7,1)="4",0.1,1)
*IF(AND(MID(BT10,7,1)&lt;&gt;"4",OR(MID(BT10,6,1)="6",MID(BT10,6,1)="7")),3,1)</f>
        <v>#VALUE!</v>
      </c>
      <c r="BM10" t="e">
        <f ca="1">IF(VLOOKUP($BT10,[1]EquipTable!$1:$1048576,MATCH("업데이트순번",[1]EquipTable!$1:$1,0),0)&lt;=$BN$1,1,0)
*IF(MID(BT10,7,1)="4",0.1,1)
*IF(AND(MID(BT10,7,1)&lt;&gt;"4",MID(BT10,6,1)="8"),4,1)</f>
        <v>#VALUE!</v>
      </c>
      <c r="BN10" t="e">
        <f t="shared" ca="1" si="14"/>
        <v>#VALUE!</v>
      </c>
      <c r="BO10" t="e">
        <f t="shared" ca="1" si="15"/>
        <v>#VALUE!</v>
      </c>
      <c r="BP10" t="e">
        <f t="shared" ca="1" si="16"/>
        <v>#VALUE!</v>
      </c>
      <c r="BQ10" t="e">
        <f t="shared" ca="1" si="17"/>
        <v>#VALUE!</v>
      </c>
      <c r="BR10" t="e">
        <f t="shared" ca="1" si="21"/>
        <v>#VALUE!</v>
      </c>
      <c r="BS10" t="e">
        <f t="shared" ca="1" si="22"/>
        <v>#VALUE!</v>
      </c>
      <c r="BT10" t="e">
        <f ca="1">OFFSET([1]EquipTable!$A$1,ROW()-1,0)</f>
        <v>#VALUE!</v>
      </c>
      <c r="BV10" t="e">
        <f ca="1">IF(VLOOKUP($BY10,[2]ActorTable!$1:$1048576,MATCH("업데이트순번",[2]ActorTable!$1:$1,0),0)&lt;=$BW$1,1,0)
*IF(MID(BY10,7,1)="2",0.1,1)</f>
        <v>#VALUE!</v>
      </c>
      <c r="BW10" t="e">
        <f t="shared" ca="1" si="18"/>
        <v>#VALUE!</v>
      </c>
      <c r="BX10" t="e">
        <f t="shared" ca="1" si="19"/>
        <v>#VALUE!</v>
      </c>
      <c r="BY10" t="e">
        <f ca="1">OFFSET([2]ActorTable!$A$1,ROW()-1,0)</f>
        <v>#VALUE!</v>
      </c>
      <c r="BZ10" t="e">
        <f ca="1">VLOOKUP($BY10,[2]ActorTable!$1:$1048576,MATCH("이름참고",[2]ActorTable!$1:$1,0),0)</f>
        <v>#VALUE!</v>
      </c>
    </row>
    <row r="11" spans="1:80">
      <c r="A11">
        <v>10</v>
      </c>
      <c r="B11">
        <v>0</v>
      </c>
      <c r="C11">
        <f t="shared" si="0"/>
        <v>0</v>
      </c>
      <c r="D11">
        <f t="shared" ca="1" si="1"/>
        <v>0.2336517822691323</v>
      </c>
      <c r="E11">
        <f t="shared" ca="1" si="1"/>
        <v>1.6121293789720159E-2</v>
      </c>
      <c r="F11">
        <f t="shared" ca="1" si="1"/>
        <v>0.51945476063300511</v>
      </c>
      <c r="G11">
        <f t="shared" ca="1" si="1"/>
        <v>0.2019063800151617</v>
      </c>
      <c r="H11">
        <f t="shared" ca="1" si="1"/>
        <v>0.53749491508677805</v>
      </c>
      <c r="I11">
        <f t="shared" ca="1" si="1"/>
        <v>3.4352753408564141E-2</v>
      </c>
      <c r="M11" t="str">
        <f t="shared" ca="1" si="2"/>
        <v>지정 장비</v>
      </c>
      <c r="N11" t="e">
        <f t="shared" ca="1" si="20"/>
        <v>#VALUE!</v>
      </c>
      <c r="O11">
        <f t="shared" ca="1" si="12"/>
        <v>1</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캐릭터",$M11="지정 캐릭터 LBP1",$M11="지정 캐릭터 LBP2",$M11="지정 캐릭터 LBP3",$M11="안 지정 캐릭터 영웅등급"),"DI",
IF($M11="지정 캐릭터 PP","DI",
IF(OR($M11="안 지정 캐릭터 PP 일반등급",$M11="안 지정 캐릭터 PP 영웅등급"),"GO",
"그외없음"))))))</f>
        <v>DI</v>
      </c>
      <c r="Q11" t="e">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캐릭터",$M11="지정 캐릭터 LBP1",$M11="지정 캐릭터 LBP2",$M11="지정 캐릭터 LBP3"),
  IF(AND(OR($B11=10,$B11=11),$M11=OFFSET($M11,-1,0)),OFFSET(Q11,-1,0),
    IF(ISBLANK(VLOOKUP($N11,[2]ActorTable!$1:$1048576,MATCH("표준 DI pp Min",[2]ActorTable!$1:$1,0),0)),"삭제",
      INT(VLOOKUP($M11,$AN:$BA,MATCH($AX$1,$AN$1:$BA$1,0),0)*(VLOOKUP($N11,[2]ActorTable!$1:$1048576,MATCH("표준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VLOOKUP($M11,$AN:$BA,MATCH($AZ$1,$AN$1:$BA$1,0),0)+INT($H11*(VLOOKUP($M11,$AN:$BA,MATCH($BA$1,$AN$1:$BA$1,0),0)-VLOOKUP($M11,$AN:$BA,MATCH($AZ$1,$AN$1:$BA$1,0),0)+1))),
IF($M11="지정 캐릭터 PP",
  IF(AND(OR($B11=10,$B11=11),$M11=OFFSET($M11,-1,0)),OFFSET(Q11,-1,0),
    INT($O11*VLOOKUP($M11,$AN:$BA,MATCH($AX$1,$AN$1:$BA$1,0),0))),
"그외없음")))))))</f>
        <v>#VALUE!</v>
      </c>
      <c r="R11" t="e">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영웅등급"),VLOOKUP($M11,$AN:$BA,MATCH($AX$1,$AN$1:$BA$1,0),0),
IF(OR($M11="지정 캐릭터",$M11="지정 캐릭터 LBP1",$M11="지정 캐릭터 LBP2",$M11="지정 캐릭터 LBP3"),
  IF(AND(OR($B11=10,$B11=11),$M11=OFFSET($M11,-1,0)),OFFSET(R11,-1,0),
    INT(VLOOKUP($M11,$AN:$BA,MATCH($AX$1,$AN$1:$BA$1,0),0)*(VLOOKUP($N11,[2]ActorTable!$1:$1048576,MATCH("표준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VLOOKUP($M11,$AN:$BA,MATCH($AX$1,$AN$1:$BA$1,0),0)+INT($I11*(VLOOKUP($M11,$AN:$BA,MATCH($AY$1,$AN$1:$BA$1,0),0)-VLOOKUP($M11,$AN:$BA,MATCH($AX$1,$AN$1:$BA$1,0),0)+1))),
IF($M11="지정 캐릭터 PP",
  IF(AND(OR($B11=10,$B11=11),$M11=OFFSET($M11,-1,0)),OFFSET(R11,-1,0),
    INT($O11*(VLOOKUP($M11,$AN:$BA,MATCH($AX$1,$AN$1:$BA$1,0),0)*(VLOOKUP($M11,$AN:$BA,MATCH($AY$1,$AN$1:$BA$1,0),0)+$I11*(VLOOKUP($M11,$AN:$BA,MATCH($AZ$1,$AN$1:$BA$1,0),0)-VLOOKUP($M11,$AN:$BA,MATCH($AY$1,$AN$1:$BA$1,0),0)))))),
IF(OR($M11="안 지정 캐릭터 PP 일반등급",$M11="안 지정 캐릭터 PP 영웅등급"),
  IF(AND(OR($B11=10,$B11=11),$M11=OFFSET($M11,-1,0)),OFFSET(R11,-1,0),
    $O11*VLOOKUP($M11,$AN:$BA,MATCH($AX$1,$AN$1:$BA$1,0),0)),
"그외없음")))))))</f>
        <v>#VALUE!</v>
      </c>
      <c r="S11" t="e">
        <f ca="1">IF(OR(ISNUMBER(N11),N11="삭제"),"",
IF(LEFT(N11,5)="Equip",
  IF($BN$1&lt;VLOOKUP(N11,[1]EquipTable!$1:$1048576,MATCH("업데이트순번",[1]EquipTable!$1:$1,0),0),"업데이트순번이상",""),
IF(LEFT(N11,5)="Actor",
  IF($BW$1&lt;VLOOKUP(N11,[2]ActorTable!$1:$1048576,MATCH("업데이트순번",[2]ActorTable!$1:$1,0),0),"업데이트순번이상",""),
"그외없음")))</f>
        <v>#VALUE!</v>
      </c>
      <c r="T11" t="e">
        <f t="shared" ca="1" si="4"/>
        <v>#VALUE!</v>
      </c>
      <c r="U11" t="s">
        <v>85</v>
      </c>
      <c r="W11">
        <v>1</v>
      </c>
      <c r="X11" t="s">
        <v>133</v>
      </c>
      <c r="Z11">
        <v>149</v>
      </c>
      <c r="AA11" t="str">
        <f t="shared" ca="1" si="5"/>
        <v>fe</v>
      </c>
      <c r="AB11" t="s">
        <v>83</v>
      </c>
      <c r="AC11" t="s">
        <v>287</v>
      </c>
      <c r="AD11">
        <v>1</v>
      </c>
      <c r="AE11" t="s">
        <v>129</v>
      </c>
      <c r="AG11">
        <v>1400</v>
      </c>
      <c r="AH11" t="str">
        <f t="shared" si="6"/>
        <v/>
      </c>
      <c r="AI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IFERROR(VLOOKUP(AC11,[2]ActorTable!$A:$G,MATCH("이름참고",[2]ActorTable!$1:$1,0),0),"캐릭터없음"),
"")))))</f>
        <v>칼날 손잡이 단검</v>
      </c>
      <c r="AJ11">
        <v>1</v>
      </c>
      <c r="AK1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v>
      </c>
      <c r="AL11" t="str">
        <f t="shared" ca="1" si="7"/>
        <v>{"dy":10,"sl":0,"tp":"fe","vl":"Equip1101","cn":1,"pt":"GO","pr":1400}</v>
      </c>
      <c r="AN11" t="s">
        <v>93</v>
      </c>
      <c r="AO11" t="s">
        <v>77</v>
      </c>
      <c r="AP11">
        <v>0</v>
      </c>
      <c r="AQ11">
        <v>11</v>
      </c>
      <c r="AR11">
        <f t="shared" ca="1" si="8"/>
        <v>63</v>
      </c>
      <c r="AS11">
        <f t="shared" si="9"/>
        <v>67</v>
      </c>
      <c r="AT11">
        <f t="shared" ca="1" si="10"/>
        <v>0</v>
      </c>
      <c r="AV11">
        <v>9</v>
      </c>
      <c r="AW11">
        <v>14</v>
      </c>
      <c r="AX11">
        <v>100</v>
      </c>
      <c r="BE11">
        <v>5</v>
      </c>
      <c r="BF11">
        <v>1</v>
      </c>
      <c r="BG11">
        <f t="shared" si="11"/>
        <v>0.25</v>
      </c>
      <c r="BH11">
        <f t="shared" si="23"/>
        <v>5.5</v>
      </c>
      <c r="BI11" t="s">
        <v>146</v>
      </c>
      <c r="BK11" t="e">
        <f ca="1">IF(VLOOKUP($BT11,[1]EquipTable!$1:$1048576,MATCH("업데이트순번",[1]EquipTable!$1:$1,0),0)&lt;=$BN$1,1,0)
*IF(MID(BT11,7,1)="4",0.1,1)</f>
        <v>#VALUE!</v>
      </c>
      <c r="BL11" t="e">
        <f ca="1">IF(VLOOKUP($BT11,[1]EquipTable!$1:$1048576,MATCH("업데이트순번",[1]EquipTable!$1:$1,0),0)&lt;=$BN$1,1,0)
*IF(MID(BT11,7,1)="4",0.1,1)
*IF(AND(MID(BT11,7,1)&lt;&gt;"4",OR(MID(BT11,6,1)="6",MID(BT11,6,1)="7")),3,1)</f>
        <v>#VALUE!</v>
      </c>
      <c r="BM11" t="e">
        <f ca="1">IF(VLOOKUP($BT11,[1]EquipTable!$1:$1048576,MATCH("업데이트순번",[1]EquipTable!$1:$1,0),0)&lt;=$BN$1,1,0)
*IF(MID(BT11,7,1)="4",0.1,1)
*IF(AND(MID(BT11,7,1)&lt;&gt;"4",MID(BT11,6,1)="8"),4,1)</f>
        <v>#VALUE!</v>
      </c>
      <c r="BN11" t="e">
        <f t="shared" ca="1" si="14"/>
        <v>#VALUE!</v>
      </c>
      <c r="BO11" t="e">
        <f t="shared" ca="1" si="15"/>
        <v>#VALUE!</v>
      </c>
      <c r="BP11" t="e">
        <f t="shared" ca="1" si="16"/>
        <v>#VALUE!</v>
      </c>
      <c r="BQ11" t="e">
        <f t="shared" ca="1" si="17"/>
        <v>#VALUE!</v>
      </c>
      <c r="BR11" t="e">
        <f t="shared" ca="1" si="21"/>
        <v>#VALUE!</v>
      </c>
      <c r="BS11" t="e">
        <f t="shared" ca="1" si="22"/>
        <v>#VALUE!</v>
      </c>
      <c r="BT11" t="e">
        <f ca="1">OFFSET([1]EquipTable!$A$1,ROW()-1,0)</f>
        <v>#VALUE!</v>
      </c>
      <c r="BV11" t="e">
        <f ca="1">IF(VLOOKUP($BY11,[2]ActorTable!$1:$1048576,MATCH("업데이트순번",[2]ActorTable!$1:$1,0),0)&lt;=$BW$1,1,0)
*IF(MID(BY11,7,1)="2",0.1,1)</f>
        <v>#VALUE!</v>
      </c>
      <c r="BW11" t="e">
        <f t="shared" ca="1" si="18"/>
        <v>#VALUE!</v>
      </c>
      <c r="BX11" t="e">
        <f t="shared" ca="1" si="19"/>
        <v>#VALUE!</v>
      </c>
      <c r="BY11" t="e">
        <f ca="1">OFFSET([2]ActorTable!$A$1,ROW()-1,0)</f>
        <v>#VALUE!</v>
      </c>
      <c r="BZ11" t="e">
        <f ca="1">VLOOKUP($BY11,[2]ActorTable!$1:$1048576,MATCH("이름참고",[2]ActorTable!$1:$1,0),0)</f>
        <v>#VALUE!</v>
      </c>
    </row>
    <row r="12" spans="1:80">
      <c r="A12">
        <v>11</v>
      </c>
      <c r="B12">
        <v>0</v>
      </c>
      <c r="C12">
        <f t="shared" si="0"/>
        <v>0</v>
      </c>
      <c r="D12">
        <f t="shared" ref="D12:I21" ca="1" si="24">RAND()</f>
        <v>0.76956206599377286</v>
      </c>
      <c r="E12">
        <f t="shared" ca="1" si="24"/>
        <v>0.95795879679006424</v>
      </c>
      <c r="F12">
        <f t="shared" ca="1" si="24"/>
        <v>0.67044201572692186</v>
      </c>
      <c r="G12">
        <f t="shared" ca="1" si="24"/>
        <v>0.32701643584909212</v>
      </c>
      <c r="H12">
        <f t="shared" ca="1" si="24"/>
        <v>0.41186412503829661</v>
      </c>
      <c r="I12">
        <f t="shared" ca="1" si="24"/>
        <v>0.9653732717970005</v>
      </c>
      <c r="M12" t="str">
        <f t="shared" ca="1" si="2"/>
        <v>지정 장비</v>
      </c>
      <c r="N12" t="e">
        <f t="shared" ca="1" si="20"/>
        <v>#VALUE!</v>
      </c>
      <c r="O12">
        <f t="shared" ca="1" si="12"/>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캐릭터",$M12="지정 캐릭터 LBP1",$M12="지정 캐릭터 LBP2",$M12="지정 캐릭터 LBP3",$M12="안 지정 캐릭터 영웅등급"),"DI",
IF($M12="지정 캐릭터 PP","DI",
IF(OR($M12="안 지정 캐릭터 PP 일반등급",$M12="안 지정 캐릭터 PP 영웅등급"),"GO",
"그외없음"))))))</f>
        <v>DI</v>
      </c>
      <c r="Q12" t="e">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캐릭터",$M12="지정 캐릭터 LBP1",$M12="지정 캐릭터 LBP2",$M12="지정 캐릭터 LBP3"),
  IF(AND(OR($B12=10,$B12=11),$M12=OFFSET($M12,-1,0)),OFFSET(Q12,-1,0),
    IF(ISBLANK(VLOOKUP($N12,[2]ActorTable!$1:$1048576,MATCH("표준 DI pp Min",[2]ActorTable!$1:$1,0),0)),"삭제",
      INT(VLOOKUP($M12,$AN:$BA,MATCH($AX$1,$AN$1:$BA$1,0),0)*(VLOOKUP($N12,[2]ActorTable!$1:$1048576,MATCH("표준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VLOOKUP($M12,$AN:$BA,MATCH($AZ$1,$AN$1:$BA$1,0),0)+INT($H12*(VLOOKUP($M12,$AN:$BA,MATCH($BA$1,$AN$1:$BA$1,0),0)-VLOOKUP($M12,$AN:$BA,MATCH($AZ$1,$AN$1:$BA$1,0),0)+1))),
IF($M12="지정 캐릭터 PP",
  IF(AND(OR($B12=10,$B12=11),$M12=OFFSET($M12,-1,0)),OFFSET(Q12,-1,0),
    INT($O12*VLOOKUP($M12,$AN:$BA,MATCH($AX$1,$AN$1:$BA$1,0),0))),
"그외없음")))))))</f>
        <v>#VALUE!</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영웅등급"),VLOOKUP($M12,$AN:$BA,MATCH($AX$1,$AN$1:$BA$1,0),0),
IF(OR($M12="지정 캐릭터",$M12="지정 캐릭터 LBP1",$M12="지정 캐릭터 LBP2",$M12="지정 캐릭터 LBP3"),
  IF(AND(OR($B12=10,$B12=11),$M12=OFFSET($M12,-1,0)),OFFSET(R12,-1,0),
    INT(VLOOKUP($M12,$AN:$BA,MATCH($AX$1,$AN$1:$BA$1,0),0)*(VLOOKUP($N12,[2]ActorTable!$1:$1048576,MATCH("표준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VLOOKUP($M12,$AN:$BA,MATCH($AX$1,$AN$1:$BA$1,0),0)+INT($I12*(VLOOKUP($M12,$AN:$BA,MATCH($AY$1,$AN$1:$BA$1,0),0)-VLOOKUP($M12,$AN:$BA,MATCH($AX$1,$AN$1:$BA$1,0),0)+1))),
IF($M12="지정 캐릭터 PP",
  IF(AND(OR($B12=10,$B12=11),$M12=OFFSET($M12,-1,0)),OFFSET(R12,-1,0),
    INT($O12*(VLOOKUP($M12,$AN:$BA,MATCH($AX$1,$AN$1:$BA$1,0),0)*(VLOOKUP($M12,$AN:$BA,MATCH($AY$1,$AN$1:$BA$1,0),0)+$I12*(VLOOKUP($M12,$AN:$BA,MATCH($AZ$1,$AN$1:$BA$1,0),0)-VLOOKUP($M12,$AN:$BA,MATCH($AY$1,$AN$1:$BA$1,0),0)))))),
IF(OR($M12="안 지정 캐릭터 PP 일반등급",$M12="안 지정 캐릭터 PP 영웅등급"),
  IF(AND(OR($B12=10,$B12=11),$M12=OFFSET($M12,-1,0)),OFFSET(R12,-1,0),
    $O12*VLOOKUP($M12,$AN:$BA,MATCH($AX$1,$AN$1:$BA$1,0),0)),
"그외없음")))))))</f>
        <v>#VALUE!</v>
      </c>
      <c r="S12" t="e">
        <f ca="1">IF(OR(ISNUMBER(N12),N12="삭제"),"",
IF(LEFT(N12,5)="Equip",
  IF($BN$1&lt;VLOOKUP(N12,[1]EquipTable!$1:$1048576,MATCH("업데이트순번",[1]EquipTable!$1:$1,0),0),"업데이트순번이상",""),
IF(LEFT(N12,5)="Actor",
  IF($BW$1&lt;VLOOKUP(N12,[2]ActorTable!$1:$1048576,MATCH("업데이트순번",[2]ActorTable!$1:$1,0),0),"업데이트순번이상",""),
"그외없음")))</f>
        <v>#VALUE!</v>
      </c>
      <c r="T12" t="e">
        <f t="shared" ca="1" si="4"/>
        <v>#VALUE!</v>
      </c>
      <c r="U12" t="s">
        <v>83</v>
      </c>
      <c r="V12" t="s">
        <v>182</v>
      </c>
      <c r="W12">
        <v>1</v>
      </c>
      <c r="X12" t="s">
        <v>129</v>
      </c>
      <c r="Z12">
        <v>1100</v>
      </c>
      <c r="AA12" t="str">
        <f t="shared" ca="1" si="5"/>
        <v>fe</v>
      </c>
      <c r="AB12" t="s">
        <v>83</v>
      </c>
      <c r="AC12" t="s">
        <v>279</v>
      </c>
      <c r="AD12">
        <v>1</v>
      </c>
      <c r="AE12" t="s">
        <v>129</v>
      </c>
      <c r="AG12">
        <v>1200</v>
      </c>
      <c r="AH12" t="str">
        <f t="shared" si="6"/>
        <v/>
      </c>
      <c r="AI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IFERROR(VLOOKUP(AC12,[2]ActorTable!$A:$G,MATCH("이름참고",[2]ActorTable!$1:$1,0),0),"캐릭터없음"),
"")))))</f>
        <v>노장의 오래된 검</v>
      </c>
      <c r="AJ12">
        <v>1</v>
      </c>
      <c r="AK1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v>
      </c>
      <c r="AL12" t="str">
        <f t="shared" ca="1" si="7"/>
        <v>{"dy":11,"sl":0,"tp":"fe","vl":"Equip5101","cn":1,"pt":"GO","pr":1200}</v>
      </c>
      <c r="AN12" t="s">
        <v>92</v>
      </c>
      <c r="AO12" t="s">
        <v>78</v>
      </c>
      <c r="AP12">
        <v>0</v>
      </c>
      <c r="AQ12">
        <v>11</v>
      </c>
      <c r="AR12">
        <f t="shared" ca="1" si="8"/>
        <v>52</v>
      </c>
      <c r="AS12">
        <f t="shared" si="9"/>
        <v>42</v>
      </c>
      <c r="AT12">
        <f t="shared" ca="1" si="10"/>
        <v>0</v>
      </c>
      <c r="AV12">
        <v>9</v>
      </c>
      <c r="AW12">
        <v>14</v>
      </c>
      <c r="AX12">
        <v>100</v>
      </c>
      <c r="BE12">
        <v>5</v>
      </c>
      <c r="BF12">
        <v>1</v>
      </c>
      <c r="BG12">
        <f t="shared" si="11"/>
        <v>0.25</v>
      </c>
      <c r="BH12">
        <f t="shared" si="23"/>
        <v>5.75</v>
      </c>
      <c r="BI12" t="s">
        <v>147</v>
      </c>
      <c r="BK12" t="e">
        <f ca="1">IF(VLOOKUP($BT12,[1]EquipTable!$1:$1048576,MATCH("업데이트순번",[1]EquipTable!$1:$1,0),0)&lt;=$BN$1,1,0)
*IF(MID(BT12,7,1)="4",0.1,1)</f>
        <v>#VALUE!</v>
      </c>
      <c r="BL12" t="e">
        <f ca="1">IF(VLOOKUP($BT12,[1]EquipTable!$1:$1048576,MATCH("업데이트순번",[1]EquipTable!$1:$1,0),0)&lt;=$BN$1,1,0)
*IF(MID(BT12,7,1)="4",0.1,1)
*IF(AND(MID(BT12,7,1)&lt;&gt;"4",OR(MID(BT12,6,1)="6",MID(BT12,6,1)="7")),3,1)</f>
        <v>#VALUE!</v>
      </c>
      <c r="BM12" t="e">
        <f ca="1">IF(VLOOKUP($BT12,[1]EquipTable!$1:$1048576,MATCH("업데이트순번",[1]EquipTable!$1:$1,0),0)&lt;=$BN$1,1,0)
*IF(MID(BT12,7,1)="4",0.1,1)
*IF(AND(MID(BT12,7,1)&lt;&gt;"4",MID(BT12,6,1)="8"),4,1)</f>
        <v>#VALUE!</v>
      </c>
      <c r="BN12" t="e">
        <f t="shared" ca="1" si="14"/>
        <v>#VALUE!</v>
      </c>
      <c r="BO12" t="e">
        <f t="shared" ca="1" si="15"/>
        <v>#VALUE!</v>
      </c>
      <c r="BP12" t="e">
        <f t="shared" ca="1" si="16"/>
        <v>#VALUE!</v>
      </c>
      <c r="BQ12" t="e">
        <f t="shared" ca="1" si="17"/>
        <v>#VALUE!</v>
      </c>
      <c r="BR12" t="e">
        <f t="shared" ca="1" si="21"/>
        <v>#VALUE!</v>
      </c>
      <c r="BS12" t="e">
        <f t="shared" ca="1" si="22"/>
        <v>#VALUE!</v>
      </c>
      <c r="BT12" t="e">
        <f ca="1">OFFSET([1]EquipTable!$A$1,ROW()-1,0)</f>
        <v>#VALUE!</v>
      </c>
      <c r="BV12" t="e">
        <f ca="1">IF(VLOOKUP($BY12,[2]ActorTable!$1:$1048576,MATCH("업데이트순번",[2]ActorTable!$1:$1,0),0)&lt;=$BW$1,1,0)
*IF(MID(BY12,7,1)="2",0.1,1)</f>
        <v>#VALUE!</v>
      </c>
      <c r="BW12" t="e">
        <f t="shared" ca="1" si="18"/>
        <v>#VALUE!</v>
      </c>
      <c r="BX12" t="e">
        <f t="shared" ca="1" si="19"/>
        <v>#VALUE!</v>
      </c>
      <c r="BY12" t="e">
        <f ca="1">OFFSET([2]ActorTable!$A$1,ROW()-1,0)</f>
        <v>#VALUE!</v>
      </c>
      <c r="BZ12" t="e">
        <f ca="1">VLOOKUP($BY12,[2]ActorTable!$1:$1048576,MATCH("이름참고",[2]ActorTable!$1:$1,0),0)</f>
        <v>#VALUE!</v>
      </c>
    </row>
    <row r="13" spans="1:80">
      <c r="A13">
        <v>12</v>
      </c>
      <c r="B13">
        <v>0</v>
      </c>
      <c r="C13">
        <f t="shared" si="0"/>
        <v>0</v>
      </c>
      <c r="D13">
        <f t="shared" ca="1" si="24"/>
        <v>0.37653747961262174</v>
      </c>
      <c r="E13">
        <f t="shared" ca="1" si="24"/>
        <v>0.88170702310076132</v>
      </c>
      <c r="F13">
        <f t="shared" ca="1" si="24"/>
        <v>0.18753904200039428</v>
      </c>
      <c r="G13">
        <f t="shared" ca="1" si="24"/>
        <v>0.31604069375557164</v>
      </c>
      <c r="H13">
        <f t="shared" ca="1" si="24"/>
        <v>8.3127435407079564E-2</v>
      </c>
      <c r="I13">
        <f t="shared" ca="1" si="24"/>
        <v>0.53630235770852686</v>
      </c>
      <c r="M13" t="str">
        <f t="shared" ca="1" si="2"/>
        <v>지정 장비</v>
      </c>
      <c r="N13" t="e">
        <f t="shared" ca="1" si="20"/>
        <v>#VALUE!</v>
      </c>
      <c r="O13">
        <f t="shared" ca="1" si="12"/>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캐릭터",$M13="지정 캐릭터 LBP1",$M13="지정 캐릭터 LBP2",$M13="지정 캐릭터 LBP3",$M13="안 지정 캐릭터 영웅등급"),"DI",
IF($M13="지정 캐릭터 PP","DI",
IF(OR($M13="안 지정 캐릭터 PP 일반등급",$M13="안 지정 캐릭터 PP 영웅등급"),"GO",
"그외없음"))))))</f>
        <v>DI</v>
      </c>
      <c r="Q13" t="e">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캐릭터",$M13="지정 캐릭터 LBP1",$M13="지정 캐릭터 LBP2",$M13="지정 캐릭터 LBP3"),
  IF(AND(OR($B13=10,$B13=11),$M13=OFFSET($M13,-1,0)),OFFSET(Q13,-1,0),
    IF(ISBLANK(VLOOKUP($N13,[2]ActorTable!$1:$1048576,MATCH("표준 DI pp Min",[2]ActorTable!$1:$1,0),0)),"삭제",
      INT(VLOOKUP($M13,$AN:$BA,MATCH($AX$1,$AN$1:$BA$1,0),0)*(VLOOKUP($N13,[2]ActorTable!$1:$1048576,MATCH("표준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VLOOKUP($M13,$AN:$BA,MATCH($AZ$1,$AN$1:$BA$1,0),0)+INT($H13*(VLOOKUP($M13,$AN:$BA,MATCH($BA$1,$AN$1:$BA$1,0),0)-VLOOKUP($M13,$AN:$BA,MATCH($AZ$1,$AN$1:$BA$1,0),0)+1))),
IF($M13="지정 캐릭터 PP",
  IF(AND(OR($B13=10,$B13=11),$M13=OFFSET($M13,-1,0)),OFFSET(Q13,-1,0),
    INT($O13*VLOOKUP($M13,$AN:$BA,MATCH($AX$1,$AN$1:$BA$1,0),0))),
"그외없음")))))))</f>
        <v>#VALUE!</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영웅등급"),VLOOKUP($M13,$AN:$BA,MATCH($AX$1,$AN$1:$BA$1,0),0),
IF(OR($M13="지정 캐릭터",$M13="지정 캐릭터 LBP1",$M13="지정 캐릭터 LBP2",$M13="지정 캐릭터 LBP3"),
  IF(AND(OR($B13=10,$B13=11),$M13=OFFSET($M13,-1,0)),OFFSET(R13,-1,0),
    INT(VLOOKUP($M13,$AN:$BA,MATCH($AX$1,$AN$1:$BA$1,0),0)*(VLOOKUP($N13,[2]ActorTable!$1:$1048576,MATCH("표준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VLOOKUP($M13,$AN:$BA,MATCH($AX$1,$AN$1:$BA$1,0),0)+INT($I13*(VLOOKUP($M13,$AN:$BA,MATCH($AY$1,$AN$1:$BA$1,0),0)-VLOOKUP($M13,$AN:$BA,MATCH($AX$1,$AN$1:$BA$1,0),0)+1))),
IF($M13="지정 캐릭터 PP",
  IF(AND(OR($B13=10,$B13=11),$M13=OFFSET($M13,-1,0)),OFFSET(R13,-1,0),
    INT($O13*(VLOOKUP($M13,$AN:$BA,MATCH($AX$1,$AN$1:$BA$1,0),0)*(VLOOKUP($M13,$AN:$BA,MATCH($AY$1,$AN$1:$BA$1,0),0)+$I13*(VLOOKUP($M13,$AN:$BA,MATCH($AZ$1,$AN$1:$BA$1,0),0)-VLOOKUP($M13,$AN:$BA,MATCH($AY$1,$AN$1:$BA$1,0),0)))))),
IF(OR($M13="안 지정 캐릭터 PP 일반등급",$M13="안 지정 캐릭터 PP 영웅등급"),
  IF(AND(OR($B13=10,$B13=11),$M13=OFFSET($M13,-1,0)),OFFSET(R13,-1,0),
    $O13*VLOOKUP($M13,$AN:$BA,MATCH($AX$1,$AN$1:$BA$1,0),0)),
"그외없음")))))))</f>
        <v>#VALUE!</v>
      </c>
      <c r="S13" t="e">
        <f ca="1">IF(OR(ISNUMBER(N13),N13="삭제"),"",
IF(LEFT(N13,5)="Equip",
  IF($BN$1&lt;VLOOKUP(N13,[1]EquipTable!$1:$1048576,MATCH("업데이트순번",[1]EquipTable!$1:$1,0),0),"업데이트순번이상",""),
IF(LEFT(N13,5)="Actor",
  IF($BW$1&lt;VLOOKUP(N13,[2]ActorTable!$1:$1048576,MATCH("업데이트순번",[2]ActorTable!$1:$1,0),0),"업데이트순번이상",""),
"그외없음")))</f>
        <v>#VALUE!</v>
      </c>
      <c r="T13" t="e">
        <f t="shared" ca="1" si="4"/>
        <v>#VALUE!</v>
      </c>
      <c r="U13" t="s">
        <v>83</v>
      </c>
      <c r="V13" t="s">
        <v>285</v>
      </c>
      <c r="W13">
        <v>1</v>
      </c>
      <c r="X13" t="s">
        <v>133</v>
      </c>
      <c r="Z13">
        <v>5</v>
      </c>
      <c r="AA13" t="str">
        <f t="shared" ca="1" si="5"/>
        <v>fe</v>
      </c>
      <c r="AB13" t="s">
        <v>83</v>
      </c>
      <c r="AC13" t="s">
        <v>188</v>
      </c>
      <c r="AD13">
        <v>1</v>
      </c>
      <c r="AE13" t="s">
        <v>129</v>
      </c>
      <c r="AG13">
        <v>2900</v>
      </c>
      <c r="AH13" t="str">
        <f t="shared" si="6"/>
        <v/>
      </c>
      <c r="AI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IFERROR(VLOOKUP(AC13,[2]ActorTable!$A:$G,MATCH("이름참고",[2]ActorTable!$1:$1,0),0),"캐릭터없음"),
"")))))</f>
        <v>이중 날개 활</v>
      </c>
      <c r="AJ13">
        <v>1</v>
      </c>
      <c r="AK1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v>
      </c>
      <c r="AL13" t="str">
        <f t="shared" ca="1" si="7"/>
        <v>{"dy":12,"sl":0,"tp":"fe","vl":"Equip2201","cn":1,"pt":"GO","pr":2900}</v>
      </c>
      <c r="BE13">
        <v>6</v>
      </c>
      <c r="BF13">
        <v>1</v>
      </c>
      <c r="BG13">
        <f t="shared" si="11"/>
        <v>1</v>
      </c>
      <c r="BH13">
        <f t="shared" si="23"/>
        <v>6</v>
      </c>
      <c r="BI13" t="s">
        <v>142</v>
      </c>
      <c r="BK13" t="e">
        <f ca="1">IF(VLOOKUP($BT13,[1]EquipTable!$1:$1048576,MATCH("업데이트순번",[1]EquipTable!$1:$1,0),0)&lt;=$BN$1,1,0)
*IF(MID(BT13,7,1)="4",0.1,1)</f>
        <v>#VALUE!</v>
      </c>
      <c r="BL13" t="e">
        <f ca="1">IF(VLOOKUP($BT13,[1]EquipTable!$1:$1048576,MATCH("업데이트순번",[1]EquipTable!$1:$1,0),0)&lt;=$BN$1,1,0)
*IF(MID(BT13,7,1)="4",0.1,1)
*IF(AND(MID(BT13,7,1)&lt;&gt;"4",OR(MID(BT13,6,1)="6",MID(BT13,6,1)="7")),3,1)</f>
        <v>#VALUE!</v>
      </c>
      <c r="BM13" t="e">
        <f ca="1">IF(VLOOKUP($BT13,[1]EquipTable!$1:$1048576,MATCH("업데이트순번",[1]EquipTable!$1:$1,0),0)&lt;=$BN$1,1,0)
*IF(MID(BT13,7,1)="4",0.1,1)
*IF(AND(MID(BT13,7,1)&lt;&gt;"4",MID(BT13,6,1)="8"),4,1)</f>
        <v>#VALUE!</v>
      </c>
      <c r="BN13" t="e">
        <f t="shared" ca="1" si="14"/>
        <v>#VALUE!</v>
      </c>
      <c r="BO13" t="e">
        <f t="shared" ca="1" si="15"/>
        <v>#VALUE!</v>
      </c>
      <c r="BP13" t="e">
        <f t="shared" ca="1" si="16"/>
        <v>#VALUE!</v>
      </c>
      <c r="BQ13" t="e">
        <f t="shared" ca="1" si="17"/>
        <v>#VALUE!</v>
      </c>
      <c r="BR13" t="e">
        <f t="shared" ca="1" si="21"/>
        <v>#VALUE!</v>
      </c>
      <c r="BS13" t="e">
        <f t="shared" ca="1" si="22"/>
        <v>#VALUE!</v>
      </c>
      <c r="BT13" t="e">
        <f ca="1">OFFSET([1]EquipTable!$A$1,ROW()-1,0)</f>
        <v>#VALUE!</v>
      </c>
      <c r="BV13" t="e">
        <f ca="1">IF(VLOOKUP($BY13,[2]ActorTable!$1:$1048576,MATCH("업데이트순번",[2]ActorTable!$1:$1,0),0)&lt;=$BW$1,1,0)
*IF(MID(BY13,7,1)="2",0.1,1)</f>
        <v>#VALUE!</v>
      </c>
      <c r="BW13" t="e">
        <f t="shared" ca="1" si="18"/>
        <v>#VALUE!</v>
      </c>
      <c r="BX13" t="e">
        <f t="shared" ca="1" si="19"/>
        <v>#VALUE!</v>
      </c>
      <c r="BY13" t="e">
        <f ca="1">OFFSET([2]ActorTable!$A$1,ROW()-1,0)</f>
        <v>#VALUE!</v>
      </c>
      <c r="BZ13" t="e">
        <f ca="1">VLOOKUP($BY13,[2]ActorTable!$1:$1048576,MATCH("이름참고",[2]ActorTable!$1:$1,0),0)</f>
        <v>#VALUE!</v>
      </c>
    </row>
    <row r="14" spans="1:80">
      <c r="A14">
        <v>13</v>
      </c>
      <c r="B14">
        <v>0</v>
      </c>
      <c r="C14">
        <f t="shared" si="0"/>
        <v>0</v>
      </c>
      <c r="D14">
        <f t="shared" ca="1" si="24"/>
        <v>0.8286548325795281</v>
      </c>
      <c r="E14">
        <f t="shared" ca="1" si="24"/>
        <v>0.77059687712404445</v>
      </c>
      <c r="F14">
        <f t="shared" ca="1" si="24"/>
        <v>0.23567841661157996</v>
      </c>
      <c r="G14">
        <f t="shared" ca="1" si="24"/>
        <v>3.0847155967728246E-2</v>
      </c>
      <c r="H14">
        <f t="shared" ca="1" si="24"/>
        <v>0.64425477790240071</v>
      </c>
      <c r="I14">
        <f t="shared" ca="1" si="24"/>
        <v>0.16119628332368807</v>
      </c>
      <c r="M14" t="str">
        <f t="shared" ca="1" si="2"/>
        <v>지정 장비</v>
      </c>
      <c r="N14" t="e">
        <f t="shared" ca="1" si="20"/>
        <v>#VALUE!</v>
      </c>
      <c r="O14">
        <f t="shared" ca="1" si="12"/>
        <v>1</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캐릭터",$M14="지정 캐릭터 LBP1",$M14="지정 캐릭터 LBP2",$M14="지정 캐릭터 LBP3",$M14="안 지정 캐릭터 영웅등급"),"DI",
IF($M14="지정 캐릭터 PP","DI",
IF(OR($M14="안 지정 캐릭터 PP 일반등급",$M14="안 지정 캐릭터 PP 영웅등급"),"GO",
"그외없음"))))))</f>
        <v>DI</v>
      </c>
      <c r="Q14" t="e">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캐릭터",$M14="지정 캐릭터 LBP1",$M14="지정 캐릭터 LBP2",$M14="지정 캐릭터 LBP3"),
  IF(AND(OR($B14=10,$B14=11),$M14=OFFSET($M14,-1,0)),OFFSET(Q14,-1,0),
    IF(ISBLANK(VLOOKUP($N14,[2]ActorTable!$1:$1048576,MATCH("표준 DI pp Min",[2]ActorTable!$1:$1,0),0)),"삭제",
      INT(VLOOKUP($M14,$AN:$BA,MATCH($AX$1,$AN$1:$BA$1,0),0)*(VLOOKUP($N14,[2]ActorTable!$1:$1048576,MATCH("표준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VLOOKUP($M14,$AN:$BA,MATCH($AZ$1,$AN$1:$BA$1,0),0)+INT($H14*(VLOOKUP($M14,$AN:$BA,MATCH($BA$1,$AN$1:$BA$1,0),0)-VLOOKUP($M14,$AN:$BA,MATCH($AZ$1,$AN$1:$BA$1,0),0)+1))),
IF($M14="지정 캐릭터 PP",
  IF(AND(OR($B14=10,$B14=11),$M14=OFFSET($M14,-1,0)),OFFSET(Q14,-1,0),
    INT($O14*VLOOKUP($M14,$AN:$BA,MATCH($AX$1,$AN$1:$BA$1,0),0))),
"그외없음")))))))</f>
        <v>#VALUE!</v>
      </c>
      <c r="R14" t="e">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영웅등급"),VLOOKUP($M14,$AN:$BA,MATCH($AX$1,$AN$1:$BA$1,0),0),
IF(OR($M14="지정 캐릭터",$M14="지정 캐릭터 LBP1",$M14="지정 캐릭터 LBP2",$M14="지정 캐릭터 LBP3"),
  IF(AND(OR($B14=10,$B14=11),$M14=OFFSET($M14,-1,0)),OFFSET(R14,-1,0),
    INT(VLOOKUP($M14,$AN:$BA,MATCH($AX$1,$AN$1:$BA$1,0),0)*(VLOOKUP($N14,[2]ActorTable!$1:$1048576,MATCH("표준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VLOOKUP($M14,$AN:$BA,MATCH($AX$1,$AN$1:$BA$1,0),0)+INT($I14*(VLOOKUP($M14,$AN:$BA,MATCH($AY$1,$AN$1:$BA$1,0),0)-VLOOKUP($M14,$AN:$BA,MATCH($AX$1,$AN$1:$BA$1,0),0)+1))),
IF($M14="지정 캐릭터 PP",
  IF(AND(OR($B14=10,$B14=11),$M14=OFFSET($M14,-1,0)),OFFSET(R14,-1,0),
    INT($O14*(VLOOKUP($M14,$AN:$BA,MATCH($AX$1,$AN$1:$BA$1,0),0)*(VLOOKUP($M14,$AN:$BA,MATCH($AY$1,$AN$1:$BA$1,0),0)+$I14*(VLOOKUP($M14,$AN:$BA,MATCH($AZ$1,$AN$1:$BA$1,0),0)-VLOOKUP($M14,$AN:$BA,MATCH($AY$1,$AN$1:$BA$1,0),0)))))),
IF(OR($M14="안 지정 캐릭터 PP 일반등급",$M14="안 지정 캐릭터 PP 영웅등급"),
  IF(AND(OR($B14=10,$B14=11),$M14=OFFSET($M14,-1,0)),OFFSET(R14,-1,0),
    $O14*VLOOKUP($M14,$AN:$BA,MATCH($AX$1,$AN$1:$BA$1,0),0)),
"그외없음")))))))</f>
        <v>#VALUE!</v>
      </c>
      <c r="S14" t="e">
        <f ca="1">IF(OR(ISNUMBER(N14),N14="삭제"),"",
IF(LEFT(N14,5)="Equip",
  IF($BN$1&lt;VLOOKUP(N14,[1]EquipTable!$1:$1048576,MATCH("업데이트순번",[1]EquipTable!$1:$1,0),0),"업데이트순번이상",""),
IF(LEFT(N14,5)="Actor",
  IF($BW$1&lt;VLOOKUP(N14,[2]ActorTable!$1:$1048576,MATCH("업데이트순번",[2]ActorTable!$1:$1,0),0),"업데이트순번이상",""),
"그외없음")))</f>
        <v>#VALUE!</v>
      </c>
      <c r="T14" t="e">
        <f t="shared" ca="1" si="4"/>
        <v>#VALUE!</v>
      </c>
      <c r="U14" t="s">
        <v>83</v>
      </c>
      <c r="V14" t="s">
        <v>192</v>
      </c>
      <c r="W14">
        <v>1</v>
      </c>
      <c r="X14" t="s">
        <v>129</v>
      </c>
      <c r="Z14">
        <v>74200</v>
      </c>
      <c r="AA14" t="str">
        <f t="shared" ca="1" si="5"/>
        <v>fe</v>
      </c>
      <c r="AB14" t="s">
        <v>83</v>
      </c>
      <c r="AC14" t="s">
        <v>202</v>
      </c>
      <c r="AD14">
        <v>1</v>
      </c>
      <c r="AE14" t="s">
        <v>129</v>
      </c>
      <c r="AG14">
        <v>1500</v>
      </c>
      <c r="AH14" t="str">
        <f t="shared" si="6"/>
        <v/>
      </c>
      <c r="AI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IFERROR(VLOOKUP(AC14,[2]ActorTable!$A:$G,MATCH("이름참고",[2]ActorTable!$1:$1,0),0),"캐릭터없음"),
"")))))</f>
        <v>몬스터 세포 보우</v>
      </c>
      <c r="AJ14">
        <v>1</v>
      </c>
      <c r="AK1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v>
      </c>
      <c r="AL14" t="str">
        <f t="shared" ca="1" si="7"/>
        <v>{"dy":13,"sl":0,"tp":"fe","vl":"Equip2102","cn":1,"pt":"GO","pr":1500}</v>
      </c>
      <c r="AO14" t="s">
        <v>310</v>
      </c>
      <c r="AQ14" t="s">
        <v>309</v>
      </c>
      <c r="AR14">
        <f ca="1">(COUNTIFS(B:B,$AO$15,N:N,"Equip????")-AR16-AR17-AR18)/6</f>
        <v>0</v>
      </c>
      <c r="AS14">
        <f>(COUNTIFS(B:B,$AO$15,AC:AC,"Equip????")-AS16-AS17-AS18)/6</f>
        <v>13.333333333333334</v>
      </c>
      <c r="BE14">
        <v>7</v>
      </c>
      <c r="BF14">
        <v>1</v>
      </c>
      <c r="BG14">
        <f t="shared" si="11"/>
        <v>1</v>
      </c>
      <c r="BH14">
        <f t="shared" si="23"/>
        <v>7</v>
      </c>
      <c r="BI14" t="s">
        <v>142</v>
      </c>
      <c r="BK14" t="e">
        <f ca="1">IF(VLOOKUP($BT14,[1]EquipTable!$1:$1048576,MATCH("업데이트순번",[1]EquipTable!$1:$1,0),0)&lt;=$BN$1,1,0)
*IF(MID(BT14,7,1)="4",0.1,1)</f>
        <v>#VALUE!</v>
      </c>
      <c r="BL14" t="e">
        <f ca="1">IF(VLOOKUP($BT14,[1]EquipTable!$1:$1048576,MATCH("업데이트순번",[1]EquipTable!$1:$1,0),0)&lt;=$BN$1,1,0)
*IF(MID(BT14,7,1)="4",0.1,1)
*IF(AND(MID(BT14,7,1)&lt;&gt;"4",OR(MID(BT14,6,1)="6",MID(BT14,6,1)="7")),3,1)</f>
        <v>#VALUE!</v>
      </c>
      <c r="BM14" t="e">
        <f ca="1">IF(VLOOKUP($BT14,[1]EquipTable!$1:$1048576,MATCH("업데이트순번",[1]EquipTable!$1:$1,0),0)&lt;=$BN$1,1,0)
*IF(MID(BT14,7,1)="4",0.1,1)
*IF(AND(MID(BT14,7,1)&lt;&gt;"4",MID(BT14,6,1)="8"),4,1)</f>
        <v>#VALUE!</v>
      </c>
      <c r="BN14" t="e">
        <f t="shared" ca="1" si="14"/>
        <v>#VALUE!</v>
      </c>
      <c r="BO14" t="e">
        <f t="shared" ca="1" si="15"/>
        <v>#VALUE!</v>
      </c>
      <c r="BP14" t="e">
        <f t="shared" ca="1" si="16"/>
        <v>#VALUE!</v>
      </c>
      <c r="BQ14" t="e">
        <f t="shared" ca="1" si="17"/>
        <v>#VALUE!</v>
      </c>
      <c r="BR14" t="e">
        <f t="shared" ca="1" si="21"/>
        <v>#VALUE!</v>
      </c>
      <c r="BS14" t="e">
        <f t="shared" ca="1" si="22"/>
        <v>#VALUE!</v>
      </c>
      <c r="BT14" t="e">
        <f ca="1">OFFSET([1]EquipTable!$A$1,ROW()-1,0)</f>
        <v>#VALUE!</v>
      </c>
      <c r="BV14" t="e">
        <f ca="1">IF(VLOOKUP($BY14,[2]ActorTable!$1:$1048576,MATCH("업데이트순번",[2]ActorTable!$1:$1,0),0)&lt;=$BW$1,1,0)
*IF(MID(BY14,7,1)="2",0.1,1)</f>
        <v>#VALUE!</v>
      </c>
      <c r="BW14" t="e">
        <f t="shared" ca="1" si="18"/>
        <v>#VALUE!</v>
      </c>
      <c r="BX14" t="e">
        <f t="shared" ca="1" si="19"/>
        <v>#VALUE!</v>
      </c>
      <c r="BY14" t="e">
        <f ca="1">OFFSET([2]ActorTable!$A$1,ROW()-1,0)</f>
        <v>#VALUE!</v>
      </c>
      <c r="BZ14" t="e">
        <f ca="1">VLOOKUP($BY14,[2]ActorTable!$1:$1048576,MATCH("이름참고",[2]ActorTable!$1:$1,0),0)</f>
        <v>#VALUE!</v>
      </c>
    </row>
    <row r="15" spans="1:80">
      <c r="A15">
        <v>14</v>
      </c>
      <c r="B15">
        <v>0</v>
      </c>
      <c r="C15">
        <f t="shared" si="0"/>
        <v>0</v>
      </c>
      <c r="D15">
        <f t="shared" ca="1" si="24"/>
        <v>0.14473179430577543</v>
      </c>
      <c r="E15">
        <f t="shared" ca="1" si="24"/>
        <v>0.61024701348532717</v>
      </c>
      <c r="F15">
        <f t="shared" ca="1" si="24"/>
        <v>0.53285369802353255</v>
      </c>
      <c r="G15">
        <f t="shared" ca="1" si="24"/>
        <v>0.57276118751351734</v>
      </c>
      <c r="H15">
        <f t="shared" ca="1" si="24"/>
        <v>0.93270127843041284</v>
      </c>
      <c r="I15">
        <f t="shared" ca="1" si="24"/>
        <v>0.7938638654186001</v>
      </c>
      <c r="M15" t="str">
        <f t="shared" ca="1" si="2"/>
        <v>지정 장비</v>
      </c>
      <c r="N15" t="e">
        <f t="shared" ca="1" si="20"/>
        <v>#VALUE!</v>
      </c>
      <c r="O15">
        <f t="shared" ca="1" si="12"/>
        <v>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캐릭터",$M15="지정 캐릭터 LBP1",$M15="지정 캐릭터 LBP2",$M15="지정 캐릭터 LBP3",$M15="안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캐릭터",$M15="지정 캐릭터 LBP1",$M15="지정 캐릭터 LBP2",$M15="지정 캐릭터 LBP3"),
  IF(AND(OR($B15=10,$B15=11),$M15=OFFSET($M15,-1,0)),OFFSET(Q15,-1,0),
    IF(ISBLANK(VLOOKUP($N15,[2]ActorTable!$1:$1048576,MATCH("표준 DI pp Min",[2]ActorTable!$1:$1,0),0)),"삭제",
      INT(VLOOKUP($M15,$AN:$BA,MATCH($AX$1,$AN$1:$BA$1,0),0)*(VLOOKUP($N15,[2]ActorTable!$1:$1048576,MATCH("표준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VLOOKUP($M15,$AN:$BA,MATCH($AZ$1,$AN$1:$BA$1,0),0)+INT($H15*(VLOOKUP($M15,$AN:$BA,MATCH($BA$1,$AN$1:$BA$1,0),0)-VLOOKUP($M15,$AN:$BA,MATCH($AZ$1,$AN$1:$BA$1,0),0)+1))),
IF($M15="지정 캐릭터 PP",
  IF(AND(OR($B15=10,$B15=11),$M15=OFFSET($M15,-1,0)),OFFSET(Q15,-1,0),
    INT($O15*VLOOKUP($M15,$AN:$BA,MATCH($AX$1,$AN$1:$BA$1,0),0))),
"그외없음")))))))</f>
        <v>삭제</v>
      </c>
      <c r="R15" t="e">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영웅등급"),VLOOKUP($M15,$AN:$BA,MATCH($AX$1,$AN$1:$BA$1,0),0),
IF(OR($M15="지정 캐릭터",$M15="지정 캐릭터 LBP1",$M15="지정 캐릭터 LBP2",$M15="지정 캐릭터 LBP3"),
  IF(AND(OR($B15=10,$B15=11),$M15=OFFSET($M15,-1,0)),OFFSET(R15,-1,0),
    INT(VLOOKUP($M15,$AN:$BA,MATCH($AX$1,$AN$1:$BA$1,0),0)*(VLOOKUP($N15,[2]ActorTable!$1:$1048576,MATCH("표준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VLOOKUP($M15,$AN:$BA,MATCH($AX$1,$AN$1:$BA$1,0),0)+INT($I15*(VLOOKUP($M15,$AN:$BA,MATCH($AY$1,$AN$1:$BA$1,0),0)-VLOOKUP($M15,$AN:$BA,MATCH($AX$1,$AN$1:$BA$1,0),0)+1))),
IF($M15="지정 캐릭터 PP",
  IF(AND(OR($B15=10,$B15=11),$M15=OFFSET($M15,-1,0)),OFFSET(R15,-1,0),
    INT($O15*(VLOOKUP($M15,$AN:$BA,MATCH($AX$1,$AN$1:$BA$1,0),0)*(VLOOKUP($M15,$AN:$BA,MATCH($AY$1,$AN$1:$BA$1,0),0)+$I15*(VLOOKUP($M15,$AN:$BA,MATCH($AZ$1,$AN$1:$BA$1,0),0)-VLOOKUP($M15,$AN:$BA,MATCH($AY$1,$AN$1:$BA$1,0),0)))))),
IF(OR($M15="안 지정 캐릭터 PP 일반등급",$M15="안 지정 캐릭터 PP 영웅등급"),
  IF(AND(OR($B15=10,$B15=11),$M15=OFFSET($M15,-1,0)),OFFSET(R15,-1,0),
    $O15*VLOOKUP($M15,$AN:$BA,MATCH($AX$1,$AN$1:$BA$1,0),0)),
"그외없음")))))))</f>
        <v>#VALUE!</v>
      </c>
      <c r="S15" t="e">
        <f ca="1">IF(OR(ISNUMBER(N15),N15="삭제"),"",
IF(LEFT(N15,5)="Equip",
  IF($BN$1&lt;VLOOKUP(N15,[1]EquipTable!$1:$1048576,MATCH("업데이트순번",[1]EquipTable!$1:$1,0),0),"업데이트순번이상",""),
IF(LEFT(N15,5)="Actor",
  IF($BW$1&lt;VLOOKUP(N15,[2]ActorTable!$1:$1048576,MATCH("업데이트순번",[2]ActorTable!$1:$1,0),0),"업데이트순번이상",""),
"그외없음")))</f>
        <v>#VALUE!</v>
      </c>
      <c r="T15" t="e">
        <f t="shared" ca="1" si="4"/>
        <v>#VALUE!</v>
      </c>
      <c r="U15" t="s">
        <v>83</v>
      </c>
      <c r="V15" t="s">
        <v>103</v>
      </c>
      <c r="W15">
        <v>1</v>
      </c>
      <c r="X15" t="s">
        <v>129</v>
      </c>
      <c r="Z15">
        <v>7000</v>
      </c>
      <c r="AA15" t="str">
        <f t="shared" ca="1" si="5"/>
        <v>fe</v>
      </c>
      <c r="AB15" t="s">
        <v>83</v>
      </c>
      <c r="AC15" t="s">
        <v>184</v>
      </c>
      <c r="AD15">
        <v>1</v>
      </c>
      <c r="AE15" t="s">
        <v>129</v>
      </c>
      <c r="AG15">
        <v>22000</v>
      </c>
      <c r="AH15" t="str">
        <f t="shared" si="6"/>
        <v/>
      </c>
      <c r="AI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IFERROR(VLOOKUP(AC15,[2]ActorTable!$A:$G,MATCH("이름참고",[2]ActorTable!$1:$1,0),0),"캐릭터없음"),
"")))))</f>
        <v>꽃잎 샷건</v>
      </c>
      <c r="AJ15">
        <v>1</v>
      </c>
      <c r="AK1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v>
      </c>
      <c r="AL15" t="str">
        <f t="shared" ca="1" si="7"/>
        <v>{"dy":14,"sl":0,"tp":"fe","vl":"Equip6302","cn":1,"pt":"GO","pr":22000}</v>
      </c>
      <c r="AO15" t="s">
        <v>311</v>
      </c>
      <c r="AQ15" t="s">
        <v>306</v>
      </c>
      <c r="AR15">
        <f ca="1">COUNTIFS(B:B,$AO$15,N:N,"Equip????")-AR16-AR17-AR18</f>
        <v>0</v>
      </c>
      <c r="AS15">
        <f>COUNTIFS(B:B,$AO$15,AC:AC,"Equip????")-AS16-AS17-AS18</f>
        <v>80</v>
      </c>
      <c r="BE15">
        <v>8</v>
      </c>
      <c r="BF15">
        <v>1</v>
      </c>
      <c r="BG15">
        <v>1</v>
      </c>
      <c r="BH15">
        <f t="shared" si="23"/>
        <v>8</v>
      </c>
      <c r="BI15" t="s">
        <v>145</v>
      </c>
      <c r="BK15" t="e">
        <f ca="1">IF(VLOOKUP($BT15,[1]EquipTable!$1:$1048576,MATCH("업데이트순번",[1]EquipTable!$1:$1,0),0)&lt;=$BN$1,1,0)
*IF(MID(BT15,7,1)="4",0.1,1)</f>
        <v>#VALUE!</v>
      </c>
      <c r="BL15" t="e">
        <f ca="1">IF(VLOOKUP($BT15,[1]EquipTable!$1:$1048576,MATCH("업데이트순번",[1]EquipTable!$1:$1,0),0)&lt;=$BN$1,1,0)
*IF(MID(BT15,7,1)="4",0.1,1)
*IF(AND(MID(BT15,7,1)&lt;&gt;"4",OR(MID(BT15,6,1)="6",MID(BT15,6,1)="7")),3,1)</f>
        <v>#VALUE!</v>
      </c>
      <c r="BM15" t="e">
        <f ca="1">IF(VLOOKUP($BT15,[1]EquipTable!$1:$1048576,MATCH("업데이트순번",[1]EquipTable!$1:$1,0),0)&lt;=$BN$1,1,0)
*IF(MID(BT15,7,1)="4",0.1,1)
*IF(AND(MID(BT15,7,1)&lt;&gt;"4",MID(BT15,6,1)="8"),4,1)</f>
        <v>#VALUE!</v>
      </c>
      <c r="BN15" t="e">
        <f t="shared" ca="1" si="14"/>
        <v>#VALUE!</v>
      </c>
      <c r="BO15" t="e">
        <f t="shared" ca="1" si="15"/>
        <v>#VALUE!</v>
      </c>
      <c r="BP15" t="e">
        <f t="shared" ca="1" si="16"/>
        <v>#VALUE!</v>
      </c>
      <c r="BQ15" t="e">
        <f t="shared" ca="1" si="17"/>
        <v>#VALUE!</v>
      </c>
      <c r="BR15" t="e">
        <f t="shared" ca="1" si="21"/>
        <v>#VALUE!</v>
      </c>
      <c r="BS15" t="e">
        <f t="shared" ca="1" si="22"/>
        <v>#VALUE!</v>
      </c>
      <c r="BT15" t="e">
        <f ca="1">OFFSET([1]EquipTable!$A$1,ROW()-1,0)</f>
        <v>#VALUE!</v>
      </c>
      <c r="BV15" t="e">
        <f ca="1">IF(VLOOKUP($BY15,[2]ActorTable!$1:$1048576,MATCH("업데이트순번",[2]ActorTable!$1:$1,0),0)&lt;=$BW$1,1,0)
*IF(MID(BY15,7,1)="2",0.1,1)</f>
        <v>#VALUE!</v>
      </c>
      <c r="BW15" t="e">
        <f t="shared" ca="1" si="18"/>
        <v>#VALUE!</v>
      </c>
      <c r="BX15" t="e">
        <f t="shared" ca="1" si="19"/>
        <v>#VALUE!</v>
      </c>
      <c r="BY15" t="e">
        <f ca="1">OFFSET([2]ActorTable!$A$1,ROW()-1,0)</f>
        <v>#VALUE!</v>
      </c>
      <c r="BZ15" t="e">
        <f ca="1">VLOOKUP($BY15,[2]ActorTable!$1:$1048576,MATCH("이름참고",[2]ActorTable!$1:$1,0),0)</f>
        <v>#VALUE!</v>
      </c>
    </row>
    <row r="16" spans="1:80">
      <c r="A16">
        <v>15</v>
      </c>
      <c r="B16">
        <v>0</v>
      </c>
      <c r="C16">
        <f t="shared" si="0"/>
        <v>0</v>
      </c>
      <c r="D16">
        <f t="shared" ca="1" si="24"/>
        <v>0.60895641983256432</v>
      </c>
      <c r="E16">
        <f t="shared" ca="1" si="24"/>
        <v>0.91668162571467815</v>
      </c>
      <c r="F16">
        <f t="shared" ca="1" si="24"/>
        <v>0.91341267333324927</v>
      </c>
      <c r="G16">
        <f t="shared" ca="1" si="24"/>
        <v>0.55689104584887195</v>
      </c>
      <c r="H16">
        <f t="shared" ca="1" si="24"/>
        <v>0.83508938213140849</v>
      </c>
      <c r="I16">
        <f t="shared" ca="1" si="24"/>
        <v>0.9545427135500506</v>
      </c>
      <c r="M16" t="str">
        <f t="shared" ca="1" si="2"/>
        <v>지정 장비</v>
      </c>
      <c r="N16" t="e">
        <f t="shared" ca="1" si="20"/>
        <v>#VALUE!</v>
      </c>
      <c r="O16">
        <f t="shared" ca="1" si="12"/>
        <v>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캐릭터",$M16="지정 캐릭터 LBP1",$M16="지정 캐릭터 LBP2",$M16="지정 캐릭터 LBP3",$M16="안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캐릭터",$M16="지정 캐릭터 LBP1",$M16="지정 캐릭터 LBP2",$M16="지정 캐릭터 LBP3"),
  IF(AND(OR($B16=10,$B16=11),$M16=OFFSET($M16,-1,0)),OFFSET(Q16,-1,0),
    IF(ISBLANK(VLOOKUP($N16,[2]ActorTable!$1:$1048576,MATCH("표준 DI pp Min",[2]ActorTable!$1:$1,0),0)),"삭제",
      INT(VLOOKUP($M16,$AN:$BA,MATCH($AX$1,$AN$1:$BA$1,0),0)*(VLOOKUP($N16,[2]ActorTable!$1:$1048576,MATCH("표준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VLOOKUP($M16,$AN:$BA,MATCH($AZ$1,$AN$1:$BA$1,0),0)+INT($H16*(VLOOKUP($M16,$AN:$BA,MATCH($BA$1,$AN$1:$BA$1,0),0)-VLOOKUP($M16,$AN:$BA,MATCH($AZ$1,$AN$1:$BA$1,0),0)+1))),
IF($M16="지정 캐릭터 PP",
  IF(AND(OR($B16=10,$B16=11),$M16=OFFSET($M16,-1,0)),OFFSET(Q16,-1,0),
    INT($O16*VLOOKUP($M16,$AN:$BA,MATCH($AX$1,$AN$1:$BA$1,0),0))),
"그외없음")))))))</f>
        <v>삭제</v>
      </c>
      <c r="R16" t="e">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영웅등급"),VLOOKUP($M16,$AN:$BA,MATCH($AX$1,$AN$1:$BA$1,0),0),
IF(OR($M16="지정 캐릭터",$M16="지정 캐릭터 LBP1",$M16="지정 캐릭터 LBP2",$M16="지정 캐릭터 LBP3"),
  IF(AND(OR($B16=10,$B16=11),$M16=OFFSET($M16,-1,0)),OFFSET(R16,-1,0),
    INT(VLOOKUP($M16,$AN:$BA,MATCH($AX$1,$AN$1:$BA$1,0),0)*(VLOOKUP($N16,[2]ActorTable!$1:$1048576,MATCH("표준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VLOOKUP($M16,$AN:$BA,MATCH($AX$1,$AN$1:$BA$1,0),0)+INT($I16*(VLOOKUP($M16,$AN:$BA,MATCH($AY$1,$AN$1:$BA$1,0),0)-VLOOKUP($M16,$AN:$BA,MATCH($AX$1,$AN$1:$BA$1,0),0)+1))),
IF($M16="지정 캐릭터 PP",
  IF(AND(OR($B16=10,$B16=11),$M16=OFFSET($M16,-1,0)),OFFSET(R16,-1,0),
    INT($O16*(VLOOKUP($M16,$AN:$BA,MATCH($AX$1,$AN$1:$BA$1,0),0)*(VLOOKUP($M16,$AN:$BA,MATCH($AY$1,$AN$1:$BA$1,0),0)+$I16*(VLOOKUP($M16,$AN:$BA,MATCH($AZ$1,$AN$1:$BA$1,0),0)-VLOOKUP($M16,$AN:$BA,MATCH($AY$1,$AN$1:$BA$1,0),0)))))),
IF(OR($M16="안 지정 캐릭터 PP 일반등급",$M16="안 지정 캐릭터 PP 영웅등급"),
  IF(AND(OR($B16=10,$B16=11),$M16=OFFSET($M16,-1,0)),OFFSET(R16,-1,0),
    $O16*VLOOKUP($M16,$AN:$BA,MATCH($AX$1,$AN$1:$BA$1,0),0)),
"그외없음")))))))</f>
        <v>#VALUE!</v>
      </c>
      <c r="S16" t="e">
        <f ca="1">IF(OR(ISNUMBER(N16),N16="삭제"),"",
IF(LEFT(N16,5)="Equip",
  IF($BN$1&lt;VLOOKUP(N16,[1]EquipTable!$1:$1048576,MATCH("업데이트순번",[1]EquipTable!$1:$1,0),0),"업데이트순번이상",""),
IF(LEFT(N16,5)="Actor",
  IF($BW$1&lt;VLOOKUP(N16,[2]ActorTable!$1:$1048576,MATCH("업데이트순번",[2]ActorTable!$1:$1,0),0),"업데이트순번이상",""),
"그외없음")))</f>
        <v>#VALUE!</v>
      </c>
      <c r="T16" t="e">
        <f t="shared" ca="1" si="4"/>
        <v>#VALUE!</v>
      </c>
      <c r="U16" t="s">
        <v>83</v>
      </c>
      <c r="V16" t="s">
        <v>278</v>
      </c>
      <c r="W16">
        <v>1</v>
      </c>
      <c r="X16" t="s">
        <v>129</v>
      </c>
      <c r="Z16">
        <v>600</v>
      </c>
      <c r="AA16" t="str">
        <f t="shared" ca="1" si="5"/>
        <v>fe</v>
      </c>
      <c r="AB16" t="s">
        <v>83</v>
      </c>
      <c r="AC16" t="s">
        <v>184</v>
      </c>
      <c r="AD16">
        <v>1</v>
      </c>
      <c r="AE16" t="s">
        <v>129</v>
      </c>
      <c r="AG16">
        <v>23000</v>
      </c>
      <c r="AH16" t="str">
        <f t="shared" si="6"/>
        <v/>
      </c>
      <c r="AI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IFERROR(VLOOKUP(AC16,[2]ActorTable!$A:$G,MATCH("이름참고",[2]ActorTable!$1:$1,0),0),"캐릭터없음"),
"")))))</f>
        <v>꽃잎 샷건</v>
      </c>
      <c r="AJ16">
        <v>1</v>
      </c>
      <c r="AK1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v>
      </c>
      <c r="AL16" t="str">
        <f t="shared" ca="1" si="7"/>
        <v>{"dy":15,"sl":0,"tp":"fe","vl":"Equip6302","cn":1,"pt":"GO","pr":23000}</v>
      </c>
      <c r="AQ16" t="s">
        <v>307</v>
      </c>
      <c r="AR16">
        <f ca="1">COUNTIFS(B:B,$AO$15,N:N,"Equip6???")</f>
        <v>1</v>
      </c>
      <c r="AS16">
        <f>COUNTIFS(B:B,$AO$15,AC:AC,"Equip6???")</f>
        <v>20</v>
      </c>
      <c r="BE16">
        <v>9</v>
      </c>
      <c r="BF16">
        <v>1</v>
      </c>
      <c r="BG16">
        <v>1</v>
      </c>
      <c r="BH16">
        <f t="shared" si="23"/>
        <v>9</v>
      </c>
      <c r="BI16" t="s">
        <v>145</v>
      </c>
      <c r="BK16" t="e">
        <f ca="1">IF(VLOOKUP($BT16,[1]EquipTable!$1:$1048576,MATCH("업데이트순번",[1]EquipTable!$1:$1,0),0)&lt;=$BN$1,1,0)
*IF(MID(BT16,7,1)="4",0.1,1)</f>
        <v>#VALUE!</v>
      </c>
      <c r="BL16" t="e">
        <f ca="1">IF(VLOOKUP($BT16,[1]EquipTable!$1:$1048576,MATCH("업데이트순번",[1]EquipTable!$1:$1,0),0)&lt;=$BN$1,1,0)
*IF(MID(BT16,7,1)="4",0.1,1)
*IF(AND(MID(BT16,7,1)&lt;&gt;"4",OR(MID(BT16,6,1)="6",MID(BT16,6,1)="7")),3,1)</f>
        <v>#VALUE!</v>
      </c>
      <c r="BM16" t="e">
        <f ca="1">IF(VLOOKUP($BT16,[1]EquipTable!$1:$1048576,MATCH("업데이트순번",[1]EquipTable!$1:$1,0),0)&lt;=$BN$1,1,0)
*IF(MID(BT16,7,1)="4",0.1,1)
*IF(AND(MID(BT16,7,1)&lt;&gt;"4",MID(BT16,6,1)="8"),4,1)</f>
        <v>#VALUE!</v>
      </c>
      <c r="BN16" t="e">
        <f t="shared" ca="1" si="14"/>
        <v>#VALUE!</v>
      </c>
      <c r="BO16" t="e">
        <f t="shared" ca="1" si="15"/>
        <v>#VALUE!</v>
      </c>
      <c r="BP16" t="e">
        <f t="shared" ca="1" si="16"/>
        <v>#VALUE!</v>
      </c>
      <c r="BQ16" t="e">
        <f t="shared" ca="1" si="17"/>
        <v>#VALUE!</v>
      </c>
      <c r="BR16" t="e">
        <f t="shared" ca="1" si="21"/>
        <v>#VALUE!</v>
      </c>
      <c r="BS16" t="e">
        <f t="shared" ca="1" si="22"/>
        <v>#VALUE!</v>
      </c>
      <c r="BT16" t="e">
        <f ca="1">OFFSET([1]EquipTable!$A$1,ROW()-1,0)</f>
        <v>#VALUE!</v>
      </c>
      <c r="BV16" t="e">
        <f ca="1">IF(VLOOKUP($BY16,[2]ActorTable!$1:$1048576,MATCH("업데이트순번",[2]ActorTable!$1:$1,0),0)&lt;=$BW$1,1,0)
*IF(MID(BY16,7,1)="2",0.1,1)</f>
        <v>#VALUE!</v>
      </c>
      <c r="BW16" t="e">
        <f t="shared" ca="1" si="18"/>
        <v>#VALUE!</v>
      </c>
      <c r="BX16" t="e">
        <f t="shared" ca="1" si="19"/>
        <v>#VALUE!</v>
      </c>
      <c r="BY16" t="e">
        <f ca="1">OFFSET([2]ActorTable!$A$1,ROW()-1,0)</f>
        <v>#VALUE!</v>
      </c>
      <c r="BZ16" t="e">
        <f ca="1">VLOOKUP($BY16,[2]ActorTable!$1:$1048576,MATCH("이름참고",[2]ActorTable!$1:$1,0),0)</f>
        <v>#VALUE!</v>
      </c>
    </row>
    <row r="17" spans="1:78">
      <c r="A17">
        <v>16</v>
      </c>
      <c r="B17">
        <v>0</v>
      </c>
      <c r="C17">
        <f t="shared" si="0"/>
        <v>0</v>
      </c>
      <c r="D17">
        <f t="shared" ca="1" si="24"/>
        <v>0.14276244111158365</v>
      </c>
      <c r="E17">
        <f t="shared" ca="1" si="24"/>
        <v>0.1029145562364312</v>
      </c>
      <c r="F17">
        <f t="shared" ca="1" si="24"/>
        <v>0.75220122937967271</v>
      </c>
      <c r="G17">
        <f t="shared" ca="1" si="24"/>
        <v>0.56764180135554831</v>
      </c>
      <c r="H17">
        <f t="shared" ca="1" si="24"/>
        <v>0.69773161473084411</v>
      </c>
      <c r="I17">
        <f t="shared" ca="1" si="24"/>
        <v>0.33372329991273708</v>
      </c>
      <c r="M17" t="str">
        <f t="shared" ca="1" si="2"/>
        <v>지정 장비</v>
      </c>
      <c r="N17" t="e">
        <f t="shared" ca="1" si="20"/>
        <v>#VALUE!</v>
      </c>
      <c r="O17">
        <f t="shared" ca="1" si="12"/>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캐릭터",$M17="지정 캐릭터 LBP1",$M17="지정 캐릭터 LBP2",$M17="지정 캐릭터 LBP3",$M17="안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캐릭터",$M17="지정 캐릭터 LBP1",$M17="지정 캐릭터 LBP2",$M17="지정 캐릭터 LBP3"),
  IF(AND(OR($B17=10,$B17=11),$M17=OFFSET($M17,-1,0)),OFFSET(Q17,-1,0),
    IF(ISBLANK(VLOOKUP($N17,[2]ActorTable!$1:$1048576,MATCH("표준 DI pp Min",[2]ActorTable!$1:$1,0),0)),"삭제",
      INT(VLOOKUP($M17,$AN:$BA,MATCH($AX$1,$AN$1:$BA$1,0),0)*(VLOOKUP($N17,[2]ActorTable!$1:$1048576,MATCH("표준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VLOOKUP($M17,$AN:$BA,MATCH($AZ$1,$AN$1:$BA$1,0),0)+INT($H17*(VLOOKUP($M17,$AN:$BA,MATCH($BA$1,$AN$1:$BA$1,0),0)-VLOOKUP($M17,$AN:$BA,MATCH($AZ$1,$AN$1:$BA$1,0),0)+1))),
IF($M17="지정 캐릭터 PP",
  IF(AND(OR($B17=10,$B17=11),$M17=OFFSET($M17,-1,0)),OFFSET(Q17,-1,0),
    INT($O17*VLOOKUP($M17,$AN:$BA,MATCH($AX$1,$AN$1:$BA$1,0),0))),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영웅등급"),VLOOKUP($M17,$AN:$BA,MATCH($AX$1,$AN$1:$BA$1,0),0),
IF(OR($M17="지정 캐릭터",$M17="지정 캐릭터 LBP1",$M17="지정 캐릭터 LBP2",$M17="지정 캐릭터 LBP3"),
  IF(AND(OR($B17=10,$B17=11),$M17=OFFSET($M17,-1,0)),OFFSET(R17,-1,0),
    INT(VLOOKUP($M17,$AN:$BA,MATCH($AX$1,$AN$1:$BA$1,0),0)*(VLOOKUP($N17,[2]ActorTable!$1:$1048576,MATCH("표준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VLOOKUP($M17,$AN:$BA,MATCH($AX$1,$AN$1:$BA$1,0),0)+INT($I17*(VLOOKUP($M17,$AN:$BA,MATCH($AY$1,$AN$1:$BA$1,0),0)-VLOOKUP($M17,$AN:$BA,MATCH($AX$1,$AN$1:$BA$1,0),0)+1))),
IF($M17="지정 캐릭터 PP",
  IF(AND(OR($B17=10,$B17=11),$M17=OFFSET($M17,-1,0)),OFFSET(R17,-1,0),
    INT($O17*(VLOOKUP($M17,$AN:$BA,MATCH($AX$1,$AN$1:$BA$1,0),0)*(VLOOKUP($M17,$AN:$BA,MATCH($AY$1,$AN$1:$BA$1,0),0)+$I17*(VLOOKUP($M17,$AN:$BA,MATCH($AZ$1,$AN$1:$BA$1,0),0)-VLOOKUP($M17,$AN:$BA,MATCH($AY$1,$AN$1:$BA$1,0),0)))))),
IF(OR($M17="안 지정 캐릭터 PP 일반등급",$M17="안 지정 캐릭터 PP 영웅등급"),
  IF(AND(OR($B17=10,$B17=11),$M17=OFFSET($M17,-1,0)),OFFSET(R17,-1,0),
    $O17*VLOOKUP($M17,$AN:$BA,MATCH($AX$1,$AN$1:$BA$1,0),0)),
"그외없음")))))))</f>
        <v>#VALUE!</v>
      </c>
      <c r="S17" t="e">
        <f ca="1">IF(OR(ISNUMBER(N17),N17="삭제"),"",
IF(LEFT(N17,5)="Equip",
  IF($BN$1&lt;VLOOKUP(N17,[1]EquipTable!$1:$1048576,MATCH("업데이트순번",[1]EquipTable!$1:$1,0),0),"업데이트순번이상",""),
IF(LEFT(N17,5)="Actor",
  IF($BW$1&lt;VLOOKUP(N17,[2]ActorTable!$1:$1048576,MATCH("업데이트순번",[2]ActorTable!$1:$1,0),0),"업데이트순번이상",""),
"그외없음")))</f>
        <v>#VALUE!</v>
      </c>
      <c r="T17" t="e">
        <f t="shared" ca="1" si="4"/>
        <v>#VALUE!</v>
      </c>
      <c r="U17" t="s">
        <v>84</v>
      </c>
      <c r="W17">
        <v>1</v>
      </c>
      <c r="X17" t="s">
        <v>133</v>
      </c>
      <c r="Z17">
        <v>29</v>
      </c>
      <c r="AA17" t="str">
        <f t="shared" ca="1" si="5"/>
        <v>fe</v>
      </c>
      <c r="AB17" t="s">
        <v>83</v>
      </c>
      <c r="AC17" t="s">
        <v>192</v>
      </c>
      <c r="AD17">
        <v>1</v>
      </c>
      <c r="AE17" t="s">
        <v>129</v>
      </c>
      <c r="AG17">
        <v>74000</v>
      </c>
      <c r="AH17" t="str">
        <f t="shared" si="6"/>
        <v/>
      </c>
      <c r="AI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IFERROR(VLOOKUP(AC17,[2]ActorTable!$A:$G,MATCH("이름참고",[2]ActorTable!$1:$1,0),0),"캐릭터없음"),
"")))))</f>
        <v>풀메탈 소드</v>
      </c>
      <c r="AJ17">
        <v>1</v>
      </c>
      <c r="AK1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v>
      </c>
      <c r="AL17" t="str">
        <f t="shared" ca="1" si="7"/>
        <v>{"dy":16,"sl":0,"tp":"fe","vl":"Equip8301","cn":1,"pt":"GO","pr":74000}</v>
      </c>
      <c r="AQ17" t="s">
        <v>308</v>
      </c>
      <c r="AR17">
        <f ca="1">COUNTIFS(B:B,$AO$15,N:N,"Equip7???")</f>
        <v>0</v>
      </c>
      <c r="AS17">
        <f>COUNTIFS(B:B,$AO$15,AC:AC,"Equip7???")</f>
        <v>16</v>
      </c>
      <c r="BE17">
        <v>10</v>
      </c>
      <c r="BF17">
        <v>1</v>
      </c>
      <c r="BG17">
        <v>1</v>
      </c>
      <c r="BH17">
        <f t="shared" si="23"/>
        <v>10</v>
      </c>
      <c r="BI17" t="s">
        <v>145</v>
      </c>
      <c r="BK17" t="e">
        <f ca="1">IF(VLOOKUP($BT17,[1]EquipTable!$1:$1048576,MATCH("업데이트순번",[1]EquipTable!$1:$1,0),0)&lt;=$BN$1,1,0)
*IF(MID(BT17,7,1)="4",0.1,1)</f>
        <v>#VALUE!</v>
      </c>
      <c r="BL17" t="e">
        <f ca="1">IF(VLOOKUP($BT17,[1]EquipTable!$1:$1048576,MATCH("업데이트순번",[1]EquipTable!$1:$1,0),0)&lt;=$BN$1,1,0)
*IF(MID(BT17,7,1)="4",0.1,1)
*IF(AND(MID(BT17,7,1)&lt;&gt;"4",OR(MID(BT17,6,1)="6",MID(BT17,6,1)="7")),3,1)</f>
        <v>#VALUE!</v>
      </c>
      <c r="BM17" t="e">
        <f ca="1">IF(VLOOKUP($BT17,[1]EquipTable!$1:$1048576,MATCH("업데이트순번",[1]EquipTable!$1:$1,0),0)&lt;=$BN$1,1,0)
*IF(MID(BT17,7,1)="4",0.1,1)
*IF(AND(MID(BT17,7,1)&lt;&gt;"4",MID(BT17,6,1)="8"),4,1)</f>
        <v>#VALUE!</v>
      </c>
      <c r="BN17" t="e">
        <f t="shared" ca="1" si="14"/>
        <v>#VALUE!</v>
      </c>
      <c r="BO17" t="e">
        <f t="shared" ca="1" si="15"/>
        <v>#VALUE!</v>
      </c>
      <c r="BP17" t="e">
        <f t="shared" ca="1" si="16"/>
        <v>#VALUE!</v>
      </c>
      <c r="BQ17" t="e">
        <f t="shared" ca="1" si="17"/>
        <v>#VALUE!</v>
      </c>
      <c r="BR17" t="e">
        <f t="shared" ca="1" si="21"/>
        <v>#VALUE!</v>
      </c>
      <c r="BS17" t="e">
        <f t="shared" ca="1" si="22"/>
        <v>#VALUE!</v>
      </c>
      <c r="BT17" t="e">
        <f ca="1">OFFSET([1]EquipTable!$A$1,ROW()-1,0)</f>
        <v>#VALUE!</v>
      </c>
      <c r="BV17" t="e">
        <f ca="1">IF(VLOOKUP($BY17,[2]ActorTable!$1:$1048576,MATCH("업데이트순번",[2]ActorTable!$1:$1,0),0)&lt;=$BW$1,1,0)
*IF(MID(BY17,7,1)="2",0.1,1)</f>
        <v>#VALUE!</v>
      </c>
      <c r="BW17" t="e">
        <f t="shared" ca="1" si="18"/>
        <v>#VALUE!</v>
      </c>
      <c r="BX17" t="e">
        <f t="shared" ca="1" si="19"/>
        <v>#VALUE!</v>
      </c>
      <c r="BY17" t="e">
        <f ca="1">OFFSET([2]ActorTable!$A$1,ROW()-1,0)</f>
        <v>#VALUE!</v>
      </c>
      <c r="BZ17" t="e">
        <f ca="1">VLOOKUP($BY17,[2]ActorTable!$1:$1048576,MATCH("이름참고",[2]ActorTable!$1:$1,0),0)</f>
        <v>#VALUE!</v>
      </c>
    </row>
    <row r="18" spans="1:78">
      <c r="A18">
        <v>17</v>
      </c>
      <c r="B18">
        <v>0</v>
      </c>
      <c r="C18">
        <f t="shared" si="0"/>
        <v>0</v>
      </c>
      <c r="D18">
        <f t="shared" ca="1" si="24"/>
        <v>0.24172448052977802</v>
      </c>
      <c r="E18">
        <f t="shared" ca="1" si="24"/>
        <v>0.60490340923758901</v>
      </c>
      <c r="F18">
        <f t="shared" ca="1" si="24"/>
        <v>0.7609983555140416</v>
      </c>
      <c r="G18">
        <f t="shared" ca="1" si="24"/>
        <v>0.49813535005297715</v>
      </c>
      <c r="H18">
        <f t="shared" ca="1" si="24"/>
        <v>0.90882929936222923</v>
      </c>
      <c r="I18">
        <f t="shared" ca="1" si="24"/>
        <v>0.73498900705049852</v>
      </c>
      <c r="M18" t="str">
        <f t="shared" ca="1" si="2"/>
        <v>지정 장비</v>
      </c>
      <c r="N18" t="e">
        <f t="shared" ca="1" si="20"/>
        <v>#VALUE!</v>
      </c>
      <c r="O18">
        <f t="shared" ca="1" si="12"/>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캐릭터",$M18="지정 캐릭터 LBP1",$M18="지정 캐릭터 LBP2",$M18="지정 캐릭터 LBP3",$M18="안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캐릭터",$M18="지정 캐릭터 LBP1",$M18="지정 캐릭터 LBP2",$M18="지정 캐릭터 LBP3"),
  IF(AND(OR($B18=10,$B18=11),$M18=OFFSET($M18,-1,0)),OFFSET(Q18,-1,0),
    IF(ISBLANK(VLOOKUP($N18,[2]ActorTable!$1:$1048576,MATCH("표준 DI pp Min",[2]ActorTable!$1:$1,0),0)),"삭제",
      INT(VLOOKUP($M18,$AN:$BA,MATCH($AX$1,$AN$1:$BA$1,0),0)*(VLOOKUP($N18,[2]ActorTable!$1:$1048576,MATCH("표준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VLOOKUP($M18,$AN:$BA,MATCH($AZ$1,$AN$1:$BA$1,0),0)+INT($H18*(VLOOKUP($M18,$AN:$BA,MATCH($BA$1,$AN$1:$BA$1,0),0)-VLOOKUP($M18,$AN:$BA,MATCH($AZ$1,$AN$1:$BA$1,0),0)+1))),
IF($M18="지정 캐릭터 PP",
  IF(AND(OR($B18=10,$B18=11),$M18=OFFSET($M18,-1,0)),OFFSET(Q18,-1,0),
    INT($O18*VLOOKUP($M18,$AN:$BA,MATCH($AX$1,$AN$1:$BA$1,0),0))),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영웅등급"),VLOOKUP($M18,$AN:$BA,MATCH($AX$1,$AN$1:$BA$1,0),0),
IF(OR($M18="지정 캐릭터",$M18="지정 캐릭터 LBP1",$M18="지정 캐릭터 LBP2",$M18="지정 캐릭터 LBP3"),
  IF(AND(OR($B18=10,$B18=11),$M18=OFFSET($M18,-1,0)),OFFSET(R18,-1,0),
    INT(VLOOKUP($M18,$AN:$BA,MATCH($AX$1,$AN$1:$BA$1,0),0)*(VLOOKUP($N18,[2]ActorTable!$1:$1048576,MATCH("표준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VLOOKUP($M18,$AN:$BA,MATCH($AX$1,$AN$1:$BA$1,0),0)+INT($I18*(VLOOKUP($M18,$AN:$BA,MATCH($AY$1,$AN$1:$BA$1,0),0)-VLOOKUP($M18,$AN:$BA,MATCH($AX$1,$AN$1:$BA$1,0),0)+1))),
IF($M18="지정 캐릭터 PP",
  IF(AND(OR($B18=10,$B18=11),$M18=OFFSET($M18,-1,0)),OFFSET(R18,-1,0),
    INT($O18*(VLOOKUP($M18,$AN:$BA,MATCH($AX$1,$AN$1:$BA$1,0),0)*(VLOOKUP($M18,$AN:$BA,MATCH($AY$1,$AN$1:$BA$1,0),0)+$I18*(VLOOKUP($M18,$AN:$BA,MATCH($AZ$1,$AN$1:$BA$1,0),0)-VLOOKUP($M18,$AN:$BA,MATCH($AY$1,$AN$1:$BA$1,0),0)))))),
IF(OR($M18="안 지정 캐릭터 PP 일반등급",$M18="안 지정 캐릭터 PP 영웅등급"),
  IF(AND(OR($B18=10,$B18=11),$M18=OFFSET($M18,-1,0)),OFFSET(R18,-1,0),
    $O18*VLOOKUP($M18,$AN:$BA,MATCH($AX$1,$AN$1:$BA$1,0),0)),
"그외없음")))))))</f>
        <v>#VALUE!</v>
      </c>
      <c r="S18" t="e">
        <f ca="1">IF(OR(ISNUMBER(N18),N18="삭제"),"",
IF(LEFT(N18,5)="Equip",
  IF($BN$1&lt;VLOOKUP(N18,[1]EquipTable!$1:$1048576,MATCH("업데이트순번",[1]EquipTable!$1:$1,0),0),"업데이트순번이상",""),
IF(LEFT(N18,5)="Actor",
  IF($BW$1&lt;VLOOKUP(N18,[2]ActorTable!$1:$1048576,MATCH("업데이트순번",[2]ActorTable!$1:$1,0),0),"업데이트순번이상",""),
"그외없음")))</f>
        <v>#VALUE!</v>
      </c>
      <c r="T18" t="e">
        <f t="shared" ca="1" si="4"/>
        <v>#VALUE!</v>
      </c>
      <c r="U18" t="s">
        <v>83</v>
      </c>
      <c r="V18" t="s">
        <v>296</v>
      </c>
      <c r="W18">
        <v>1</v>
      </c>
      <c r="X18" t="s">
        <v>129</v>
      </c>
      <c r="Z18">
        <v>7700</v>
      </c>
      <c r="AA18" t="str">
        <f t="shared" ca="1" si="5"/>
        <v>fe</v>
      </c>
      <c r="AB18" t="s">
        <v>83</v>
      </c>
      <c r="AC18" t="s">
        <v>286</v>
      </c>
      <c r="AD18">
        <v>1</v>
      </c>
      <c r="AE18" t="s">
        <v>129</v>
      </c>
      <c r="AG18">
        <v>2100</v>
      </c>
      <c r="AH18" t="str">
        <f t="shared" si="6"/>
        <v/>
      </c>
      <c r="AI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IFERROR(VLOOKUP(AC18,[2]ActorTable!$A:$G,MATCH("이름참고",[2]ActorTable!$1:$1,0),0),"캐릭터없음"),
"")))))</f>
        <v>SMG28</v>
      </c>
      <c r="AJ18">
        <v>1</v>
      </c>
      <c r="AK1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v>
      </c>
      <c r="AL18" t="str">
        <f t="shared" ca="1" si="7"/>
        <v>{"dy":17,"sl":0,"tp":"fe","vl":"Equip6002","cn":1,"pt":"GO","pr":2100}</v>
      </c>
      <c r="AQ18" t="s">
        <v>304</v>
      </c>
      <c r="AR18">
        <f ca="1">COUNTIFS(B:B,$AO$15,N:N,"Equip8???")</f>
        <v>2</v>
      </c>
      <c r="AS18">
        <f>COUNTIFS(B:B,$AO$15,AC:AC,"Equip8???")</f>
        <v>21</v>
      </c>
      <c r="BE18">
        <v>11</v>
      </c>
      <c r="BF18">
        <v>1</v>
      </c>
      <c r="BG18">
        <v>1</v>
      </c>
      <c r="BH18">
        <f t="shared" si="23"/>
        <v>11</v>
      </c>
      <c r="BI18" t="s">
        <v>145</v>
      </c>
      <c r="BK18" t="e">
        <f ca="1">IF(VLOOKUP($BT18,[1]EquipTable!$1:$1048576,MATCH("업데이트순번",[1]EquipTable!$1:$1,0),0)&lt;=$BN$1,1,0)
*IF(MID(BT18,7,1)="4",0.1,1)</f>
        <v>#VALUE!</v>
      </c>
      <c r="BL18" t="e">
        <f ca="1">IF(VLOOKUP($BT18,[1]EquipTable!$1:$1048576,MATCH("업데이트순번",[1]EquipTable!$1:$1,0),0)&lt;=$BN$1,1,0)
*IF(MID(BT18,7,1)="4",0.1,1)
*IF(AND(MID(BT18,7,1)&lt;&gt;"4",OR(MID(BT18,6,1)="6",MID(BT18,6,1)="7")),3,1)</f>
        <v>#VALUE!</v>
      </c>
      <c r="BM18" t="e">
        <f ca="1">IF(VLOOKUP($BT18,[1]EquipTable!$1:$1048576,MATCH("업데이트순번",[1]EquipTable!$1:$1,0),0)&lt;=$BN$1,1,0)
*IF(MID(BT18,7,1)="4",0.1,1)
*IF(AND(MID(BT18,7,1)&lt;&gt;"4",MID(BT18,6,1)="8"),4,1)</f>
        <v>#VALUE!</v>
      </c>
      <c r="BN18" t="e">
        <f t="shared" ca="1" si="14"/>
        <v>#VALUE!</v>
      </c>
      <c r="BO18" t="e">
        <f t="shared" ca="1" si="15"/>
        <v>#VALUE!</v>
      </c>
      <c r="BP18" t="e">
        <f t="shared" ca="1" si="16"/>
        <v>#VALUE!</v>
      </c>
      <c r="BQ18" t="e">
        <f t="shared" ca="1" si="17"/>
        <v>#VALUE!</v>
      </c>
      <c r="BR18" t="e">
        <f t="shared" ca="1" si="21"/>
        <v>#VALUE!</v>
      </c>
      <c r="BS18" t="e">
        <f t="shared" ca="1" si="22"/>
        <v>#VALUE!</v>
      </c>
      <c r="BT18" t="e">
        <f ca="1">OFFSET([1]EquipTable!$A$1,ROW()-1,0)</f>
        <v>#VALUE!</v>
      </c>
      <c r="BV18" t="e">
        <f ca="1">IF(VLOOKUP($BY18,[2]ActorTable!$1:$1048576,MATCH("업데이트순번",[2]ActorTable!$1:$1,0),0)&lt;=$BW$1,1,0)
*IF(MID(BY18,7,1)="2",0.1,1)</f>
        <v>#VALUE!</v>
      </c>
      <c r="BW18" t="e">
        <f t="shared" ca="1" si="18"/>
        <v>#VALUE!</v>
      </c>
      <c r="BX18" t="e">
        <f t="shared" ca="1" si="19"/>
        <v>#VALUE!</v>
      </c>
      <c r="BY18" t="e">
        <f ca="1">OFFSET([2]ActorTable!$A$1,ROW()-1,0)</f>
        <v>#VALUE!</v>
      </c>
      <c r="BZ18" t="e">
        <f ca="1">VLOOKUP($BY18,[2]ActorTable!$1:$1048576,MATCH("이름참고",[2]ActorTable!$1:$1,0),0)</f>
        <v>#VALUE!</v>
      </c>
    </row>
    <row r="19" spans="1:78">
      <c r="A19">
        <v>18</v>
      </c>
      <c r="B19">
        <v>0</v>
      </c>
      <c r="C19">
        <f t="shared" si="0"/>
        <v>0</v>
      </c>
      <c r="D19">
        <f t="shared" ca="1" si="24"/>
        <v>0.82413938412512722</v>
      </c>
      <c r="E19">
        <f t="shared" ca="1" si="24"/>
        <v>0.62971927254036242</v>
      </c>
      <c r="F19">
        <f t="shared" ca="1" si="24"/>
        <v>5.2247506602859595E-2</v>
      </c>
      <c r="G19">
        <f t="shared" ca="1" si="24"/>
        <v>0.3179892547140748</v>
      </c>
      <c r="H19">
        <f t="shared" ca="1" si="24"/>
        <v>0.31628757460737933</v>
      </c>
      <c r="I19">
        <f t="shared" ca="1" si="24"/>
        <v>0.88942613391360859</v>
      </c>
      <c r="M19" t="str">
        <f t="shared" ca="1" si="2"/>
        <v>지정 장비</v>
      </c>
      <c r="N19" t="e">
        <f t="shared" ca="1" si="20"/>
        <v>#VALUE!</v>
      </c>
      <c r="O19">
        <f t="shared" ca="1" si="12"/>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캐릭터",$M19="지정 캐릭터 LBP1",$M19="지정 캐릭터 LBP2",$M19="지정 캐릭터 LBP3",$M19="안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캐릭터",$M19="지정 캐릭터 LBP1",$M19="지정 캐릭터 LBP2",$M19="지정 캐릭터 LBP3"),
  IF(AND(OR($B19=10,$B19=11),$M19=OFFSET($M19,-1,0)),OFFSET(Q19,-1,0),
    IF(ISBLANK(VLOOKUP($N19,[2]ActorTable!$1:$1048576,MATCH("표준 DI pp Min",[2]ActorTable!$1:$1,0),0)),"삭제",
      INT(VLOOKUP($M19,$AN:$BA,MATCH($AX$1,$AN$1:$BA$1,0),0)*(VLOOKUP($N19,[2]ActorTable!$1:$1048576,MATCH("표준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VLOOKUP($M19,$AN:$BA,MATCH($AZ$1,$AN$1:$BA$1,0),0)+INT($H19*(VLOOKUP($M19,$AN:$BA,MATCH($BA$1,$AN$1:$BA$1,0),0)-VLOOKUP($M19,$AN:$BA,MATCH($AZ$1,$AN$1:$BA$1,0),0)+1))),
IF($M19="지정 캐릭터 PP",
  IF(AND(OR($B19=10,$B19=11),$M19=OFFSET($M19,-1,0)),OFFSET(Q19,-1,0),
    INT($O19*VLOOKUP($M19,$AN:$BA,MATCH($AX$1,$AN$1:$BA$1,0),0))),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영웅등급"),VLOOKUP($M19,$AN:$BA,MATCH($AX$1,$AN$1:$BA$1,0),0),
IF(OR($M19="지정 캐릭터",$M19="지정 캐릭터 LBP1",$M19="지정 캐릭터 LBP2",$M19="지정 캐릭터 LBP3"),
  IF(AND(OR($B19=10,$B19=11),$M19=OFFSET($M19,-1,0)),OFFSET(R19,-1,0),
    INT(VLOOKUP($M19,$AN:$BA,MATCH($AX$1,$AN$1:$BA$1,0),0)*(VLOOKUP($N19,[2]ActorTable!$1:$1048576,MATCH("표준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VLOOKUP($M19,$AN:$BA,MATCH($AX$1,$AN$1:$BA$1,0),0)+INT($I19*(VLOOKUP($M19,$AN:$BA,MATCH($AY$1,$AN$1:$BA$1,0),0)-VLOOKUP($M19,$AN:$BA,MATCH($AX$1,$AN$1:$BA$1,0),0)+1))),
IF($M19="지정 캐릭터 PP",
  IF(AND(OR($B19=10,$B19=11),$M19=OFFSET($M19,-1,0)),OFFSET(R19,-1,0),
    INT($O19*(VLOOKUP($M19,$AN:$BA,MATCH($AX$1,$AN$1:$BA$1,0),0)*(VLOOKUP($M19,$AN:$BA,MATCH($AY$1,$AN$1:$BA$1,0),0)+$I19*(VLOOKUP($M19,$AN:$BA,MATCH($AZ$1,$AN$1:$BA$1,0),0)-VLOOKUP($M19,$AN:$BA,MATCH($AY$1,$AN$1:$BA$1,0),0)))))),
IF(OR($M19="안 지정 캐릭터 PP 일반등급",$M19="안 지정 캐릭터 PP 영웅등급"),
  IF(AND(OR($B19=10,$B19=11),$M19=OFFSET($M19,-1,0)),OFFSET(R19,-1,0),
    $O19*VLOOKUP($M19,$AN:$BA,MATCH($AX$1,$AN$1:$BA$1,0),0)),
"그외없음")))))))</f>
        <v>#VALUE!</v>
      </c>
      <c r="S19" t="e">
        <f ca="1">IF(OR(ISNUMBER(N19),N19="삭제"),"",
IF(LEFT(N19,5)="Equip",
  IF($BN$1&lt;VLOOKUP(N19,[1]EquipTable!$1:$1048576,MATCH("업데이트순번",[1]EquipTable!$1:$1,0),0),"업데이트순번이상",""),
IF(LEFT(N19,5)="Actor",
  IF($BW$1&lt;VLOOKUP(N19,[2]ActorTable!$1:$1048576,MATCH("업데이트순번",[2]ActorTable!$1:$1,0),0),"업데이트순번이상",""),
"그외없음")))</f>
        <v>#VALUE!</v>
      </c>
      <c r="T19" t="e">
        <f t="shared" ca="1" si="4"/>
        <v>#VALUE!</v>
      </c>
      <c r="U19" t="s">
        <v>83</v>
      </c>
      <c r="V19" t="s">
        <v>316</v>
      </c>
      <c r="W19">
        <v>1</v>
      </c>
      <c r="X19" t="s">
        <v>129</v>
      </c>
      <c r="Z19">
        <v>1300</v>
      </c>
      <c r="AA19" t="str">
        <f t="shared" ca="1" si="5"/>
        <v>fe</v>
      </c>
      <c r="AB19" t="s">
        <v>83</v>
      </c>
      <c r="AC19" t="s">
        <v>195</v>
      </c>
      <c r="AD19">
        <v>1</v>
      </c>
      <c r="AE19" t="s">
        <v>129</v>
      </c>
      <c r="AG19">
        <v>600</v>
      </c>
      <c r="AH19" t="str">
        <f t="shared" si="6"/>
        <v/>
      </c>
      <c r="AI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IFERROR(VLOOKUP(AC19,[2]ActorTable!$A:$G,MATCH("이름참고",[2]ActorTable!$1:$1,0),0),"캐릭터없음"),
"")))))</f>
        <v>블레이드 보우</v>
      </c>
      <c r="AJ19">
        <v>1</v>
      </c>
      <c r="AK1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v>
      </c>
      <c r="AL19" t="str">
        <f t="shared" ca="1" si="7"/>
        <v>{"dy":18,"sl":0,"tp":"fe","vl":"Equip2002","cn":1,"pt":"GO","pr":600}</v>
      </c>
      <c r="BK19" t="e">
        <f ca="1">IF(VLOOKUP($BT19,[1]EquipTable!$1:$1048576,MATCH("업데이트순번",[1]EquipTable!$1:$1,0),0)&lt;=$BN$1,1,0)
*IF(MID(BT19,7,1)="4",0.1,1)</f>
        <v>#VALUE!</v>
      </c>
      <c r="BL19" t="e">
        <f ca="1">IF(VLOOKUP($BT19,[1]EquipTable!$1:$1048576,MATCH("업데이트순번",[1]EquipTable!$1:$1,0),0)&lt;=$BN$1,1,0)
*IF(MID(BT19,7,1)="4",0.1,1)
*IF(AND(MID(BT19,7,1)&lt;&gt;"4",OR(MID(BT19,6,1)="6",MID(BT19,6,1)="7")),3,1)</f>
        <v>#VALUE!</v>
      </c>
      <c r="BM19" t="e">
        <f ca="1">IF(VLOOKUP($BT19,[1]EquipTable!$1:$1048576,MATCH("업데이트순번",[1]EquipTable!$1:$1,0),0)&lt;=$BN$1,1,0)
*IF(MID(BT19,7,1)="4",0.1,1)
*IF(AND(MID(BT19,7,1)&lt;&gt;"4",MID(BT19,6,1)="8"),4,1)</f>
        <v>#VALUE!</v>
      </c>
      <c r="BN19" t="e">
        <f t="shared" ca="1" si="14"/>
        <v>#VALUE!</v>
      </c>
      <c r="BO19" t="e">
        <f t="shared" ca="1" si="15"/>
        <v>#VALUE!</v>
      </c>
      <c r="BP19" t="e">
        <f t="shared" ca="1" si="16"/>
        <v>#VALUE!</v>
      </c>
      <c r="BQ19" t="e">
        <f t="shared" ca="1" si="17"/>
        <v>#VALUE!</v>
      </c>
      <c r="BR19" t="e">
        <f t="shared" ca="1" si="21"/>
        <v>#VALUE!</v>
      </c>
      <c r="BS19" t="e">
        <f t="shared" ca="1" si="22"/>
        <v>#VALUE!</v>
      </c>
      <c r="BT19" t="e">
        <f ca="1">OFFSET([1]EquipTable!$A$1,ROW()-1,0)</f>
        <v>#VALUE!</v>
      </c>
      <c r="BV19" t="e">
        <f ca="1">IF(VLOOKUP($BY19,[2]ActorTable!$1:$1048576,MATCH("업데이트순번",[2]ActorTable!$1:$1,0),0)&lt;=$BW$1,1,0)
*IF(MID(BY19,7,1)="2",0.1,1)</f>
        <v>#VALUE!</v>
      </c>
      <c r="BW19" t="e">
        <f t="shared" ca="1" si="18"/>
        <v>#VALUE!</v>
      </c>
      <c r="BX19" t="e">
        <f t="shared" ca="1" si="19"/>
        <v>#VALUE!</v>
      </c>
      <c r="BY19" t="e">
        <f ca="1">OFFSET([2]ActorTable!$A$1,ROW()-1,0)</f>
        <v>#VALUE!</v>
      </c>
      <c r="BZ19" t="e">
        <f ca="1">VLOOKUP($BY19,[2]ActorTable!$1:$1048576,MATCH("이름참고",[2]ActorTable!$1:$1,0),0)</f>
        <v>#VALUE!</v>
      </c>
    </row>
    <row r="20" spans="1:78">
      <c r="A20">
        <v>19</v>
      </c>
      <c r="B20">
        <v>0</v>
      </c>
      <c r="C20">
        <f t="shared" si="0"/>
        <v>0</v>
      </c>
      <c r="D20">
        <f t="shared" ca="1" si="24"/>
        <v>0.78325918642087777</v>
      </c>
      <c r="E20">
        <f t="shared" ca="1" si="24"/>
        <v>0.6856528416910862</v>
      </c>
      <c r="F20">
        <f t="shared" ca="1" si="24"/>
        <v>0.72890493804476908</v>
      </c>
      <c r="G20">
        <f t="shared" ca="1" si="24"/>
        <v>8.5299040890467581E-2</v>
      </c>
      <c r="H20">
        <f t="shared" ca="1" si="24"/>
        <v>0.94127399006008317</v>
      </c>
      <c r="I20">
        <f t="shared" ca="1" si="24"/>
        <v>0.13045924386635988</v>
      </c>
      <c r="M20" t="str">
        <f t="shared" ca="1" si="2"/>
        <v>지정 장비</v>
      </c>
      <c r="N20" t="e">
        <f t="shared" ca="1" si="20"/>
        <v>#VALUE!</v>
      </c>
      <c r="O20">
        <f t="shared" ca="1" si="12"/>
        <v>1</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캐릭터",$M20="지정 캐릭터 LBP1",$M20="지정 캐릭터 LBP2",$M20="지정 캐릭터 LBP3",$M20="안 지정 캐릭터 영웅등급"),"DI",
IF($M20="지정 캐릭터 PP","DI",
IF(OR($M20="안 지정 캐릭터 PP 일반등급",$M20="안 지정 캐릭터 PP 영웅등급"),"GO",
"그외없음"))))))</f>
        <v>DI</v>
      </c>
      <c r="Q20" t="e">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캐릭터",$M20="지정 캐릭터 LBP1",$M20="지정 캐릭터 LBP2",$M20="지정 캐릭터 LBP3"),
  IF(AND(OR($B20=10,$B20=11),$M20=OFFSET($M20,-1,0)),OFFSET(Q20,-1,0),
    IF(ISBLANK(VLOOKUP($N20,[2]ActorTable!$1:$1048576,MATCH("표준 DI pp Min",[2]ActorTable!$1:$1,0),0)),"삭제",
      INT(VLOOKUP($M20,$AN:$BA,MATCH($AX$1,$AN$1:$BA$1,0),0)*(VLOOKUP($N20,[2]ActorTable!$1:$1048576,MATCH("표준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VLOOKUP($M20,$AN:$BA,MATCH($AZ$1,$AN$1:$BA$1,0),0)+INT($H20*(VLOOKUP($M20,$AN:$BA,MATCH($BA$1,$AN$1:$BA$1,0),0)-VLOOKUP($M20,$AN:$BA,MATCH($AZ$1,$AN$1:$BA$1,0),0)+1))),
IF($M20="지정 캐릭터 PP",
  IF(AND(OR($B20=10,$B20=11),$M20=OFFSET($M20,-1,0)),OFFSET(Q20,-1,0),
    INT($O20*VLOOKUP($M20,$AN:$BA,MATCH($AX$1,$AN$1:$BA$1,0),0))),
"그외없음")))))))</f>
        <v>#VALUE!</v>
      </c>
      <c r="R20" t="e">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영웅등급"),VLOOKUP($M20,$AN:$BA,MATCH($AX$1,$AN$1:$BA$1,0),0),
IF(OR($M20="지정 캐릭터",$M20="지정 캐릭터 LBP1",$M20="지정 캐릭터 LBP2",$M20="지정 캐릭터 LBP3"),
  IF(AND(OR($B20=10,$B20=11),$M20=OFFSET($M20,-1,0)),OFFSET(R20,-1,0),
    INT(VLOOKUP($M20,$AN:$BA,MATCH($AX$1,$AN$1:$BA$1,0),0)*(VLOOKUP($N20,[2]ActorTable!$1:$1048576,MATCH("표준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VLOOKUP($M20,$AN:$BA,MATCH($AX$1,$AN$1:$BA$1,0),0)+INT($I20*(VLOOKUP($M20,$AN:$BA,MATCH($AY$1,$AN$1:$BA$1,0),0)-VLOOKUP($M20,$AN:$BA,MATCH($AX$1,$AN$1:$BA$1,0),0)+1))),
IF($M20="지정 캐릭터 PP",
  IF(AND(OR($B20=10,$B20=11),$M20=OFFSET($M20,-1,0)),OFFSET(R20,-1,0),
    INT($O20*(VLOOKUP($M20,$AN:$BA,MATCH($AX$1,$AN$1:$BA$1,0),0)*(VLOOKUP($M20,$AN:$BA,MATCH($AY$1,$AN$1:$BA$1,0),0)+$I20*(VLOOKUP($M20,$AN:$BA,MATCH($AZ$1,$AN$1:$BA$1,0),0)-VLOOKUP($M20,$AN:$BA,MATCH($AY$1,$AN$1:$BA$1,0),0)))))),
IF(OR($M20="안 지정 캐릭터 PP 일반등급",$M20="안 지정 캐릭터 PP 영웅등급"),
  IF(AND(OR($B20=10,$B20=11),$M20=OFFSET($M20,-1,0)),OFFSET(R20,-1,0),
    $O20*VLOOKUP($M20,$AN:$BA,MATCH($AX$1,$AN$1:$BA$1,0),0)),
"그외없음")))))))</f>
        <v>#VALUE!</v>
      </c>
      <c r="S20" t="e">
        <f ca="1">IF(OR(ISNUMBER(N20),N20="삭제"),"",
IF(LEFT(N20,5)="Equip",
  IF($BN$1&lt;VLOOKUP(N20,[1]EquipTable!$1:$1048576,MATCH("업데이트순번",[1]EquipTable!$1:$1,0),0),"업데이트순번이상",""),
IF(LEFT(N20,5)="Actor",
  IF($BW$1&lt;VLOOKUP(N20,[2]ActorTable!$1:$1048576,MATCH("업데이트순번",[2]ActorTable!$1:$1,0),0),"업데이트순번이상",""),
"그외없음")))</f>
        <v>#VALUE!</v>
      </c>
      <c r="T20" t="e">
        <f t="shared" ca="1" si="4"/>
        <v>#VALUE!</v>
      </c>
      <c r="U20" t="s">
        <v>83</v>
      </c>
      <c r="V20" t="s">
        <v>265</v>
      </c>
      <c r="W20">
        <v>1</v>
      </c>
      <c r="X20" t="s">
        <v>129</v>
      </c>
      <c r="Z20">
        <v>8200</v>
      </c>
      <c r="AA20" t="str">
        <f t="shared" ca="1" si="5"/>
        <v>fe</v>
      </c>
      <c r="AB20" t="s">
        <v>83</v>
      </c>
      <c r="AC20" t="s">
        <v>287</v>
      </c>
      <c r="AD20">
        <v>1</v>
      </c>
      <c r="AE20" t="s">
        <v>129</v>
      </c>
      <c r="AG20">
        <v>1000</v>
      </c>
      <c r="AH20" t="str">
        <f t="shared" si="6"/>
        <v/>
      </c>
      <c r="AI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IFERROR(VLOOKUP(AC20,[2]ActorTable!$A:$G,MATCH("이름참고",[2]ActorTable!$1:$1,0),0),"캐릭터없음"),
"")))))</f>
        <v>칼날 손잡이 단검</v>
      </c>
      <c r="AJ20">
        <v>1</v>
      </c>
      <c r="AK2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v>
      </c>
      <c r="AL20" t="str">
        <f t="shared" ca="1" si="7"/>
        <v>{"dy":19,"sl":0,"tp":"fe","vl":"Equip1101","cn":1,"pt":"GO","pr":1000}</v>
      </c>
      <c r="AQ20" t="s">
        <v>315</v>
      </c>
      <c r="AR20">
        <v>135.85294117647058</v>
      </c>
      <c r="BK20" t="e">
        <f ca="1">IF(VLOOKUP($BT20,[1]EquipTable!$1:$1048576,MATCH("업데이트순번",[1]EquipTable!$1:$1,0),0)&lt;=$BN$1,1,0)
*IF(MID(BT20,7,1)="4",0.1,1)</f>
        <v>#VALUE!</v>
      </c>
      <c r="BL20" t="e">
        <f ca="1">IF(VLOOKUP($BT20,[1]EquipTable!$1:$1048576,MATCH("업데이트순번",[1]EquipTable!$1:$1,0),0)&lt;=$BN$1,1,0)
*IF(MID(BT20,7,1)="4",0.1,1)
*IF(AND(MID(BT20,7,1)&lt;&gt;"4",OR(MID(BT20,6,1)="6",MID(BT20,6,1)="7")),3,1)</f>
        <v>#VALUE!</v>
      </c>
      <c r="BM20" t="e">
        <f ca="1">IF(VLOOKUP($BT20,[1]EquipTable!$1:$1048576,MATCH("업데이트순번",[1]EquipTable!$1:$1,0),0)&lt;=$BN$1,1,0)
*IF(MID(BT20,7,1)="4",0.1,1)
*IF(AND(MID(BT20,7,1)&lt;&gt;"4",MID(BT20,6,1)="8"),4,1)</f>
        <v>#VALUE!</v>
      </c>
      <c r="BN20" t="e">
        <f t="shared" ca="1" si="14"/>
        <v>#VALUE!</v>
      </c>
      <c r="BO20" t="e">
        <f t="shared" ca="1" si="15"/>
        <v>#VALUE!</v>
      </c>
      <c r="BP20" t="e">
        <f t="shared" ca="1" si="16"/>
        <v>#VALUE!</v>
      </c>
      <c r="BQ20" t="e">
        <f t="shared" ca="1" si="17"/>
        <v>#VALUE!</v>
      </c>
      <c r="BR20" t="e">
        <f t="shared" ca="1" si="21"/>
        <v>#VALUE!</v>
      </c>
      <c r="BS20" t="e">
        <f t="shared" ca="1" si="22"/>
        <v>#VALUE!</v>
      </c>
      <c r="BT20" t="e">
        <f ca="1">OFFSET([1]EquipTable!$A$1,ROW()-1,0)</f>
        <v>#VALUE!</v>
      </c>
      <c r="BV20" t="e">
        <f ca="1">IF(VLOOKUP($BY20,[2]ActorTable!$1:$1048576,MATCH("업데이트순번",[2]ActorTable!$1:$1,0),0)&lt;=$BW$1,1,0)
*IF(MID(BY20,7,1)="2",0.1,1)</f>
        <v>#VALUE!</v>
      </c>
      <c r="BW20" t="e">
        <f t="shared" ca="1" si="18"/>
        <v>#VALUE!</v>
      </c>
      <c r="BX20" t="e">
        <f t="shared" ca="1" si="19"/>
        <v>#VALUE!</v>
      </c>
      <c r="BY20" t="e">
        <f ca="1">OFFSET([2]ActorTable!$A$1,ROW()-1,0)</f>
        <v>#VALUE!</v>
      </c>
      <c r="BZ20" t="e">
        <f ca="1">VLOOKUP($BY20,[2]ActorTable!$1:$1048576,MATCH("이름참고",[2]ActorTable!$1:$1,0),0)</f>
        <v>#VALUE!</v>
      </c>
    </row>
    <row r="21" spans="1:78">
      <c r="A21">
        <v>20</v>
      </c>
      <c r="B21">
        <v>0</v>
      </c>
      <c r="C21">
        <f t="shared" si="0"/>
        <v>0</v>
      </c>
      <c r="D21">
        <f t="shared" ca="1" si="24"/>
        <v>0.42527316014788785</v>
      </c>
      <c r="E21">
        <f t="shared" ca="1" si="24"/>
        <v>0.31795677558280366</v>
      </c>
      <c r="F21">
        <f t="shared" ca="1" si="24"/>
        <v>0.21928703047685738</v>
      </c>
      <c r="G21">
        <f t="shared" ca="1" si="24"/>
        <v>0.33016674208958363</v>
      </c>
      <c r="H21">
        <f t="shared" ca="1" si="24"/>
        <v>0.77363775792388834</v>
      </c>
      <c r="I21">
        <f t="shared" ca="1" si="24"/>
        <v>0.95049786750989518</v>
      </c>
      <c r="M21" t="str">
        <f t="shared" ca="1" si="2"/>
        <v>지정 장비</v>
      </c>
      <c r="N21" t="e">
        <f t="shared" ca="1" si="20"/>
        <v>#VALUE!</v>
      </c>
      <c r="O21">
        <f t="shared" ca="1" si="12"/>
        <v>1</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캐릭터",$M21="지정 캐릭터 LBP1",$M21="지정 캐릭터 LBP2",$M21="지정 캐릭터 LBP3",$M21="안 지정 캐릭터 영웅등급"),"DI",
IF($M21="지정 캐릭터 PP","DI",
IF(OR($M21="안 지정 캐릭터 PP 일반등급",$M21="안 지정 캐릭터 PP 영웅등급"),"GO",
"그외없음"))))))</f>
        <v>DI</v>
      </c>
      <c r="Q21" t="e">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캐릭터",$M21="지정 캐릭터 LBP1",$M21="지정 캐릭터 LBP2",$M21="지정 캐릭터 LBP3"),
  IF(AND(OR($B21=10,$B21=11),$M21=OFFSET($M21,-1,0)),OFFSET(Q21,-1,0),
    IF(ISBLANK(VLOOKUP($N21,[2]ActorTable!$1:$1048576,MATCH("표준 DI pp Min",[2]ActorTable!$1:$1,0),0)),"삭제",
      INT(VLOOKUP($M21,$AN:$BA,MATCH($AX$1,$AN$1:$BA$1,0),0)*(VLOOKUP($N21,[2]ActorTable!$1:$1048576,MATCH("표준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VLOOKUP($M21,$AN:$BA,MATCH($AZ$1,$AN$1:$BA$1,0),0)+INT($H21*(VLOOKUP($M21,$AN:$BA,MATCH($BA$1,$AN$1:$BA$1,0),0)-VLOOKUP($M21,$AN:$BA,MATCH($AZ$1,$AN$1:$BA$1,0),0)+1))),
IF($M21="지정 캐릭터 PP",
  IF(AND(OR($B21=10,$B21=11),$M21=OFFSET($M21,-1,0)),OFFSET(Q21,-1,0),
    INT($O21*VLOOKUP($M21,$AN:$BA,MATCH($AX$1,$AN$1:$BA$1,0),0))),
"그외없음")))))))</f>
        <v>#VALUE!</v>
      </c>
      <c r="R21" t="e">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영웅등급"),VLOOKUP($M21,$AN:$BA,MATCH($AX$1,$AN$1:$BA$1,0),0),
IF(OR($M21="지정 캐릭터",$M21="지정 캐릭터 LBP1",$M21="지정 캐릭터 LBP2",$M21="지정 캐릭터 LBP3"),
  IF(AND(OR($B21=10,$B21=11),$M21=OFFSET($M21,-1,0)),OFFSET(R21,-1,0),
    INT(VLOOKUP($M21,$AN:$BA,MATCH($AX$1,$AN$1:$BA$1,0),0)*(VLOOKUP($N21,[2]ActorTable!$1:$1048576,MATCH("표준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VLOOKUP($M21,$AN:$BA,MATCH($AX$1,$AN$1:$BA$1,0),0)+INT($I21*(VLOOKUP($M21,$AN:$BA,MATCH($AY$1,$AN$1:$BA$1,0),0)-VLOOKUP($M21,$AN:$BA,MATCH($AX$1,$AN$1:$BA$1,0),0)+1))),
IF($M21="지정 캐릭터 PP",
  IF(AND(OR($B21=10,$B21=11),$M21=OFFSET($M21,-1,0)),OFFSET(R21,-1,0),
    INT($O21*(VLOOKUP($M21,$AN:$BA,MATCH($AX$1,$AN$1:$BA$1,0),0)*(VLOOKUP($M21,$AN:$BA,MATCH($AY$1,$AN$1:$BA$1,0),0)+$I21*(VLOOKUP($M21,$AN:$BA,MATCH($AZ$1,$AN$1:$BA$1,0),0)-VLOOKUP($M21,$AN:$BA,MATCH($AY$1,$AN$1:$BA$1,0),0)))))),
IF(OR($M21="안 지정 캐릭터 PP 일반등급",$M21="안 지정 캐릭터 PP 영웅등급"),
  IF(AND(OR($B21=10,$B21=11),$M21=OFFSET($M21,-1,0)),OFFSET(R21,-1,0),
    $O21*VLOOKUP($M21,$AN:$BA,MATCH($AX$1,$AN$1:$BA$1,0),0)),
"그외없음")))))))</f>
        <v>#VALUE!</v>
      </c>
      <c r="S21" t="e">
        <f ca="1">IF(OR(ISNUMBER(N21),N21="삭제"),"",
IF(LEFT(N21,5)="Equip",
  IF($BN$1&lt;VLOOKUP(N21,[1]EquipTable!$1:$1048576,MATCH("업데이트순번",[1]EquipTable!$1:$1,0),0),"업데이트순번이상",""),
IF(LEFT(N21,5)="Actor",
  IF($BW$1&lt;VLOOKUP(N21,[2]ActorTable!$1:$1048576,MATCH("업데이트순번",[2]ActorTable!$1:$1,0),0),"업데이트순번이상",""),
"그외없음")))</f>
        <v>#VALUE!</v>
      </c>
      <c r="T21" t="e">
        <f t="shared" ca="1" si="4"/>
        <v>#VALUE!</v>
      </c>
      <c r="U21" t="s">
        <v>83</v>
      </c>
      <c r="V21" t="s">
        <v>184</v>
      </c>
      <c r="W21">
        <v>1</v>
      </c>
      <c r="X21" t="s">
        <v>129</v>
      </c>
      <c r="Z21">
        <v>22500</v>
      </c>
      <c r="AA21" t="str">
        <f t="shared" ca="1" si="5"/>
        <v>fe</v>
      </c>
      <c r="AB21" t="s">
        <v>83</v>
      </c>
      <c r="AC21" t="s">
        <v>210</v>
      </c>
      <c r="AD21">
        <v>1</v>
      </c>
      <c r="AE21" t="s">
        <v>133</v>
      </c>
      <c r="AG21">
        <v>5</v>
      </c>
      <c r="AH21" t="str">
        <f t="shared" si="6"/>
        <v/>
      </c>
      <c r="AI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IFERROR(VLOOKUP(AC21,[2]ActorTable!$A:$G,MATCH("이름참고",[2]ActorTable!$1:$1,0),0),"캐릭터없음"),
"")))))</f>
        <v>파수꾼의 숏보우</v>
      </c>
      <c r="AJ21">
        <v>1</v>
      </c>
      <c r="AK2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v>
      </c>
      <c r="AL21" t="str">
        <f t="shared" ca="1" si="7"/>
        <v>{"dy":20,"sl":0,"tp":"fe","vl":"Equip2202","cn":1,"pt":"DI","pr":5}</v>
      </c>
      <c r="AQ21" t="s">
        <v>312</v>
      </c>
      <c r="AR21">
        <v>13.173831070889893</v>
      </c>
      <c r="BK21" t="e">
        <f ca="1">IF(VLOOKUP($BT21,[1]EquipTable!$1:$1048576,MATCH("업데이트순번",[1]EquipTable!$1:$1,0),0)&lt;=$BN$1,1,0)
*IF(MID(BT21,7,1)="4",0.1,1)</f>
        <v>#VALUE!</v>
      </c>
      <c r="BL21" t="e">
        <f ca="1">IF(VLOOKUP($BT21,[1]EquipTable!$1:$1048576,MATCH("업데이트순번",[1]EquipTable!$1:$1,0),0)&lt;=$BN$1,1,0)
*IF(MID(BT21,7,1)="4",0.1,1)
*IF(AND(MID(BT21,7,1)&lt;&gt;"4",OR(MID(BT21,6,1)="6",MID(BT21,6,1)="7")),3,1)</f>
        <v>#VALUE!</v>
      </c>
      <c r="BM21" t="e">
        <f ca="1">IF(VLOOKUP($BT21,[1]EquipTable!$1:$1048576,MATCH("업데이트순번",[1]EquipTable!$1:$1,0),0)&lt;=$BN$1,1,0)
*IF(MID(BT21,7,1)="4",0.1,1)
*IF(AND(MID(BT21,7,1)&lt;&gt;"4",MID(BT21,6,1)="8"),4,1)</f>
        <v>#VALUE!</v>
      </c>
      <c r="BN21" t="e">
        <f t="shared" ca="1" si="14"/>
        <v>#VALUE!</v>
      </c>
      <c r="BO21" t="e">
        <f t="shared" ca="1" si="15"/>
        <v>#VALUE!</v>
      </c>
      <c r="BP21" t="e">
        <f t="shared" ca="1" si="16"/>
        <v>#VALUE!</v>
      </c>
      <c r="BQ21" t="e">
        <f t="shared" ca="1" si="17"/>
        <v>#VALUE!</v>
      </c>
      <c r="BR21" t="e">
        <f t="shared" ca="1" si="21"/>
        <v>#VALUE!</v>
      </c>
      <c r="BS21" t="e">
        <f t="shared" ca="1" si="22"/>
        <v>#VALUE!</v>
      </c>
      <c r="BT21" t="e">
        <f ca="1">OFFSET([1]EquipTable!$A$1,ROW()-1,0)</f>
        <v>#VALUE!</v>
      </c>
      <c r="BV21" t="e">
        <f ca="1">IF(VLOOKUP($BY21,[2]ActorTable!$1:$1048576,MATCH("업데이트순번",[2]ActorTable!$1:$1,0),0)&lt;=$BW$1,1,0)
*IF(MID(BY21,7,1)="2",0.1,1)</f>
        <v>#VALUE!</v>
      </c>
      <c r="BW21" t="e">
        <f t="shared" ca="1" si="18"/>
        <v>#VALUE!</v>
      </c>
      <c r="BX21" t="e">
        <f t="shared" ca="1" si="19"/>
        <v>#VALUE!</v>
      </c>
      <c r="BY21" t="e">
        <f ca="1">OFFSET([2]ActorTable!$A$1,ROW()-1,0)</f>
        <v>#VALUE!</v>
      </c>
      <c r="BZ21" t="e">
        <f ca="1">VLOOKUP($BY21,[2]ActorTable!$1:$1048576,MATCH("이름참고",[2]ActorTable!$1:$1,0),0)</f>
        <v>#VALUE!</v>
      </c>
    </row>
    <row r="22" spans="1:78">
      <c r="A22">
        <v>21</v>
      </c>
      <c r="B22">
        <v>0</v>
      </c>
      <c r="C22">
        <f t="shared" si="0"/>
        <v>0</v>
      </c>
      <c r="D22">
        <f t="shared" ref="D22:I31" ca="1" si="25">RAND()</f>
        <v>0.25665536608522421</v>
      </c>
      <c r="E22">
        <f t="shared" ca="1" si="25"/>
        <v>0.64577865676854729</v>
      </c>
      <c r="F22">
        <f t="shared" ca="1" si="25"/>
        <v>0.71787034644569203</v>
      </c>
      <c r="G22">
        <f t="shared" ca="1" si="25"/>
        <v>0.50597845454710777</v>
      </c>
      <c r="H22">
        <f t="shared" ca="1" si="25"/>
        <v>0.75944452154613173</v>
      </c>
      <c r="I22">
        <f t="shared" ca="1" si="25"/>
        <v>0.78664146796018564</v>
      </c>
      <c r="M22" t="str">
        <f t="shared" ca="1" si="2"/>
        <v>지정 장비</v>
      </c>
      <c r="N22" t="e">
        <f t="shared" ca="1" si="20"/>
        <v>#VALUE!</v>
      </c>
      <c r="O22">
        <f t="shared" ca="1" si="12"/>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캐릭터",$M22="지정 캐릭터 LBP1",$M22="지정 캐릭터 LBP2",$M22="지정 캐릭터 LBP3",$M22="안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캐릭터",$M22="지정 캐릭터 LBP1",$M22="지정 캐릭터 LBP2",$M22="지정 캐릭터 LBP3"),
  IF(AND(OR($B22=10,$B22=11),$M22=OFFSET($M22,-1,0)),OFFSET(Q22,-1,0),
    IF(ISBLANK(VLOOKUP($N22,[2]ActorTable!$1:$1048576,MATCH("표준 DI pp Min",[2]ActorTable!$1:$1,0),0)),"삭제",
      INT(VLOOKUP($M22,$AN:$BA,MATCH($AX$1,$AN$1:$BA$1,0),0)*(VLOOKUP($N22,[2]ActorTable!$1:$1048576,MATCH("표준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VLOOKUP($M22,$AN:$BA,MATCH($AZ$1,$AN$1:$BA$1,0),0)+INT($H22*(VLOOKUP($M22,$AN:$BA,MATCH($BA$1,$AN$1:$BA$1,0),0)-VLOOKUP($M22,$AN:$BA,MATCH($AZ$1,$AN$1:$BA$1,0),0)+1))),
IF($M22="지정 캐릭터 PP",
  IF(AND(OR($B22=10,$B22=11),$M22=OFFSET($M22,-1,0)),OFFSET(Q22,-1,0),
    INT($O22*VLOOKUP($M22,$AN:$BA,MATCH($AX$1,$AN$1:$BA$1,0),0))),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영웅등급"),VLOOKUP($M22,$AN:$BA,MATCH($AX$1,$AN$1:$BA$1,0),0),
IF(OR($M22="지정 캐릭터",$M22="지정 캐릭터 LBP1",$M22="지정 캐릭터 LBP2",$M22="지정 캐릭터 LBP3"),
  IF(AND(OR($B22=10,$B22=11),$M22=OFFSET($M22,-1,0)),OFFSET(R22,-1,0),
    INT(VLOOKUP($M22,$AN:$BA,MATCH($AX$1,$AN$1:$BA$1,0),0)*(VLOOKUP($N22,[2]ActorTable!$1:$1048576,MATCH("표준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VLOOKUP($M22,$AN:$BA,MATCH($AX$1,$AN$1:$BA$1,0),0)+INT($I22*(VLOOKUP($M22,$AN:$BA,MATCH($AY$1,$AN$1:$BA$1,0),0)-VLOOKUP($M22,$AN:$BA,MATCH($AX$1,$AN$1:$BA$1,0),0)+1))),
IF($M22="지정 캐릭터 PP",
  IF(AND(OR($B22=10,$B22=11),$M22=OFFSET($M22,-1,0)),OFFSET(R22,-1,0),
    INT($O22*(VLOOKUP($M22,$AN:$BA,MATCH($AX$1,$AN$1:$BA$1,0),0)*(VLOOKUP($M22,$AN:$BA,MATCH($AY$1,$AN$1:$BA$1,0),0)+$I22*(VLOOKUP($M22,$AN:$BA,MATCH($AZ$1,$AN$1:$BA$1,0),0)-VLOOKUP($M22,$AN:$BA,MATCH($AY$1,$AN$1:$BA$1,0),0)))))),
IF(OR($M22="안 지정 캐릭터 PP 일반등급",$M22="안 지정 캐릭터 PP 영웅등급"),
  IF(AND(OR($B22=10,$B22=11),$M22=OFFSET($M22,-1,0)),OFFSET(R22,-1,0),
    $O22*VLOOKUP($M22,$AN:$BA,MATCH($AX$1,$AN$1:$BA$1,0),0)),
"그외없음")))))))</f>
        <v>#VALUE!</v>
      </c>
      <c r="S22" t="e">
        <f ca="1">IF(OR(ISNUMBER(N22),N22="삭제"),"",
IF(LEFT(N22,5)="Equip",
  IF($BN$1&lt;VLOOKUP(N22,[1]EquipTable!$1:$1048576,MATCH("업데이트순번",[1]EquipTable!$1:$1,0),0),"업데이트순번이상",""),
IF(LEFT(N22,5)="Actor",
  IF($BW$1&lt;VLOOKUP(N22,[2]ActorTable!$1:$1048576,MATCH("업데이트순번",[2]ActorTable!$1:$1,0),0),"업데이트순번이상",""),
"그외없음")))</f>
        <v>#VALUE!</v>
      </c>
      <c r="T22" t="e">
        <f t="shared" ca="1" si="4"/>
        <v>#VALUE!</v>
      </c>
      <c r="U22" t="s">
        <v>83</v>
      </c>
      <c r="V22" t="s">
        <v>218</v>
      </c>
      <c r="W22">
        <v>1</v>
      </c>
      <c r="X22" t="s">
        <v>129</v>
      </c>
      <c r="Z22">
        <v>3400</v>
      </c>
      <c r="AA22" t="str">
        <f t="shared" ca="1" si="5"/>
        <v>fe</v>
      </c>
      <c r="AB22" t="s">
        <v>83</v>
      </c>
      <c r="AC22" t="s">
        <v>203</v>
      </c>
      <c r="AD22">
        <v>1</v>
      </c>
      <c r="AE22" t="s">
        <v>129</v>
      </c>
      <c r="AG22">
        <v>2200</v>
      </c>
      <c r="AH22" t="str">
        <f t="shared" si="6"/>
        <v/>
      </c>
      <c r="AI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IFERROR(VLOOKUP(AC22,[2]ActorTable!$A:$G,MATCH("이름참고",[2]ActorTable!$1:$1,0),0),"캐릭터없음"),
"")))))</f>
        <v>트라이리볼버</v>
      </c>
      <c r="AJ22">
        <v>1</v>
      </c>
      <c r="AK2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v>
      </c>
      <c r="AL22" t="str">
        <f t="shared" ca="1" si="7"/>
        <v>{"dy":21,"sl":0,"tp":"fe","vl":"Equip6001","cn":1,"pt":"GO","pr":2200}</v>
      </c>
      <c r="AQ22" t="s">
        <v>313</v>
      </c>
      <c r="AR22">
        <v>17.943061840120663</v>
      </c>
      <c r="BK22" t="e">
        <f ca="1">IF(VLOOKUP($BT22,[1]EquipTable!$1:$1048576,MATCH("업데이트순번",[1]EquipTable!$1:$1,0),0)&lt;=$BN$1,1,0)
*IF(MID(BT22,7,1)="4",0.1,1)</f>
        <v>#VALUE!</v>
      </c>
      <c r="BL22" t="e">
        <f ca="1">IF(VLOOKUP($BT22,[1]EquipTable!$1:$1048576,MATCH("업데이트순번",[1]EquipTable!$1:$1,0),0)&lt;=$BN$1,1,0)
*IF(MID(BT22,7,1)="4",0.1,1)
*IF(AND(MID(BT22,7,1)&lt;&gt;"4",OR(MID(BT22,6,1)="6",MID(BT22,6,1)="7")),3,1)</f>
        <v>#VALUE!</v>
      </c>
      <c r="BM22" t="e">
        <f ca="1">IF(VLOOKUP($BT22,[1]EquipTable!$1:$1048576,MATCH("업데이트순번",[1]EquipTable!$1:$1,0),0)&lt;=$BN$1,1,0)
*IF(MID(BT22,7,1)="4",0.1,1)
*IF(AND(MID(BT22,7,1)&lt;&gt;"4",MID(BT22,6,1)="8"),4,1)</f>
        <v>#VALUE!</v>
      </c>
      <c r="BN22" t="e">
        <f t="shared" ca="1" si="14"/>
        <v>#VALUE!</v>
      </c>
      <c r="BO22" t="e">
        <f t="shared" ca="1" si="15"/>
        <v>#VALUE!</v>
      </c>
      <c r="BP22" t="e">
        <f t="shared" ca="1" si="16"/>
        <v>#VALUE!</v>
      </c>
      <c r="BQ22" t="e">
        <f t="shared" ca="1" si="17"/>
        <v>#VALUE!</v>
      </c>
      <c r="BR22" t="e">
        <f t="shared" ca="1" si="21"/>
        <v>#VALUE!</v>
      </c>
      <c r="BS22" t="e">
        <f t="shared" ca="1" si="22"/>
        <v>#VALUE!</v>
      </c>
      <c r="BT22" t="e">
        <f ca="1">OFFSET([1]EquipTable!$A$1,ROW()-1,0)</f>
        <v>#VALUE!</v>
      </c>
      <c r="BV22" t="e">
        <f ca="1">IF(VLOOKUP($BY22,[2]ActorTable!$1:$1048576,MATCH("업데이트순번",[2]ActorTable!$1:$1,0),0)&lt;=$BW$1,1,0)
*IF(MID(BY22,7,1)="2",0.1,1)</f>
        <v>#VALUE!</v>
      </c>
      <c r="BW22" t="e">
        <f t="shared" ca="1" si="18"/>
        <v>#VALUE!</v>
      </c>
      <c r="BX22" t="e">
        <f t="shared" ca="1" si="19"/>
        <v>#VALUE!</v>
      </c>
      <c r="BY22" t="e">
        <f ca="1">OFFSET([2]ActorTable!$A$1,ROW()-1,0)</f>
        <v>#VALUE!</v>
      </c>
      <c r="BZ22" t="e">
        <f ca="1">VLOOKUP($BY22,[2]ActorTable!$1:$1048576,MATCH("이름참고",[2]ActorTable!$1:$1,0),0)</f>
        <v>#VALUE!</v>
      </c>
    </row>
    <row r="23" spans="1:78">
      <c r="A23">
        <v>22</v>
      </c>
      <c r="B23">
        <v>0</v>
      </c>
      <c r="C23">
        <f t="shared" si="0"/>
        <v>0</v>
      </c>
      <c r="D23">
        <f t="shared" ca="1" si="25"/>
        <v>0.36188947401511817</v>
      </c>
      <c r="E23">
        <f t="shared" ca="1" si="25"/>
        <v>0.13023046321037701</v>
      </c>
      <c r="F23">
        <f t="shared" ca="1" si="25"/>
        <v>0.88880946997236621</v>
      </c>
      <c r="G23">
        <f t="shared" ca="1" si="25"/>
        <v>0.97795242772844149</v>
      </c>
      <c r="H23">
        <f t="shared" ca="1" si="25"/>
        <v>0.2346712043016459</v>
      </c>
      <c r="I23">
        <f t="shared" ca="1" si="25"/>
        <v>0.96737847948123901</v>
      </c>
      <c r="M23" t="str">
        <f t="shared" ca="1" si="2"/>
        <v>지정 장비</v>
      </c>
      <c r="N23" t="e">
        <f t="shared" ca="1" si="20"/>
        <v>#VALUE!</v>
      </c>
      <c r="O23">
        <f t="shared" ca="1" si="12"/>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캐릭터",$M23="지정 캐릭터 LBP1",$M23="지정 캐릭터 LBP2",$M23="지정 캐릭터 LBP3",$M23="안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캐릭터",$M23="지정 캐릭터 LBP1",$M23="지정 캐릭터 LBP2",$M23="지정 캐릭터 LBP3"),
  IF(AND(OR($B23=10,$B23=11),$M23=OFFSET($M23,-1,0)),OFFSET(Q23,-1,0),
    IF(ISBLANK(VLOOKUP($N23,[2]ActorTable!$1:$1048576,MATCH("표준 DI pp Min",[2]ActorTable!$1:$1,0),0)),"삭제",
      INT(VLOOKUP($M23,$AN:$BA,MATCH($AX$1,$AN$1:$BA$1,0),0)*(VLOOKUP($N23,[2]ActorTable!$1:$1048576,MATCH("표준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VLOOKUP($M23,$AN:$BA,MATCH($AZ$1,$AN$1:$BA$1,0),0)+INT($H23*(VLOOKUP($M23,$AN:$BA,MATCH($BA$1,$AN$1:$BA$1,0),0)-VLOOKUP($M23,$AN:$BA,MATCH($AZ$1,$AN$1:$BA$1,0),0)+1))),
IF($M23="지정 캐릭터 PP",
  IF(AND(OR($B23=10,$B23=11),$M23=OFFSET($M23,-1,0)),OFFSET(Q23,-1,0),
    INT($O23*VLOOKUP($M23,$AN:$BA,MATCH($AX$1,$AN$1:$BA$1,0),0))),
"그외없음")))))))</f>
        <v>삭제</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영웅등급"),VLOOKUP($M23,$AN:$BA,MATCH($AX$1,$AN$1:$BA$1,0),0),
IF(OR($M23="지정 캐릭터",$M23="지정 캐릭터 LBP1",$M23="지정 캐릭터 LBP2",$M23="지정 캐릭터 LBP3"),
  IF(AND(OR($B23=10,$B23=11),$M23=OFFSET($M23,-1,0)),OFFSET(R23,-1,0),
    INT(VLOOKUP($M23,$AN:$BA,MATCH($AX$1,$AN$1:$BA$1,0),0)*(VLOOKUP($N23,[2]ActorTable!$1:$1048576,MATCH("표준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VLOOKUP($M23,$AN:$BA,MATCH($AX$1,$AN$1:$BA$1,0),0)+INT($I23*(VLOOKUP($M23,$AN:$BA,MATCH($AY$1,$AN$1:$BA$1,0),0)-VLOOKUP($M23,$AN:$BA,MATCH($AX$1,$AN$1:$BA$1,0),0)+1))),
IF($M23="지정 캐릭터 PP",
  IF(AND(OR($B23=10,$B23=11),$M23=OFFSET($M23,-1,0)),OFFSET(R23,-1,0),
    INT($O23*(VLOOKUP($M23,$AN:$BA,MATCH($AX$1,$AN$1:$BA$1,0),0)*(VLOOKUP($M23,$AN:$BA,MATCH($AY$1,$AN$1:$BA$1,0),0)+$I23*(VLOOKUP($M23,$AN:$BA,MATCH($AZ$1,$AN$1:$BA$1,0),0)-VLOOKUP($M23,$AN:$BA,MATCH($AY$1,$AN$1:$BA$1,0),0)))))),
IF(OR($M23="안 지정 캐릭터 PP 일반등급",$M23="안 지정 캐릭터 PP 영웅등급"),
  IF(AND(OR($B23=10,$B23=11),$M23=OFFSET($M23,-1,0)),OFFSET(R23,-1,0),
    $O23*VLOOKUP($M23,$AN:$BA,MATCH($AX$1,$AN$1:$BA$1,0),0)),
"그외없음")))))))</f>
        <v>#VALUE!</v>
      </c>
      <c r="S23" t="e">
        <f ca="1">IF(OR(ISNUMBER(N23),N23="삭제"),"",
IF(LEFT(N23,5)="Equip",
  IF($BN$1&lt;VLOOKUP(N23,[1]EquipTable!$1:$1048576,MATCH("업데이트순번",[1]EquipTable!$1:$1,0),0),"업데이트순번이상",""),
IF(LEFT(N23,5)="Actor",
  IF($BW$1&lt;VLOOKUP(N23,[2]ActorTable!$1:$1048576,MATCH("업데이트순번",[2]ActorTable!$1:$1,0),0),"업데이트순번이상",""),
"그외없음")))</f>
        <v>#VALUE!</v>
      </c>
      <c r="T23" t="e">
        <f t="shared" ca="1" si="4"/>
        <v>#VALUE!</v>
      </c>
      <c r="U23" t="s">
        <v>83</v>
      </c>
      <c r="V23" t="s">
        <v>288</v>
      </c>
      <c r="W23">
        <v>1</v>
      </c>
      <c r="X23" t="s">
        <v>133</v>
      </c>
      <c r="Y23">
        <v>87</v>
      </c>
      <c r="Z23">
        <v>61</v>
      </c>
      <c r="AA23" t="str">
        <f t="shared" ca="1" si="5"/>
        <v>fe</v>
      </c>
      <c r="AB23" t="s">
        <v>83</v>
      </c>
      <c r="AC23" t="s">
        <v>113</v>
      </c>
      <c r="AD23">
        <v>1</v>
      </c>
      <c r="AE23" t="s">
        <v>129</v>
      </c>
      <c r="AG23">
        <v>600</v>
      </c>
      <c r="AH23" t="str">
        <f t="shared" si="6"/>
        <v/>
      </c>
      <c r="AI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IFERROR(VLOOKUP(AC23,[2]ActorTable!$A:$G,MATCH("이름참고",[2]ActorTable!$1:$1,0),0),"캐릭터없음"),
"")))))</f>
        <v>석공의 망치</v>
      </c>
      <c r="AJ23">
        <v>1</v>
      </c>
      <c r="AK2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v>
      </c>
      <c r="AL23" t="str">
        <f t="shared" ca="1" si="7"/>
        <v>{"dy":22,"sl":0,"tp":"fe","vl":"Equip4001","cn":1,"pt":"GO","pr":600}</v>
      </c>
      <c r="AQ23" t="s">
        <v>314</v>
      </c>
      <c r="AR23">
        <v>20.923831070889893</v>
      </c>
      <c r="BK23" t="e">
        <f ca="1">IF(VLOOKUP($BT23,[1]EquipTable!$1:$1048576,MATCH("업데이트순번",[1]EquipTable!$1:$1,0),0)&lt;=$BN$1,1,0)
*IF(MID(BT23,7,1)="4",0.1,1)</f>
        <v>#VALUE!</v>
      </c>
      <c r="BL23" t="e">
        <f ca="1">IF(VLOOKUP($BT23,[1]EquipTable!$1:$1048576,MATCH("업데이트순번",[1]EquipTable!$1:$1,0),0)&lt;=$BN$1,1,0)
*IF(MID(BT23,7,1)="4",0.1,1)
*IF(AND(MID(BT23,7,1)&lt;&gt;"4",OR(MID(BT23,6,1)="6",MID(BT23,6,1)="7")),3,1)</f>
        <v>#VALUE!</v>
      </c>
      <c r="BM23" t="e">
        <f ca="1">IF(VLOOKUP($BT23,[1]EquipTable!$1:$1048576,MATCH("업데이트순번",[1]EquipTable!$1:$1,0),0)&lt;=$BN$1,1,0)
*IF(MID(BT23,7,1)="4",0.1,1)
*IF(AND(MID(BT23,7,1)&lt;&gt;"4",MID(BT23,6,1)="8"),4,1)</f>
        <v>#VALUE!</v>
      </c>
      <c r="BN23" t="e">
        <f t="shared" ca="1" si="14"/>
        <v>#VALUE!</v>
      </c>
      <c r="BO23" t="e">
        <f t="shared" ca="1" si="15"/>
        <v>#VALUE!</v>
      </c>
      <c r="BP23" t="e">
        <f t="shared" ca="1" si="16"/>
        <v>#VALUE!</v>
      </c>
      <c r="BQ23" t="e">
        <f t="shared" ca="1" si="17"/>
        <v>#VALUE!</v>
      </c>
      <c r="BR23" t="e">
        <f t="shared" ca="1" si="21"/>
        <v>#VALUE!</v>
      </c>
      <c r="BS23" t="e">
        <f t="shared" ca="1" si="22"/>
        <v>#VALUE!</v>
      </c>
      <c r="BT23" t="e">
        <f ca="1">OFFSET([1]EquipTable!$A$1,ROW()-1,0)</f>
        <v>#VALUE!</v>
      </c>
      <c r="BV23" t="e">
        <f ca="1">IF(VLOOKUP($BY23,[2]ActorTable!$1:$1048576,MATCH("업데이트순번",[2]ActorTable!$1:$1,0),0)&lt;=$BW$1,1,0)
*IF(MID(BY23,7,1)="2",0.1,1)</f>
        <v>#VALUE!</v>
      </c>
      <c r="BW23" t="e">
        <f t="shared" ca="1" si="18"/>
        <v>#VALUE!</v>
      </c>
      <c r="BX23" t="e">
        <f t="shared" ca="1" si="19"/>
        <v>#VALUE!</v>
      </c>
      <c r="BY23" t="e">
        <f ca="1">OFFSET([2]ActorTable!$A$1,ROW()-1,0)</f>
        <v>#VALUE!</v>
      </c>
      <c r="BZ23" t="e">
        <f ca="1">VLOOKUP($BY23,[2]ActorTable!$1:$1048576,MATCH("이름참고",[2]ActorTable!$1:$1,0),0)</f>
        <v>#VALUE!</v>
      </c>
    </row>
    <row r="24" spans="1:78">
      <c r="A24">
        <v>23</v>
      </c>
      <c r="B24">
        <v>0</v>
      </c>
      <c r="C24">
        <f t="shared" si="0"/>
        <v>0</v>
      </c>
      <c r="D24">
        <f t="shared" ca="1" si="25"/>
        <v>5.2313480839571436E-2</v>
      </c>
      <c r="E24">
        <f t="shared" ca="1" si="25"/>
        <v>0.96579897257579539</v>
      </c>
      <c r="F24">
        <f t="shared" ca="1" si="25"/>
        <v>0.28962152655741313</v>
      </c>
      <c r="G24">
        <f t="shared" ca="1" si="25"/>
        <v>0.3142062340805668</v>
      </c>
      <c r="H24">
        <f t="shared" ca="1" si="25"/>
        <v>0.77988330789195526</v>
      </c>
      <c r="I24">
        <f t="shared" ca="1" si="25"/>
        <v>2.0647846672266379E-2</v>
      </c>
      <c r="M24" t="str">
        <f t="shared" ca="1" si="2"/>
        <v>지정 장비</v>
      </c>
      <c r="N24" t="e">
        <f t="shared" ca="1" si="20"/>
        <v>#VALUE!</v>
      </c>
      <c r="O24">
        <f t="shared" ca="1" si="12"/>
        <v>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캐릭터",$M24="지정 캐릭터 LBP1",$M24="지정 캐릭터 LBP2",$M24="지정 캐릭터 LBP3",$M24="안 지정 캐릭터 영웅등급"),"DI",
IF($M24="지정 캐릭터 PP","DI",
IF(OR($M24="안 지정 캐릭터 PP 일반등급",$M24="안 지정 캐릭터 PP 영웅등급"),"GO",
"그외없음"))))))</f>
        <v>DI</v>
      </c>
      <c r="Q24" t="e">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캐릭터",$M24="지정 캐릭터 LBP1",$M24="지정 캐릭터 LBP2",$M24="지정 캐릭터 LBP3"),
  IF(AND(OR($B24=10,$B24=11),$M24=OFFSET($M24,-1,0)),OFFSET(Q24,-1,0),
    IF(ISBLANK(VLOOKUP($N24,[2]ActorTable!$1:$1048576,MATCH("표준 DI pp Min",[2]ActorTable!$1:$1,0),0)),"삭제",
      INT(VLOOKUP($M24,$AN:$BA,MATCH($AX$1,$AN$1:$BA$1,0),0)*(VLOOKUP($N24,[2]ActorTable!$1:$1048576,MATCH("표준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VLOOKUP($M24,$AN:$BA,MATCH($AZ$1,$AN$1:$BA$1,0),0)+INT($H24*(VLOOKUP($M24,$AN:$BA,MATCH($BA$1,$AN$1:$BA$1,0),0)-VLOOKUP($M24,$AN:$BA,MATCH($AZ$1,$AN$1:$BA$1,0),0)+1))),
IF($M24="지정 캐릭터 PP",
  IF(AND(OR($B24=10,$B24=11),$M24=OFFSET($M24,-1,0)),OFFSET(Q24,-1,0),
    INT($O24*VLOOKUP($M24,$AN:$BA,MATCH($AX$1,$AN$1:$BA$1,0),0))),
"그외없음")))))))</f>
        <v>#VALUE!</v>
      </c>
      <c r="R24" t="e">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영웅등급"),VLOOKUP($M24,$AN:$BA,MATCH($AX$1,$AN$1:$BA$1,0),0),
IF(OR($M24="지정 캐릭터",$M24="지정 캐릭터 LBP1",$M24="지정 캐릭터 LBP2",$M24="지정 캐릭터 LBP3"),
  IF(AND(OR($B24=10,$B24=11),$M24=OFFSET($M24,-1,0)),OFFSET(R24,-1,0),
    INT(VLOOKUP($M24,$AN:$BA,MATCH($AX$1,$AN$1:$BA$1,0),0)*(VLOOKUP($N24,[2]ActorTable!$1:$1048576,MATCH("표준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VLOOKUP($M24,$AN:$BA,MATCH($AX$1,$AN$1:$BA$1,0),0)+INT($I24*(VLOOKUP($M24,$AN:$BA,MATCH($AY$1,$AN$1:$BA$1,0),0)-VLOOKUP($M24,$AN:$BA,MATCH($AX$1,$AN$1:$BA$1,0),0)+1))),
IF($M24="지정 캐릭터 PP",
  IF(AND(OR($B24=10,$B24=11),$M24=OFFSET($M24,-1,0)),OFFSET(R24,-1,0),
    INT($O24*(VLOOKUP($M24,$AN:$BA,MATCH($AX$1,$AN$1:$BA$1,0),0)*(VLOOKUP($M24,$AN:$BA,MATCH($AY$1,$AN$1:$BA$1,0),0)+$I24*(VLOOKUP($M24,$AN:$BA,MATCH($AZ$1,$AN$1:$BA$1,0),0)-VLOOKUP($M24,$AN:$BA,MATCH($AY$1,$AN$1:$BA$1,0),0)))))),
IF(OR($M24="안 지정 캐릭터 PP 일반등급",$M24="안 지정 캐릭터 PP 영웅등급"),
  IF(AND(OR($B24=10,$B24=11),$M24=OFFSET($M24,-1,0)),OFFSET(R24,-1,0),
    $O24*VLOOKUP($M24,$AN:$BA,MATCH($AX$1,$AN$1:$BA$1,0),0)),
"그외없음")))))))</f>
        <v>#VALUE!</v>
      </c>
      <c r="S24" t="e">
        <f ca="1">IF(OR(ISNUMBER(N24),N24="삭제"),"",
IF(LEFT(N24,5)="Equip",
  IF($BN$1&lt;VLOOKUP(N24,[1]EquipTable!$1:$1048576,MATCH("업데이트순번",[1]EquipTable!$1:$1,0),0),"업데이트순번이상",""),
IF(LEFT(N24,5)="Actor",
  IF($BW$1&lt;VLOOKUP(N24,[2]ActorTable!$1:$1048576,MATCH("업데이트순번",[2]ActorTable!$1:$1,0),0),"업데이트순번이상",""),
"그외없음")))</f>
        <v>#VALUE!</v>
      </c>
      <c r="T24" t="e">
        <f t="shared" ca="1" si="4"/>
        <v>#VALUE!</v>
      </c>
      <c r="U24" t="s">
        <v>83</v>
      </c>
      <c r="V24" t="s">
        <v>206</v>
      </c>
      <c r="W24">
        <v>1</v>
      </c>
      <c r="X24" t="s">
        <v>133</v>
      </c>
      <c r="Z24">
        <v>12</v>
      </c>
      <c r="AA24" t="str">
        <f t="shared" ca="1" si="5"/>
        <v>fe</v>
      </c>
      <c r="AB24" t="s">
        <v>83</v>
      </c>
      <c r="AC24" t="s">
        <v>117</v>
      </c>
      <c r="AD24">
        <v>1</v>
      </c>
      <c r="AE24" t="s">
        <v>129</v>
      </c>
      <c r="AG24">
        <v>1300</v>
      </c>
      <c r="AH24" t="str">
        <f t="shared" si="6"/>
        <v/>
      </c>
      <c r="AI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IFERROR(VLOOKUP(AC24,[2]ActorTable!$A:$G,MATCH("이름참고",[2]ActorTable!$1:$1,0),0),"캐릭터없음"),
"")))))</f>
        <v>강철 마울</v>
      </c>
      <c r="AJ24">
        <v>1</v>
      </c>
      <c r="AK2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v>
      </c>
      <c r="AL24" t="str">
        <f t="shared" ca="1" si="7"/>
        <v>{"dy":23,"sl":0,"tp":"fe","vl":"Equip4102","cn":1,"pt":"GO","pr":1300}</v>
      </c>
      <c r="BK24" t="e">
        <f ca="1">IF(VLOOKUP($BT24,[1]EquipTable!$1:$1048576,MATCH("업데이트순번",[1]EquipTable!$1:$1,0),0)&lt;=$BN$1,1,0)
*IF(MID(BT24,7,1)="4",0.1,1)</f>
        <v>#VALUE!</v>
      </c>
      <c r="BL24" t="e">
        <f ca="1">IF(VLOOKUP($BT24,[1]EquipTable!$1:$1048576,MATCH("업데이트순번",[1]EquipTable!$1:$1,0),0)&lt;=$BN$1,1,0)
*IF(MID(BT24,7,1)="4",0.1,1)
*IF(AND(MID(BT24,7,1)&lt;&gt;"4",OR(MID(BT24,6,1)="6",MID(BT24,6,1)="7")),3,1)</f>
        <v>#VALUE!</v>
      </c>
      <c r="BM24" t="e">
        <f ca="1">IF(VLOOKUP($BT24,[1]EquipTable!$1:$1048576,MATCH("업데이트순번",[1]EquipTable!$1:$1,0),0)&lt;=$BN$1,1,0)
*IF(MID(BT24,7,1)="4",0.1,1)
*IF(AND(MID(BT24,7,1)&lt;&gt;"4",MID(BT24,6,1)="8"),4,1)</f>
        <v>#VALUE!</v>
      </c>
      <c r="BN24" t="e">
        <f t="shared" ca="1" si="14"/>
        <v>#VALUE!</v>
      </c>
      <c r="BO24" t="e">
        <f t="shared" ca="1" si="15"/>
        <v>#VALUE!</v>
      </c>
      <c r="BP24" t="e">
        <f t="shared" ca="1" si="16"/>
        <v>#VALUE!</v>
      </c>
      <c r="BQ24" t="e">
        <f t="shared" ca="1" si="17"/>
        <v>#VALUE!</v>
      </c>
      <c r="BR24" t="e">
        <f t="shared" ca="1" si="21"/>
        <v>#VALUE!</v>
      </c>
      <c r="BS24" t="e">
        <f t="shared" ca="1" si="22"/>
        <v>#VALUE!</v>
      </c>
      <c r="BT24" t="e">
        <f ca="1">OFFSET([1]EquipTable!$A$1,ROW()-1,0)</f>
        <v>#VALUE!</v>
      </c>
      <c r="BV24" t="e">
        <f ca="1">IF(VLOOKUP($BY24,[2]ActorTable!$1:$1048576,MATCH("업데이트순번",[2]ActorTable!$1:$1,0),0)&lt;=$BW$1,1,0)
*IF(MID(BY24,7,1)="2",0.1,1)</f>
        <v>#VALUE!</v>
      </c>
      <c r="BW24" t="e">
        <f t="shared" ca="1" si="18"/>
        <v>#VALUE!</v>
      </c>
      <c r="BX24" t="e">
        <f t="shared" ca="1" si="19"/>
        <v>#VALUE!</v>
      </c>
      <c r="BY24" t="e">
        <f ca="1">OFFSET([2]ActorTable!$A$1,ROW()-1,0)</f>
        <v>#VALUE!</v>
      </c>
      <c r="BZ24" t="e">
        <f ca="1">VLOOKUP($BY24,[2]ActorTable!$1:$1048576,MATCH("이름참고",[2]ActorTable!$1:$1,0),0)</f>
        <v>#VALUE!</v>
      </c>
    </row>
    <row r="25" spans="1:78">
      <c r="A25">
        <v>24</v>
      </c>
      <c r="B25">
        <v>0</v>
      </c>
      <c r="C25">
        <f t="shared" si="0"/>
        <v>0</v>
      </c>
      <c r="D25">
        <f t="shared" ca="1" si="25"/>
        <v>0.36227868575926148</v>
      </c>
      <c r="E25">
        <f t="shared" ca="1" si="25"/>
        <v>0.58447135128845651</v>
      </c>
      <c r="F25">
        <f t="shared" ca="1" si="25"/>
        <v>0.14115523392788842</v>
      </c>
      <c r="G25">
        <f t="shared" ca="1" si="25"/>
        <v>0.8810914052371851</v>
      </c>
      <c r="H25">
        <f t="shared" ca="1" si="25"/>
        <v>0.99663659969778928</v>
      </c>
      <c r="I25">
        <f t="shared" ca="1" si="25"/>
        <v>0.83546389086191075</v>
      </c>
      <c r="M25" t="str">
        <f t="shared" ca="1" si="2"/>
        <v>지정 장비</v>
      </c>
      <c r="N25" t="e">
        <f t="shared" ca="1" si="20"/>
        <v>#VALUE!</v>
      </c>
      <c r="O25">
        <f t="shared" ca="1" si="12"/>
        <v>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캐릭터",$M25="지정 캐릭터 LBP1",$M25="지정 캐릭터 LBP2",$M25="지정 캐릭터 LBP3",$M25="안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캐릭터",$M25="지정 캐릭터 LBP1",$M25="지정 캐릭터 LBP2",$M25="지정 캐릭터 LBP3"),
  IF(AND(OR($B25=10,$B25=11),$M25=OFFSET($M25,-1,0)),OFFSET(Q25,-1,0),
    IF(ISBLANK(VLOOKUP($N25,[2]ActorTable!$1:$1048576,MATCH("표준 DI pp Min",[2]ActorTable!$1:$1,0),0)),"삭제",
      INT(VLOOKUP($M25,$AN:$BA,MATCH($AX$1,$AN$1:$BA$1,0),0)*(VLOOKUP($N25,[2]ActorTable!$1:$1048576,MATCH("표준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VLOOKUP($M25,$AN:$BA,MATCH($AZ$1,$AN$1:$BA$1,0),0)+INT($H25*(VLOOKUP($M25,$AN:$BA,MATCH($BA$1,$AN$1:$BA$1,0),0)-VLOOKUP($M25,$AN:$BA,MATCH($AZ$1,$AN$1:$BA$1,0),0)+1))),
IF($M25="지정 캐릭터 PP",
  IF(AND(OR($B25=10,$B25=11),$M25=OFFSET($M25,-1,0)),OFFSET(Q25,-1,0),
    INT($O25*VLOOKUP($M25,$AN:$BA,MATCH($AX$1,$AN$1:$BA$1,0),0))),
"그외없음")))))))</f>
        <v>삭제</v>
      </c>
      <c r="R25" t="e">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영웅등급"),VLOOKUP($M25,$AN:$BA,MATCH($AX$1,$AN$1:$BA$1,0),0),
IF(OR($M25="지정 캐릭터",$M25="지정 캐릭터 LBP1",$M25="지정 캐릭터 LBP2",$M25="지정 캐릭터 LBP3"),
  IF(AND(OR($B25=10,$B25=11),$M25=OFFSET($M25,-1,0)),OFFSET(R25,-1,0),
    INT(VLOOKUP($M25,$AN:$BA,MATCH($AX$1,$AN$1:$BA$1,0),0)*(VLOOKUP($N25,[2]ActorTable!$1:$1048576,MATCH("표준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VLOOKUP($M25,$AN:$BA,MATCH($AX$1,$AN$1:$BA$1,0),0)+INT($I25*(VLOOKUP($M25,$AN:$BA,MATCH($AY$1,$AN$1:$BA$1,0),0)-VLOOKUP($M25,$AN:$BA,MATCH($AX$1,$AN$1:$BA$1,0),0)+1))),
IF($M25="지정 캐릭터 PP",
  IF(AND(OR($B25=10,$B25=11),$M25=OFFSET($M25,-1,0)),OFFSET(R25,-1,0),
    INT($O25*(VLOOKUP($M25,$AN:$BA,MATCH($AX$1,$AN$1:$BA$1,0),0)*(VLOOKUP($M25,$AN:$BA,MATCH($AY$1,$AN$1:$BA$1,0),0)+$I25*(VLOOKUP($M25,$AN:$BA,MATCH($AZ$1,$AN$1:$BA$1,0),0)-VLOOKUP($M25,$AN:$BA,MATCH($AY$1,$AN$1:$BA$1,0),0)))))),
IF(OR($M25="안 지정 캐릭터 PP 일반등급",$M25="안 지정 캐릭터 PP 영웅등급"),
  IF(AND(OR($B25=10,$B25=11),$M25=OFFSET($M25,-1,0)),OFFSET(R25,-1,0),
    $O25*VLOOKUP($M25,$AN:$BA,MATCH($AX$1,$AN$1:$BA$1,0),0)),
"그외없음")))))))</f>
        <v>#VALUE!</v>
      </c>
      <c r="S25" t="e">
        <f ca="1">IF(OR(ISNUMBER(N25),N25="삭제"),"",
IF(LEFT(N25,5)="Equip",
  IF($BN$1&lt;VLOOKUP(N25,[1]EquipTable!$1:$1048576,MATCH("업데이트순번",[1]EquipTable!$1:$1,0),0),"업데이트순번이상",""),
IF(LEFT(N25,5)="Actor",
  IF($BW$1&lt;VLOOKUP(N25,[2]ActorTable!$1:$1048576,MATCH("업데이트순번",[2]ActorTable!$1:$1,0),0),"업데이트순번이상",""),
"그외없음")))</f>
        <v>#VALUE!</v>
      </c>
      <c r="T25" t="e">
        <f t="shared" ca="1" si="4"/>
        <v>#VALUE!</v>
      </c>
      <c r="U25" t="s">
        <v>83</v>
      </c>
      <c r="V25" t="s">
        <v>198</v>
      </c>
      <c r="W25">
        <v>1</v>
      </c>
      <c r="X25" t="s">
        <v>133</v>
      </c>
      <c r="Z25">
        <v>11</v>
      </c>
      <c r="AA25" t="str">
        <f t="shared" ca="1" si="5"/>
        <v>fe</v>
      </c>
      <c r="AB25" t="s">
        <v>83</v>
      </c>
      <c r="AC25" t="s">
        <v>281</v>
      </c>
      <c r="AD25">
        <v>1</v>
      </c>
      <c r="AE25" t="s">
        <v>129</v>
      </c>
      <c r="AG25">
        <v>900</v>
      </c>
      <c r="AH25" t="str">
        <f t="shared" si="6"/>
        <v/>
      </c>
      <c r="AI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IFERROR(VLOOKUP(AC25,[2]ActorTable!$A:$G,MATCH("이름참고",[2]ActorTable!$1:$1,0),0),"캐릭터없음"),
"")))))</f>
        <v>푸른 보석 지팡이</v>
      </c>
      <c r="AJ25">
        <v>1</v>
      </c>
      <c r="AK2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v>
      </c>
      <c r="AL25" t="str">
        <f t="shared" ca="1" si="7"/>
        <v>{"dy":24,"sl":0,"tp":"fe","vl":"Equip3001","cn":1,"pt":"GO","pr":900}</v>
      </c>
      <c r="BK25" t="e">
        <f ca="1">IF(VLOOKUP($BT25,[1]EquipTable!$1:$1048576,MATCH("업데이트순번",[1]EquipTable!$1:$1,0),0)&lt;=$BN$1,1,0)
*IF(MID(BT25,7,1)="4",0.1,1)</f>
        <v>#VALUE!</v>
      </c>
      <c r="BL25" t="e">
        <f ca="1">IF(VLOOKUP($BT25,[1]EquipTable!$1:$1048576,MATCH("업데이트순번",[1]EquipTable!$1:$1,0),0)&lt;=$BN$1,1,0)
*IF(MID(BT25,7,1)="4",0.1,1)
*IF(AND(MID(BT25,7,1)&lt;&gt;"4",OR(MID(BT25,6,1)="6",MID(BT25,6,1)="7")),3,1)</f>
        <v>#VALUE!</v>
      </c>
      <c r="BM25" t="e">
        <f ca="1">IF(VLOOKUP($BT25,[1]EquipTable!$1:$1048576,MATCH("업데이트순번",[1]EquipTable!$1:$1,0),0)&lt;=$BN$1,1,0)
*IF(MID(BT25,7,1)="4",0.1,1)
*IF(AND(MID(BT25,7,1)&lt;&gt;"4",MID(BT25,6,1)="8"),4,1)</f>
        <v>#VALUE!</v>
      </c>
      <c r="BN25" t="e">
        <f t="shared" ca="1" si="14"/>
        <v>#VALUE!</v>
      </c>
      <c r="BO25" t="e">
        <f t="shared" ca="1" si="15"/>
        <v>#VALUE!</v>
      </c>
      <c r="BP25" t="e">
        <f t="shared" ca="1" si="16"/>
        <v>#VALUE!</v>
      </c>
      <c r="BQ25" t="e">
        <f t="shared" ca="1" si="17"/>
        <v>#VALUE!</v>
      </c>
      <c r="BR25" t="e">
        <f t="shared" ca="1" si="21"/>
        <v>#VALUE!</v>
      </c>
      <c r="BS25" t="e">
        <f t="shared" ca="1" si="22"/>
        <v>#VALUE!</v>
      </c>
      <c r="BT25" t="e">
        <f ca="1">OFFSET([1]EquipTable!$A$1,ROW()-1,0)</f>
        <v>#VALUE!</v>
      </c>
      <c r="BV25" t="e">
        <f ca="1">IF(VLOOKUP($BY25,[2]ActorTable!$1:$1048576,MATCH("업데이트순번",[2]ActorTable!$1:$1,0),0)&lt;=$BW$1,1,0)
*IF(MID(BY25,7,1)="2",0.1,1)</f>
        <v>#VALUE!</v>
      </c>
      <c r="BW25" t="e">
        <f t="shared" ca="1" si="18"/>
        <v>#VALUE!</v>
      </c>
      <c r="BX25" t="e">
        <f t="shared" ca="1" si="19"/>
        <v>#VALUE!</v>
      </c>
      <c r="BY25" t="e">
        <f ca="1">OFFSET([2]ActorTable!$A$1,ROW()-1,0)</f>
        <v>#VALUE!</v>
      </c>
      <c r="BZ25" t="e">
        <f ca="1">VLOOKUP($BY25,[2]ActorTable!$1:$1048576,MATCH("이름참고",[2]ActorTable!$1:$1,0),0)</f>
        <v>#VALUE!</v>
      </c>
    </row>
    <row r="26" spans="1:78">
      <c r="A26">
        <v>25</v>
      </c>
      <c r="B26">
        <v>0</v>
      </c>
      <c r="C26">
        <f t="shared" si="0"/>
        <v>0</v>
      </c>
      <c r="D26">
        <f t="shared" ca="1" si="25"/>
        <v>3.0592846349841718E-4</v>
      </c>
      <c r="E26">
        <f t="shared" ca="1" si="25"/>
        <v>0.35832546023806822</v>
      </c>
      <c r="F26">
        <f t="shared" ca="1" si="25"/>
        <v>0.30124804092898649</v>
      </c>
      <c r="G26">
        <f t="shared" ca="1" si="25"/>
        <v>0.74118869877946958</v>
      </c>
      <c r="H26">
        <f t="shared" ca="1" si="25"/>
        <v>0.12222390194133947</v>
      </c>
      <c r="I26">
        <f t="shared" ca="1" si="25"/>
        <v>0.76808384246174144</v>
      </c>
      <c r="J26" t="s">
        <v>305</v>
      </c>
      <c r="K26" t="s">
        <v>259</v>
      </c>
      <c r="M26" t="str">
        <f t="shared" si="2"/>
        <v>지정 장비</v>
      </c>
      <c r="N26" t="str">
        <f t="shared" ca="1" si="20"/>
        <v>Equip8301</v>
      </c>
      <c r="O26">
        <f t="shared" ca="1" si="12"/>
        <v>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캐릭터",$M26="지정 캐릭터 LBP1",$M26="지정 캐릭터 LBP2",$M26="지정 캐릭터 LBP3",$M26="안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캐릭터",$M26="지정 캐릭터 LBP1",$M26="지정 캐릭터 LBP2",$M26="지정 캐릭터 LBP3"),
  IF(AND(OR($B26=10,$B26=11),$M26=OFFSET($M26,-1,0)),OFFSET(Q26,-1,0),
    IF(ISBLANK(VLOOKUP($N26,[2]ActorTable!$1:$1048576,MATCH("표준 DI pp Min",[2]ActorTable!$1:$1,0),0)),"삭제",
      INT(VLOOKUP($M26,$AN:$BA,MATCH($AX$1,$AN$1:$BA$1,0),0)*(VLOOKUP($N26,[2]ActorTable!$1:$1048576,MATCH("표준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VLOOKUP($M26,$AN:$BA,MATCH($AZ$1,$AN$1:$BA$1,0),0)+INT($H26*(VLOOKUP($M26,$AN:$BA,MATCH($BA$1,$AN$1:$BA$1,0),0)-VLOOKUP($M26,$AN:$BA,MATCH($AZ$1,$AN$1:$BA$1,0),0)+1))),
IF($M26="지정 캐릭터 PP",
  IF(AND(OR($B26=10,$B26=11),$M26=OFFSET($M26,-1,0)),OFFSET(Q26,-1,0),
    INT($O26*VLOOKUP($M26,$AN:$BA,MATCH($AX$1,$AN$1:$BA$1,0),0))),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영웅등급"),VLOOKUP($M26,$AN:$BA,MATCH($AX$1,$AN$1:$BA$1,0),0),
IF(OR($M26="지정 캐릭터",$M26="지정 캐릭터 LBP1",$M26="지정 캐릭터 LBP2",$M26="지정 캐릭터 LBP3"),
  IF(AND(OR($B26=10,$B26=11),$M26=OFFSET($M26,-1,0)),OFFSET(R26,-1,0),
    INT(VLOOKUP($M26,$AN:$BA,MATCH($AX$1,$AN$1:$BA$1,0),0)*(VLOOKUP($N26,[2]ActorTable!$1:$1048576,MATCH("표준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VLOOKUP($M26,$AN:$BA,MATCH($AX$1,$AN$1:$BA$1,0),0)+INT($I26*(VLOOKUP($M26,$AN:$BA,MATCH($AY$1,$AN$1:$BA$1,0),0)-VLOOKUP($M26,$AN:$BA,MATCH($AX$1,$AN$1:$BA$1,0),0)+1))),
IF($M26="지정 캐릭터 PP",
  IF(AND(OR($B26=10,$B26=11),$M26=OFFSET($M26,-1,0)),OFFSET(R26,-1,0),
    INT($O26*(VLOOKUP($M26,$AN:$BA,MATCH($AX$1,$AN$1:$BA$1,0),0)*(VLOOKUP($M26,$AN:$BA,MATCH($AY$1,$AN$1:$BA$1,0),0)+$I26*(VLOOKUP($M26,$AN:$BA,MATCH($AZ$1,$AN$1:$BA$1,0),0)-VLOOKUP($M26,$AN:$BA,MATCH($AY$1,$AN$1:$BA$1,0),0)))))),
IF(OR($M26="안 지정 캐릭터 PP 일반등급",$M26="안 지정 캐릭터 PP 영웅등급"),
  IF(AND(OR($B26=10,$B26=11),$M26=OFFSET($M26,-1,0)),OFFSET(R26,-1,0),
    $O26*VLOOKUP($M26,$AN:$BA,MATCH($AX$1,$AN$1:$BA$1,0),0)),
"그외없음")))))))</f>
        <v>74700</v>
      </c>
      <c r="S26" t="str">
        <f ca="1">IF(OR(ISNUMBER(N26),N26="삭제"),"",
IF(LEFT(N26,5)="Equip",
  IF($BN$1&lt;VLOOKUP(N26,[1]EquipTable!$1:$1048576,MATCH("업데이트순번",[1]EquipTable!$1:$1,0),0),"업데이트순번이상",""),
IF(LEFT(N26,5)="Actor",
  IF($BW$1&lt;VLOOKUP(N26,[2]ActorTable!$1:$1048576,MATCH("업데이트순번",[2]ActorTable!$1:$1,0),0),"업데이트순번이상",""),
"그외없음")))</f>
        <v/>
      </c>
      <c r="T26">
        <f t="shared" ca="1" si="4"/>
        <v>0</v>
      </c>
      <c r="U26" t="s">
        <v>83</v>
      </c>
      <c r="V26" t="s">
        <v>192</v>
      </c>
      <c r="W26">
        <v>1</v>
      </c>
      <c r="X26" t="s">
        <v>133</v>
      </c>
      <c r="Z26">
        <v>90</v>
      </c>
      <c r="AA26" t="str">
        <f t="shared" ca="1" si="5"/>
        <v>fe</v>
      </c>
      <c r="AB26" t="s">
        <v>83</v>
      </c>
      <c r="AC26" t="s">
        <v>192</v>
      </c>
      <c r="AD26">
        <v>1</v>
      </c>
      <c r="AE26" t="s">
        <v>129</v>
      </c>
      <c r="AG26">
        <v>74400</v>
      </c>
      <c r="AH26" t="str">
        <f t="shared" si="6"/>
        <v/>
      </c>
      <c r="AI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IFERROR(VLOOKUP(AC26,[2]ActorTable!$A:$G,MATCH("이름참고",[2]ActorTable!$1:$1,0),0),"캐릭터없음"),
"")))))</f>
        <v>풀메탈 소드</v>
      </c>
      <c r="AJ26">
        <v>1</v>
      </c>
      <c r="AK2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v>
      </c>
      <c r="AL26" t="str">
        <f t="shared" ca="1" si="7"/>
        <v>{"dy":25,"sl":0,"tp":"fe","vl":"Equip8301","cn":1,"pt":"GO","pr":74400}</v>
      </c>
      <c r="BK26" t="e">
        <f ca="1">IF(VLOOKUP($BT26,[1]EquipTable!$1:$1048576,MATCH("업데이트순번",[1]EquipTable!$1:$1,0),0)&lt;=$BN$1,1,0)
*IF(MID(BT26,7,1)="4",0.1,1)</f>
        <v>#VALUE!</v>
      </c>
      <c r="BL26" t="e">
        <f ca="1">IF(VLOOKUP($BT26,[1]EquipTable!$1:$1048576,MATCH("업데이트순번",[1]EquipTable!$1:$1,0),0)&lt;=$BN$1,1,0)
*IF(MID(BT26,7,1)="4",0.1,1)
*IF(AND(MID(BT26,7,1)&lt;&gt;"4",OR(MID(BT26,6,1)="6",MID(BT26,6,1)="7")),3,1)</f>
        <v>#VALUE!</v>
      </c>
      <c r="BM26" t="e">
        <f ca="1">IF(VLOOKUP($BT26,[1]EquipTable!$1:$1048576,MATCH("업데이트순번",[1]EquipTable!$1:$1,0),0)&lt;=$BN$1,1,0)
*IF(MID(BT26,7,1)="4",0.1,1)
*IF(AND(MID(BT26,7,1)&lt;&gt;"4",MID(BT26,6,1)="8"),4,1)</f>
        <v>#VALUE!</v>
      </c>
      <c r="BN26" t="e">
        <f t="shared" ca="1" si="14"/>
        <v>#VALUE!</v>
      </c>
      <c r="BO26" t="e">
        <f t="shared" ca="1" si="15"/>
        <v>#VALUE!</v>
      </c>
      <c r="BP26" t="e">
        <f t="shared" ca="1" si="16"/>
        <v>#VALUE!</v>
      </c>
      <c r="BQ26" t="e">
        <f t="shared" ca="1" si="17"/>
        <v>#VALUE!</v>
      </c>
      <c r="BR26" t="e">
        <f t="shared" ca="1" si="21"/>
        <v>#VALUE!</v>
      </c>
      <c r="BS26" t="e">
        <f t="shared" ca="1" si="22"/>
        <v>#VALUE!</v>
      </c>
      <c r="BT26" t="e">
        <f ca="1">OFFSET([1]EquipTable!$A$1,ROW()-1,0)</f>
        <v>#VALUE!</v>
      </c>
      <c r="BV26" t="e">
        <f ca="1">IF(VLOOKUP($BY26,[2]ActorTable!$1:$1048576,MATCH("업데이트순번",[2]ActorTable!$1:$1,0),0)&lt;=$BW$1,1,0)
*IF(MID(BY26,7,1)="2",0.1,1)</f>
        <v>#VALUE!</v>
      </c>
      <c r="BW26" t="e">
        <f t="shared" ca="1" si="18"/>
        <v>#VALUE!</v>
      </c>
      <c r="BX26" t="e">
        <f t="shared" ca="1" si="19"/>
        <v>#VALUE!</v>
      </c>
      <c r="BY26" t="e">
        <f ca="1">OFFSET([2]ActorTable!$A$1,ROW()-1,0)</f>
        <v>#VALUE!</v>
      </c>
      <c r="BZ26" t="e">
        <f ca="1">VLOOKUP($BY26,[2]ActorTable!$1:$1048576,MATCH("이름참고",[2]ActorTable!$1:$1,0),0)</f>
        <v>#VALUE!</v>
      </c>
    </row>
    <row r="27" spans="1:78">
      <c r="A27">
        <v>26</v>
      </c>
      <c r="B27">
        <v>0</v>
      </c>
      <c r="C27">
        <f t="shared" si="0"/>
        <v>0</v>
      </c>
      <c r="D27">
        <f t="shared" ca="1" si="25"/>
        <v>6.3668799810328691E-2</v>
      </c>
      <c r="E27">
        <f t="shared" ca="1" si="25"/>
        <v>9.6415618185957674E-3</v>
      </c>
      <c r="F27">
        <f t="shared" ca="1" si="25"/>
        <v>0.49511645964603179</v>
      </c>
      <c r="G27">
        <f t="shared" ca="1" si="25"/>
        <v>0.87158476704359666</v>
      </c>
      <c r="H27">
        <f t="shared" ca="1" si="25"/>
        <v>0.84597187386874162</v>
      </c>
      <c r="I27">
        <f t="shared" ca="1" si="25"/>
        <v>0.41559331743889749</v>
      </c>
      <c r="J27" t="s">
        <v>83</v>
      </c>
      <c r="K27" t="s">
        <v>258</v>
      </c>
      <c r="M27" t="str">
        <f t="shared" si="2"/>
        <v>지정 장비</v>
      </c>
      <c r="N27" t="str">
        <f t="shared" ca="1" si="20"/>
        <v>Equip8401</v>
      </c>
      <c r="O27">
        <f t="shared" ca="1" si="12"/>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캐릭터",$M27="지정 캐릭터 LBP1",$M27="지정 캐릭터 LBP2",$M27="지정 캐릭터 LBP3",$M27="안 지정 캐릭터 영웅등급"),"DI",
IF($M27="지정 캐릭터 PP","DI",
IF(OR($M27="안 지정 캐릭터 PP 일반등급",$M27="안 지정 캐릭터 PP 영웅등급"),"GO",
"그외없음"))))))</f>
        <v>DI</v>
      </c>
      <c r="Q27">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캐릭터",$M27="지정 캐릭터 LBP1",$M27="지정 캐릭터 LBP2",$M27="지정 캐릭터 LBP3"),
  IF(AND(OR($B27=10,$B27=11),$M27=OFFSET($M27,-1,0)),OFFSET(Q27,-1,0),
    IF(ISBLANK(VLOOKUP($N27,[2]ActorTable!$1:$1048576,MATCH("표준 DI pp Min",[2]ActorTable!$1:$1,0),0)),"삭제",
      INT(VLOOKUP($M27,$AN:$BA,MATCH($AX$1,$AN$1:$BA$1,0),0)*(VLOOKUP($N27,[2]ActorTable!$1:$1048576,MATCH("표준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VLOOKUP($M27,$AN:$BA,MATCH($AZ$1,$AN$1:$BA$1,0),0)+INT($H27*(VLOOKUP($M27,$AN:$BA,MATCH($BA$1,$AN$1:$BA$1,0),0)-VLOOKUP($M27,$AN:$BA,MATCH($AZ$1,$AN$1:$BA$1,0),0)+1))),
IF($M27="지정 캐릭터 PP",
  IF(AND(OR($B27=10,$B27=11),$M27=OFFSET($M27,-1,0)),OFFSET(Q27,-1,0),
    INT($O27*VLOOKUP($M27,$AN:$BA,MATCH($AX$1,$AN$1:$BA$1,0),0))),
"그외없음")))))))</f>
        <v>249</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영웅등급"),VLOOKUP($M27,$AN:$BA,MATCH($AX$1,$AN$1:$BA$1,0),0),
IF(OR($M27="지정 캐릭터",$M27="지정 캐릭터 LBP1",$M27="지정 캐릭터 LBP2",$M27="지정 캐릭터 LBP3"),
  IF(AND(OR($B27=10,$B27=11),$M27=OFFSET($M27,-1,0)),OFFSET(R27,-1,0),
    INT(VLOOKUP($M27,$AN:$BA,MATCH($AX$1,$AN$1:$BA$1,0),0)*(VLOOKUP($N27,[2]ActorTable!$1:$1048576,MATCH("표준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VLOOKUP($M27,$AN:$BA,MATCH($AX$1,$AN$1:$BA$1,0),0)+INT($I27*(VLOOKUP($M27,$AN:$BA,MATCH($AY$1,$AN$1:$BA$1,0),0)-VLOOKUP($M27,$AN:$BA,MATCH($AX$1,$AN$1:$BA$1,0),0)+1))),
IF($M27="지정 캐릭터 PP",
  IF(AND(OR($B27=10,$B27=11),$M27=OFFSET($M27,-1,0)),OFFSET(R27,-1,0),
    INT($O27*(VLOOKUP($M27,$AN:$BA,MATCH($AX$1,$AN$1:$BA$1,0),0)*(VLOOKUP($M27,$AN:$BA,MATCH($AY$1,$AN$1:$BA$1,0),0)+$I27*(VLOOKUP($M27,$AN:$BA,MATCH($AZ$1,$AN$1:$BA$1,0),0)-VLOOKUP($M27,$AN:$BA,MATCH($AY$1,$AN$1:$BA$1,0),0)))))),
IF(OR($M27="안 지정 캐릭터 PP 일반등급",$M27="안 지정 캐릭터 PP 영웅등급"),
  IF(AND(OR($B27=10,$B27=11),$M27=OFFSET($M27,-1,0)),OFFSET(R27,-1,0),
    $O27*VLOOKUP($M27,$AN:$BA,MATCH($AX$1,$AN$1:$BA$1,0),0)),
"그외없음")))))))</f>
        <v>136</v>
      </c>
      <c r="S27" t="str">
        <f ca="1">IF(OR(ISNUMBER(N27),N27="삭제"),"",
IF(LEFT(N27,5)="Equip",
  IF($BN$1&lt;VLOOKUP(N27,[1]EquipTable!$1:$1048576,MATCH("업데이트순번",[1]EquipTable!$1:$1,0),0),"업데이트순번이상",""),
IF(LEFT(N27,5)="Actor",
  IF($BW$1&lt;VLOOKUP(N27,[2]ActorTable!$1:$1048576,MATCH("업데이트순번",[2]ActorTable!$1:$1,0),0),"업데이트순번이상",""),
"그외없음")))</f>
        <v/>
      </c>
      <c r="T27">
        <f t="shared" ca="1" si="4"/>
        <v>1</v>
      </c>
      <c r="U27" t="s">
        <v>83</v>
      </c>
      <c r="V27" t="s">
        <v>216</v>
      </c>
      <c r="W27">
        <v>1</v>
      </c>
      <c r="X27" t="s">
        <v>133</v>
      </c>
      <c r="Y27">
        <v>240</v>
      </c>
      <c r="Z27">
        <v>162</v>
      </c>
      <c r="AA27" t="str">
        <f t="shared" ca="1" si="5"/>
        <v>fe</v>
      </c>
      <c r="AB27" t="s">
        <v>83</v>
      </c>
      <c r="AC27" t="s">
        <v>216</v>
      </c>
      <c r="AD27">
        <v>1</v>
      </c>
      <c r="AE27" t="s">
        <v>133</v>
      </c>
      <c r="AF27">
        <v>242</v>
      </c>
      <c r="AG27">
        <v>110</v>
      </c>
      <c r="AH27" t="str">
        <f t="shared" si="6"/>
        <v/>
      </c>
      <c r="AI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IFERROR(VLOOKUP(AC27,[2]ActorTable!$A:$G,MATCH("이름참고",[2]ActorTable!$1:$1,0),0),"캐릭터없음"),
"")))))</f>
        <v>얼어붙은 밤</v>
      </c>
      <c r="AJ27">
        <v>1</v>
      </c>
      <c r="AK2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v>
      </c>
      <c r="AL27" t="str">
        <f t="shared" ca="1" si="7"/>
        <v>{"dy":26,"sl":0,"tp":"fe","vl":"Equip8401","cn":1,"pt":"DI","pp":242,"pr":110}</v>
      </c>
      <c r="BK27" t="e">
        <f ca="1">IF(VLOOKUP($BT27,[1]EquipTable!$1:$1048576,MATCH("업데이트순번",[1]EquipTable!$1:$1,0),0)&lt;=$BN$1,1,0)
*IF(MID(BT27,7,1)="4",0.1,1)</f>
        <v>#VALUE!</v>
      </c>
      <c r="BL27" t="e">
        <f ca="1">IF(VLOOKUP($BT27,[1]EquipTable!$1:$1048576,MATCH("업데이트순번",[1]EquipTable!$1:$1,0),0)&lt;=$BN$1,1,0)
*IF(MID(BT27,7,1)="4",0.1,1)
*IF(AND(MID(BT27,7,1)&lt;&gt;"4",OR(MID(BT27,6,1)="6",MID(BT27,6,1)="7")),3,1)</f>
        <v>#VALUE!</v>
      </c>
      <c r="BM27" t="e">
        <f ca="1">IF(VLOOKUP($BT27,[1]EquipTable!$1:$1048576,MATCH("업데이트순번",[1]EquipTable!$1:$1,0),0)&lt;=$BN$1,1,0)
*IF(MID(BT27,7,1)="4",0.1,1)
*IF(AND(MID(BT27,7,1)&lt;&gt;"4",MID(BT27,6,1)="8"),4,1)</f>
        <v>#VALUE!</v>
      </c>
      <c r="BN27" t="e">
        <f t="shared" ca="1" si="14"/>
        <v>#VALUE!</v>
      </c>
      <c r="BO27" t="e">
        <f t="shared" ca="1" si="15"/>
        <v>#VALUE!</v>
      </c>
      <c r="BP27" t="e">
        <f t="shared" ca="1" si="16"/>
        <v>#VALUE!</v>
      </c>
      <c r="BQ27" t="e">
        <f t="shared" ca="1" si="17"/>
        <v>#VALUE!</v>
      </c>
      <c r="BR27" t="e">
        <f t="shared" ca="1" si="21"/>
        <v>#VALUE!</v>
      </c>
      <c r="BS27" t="e">
        <f t="shared" ca="1" si="22"/>
        <v>#VALUE!</v>
      </c>
      <c r="BT27" t="e">
        <f ca="1">OFFSET([1]EquipTable!$A$1,ROW()-1,0)</f>
        <v>#VALUE!</v>
      </c>
      <c r="BV27" t="e">
        <f ca="1">IF(VLOOKUP($BY27,[2]ActorTable!$1:$1048576,MATCH("업데이트순번",[2]ActorTable!$1:$1,0),0)&lt;=$BW$1,1,0)
*IF(MID(BY27,7,1)="2",0.1,1)</f>
        <v>#VALUE!</v>
      </c>
      <c r="BW27" t="e">
        <f t="shared" ca="1" si="18"/>
        <v>#VALUE!</v>
      </c>
      <c r="BX27" t="e">
        <f t="shared" ca="1" si="19"/>
        <v>#VALUE!</v>
      </c>
      <c r="BY27" t="e">
        <f ca="1">OFFSET([2]ActorTable!$A$1,ROW()-1,0)</f>
        <v>#VALUE!</v>
      </c>
      <c r="BZ27" t="e">
        <f ca="1">VLOOKUP($BY27,[2]ActorTable!$1:$1048576,MATCH("이름참고",[2]ActorTable!$1:$1,0),0)</f>
        <v>#VALUE!</v>
      </c>
    </row>
    <row r="28" spans="1:78">
      <c r="A28">
        <v>27</v>
      </c>
      <c r="B28">
        <v>0</v>
      </c>
      <c r="C28">
        <f t="shared" si="0"/>
        <v>0</v>
      </c>
      <c r="D28">
        <f t="shared" ca="1" si="25"/>
        <v>0.14271757521337092</v>
      </c>
      <c r="E28">
        <f t="shared" ca="1" si="25"/>
        <v>0.55727546985091136</v>
      </c>
      <c r="F28">
        <f t="shared" ca="1" si="25"/>
        <v>0.34195668733952711</v>
      </c>
      <c r="G28">
        <f t="shared" ca="1" si="25"/>
        <v>0.47021780920804113</v>
      </c>
      <c r="H28">
        <f t="shared" ca="1" si="25"/>
        <v>0.87969725422338529</v>
      </c>
      <c r="I28">
        <f t="shared" ca="1" si="25"/>
        <v>0.82555996764102291</v>
      </c>
      <c r="M28" t="str">
        <f t="shared" ca="1" si="2"/>
        <v>지정 장비</v>
      </c>
      <c r="N28" t="e">
        <f t="shared" ca="1" si="20"/>
        <v>#VALUE!</v>
      </c>
      <c r="O28">
        <f t="shared" ca="1" si="12"/>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캐릭터",$M28="지정 캐릭터 LBP1",$M28="지정 캐릭터 LBP2",$M28="지정 캐릭터 LBP3",$M28="안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캐릭터",$M28="지정 캐릭터 LBP1",$M28="지정 캐릭터 LBP2",$M28="지정 캐릭터 LBP3"),
  IF(AND(OR($B28=10,$B28=11),$M28=OFFSET($M28,-1,0)),OFFSET(Q28,-1,0),
    IF(ISBLANK(VLOOKUP($N28,[2]ActorTable!$1:$1048576,MATCH("표준 DI pp Min",[2]ActorTable!$1:$1,0),0)),"삭제",
      INT(VLOOKUP($M28,$AN:$BA,MATCH($AX$1,$AN$1:$BA$1,0),0)*(VLOOKUP($N28,[2]ActorTable!$1:$1048576,MATCH("표준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VLOOKUP($M28,$AN:$BA,MATCH($AZ$1,$AN$1:$BA$1,0),0)+INT($H28*(VLOOKUP($M28,$AN:$BA,MATCH($BA$1,$AN$1:$BA$1,0),0)-VLOOKUP($M28,$AN:$BA,MATCH($AZ$1,$AN$1:$BA$1,0),0)+1))),
IF($M28="지정 캐릭터 PP",
  IF(AND(OR($B28=10,$B28=11),$M28=OFFSET($M28,-1,0)),OFFSET(Q28,-1,0),
    INT($O28*VLOOKUP($M28,$AN:$BA,MATCH($AX$1,$AN$1:$BA$1,0),0))),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영웅등급"),VLOOKUP($M28,$AN:$BA,MATCH($AX$1,$AN$1:$BA$1,0),0),
IF(OR($M28="지정 캐릭터",$M28="지정 캐릭터 LBP1",$M28="지정 캐릭터 LBP2",$M28="지정 캐릭터 LBP3"),
  IF(AND(OR($B28=10,$B28=11),$M28=OFFSET($M28,-1,0)),OFFSET(R28,-1,0),
    INT(VLOOKUP($M28,$AN:$BA,MATCH($AX$1,$AN$1:$BA$1,0),0)*(VLOOKUP($N28,[2]ActorTable!$1:$1048576,MATCH("표준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VLOOKUP($M28,$AN:$BA,MATCH($AX$1,$AN$1:$BA$1,0),0)+INT($I28*(VLOOKUP($M28,$AN:$BA,MATCH($AY$1,$AN$1:$BA$1,0),0)-VLOOKUP($M28,$AN:$BA,MATCH($AX$1,$AN$1:$BA$1,0),0)+1))),
IF($M28="지정 캐릭터 PP",
  IF(AND(OR($B28=10,$B28=11),$M28=OFFSET($M28,-1,0)),OFFSET(R28,-1,0),
    INT($O28*(VLOOKUP($M28,$AN:$BA,MATCH($AX$1,$AN$1:$BA$1,0),0)*(VLOOKUP($M28,$AN:$BA,MATCH($AY$1,$AN$1:$BA$1,0),0)+$I28*(VLOOKUP($M28,$AN:$BA,MATCH($AZ$1,$AN$1:$BA$1,0),0)-VLOOKUP($M28,$AN:$BA,MATCH($AY$1,$AN$1:$BA$1,0),0)))))),
IF(OR($M28="안 지정 캐릭터 PP 일반등급",$M28="안 지정 캐릭터 PP 영웅등급"),
  IF(AND(OR($B28=10,$B28=11),$M28=OFFSET($M28,-1,0)),OFFSET(R28,-1,0),
    $O28*VLOOKUP($M28,$AN:$BA,MATCH($AX$1,$AN$1:$BA$1,0),0)),
"그외없음")))))))</f>
        <v>#VALUE!</v>
      </c>
      <c r="S28" t="e">
        <f ca="1">IF(OR(ISNUMBER(N28),N28="삭제"),"",
IF(LEFT(N28,5)="Equip",
  IF($BN$1&lt;VLOOKUP(N28,[1]EquipTable!$1:$1048576,MATCH("업데이트순번",[1]EquipTable!$1:$1,0),0),"업데이트순번이상",""),
IF(LEFT(N28,5)="Actor",
  IF($BW$1&lt;VLOOKUP(N28,[2]ActorTable!$1:$1048576,MATCH("업데이트순번",[2]ActorTable!$1:$1,0),0),"업데이트순번이상",""),
"그외없음")))</f>
        <v>#VALUE!</v>
      </c>
      <c r="T28" t="e">
        <f t="shared" ca="1" si="4"/>
        <v>#VALUE!</v>
      </c>
      <c r="U28" t="s">
        <v>85</v>
      </c>
      <c r="W28">
        <v>1</v>
      </c>
      <c r="X28" t="s">
        <v>133</v>
      </c>
      <c r="Z28">
        <v>149</v>
      </c>
      <c r="AA28" t="str">
        <f t="shared" ca="1" si="5"/>
        <v>fe</v>
      </c>
      <c r="AB28" t="s">
        <v>83</v>
      </c>
      <c r="AC28" t="s">
        <v>267</v>
      </c>
      <c r="AD28">
        <v>1</v>
      </c>
      <c r="AE28" t="s">
        <v>129</v>
      </c>
      <c r="AG28">
        <v>29800</v>
      </c>
      <c r="AH28" t="str">
        <f t="shared" si="6"/>
        <v/>
      </c>
      <c r="AI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IFERROR(VLOOKUP(AC28,[2]ActorTable!$A:$G,MATCH("이름참고",[2]ActorTable!$1:$1,0),0),"캐릭터없음"),
"")))))</f>
        <v>선분홍 모래검</v>
      </c>
      <c r="AJ28">
        <v>1</v>
      </c>
      <c r="AK2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v>
      </c>
      <c r="AL28" t="str">
        <f t="shared" ca="1" si="7"/>
        <v>{"dy":27,"sl":0,"tp":"fe","vl":"Equip8202","cn":1,"pt":"GO","pr":29800}</v>
      </c>
      <c r="BK28" t="e">
        <f ca="1">IF(VLOOKUP($BT28,[1]EquipTable!$1:$1048576,MATCH("업데이트순번",[1]EquipTable!$1:$1,0),0)&lt;=$BN$1,1,0)
*IF(MID(BT28,7,1)="4",0.1,1)</f>
        <v>#VALUE!</v>
      </c>
      <c r="BL28" t="e">
        <f ca="1">IF(VLOOKUP($BT28,[1]EquipTable!$1:$1048576,MATCH("업데이트순번",[1]EquipTable!$1:$1,0),0)&lt;=$BN$1,1,0)
*IF(MID(BT28,7,1)="4",0.1,1)
*IF(AND(MID(BT28,7,1)&lt;&gt;"4",OR(MID(BT28,6,1)="6",MID(BT28,6,1)="7")),3,1)</f>
        <v>#VALUE!</v>
      </c>
      <c r="BM28" t="e">
        <f ca="1">IF(VLOOKUP($BT28,[1]EquipTable!$1:$1048576,MATCH("업데이트순번",[1]EquipTable!$1:$1,0),0)&lt;=$BN$1,1,0)
*IF(MID(BT28,7,1)="4",0.1,1)
*IF(AND(MID(BT28,7,1)&lt;&gt;"4",MID(BT28,6,1)="8"),4,1)</f>
        <v>#VALUE!</v>
      </c>
      <c r="BN28" t="e">
        <f t="shared" ca="1" si="14"/>
        <v>#VALUE!</v>
      </c>
      <c r="BO28" t="e">
        <f t="shared" ca="1" si="15"/>
        <v>#VALUE!</v>
      </c>
      <c r="BP28" t="e">
        <f t="shared" ca="1" si="16"/>
        <v>#VALUE!</v>
      </c>
      <c r="BQ28" t="e">
        <f t="shared" ca="1" si="17"/>
        <v>#VALUE!</v>
      </c>
      <c r="BR28" t="e">
        <f t="shared" ca="1" si="21"/>
        <v>#VALUE!</v>
      </c>
      <c r="BS28" t="e">
        <f t="shared" ca="1" si="22"/>
        <v>#VALUE!</v>
      </c>
      <c r="BT28" t="e">
        <f ca="1">OFFSET([1]EquipTable!$A$1,ROW()-1,0)</f>
        <v>#VALUE!</v>
      </c>
      <c r="BV28" t="e">
        <f ca="1">IF(VLOOKUP($BY28,[2]ActorTable!$1:$1048576,MATCH("업데이트순번",[2]ActorTable!$1:$1,0),0)&lt;=$BW$1,1,0)
*IF(MID(BY28,7,1)="2",0.1,1)</f>
        <v>#VALUE!</v>
      </c>
      <c r="BW28" t="e">
        <f t="shared" ca="1" si="18"/>
        <v>#VALUE!</v>
      </c>
      <c r="BX28" t="e">
        <f t="shared" ca="1" si="19"/>
        <v>#VALUE!</v>
      </c>
      <c r="BY28" t="e">
        <f ca="1">OFFSET([2]ActorTable!$A$1,ROW()-1,0)</f>
        <v>#VALUE!</v>
      </c>
      <c r="BZ28" t="e">
        <f ca="1">VLOOKUP($BY28,[2]ActorTable!$1:$1048576,MATCH("이름참고",[2]ActorTable!$1:$1,0),0)</f>
        <v>#VALUE!</v>
      </c>
    </row>
    <row r="29" spans="1:78">
      <c r="A29">
        <v>28</v>
      </c>
      <c r="B29">
        <v>0</v>
      </c>
      <c r="C29">
        <f t="shared" si="0"/>
        <v>0</v>
      </c>
      <c r="D29">
        <f t="shared" ca="1" si="25"/>
        <v>0.36436199332762664</v>
      </c>
      <c r="E29">
        <f t="shared" ca="1" si="25"/>
        <v>0.20218040713086005</v>
      </c>
      <c r="F29">
        <f t="shared" ca="1" si="25"/>
        <v>3.995671669282097E-2</v>
      </c>
      <c r="G29">
        <f t="shared" ca="1" si="25"/>
        <v>0.78819582731399618</v>
      </c>
      <c r="H29">
        <f t="shared" ca="1" si="25"/>
        <v>0.27510821722807233</v>
      </c>
      <c r="I29">
        <f t="shared" ca="1" si="25"/>
        <v>0.26788886983024762</v>
      </c>
      <c r="M29" t="str">
        <f t="shared" ca="1" si="2"/>
        <v>지정 장비</v>
      </c>
      <c r="N29" t="e">
        <f t="shared" ca="1" si="20"/>
        <v>#VALUE!</v>
      </c>
      <c r="O29">
        <f t="shared" ca="1" si="12"/>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캐릭터",$M29="지정 캐릭터 LBP1",$M29="지정 캐릭터 LBP2",$M29="지정 캐릭터 LBP3",$M29="안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캐릭터",$M29="지정 캐릭터 LBP1",$M29="지정 캐릭터 LBP2",$M29="지정 캐릭터 LBP3"),
  IF(AND(OR($B29=10,$B29=11),$M29=OFFSET($M29,-1,0)),OFFSET(Q29,-1,0),
    IF(ISBLANK(VLOOKUP($N29,[2]ActorTable!$1:$1048576,MATCH("표준 DI pp Min",[2]ActorTable!$1:$1,0),0)),"삭제",
      INT(VLOOKUP($M29,$AN:$BA,MATCH($AX$1,$AN$1:$BA$1,0),0)*(VLOOKUP($N29,[2]ActorTable!$1:$1048576,MATCH("표준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VLOOKUP($M29,$AN:$BA,MATCH($AZ$1,$AN$1:$BA$1,0),0)+INT($H29*(VLOOKUP($M29,$AN:$BA,MATCH($BA$1,$AN$1:$BA$1,0),0)-VLOOKUP($M29,$AN:$BA,MATCH($AZ$1,$AN$1:$BA$1,0),0)+1))),
IF($M29="지정 캐릭터 PP",
  IF(AND(OR($B29=10,$B29=11),$M29=OFFSET($M29,-1,0)),OFFSET(Q29,-1,0),
    INT($O29*VLOOKUP($M29,$AN:$BA,MATCH($AX$1,$AN$1:$BA$1,0),0))),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영웅등급"),VLOOKUP($M29,$AN:$BA,MATCH($AX$1,$AN$1:$BA$1,0),0),
IF(OR($M29="지정 캐릭터",$M29="지정 캐릭터 LBP1",$M29="지정 캐릭터 LBP2",$M29="지정 캐릭터 LBP3"),
  IF(AND(OR($B29=10,$B29=11),$M29=OFFSET($M29,-1,0)),OFFSET(R29,-1,0),
    INT(VLOOKUP($M29,$AN:$BA,MATCH($AX$1,$AN$1:$BA$1,0),0)*(VLOOKUP($N29,[2]ActorTable!$1:$1048576,MATCH("표준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VLOOKUP($M29,$AN:$BA,MATCH($AX$1,$AN$1:$BA$1,0),0)+INT($I29*(VLOOKUP($M29,$AN:$BA,MATCH($AY$1,$AN$1:$BA$1,0),0)-VLOOKUP($M29,$AN:$BA,MATCH($AX$1,$AN$1:$BA$1,0),0)+1))),
IF($M29="지정 캐릭터 PP",
  IF(AND(OR($B29=10,$B29=11),$M29=OFFSET($M29,-1,0)),OFFSET(R29,-1,0),
    INT($O29*(VLOOKUP($M29,$AN:$BA,MATCH($AX$1,$AN$1:$BA$1,0),0)*(VLOOKUP($M29,$AN:$BA,MATCH($AY$1,$AN$1:$BA$1,0),0)+$I29*(VLOOKUP($M29,$AN:$BA,MATCH($AZ$1,$AN$1:$BA$1,0),0)-VLOOKUP($M29,$AN:$BA,MATCH($AY$1,$AN$1:$BA$1,0),0)))))),
IF(OR($M29="안 지정 캐릭터 PP 일반등급",$M29="안 지정 캐릭터 PP 영웅등급"),
  IF(AND(OR($B29=10,$B29=11),$M29=OFFSET($M29,-1,0)),OFFSET(R29,-1,0),
    $O29*VLOOKUP($M29,$AN:$BA,MATCH($AX$1,$AN$1:$BA$1,0),0)),
"그외없음")))))))</f>
        <v>#VALUE!</v>
      </c>
      <c r="S29" t="e">
        <f ca="1">IF(OR(ISNUMBER(N29),N29="삭제"),"",
IF(LEFT(N29,5)="Equip",
  IF($BN$1&lt;VLOOKUP(N29,[1]EquipTable!$1:$1048576,MATCH("업데이트순번",[1]EquipTable!$1:$1,0),0),"업데이트순번이상",""),
IF(LEFT(N29,5)="Actor",
  IF($BW$1&lt;VLOOKUP(N29,[2]ActorTable!$1:$1048576,MATCH("업데이트순번",[2]ActorTable!$1:$1,0),0),"업데이트순번이상",""),
"그외없음")))</f>
        <v>#VALUE!</v>
      </c>
      <c r="T29" t="e">
        <f t="shared" ca="1" si="4"/>
        <v>#VALUE!</v>
      </c>
      <c r="U29" t="s">
        <v>83</v>
      </c>
      <c r="V29" t="s">
        <v>282</v>
      </c>
      <c r="W29">
        <v>1</v>
      </c>
      <c r="X29" t="s">
        <v>133</v>
      </c>
      <c r="Z29">
        <v>11</v>
      </c>
      <c r="AA29" t="str">
        <f t="shared" ca="1" si="5"/>
        <v>fe</v>
      </c>
      <c r="AB29" t="s">
        <v>83</v>
      </c>
      <c r="AC29" t="s">
        <v>202</v>
      </c>
      <c r="AD29">
        <v>1</v>
      </c>
      <c r="AE29" t="s">
        <v>129</v>
      </c>
      <c r="AG29">
        <v>1100</v>
      </c>
      <c r="AH29" t="str">
        <f t="shared" si="6"/>
        <v/>
      </c>
      <c r="AI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IFERROR(VLOOKUP(AC29,[2]ActorTable!$A:$G,MATCH("이름참고",[2]ActorTable!$1:$1,0),0),"캐릭터없음"),
"")))))</f>
        <v>몬스터 세포 보우</v>
      </c>
      <c r="AJ29">
        <v>1</v>
      </c>
      <c r="AK2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v>
      </c>
      <c r="AL29" t="str">
        <f t="shared" ca="1" si="7"/>
        <v>{"dy":28,"sl":0,"tp":"fe","vl":"Equip2102","cn":1,"pt":"GO","pr":1100}</v>
      </c>
      <c r="BK29" t="e">
        <f ca="1">IF(VLOOKUP($BT29,[1]EquipTable!$1:$1048576,MATCH("업데이트순번",[1]EquipTable!$1:$1,0),0)&lt;=$BN$1,1,0)
*IF(MID(BT29,7,1)="4",0.1,1)</f>
        <v>#VALUE!</v>
      </c>
      <c r="BL29" t="e">
        <f ca="1">IF(VLOOKUP($BT29,[1]EquipTable!$1:$1048576,MATCH("업데이트순번",[1]EquipTable!$1:$1,0),0)&lt;=$BN$1,1,0)
*IF(MID(BT29,7,1)="4",0.1,1)
*IF(AND(MID(BT29,7,1)&lt;&gt;"4",OR(MID(BT29,6,1)="6",MID(BT29,6,1)="7")),3,1)</f>
        <v>#VALUE!</v>
      </c>
      <c r="BM29" t="e">
        <f ca="1">IF(VLOOKUP($BT29,[1]EquipTable!$1:$1048576,MATCH("업데이트순번",[1]EquipTable!$1:$1,0),0)&lt;=$BN$1,1,0)
*IF(MID(BT29,7,1)="4",0.1,1)
*IF(AND(MID(BT29,7,1)&lt;&gt;"4",MID(BT29,6,1)="8"),4,1)</f>
        <v>#VALUE!</v>
      </c>
      <c r="BN29" t="e">
        <f t="shared" ca="1" si="14"/>
        <v>#VALUE!</v>
      </c>
      <c r="BO29" t="e">
        <f t="shared" ca="1" si="15"/>
        <v>#VALUE!</v>
      </c>
      <c r="BP29" t="e">
        <f t="shared" ca="1" si="16"/>
        <v>#VALUE!</v>
      </c>
      <c r="BQ29" t="e">
        <f t="shared" ca="1" si="17"/>
        <v>#VALUE!</v>
      </c>
      <c r="BR29" t="e">
        <f t="shared" ca="1" si="21"/>
        <v>#VALUE!</v>
      </c>
      <c r="BS29" t="e">
        <f t="shared" ca="1" si="22"/>
        <v>#VALUE!</v>
      </c>
      <c r="BT29" t="e">
        <f ca="1">OFFSET([1]EquipTable!$A$1,ROW()-1,0)</f>
        <v>#VALUE!</v>
      </c>
      <c r="BV29" t="e">
        <f ca="1">IF(VLOOKUP($BY29,[2]ActorTable!$1:$1048576,MATCH("업데이트순번",[2]ActorTable!$1:$1,0),0)&lt;=$BW$1,1,0)
*IF(MID(BY29,7,1)="2",0.1,1)</f>
        <v>#VALUE!</v>
      </c>
      <c r="BW29" t="e">
        <f t="shared" ca="1" si="18"/>
        <v>#VALUE!</v>
      </c>
      <c r="BX29" t="e">
        <f t="shared" ca="1" si="19"/>
        <v>#VALUE!</v>
      </c>
      <c r="BY29" t="e">
        <f ca="1">OFFSET([2]ActorTable!$A$1,ROW()-1,0)</f>
        <v>#VALUE!</v>
      </c>
      <c r="BZ29" t="e">
        <f ca="1">VLOOKUP($BY29,[2]ActorTable!$1:$1048576,MATCH("이름참고",[2]ActorTable!$1:$1,0),0)</f>
        <v>#VALUE!</v>
      </c>
    </row>
    <row r="30" spans="1:78">
      <c r="A30">
        <v>29</v>
      </c>
      <c r="B30">
        <v>0</v>
      </c>
      <c r="C30">
        <f t="shared" si="0"/>
        <v>0</v>
      </c>
      <c r="D30">
        <f t="shared" ca="1" si="25"/>
        <v>0.8652754275395107</v>
      </c>
      <c r="E30">
        <f t="shared" ca="1" si="25"/>
        <v>0.58290360794013663</v>
      </c>
      <c r="F30">
        <f t="shared" ca="1" si="25"/>
        <v>0.89441251622414719</v>
      </c>
      <c r="G30">
        <f t="shared" ca="1" si="25"/>
        <v>0.93878337987718341</v>
      </c>
      <c r="H30">
        <f t="shared" ca="1" si="25"/>
        <v>0.26895890941907841</v>
      </c>
      <c r="I30">
        <f t="shared" ca="1" si="25"/>
        <v>0.25536001222452864</v>
      </c>
      <c r="M30" t="str">
        <f t="shared" ca="1" si="2"/>
        <v>지정 장비</v>
      </c>
      <c r="N30" t="e">
        <f t="shared" ca="1" si="20"/>
        <v>#VALUE!</v>
      </c>
      <c r="O30">
        <f t="shared" ca="1" si="12"/>
        <v>1</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캐릭터",$M30="지정 캐릭터 LBP1",$M30="지정 캐릭터 LBP2",$M30="지정 캐릭터 LBP3",$M30="안 지정 캐릭터 영웅등급"),"DI",
IF($M30="지정 캐릭터 PP","DI",
IF(OR($M30="안 지정 캐릭터 PP 일반등급",$M30="안 지정 캐릭터 PP 영웅등급"),"GO",
"그외없음"))))))</f>
        <v>GO</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캐릭터",$M30="지정 캐릭터 LBP1",$M30="지정 캐릭터 LBP2",$M30="지정 캐릭터 LBP3"),
  IF(AND(OR($B30=10,$B30=11),$M30=OFFSET($M30,-1,0)),OFFSET(Q30,-1,0),
    IF(ISBLANK(VLOOKUP($N30,[2]ActorTable!$1:$1048576,MATCH("표준 DI pp Min",[2]ActorTable!$1:$1,0),0)),"삭제",
      INT(VLOOKUP($M30,$AN:$BA,MATCH($AX$1,$AN$1:$BA$1,0),0)*(VLOOKUP($N30,[2]ActorTable!$1:$1048576,MATCH("표준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VLOOKUP($M30,$AN:$BA,MATCH($AZ$1,$AN$1:$BA$1,0),0)+INT($H30*(VLOOKUP($M30,$AN:$BA,MATCH($BA$1,$AN$1:$BA$1,0),0)-VLOOKUP($M30,$AN:$BA,MATCH($AZ$1,$AN$1:$BA$1,0),0)+1))),
IF($M30="지정 캐릭터 PP",
  IF(AND(OR($B30=10,$B30=11),$M30=OFFSET($M30,-1,0)),OFFSET(Q30,-1,0),
    INT($O30*VLOOKUP($M30,$AN:$BA,MATCH($AX$1,$AN$1:$BA$1,0),0))),
"그외없음")))))))</f>
        <v>삭제</v>
      </c>
      <c r="R30" t="e">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영웅등급"),VLOOKUP($M30,$AN:$BA,MATCH($AX$1,$AN$1:$BA$1,0),0),
IF(OR($M30="지정 캐릭터",$M30="지정 캐릭터 LBP1",$M30="지정 캐릭터 LBP2",$M30="지정 캐릭터 LBP3"),
  IF(AND(OR($B30=10,$B30=11),$M30=OFFSET($M30,-1,0)),OFFSET(R30,-1,0),
    INT(VLOOKUP($M30,$AN:$BA,MATCH($AX$1,$AN$1:$BA$1,0),0)*(VLOOKUP($N30,[2]ActorTable!$1:$1048576,MATCH("표준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VLOOKUP($M30,$AN:$BA,MATCH($AX$1,$AN$1:$BA$1,0),0)+INT($I30*(VLOOKUP($M30,$AN:$BA,MATCH($AY$1,$AN$1:$BA$1,0),0)-VLOOKUP($M30,$AN:$BA,MATCH($AX$1,$AN$1:$BA$1,0),0)+1))),
IF($M30="지정 캐릭터 PP",
  IF(AND(OR($B30=10,$B30=11),$M30=OFFSET($M30,-1,0)),OFFSET(R30,-1,0),
    INT($O30*(VLOOKUP($M30,$AN:$BA,MATCH($AX$1,$AN$1:$BA$1,0),0)*(VLOOKUP($M30,$AN:$BA,MATCH($AY$1,$AN$1:$BA$1,0),0)+$I30*(VLOOKUP($M30,$AN:$BA,MATCH($AZ$1,$AN$1:$BA$1,0),0)-VLOOKUP($M30,$AN:$BA,MATCH($AY$1,$AN$1:$BA$1,0),0)))))),
IF(OR($M30="안 지정 캐릭터 PP 일반등급",$M30="안 지정 캐릭터 PP 영웅등급"),
  IF(AND(OR($B30=10,$B30=11),$M30=OFFSET($M30,-1,0)),OFFSET(R30,-1,0),
    $O30*VLOOKUP($M30,$AN:$BA,MATCH($AX$1,$AN$1:$BA$1,0),0)),
"그외없음")))))))</f>
        <v>#VALUE!</v>
      </c>
      <c r="S30" t="e">
        <f ca="1">IF(OR(ISNUMBER(N30),N30="삭제"),"",
IF(LEFT(N30,5)="Equip",
  IF($BN$1&lt;VLOOKUP(N30,[1]EquipTable!$1:$1048576,MATCH("업데이트순번",[1]EquipTable!$1:$1,0),0),"업데이트순번이상",""),
IF(LEFT(N30,5)="Actor",
  IF($BW$1&lt;VLOOKUP(N30,[2]ActorTable!$1:$1048576,MATCH("업데이트순번",[2]ActorTable!$1:$1,0),0),"업데이트순번이상",""),
"그외없음")))</f>
        <v>#VALUE!</v>
      </c>
      <c r="T30" t="e">
        <f t="shared" ca="1" si="4"/>
        <v>#VALUE!</v>
      </c>
      <c r="U30" t="s">
        <v>83</v>
      </c>
      <c r="V30" t="s">
        <v>277</v>
      </c>
      <c r="W30">
        <v>1</v>
      </c>
      <c r="X30" t="s">
        <v>133</v>
      </c>
      <c r="Z30">
        <v>4</v>
      </c>
      <c r="AA30" t="str">
        <f t="shared" ca="1" si="5"/>
        <v>fe</v>
      </c>
      <c r="AB30" t="s">
        <v>83</v>
      </c>
      <c r="AC30" t="s">
        <v>270</v>
      </c>
      <c r="AD30">
        <v>1</v>
      </c>
      <c r="AE30" t="s">
        <v>133</v>
      </c>
      <c r="AG30">
        <v>12</v>
      </c>
      <c r="AH30" t="str">
        <f t="shared" si="6"/>
        <v/>
      </c>
      <c r="AI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IFERROR(VLOOKUP(AC30,[2]ActorTable!$A:$G,MATCH("이름참고",[2]ActorTable!$1:$1,0),0),"캐릭터없음"),
"")))))</f>
        <v>투명한 수정검</v>
      </c>
      <c r="AJ30">
        <v>1</v>
      </c>
      <c r="AK3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v>
      </c>
      <c r="AL30" t="str">
        <f t="shared" ca="1" si="7"/>
        <v>{"dy":29,"sl":0,"tp":"fe","vl":"Equip5301","cn":1,"pt":"DI","pr":12}</v>
      </c>
      <c r="BK30" t="e">
        <f ca="1">IF(VLOOKUP($BT30,[1]EquipTable!$1:$1048576,MATCH("업데이트순번",[1]EquipTable!$1:$1,0),0)&lt;=$BN$1,1,0)
*IF(MID(BT30,7,1)="4",0.1,1)</f>
        <v>#VALUE!</v>
      </c>
      <c r="BL30" t="e">
        <f ca="1">IF(VLOOKUP($BT30,[1]EquipTable!$1:$1048576,MATCH("업데이트순번",[1]EquipTable!$1:$1,0),0)&lt;=$BN$1,1,0)
*IF(MID(BT30,7,1)="4",0.1,1)
*IF(AND(MID(BT30,7,1)&lt;&gt;"4",OR(MID(BT30,6,1)="6",MID(BT30,6,1)="7")),3,1)</f>
        <v>#VALUE!</v>
      </c>
      <c r="BM30" t="e">
        <f ca="1">IF(VLOOKUP($BT30,[1]EquipTable!$1:$1048576,MATCH("업데이트순번",[1]EquipTable!$1:$1,0),0)&lt;=$BN$1,1,0)
*IF(MID(BT30,7,1)="4",0.1,1)
*IF(AND(MID(BT30,7,1)&lt;&gt;"4",MID(BT30,6,1)="8"),4,1)</f>
        <v>#VALUE!</v>
      </c>
      <c r="BN30" t="e">
        <f t="shared" ca="1" si="14"/>
        <v>#VALUE!</v>
      </c>
      <c r="BO30" t="e">
        <f t="shared" ca="1" si="15"/>
        <v>#VALUE!</v>
      </c>
      <c r="BP30" t="e">
        <f t="shared" ca="1" si="16"/>
        <v>#VALUE!</v>
      </c>
      <c r="BQ30" t="e">
        <f t="shared" ca="1" si="17"/>
        <v>#VALUE!</v>
      </c>
      <c r="BR30" t="e">
        <f t="shared" ca="1" si="21"/>
        <v>#VALUE!</v>
      </c>
      <c r="BS30" t="e">
        <f t="shared" ca="1" si="22"/>
        <v>#VALUE!</v>
      </c>
      <c r="BT30" t="e">
        <f ca="1">OFFSET([1]EquipTable!$A$1,ROW()-1,0)</f>
        <v>#VALUE!</v>
      </c>
      <c r="BV30" t="e">
        <f ca="1">IF(VLOOKUP($BY30,[2]ActorTable!$1:$1048576,MATCH("업데이트순번",[2]ActorTable!$1:$1,0),0)&lt;=$BW$1,1,0)
*IF(MID(BY30,7,1)="2",0.1,1)</f>
        <v>#VALUE!</v>
      </c>
      <c r="BW30" t="e">
        <f t="shared" ca="1" si="18"/>
        <v>#VALUE!</v>
      </c>
      <c r="BX30" t="e">
        <f t="shared" ca="1" si="19"/>
        <v>#VALUE!</v>
      </c>
      <c r="BY30" t="e">
        <f ca="1">OFFSET([2]ActorTable!$A$1,ROW()-1,0)</f>
        <v>#VALUE!</v>
      </c>
      <c r="BZ30" t="e">
        <f ca="1">VLOOKUP($BY30,[2]ActorTable!$1:$1048576,MATCH("이름참고",[2]ActorTable!$1:$1,0),0)</f>
        <v>#VALUE!</v>
      </c>
    </row>
    <row r="31" spans="1:78">
      <c r="A31">
        <v>30</v>
      </c>
      <c r="B31">
        <v>0</v>
      </c>
      <c r="C31">
        <f t="shared" si="0"/>
        <v>0</v>
      </c>
      <c r="D31">
        <f t="shared" ca="1" si="25"/>
        <v>0.22959207764075562</v>
      </c>
      <c r="E31">
        <f t="shared" ca="1" si="25"/>
        <v>0.41955483103595737</v>
      </c>
      <c r="F31">
        <f t="shared" ca="1" si="25"/>
        <v>0.74728282169991112</v>
      </c>
      <c r="G31">
        <f t="shared" ca="1" si="25"/>
        <v>0.99773796435171147</v>
      </c>
      <c r="H31">
        <f t="shared" ca="1" si="25"/>
        <v>0.47228263066391463</v>
      </c>
      <c r="I31">
        <f t="shared" ca="1" si="25"/>
        <v>0.67249853574742413</v>
      </c>
      <c r="M31" t="str">
        <f t="shared" ca="1" si="2"/>
        <v>지정 장비</v>
      </c>
      <c r="N31" t="e">
        <f t="shared" ca="1" si="20"/>
        <v>#VALUE!</v>
      </c>
      <c r="O31">
        <f t="shared" ca="1" si="12"/>
        <v>1</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캐릭터",$M31="지정 캐릭터 LBP1",$M31="지정 캐릭터 LBP2",$M31="지정 캐릭터 LBP3",$M31="안 지정 캐릭터 영웅등급"),"DI",
IF($M31="지정 캐릭터 PP","DI",
IF(OR($M31="안 지정 캐릭터 PP 일반등급",$M31="안 지정 캐릭터 PP 영웅등급"),"GO",
"그외없음"))))))</f>
        <v>GO</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캐릭터",$M31="지정 캐릭터 LBP1",$M31="지정 캐릭터 LBP2",$M31="지정 캐릭터 LBP3"),
  IF(AND(OR($B31=10,$B31=11),$M31=OFFSET($M31,-1,0)),OFFSET(Q31,-1,0),
    IF(ISBLANK(VLOOKUP($N31,[2]ActorTable!$1:$1048576,MATCH("표준 DI pp Min",[2]ActorTable!$1:$1,0),0)),"삭제",
      INT(VLOOKUP($M31,$AN:$BA,MATCH($AX$1,$AN$1:$BA$1,0),0)*(VLOOKUP($N31,[2]ActorTable!$1:$1048576,MATCH("표준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VLOOKUP($M31,$AN:$BA,MATCH($AZ$1,$AN$1:$BA$1,0),0)+INT($H31*(VLOOKUP($M31,$AN:$BA,MATCH($BA$1,$AN$1:$BA$1,0),0)-VLOOKUP($M31,$AN:$BA,MATCH($AZ$1,$AN$1:$BA$1,0),0)+1))),
IF($M31="지정 캐릭터 PP",
  IF(AND(OR($B31=10,$B31=11),$M31=OFFSET($M31,-1,0)),OFFSET(Q31,-1,0),
    INT($O31*VLOOKUP($M31,$AN:$BA,MATCH($AX$1,$AN$1:$BA$1,0),0))),
"그외없음")))))))</f>
        <v>삭제</v>
      </c>
      <c r="R31" t="e">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영웅등급"),VLOOKUP($M31,$AN:$BA,MATCH($AX$1,$AN$1:$BA$1,0),0),
IF(OR($M31="지정 캐릭터",$M31="지정 캐릭터 LBP1",$M31="지정 캐릭터 LBP2",$M31="지정 캐릭터 LBP3"),
  IF(AND(OR($B31=10,$B31=11),$M31=OFFSET($M31,-1,0)),OFFSET(R31,-1,0),
    INT(VLOOKUP($M31,$AN:$BA,MATCH($AX$1,$AN$1:$BA$1,0),0)*(VLOOKUP($N31,[2]ActorTable!$1:$1048576,MATCH("표준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VLOOKUP($M31,$AN:$BA,MATCH($AX$1,$AN$1:$BA$1,0),0)+INT($I31*(VLOOKUP($M31,$AN:$BA,MATCH($AY$1,$AN$1:$BA$1,0),0)-VLOOKUP($M31,$AN:$BA,MATCH($AX$1,$AN$1:$BA$1,0),0)+1))),
IF($M31="지정 캐릭터 PP",
  IF(AND(OR($B31=10,$B31=11),$M31=OFFSET($M31,-1,0)),OFFSET(R31,-1,0),
    INT($O31*(VLOOKUP($M31,$AN:$BA,MATCH($AX$1,$AN$1:$BA$1,0),0)*(VLOOKUP($M31,$AN:$BA,MATCH($AY$1,$AN$1:$BA$1,0),0)+$I31*(VLOOKUP($M31,$AN:$BA,MATCH($AZ$1,$AN$1:$BA$1,0),0)-VLOOKUP($M31,$AN:$BA,MATCH($AY$1,$AN$1:$BA$1,0),0)))))),
IF(OR($M31="안 지정 캐릭터 PP 일반등급",$M31="안 지정 캐릭터 PP 영웅등급"),
  IF(AND(OR($B31=10,$B31=11),$M31=OFFSET($M31,-1,0)),OFFSET(R31,-1,0),
    $O31*VLOOKUP($M31,$AN:$BA,MATCH($AX$1,$AN$1:$BA$1,0),0)),
"그외없음")))))))</f>
        <v>#VALUE!</v>
      </c>
      <c r="S31" t="e">
        <f ca="1">IF(OR(ISNUMBER(N31),N31="삭제"),"",
IF(LEFT(N31,5)="Equip",
  IF($BN$1&lt;VLOOKUP(N31,[1]EquipTable!$1:$1048576,MATCH("업데이트순번",[1]EquipTable!$1:$1,0),0),"업데이트순번이상",""),
IF(LEFT(N31,5)="Actor",
  IF($BW$1&lt;VLOOKUP(N31,[2]ActorTable!$1:$1048576,MATCH("업데이트순번",[2]ActorTable!$1:$1,0),0),"업데이트순번이상",""),
"그외없음")))</f>
        <v>#VALUE!</v>
      </c>
      <c r="T31" t="e">
        <f t="shared" ca="1" si="4"/>
        <v>#VALUE!</v>
      </c>
      <c r="U31" t="s">
        <v>83</v>
      </c>
      <c r="V31" t="s">
        <v>221</v>
      </c>
      <c r="W31">
        <v>1</v>
      </c>
      <c r="X31" t="s">
        <v>129</v>
      </c>
      <c r="Z31">
        <v>3600</v>
      </c>
      <c r="AA31" t="str">
        <f t="shared" ca="1" si="5"/>
        <v>fe</v>
      </c>
      <c r="AB31" t="s">
        <v>83</v>
      </c>
      <c r="AC31" t="s">
        <v>213</v>
      </c>
      <c r="AD31">
        <v>1</v>
      </c>
      <c r="AE31" t="s">
        <v>129</v>
      </c>
      <c r="AG31">
        <v>700</v>
      </c>
      <c r="AH31" t="str">
        <f t="shared" si="6"/>
        <v/>
      </c>
      <c r="AI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IFERROR(VLOOKUP(AC31,[2]ActorTable!$A:$G,MATCH("이름참고",[2]ActorTable!$1:$1,0),0),"캐릭터없음"),
"")))))</f>
        <v>스타일 액스</v>
      </c>
      <c r="AJ31">
        <v>1</v>
      </c>
      <c r="AK3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v>
      </c>
      <c r="AL31" t="str">
        <f t="shared" ca="1" si="7"/>
        <v>{"dy":30,"sl":0,"tp":"fe","vl":"Equip0001","cn":1,"pt":"GO","pr":700}</v>
      </c>
      <c r="BK31" t="e">
        <f ca="1">IF(VLOOKUP($BT31,[1]EquipTable!$1:$1048576,MATCH("업데이트순번",[1]EquipTable!$1:$1,0),0)&lt;=$BN$1,1,0)
*IF(MID(BT31,7,1)="4",0.1,1)</f>
        <v>#VALUE!</v>
      </c>
      <c r="BL31" t="e">
        <f ca="1">IF(VLOOKUP($BT31,[1]EquipTable!$1:$1048576,MATCH("업데이트순번",[1]EquipTable!$1:$1,0),0)&lt;=$BN$1,1,0)
*IF(MID(BT31,7,1)="4",0.1,1)
*IF(AND(MID(BT31,7,1)&lt;&gt;"4",OR(MID(BT31,6,1)="6",MID(BT31,6,1)="7")),3,1)</f>
        <v>#VALUE!</v>
      </c>
      <c r="BM31" t="e">
        <f ca="1">IF(VLOOKUP($BT31,[1]EquipTable!$1:$1048576,MATCH("업데이트순번",[1]EquipTable!$1:$1,0),0)&lt;=$BN$1,1,0)
*IF(MID(BT31,7,1)="4",0.1,1)
*IF(AND(MID(BT31,7,1)&lt;&gt;"4",MID(BT31,6,1)="8"),4,1)</f>
        <v>#VALUE!</v>
      </c>
      <c r="BN31" t="e">
        <f t="shared" ca="1" si="14"/>
        <v>#VALUE!</v>
      </c>
      <c r="BO31" t="e">
        <f t="shared" ca="1" si="15"/>
        <v>#VALUE!</v>
      </c>
      <c r="BP31" t="e">
        <f t="shared" ca="1" si="16"/>
        <v>#VALUE!</v>
      </c>
      <c r="BQ31" t="e">
        <f t="shared" ca="1" si="17"/>
        <v>#VALUE!</v>
      </c>
      <c r="BR31" t="e">
        <f t="shared" ca="1" si="21"/>
        <v>#VALUE!</v>
      </c>
      <c r="BS31" t="e">
        <f t="shared" ca="1" si="22"/>
        <v>#VALUE!</v>
      </c>
      <c r="BT31" t="e">
        <f ca="1">OFFSET([1]EquipTable!$A$1,ROW()-1,0)</f>
        <v>#VALUE!</v>
      </c>
      <c r="BV31" t="e">
        <f ca="1">IF(VLOOKUP($BY31,[2]ActorTable!$1:$1048576,MATCH("업데이트순번",[2]ActorTable!$1:$1,0),0)&lt;=$BW$1,1,0)
*IF(MID(BY31,7,1)="2",0.1,1)</f>
        <v>#VALUE!</v>
      </c>
      <c r="BW31" t="e">
        <f t="shared" ca="1" si="18"/>
        <v>#VALUE!</v>
      </c>
      <c r="BX31" t="e">
        <f t="shared" ca="1" si="19"/>
        <v>#VALUE!</v>
      </c>
      <c r="BY31" t="e">
        <f ca="1">OFFSET([2]ActorTable!$A$1,ROW()-1,0)</f>
        <v>#VALUE!</v>
      </c>
      <c r="BZ31" t="e">
        <f ca="1">VLOOKUP($BY31,[2]ActorTable!$1:$1048576,MATCH("이름참고",[2]ActorTable!$1:$1,0),0)</f>
        <v>#VALUE!</v>
      </c>
    </row>
    <row r="32" spans="1:78">
      <c r="A32">
        <v>31</v>
      </c>
      <c r="B32">
        <v>0</v>
      </c>
      <c r="C32">
        <f t="shared" si="0"/>
        <v>0</v>
      </c>
      <c r="D32">
        <f t="shared" ref="D32:I41" ca="1" si="26">RAND()</f>
        <v>0.30130818887812449</v>
      </c>
      <c r="E32">
        <f t="shared" ca="1" si="26"/>
        <v>2.9708394910987312E-2</v>
      </c>
      <c r="F32">
        <f t="shared" ca="1" si="26"/>
        <v>0.2709538779531202</v>
      </c>
      <c r="G32">
        <f t="shared" ca="1" si="26"/>
        <v>0.55117167014743285</v>
      </c>
      <c r="H32">
        <f t="shared" ca="1" si="26"/>
        <v>0.30802994113695492</v>
      </c>
      <c r="I32">
        <f t="shared" ca="1" si="26"/>
        <v>0.47741512511064887</v>
      </c>
      <c r="M32" t="str">
        <f t="shared" ca="1" si="2"/>
        <v>지정 장비</v>
      </c>
      <c r="N32" t="e">
        <f t="shared" ca="1" si="20"/>
        <v>#VALUE!</v>
      </c>
      <c r="O32">
        <f t="shared" ca="1" si="12"/>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캐릭터",$M32="지정 캐릭터 LBP1",$M32="지정 캐릭터 LBP2",$M32="지정 캐릭터 LBP3",$M32="안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캐릭터",$M32="지정 캐릭터 LBP1",$M32="지정 캐릭터 LBP2",$M32="지정 캐릭터 LBP3"),
  IF(AND(OR($B32=10,$B32=11),$M32=OFFSET($M32,-1,0)),OFFSET(Q32,-1,0),
    IF(ISBLANK(VLOOKUP($N32,[2]ActorTable!$1:$1048576,MATCH("표준 DI pp Min",[2]ActorTable!$1:$1,0),0)),"삭제",
      INT(VLOOKUP($M32,$AN:$BA,MATCH($AX$1,$AN$1:$BA$1,0),0)*(VLOOKUP($N32,[2]ActorTable!$1:$1048576,MATCH("표준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VLOOKUP($M32,$AN:$BA,MATCH($AZ$1,$AN$1:$BA$1,0),0)+INT($H32*(VLOOKUP($M32,$AN:$BA,MATCH($BA$1,$AN$1:$BA$1,0),0)-VLOOKUP($M32,$AN:$BA,MATCH($AZ$1,$AN$1:$BA$1,0),0)+1))),
IF($M32="지정 캐릭터 PP",
  IF(AND(OR($B32=10,$B32=11),$M32=OFFSET($M32,-1,0)),OFFSET(Q32,-1,0),
    INT($O32*VLOOKUP($M32,$AN:$BA,MATCH($AX$1,$AN$1:$BA$1,0),0))),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영웅등급"),VLOOKUP($M32,$AN:$BA,MATCH($AX$1,$AN$1:$BA$1,0),0),
IF(OR($M32="지정 캐릭터",$M32="지정 캐릭터 LBP1",$M32="지정 캐릭터 LBP2",$M32="지정 캐릭터 LBP3"),
  IF(AND(OR($B32=10,$B32=11),$M32=OFFSET($M32,-1,0)),OFFSET(R32,-1,0),
    INT(VLOOKUP($M32,$AN:$BA,MATCH($AX$1,$AN$1:$BA$1,0),0)*(VLOOKUP($N32,[2]ActorTable!$1:$1048576,MATCH("표준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VLOOKUP($M32,$AN:$BA,MATCH($AX$1,$AN$1:$BA$1,0),0)+INT($I32*(VLOOKUP($M32,$AN:$BA,MATCH($AY$1,$AN$1:$BA$1,0),0)-VLOOKUP($M32,$AN:$BA,MATCH($AX$1,$AN$1:$BA$1,0),0)+1))),
IF($M32="지정 캐릭터 PP",
  IF(AND(OR($B32=10,$B32=11),$M32=OFFSET($M32,-1,0)),OFFSET(R32,-1,0),
    INT($O32*(VLOOKUP($M32,$AN:$BA,MATCH($AX$1,$AN$1:$BA$1,0),0)*(VLOOKUP($M32,$AN:$BA,MATCH($AY$1,$AN$1:$BA$1,0),0)+$I32*(VLOOKUP($M32,$AN:$BA,MATCH($AZ$1,$AN$1:$BA$1,0),0)-VLOOKUP($M32,$AN:$BA,MATCH($AY$1,$AN$1:$BA$1,0),0)))))),
IF(OR($M32="안 지정 캐릭터 PP 일반등급",$M32="안 지정 캐릭터 PP 영웅등급"),
  IF(AND(OR($B32=10,$B32=11),$M32=OFFSET($M32,-1,0)),OFFSET(R32,-1,0),
    $O32*VLOOKUP($M32,$AN:$BA,MATCH($AX$1,$AN$1:$BA$1,0),0)),
"그외없음")))))))</f>
        <v>#VALUE!</v>
      </c>
      <c r="S32" t="e">
        <f ca="1">IF(OR(ISNUMBER(N32),N32="삭제"),"",
IF(LEFT(N32,5)="Equip",
  IF($BN$1&lt;VLOOKUP(N32,[1]EquipTable!$1:$1048576,MATCH("업데이트순번",[1]EquipTable!$1:$1,0),0),"업데이트순번이상",""),
IF(LEFT(N32,5)="Actor",
  IF($BW$1&lt;VLOOKUP(N32,[2]ActorTable!$1:$1048576,MATCH("업데이트순번",[2]ActorTable!$1:$1,0),0),"업데이트순번이상",""),
"그외없음")))</f>
        <v>#VALUE!</v>
      </c>
      <c r="T32" t="e">
        <f t="shared" ca="1" si="4"/>
        <v>#VALUE!</v>
      </c>
      <c r="U32" t="s">
        <v>83</v>
      </c>
      <c r="V32" t="s">
        <v>269</v>
      </c>
      <c r="W32">
        <v>1</v>
      </c>
      <c r="X32" t="s">
        <v>129</v>
      </c>
      <c r="Z32">
        <v>7500</v>
      </c>
      <c r="AA32" t="str">
        <f t="shared" ca="1" si="5"/>
        <v>bn</v>
      </c>
      <c r="AB32" t="s">
        <v>84</v>
      </c>
      <c r="AD32">
        <v>1</v>
      </c>
      <c r="AE32" t="s">
        <v>133</v>
      </c>
      <c r="AG32">
        <v>29</v>
      </c>
      <c r="AH32" t="str">
        <f t="shared" si="6"/>
        <v/>
      </c>
      <c r="AI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IFERROR(VLOOKUP(AC32,[2]ActorTable!$A:$G,MATCH("이름참고",[2]ActorTable!$1:$1,0),0),"캐릭터없음"),
"")))))</f>
        <v/>
      </c>
      <c r="AJ32">
        <v>1</v>
      </c>
      <c r="AK3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v>
      </c>
      <c r="AL32" t="str">
        <f t="shared" ca="1" si="7"/>
        <v>{"dy":31,"sl":0,"tp":"bn","cn":1,"pt":"DI","pr":29}</v>
      </c>
      <c r="BK32" t="e">
        <f ca="1">IF(VLOOKUP($BT32,[1]EquipTable!$1:$1048576,MATCH("업데이트순번",[1]EquipTable!$1:$1,0),0)&lt;=$BN$1,1,0)
*IF(MID(BT32,7,1)="4",0.1,1)</f>
        <v>#VALUE!</v>
      </c>
      <c r="BL32" t="e">
        <f ca="1">IF(VLOOKUP($BT32,[1]EquipTable!$1:$1048576,MATCH("업데이트순번",[1]EquipTable!$1:$1,0),0)&lt;=$BN$1,1,0)
*IF(MID(BT32,7,1)="4",0.1,1)
*IF(AND(MID(BT32,7,1)&lt;&gt;"4",OR(MID(BT32,6,1)="6",MID(BT32,6,1)="7")),3,1)</f>
        <v>#VALUE!</v>
      </c>
      <c r="BM32" t="e">
        <f ca="1">IF(VLOOKUP($BT32,[1]EquipTable!$1:$1048576,MATCH("업데이트순번",[1]EquipTable!$1:$1,0),0)&lt;=$BN$1,1,0)
*IF(MID(BT32,7,1)="4",0.1,1)
*IF(AND(MID(BT32,7,1)&lt;&gt;"4",MID(BT32,6,1)="8"),4,1)</f>
        <v>#VALUE!</v>
      </c>
      <c r="BN32" t="e">
        <f t="shared" ca="1" si="14"/>
        <v>#VALUE!</v>
      </c>
      <c r="BO32" t="e">
        <f t="shared" ca="1" si="15"/>
        <v>#VALUE!</v>
      </c>
      <c r="BP32" t="e">
        <f t="shared" ca="1" si="16"/>
        <v>#VALUE!</v>
      </c>
      <c r="BQ32" t="e">
        <f t="shared" ca="1" si="17"/>
        <v>#VALUE!</v>
      </c>
      <c r="BR32" t="e">
        <f t="shared" ca="1" si="21"/>
        <v>#VALUE!</v>
      </c>
      <c r="BS32" t="e">
        <f t="shared" ca="1" si="22"/>
        <v>#VALUE!</v>
      </c>
      <c r="BT32" t="e">
        <f ca="1">OFFSET([1]EquipTable!$A$1,ROW()-1,0)</f>
        <v>#VALUE!</v>
      </c>
      <c r="BV32" t="e">
        <f ca="1">IF(VLOOKUP($BY32,[2]ActorTable!$1:$1048576,MATCH("업데이트순번",[2]ActorTable!$1:$1,0),0)&lt;=$BW$1,1,0)
*IF(MID(BY32,7,1)="2",0.1,1)</f>
        <v>#VALUE!</v>
      </c>
      <c r="BW32" t="e">
        <f t="shared" ca="1" si="18"/>
        <v>#VALUE!</v>
      </c>
      <c r="BX32" t="e">
        <f t="shared" ca="1" si="19"/>
        <v>#VALUE!</v>
      </c>
      <c r="BY32" t="e">
        <f ca="1">OFFSET([2]ActorTable!$A$1,ROW()-1,0)</f>
        <v>#VALUE!</v>
      </c>
      <c r="BZ32" t="e">
        <f ca="1">VLOOKUP($BY32,[2]ActorTable!$1:$1048576,MATCH("이름참고",[2]ActorTable!$1:$1,0),0)</f>
        <v>#VALUE!</v>
      </c>
    </row>
    <row r="33" spans="1:78">
      <c r="A33">
        <v>1</v>
      </c>
      <c r="B33">
        <v>1</v>
      </c>
      <c r="C33">
        <f t="shared" si="0"/>
        <v>0</v>
      </c>
      <c r="D33">
        <f t="shared" ca="1" si="26"/>
        <v>0.61695281765622079</v>
      </c>
      <c r="E33">
        <f t="shared" ca="1" si="26"/>
        <v>0.69471167527507505</v>
      </c>
      <c r="F33">
        <f t="shared" ca="1" si="26"/>
        <v>0.35909648352461832</v>
      </c>
      <c r="G33">
        <f t="shared" ca="1" si="26"/>
        <v>0.56156588230743421</v>
      </c>
      <c r="H33">
        <f t="shared" ca="1" si="26"/>
        <v>0.47946563890254046</v>
      </c>
      <c r="I33">
        <f t="shared" ca="1" si="26"/>
        <v>0.27339076996913669</v>
      </c>
      <c r="M33" t="str">
        <f t="shared" ca="1" si="2"/>
        <v>지정 장비</v>
      </c>
      <c r="N33" t="e">
        <f t="shared" ca="1" si="20"/>
        <v>#VALUE!</v>
      </c>
      <c r="O33">
        <f t="shared" ca="1" si="12"/>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캐릭터",$M33="지정 캐릭터 LBP1",$M33="지정 캐릭터 LBP2",$M33="지정 캐릭터 LBP3",$M33="안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캐릭터",$M33="지정 캐릭터 LBP1",$M33="지정 캐릭터 LBP2",$M33="지정 캐릭터 LBP3"),
  IF(AND(OR($B33=10,$B33=11),$M33=OFFSET($M33,-1,0)),OFFSET(Q33,-1,0),
    IF(ISBLANK(VLOOKUP($N33,[2]ActorTable!$1:$1048576,MATCH("표준 DI pp Min",[2]ActorTable!$1:$1,0),0)),"삭제",
      INT(VLOOKUP($M33,$AN:$BA,MATCH($AX$1,$AN$1:$BA$1,0),0)*(VLOOKUP($N33,[2]ActorTable!$1:$1048576,MATCH("표준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VLOOKUP($M33,$AN:$BA,MATCH($AZ$1,$AN$1:$BA$1,0),0)+INT($H33*(VLOOKUP($M33,$AN:$BA,MATCH($BA$1,$AN$1:$BA$1,0),0)-VLOOKUP($M33,$AN:$BA,MATCH($AZ$1,$AN$1:$BA$1,0),0)+1))),
IF($M33="지정 캐릭터 PP",
  IF(AND(OR($B33=10,$B33=11),$M33=OFFSET($M33,-1,0)),OFFSET(Q33,-1,0),
    INT($O33*VLOOKUP($M33,$AN:$BA,MATCH($AX$1,$AN$1:$BA$1,0),0))),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영웅등급"),VLOOKUP($M33,$AN:$BA,MATCH($AX$1,$AN$1:$BA$1,0),0),
IF(OR($M33="지정 캐릭터",$M33="지정 캐릭터 LBP1",$M33="지정 캐릭터 LBP2",$M33="지정 캐릭터 LBP3"),
  IF(AND(OR($B33=10,$B33=11),$M33=OFFSET($M33,-1,0)),OFFSET(R33,-1,0),
    INT(VLOOKUP($M33,$AN:$BA,MATCH($AX$1,$AN$1:$BA$1,0),0)*(VLOOKUP($N33,[2]ActorTable!$1:$1048576,MATCH("표준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VLOOKUP($M33,$AN:$BA,MATCH($AX$1,$AN$1:$BA$1,0),0)+INT($I33*(VLOOKUP($M33,$AN:$BA,MATCH($AY$1,$AN$1:$BA$1,0),0)-VLOOKUP($M33,$AN:$BA,MATCH($AX$1,$AN$1:$BA$1,0),0)+1))),
IF($M33="지정 캐릭터 PP",
  IF(AND(OR($B33=10,$B33=11),$M33=OFFSET($M33,-1,0)),OFFSET(R33,-1,0),
    INT($O33*(VLOOKUP($M33,$AN:$BA,MATCH($AX$1,$AN$1:$BA$1,0),0)*(VLOOKUP($M33,$AN:$BA,MATCH($AY$1,$AN$1:$BA$1,0),0)+$I33*(VLOOKUP($M33,$AN:$BA,MATCH($AZ$1,$AN$1:$BA$1,0),0)-VLOOKUP($M33,$AN:$BA,MATCH($AY$1,$AN$1:$BA$1,0),0)))))),
IF(OR($M33="안 지정 캐릭터 PP 일반등급",$M33="안 지정 캐릭터 PP 영웅등급"),
  IF(AND(OR($B33=10,$B33=11),$M33=OFFSET($M33,-1,0)),OFFSET(R33,-1,0),
    $O33*VLOOKUP($M33,$AN:$BA,MATCH($AX$1,$AN$1:$BA$1,0),0)),
"그외없음")))))))</f>
        <v>#VALUE!</v>
      </c>
      <c r="S33" t="e">
        <f ca="1">IF(OR(ISNUMBER(N33),N33="삭제"),"",
IF(LEFT(N33,5)="Equip",
  IF($BN$1&lt;VLOOKUP(N33,[1]EquipTable!$1:$1048576,MATCH("업데이트순번",[1]EquipTable!$1:$1,0),0),"업데이트순번이상",""),
IF(LEFT(N33,5)="Actor",
  IF($BW$1&lt;VLOOKUP(N33,[2]ActorTable!$1:$1048576,MATCH("업데이트순번",[2]ActorTable!$1:$1,0),0),"업데이트순번이상",""),
"그외없음")))</f>
        <v>#VALUE!</v>
      </c>
      <c r="T33" t="e">
        <f t="shared" ca="1" si="4"/>
        <v>#VALUE!</v>
      </c>
      <c r="U33" t="s">
        <v>83</v>
      </c>
      <c r="V33" t="s">
        <v>112</v>
      </c>
      <c r="W33">
        <v>1</v>
      </c>
      <c r="X33" t="s">
        <v>129</v>
      </c>
      <c r="Z33">
        <v>3600</v>
      </c>
      <c r="AA33" t="str">
        <f t="shared" ca="1" si="5"/>
        <v>fe</v>
      </c>
      <c r="AB33" t="s">
        <v>83</v>
      </c>
      <c r="AC33" t="s">
        <v>192</v>
      </c>
      <c r="AD33">
        <v>1</v>
      </c>
      <c r="AE33" t="s">
        <v>133</v>
      </c>
      <c r="AG33">
        <v>89</v>
      </c>
      <c r="AH33" t="str">
        <f t="shared" si="6"/>
        <v/>
      </c>
      <c r="AI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IFERROR(VLOOKUP(AC33,[2]ActorTable!$A:$G,MATCH("이름참고",[2]ActorTable!$1:$1,0),0),"캐릭터없음"),
"")))))</f>
        <v>풀메탈 소드</v>
      </c>
      <c r="AJ33">
        <v>1</v>
      </c>
      <c r="AK3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v>
      </c>
      <c r="AL33" t="str">
        <f t="shared" ca="1" si="7"/>
        <v>{"dy":1,"sl":1,"tp":"fe","vl":"Equip8301","cn":1,"pt":"DI","pr":89}</v>
      </c>
      <c r="BK33" t="e">
        <f ca="1">IF(VLOOKUP($BT33,[1]EquipTable!$1:$1048576,MATCH("업데이트순번",[1]EquipTable!$1:$1,0),0)&lt;=$BN$1,1,0)
*IF(MID(BT33,7,1)="4",0.1,1)</f>
        <v>#VALUE!</v>
      </c>
      <c r="BL33" t="e">
        <f ca="1">IF(VLOOKUP($BT33,[1]EquipTable!$1:$1048576,MATCH("업데이트순번",[1]EquipTable!$1:$1,0),0)&lt;=$BN$1,1,0)
*IF(MID(BT33,7,1)="4",0.1,1)
*IF(AND(MID(BT33,7,1)&lt;&gt;"4",OR(MID(BT33,6,1)="6",MID(BT33,6,1)="7")),3,1)</f>
        <v>#VALUE!</v>
      </c>
      <c r="BM33" t="e">
        <f ca="1">IF(VLOOKUP($BT33,[1]EquipTable!$1:$1048576,MATCH("업데이트순번",[1]EquipTable!$1:$1,0),0)&lt;=$BN$1,1,0)
*IF(MID(BT33,7,1)="4",0.1,1)
*IF(AND(MID(BT33,7,1)&lt;&gt;"4",MID(BT33,6,1)="8"),4,1)</f>
        <v>#VALUE!</v>
      </c>
      <c r="BN33" t="e">
        <f t="shared" ca="1" si="14"/>
        <v>#VALUE!</v>
      </c>
      <c r="BO33" t="e">
        <f t="shared" ca="1" si="15"/>
        <v>#VALUE!</v>
      </c>
      <c r="BP33" t="e">
        <f t="shared" ca="1" si="16"/>
        <v>#VALUE!</v>
      </c>
      <c r="BQ33" t="e">
        <f t="shared" ca="1" si="17"/>
        <v>#VALUE!</v>
      </c>
      <c r="BR33" t="e">
        <f t="shared" ca="1" si="21"/>
        <v>#VALUE!</v>
      </c>
      <c r="BS33" t="e">
        <f t="shared" ca="1" si="22"/>
        <v>#VALUE!</v>
      </c>
      <c r="BT33" t="e">
        <f ca="1">OFFSET([1]EquipTable!$A$1,ROW()-1,0)</f>
        <v>#VALUE!</v>
      </c>
      <c r="BV33" t="e">
        <f ca="1">IF(VLOOKUP($BY33,[2]ActorTable!$1:$1048576,MATCH("업데이트순번",[2]ActorTable!$1:$1,0),0)&lt;=$BW$1,1,0)
*IF(MID(BY33,7,1)="2",0.1,1)</f>
        <v>#VALUE!</v>
      </c>
      <c r="BW33" t="e">
        <f t="shared" ca="1" si="18"/>
        <v>#VALUE!</v>
      </c>
      <c r="BX33" t="e">
        <f t="shared" ca="1" si="19"/>
        <v>#VALUE!</v>
      </c>
      <c r="BY33" t="e">
        <f ca="1">OFFSET([2]ActorTable!$A$1,ROW()-1,0)</f>
        <v>#VALUE!</v>
      </c>
      <c r="BZ33" t="e">
        <f ca="1">VLOOKUP($BY33,[2]ActorTable!$1:$1048576,MATCH("이름참고",[2]ActorTable!$1:$1,0),0)</f>
        <v>#VALUE!</v>
      </c>
    </row>
    <row r="34" spans="1:78">
      <c r="A34">
        <v>2</v>
      </c>
      <c r="B34">
        <v>1</v>
      </c>
      <c r="C34">
        <f t="shared" si="0"/>
        <v>0</v>
      </c>
      <c r="D34">
        <f t="shared" ca="1" si="26"/>
        <v>0.92316582378880796</v>
      </c>
      <c r="E34">
        <f t="shared" ca="1" si="26"/>
        <v>5.8331694060891448E-2</v>
      </c>
      <c r="F34">
        <f t="shared" ca="1" si="26"/>
        <v>0.5583078607604266</v>
      </c>
      <c r="G34">
        <f t="shared" ca="1" si="26"/>
        <v>0.82134003939650679</v>
      </c>
      <c r="H34">
        <f t="shared" ca="1" si="26"/>
        <v>0.97266529762637433</v>
      </c>
      <c r="I34">
        <f t="shared" ca="1" si="26"/>
        <v>0.33233620885267101</v>
      </c>
      <c r="M34" t="str">
        <f t="shared" ca="1" si="2"/>
        <v>지정 장비</v>
      </c>
      <c r="N34" t="e">
        <f t="shared" ca="1" si="20"/>
        <v>#VALUE!</v>
      </c>
      <c r="O34">
        <f t="shared" ca="1" si="12"/>
        <v>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캐릭터",$M34="지정 캐릭터 LBP1",$M34="지정 캐릭터 LBP2",$M34="지정 캐릭터 LBP3",$M34="안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캐릭터",$M34="지정 캐릭터 LBP1",$M34="지정 캐릭터 LBP2",$M34="지정 캐릭터 LBP3"),
  IF(AND(OR($B34=10,$B34=11),$M34=OFFSET($M34,-1,0)),OFFSET(Q34,-1,0),
    IF(ISBLANK(VLOOKUP($N34,[2]ActorTable!$1:$1048576,MATCH("표준 DI pp Min",[2]ActorTable!$1:$1,0),0)),"삭제",
      INT(VLOOKUP($M34,$AN:$BA,MATCH($AX$1,$AN$1:$BA$1,0),0)*(VLOOKUP($N34,[2]ActorTable!$1:$1048576,MATCH("표준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VLOOKUP($M34,$AN:$BA,MATCH($AZ$1,$AN$1:$BA$1,0),0)+INT($H34*(VLOOKUP($M34,$AN:$BA,MATCH($BA$1,$AN$1:$BA$1,0),0)-VLOOKUP($M34,$AN:$BA,MATCH($AZ$1,$AN$1:$BA$1,0),0)+1))),
IF($M34="지정 캐릭터 PP",
  IF(AND(OR($B34=10,$B34=11),$M34=OFFSET($M34,-1,0)),OFFSET(Q34,-1,0),
    INT($O34*VLOOKUP($M34,$AN:$BA,MATCH($AX$1,$AN$1:$BA$1,0),0))),
"그외없음")))))))</f>
        <v>삭제</v>
      </c>
      <c r="R34" t="e">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영웅등급"),VLOOKUP($M34,$AN:$BA,MATCH($AX$1,$AN$1:$BA$1,0),0),
IF(OR($M34="지정 캐릭터",$M34="지정 캐릭터 LBP1",$M34="지정 캐릭터 LBP2",$M34="지정 캐릭터 LBP3"),
  IF(AND(OR($B34=10,$B34=11),$M34=OFFSET($M34,-1,0)),OFFSET(R34,-1,0),
    INT(VLOOKUP($M34,$AN:$BA,MATCH($AX$1,$AN$1:$BA$1,0),0)*(VLOOKUP($N34,[2]ActorTable!$1:$1048576,MATCH("표준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VLOOKUP($M34,$AN:$BA,MATCH($AX$1,$AN$1:$BA$1,0),0)+INT($I34*(VLOOKUP($M34,$AN:$BA,MATCH($AY$1,$AN$1:$BA$1,0),0)-VLOOKUP($M34,$AN:$BA,MATCH($AX$1,$AN$1:$BA$1,0),0)+1))),
IF($M34="지정 캐릭터 PP",
  IF(AND(OR($B34=10,$B34=11),$M34=OFFSET($M34,-1,0)),OFFSET(R34,-1,0),
    INT($O34*(VLOOKUP($M34,$AN:$BA,MATCH($AX$1,$AN$1:$BA$1,0),0)*(VLOOKUP($M34,$AN:$BA,MATCH($AY$1,$AN$1:$BA$1,0),0)+$I34*(VLOOKUP($M34,$AN:$BA,MATCH($AZ$1,$AN$1:$BA$1,0),0)-VLOOKUP($M34,$AN:$BA,MATCH($AY$1,$AN$1:$BA$1,0),0)))))),
IF(OR($M34="안 지정 캐릭터 PP 일반등급",$M34="안 지정 캐릭터 PP 영웅등급"),
  IF(AND(OR($B34=10,$B34=11),$M34=OFFSET($M34,-1,0)),OFFSET(R34,-1,0),
    $O34*VLOOKUP($M34,$AN:$BA,MATCH($AX$1,$AN$1:$BA$1,0),0)),
"그외없음")))))))</f>
        <v>#VALUE!</v>
      </c>
      <c r="S34" t="e">
        <f ca="1">IF(OR(ISNUMBER(N34),N34="삭제"),"",
IF(LEFT(N34,5)="Equip",
  IF($BN$1&lt;VLOOKUP(N34,[1]EquipTable!$1:$1048576,MATCH("업데이트순번",[1]EquipTable!$1:$1,0),0),"업데이트순번이상",""),
IF(LEFT(N34,5)="Actor",
  IF($BW$1&lt;VLOOKUP(N34,[2]ActorTable!$1:$1048576,MATCH("업데이트순번",[2]ActorTable!$1:$1,0),0),"업데이트순번이상",""),
"그외없음")))</f>
        <v>#VALUE!</v>
      </c>
      <c r="T34" t="e">
        <f t="shared" ca="1" si="4"/>
        <v>#VALUE!</v>
      </c>
      <c r="U34" t="s">
        <v>83</v>
      </c>
      <c r="V34" t="s">
        <v>210</v>
      </c>
      <c r="W34">
        <v>1</v>
      </c>
      <c r="X34" t="s">
        <v>129</v>
      </c>
      <c r="Z34">
        <v>2600</v>
      </c>
      <c r="AA34" t="str">
        <f t="shared" ca="1" si="5"/>
        <v>fe</v>
      </c>
      <c r="AB34" t="s">
        <v>83</v>
      </c>
      <c r="AC34" t="s">
        <v>292</v>
      </c>
      <c r="AD34">
        <v>1</v>
      </c>
      <c r="AE34" t="s">
        <v>133</v>
      </c>
      <c r="AF34">
        <v>84</v>
      </c>
      <c r="AG34">
        <v>56</v>
      </c>
      <c r="AH34" t="str">
        <f t="shared" si="6"/>
        <v/>
      </c>
      <c r="AI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IFERROR(VLOOKUP(AC34,[2]ActorTable!$A:$G,MATCH("이름참고",[2]ActorTable!$1:$1,0),0),"캐릭터없음"),
"")))))</f>
        <v>스카이 브레이커 v4.9</v>
      </c>
      <c r="AJ34">
        <v>1</v>
      </c>
      <c r="AK3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v>
      </c>
      <c r="AL34" t="str">
        <f t="shared" ca="1" si="7"/>
        <v>{"dy":2,"sl":1,"tp":"fe","vl":"Equip6401","cn":1,"pt":"DI","pp":84,"pr":56}</v>
      </c>
      <c r="BK34" t="e">
        <f ca="1">IF(VLOOKUP($BT34,[1]EquipTable!$1:$1048576,MATCH("업데이트순번",[1]EquipTable!$1:$1,0),0)&lt;=$BN$1,1,0)
*IF(MID(BT34,7,1)="4",0.1,1)</f>
        <v>#VALUE!</v>
      </c>
      <c r="BL34" t="e">
        <f ca="1">IF(VLOOKUP($BT34,[1]EquipTable!$1:$1048576,MATCH("업데이트순번",[1]EquipTable!$1:$1,0),0)&lt;=$BN$1,1,0)
*IF(MID(BT34,7,1)="4",0.1,1)
*IF(AND(MID(BT34,7,1)&lt;&gt;"4",OR(MID(BT34,6,1)="6",MID(BT34,6,1)="7")),3,1)</f>
        <v>#VALUE!</v>
      </c>
      <c r="BM34" t="e">
        <f ca="1">IF(VLOOKUP($BT34,[1]EquipTable!$1:$1048576,MATCH("업데이트순번",[1]EquipTable!$1:$1,0),0)&lt;=$BN$1,1,0)
*IF(MID(BT34,7,1)="4",0.1,1)
*IF(AND(MID(BT34,7,1)&lt;&gt;"4",MID(BT34,6,1)="8"),4,1)</f>
        <v>#VALUE!</v>
      </c>
      <c r="BN34" t="e">
        <f t="shared" ca="1" si="14"/>
        <v>#VALUE!</v>
      </c>
      <c r="BO34" t="e">
        <f t="shared" ca="1" si="15"/>
        <v>#VALUE!</v>
      </c>
      <c r="BP34" t="e">
        <f t="shared" ca="1" si="16"/>
        <v>#VALUE!</v>
      </c>
      <c r="BQ34" t="e">
        <f t="shared" ca="1" si="17"/>
        <v>#VALUE!</v>
      </c>
      <c r="BR34" t="e">
        <f t="shared" ca="1" si="21"/>
        <v>#VALUE!</v>
      </c>
      <c r="BS34" t="e">
        <f t="shared" ca="1" si="22"/>
        <v>#VALUE!</v>
      </c>
      <c r="BT34" t="e">
        <f ca="1">OFFSET([1]EquipTable!$A$1,ROW()-1,0)</f>
        <v>#VALUE!</v>
      </c>
      <c r="BV34" t="e">
        <f ca="1">IF(VLOOKUP($BY34,[2]ActorTable!$1:$1048576,MATCH("업데이트순번",[2]ActorTable!$1:$1,0),0)&lt;=$BW$1,1,0)
*IF(MID(BY34,7,1)="2",0.1,1)</f>
        <v>#VALUE!</v>
      </c>
      <c r="BW34" t="e">
        <f t="shared" ca="1" si="18"/>
        <v>#VALUE!</v>
      </c>
      <c r="BX34" t="e">
        <f t="shared" ca="1" si="19"/>
        <v>#VALUE!</v>
      </c>
      <c r="BY34" t="e">
        <f ca="1">OFFSET([2]ActorTable!$A$1,ROW()-1,0)</f>
        <v>#VALUE!</v>
      </c>
      <c r="BZ34" t="e">
        <f ca="1">VLOOKUP($BY34,[2]ActorTable!$1:$1048576,MATCH("이름참고",[2]ActorTable!$1:$1,0),0)</f>
        <v>#VALUE!</v>
      </c>
    </row>
    <row r="35" spans="1:78">
      <c r="A35">
        <v>3</v>
      </c>
      <c r="B35">
        <v>1</v>
      </c>
      <c r="C35">
        <f t="shared" si="0"/>
        <v>0</v>
      </c>
      <c r="D35">
        <f t="shared" ca="1" si="26"/>
        <v>1.7748757704953544E-2</v>
      </c>
      <c r="E35">
        <f t="shared" ca="1" si="26"/>
        <v>9.6194754434448138E-2</v>
      </c>
      <c r="F35">
        <f t="shared" ca="1" si="26"/>
        <v>0.4869228775664689</v>
      </c>
      <c r="G35">
        <f t="shared" ca="1" si="26"/>
        <v>0.43038163806097562</v>
      </c>
      <c r="H35">
        <f t="shared" ca="1" si="26"/>
        <v>0.64319229470189898</v>
      </c>
      <c r="I35">
        <f t="shared" ca="1" si="26"/>
        <v>0.12230379576897665</v>
      </c>
      <c r="M35" t="str">
        <f t="shared" ca="1" si="2"/>
        <v>지정 장비</v>
      </c>
      <c r="N35" t="e">
        <f t="shared" ca="1" si="20"/>
        <v>#VALUE!</v>
      </c>
      <c r="O35">
        <f t="shared" ca="1" si="12"/>
        <v>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캐릭터",$M35="지정 캐릭터 LBP1",$M35="지정 캐릭터 LBP2",$M35="지정 캐릭터 LBP3",$M35="안 지정 캐릭터 영웅등급"),"DI",
IF($M35="지정 캐릭터 PP","DI",
IF(OR($M35="안 지정 캐릭터 PP 일반등급",$M35="안 지정 캐릭터 PP 영웅등급"),"GO",
"그외없음"))))))</f>
        <v>DI</v>
      </c>
      <c r="Q35" t="e">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캐릭터",$M35="지정 캐릭터 LBP1",$M35="지정 캐릭터 LBP2",$M35="지정 캐릭터 LBP3"),
  IF(AND(OR($B35=10,$B35=11),$M35=OFFSET($M35,-1,0)),OFFSET(Q35,-1,0),
    IF(ISBLANK(VLOOKUP($N35,[2]ActorTable!$1:$1048576,MATCH("표준 DI pp Min",[2]ActorTable!$1:$1,0),0)),"삭제",
      INT(VLOOKUP($M35,$AN:$BA,MATCH($AX$1,$AN$1:$BA$1,0),0)*(VLOOKUP($N35,[2]ActorTable!$1:$1048576,MATCH("표준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VLOOKUP($M35,$AN:$BA,MATCH($AZ$1,$AN$1:$BA$1,0),0)+INT($H35*(VLOOKUP($M35,$AN:$BA,MATCH($BA$1,$AN$1:$BA$1,0),0)-VLOOKUP($M35,$AN:$BA,MATCH($AZ$1,$AN$1:$BA$1,0),0)+1))),
IF($M35="지정 캐릭터 PP",
  IF(AND(OR($B35=10,$B35=11),$M35=OFFSET($M35,-1,0)),OFFSET(Q35,-1,0),
    INT($O35*VLOOKUP($M35,$AN:$BA,MATCH($AX$1,$AN$1:$BA$1,0),0))),
"그외없음")))))))</f>
        <v>#VALUE!</v>
      </c>
      <c r="R35" t="e">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영웅등급"),VLOOKUP($M35,$AN:$BA,MATCH($AX$1,$AN$1:$BA$1,0),0),
IF(OR($M35="지정 캐릭터",$M35="지정 캐릭터 LBP1",$M35="지정 캐릭터 LBP2",$M35="지정 캐릭터 LBP3"),
  IF(AND(OR($B35=10,$B35=11),$M35=OFFSET($M35,-1,0)),OFFSET(R35,-1,0),
    INT(VLOOKUP($M35,$AN:$BA,MATCH($AX$1,$AN$1:$BA$1,0),0)*(VLOOKUP($N35,[2]ActorTable!$1:$1048576,MATCH("표준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VLOOKUP($M35,$AN:$BA,MATCH($AX$1,$AN$1:$BA$1,0),0)+INT($I35*(VLOOKUP($M35,$AN:$BA,MATCH($AY$1,$AN$1:$BA$1,0),0)-VLOOKUP($M35,$AN:$BA,MATCH($AX$1,$AN$1:$BA$1,0),0)+1))),
IF($M35="지정 캐릭터 PP",
  IF(AND(OR($B35=10,$B35=11),$M35=OFFSET($M35,-1,0)),OFFSET(R35,-1,0),
    INT($O35*(VLOOKUP($M35,$AN:$BA,MATCH($AX$1,$AN$1:$BA$1,0),0)*(VLOOKUP($M35,$AN:$BA,MATCH($AY$1,$AN$1:$BA$1,0),0)+$I35*(VLOOKUP($M35,$AN:$BA,MATCH($AZ$1,$AN$1:$BA$1,0),0)-VLOOKUP($M35,$AN:$BA,MATCH($AY$1,$AN$1:$BA$1,0),0)))))),
IF(OR($M35="안 지정 캐릭터 PP 일반등급",$M35="안 지정 캐릭터 PP 영웅등급"),
  IF(AND(OR($B35=10,$B35=11),$M35=OFFSET($M35,-1,0)),OFFSET(R35,-1,0),
    $O35*VLOOKUP($M35,$AN:$BA,MATCH($AX$1,$AN$1:$BA$1,0),0)),
"그외없음")))))))</f>
        <v>#VALUE!</v>
      </c>
      <c r="S35" t="e">
        <f ca="1">IF(OR(ISNUMBER(N35),N35="삭제"),"",
IF(LEFT(N35,5)="Equip",
  IF($BN$1&lt;VLOOKUP(N35,[1]EquipTable!$1:$1048576,MATCH("업데이트순번",[1]EquipTable!$1:$1,0),0),"업데이트순번이상",""),
IF(LEFT(N35,5)="Actor",
  IF($BW$1&lt;VLOOKUP(N35,[2]ActorTable!$1:$1048576,MATCH("업데이트순번",[2]ActorTable!$1:$1,0),0),"업데이트순번이상",""),
"그외없음")))</f>
        <v>#VALUE!</v>
      </c>
      <c r="T35" t="e">
        <f t="shared" ca="1" si="4"/>
        <v>#VALUE!</v>
      </c>
      <c r="U35" t="s">
        <v>83</v>
      </c>
      <c r="V35" t="s">
        <v>186</v>
      </c>
      <c r="W35">
        <v>1</v>
      </c>
      <c r="X35" t="s">
        <v>129</v>
      </c>
      <c r="Z35">
        <v>9400</v>
      </c>
      <c r="AA35" t="str">
        <f t="shared" ca="1" si="5"/>
        <v>fe</v>
      </c>
      <c r="AB35" t="s">
        <v>83</v>
      </c>
      <c r="AC35" t="s">
        <v>217</v>
      </c>
      <c r="AD35">
        <v>1</v>
      </c>
      <c r="AE35" t="s">
        <v>133</v>
      </c>
      <c r="AG35">
        <v>16</v>
      </c>
      <c r="AH35" t="str">
        <f t="shared" si="6"/>
        <v/>
      </c>
      <c r="AI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IFERROR(VLOOKUP(AC35,[2]ActorTable!$A:$G,MATCH("이름참고",[2]ActorTable!$1:$1,0),0),"캐릭터없음"),
"")))))</f>
        <v>더블 이퀄라이저</v>
      </c>
      <c r="AJ35">
        <v>1</v>
      </c>
      <c r="AK3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v>
      </c>
      <c r="AL35" t="str">
        <f t="shared" ca="1" si="7"/>
        <v>{"dy":3,"sl":1,"tp":"fe","vl":"Equip6201","cn":1,"pt":"DI","pr":16}</v>
      </c>
      <c r="BK35" t="e">
        <f ca="1">IF(VLOOKUP($BT35,[1]EquipTable!$1:$1048576,MATCH("업데이트순번",[1]EquipTable!$1:$1,0),0)&lt;=$BN$1,1,0)
*IF(MID(BT35,7,1)="4",0.1,1)</f>
        <v>#VALUE!</v>
      </c>
      <c r="BL35" t="e">
        <f ca="1">IF(VLOOKUP($BT35,[1]EquipTable!$1:$1048576,MATCH("업데이트순번",[1]EquipTable!$1:$1,0),0)&lt;=$BN$1,1,0)
*IF(MID(BT35,7,1)="4",0.1,1)
*IF(AND(MID(BT35,7,1)&lt;&gt;"4",OR(MID(BT35,6,1)="6",MID(BT35,6,1)="7")),3,1)</f>
        <v>#VALUE!</v>
      </c>
      <c r="BM35" t="e">
        <f ca="1">IF(VLOOKUP($BT35,[1]EquipTable!$1:$1048576,MATCH("업데이트순번",[1]EquipTable!$1:$1,0),0)&lt;=$BN$1,1,0)
*IF(MID(BT35,7,1)="4",0.1,1)
*IF(AND(MID(BT35,7,1)&lt;&gt;"4",MID(BT35,6,1)="8"),4,1)</f>
        <v>#VALUE!</v>
      </c>
      <c r="BN35" t="e">
        <f t="shared" ca="1" si="14"/>
        <v>#VALUE!</v>
      </c>
      <c r="BO35" t="e">
        <f t="shared" ca="1" si="15"/>
        <v>#VALUE!</v>
      </c>
      <c r="BP35" t="e">
        <f t="shared" ca="1" si="16"/>
        <v>#VALUE!</v>
      </c>
      <c r="BQ35" t="e">
        <f t="shared" ca="1" si="17"/>
        <v>#VALUE!</v>
      </c>
      <c r="BR35" t="e">
        <f t="shared" ca="1" si="21"/>
        <v>#VALUE!</v>
      </c>
      <c r="BS35" t="e">
        <f t="shared" ca="1" si="22"/>
        <v>#VALUE!</v>
      </c>
      <c r="BT35" t="e">
        <f ca="1">OFFSET([1]EquipTable!$A$1,ROW()-1,0)</f>
        <v>#VALUE!</v>
      </c>
      <c r="BV35" t="e">
        <f ca="1">IF(VLOOKUP($BY35,[2]ActorTable!$1:$1048576,MATCH("업데이트순번",[2]ActorTable!$1:$1,0),0)&lt;=$BW$1,1,0)
*IF(MID(BY35,7,1)="2",0.1,1)</f>
        <v>#VALUE!</v>
      </c>
      <c r="BW35" t="e">
        <f t="shared" ca="1" si="18"/>
        <v>#VALUE!</v>
      </c>
      <c r="BX35" t="e">
        <f t="shared" ca="1" si="19"/>
        <v>#VALUE!</v>
      </c>
      <c r="BY35" t="e">
        <f ca="1">OFFSET([2]ActorTable!$A$1,ROW()-1,0)</f>
        <v>#VALUE!</v>
      </c>
      <c r="BZ35" t="e">
        <f ca="1">VLOOKUP($BY35,[2]ActorTable!$1:$1048576,MATCH("이름참고",[2]ActorTable!$1:$1,0),0)</f>
        <v>#VALUE!</v>
      </c>
    </row>
    <row r="36" spans="1:78">
      <c r="A36">
        <v>4</v>
      </c>
      <c r="B36">
        <v>1</v>
      </c>
      <c r="C36">
        <f t="shared" si="0"/>
        <v>0</v>
      </c>
      <c r="D36">
        <f t="shared" ca="1" si="26"/>
        <v>0.40597463254632327</v>
      </c>
      <c r="E36">
        <f t="shared" ca="1" si="26"/>
        <v>0.87918840198799308</v>
      </c>
      <c r="F36">
        <f t="shared" ca="1" si="26"/>
        <v>0.3853549736346773</v>
      </c>
      <c r="G36">
        <f t="shared" ca="1" si="26"/>
        <v>0.37160003032786182</v>
      </c>
      <c r="H36">
        <f t="shared" ca="1" si="26"/>
        <v>0.46056879953162766</v>
      </c>
      <c r="I36">
        <f t="shared" ca="1" si="26"/>
        <v>0.52485254726947594</v>
      </c>
      <c r="M36" t="str">
        <f t="shared" ca="1" si="2"/>
        <v>지정 장비</v>
      </c>
      <c r="N36" t="e">
        <f t="shared" ca="1" si="20"/>
        <v>#VALUE!</v>
      </c>
      <c r="O36">
        <f t="shared" ca="1" si="12"/>
        <v>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캐릭터",$M36="지정 캐릭터 LBP1",$M36="지정 캐릭터 LBP2",$M36="지정 캐릭터 LBP3",$M36="안 지정 캐릭터 영웅등급"),"DI",
IF($M36="지정 캐릭터 PP","DI",
IF(OR($M36="안 지정 캐릭터 PP 일반등급",$M36="안 지정 캐릭터 PP 영웅등급"),"GO",
"그외없음"))))))</f>
        <v>DI</v>
      </c>
      <c r="Q36" t="e">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캐릭터",$M36="지정 캐릭터 LBP1",$M36="지정 캐릭터 LBP2",$M36="지정 캐릭터 LBP3"),
  IF(AND(OR($B36=10,$B36=11),$M36=OFFSET($M36,-1,0)),OFFSET(Q36,-1,0),
    IF(ISBLANK(VLOOKUP($N36,[2]ActorTable!$1:$1048576,MATCH("표준 DI pp Min",[2]ActorTable!$1:$1,0),0)),"삭제",
      INT(VLOOKUP($M36,$AN:$BA,MATCH($AX$1,$AN$1:$BA$1,0),0)*(VLOOKUP($N36,[2]ActorTable!$1:$1048576,MATCH("표준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VLOOKUP($M36,$AN:$BA,MATCH($AZ$1,$AN$1:$BA$1,0),0)+INT($H36*(VLOOKUP($M36,$AN:$BA,MATCH($BA$1,$AN$1:$BA$1,0),0)-VLOOKUP($M36,$AN:$BA,MATCH($AZ$1,$AN$1:$BA$1,0),0)+1))),
IF($M36="지정 캐릭터 PP",
  IF(AND(OR($B36=10,$B36=11),$M36=OFFSET($M36,-1,0)),OFFSET(Q36,-1,0),
    INT($O36*VLOOKUP($M36,$AN:$BA,MATCH($AX$1,$AN$1:$BA$1,0),0))),
"그외없음")))))))</f>
        <v>#VALUE!</v>
      </c>
      <c r="R36" t="e">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영웅등급"),VLOOKUP($M36,$AN:$BA,MATCH($AX$1,$AN$1:$BA$1,0),0),
IF(OR($M36="지정 캐릭터",$M36="지정 캐릭터 LBP1",$M36="지정 캐릭터 LBP2",$M36="지정 캐릭터 LBP3"),
  IF(AND(OR($B36=10,$B36=11),$M36=OFFSET($M36,-1,0)),OFFSET(R36,-1,0),
    INT(VLOOKUP($M36,$AN:$BA,MATCH($AX$1,$AN$1:$BA$1,0),0)*(VLOOKUP($N36,[2]ActorTable!$1:$1048576,MATCH("표준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VLOOKUP($M36,$AN:$BA,MATCH($AX$1,$AN$1:$BA$1,0),0)+INT($I36*(VLOOKUP($M36,$AN:$BA,MATCH($AY$1,$AN$1:$BA$1,0),0)-VLOOKUP($M36,$AN:$BA,MATCH($AX$1,$AN$1:$BA$1,0),0)+1))),
IF($M36="지정 캐릭터 PP",
  IF(AND(OR($B36=10,$B36=11),$M36=OFFSET($M36,-1,0)),OFFSET(R36,-1,0),
    INT($O36*(VLOOKUP($M36,$AN:$BA,MATCH($AX$1,$AN$1:$BA$1,0),0)*(VLOOKUP($M36,$AN:$BA,MATCH($AY$1,$AN$1:$BA$1,0),0)+$I36*(VLOOKUP($M36,$AN:$BA,MATCH($AZ$1,$AN$1:$BA$1,0),0)-VLOOKUP($M36,$AN:$BA,MATCH($AY$1,$AN$1:$BA$1,0),0)))))),
IF(OR($M36="안 지정 캐릭터 PP 일반등급",$M36="안 지정 캐릭터 PP 영웅등급"),
  IF(AND(OR($B36=10,$B36=11),$M36=OFFSET($M36,-1,0)),OFFSET(R36,-1,0),
    $O36*VLOOKUP($M36,$AN:$BA,MATCH($AX$1,$AN$1:$BA$1,0),0)),
"그외없음")))))))</f>
        <v>#VALUE!</v>
      </c>
      <c r="S36" t="e">
        <f ca="1">IF(OR(ISNUMBER(N36),N36="삭제"),"",
IF(LEFT(N36,5)="Equip",
  IF($BN$1&lt;VLOOKUP(N36,[1]EquipTable!$1:$1048576,MATCH("업데이트순번",[1]EquipTable!$1:$1,0),0),"업데이트순번이상",""),
IF(LEFT(N36,5)="Actor",
  IF($BW$1&lt;VLOOKUP(N36,[2]ActorTable!$1:$1048576,MATCH("업데이트순번",[2]ActorTable!$1:$1,0),0),"업데이트순번이상",""),
"그외없음")))</f>
        <v>#VALUE!</v>
      </c>
      <c r="T36" t="e">
        <f t="shared" ca="1" si="4"/>
        <v>#VALUE!</v>
      </c>
      <c r="U36" t="s">
        <v>83</v>
      </c>
      <c r="V36" t="s">
        <v>190</v>
      </c>
      <c r="W36">
        <v>1</v>
      </c>
      <c r="X36" t="s">
        <v>129</v>
      </c>
      <c r="Z36">
        <v>3500</v>
      </c>
      <c r="AA36" t="str">
        <f t="shared" ca="1" si="5"/>
        <v>fe</v>
      </c>
      <c r="AB36" t="s">
        <v>83</v>
      </c>
      <c r="AC36" t="s">
        <v>283</v>
      </c>
      <c r="AD36">
        <v>1</v>
      </c>
      <c r="AE36" t="s">
        <v>133</v>
      </c>
      <c r="AG36">
        <v>10</v>
      </c>
      <c r="AH36" t="str">
        <f t="shared" si="6"/>
        <v/>
      </c>
      <c r="AI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IFERROR(VLOOKUP(AC36,[2]ActorTable!$A:$G,MATCH("이름참고",[2]ActorTable!$1:$1,0),0),"캐릭터없음"),
"")))))</f>
        <v>자작나무 도끼</v>
      </c>
      <c r="AJ36">
        <v>1</v>
      </c>
      <c r="AK3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v>
      </c>
      <c r="AL36" t="str">
        <f t="shared" ca="1" si="7"/>
        <v>{"dy":4,"sl":1,"tp":"fe","vl":"Equip0301","cn":1,"pt":"DI","pr":10}</v>
      </c>
      <c r="BK36" t="e">
        <f ca="1">IF(VLOOKUP($BT36,[1]EquipTable!$1:$1048576,MATCH("업데이트순번",[1]EquipTable!$1:$1,0),0)&lt;=$BN$1,1,0)
*IF(MID(BT36,7,1)="4",0.1,1)</f>
        <v>#VALUE!</v>
      </c>
      <c r="BL36" t="e">
        <f ca="1">IF(VLOOKUP($BT36,[1]EquipTable!$1:$1048576,MATCH("업데이트순번",[1]EquipTable!$1:$1,0),0)&lt;=$BN$1,1,0)
*IF(MID(BT36,7,1)="4",0.1,1)
*IF(AND(MID(BT36,7,1)&lt;&gt;"4",OR(MID(BT36,6,1)="6",MID(BT36,6,1)="7")),3,1)</f>
        <v>#VALUE!</v>
      </c>
      <c r="BM36" t="e">
        <f ca="1">IF(VLOOKUP($BT36,[1]EquipTable!$1:$1048576,MATCH("업데이트순번",[1]EquipTable!$1:$1,0),0)&lt;=$BN$1,1,0)
*IF(MID(BT36,7,1)="4",0.1,1)
*IF(AND(MID(BT36,7,1)&lt;&gt;"4",MID(BT36,6,1)="8"),4,1)</f>
        <v>#VALUE!</v>
      </c>
      <c r="BN36" t="e">
        <f t="shared" ca="1" si="14"/>
        <v>#VALUE!</v>
      </c>
      <c r="BO36" t="e">
        <f t="shared" ca="1" si="15"/>
        <v>#VALUE!</v>
      </c>
      <c r="BP36" t="e">
        <f t="shared" ca="1" si="16"/>
        <v>#VALUE!</v>
      </c>
      <c r="BQ36" t="e">
        <f t="shared" ca="1" si="17"/>
        <v>#VALUE!</v>
      </c>
      <c r="BR36" t="e">
        <f t="shared" ca="1" si="21"/>
        <v>#VALUE!</v>
      </c>
      <c r="BS36" t="e">
        <f t="shared" ca="1" si="22"/>
        <v>#VALUE!</v>
      </c>
      <c r="BT36" t="e">
        <f ca="1">OFFSET([1]EquipTable!$A$1,ROW()-1,0)</f>
        <v>#VALUE!</v>
      </c>
      <c r="BV36" t="e">
        <f ca="1">IF(VLOOKUP($BY36,[2]ActorTable!$1:$1048576,MATCH("업데이트순번",[2]ActorTable!$1:$1,0),0)&lt;=$BW$1,1,0)
*IF(MID(BY36,7,1)="2",0.1,1)</f>
        <v>#VALUE!</v>
      </c>
      <c r="BW36" t="e">
        <f t="shared" ca="1" si="18"/>
        <v>#VALUE!</v>
      </c>
      <c r="BX36" t="e">
        <f t="shared" ca="1" si="19"/>
        <v>#VALUE!</v>
      </c>
      <c r="BY36" t="e">
        <f ca="1">OFFSET([2]ActorTable!$A$1,ROW()-1,0)</f>
        <v>#VALUE!</v>
      </c>
      <c r="BZ36" t="e">
        <f ca="1">VLOOKUP($BY36,[2]ActorTable!$1:$1048576,MATCH("이름참고",[2]ActorTable!$1:$1,0),0)</f>
        <v>#VALUE!</v>
      </c>
    </row>
    <row r="37" spans="1:78">
      <c r="A37">
        <v>5</v>
      </c>
      <c r="B37">
        <v>1</v>
      </c>
      <c r="C37">
        <f t="shared" si="0"/>
        <v>0</v>
      </c>
      <c r="D37">
        <f t="shared" ca="1" si="26"/>
        <v>0.50051418717636209</v>
      </c>
      <c r="E37">
        <f t="shared" ca="1" si="26"/>
        <v>0.276431141135841</v>
      </c>
      <c r="F37">
        <f t="shared" ca="1" si="26"/>
        <v>8.2337636901151923E-2</v>
      </c>
      <c r="G37">
        <f t="shared" ca="1" si="26"/>
        <v>0.45159865290184986</v>
      </c>
      <c r="H37">
        <f t="shared" ca="1" si="26"/>
        <v>0.74419337649606909</v>
      </c>
      <c r="I37">
        <f t="shared" ca="1" si="26"/>
        <v>0.83037195666047237</v>
      </c>
      <c r="M37" t="str">
        <f t="shared" ca="1" si="2"/>
        <v>지정 장비</v>
      </c>
      <c r="N37" t="e">
        <f t="shared" ca="1" si="20"/>
        <v>#VALUE!</v>
      </c>
      <c r="O37">
        <f t="shared" ca="1" si="12"/>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캐릭터",$M37="지정 캐릭터 LBP1",$M37="지정 캐릭터 LBP2",$M37="지정 캐릭터 LBP3",$M37="안 지정 캐릭터 영웅등급"),"DI",
IF($M37="지정 캐릭터 PP","DI",
IF(OR($M37="안 지정 캐릭터 PP 일반등급",$M37="안 지정 캐릭터 PP 영웅등급"),"GO",
"그외없음"))))))</f>
        <v>DI</v>
      </c>
      <c r="Q37" t="e">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캐릭터",$M37="지정 캐릭터 LBP1",$M37="지정 캐릭터 LBP2",$M37="지정 캐릭터 LBP3"),
  IF(AND(OR($B37=10,$B37=11),$M37=OFFSET($M37,-1,0)),OFFSET(Q37,-1,0),
    IF(ISBLANK(VLOOKUP($N37,[2]ActorTable!$1:$1048576,MATCH("표준 DI pp Min",[2]ActorTable!$1:$1,0),0)),"삭제",
      INT(VLOOKUP($M37,$AN:$BA,MATCH($AX$1,$AN$1:$BA$1,0),0)*(VLOOKUP($N37,[2]ActorTable!$1:$1048576,MATCH("표준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VLOOKUP($M37,$AN:$BA,MATCH($AZ$1,$AN$1:$BA$1,0),0)+INT($H37*(VLOOKUP($M37,$AN:$BA,MATCH($BA$1,$AN$1:$BA$1,0),0)-VLOOKUP($M37,$AN:$BA,MATCH($AZ$1,$AN$1:$BA$1,0),0)+1))),
IF($M37="지정 캐릭터 PP",
  IF(AND(OR($B37=10,$B37=11),$M37=OFFSET($M37,-1,0)),OFFSET(Q37,-1,0),
    INT($O37*VLOOKUP($M37,$AN:$BA,MATCH($AX$1,$AN$1:$BA$1,0),0))),
"그외없음")))))))</f>
        <v>#VALUE!</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영웅등급"),VLOOKUP($M37,$AN:$BA,MATCH($AX$1,$AN$1:$BA$1,0),0),
IF(OR($M37="지정 캐릭터",$M37="지정 캐릭터 LBP1",$M37="지정 캐릭터 LBP2",$M37="지정 캐릭터 LBP3"),
  IF(AND(OR($B37=10,$B37=11),$M37=OFFSET($M37,-1,0)),OFFSET(R37,-1,0),
    INT(VLOOKUP($M37,$AN:$BA,MATCH($AX$1,$AN$1:$BA$1,0),0)*(VLOOKUP($N37,[2]ActorTable!$1:$1048576,MATCH("표준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VLOOKUP($M37,$AN:$BA,MATCH($AX$1,$AN$1:$BA$1,0),0)+INT($I37*(VLOOKUP($M37,$AN:$BA,MATCH($AY$1,$AN$1:$BA$1,0),0)-VLOOKUP($M37,$AN:$BA,MATCH($AX$1,$AN$1:$BA$1,0),0)+1))),
IF($M37="지정 캐릭터 PP",
  IF(AND(OR($B37=10,$B37=11),$M37=OFFSET($M37,-1,0)),OFFSET(R37,-1,0),
    INT($O37*(VLOOKUP($M37,$AN:$BA,MATCH($AX$1,$AN$1:$BA$1,0),0)*(VLOOKUP($M37,$AN:$BA,MATCH($AY$1,$AN$1:$BA$1,0),0)+$I37*(VLOOKUP($M37,$AN:$BA,MATCH($AZ$1,$AN$1:$BA$1,0),0)-VLOOKUP($M37,$AN:$BA,MATCH($AY$1,$AN$1:$BA$1,0),0)))))),
IF(OR($M37="안 지정 캐릭터 PP 일반등급",$M37="안 지정 캐릭터 PP 영웅등급"),
  IF(AND(OR($B37=10,$B37=11),$M37=OFFSET($M37,-1,0)),OFFSET(R37,-1,0),
    $O37*VLOOKUP($M37,$AN:$BA,MATCH($AX$1,$AN$1:$BA$1,0),0)),
"그외없음")))))))</f>
        <v>#VALUE!</v>
      </c>
      <c r="S37" t="e">
        <f ca="1">IF(OR(ISNUMBER(N37),N37="삭제"),"",
IF(LEFT(N37,5)="Equip",
  IF($BN$1&lt;VLOOKUP(N37,[1]EquipTable!$1:$1048576,MATCH("업데이트순번",[1]EquipTable!$1:$1,0),0),"업데이트순번이상",""),
IF(LEFT(N37,5)="Actor",
  IF($BW$1&lt;VLOOKUP(N37,[2]ActorTable!$1:$1048576,MATCH("업데이트순번",[2]ActorTable!$1:$1,0),0),"업데이트순번이상",""),
"그외없음")))</f>
        <v>#VALUE!</v>
      </c>
      <c r="T37" t="e">
        <f t="shared" ca="1" si="4"/>
        <v>#VALUE!</v>
      </c>
      <c r="U37" t="s">
        <v>83</v>
      </c>
      <c r="V37" t="s">
        <v>270</v>
      </c>
      <c r="W37">
        <v>1</v>
      </c>
      <c r="X37" t="s">
        <v>133</v>
      </c>
      <c r="Z37">
        <v>12</v>
      </c>
      <c r="AA37" t="str">
        <f t="shared" ca="1" si="5"/>
        <v>fe</v>
      </c>
      <c r="AB37" t="s">
        <v>83</v>
      </c>
      <c r="AC37" t="s">
        <v>187</v>
      </c>
      <c r="AD37">
        <v>1</v>
      </c>
      <c r="AE37" t="s">
        <v>129</v>
      </c>
      <c r="AG37">
        <v>29800</v>
      </c>
      <c r="AH37" t="str">
        <f t="shared" si="6"/>
        <v/>
      </c>
      <c r="AI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IFERROR(VLOOKUP(AC37,[2]ActorTable!$A:$G,MATCH("이름참고",[2]ActorTable!$1:$1,0),0),"캐릭터없음"),
"")))))</f>
        <v>붉은 보석 대검</v>
      </c>
      <c r="AJ37">
        <v>1</v>
      </c>
      <c r="AK3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v>
      </c>
      <c r="AL37" t="str">
        <f t="shared" ca="1" si="7"/>
        <v>{"dy":5,"sl":1,"tp":"fe","vl":"Equip8201","cn":1,"pt":"GO","pr":29800}</v>
      </c>
      <c r="BK37" t="e">
        <f ca="1">IF(VLOOKUP($BT37,[1]EquipTable!$1:$1048576,MATCH("업데이트순번",[1]EquipTable!$1:$1,0),0)&lt;=$BN$1,1,0)
*IF(MID(BT37,7,1)="4",0.1,1)</f>
        <v>#VALUE!</v>
      </c>
      <c r="BL37" t="e">
        <f ca="1">IF(VLOOKUP($BT37,[1]EquipTable!$1:$1048576,MATCH("업데이트순번",[1]EquipTable!$1:$1,0),0)&lt;=$BN$1,1,0)
*IF(MID(BT37,7,1)="4",0.1,1)
*IF(AND(MID(BT37,7,1)&lt;&gt;"4",OR(MID(BT37,6,1)="6",MID(BT37,6,1)="7")),3,1)</f>
        <v>#VALUE!</v>
      </c>
      <c r="BM37" t="e">
        <f ca="1">IF(VLOOKUP($BT37,[1]EquipTable!$1:$1048576,MATCH("업데이트순번",[1]EquipTable!$1:$1,0),0)&lt;=$BN$1,1,0)
*IF(MID(BT37,7,1)="4",0.1,1)
*IF(AND(MID(BT37,7,1)&lt;&gt;"4",MID(BT37,6,1)="8"),4,1)</f>
        <v>#VALUE!</v>
      </c>
      <c r="BN37" t="e">
        <f t="shared" ca="1" si="14"/>
        <v>#VALUE!</v>
      </c>
      <c r="BO37" t="e">
        <f t="shared" ca="1" si="15"/>
        <v>#VALUE!</v>
      </c>
      <c r="BP37" t="e">
        <f t="shared" ca="1" si="16"/>
        <v>#VALUE!</v>
      </c>
      <c r="BQ37" t="e">
        <f t="shared" ca="1" si="17"/>
        <v>#VALUE!</v>
      </c>
      <c r="BR37" t="e">
        <f t="shared" ca="1" si="21"/>
        <v>#VALUE!</v>
      </c>
      <c r="BS37" t="e">
        <f t="shared" ca="1" si="22"/>
        <v>#VALUE!</v>
      </c>
      <c r="BT37" t="e">
        <f ca="1">OFFSET([1]EquipTable!$A$1,ROW()-1,0)</f>
        <v>#VALUE!</v>
      </c>
      <c r="BV37" t="e">
        <f ca="1">IF(VLOOKUP($BY37,[2]ActorTable!$1:$1048576,MATCH("업데이트순번",[2]ActorTable!$1:$1,0),0)&lt;=$BW$1,1,0)
*IF(MID(BY37,7,1)="2",0.1,1)</f>
        <v>#VALUE!</v>
      </c>
      <c r="BW37" t="e">
        <f t="shared" ca="1" si="18"/>
        <v>#VALUE!</v>
      </c>
      <c r="BX37" t="e">
        <f t="shared" ca="1" si="19"/>
        <v>#VALUE!</v>
      </c>
      <c r="BY37" t="e">
        <f ca="1">OFFSET([2]ActorTable!$A$1,ROW()-1,0)</f>
        <v>#VALUE!</v>
      </c>
      <c r="BZ37" t="e">
        <f ca="1">VLOOKUP($BY37,[2]ActorTable!$1:$1048576,MATCH("이름참고",[2]ActorTable!$1:$1,0),0)</f>
        <v>#VALUE!</v>
      </c>
    </row>
    <row r="38" spans="1:78">
      <c r="A38">
        <v>6</v>
      </c>
      <c r="B38">
        <v>1</v>
      </c>
      <c r="C38">
        <f t="shared" si="0"/>
        <v>0</v>
      </c>
      <c r="D38">
        <f t="shared" ca="1" si="26"/>
        <v>0.31461072333604934</v>
      </c>
      <c r="E38">
        <f t="shared" ca="1" si="26"/>
        <v>0.49940197578335288</v>
      </c>
      <c r="F38">
        <f t="shared" ca="1" si="26"/>
        <v>0.93983688777901719</v>
      </c>
      <c r="G38">
        <f t="shared" ca="1" si="26"/>
        <v>0.62713521315021359</v>
      </c>
      <c r="H38">
        <f t="shared" ca="1" si="26"/>
        <v>0.15402749473076527</v>
      </c>
      <c r="I38">
        <f t="shared" ca="1" si="26"/>
        <v>0.95106916372998873</v>
      </c>
      <c r="M38" t="str">
        <f t="shared" ca="1" si="2"/>
        <v>지정 장비</v>
      </c>
      <c r="N38" t="e">
        <f t="shared" ca="1" si="20"/>
        <v>#VALUE!</v>
      </c>
      <c r="O38">
        <f t="shared" ca="1" si="12"/>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캐릭터",$M38="지정 캐릭터 LBP1",$M38="지정 캐릭터 LBP2",$M38="지정 캐릭터 LBP3",$M38="안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캐릭터",$M38="지정 캐릭터 LBP1",$M38="지정 캐릭터 LBP2",$M38="지정 캐릭터 LBP3"),
  IF(AND(OR($B38=10,$B38=11),$M38=OFFSET($M38,-1,0)),OFFSET(Q38,-1,0),
    IF(ISBLANK(VLOOKUP($N38,[2]ActorTable!$1:$1048576,MATCH("표준 DI pp Min",[2]ActorTable!$1:$1,0),0)),"삭제",
      INT(VLOOKUP($M38,$AN:$BA,MATCH($AX$1,$AN$1:$BA$1,0),0)*(VLOOKUP($N38,[2]ActorTable!$1:$1048576,MATCH("표준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VLOOKUP($M38,$AN:$BA,MATCH($AZ$1,$AN$1:$BA$1,0),0)+INT($H38*(VLOOKUP($M38,$AN:$BA,MATCH($BA$1,$AN$1:$BA$1,0),0)-VLOOKUP($M38,$AN:$BA,MATCH($AZ$1,$AN$1:$BA$1,0),0)+1))),
IF($M38="지정 캐릭터 PP",
  IF(AND(OR($B38=10,$B38=11),$M38=OFFSET($M38,-1,0)),OFFSET(Q38,-1,0),
    INT($O38*VLOOKUP($M38,$AN:$BA,MATCH($AX$1,$AN$1:$BA$1,0),0))),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영웅등급"),VLOOKUP($M38,$AN:$BA,MATCH($AX$1,$AN$1:$BA$1,0),0),
IF(OR($M38="지정 캐릭터",$M38="지정 캐릭터 LBP1",$M38="지정 캐릭터 LBP2",$M38="지정 캐릭터 LBP3"),
  IF(AND(OR($B38=10,$B38=11),$M38=OFFSET($M38,-1,0)),OFFSET(R38,-1,0),
    INT(VLOOKUP($M38,$AN:$BA,MATCH($AX$1,$AN$1:$BA$1,0),0)*(VLOOKUP($N38,[2]ActorTable!$1:$1048576,MATCH("표준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VLOOKUP($M38,$AN:$BA,MATCH($AX$1,$AN$1:$BA$1,0),0)+INT($I38*(VLOOKUP($M38,$AN:$BA,MATCH($AY$1,$AN$1:$BA$1,0),0)-VLOOKUP($M38,$AN:$BA,MATCH($AX$1,$AN$1:$BA$1,0),0)+1))),
IF($M38="지정 캐릭터 PP",
  IF(AND(OR($B38=10,$B38=11),$M38=OFFSET($M38,-1,0)),OFFSET(R38,-1,0),
    INT($O38*(VLOOKUP($M38,$AN:$BA,MATCH($AX$1,$AN$1:$BA$1,0),0)*(VLOOKUP($M38,$AN:$BA,MATCH($AY$1,$AN$1:$BA$1,0),0)+$I38*(VLOOKUP($M38,$AN:$BA,MATCH($AZ$1,$AN$1:$BA$1,0),0)-VLOOKUP($M38,$AN:$BA,MATCH($AY$1,$AN$1:$BA$1,0),0)))))),
IF(OR($M38="안 지정 캐릭터 PP 일반등급",$M38="안 지정 캐릭터 PP 영웅등급"),
  IF(AND(OR($B38=10,$B38=11),$M38=OFFSET($M38,-1,0)),OFFSET(R38,-1,0),
    $O38*VLOOKUP($M38,$AN:$BA,MATCH($AX$1,$AN$1:$BA$1,0),0)),
"그외없음")))))))</f>
        <v>#VALUE!</v>
      </c>
      <c r="S38" t="e">
        <f ca="1">IF(OR(ISNUMBER(N38),N38="삭제"),"",
IF(LEFT(N38,5)="Equip",
  IF($BN$1&lt;VLOOKUP(N38,[1]EquipTable!$1:$1048576,MATCH("업데이트순번",[1]EquipTable!$1:$1,0),0),"업데이트순번이상",""),
IF(LEFT(N38,5)="Actor",
  IF($BW$1&lt;VLOOKUP(N38,[2]ActorTable!$1:$1048576,MATCH("업데이트순번",[2]ActorTable!$1:$1,0),0),"업데이트순번이상",""),
"그외없음")))</f>
        <v>#VALUE!</v>
      </c>
      <c r="T38" t="e">
        <f t="shared" ca="1" si="4"/>
        <v>#VALUE!</v>
      </c>
      <c r="U38" t="s">
        <v>83</v>
      </c>
      <c r="V38" t="s">
        <v>189</v>
      </c>
      <c r="W38">
        <v>1</v>
      </c>
      <c r="X38" t="s">
        <v>133</v>
      </c>
      <c r="Z38">
        <v>12</v>
      </c>
      <c r="AA38" t="str">
        <f t="shared" ca="1" si="5"/>
        <v>fe</v>
      </c>
      <c r="AB38" t="s">
        <v>83</v>
      </c>
      <c r="AC38" t="s">
        <v>210</v>
      </c>
      <c r="AD38">
        <v>1</v>
      </c>
      <c r="AE38" t="s">
        <v>133</v>
      </c>
      <c r="AG38">
        <v>4</v>
      </c>
      <c r="AH38" t="str">
        <f t="shared" si="6"/>
        <v/>
      </c>
      <c r="AI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IFERROR(VLOOKUP(AC38,[2]ActorTable!$A:$G,MATCH("이름참고",[2]ActorTable!$1:$1,0),0),"캐릭터없음"),
"")))))</f>
        <v>파수꾼의 숏보우</v>
      </c>
      <c r="AJ38">
        <v>1</v>
      </c>
      <c r="AK3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v>
      </c>
      <c r="AL38" t="str">
        <f t="shared" ca="1" si="7"/>
        <v>{"dy":6,"sl":1,"tp":"fe","vl":"Equip2202","cn":1,"pt":"DI","pr":4}</v>
      </c>
      <c r="BK38" t="e">
        <f ca="1">IF(VLOOKUP($BT38,[1]EquipTable!$1:$1048576,MATCH("업데이트순번",[1]EquipTable!$1:$1,0),0)&lt;=$BN$1,1,0)
*IF(MID(BT38,7,1)="4",0.1,1)</f>
        <v>#VALUE!</v>
      </c>
      <c r="BL38" t="e">
        <f ca="1">IF(VLOOKUP($BT38,[1]EquipTable!$1:$1048576,MATCH("업데이트순번",[1]EquipTable!$1:$1,0),0)&lt;=$BN$1,1,0)
*IF(MID(BT38,7,1)="4",0.1,1)
*IF(AND(MID(BT38,7,1)&lt;&gt;"4",OR(MID(BT38,6,1)="6",MID(BT38,6,1)="7")),3,1)</f>
        <v>#VALUE!</v>
      </c>
      <c r="BM38" t="e">
        <f ca="1">IF(VLOOKUP($BT38,[1]EquipTable!$1:$1048576,MATCH("업데이트순번",[1]EquipTable!$1:$1,0),0)&lt;=$BN$1,1,0)
*IF(MID(BT38,7,1)="4",0.1,1)
*IF(AND(MID(BT38,7,1)&lt;&gt;"4",MID(BT38,6,1)="8"),4,1)</f>
        <v>#VALUE!</v>
      </c>
      <c r="BN38" t="e">
        <f t="shared" ca="1" si="14"/>
        <v>#VALUE!</v>
      </c>
      <c r="BO38" t="e">
        <f t="shared" ca="1" si="15"/>
        <v>#VALUE!</v>
      </c>
      <c r="BP38" t="e">
        <f t="shared" ca="1" si="16"/>
        <v>#VALUE!</v>
      </c>
      <c r="BQ38" t="e">
        <f t="shared" ca="1" si="17"/>
        <v>#VALUE!</v>
      </c>
      <c r="BR38" t="e">
        <f t="shared" ca="1" si="21"/>
        <v>#VALUE!</v>
      </c>
      <c r="BS38" t="e">
        <f t="shared" ca="1" si="22"/>
        <v>#VALUE!</v>
      </c>
      <c r="BT38" t="e">
        <f ca="1">OFFSET([1]EquipTable!$A$1,ROW()-1,0)</f>
        <v>#VALUE!</v>
      </c>
      <c r="BV38" t="e">
        <f ca="1">IF(VLOOKUP($BY38,[2]ActorTable!$1:$1048576,MATCH("업데이트순번",[2]ActorTable!$1:$1,0),0)&lt;=$BW$1,1,0)
*IF(MID(BY38,7,1)="2",0.1,1)</f>
        <v>#VALUE!</v>
      </c>
      <c r="BW38" t="e">
        <f t="shared" ca="1" si="18"/>
        <v>#VALUE!</v>
      </c>
      <c r="BX38" t="e">
        <f t="shared" ca="1" si="19"/>
        <v>#VALUE!</v>
      </c>
      <c r="BY38" t="e">
        <f ca="1">OFFSET([2]ActorTable!$A$1,ROW()-1,0)</f>
        <v>#VALUE!</v>
      </c>
      <c r="BZ38" t="e">
        <f ca="1">VLOOKUP($BY38,[2]ActorTable!$1:$1048576,MATCH("이름참고",[2]ActorTable!$1:$1,0),0)</f>
        <v>#VALUE!</v>
      </c>
    </row>
    <row r="39" spans="1:78">
      <c r="A39">
        <v>7</v>
      </c>
      <c r="B39">
        <v>1</v>
      </c>
      <c r="C39">
        <f t="shared" si="0"/>
        <v>0</v>
      </c>
      <c r="D39">
        <f t="shared" ca="1" si="26"/>
        <v>0.749397675303905</v>
      </c>
      <c r="E39">
        <f t="shared" ca="1" si="26"/>
        <v>3.8605386264782715E-2</v>
      </c>
      <c r="F39">
        <f t="shared" ca="1" si="26"/>
        <v>0.29267817226673876</v>
      </c>
      <c r="G39">
        <f t="shared" ca="1" si="26"/>
        <v>0.32366089898309047</v>
      </c>
      <c r="H39">
        <f t="shared" ca="1" si="26"/>
        <v>0.63666557444506433</v>
      </c>
      <c r="I39">
        <f t="shared" ca="1" si="26"/>
        <v>0.71046487746642362</v>
      </c>
      <c r="M39" t="str">
        <f t="shared" ca="1" si="2"/>
        <v>지정 장비</v>
      </c>
      <c r="N39" t="e">
        <f t="shared" ca="1" si="20"/>
        <v>#VALUE!</v>
      </c>
      <c r="O39">
        <f t="shared" ca="1" si="12"/>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캐릭터",$M39="지정 캐릭터 LBP1",$M39="지정 캐릭터 LBP2",$M39="지정 캐릭터 LBP3",$M39="안 지정 캐릭터 영웅등급"),"DI",
IF($M39="지정 캐릭터 PP","DI",
IF(OR($M39="안 지정 캐릭터 PP 일반등급",$M39="안 지정 캐릭터 PP 영웅등급"),"GO",
"그외없음"))))))</f>
        <v>DI</v>
      </c>
      <c r="Q39" t="e">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캐릭터",$M39="지정 캐릭터 LBP1",$M39="지정 캐릭터 LBP2",$M39="지정 캐릭터 LBP3"),
  IF(AND(OR($B39=10,$B39=11),$M39=OFFSET($M39,-1,0)),OFFSET(Q39,-1,0),
    IF(ISBLANK(VLOOKUP($N39,[2]ActorTable!$1:$1048576,MATCH("표준 DI pp Min",[2]ActorTable!$1:$1,0),0)),"삭제",
      INT(VLOOKUP($M39,$AN:$BA,MATCH($AX$1,$AN$1:$BA$1,0),0)*(VLOOKUP($N39,[2]ActorTable!$1:$1048576,MATCH("표준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VLOOKUP($M39,$AN:$BA,MATCH($AZ$1,$AN$1:$BA$1,0),0)+INT($H39*(VLOOKUP($M39,$AN:$BA,MATCH($BA$1,$AN$1:$BA$1,0),0)-VLOOKUP($M39,$AN:$BA,MATCH($AZ$1,$AN$1:$BA$1,0),0)+1))),
IF($M39="지정 캐릭터 PP",
  IF(AND(OR($B39=10,$B39=11),$M39=OFFSET($M39,-1,0)),OFFSET(Q39,-1,0),
    INT($O39*VLOOKUP($M39,$AN:$BA,MATCH($AX$1,$AN$1:$BA$1,0),0))),
"그외없음")))))))</f>
        <v>#VALUE!</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영웅등급"),VLOOKUP($M39,$AN:$BA,MATCH($AX$1,$AN$1:$BA$1,0),0),
IF(OR($M39="지정 캐릭터",$M39="지정 캐릭터 LBP1",$M39="지정 캐릭터 LBP2",$M39="지정 캐릭터 LBP3"),
  IF(AND(OR($B39=10,$B39=11),$M39=OFFSET($M39,-1,0)),OFFSET(R39,-1,0),
    INT(VLOOKUP($M39,$AN:$BA,MATCH($AX$1,$AN$1:$BA$1,0),0)*(VLOOKUP($N39,[2]ActorTable!$1:$1048576,MATCH("표준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VLOOKUP($M39,$AN:$BA,MATCH($AX$1,$AN$1:$BA$1,0),0)+INT($I39*(VLOOKUP($M39,$AN:$BA,MATCH($AY$1,$AN$1:$BA$1,0),0)-VLOOKUP($M39,$AN:$BA,MATCH($AX$1,$AN$1:$BA$1,0),0)+1))),
IF($M39="지정 캐릭터 PP",
  IF(AND(OR($B39=10,$B39=11),$M39=OFFSET($M39,-1,0)),OFFSET(R39,-1,0),
    INT($O39*(VLOOKUP($M39,$AN:$BA,MATCH($AX$1,$AN$1:$BA$1,0),0)*(VLOOKUP($M39,$AN:$BA,MATCH($AY$1,$AN$1:$BA$1,0),0)+$I39*(VLOOKUP($M39,$AN:$BA,MATCH($AZ$1,$AN$1:$BA$1,0),0)-VLOOKUP($M39,$AN:$BA,MATCH($AY$1,$AN$1:$BA$1,0),0)))))),
IF(OR($M39="안 지정 캐릭터 PP 일반등급",$M39="안 지정 캐릭터 PP 영웅등급"),
  IF(AND(OR($B39=10,$B39=11),$M39=OFFSET($M39,-1,0)),OFFSET(R39,-1,0),
    $O39*VLOOKUP($M39,$AN:$BA,MATCH($AX$1,$AN$1:$BA$1,0),0)),
"그외없음")))))))</f>
        <v>#VALUE!</v>
      </c>
      <c r="S39" t="e">
        <f ca="1">IF(OR(ISNUMBER(N39),N39="삭제"),"",
IF(LEFT(N39,5)="Equip",
  IF($BN$1&lt;VLOOKUP(N39,[1]EquipTable!$1:$1048576,MATCH("업데이트순번",[1]EquipTable!$1:$1,0),0),"업데이트순번이상",""),
IF(LEFT(N39,5)="Actor",
  IF($BW$1&lt;VLOOKUP(N39,[2]ActorTable!$1:$1048576,MATCH("업데이트순번",[2]ActorTable!$1:$1,0),0),"업데이트순번이상",""),
"그외없음")))</f>
        <v>#VALUE!</v>
      </c>
      <c r="T39" t="e">
        <f t="shared" ca="1" si="4"/>
        <v>#VALUE!</v>
      </c>
      <c r="U39" t="s">
        <v>83</v>
      </c>
      <c r="V39" t="s">
        <v>294</v>
      </c>
      <c r="W39">
        <v>1</v>
      </c>
      <c r="X39" t="s">
        <v>129</v>
      </c>
      <c r="Z39">
        <v>7500</v>
      </c>
      <c r="AA39" t="str">
        <f t="shared" ca="1" si="5"/>
        <v>fe</v>
      </c>
      <c r="AB39" t="s">
        <v>83</v>
      </c>
      <c r="AC39" t="s">
        <v>115</v>
      </c>
      <c r="AD39">
        <v>1</v>
      </c>
      <c r="AE39" t="s">
        <v>129</v>
      </c>
      <c r="AG39">
        <v>1000</v>
      </c>
      <c r="AH39" t="str">
        <f t="shared" si="6"/>
        <v/>
      </c>
      <c r="AI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IFERROR(VLOOKUP(AC39,[2]ActorTable!$A:$G,MATCH("이름참고",[2]ActorTable!$1:$1,0),0),"캐릭터없음"),
"")))))</f>
        <v>이국의 무기</v>
      </c>
      <c r="AJ39">
        <v>1</v>
      </c>
      <c r="AK3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v>
      </c>
      <c r="AL39" t="str">
        <f t="shared" ca="1" si="7"/>
        <v>{"dy":7,"sl":1,"tp":"fe","vl":"Equip0102","cn":1,"pt":"GO","pr":1000}</v>
      </c>
      <c r="BK39" t="e">
        <f ca="1">IF(VLOOKUP($BT39,[1]EquipTable!$1:$1048576,MATCH("업데이트순번",[1]EquipTable!$1:$1,0),0)&lt;=$BN$1,1,0)
*IF(MID(BT39,7,1)="4",0.1,1)</f>
        <v>#VALUE!</v>
      </c>
      <c r="BL39" t="e">
        <f ca="1">IF(VLOOKUP($BT39,[1]EquipTable!$1:$1048576,MATCH("업데이트순번",[1]EquipTable!$1:$1,0),0)&lt;=$BN$1,1,0)
*IF(MID(BT39,7,1)="4",0.1,1)
*IF(AND(MID(BT39,7,1)&lt;&gt;"4",OR(MID(BT39,6,1)="6",MID(BT39,6,1)="7")),3,1)</f>
        <v>#VALUE!</v>
      </c>
      <c r="BM39" t="e">
        <f ca="1">IF(VLOOKUP($BT39,[1]EquipTable!$1:$1048576,MATCH("업데이트순번",[1]EquipTable!$1:$1,0),0)&lt;=$BN$1,1,0)
*IF(MID(BT39,7,1)="4",0.1,1)
*IF(AND(MID(BT39,7,1)&lt;&gt;"4",MID(BT39,6,1)="8"),4,1)</f>
        <v>#VALUE!</v>
      </c>
      <c r="BN39" t="e">
        <f t="shared" ca="1" si="14"/>
        <v>#VALUE!</v>
      </c>
      <c r="BO39" t="e">
        <f t="shared" ca="1" si="15"/>
        <v>#VALUE!</v>
      </c>
      <c r="BP39" t="e">
        <f t="shared" ca="1" si="16"/>
        <v>#VALUE!</v>
      </c>
      <c r="BQ39" t="e">
        <f t="shared" ca="1" si="17"/>
        <v>#VALUE!</v>
      </c>
      <c r="BR39" t="e">
        <f t="shared" ca="1" si="21"/>
        <v>#VALUE!</v>
      </c>
      <c r="BS39" t="e">
        <f t="shared" ca="1" si="22"/>
        <v>#VALUE!</v>
      </c>
      <c r="BT39" t="e">
        <f ca="1">OFFSET([1]EquipTable!$A$1,ROW()-1,0)</f>
        <v>#VALUE!</v>
      </c>
      <c r="BV39" t="e">
        <f ca="1">IF(VLOOKUP($BY39,[2]ActorTable!$1:$1048576,MATCH("업데이트순번",[2]ActorTable!$1:$1,0),0)&lt;=$BW$1,1,0)
*IF(MID(BY39,7,1)="2",0.1,1)</f>
        <v>#VALUE!</v>
      </c>
      <c r="BW39" t="e">
        <f t="shared" ca="1" si="18"/>
        <v>#VALUE!</v>
      </c>
      <c r="BX39" t="e">
        <f t="shared" ca="1" si="19"/>
        <v>#VALUE!</v>
      </c>
      <c r="BY39" t="e">
        <f ca="1">OFFSET([2]ActorTable!$A$1,ROW()-1,0)</f>
        <v>#VALUE!</v>
      </c>
      <c r="BZ39" t="e">
        <f ca="1">VLOOKUP($BY39,[2]ActorTable!$1:$1048576,MATCH("이름참고",[2]ActorTable!$1:$1,0),0)</f>
        <v>#VALUE!</v>
      </c>
    </row>
    <row r="40" spans="1:78">
      <c r="A40">
        <v>8</v>
      </c>
      <c r="B40">
        <v>1</v>
      </c>
      <c r="C40">
        <f t="shared" si="0"/>
        <v>0</v>
      </c>
      <c r="D40">
        <f t="shared" ca="1" si="26"/>
        <v>0.83181362505008372</v>
      </c>
      <c r="E40">
        <f t="shared" ca="1" si="26"/>
        <v>0.39891494689894769</v>
      </c>
      <c r="F40">
        <f t="shared" ca="1" si="26"/>
        <v>0.5263755063357789</v>
      </c>
      <c r="G40">
        <f t="shared" ca="1" si="26"/>
        <v>0.70431805881581655</v>
      </c>
      <c r="H40">
        <f t="shared" ca="1" si="26"/>
        <v>0.77419635421888444</v>
      </c>
      <c r="I40">
        <f t="shared" ca="1" si="26"/>
        <v>0.63735699378457833</v>
      </c>
      <c r="M40" t="str">
        <f t="shared" ca="1" si="2"/>
        <v>지정 장비</v>
      </c>
      <c r="N40" t="e">
        <f t="shared" ca="1" si="20"/>
        <v>#VALUE!</v>
      </c>
      <c r="O40">
        <f t="shared" ca="1" si="12"/>
        <v>1</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캐릭터",$M40="지정 캐릭터 LBP1",$M40="지정 캐릭터 LBP2",$M40="지정 캐릭터 LBP3",$M40="안 지정 캐릭터 영웅등급"),"DI",
IF($M40="지정 캐릭터 PP","DI",
IF(OR($M40="안 지정 캐릭터 PP 일반등급",$M40="안 지정 캐릭터 PP 영웅등급"),"GO",
"그외없음"))))))</f>
        <v>GO</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캐릭터",$M40="지정 캐릭터 LBP1",$M40="지정 캐릭터 LBP2",$M40="지정 캐릭터 LBP3"),
  IF(AND(OR($B40=10,$B40=11),$M40=OFFSET($M40,-1,0)),OFFSET(Q40,-1,0),
    IF(ISBLANK(VLOOKUP($N40,[2]ActorTable!$1:$1048576,MATCH("표준 DI pp Min",[2]ActorTable!$1:$1,0),0)),"삭제",
      INT(VLOOKUP($M40,$AN:$BA,MATCH($AX$1,$AN$1:$BA$1,0),0)*(VLOOKUP($N40,[2]ActorTable!$1:$1048576,MATCH("표준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VLOOKUP($M40,$AN:$BA,MATCH($AZ$1,$AN$1:$BA$1,0),0)+INT($H40*(VLOOKUP($M40,$AN:$BA,MATCH($BA$1,$AN$1:$BA$1,0),0)-VLOOKUP($M40,$AN:$BA,MATCH($AZ$1,$AN$1:$BA$1,0),0)+1))),
IF($M40="지정 캐릭터 PP",
  IF(AND(OR($B40=10,$B40=11),$M40=OFFSET($M40,-1,0)),OFFSET(Q40,-1,0),
    INT($O40*VLOOKUP($M40,$AN:$BA,MATCH($AX$1,$AN$1:$BA$1,0),0))),
"그외없음")))))))</f>
        <v>삭제</v>
      </c>
      <c r="R40" t="e">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영웅등급"),VLOOKUP($M40,$AN:$BA,MATCH($AX$1,$AN$1:$BA$1,0),0),
IF(OR($M40="지정 캐릭터",$M40="지정 캐릭터 LBP1",$M40="지정 캐릭터 LBP2",$M40="지정 캐릭터 LBP3"),
  IF(AND(OR($B40=10,$B40=11),$M40=OFFSET($M40,-1,0)),OFFSET(R40,-1,0),
    INT(VLOOKUP($M40,$AN:$BA,MATCH($AX$1,$AN$1:$BA$1,0),0)*(VLOOKUP($N40,[2]ActorTable!$1:$1048576,MATCH("표준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VLOOKUP($M40,$AN:$BA,MATCH($AX$1,$AN$1:$BA$1,0),0)+INT($I40*(VLOOKUP($M40,$AN:$BA,MATCH($AY$1,$AN$1:$BA$1,0),0)-VLOOKUP($M40,$AN:$BA,MATCH($AX$1,$AN$1:$BA$1,0),0)+1))),
IF($M40="지정 캐릭터 PP",
  IF(AND(OR($B40=10,$B40=11),$M40=OFFSET($M40,-1,0)),OFFSET(R40,-1,0),
    INT($O40*(VLOOKUP($M40,$AN:$BA,MATCH($AX$1,$AN$1:$BA$1,0),0)*(VLOOKUP($M40,$AN:$BA,MATCH($AY$1,$AN$1:$BA$1,0),0)+$I40*(VLOOKUP($M40,$AN:$BA,MATCH($AZ$1,$AN$1:$BA$1,0),0)-VLOOKUP($M40,$AN:$BA,MATCH($AY$1,$AN$1:$BA$1,0),0)))))),
IF(OR($M40="안 지정 캐릭터 PP 일반등급",$M40="안 지정 캐릭터 PP 영웅등급"),
  IF(AND(OR($B40=10,$B40=11),$M40=OFFSET($M40,-1,0)),OFFSET(R40,-1,0),
    $O40*VLOOKUP($M40,$AN:$BA,MATCH($AX$1,$AN$1:$BA$1,0),0)),
"그외없음")))))))</f>
        <v>#VALUE!</v>
      </c>
      <c r="S40" t="e">
        <f ca="1">IF(OR(ISNUMBER(N40),N40="삭제"),"",
IF(LEFT(N40,5)="Equip",
  IF($BN$1&lt;VLOOKUP(N40,[1]EquipTable!$1:$1048576,MATCH("업데이트순번",[1]EquipTable!$1:$1,0),0),"업데이트순번이상",""),
IF(LEFT(N40,5)="Actor",
  IF($BW$1&lt;VLOOKUP(N40,[2]ActorTable!$1:$1048576,MATCH("업데이트순번",[2]ActorTable!$1:$1,0),0),"업데이트순번이상",""),
"그외없음")))</f>
        <v>#VALUE!</v>
      </c>
      <c r="T40" t="e">
        <f t="shared" ca="1" si="4"/>
        <v>#VALUE!</v>
      </c>
      <c r="U40" t="s">
        <v>83</v>
      </c>
      <c r="V40" t="s">
        <v>279</v>
      </c>
      <c r="W40">
        <v>1</v>
      </c>
      <c r="X40" t="s">
        <v>129</v>
      </c>
      <c r="Z40">
        <v>1300</v>
      </c>
      <c r="AA40" t="str">
        <f t="shared" ca="1" si="5"/>
        <v>fe</v>
      </c>
      <c r="AB40" t="s">
        <v>83</v>
      </c>
      <c r="AC40" t="s">
        <v>187</v>
      </c>
      <c r="AD40">
        <v>1</v>
      </c>
      <c r="AE40" t="s">
        <v>133</v>
      </c>
      <c r="AG40">
        <v>43</v>
      </c>
      <c r="AH40" t="str">
        <f t="shared" si="6"/>
        <v/>
      </c>
      <c r="AI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IFERROR(VLOOKUP(AC40,[2]ActorTable!$A:$G,MATCH("이름참고",[2]ActorTable!$1:$1,0),0),"캐릭터없음"),
"")))))</f>
        <v>붉은 보석 대검</v>
      </c>
      <c r="AJ40">
        <v>1</v>
      </c>
      <c r="AK4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v>
      </c>
      <c r="AL40" t="str">
        <f t="shared" ca="1" si="7"/>
        <v>{"dy":8,"sl":1,"tp":"fe","vl":"Equip8201","cn":1,"pt":"DI","pr":43}</v>
      </c>
      <c r="BK40" t="e">
        <f ca="1">IF(VLOOKUP($BT40,[1]EquipTable!$1:$1048576,MATCH("업데이트순번",[1]EquipTable!$1:$1,0),0)&lt;=$BN$1,1,0)
*IF(MID(BT40,7,1)="4",0.1,1)</f>
        <v>#VALUE!</v>
      </c>
      <c r="BL40" t="e">
        <f ca="1">IF(VLOOKUP($BT40,[1]EquipTable!$1:$1048576,MATCH("업데이트순번",[1]EquipTable!$1:$1,0),0)&lt;=$BN$1,1,0)
*IF(MID(BT40,7,1)="4",0.1,1)
*IF(AND(MID(BT40,7,1)&lt;&gt;"4",OR(MID(BT40,6,1)="6",MID(BT40,6,1)="7")),3,1)</f>
        <v>#VALUE!</v>
      </c>
      <c r="BM40" t="e">
        <f ca="1">IF(VLOOKUP($BT40,[1]EquipTable!$1:$1048576,MATCH("업데이트순번",[1]EquipTable!$1:$1,0),0)&lt;=$BN$1,1,0)
*IF(MID(BT40,7,1)="4",0.1,1)
*IF(AND(MID(BT40,7,1)&lt;&gt;"4",MID(BT40,6,1)="8"),4,1)</f>
        <v>#VALUE!</v>
      </c>
      <c r="BN40" t="e">
        <f t="shared" ca="1" si="14"/>
        <v>#VALUE!</v>
      </c>
      <c r="BO40" t="e">
        <f t="shared" ca="1" si="15"/>
        <v>#VALUE!</v>
      </c>
      <c r="BP40" t="e">
        <f t="shared" ca="1" si="16"/>
        <v>#VALUE!</v>
      </c>
      <c r="BQ40" t="e">
        <f t="shared" ca="1" si="17"/>
        <v>#VALUE!</v>
      </c>
      <c r="BR40" t="e">
        <f t="shared" ca="1" si="21"/>
        <v>#VALUE!</v>
      </c>
      <c r="BS40" t="e">
        <f t="shared" ca="1" si="22"/>
        <v>#VALUE!</v>
      </c>
      <c r="BT40" t="e">
        <f ca="1">OFFSET([1]EquipTable!$A$1,ROW()-1,0)</f>
        <v>#VALUE!</v>
      </c>
      <c r="BV40" t="e">
        <f ca="1">IF(VLOOKUP($BY40,[2]ActorTable!$1:$1048576,MATCH("업데이트순번",[2]ActorTable!$1:$1,0),0)&lt;=$BW$1,1,0)
*IF(MID(BY40,7,1)="2",0.1,1)</f>
        <v>#VALUE!</v>
      </c>
      <c r="BW40" t="e">
        <f t="shared" ca="1" si="18"/>
        <v>#VALUE!</v>
      </c>
      <c r="BX40" t="e">
        <f t="shared" ca="1" si="19"/>
        <v>#VALUE!</v>
      </c>
      <c r="BY40" t="e">
        <f ca="1">OFFSET([2]ActorTable!$A$1,ROW()-1,0)</f>
        <v>#VALUE!</v>
      </c>
      <c r="BZ40" t="e">
        <f ca="1">VLOOKUP($BY40,[2]ActorTable!$1:$1048576,MATCH("이름참고",[2]ActorTable!$1:$1,0),0)</f>
        <v>#VALUE!</v>
      </c>
    </row>
    <row r="41" spans="1:78">
      <c r="A41">
        <v>9</v>
      </c>
      <c r="B41">
        <v>1</v>
      </c>
      <c r="C41">
        <f t="shared" si="0"/>
        <v>0</v>
      </c>
      <c r="D41">
        <f t="shared" ca="1" si="26"/>
        <v>7.1824048396204043E-3</v>
      </c>
      <c r="E41">
        <f t="shared" ca="1" si="26"/>
        <v>0.82875886993856795</v>
      </c>
      <c r="F41">
        <f t="shared" ca="1" si="26"/>
        <v>0.95195116697443871</v>
      </c>
      <c r="G41">
        <f t="shared" ca="1" si="26"/>
        <v>0.19919015370368076</v>
      </c>
      <c r="H41">
        <f t="shared" ca="1" si="26"/>
        <v>8.1175343398710464E-2</v>
      </c>
      <c r="I41">
        <f t="shared" ca="1" si="26"/>
        <v>0.56650078130675163</v>
      </c>
      <c r="M41" t="str">
        <f t="shared" ca="1" si="2"/>
        <v>지정 장비</v>
      </c>
      <c r="N41" t="e">
        <f t="shared" ca="1" si="20"/>
        <v>#VALUE!</v>
      </c>
      <c r="O41">
        <f t="shared" ca="1" si="12"/>
        <v>1</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캐릭터",$M41="지정 캐릭터 LBP1",$M41="지정 캐릭터 LBP2",$M41="지정 캐릭터 LBP3",$M41="안 지정 캐릭터 영웅등급"),"DI",
IF($M41="지정 캐릭터 PP","DI",
IF(OR($M41="안 지정 캐릭터 PP 일반등급",$M41="안 지정 캐릭터 PP 영웅등급"),"GO",
"그외없음"))))))</f>
        <v>DI</v>
      </c>
      <c r="Q41" t="e">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캐릭터",$M41="지정 캐릭터 LBP1",$M41="지정 캐릭터 LBP2",$M41="지정 캐릭터 LBP3"),
  IF(AND(OR($B41=10,$B41=11),$M41=OFFSET($M41,-1,0)),OFFSET(Q41,-1,0),
    IF(ISBLANK(VLOOKUP($N41,[2]ActorTable!$1:$1048576,MATCH("표준 DI pp Min",[2]ActorTable!$1:$1,0),0)),"삭제",
      INT(VLOOKUP($M41,$AN:$BA,MATCH($AX$1,$AN$1:$BA$1,0),0)*(VLOOKUP($N41,[2]ActorTable!$1:$1048576,MATCH("표준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VLOOKUP($M41,$AN:$BA,MATCH($AZ$1,$AN$1:$BA$1,0),0)+INT($H41*(VLOOKUP($M41,$AN:$BA,MATCH($BA$1,$AN$1:$BA$1,0),0)-VLOOKUP($M41,$AN:$BA,MATCH($AZ$1,$AN$1:$BA$1,0),0)+1))),
IF($M41="지정 캐릭터 PP",
  IF(AND(OR($B41=10,$B41=11),$M41=OFFSET($M41,-1,0)),OFFSET(Q41,-1,0),
    INT($O41*VLOOKUP($M41,$AN:$BA,MATCH($AX$1,$AN$1:$BA$1,0),0))),
"그외없음")))))))</f>
        <v>#VALUE!</v>
      </c>
      <c r="R41" t="e">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영웅등급"),VLOOKUP($M41,$AN:$BA,MATCH($AX$1,$AN$1:$BA$1,0),0),
IF(OR($M41="지정 캐릭터",$M41="지정 캐릭터 LBP1",$M41="지정 캐릭터 LBP2",$M41="지정 캐릭터 LBP3"),
  IF(AND(OR($B41=10,$B41=11),$M41=OFFSET($M41,-1,0)),OFFSET(R41,-1,0),
    INT(VLOOKUP($M41,$AN:$BA,MATCH($AX$1,$AN$1:$BA$1,0),0)*(VLOOKUP($N41,[2]ActorTable!$1:$1048576,MATCH("표준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VLOOKUP($M41,$AN:$BA,MATCH($AX$1,$AN$1:$BA$1,0),0)+INT($I41*(VLOOKUP($M41,$AN:$BA,MATCH($AY$1,$AN$1:$BA$1,0),0)-VLOOKUP($M41,$AN:$BA,MATCH($AX$1,$AN$1:$BA$1,0),0)+1))),
IF($M41="지정 캐릭터 PP",
  IF(AND(OR($B41=10,$B41=11),$M41=OFFSET($M41,-1,0)),OFFSET(R41,-1,0),
    INT($O41*(VLOOKUP($M41,$AN:$BA,MATCH($AX$1,$AN$1:$BA$1,0),0)*(VLOOKUP($M41,$AN:$BA,MATCH($AY$1,$AN$1:$BA$1,0),0)+$I41*(VLOOKUP($M41,$AN:$BA,MATCH($AZ$1,$AN$1:$BA$1,0),0)-VLOOKUP($M41,$AN:$BA,MATCH($AY$1,$AN$1:$BA$1,0),0)))))),
IF(OR($M41="안 지정 캐릭터 PP 일반등급",$M41="안 지정 캐릭터 PP 영웅등급"),
  IF(AND(OR($B41=10,$B41=11),$M41=OFFSET($M41,-1,0)),OFFSET(R41,-1,0),
    $O41*VLOOKUP($M41,$AN:$BA,MATCH($AX$1,$AN$1:$BA$1,0),0)),
"그외없음")))))))</f>
        <v>#VALUE!</v>
      </c>
      <c r="S41" t="e">
        <f ca="1">IF(OR(ISNUMBER(N41),N41="삭제"),"",
IF(LEFT(N41,5)="Equip",
  IF($BN$1&lt;VLOOKUP(N41,[1]EquipTable!$1:$1048576,MATCH("업데이트순번",[1]EquipTable!$1:$1,0),0),"업데이트순번이상",""),
IF(LEFT(N41,5)="Actor",
  IF($BW$1&lt;VLOOKUP(N41,[2]ActorTable!$1:$1048576,MATCH("업데이트순번",[2]ActorTable!$1:$1,0),0),"업데이트순번이상",""),
"그외없음")))</f>
        <v>#VALUE!</v>
      </c>
      <c r="T41" t="e">
        <f t="shared" ca="1" si="4"/>
        <v>#VALUE!</v>
      </c>
      <c r="U41" t="s">
        <v>83</v>
      </c>
      <c r="V41" t="s">
        <v>113</v>
      </c>
      <c r="W41">
        <v>1</v>
      </c>
      <c r="X41" t="s">
        <v>129</v>
      </c>
      <c r="Z41">
        <v>600</v>
      </c>
      <c r="AA41" t="str">
        <f t="shared" ca="1" si="5"/>
        <v>fe</v>
      </c>
      <c r="AB41" t="s">
        <v>83</v>
      </c>
      <c r="AC41" t="s">
        <v>209</v>
      </c>
      <c r="AD41">
        <v>1</v>
      </c>
      <c r="AE41" t="s">
        <v>133</v>
      </c>
      <c r="AG41">
        <v>11</v>
      </c>
      <c r="AH41" t="str">
        <f t="shared" si="6"/>
        <v/>
      </c>
      <c r="AI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IFERROR(VLOOKUP(AC41,[2]ActorTable!$A:$G,MATCH("이름참고",[2]ActorTable!$1:$1,0),0),"캐릭터없음"),
"")))))</f>
        <v>고대 문자의 스톤해머</v>
      </c>
      <c r="AJ41">
        <v>1</v>
      </c>
      <c r="AK4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v>
      </c>
      <c r="AL41" t="str">
        <f t="shared" ca="1" si="7"/>
        <v>{"dy":9,"sl":1,"tp":"fe","vl":"Equip4302","cn":1,"pt":"DI","pr":11}</v>
      </c>
      <c r="BK41" t="e">
        <f ca="1">IF(VLOOKUP($BT41,[1]EquipTable!$1:$1048576,MATCH("업데이트순번",[1]EquipTable!$1:$1,0),0)&lt;=$BN$1,1,0)
*IF(MID(BT41,7,1)="4",0.1,1)</f>
        <v>#VALUE!</v>
      </c>
      <c r="BL41" t="e">
        <f ca="1">IF(VLOOKUP($BT41,[1]EquipTable!$1:$1048576,MATCH("업데이트순번",[1]EquipTable!$1:$1,0),0)&lt;=$BN$1,1,0)
*IF(MID(BT41,7,1)="4",0.1,1)
*IF(AND(MID(BT41,7,1)&lt;&gt;"4",OR(MID(BT41,6,1)="6",MID(BT41,6,1)="7")),3,1)</f>
        <v>#VALUE!</v>
      </c>
      <c r="BM41" t="e">
        <f ca="1">IF(VLOOKUP($BT41,[1]EquipTable!$1:$1048576,MATCH("업데이트순번",[1]EquipTable!$1:$1,0),0)&lt;=$BN$1,1,0)
*IF(MID(BT41,7,1)="4",0.1,1)
*IF(AND(MID(BT41,7,1)&lt;&gt;"4",MID(BT41,6,1)="8"),4,1)</f>
        <v>#VALUE!</v>
      </c>
      <c r="BN41" t="e">
        <f t="shared" ca="1" si="14"/>
        <v>#VALUE!</v>
      </c>
      <c r="BO41" t="e">
        <f t="shared" ca="1" si="15"/>
        <v>#VALUE!</v>
      </c>
      <c r="BP41" t="e">
        <f t="shared" ca="1" si="16"/>
        <v>#VALUE!</v>
      </c>
      <c r="BQ41" t="e">
        <f t="shared" ca="1" si="17"/>
        <v>#VALUE!</v>
      </c>
      <c r="BR41" t="e">
        <f t="shared" ca="1" si="21"/>
        <v>#VALUE!</v>
      </c>
      <c r="BS41" t="e">
        <f t="shared" ca="1" si="22"/>
        <v>#VALUE!</v>
      </c>
      <c r="BT41" t="e">
        <f ca="1">OFFSET([1]EquipTable!$A$1,ROW()-1,0)</f>
        <v>#VALUE!</v>
      </c>
      <c r="BV41" t="e">
        <f ca="1">IF(VLOOKUP($BY41,[2]ActorTable!$1:$1048576,MATCH("업데이트순번",[2]ActorTable!$1:$1,0),0)&lt;=$BW$1,1,0)
*IF(MID(BY41,7,1)="2",0.1,1)</f>
        <v>#VALUE!</v>
      </c>
      <c r="BW41" t="e">
        <f t="shared" ca="1" si="18"/>
        <v>#VALUE!</v>
      </c>
      <c r="BX41" t="e">
        <f t="shared" ca="1" si="19"/>
        <v>#VALUE!</v>
      </c>
      <c r="BY41" t="e">
        <f ca="1">OFFSET([2]ActorTable!$A$1,ROW()-1,0)</f>
        <v>#VALUE!</v>
      </c>
      <c r="BZ41" t="e">
        <f ca="1">VLOOKUP($BY41,[2]ActorTable!$1:$1048576,MATCH("이름참고",[2]ActorTable!$1:$1,0),0)</f>
        <v>#VALUE!</v>
      </c>
    </row>
    <row r="42" spans="1:78">
      <c r="A42">
        <v>10</v>
      </c>
      <c r="B42">
        <v>1</v>
      </c>
      <c r="C42">
        <f t="shared" si="0"/>
        <v>0</v>
      </c>
      <c r="D42">
        <f t="shared" ref="D42:I51" ca="1" si="27">RAND()</f>
        <v>0.61958577832055328</v>
      </c>
      <c r="E42">
        <f t="shared" ca="1" si="27"/>
        <v>0.48214618673099152</v>
      </c>
      <c r="F42">
        <f t="shared" ca="1" si="27"/>
        <v>0.86898981235671324</v>
      </c>
      <c r="G42">
        <f t="shared" ca="1" si="27"/>
        <v>0.960255153844359</v>
      </c>
      <c r="H42">
        <f t="shared" ca="1" si="27"/>
        <v>0.22317713085637714</v>
      </c>
      <c r="I42">
        <f t="shared" ca="1" si="27"/>
        <v>0.95613695118710929</v>
      </c>
      <c r="M42" t="str">
        <f t="shared" ca="1" si="2"/>
        <v>지정 장비</v>
      </c>
      <c r="N42" t="e">
        <f t="shared" ca="1" si="20"/>
        <v>#VALUE!</v>
      </c>
      <c r="O42">
        <f t="shared" ca="1" si="12"/>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캐릭터",$M42="지정 캐릭터 LBP1",$M42="지정 캐릭터 LBP2",$M42="지정 캐릭터 LBP3",$M42="안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캐릭터",$M42="지정 캐릭터 LBP1",$M42="지정 캐릭터 LBP2",$M42="지정 캐릭터 LBP3"),
  IF(AND(OR($B42=10,$B42=11),$M42=OFFSET($M42,-1,0)),OFFSET(Q42,-1,0),
    IF(ISBLANK(VLOOKUP($N42,[2]ActorTable!$1:$1048576,MATCH("표준 DI pp Min",[2]ActorTable!$1:$1,0),0)),"삭제",
      INT(VLOOKUP($M42,$AN:$BA,MATCH($AX$1,$AN$1:$BA$1,0),0)*(VLOOKUP($N42,[2]ActorTable!$1:$1048576,MATCH("표준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VLOOKUP($M42,$AN:$BA,MATCH($AZ$1,$AN$1:$BA$1,0),0)+INT($H42*(VLOOKUP($M42,$AN:$BA,MATCH($BA$1,$AN$1:$BA$1,0),0)-VLOOKUP($M42,$AN:$BA,MATCH($AZ$1,$AN$1:$BA$1,0),0)+1))),
IF($M42="지정 캐릭터 PP",
  IF(AND(OR($B42=10,$B42=11),$M42=OFFSET($M42,-1,0)),OFFSET(Q42,-1,0),
    INT($O42*VLOOKUP($M42,$AN:$BA,MATCH($AX$1,$AN$1:$BA$1,0),0))),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영웅등급"),VLOOKUP($M42,$AN:$BA,MATCH($AX$1,$AN$1:$BA$1,0),0),
IF(OR($M42="지정 캐릭터",$M42="지정 캐릭터 LBP1",$M42="지정 캐릭터 LBP2",$M42="지정 캐릭터 LBP3"),
  IF(AND(OR($B42=10,$B42=11),$M42=OFFSET($M42,-1,0)),OFFSET(R42,-1,0),
    INT(VLOOKUP($M42,$AN:$BA,MATCH($AX$1,$AN$1:$BA$1,0),0)*(VLOOKUP($N42,[2]ActorTable!$1:$1048576,MATCH("표준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VLOOKUP($M42,$AN:$BA,MATCH($AX$1,$AN$1:$BA$1,0),0)+INT($I42*(VLOOKUP($M42,$AN:$BA,MATCH($AY$1,$AN$1:$BA$1,0),0)-VLOOKUP($M42,$AN:$BA,MATCH($AX$1,$AN$1:$BA$1,0),0)+1))),
IF($M42="지정 캐릭터 PP",
  IF(AND(OR($B42=10,$B42=11),$M42=OFFSET($M42,-1,0)),OFFSET(R42,-1,0),
    INT($O42*(VLOOKUP($M42,$AN:$BA,MATCH($AX$1,$AN$1:$BA$1,0),0)*(VLOOKUP($M42,$AN:$BA,MATCH($AY$1,$AN$1:$BA$1,0),0)+$I42*(VLOOKUP($M42,$AN:$BA,MATCH($AZ$1,$AN$1:$BA$1,0),0)-VLOOKUP($M42,$AN:$BA,MATCH($AY$1,$AN$1:$BA$1,0),0)))))),
IF(OR($M42="안 지정 캐릭터 PP 일반등급",$M42="안 지정 캐릭터 PP 영웅등급"),
  IF(AND(OR($B42=10,$B42=11),$M42=OFFSET($M42,-1,0)),OFFSET(R42,-1,0),
    $O42*VLOOKUP($M42,$AN:$BA,MATCH($AX$1,$AN$1:$BA$1,0),0)),
"그외없음")))))))</f>
        <v>#VALUE!</v>
      </c>
      <c r="S42" t="e">
        <f ca="1">IF(OR(ISNUMBER(N42),N42="삭제"),"",
IF(LEFT(N42,5)="Equip",
  IF($BN$1&lt;VLOOKUP(N42,[1]EquipTable!$1:$1048576,MATCH("업데이트순번",[1]EquipTable!$1:$1,0),0),"업데이트순번이상",""),
IF(LEFT(N42,5)="Actor",
  IF($BW$1&lt;VLOOKUP(N42,[2]ActorTable!$1:$1048576,MATCH("업데이트순번",[2]ActorTable!$1:$1,0),0),"업데이트순번이상",""),
"그외없음")))</f>
        <v>#VALUE!</v>
      </c>
      <c r="T42" t="e">
        <f t="shared" ca="1" si="4"/>
        <v>#VALUE!</v>
      </c>
      <c r="U42" t="s">
        <v>83</v>
      </c>
      <c r="V42" t="s">
        <v>115</v>
      </c>
      <c r="W42">
        <v>1</v>
      </c>
      <c r="X42" t="s">
        <v>129</v>
      </c>
      <c r="Z42">
        <v>1500</v>
      </c>
      <c r="AA42" t="str">
        <f t="shared" ca="1" si="5"/>
        <v>fe</v>
      </c>
      <c r="AB42" t="s">
        <v>83</v>
      </c>
      <c r="AC42" t="s">
        <v>196</v>
      </c>
      <c r="AD42">
        <v>1</v>
      </c>
      <c r="AE42" t="s">
        <v>129</v>
      </c>
      <c r="AG42">
        <v>8500</v>
      </c>
      <c r="AH42" t="str">
        <f t="shared" si="6"/>
        <v/>
      </c>
      <c r="AI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IFERROR(VLOOKUP(AC42,[2]ActorTable!$A:$G,MATCH("이름참고",[2]ActorTable!$1:$1,0),0),"캐릭터없음"),
"")))))</f>
        <v>발열하는 스톤 소드</v>
      </c>
      <c r="AJ42">
        <v>1</v>
      </c>
      <c r="AK4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v>
      </c>
      <c r="AL42" t="str">
        <f t="shared" ca="1" si="7"/>
        <v>{"dy":10,"sl":1,"tp":"fe","vl":"Equip8101","cn":1,"pt":"GO","pr":8500}</v>
      </c>
      <c r="BK42" t="e">
        <f ca="1">IF(VLOOKUP($BT42,[1]EquipTable!$1:$1048576,MATCH("업데이트순번",[1]EquipTable!$1:$1,0),0)&lt;=$BN$1,1,0)
*IF(MID(BT42,7,1)="4",0.1,1)</f>
        <v>#VALUE!</v>
      </c>
      <c r="BL42" t="e">
        <f ca="1">IF(VLOOKUP($BT42,[1]EquipTable!$1:$1048576,MATCH("업데이트순번",[1]EquipTable!$1:$1,0),0)&lt;=$BN$1,1,0)
*IF(MID(BT42,7,1)="4",0.1,1)
*IF(AND(MID(BT42,7,1)&lt;&gt;"4",OR(MID(BT42,6,1)="6",MID(BT42,6,1)="7")),3,1)</f>
        <v>#VALUE!</v>
      </c>
      <c r="BM42" t="e">
        <f ca="1">IF(VLOOKUP($BT42,[1]EquipTable!$1:$1048576,MATCH("업데이트순번",[1]EquipTable!$1:$1,0),0)&lt;=$BN$1,1,0)
*IF(MID(BT42,7,1)="4",0.1,1)
*IF(AND(MID(BT42,7,1)&lt;&gt;"4",MID(BT42,6,1)="8"),4,1)</f>
        <v>#VALUE!</v>
      </c>
      <c r="BN42" t="e">
        <f t="shared" ca="1" si="14"/>
        <v>#VALUE!</v>
      </c>
      <c r="BO42" t="e">
        <f t="shared" ca="1" si="15"/>
        <v>#VALUE!</v>
      </c>
      <c r="BP42" t="e">
        <f t="shared" ca="1" si="16"/>
        <v>#VALUE!</v>
      </c>
      <c r="BQ42" t="e">
        <f t="shared" ca="1" si="17"/>
        <v>#VALUE!</v>
      </c>
      <c r="BR42" t="e">
        <f t="shared" ca="1" si="21"/>
        <v>#VALUE!</v>
      </c>
      <c r="BS42" t="e">
        <f t="shared" ca="1" si="22"/>
        <v>#VALUE!</v>
      </c>
      <c r="BT42" t="e">
        <f ca="1">OFFSET([1]EquipTable!$A$1,ROW()-1,0)</f>
        <v>#VALUE!</v>
      </c>
      <c r="BV42" t="e">
        <f ca="1">IF(VLOOKUP($BY42,[2]ActorTable!$1:$1048576,MATCH("업데이트순번",[2]ActorTable!$1:$1,0),0)&lt;=$BW$1,1,0)
*IF(MID(BY42,7,1)="2",0.1,1)</f>
        <v>#VALUE!</v>
      </c>
      <c r="BW42" t="e">
        <f t="shared" ca="1" si="18"/>
        <v>#VALUE!</v>
      </c>
      <c r="BX42" t="e">
        <f t="shared" ca="1" si="19"/>
        <v>#VALUE!</v>
      </c>
      <c r="BY42" t="e">
        <f ca="1">OFFSET([2]ActorTable!$A$1,ROW()-1,0)</f>
        <v>#VALUE!</v>
      </c>
      <c r="BZ42" t="e">
        <f ca="1">VLOOKUP($BY42,[2]ActorTable!$1:$1048576,MATCH("이름참고",[2]ActorTable!$1:$1,0),0)</f>
        <v>#VALUE!</v>
      </c>
    </row>
    <row r="43" spans="1:78">
      <c r="A43">
        <v>11</v>
      </c>
      <c r="B43">
        <v>1</v>
      </c>
      <c r="C43">
        <f t="shared" si="0"/>
        <v>0</v>
      </c>
      <c r="D43">
        <f t="shared" ca="1" si="27"/>
        <v>0.73400264836222762</v>
      </c>
      <c r="E43">
        <f t="shared" ca="1" si="27"/>
        <v>0.23774387909505035</v>
      </c>
      <c r="F43">
        <f t="shared" ca="1" si="27"/>
        <v>0.48860413295636762</v>
      </c>
      <c r="G43">
        <f t="shared" ca="1" si="27"/>
        <v>0.1118240512779447</v>
      </c>
      <c r="H43">
        <f t="shared" ca="1" si="27"/>
        <v>0.15303934284887089</v>
      </c>
      <c r="I43">
        <f t="shared" ca="1" si="27"/>
        <v>0.20203019683991552</v>
      </c>
      <c r="M43" t="str">
        <f t="shared" ca="1" si="2"/>
        <v>지정 장비</v>
      </c>
      <c r="N43" t="e">
        <f t="shared" ca="1" si="20"/>
        <v>#VALUE!</v>
      </c>
      <c r="O43">
        <f t="shared" ca="1" si="12"/>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캐릭터",$M43="지정 캐릭터 LBP1",$M43="지정 캐릭터 LBP2",$M43="지정 캐릭터 LBP3",$M43="안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캐릭터",$M43="지정 캐릭터 LBP1",$M43="지정 캐릭터 LBP2",$M43="지정 캐릭터 LBP3"),
  IF(AND(OR($B43=10,$B43=11),$M43=OFFSET($M43,-1,0)),OFFSET(Q43,-1,0),
    IF(ISBLANK(VLOOKUP($N43,[2]ActorTable!$1:$1048576,MATCH("표준 DI pp Min",[2]ActorTable!$1:$1,0),0)),"삭제",
      INT(VLOOKUP($M43,$AN:$BA,MATCH($AX$1,$AN$1:$BA$1,0),0)*(VLOOKUP($N43,[2]ActorTable!$1:$1048576,MATCH("표준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VLOOKUP($M43,$AN:$BA,MATCH($AZ$1,$AN$1:$BA$1,0),0)+INT($H43*(VLOOKUP($M43,$AN:$BA,MATCH($BA$1,$AN$1:$BA$1,0),0)-VLOOKUP($M43,$AN:$BA,MATCH($AZ$1,$AN$1:$BA$1,0),0)+1))),
IF($M43="지정 캐릭터 PP",
  IF(AND(OR($B43=10,$B43=11),$M43=OFFSET($M43,-1,0)),OFFSET(Q43,-1,0),
    INT($O43*VLOOKUP($M43,$AN:$BA,MATCH($AX$1,$AN$1:$BA$1,0),0))),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영웅등급"),VLOOKUP($M43,$AN:$BA,MATCH($AX$1,$AN$1:$BA$1,0),0),
IF(OR($M43="지정 캐릭터",$M43="지정 캐릭터 LBP1",$M43="지정 캐릭터 LBP2",$M43="지정 캐릭터 LBP3"),
  IF(AND(OR($B43=10,$B43=11),$M43=OFFSET($M43,-1,0)),OFFSET(R43,-1,0),
    INT(VLOOKUP($M43,$AN:$BA,MATCH($AX$1,$AN$1:$BA$1,0),0)*(VLOOKUP($N43,[2]ActorTable!$1:$1048576,MATCH("표준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VLOOKUP($M43,$AN:$BA,MATCH($AX$1,$AN$1:$BA$1,0),0)+INT($I43*(VLOOKUP($M43,$AN:$BA,MATCH($AY$1,$AN$1:$BA$1,0),0)-VLOOKUP($M43,$AN:$BA,MATCH($AX$1,$AN$1:$BA$1,0),0)+1))),
IF($M43="지정 캐릭터 PP",
  IF(AND(OR($B43=10,$B43=11),$M43=OFFSET($M43,-1,0)),OFFSET(R43,-1,0),
    INT($O43*(VLOOKUP($M43,$AN:$BA,MATCH($AX$1,$AN$1:$BA$1,0),0)*(VLOOKUP($M43,$AN:$BA,MATCH($AY$1,$AN$1:$BA$1,0),0)+$I43*(VLOOKUP($M43,$AN:$BA,MATCH($AZ$1,$AN$1:$BA$1,0),0)-VLOOKUP($M43,$AN:$BA,MATCH($AY$1,$AN$1:$BA$1,0),0)))))),
IF(OR($M43="안 지정 캐릭터 PP 일반등급",$M43="안 지정 캐릭터 PP 영웅등급"),
  IF(AND(OR($B43=10,$B43=11),$M43=OFFSET($M43,-1,0)),OFFSET(R43,-1,0),
    $O43*VLOOKUP($M43,$AN:$BA,MATCH($AX$1,$AN$1:$BA$1,0),0)),
"그외없음")))))))</f>
        <v>#VALUE!</v>
      </c>
      <c r="S43" t="e">
        <f ca="1">IF(OR(ISNUMBER(N43),N43="삭제"),"",
IF(LEFT(N43,5)="Equip",
  IF($BN$1&lt;VLOOKUP(N43,[1]EquipTable!$1:$1048576,MATCH("업데이트순번",[1]EquipTable!$1:$1,0),0),"업데이트순번이상",""),
IF(LEFT(N43,5)="Actor",
  IF($BW$1&lt;VLOOKUP(N43,[2]ActorTable!$1:$1048576,MATCH("업데이트순번",[2]ActorTable!$1:$1,0),0),"업데이트순번이상",""),
"그외없음")))</f>
        <v>#VALUE!</v>
      </c>
      <c r="T43" t="e">
        <f t="shared" ca="1" si="4"/>
        <v>#VALUE!</v>
      </c>
      <c r="U43" t="s">
        <v>83</v>
      </c>
      <c r="V43" t="s">
        <v>276</v>
      </c>
      <c r="W43">
        <v>1</v>
      </c>
      <c r="X43" t="s">
        <v>129</v>
      </c>
      <c r="Z43">
        <v>1400</v>
      </c>
      <c r="AA43" t="str">
        <f t="shared" ca="1" si="5"/>
        <v>fe</v>
      </c>
      <c r="AB43" t="s">
        <v>83</v>
      </c>
      <c r="AC43" t="s">
        <v>275</v>
      </c>
      <c r="AD43">
        <v>1</v>
      </c>
      <c r="AE43" t="s">
        <v>129</v>
      </c>
      <c r="AG43">
        <v>9600</v>
      </c>
      <c r="AH43" t="str">
        <f t="shared" si="6"/>
        <v/>
      </c>
      <c r="AI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IFERROR(VLOOKUP(AC43,[2]ActorTable!$A:$G,MATCH("이름참고",[2]ActorTable!$1:$1,0),0),"캐릭터없음"),
"")))))</f>
        <v>십자 은도금 방패</v>
      </c>
      <c r="AJ43">
        <v>1</v>
      </c>
      <c r="AK4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v>
      </c>
      <c r="AL43" t="str">
        <f t="shared" ca="1" si="7"/>
        <v>{"dy":11,"sl":1,"tp":"fe","vl":"Equip7202","cn":1,"pt":"GO","pr":9600}</v>
      </c>
      <c r="BK43" t="e">
        <f ca="1">IF(VLOOKUP($BT43,[1]EquipTable!$1:$1048576,MATCH("업데이트순번",[1]EquipTable!$1:$1,0),0)&lt;=$BN$1,1,0)
*IF(MID(BT43,7,1)="4",0.1,1)</f>
        <v>#VALUE!</v>
      </c>
      <c r="BL43" t="e">
        <f ca="1">IF(VLOOKUP($BT43,[1]EquipTable!$1:$1048576,MATCH("업데이트순번",[1]EquipTable!$1:$1,0),0)&lt;=$BN$1,1,0)
*IF(MID(BT43,7,1)="4",0.1,1)
*IF(AND(MID(BT43,7,1)&lt;&gt;"4",OR(MID(BT43,6,1)="6",MID(BT43,6,1)="7")),3,1)</f>
        <v>#VALUE!</v>
      </c>
      <c r="BM43" t="e">
        <f ca="1">IF(VLOOKUP($BT43,[1]EquipTable!$1:$1048576,MATCH("업데이트순번",[1]EquipTable!$1:$1,0),0)&lt;=$BN$1,1,0)
*IF(MID(BT43,7,1)="4",0.1,1)
*IF(AND(MID(BT43,7,1)&lt;&gt;"4",MID(BT43,6,1)="8"),4,1)</f>
        <v>#VALUE!</v>
      </c>
      <c r="BN43" t="e">
        <f t="shared" ca="1" si="14"/>
        <v>#VALUE!</v>
      </c>
      <c r="BO43" t="e">
        <f t="shared" ca="1" si="15"/>
        <v>#VALUE!</v>
      </c>
      <c r="BP43" t="e">
        <f t="shared" ca="1" si="16"/>
        <v>#VALUE!</v>
      </c>
      <c r="BQ43" t="e">
        <f t="shared" ca="1" si="17"/>
        <v>#VALUE!</v>
      </c>
      <c r="BR43" t="e">
        <f t="shared" ca="1" si="21"/>
        <v>#VALUE!</v>
      </c>
      <c r="BS43" t="e">
        <f t="shared" ca="1" si="22"/>
        <v>#VALUE!</v>
      </c>
      <c r="BT43" t="e">
        <f ca="1">OFFSET([1]EquipTable!$A$1,ROW()-1,0)</f>
        <v>#VALUE!</v>
      </c>
      <c r="BV43" t="e">
        <f ca="1">IF(VLOOKUP($BY43,[2]ActorTable!$1:$1048576,MATCH("업데이트순번",[2]ActorTable!$1:$1,0),0)&lt;=$BW$1,1,0)
*IF(MID(BY43,7,1)="2",0.1,1)</f>
        <v>#VALUE!</v>
      </c>
      <c r="BW43" t="e">
        <f t="shared" ca="1" si="18"/>
        <v>#VALUE!</v>
      </c>
      <c r="BX43" t="e">
        <f t="shared" ca="1" si="19"/>
        <v>#VALUE!</v>
      </c>
      <c r="BY43" t="e">
        <f ca="1">OFFSET([2]ActorTable!$A$1,ROW()-1,0)</f>
        <v>#VALUE!</v>
      </c>
      <c r="BZ43" t="e">
        <f ca="1">VLOOKUP($BY43,[2]ActorTable!$1:$1048576,MATCH("이름참고",[2]ActorTable!$1:$1,0),0)</f>
        <v>#VALUE!</v>
      </c>
    </row>
    <row r="44" spans="1:78">
      <c r="A44">
        <v>12</v>
      </c>
      <c r="B44">
        <v>1</v>
      </c>
      <c r="C44">
        <f t="shared" si="0"/>
        <v>0</v>
      </c>
      <c r="D44">
        <f t="shared" ca="1" si="27"/>
        <v>0.76405988888388976</v>
      </c>
      <c r="E44">
        <f t="shared" ca="1" si="27"/>
        <v>0.59595549570267814</v>
      </c>
      <c r="F44">
        <f t="shared" ca="1" si="27"/>
        <v>0.4455231257057527</v>
      </c>
      <c r="G44">
        <f t="shared" ca="1" si="27"/>
        <v>0.11349369412333776</v>
      </c>
      <c r="H44">
        <f t="shared" ca="1" si="27"/>
        <v>0.9816663147893645</v>
      </c>
      <c r="I44">
        <f t="shared" ca="1" si="27"/>
        <v>0.56655629885369008</v>
      </c>
      <c r="M44" t="str">
        <f t="shared" ca="1" si="2"/>
        <v>지정 장비</v>
      </c>
      <c r="N44" t="e">
        <f t="shared" ca="1" si="20"/>
        <v>#VALUE!</v>
      </c>
      <c r="O44">
        <f t="shared" ca="1" si="12"/>
        <v>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캐릭터",$M44="지정 캐릭터 LBP1",$M44="지정 캐릭터 LBP2",$M44="지정 캐릭터 LBP3",$M44="안 지정 캐릭터 영웅등급"),"DI",
IF($M44="지정 캐릭터 PP","DI",
IF(OR($M44="안 지정 캐릭터 PP 일반등급",$M44="안 지정 캐릭터 PP 영웅등급"),"GO",
"그외없음"))))))</f>
        <v>DI</v>
      </c>
      <c r="Q44" t="e">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캐릭터",$M44="지정 캐릭터 LBP1",$M44="지정 캐릭터 LBP2",$M44="지정 캐릭터 LBP3"),
  IF(AND(OR($B44=10,$B44=11),$M44=OFFSET($M44,-1,0)),OFFSET(Q44,-1,0),
    IF(ISBLANK(VLOOKUP($N44,[2]ActorTable!$1:$1048576,MATCH("표준 DI pp Min",[2]ActorTable!$1:$1,0),0)),"삭제",
      INT(VLOOKUP($M44,$AN:$BA,MATCH($AX$1,$AN$1:$BA$1,0),0)*(VLOOKUP($N44,[2]ActorTable!$1:$1048576,MATCH("표준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VLOOKUP($M44,$AN:$BA,MATCH($AZ$1,$AN$1:$BA$1,0),0)+INT($H44*(VLOOKUP($M44,$AN:$BA,MATCH($BA$1,$AN$1:$BA$1,0),0)-VLOOKUP($M44,$AN:$BA,MATCH($AZ$1,$AN$1:$BA$1,0),0)+1))),
IF($M44="지정 캐릭터 PP",
  IF(AND(OR($B44=10,$B44=11),$M44=OFFSET($M44,-1,0)),OFFSET(Q44,-1,0),
    INT($O44*VLOOKUP($M44,$AN:$BA,MATCH($AX$1,$AN$1:$BA$1,0),0))),
"그외없음")))))))</f>
        <v>#VALUE!</v>
      </c>
      <c r="R44" t="e">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영웅등급"),VLOOKUP($M44,$AN:$BA,MATCH($AX$1,$AN$1:$BA$1,0),0),
IF(OR($M44="지정 캐릭터",$M44="지정 캐릭터 LBP1",$M44="지정 캐릭터 LBP2",$M44="지정 캐릭터 LBP3"),
  IF(AND(OR($B44=10,$B44=11),$M44=OFFSET($M44,-1,0)),OFFSET(R44,-1,0),
    INT(VLOOKUP($M44,$AN:$BA,MATCH($AX$1,$AN$1:$BA$1,0),0)*(VLOOKUP($N44,[2]ActorTable!$1:$1048576,MATCH("표준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VLOOKUP($M44,$AN:$BA,MATCH($AX$1,$AN$1:$BA$1,0),0)+INT($I44*(VLOOKUP($M44,$AN:$BA,MATCH($AY$1,$AN$1:$BA$1,0),0)-VLOOKUP($M44,$AN:$BA,MATCH($AX$1,$AN$1:$BA$1,0),0)+1))),
IF($M44="지정 캐릭터 PP",
  IF(AND(OR($B44=10,$B44=11),$M44=OFFSET($M44,-1,0)),OFFSET(R44,-1,0),
    INT($O44*(VLOOKUP($M44,$AN:$BA,MATCH($AX$1,$AN$1:$BA$1,0),0)*(VLOOKUP($M44,$AN:$BA,MATCH($AY$1,$AN$1:$BA$1,0),0)+$I44*(VLOOKUP($M44,$AN:$BA,MATCH($AZ$1,$AN$1:$BA$1,0),0)-VLOOKUP($M44,$AN:$BA,MATCH($AY$1,$AN$1:$BA$1,0),0)))))),
IF(OR($M44="안 지정 캐릭터 PP 일반등급",$M44="안 지정 캐릭터 PP 영웅등급"),
  IF(AND(OR($B44=10,$B44=11),$M44=OFFSET($M44,-1,0)),OFFSET(R44,-1,0),
    $O44*VLOOKUP($M44,$AN:$BA,MATCH($AX$1,$AN$1:$BA$1,0),0)),
"그외없음")))))))</f>
        <v>#VALUE!</v>
      </c>
      <c r="S44" t="e">
        <f ca="1">IF(OR(ISNUMBER(N44),N44="삭제"),"",
IF(LEFT(N44,5)="Equip",
  IF($BN$1&lt;VLOOKUP(N44,[1]EquipTable!$1:$1048576,MATCH("업데이트순번",[1]EquipTable!$1:$1,0),0),"업데이트순번이상",""),
IF(LEFT(N44,5)="Actor",
  IF($BW$1&lt;VLOOKUP(N44,[2]ActorTable!$1:$1048576,MATCH("업데이트순번",[2]ActorTable!$1:$1,0),0),"업데이트순번이상",""),
"그외없음")))</f>
        <v>#VALUE!</v>
      </c>
      <c r="T44" t="e">
        <f t="shared" ca="1" si="4"/>
        <v>#VALUE!</v>
      </c>
      <c r="U44" t="s">
        <v>83</v>
      </c>
      <c r="V44" t="s">
        <v>214</v>
      </c>
      <c r="W44">
        <v>1</v>
      </c>
      <c r="X44" t="s">
        <v>129</v>
      </c>
      <c r="Z44">
        <v>2500</v>
      </c>
      <c r="AA44" t="str">
        <f t="shared" ca="1" si="5"/>
        <v>fe</v>
      </c>
      <c r="AB44" t="s">
        <v>83</v>
      </c>
      <c r="AC44" t="s">
        <v>278</v>
      </c>
      <c r="AD44">
        <v>1</v>
      </c>
      <c r="AE44" t="s">
        <v>129</v>
      </c>
      <c r="AG44">
        <v>600</v>
      </c>
      <c r="AH44" t="str">
        <f t="shared" si="6"/>
        <v/>
      </c>
      <c r="AI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IFERROR(VLOOKUP(AC44,[2]ActorTable!$A:$G,MATCH("이름참고",[2]ActorTable!$1:$1,0),0),"캐릭터없음"),
"")))))</f>
        <v>유목민의 가보</v>
      </c>
      <c r="AJ44">
        <v>1</v>
      </c>
      <c r="AK4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v>
      </c>
      <c r="AL44" t="str">
        <f t="shared" ca="1" si="7"/>
        <v>{"dy":12,"sl":1,"tp":"fe","vl":"Equip2001","cn":1,"pt":"GO","pr":600}</v>
      </c>
      <c r="BK44" t="e">
        <f ca="1">IF(VLOOKUP($BT44,[1]EquipTable!$1:$1048576,MATCH("업데이트순번",[1]EquipTable!$1:$1,0),0)&lt;=$BN$1,1,0)
*IF(MID(BT44,7,1)="4",0.1,1)</f>
        <v>#VALUE!</v>
      </c>
      <c r="BL44" t="e">
        <f ca="1">IF(VLOOKUP($BT44,[1]EquipTable!$1:$1048576,MATCH("업데이트순번",[1]EquipTable!$1:$1,0),0)&lt;=$BN$1,1,0)
*IF(MID(BT44,7,1)="4",0.1,1)
*IF(AND(MID(BT44,7,1)&lt;&gt;"4",OR(MID(BT44,6,1)="6",MID(BT44,6,1)="7")),3,1)</f>
        <v>#VALUE!</v>
      </c>
      <c r="BM44" t="e">
        <f ca="1">IF(VLOOKUP($BT44,[1]EquipTable!$1:$1048576,MATCH("업데이트순번",[1]EquipTable!$1:$1,0),0)&lt;=$BN$1,1,0)
*IF(MID(BT44,7,1)="4",0.1,1)
*IF(AND(MID(BT44,7,1)&lt;&gt;"4",MID(BT44,6,1)="8"),4,1)</f>
        <v>#VALUE!</v>
      </c>
      <c r="BN44" t="e">
        <f t="shared" ca="1" si="14"/>
        <v>#VALUE!</v>
      </c>
      <c r="BO44" t="e">
        <f t="shared" ca="1" si="15"/>
        <v>#VALUE!</v>
      </c>
      <c r="BP44" t="e">
        <f t="shared" ca="1" si="16"/>
        <v>#VALUE!</v>
      </c>
      <c r="BQ44" t="e">
        <f t="shared" ca="1" si="17"/>
        <v>#VALUE!</v>
      </c>
      <c r="BR44" t="e">
        <f t="shared" ca="1" si="21"/>
        <v>#VALUE!</v>
      </c>
      <c r="BS44" t="e">
        <f t="shared" ca="1" si="22"/>
        <v>#VALUE!</v>
      </c>
      <c r="BT44" t="e">
        <f ca="1">OFFSET([1]EquipTable!$A$1,ROW()-1,0)</f>
        <v>#VALUE!</v>
      </c>
      <c r="BV44">
        <f>IF(VLOOKUP($BY44,[2]ActorTable!$1:$1048576,MATCH("업데이트순번",[2]ActorTable!$1:$1,0),0)&lt;=$BW$1,1,0)
*IF(MID(BY44,7,1)="2",0.1,1)</f>
        <v>0</v>
      </c>
      <c r="BW44" t="e">
        <f t="shared" ca="1" si="18"/>
        <v>#VALUE!</v>
      </c>
      <c r="BX44" t="e">
        <f t="shared" ca="1" si="19"/>
        <v>#VALUE!</v>
      </c>
      <c r="BY44" t="s">
        <v>224</v>
      </c>
      <c r="BZ44" t="str">
        <f>VLOOKUP($BY44,[2]ActorTable!$1:$1048576,MATCH("이름참고",[2]ActorTable!$1:$1,0),0)</f>
        <v>레나</v>
      </c>
    </row>
    <row r="45" spans="1:78">
      <c r="A45">
        <v>13</v>
      </c>
      <c r="B45">
        <v>1</v>
      </c>
      <c r="C45">
        <f t="shared" si="0"/>
        <v>0</v>
      </c>
      <c r="D45">
        <f t="shared" ca="1" si="27"/>
        <v>0.66442515557382742</v>
      </c>
      <c r="E45">
        <f t="shared" ca="1" si="27"/>
        <v>0.21393634691792818</v>
      </c>
      <c r="F45">
        <f t="shared" ca="1" si="27"/>
        <v>0.59033355930559295</v>
      </c>
      <c r="G45">
        <f t="shared" ca="1" si="27"/>
        <v>0.50680571045105616</v>
      </c>
      <c r="H45">
        <f t="shared" ca="1" si="27"/>
        <v>0.11375388306603218</v>
      </c>
      <c r="I45">
        <f t="shared" ca="1" si="27"/>
        <v>0.76377005677148468</v>
      </c>
      <c r="M45" t="str">
        <f t="shared" ca="1" si="2"/>
        <v>지정 장비</v>
      </c>
      <c r="N45" t="e">
        <f t="shared" ca="1" si="20"/>
        <v>#VALUE!</v>
      </c>
      <c r="O45">
        <f t="shared" ca="1" si="12"/>
        <v>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캐릭터",$M45="지정 캐릭터 LBP1",$M45="지정 캐릭터 LBP2",$M45="지정 캐릭터 LBP3",$M45="안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캐릭터",$M45="지정 캐릭터 LBP1",$M45="지정 캐릭터 LBP2",$M45="지정 캐릭터 LBP3"),
  IF(AND(OR($B45=10,$B45=11),$M45=OFFSET($M45,-1,0)),OFFSET(Q45,-1,0),
    IF(ISBLANK(VLOOKUP($N45,[2]ActorTable!$1:$1048576,MATCH("표준 DI pp Min",[2]ActorTable!$1:$1,0),0)),"삭제",
      INT(VLOOKUP($M45,$AN:$BA,MATCH($AX$1,$AN$1:$BA$1,0),0)*(VLOOKUP($N45,[2]ActorTable!$1:$1048576,MATCH("표준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VLOOKUP($M45,$AN:$BA,MATCH($AZ$1,$AN$1:$BA$1,0),0)+INT($H45*(VLOOKUP($M45,$AN:$BA,MATCH($BA$1,$AN$1:$BA$1,0),0)-VLOOKUP($M45,$AN:$BA,MATCH($AZ$1,$AN$1:$BA$1,0),0)+1))),
IF($M45="지정 캐릭터 PP",
  IF(AND(OR($B45=10,$B45=11),$M45=OFFSET($M45,-1,0)),OFFSET(Q45,-1,0),
    INT($O45*VLOOKUP($M45,$AN:$BA,MATCH($AX$1,$AN$1:$BA$1,0),0))),
"그외없음")))))))</f>
        <v>삭제</v>
      </c>
      <c r="R45" t="e">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영웅등급"),VLOOKUP($M45,$AN:$BA,MATCH($AX$1,$AN$1:$BA$1,0),0),
IF(OR($M45="지정 캐릭터",$M45="지정 캐릭터 LBP1",$M45="지정 캐릭터 LBP2",$M45="지정 캐릭터 LBP3"),
  IF(AND(OR($B45=10,$B45=11),$M45=OFFSET($M45,-1,0)),OFFSET(R45,-1,0),
    INT(VLOOKUP($M45,$AN:$BA,MATCH($AX$1,$AN$1:$BA$1,0),0)*(VLOOKUP($N45,[2]ActorTable!$1:$1048576,MATCH("표준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VLOOKUP($M45,$AN:$BA,MATCH($AX$1,$AN$1:$BA$1,0),0)+INT($I45*(VLOOKUP($M45,$AN:$BA,MATCH($AY$1,$AN$1:$BA$1,0),0)-VLOOKUP($M45,$AN:$BA,MATCH($AX$1,$AN$1:$BA$1,0),0)+1))),
IF($M45="지정 캐릭터 PP",
  IF(AND(OR($B45=10,$B45=11),$M45=OFFSET($M45,-1,0)),OFFSET(R45,-1,0),
    INT($O45*(VLOOKUP($M45,$AN:$BA,MATCH($AX$1,$AN$1:$BA$1,0),0)*(VLOOKUP($M45,$AN:$BA,MATCH($AY$1,$AN$1:$BA$1,0),0)+$I45*(VLOOKUP($M45,$AN:$BA,MATCH($AZ$1,$AN$1:$BA$1,0),0)-VLOOKUP($M45,$AN:$BA,MATCH($AY$1,$AN$1:$BA$1,0),0)))))),
IF(OR($M45="안 지정 캐릭터 PP 일반등급",$M45="안 지정 캐릭터 PP 영웅등급"),
  IF(AND(OR($B45=10,$B45=11),$M45=OFFSET($M45,-1,0)),OFFSET(R45,-1,0),
    $O45*VLOOKUP($M45,$AN:$BA,MATCH($AX$1,$AN$1:$BA$1,0),0)),
"그외없음")))))))</f>
        <v>#VALUE!</v>
      </c>
      <c r="S45" t="e">
        <f ca="1">IF(OR(ISNUMBER(N45),N45="삭제"),"",
IF(LEFT(N45,5)="Equip",
  IF($BN$1&lt;VLOOKUP(N45,[1]EquipTable!$1:$1048576,MATCH("업데이트순번",[1]EquipTable!$1:$1,0),0),"업데이트순번이상",""),
IF(LEFT(N45,5)="Actor",
  IF($BW$1&lt;VLOOKUP(N45,[2]ActorTable!$1:$1048576,MATCH("업데이트순번",[2]ActorTable!$1:$1,0),0),"업데이트순번이상",""),
"그외없음")))</f>
        <v>#VALUE!</v>
      </c>
      <c r="T45" t="e">
        <f t="shared" ca="1" si="4"/>
        <v>#VALUE!</v>
      </c>
      <c r="U45" t="s">
        <v>83</v>
      </c>
      <c r="V45" t="s">
        <v>188</v>
      </c>
      <c r="W45">
        <v>1</v>
      </c>
      <c r="X45" t="s">
        <v>133</v>
      </c>
      <c r="Z45">
        <v>4</v>
      </c>
      <c r="AA45" t="str">
        <f t="shared" ca="1" si="5"/>
        <v>fe</v>
      </c>
      <c r="AB45" t="s">
        <v>83</v>
      </c>
      <c r="AC45" t="s">
        <v>112</v>
      </c>
      <c r="AD45">
        <v>1</v>
      </c>
      <c r="AE45" t="s">
        <v>129</v>
      </c>
      <c r="AG45">
        <v>3900</v>
      </c>
      <c r="AH45" t="str">
        <f t="shared" si="6"/>
        <v/>
      </c>
      <c r="AI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IFERROR(VLOOKUP(AC45,[2]ActorTable!$A:$G,MATCH("이름참고",[2]ActorTable!$1:$1,0),0),"캐릭터없음"),
"")))))</f>
        <v>빅 바디</v>
      </c>
      <c r="AJ45">
        <v>1</v>
      </c>
      <c r="AK4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v>
      </c>
      <c r="AL45" t="str">
        <f t="shared" ca="1" si="7"/>
        <v>{"dy":13,"sl":1,"tp":"fe","vl":"Equip6101","cn":1,"pt":"GO","pr":3900}</v>
      </c>
      <c r="BK45" t="e">
        <f ca="1">IF(VLOOKUP($BT45,[1]EquipTable!$1:$1048576,MATCH("업데이트순번",[1]EquipTable!$1:$1,0),0)&lt;=$BN$1,1,0)
*IF(MID(BT45,7,1)="4",0.1,1)</f>
        <v>#VALUE!</v>
      </c>
      <c r="BL45" t="e">
        <f ca="1">IF(VLOOKUP($BT45,[1]EquipTable!$1:$1048576,MATCH("업데이트순번",[1]EquipTable!$1:$1,0),0)&lt;=$BN$1,1,0)
*IF(MID(BT45,7,1)="4",0.1,1)
*IF(AND(MID(BT45,7,1)&lt;&gt;"4",OR(MID(BT45,6,1)="6",MID(BT45,6,1)="7")),3,1)</f>
        <v>#VALUE!</v>
      </c>
      <c r="BM45" t="e">
        <f ca="1">IF(VLOOKUP($BT45,[1]EquipTable!$1:$1048576,MATCH("업데이트순번",[1]EquipTable!$1:$1,0),0)&lt;=$BN$1,1,0)
*IF(MID(BT45,7,1)="4",0.1,1)
*IF(AND(MID(BT45,7,1)&lt;&gt;"4",MID(BT45,6,1)="8"),4,1)</f>
        <v>#VALUE!</v>
      </c>
      <c r="BN45" t="e">
        <f t="shared" ca="1" si="14"/>
        <v>#VALUE!</v>
      </c>
      <c r="BO45" t="e">
        <f t="shared" ca="1" si="15"/>
        <v>#VALUE!</v>
      </c>
      <c r="BP45" t="e">
        <f t="shared" ca="1" si="16"/>
        <v>#VALUE!</v>
      </c>
      <c r="BQ45" t="e">
        <f t="shared" ca="1" si="17"/>
        <v>#VALUE!</v>
      </c>
      <c r="BR45" t="e">
        <f t="shared" ca="1" si="21"/>
        <v>#VALUE!</v>
      </c>
      <c r="BS45" t="e">
        <f t="shared" ca="1" si="22"/>
        <v>#VALUE!</v>
      </c>
      <c r="BT45" t="e">
        <f ca="1">OFFSET([1]EquipTable!$A$1,ROW()-1,0)</f>
        <v>#VALUE!</v>
      </c>
      <c r="BV45">
        <f>IF(VLOOKUP($BY45,[2]ActorTable!$1:$1048576,MATCH("업데이트순번",[2]ActorTable!$1:$1,0),0)&lt;=$BW$1,1,0)
*IF(MID(BY45,7,1)="2",0.1,1)</f>
        <v>0</v>
      </c>
      <c r="BW45" t="e">
        <f t="shared" ca="1" si="18"/>
        <v>#VALUE!</v>
      </c>
      <c r="BX45" t="e">
        <f t="shared" ca="1" si="19"/>
        <v>#VALUE!</v>
      </c>
      <c r="BY45" t="s">
        <v>225</v>
      </c>
      <c r="BZ45" t="str">
        <f>VLOOKUP($BY45,[2]ActorTable!$1:$1048576,MATCH("이름참고",[2]ActorTable!$1:$1,0),0)</f>
        <v>서린</v>
      </c>
    </row>
    <row r="46" spans="1:78">
      <c r="A46">
        <v>14</v>
      </c>
      <c r="B46">
        <v>1</v>
      </c>
      <c r="C46">
        <f t="shared" si="0"/>
        <v>0</v>
      </c>
      <c r="D46">
        <f t="shared" ca="1" si="27"/>
        <v>0.17931531982816762</v>
      </c>
      <c r="E46">
        <f t="shared" ca="1" si="27"/>
        <v>0.18633058108348233</v>
      </c>
      <c r="F46">
        <f t="shared" ca="1" si="27"/>
        <v>0.63273562996571886</v>
      </c>
      <c r="G46">
        <f t="shared" ca="1" si="27"/>
        <v>0.89757580668703318</v>
      </c>
      <c r="H46">
        <f t="shared" ca="1" si="27"/>
        <v>0.41274818506704336</v>
      </c>
      <c r="I46">
        <f t="shared" ca="1" si="27"/>
        <v>0.10165220906500105</v>
      </c>
      <c r="M46" t="str">
        <f t="shared" ca="1" si="2"/>
        <v>지정 장비</v>
      </c>
      <c r="N46" t="e">
        <f t="shared" ca="1" si="20"/>
        <v>#VALUE!</v>
      </c>
      <c r="O46">
        <f t="shared" ca="1" si="12"/>
        <v>1</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캐릭터",$M46="지정 캐릭터 LBP1",$M46="지정 캐릭터 LBP2",$M46="지정 캐릭터 LBP3",$M46="안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캐릭터",$M46="지정 캐릭터 LBP1",$M46="지정 캐릭터 LBP2",$M46="지정 캐릭터 LBP3"),
  IF(AND(OR($B46=10,$B46=11),$M46=OFFSET($M46,-1,0)),OFFSET(Q46,-1,0),
    IF(ISBLANK(VLOOKUP($N46,[2]ActorTable!$1:$1048576,MATCH("표준 DI pp Min",[2]ActorTable!$1:$1,0),0)),"삭제",
      INT(VLOOKUP($M46,$AN:$BA,MATCH($AX$1,$AN$1:$BA$1,0),0)*(VLOOKUP($N46,[2]ActorTable!$1:$1048576,MATCH("표준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VLOOKUP($M46,$AN:$BA,MATCH($AZ$1,$AN$1:$BA$1,0),0)+INT($H46*(VLOOKUP($M46,$AN:$BA,MATCH($BA$1,$AN$1:$BA$1,0),0)-VLOOKUP($M46,$AN:$BA,MATCH($AZ$1,$AN$1:$BA$1,0),0)+1))),
IF($M46="지정 캐릭터 PP",
  IF(AND(OR($B46=10,$B46=11),$M46=OFFSET($M46,-1,0)),OFFSET(Q46,-1,0),
    INT($O46*VLOOKUP($M46,$AN:$BA,MATCH($AX$1,$AN$1:$BA$1,0),0))),
"그외없음")))))))</f>
        <v>삭제</v>
      </c>
      <c r="R46" t="e">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영웅등급"),VLOOKUP($M46,$AN:$BA,MATCH($AX$1,$AN$1:$BA$1,0),0),
IF(OR($M46="지정 캐릭터",$M46="지정 캐릭터 LBP1",$M46="지정 캐릭터 LBP2",$M46="지정 캐릭터 LBP3"),
  IF(AND(OR($B46=10,$B46=11),$M46=OFFSET($M46,-1,0)),OFFSET(R46,-1,0),
    INT(VLOOKUP($M46,$AN:$BA,MATCH($AX$1,$AN$1:$BA$1,0),0)*(VLOOKUP($N46,[2]ActorTable!$1:$1048576,MATCH("표준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VLOOKUP($M46,$AN:$BA,MATCH($AX$1,$AN$1:$BA$1,0),0)+INT($I46*(VLOOKUP($M46,$AN:$BA,MATCH($AY$1,$AN$1:$BA$1,0),0)-VLOOKUP($M46,$AN:$BA,MATCH($AX$1,$AN$1:$BA$1,0),0)+1))),
IF($M46="지정 캐릭터 PP",
  IF(AND(OR($B46=10,$B46=11),$M46=OFFSET($M46,-1,0)),OFFSET(R46,-1,0),
    INT($O46*(VLOOKUP($M46,$AN:$BA,MATCH($AX$1,$AN$1:$BA$1,0),0)*(VLOOKUP($M46,$AN:$BA,MATCH($AY$1,$AN$1:$BA$1,0),0)+$I46*(VLOOKUP($M46,$AN:$BA,MATCH($AZ$1,$AN$1:$BA$1,0),0)-VLOOKUP($M46,$AN:$BA,MATCH($AY$1,$AN$1:$BA$1,0),0)))))),
IF(OR($M46="안 지정 캐릭터 PP 일반등급",$M46="안 지정 캐릭터 PP 영웅등급"),
  IF(AND(OR($B46=10,$B46=11),$M46=OFFSET($M46,-1,0)),OFFSET(R46,-1,0),
    $O46*VLOOKUP($M46,$AN:$BA,MATCH($AX$1,$AN$1:$BA$1,0),0)),
"그외없음")))))))</f>
        <v>#VALUE!</v>
      </c>
      <c r="S46" t="e">
        <f ca="1">IF(OR(ISNUMBER(N46),N46="삭제"),"",
IF(LEFT(N46,5)="Equip",
  IF($BN$1&lt;VLOOKUP(N46,[1]EquipTable!$1:$1048576,MATCH("업데이트순번",[1]EquipTable!$1:$1,0),0),"업데이트순번이상",""),
IF(LEFT(N46,5)="Actor",
  IF($BW$1&lt;VLOOKUP(N46,[2]ActorTable!$1:$1048576,MATCH("업데이트순번",[2]ActorTable!$1:$1,0),0),"업데이트순번이상",""),
"그외없음")))</f>
        <v>#VALUE!</v>
      </c>
      <c r="T46" t="e">
        <f t="shared" ca="1" si="4"/>
        <v>#VALUE!</v>
      </c>
      <c r="U46" t="s">
        <v>83</v>
      </c>
      <c r="V46" t="s">
        <v>192</v>
      </c>
      <c r="W46">
        <v>1</v>
      </c>
      <c r="X46" t="s">
        <v>133</v>
      </c>
      <c r="Z46">
        <v>96</v>
      </c>
      <c r="AA46" t="str">
        <f t="shared" ca="1" si="5"/>
        <v>fe</v>
      </c>
      <c r="AB46" t="s">
        <v>83</v>
      </c>
      <c r="AC46" t="s">
        <v>277</v>
      </c>
      <c r="AD46">
        <v>1</v>
      </c>
      <c r="AE46" t="s">
        <v>133</v>
      </c>
      <c r="AG46">
        <v>5</v>
      </c>
      <c r="AH46" t="str">
        <f t="shared" si="6"/>
        <v/>
      </c>
      <c r="AI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IFERROR(VLOOKUP(AC46,[2]ActorTable!$A:$G,MATCH("이름참고",[2]ActorTable!$1:$1,0),0),"캐릭터없음"),
"")))))</f>
        <v>빛을 가둔 수정 지팡이</v>
      </c>
      <c r="AJ46">
        <v>1</v>
      </c>
      <c r="AK4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v>
      </c>
      <c r="AL46" t="str">
        <f t="shared" ca="1" si="7"/>
        <v>{"dy":14,"sl":1,"tp":"fe","vl":"Equip3201","cn":1,"pt":"DI","pr":5}</v>
      </c>
      <c r="BK46" t="e">
        <f ca="1">IF(VLOOKUP($BT46,[1]EquipTable!$1:$1048576,MATCH("업데이트순번",[1]EquipTable!$1:$1,0),0)&lt;=$BN$1,1,0)
*IF(MID(BT46,7,1)="4",0.1,1)</f>
        <v>#VALUE!</v>
      </c>
      <c r="BL46" t="e">
        <f ca="1">IF(VLOOKUP($BT46,[1]EquipTable!$1:$1048576,MATCH("업데이트순번",[1]EquipTable!$1:$1,0),0)&lt;=$BN$1,1,0)
*IF(MID(BT46,7,1)="4",0.1,1)
*IF(AND(MID(BT46,7,1)&lt;&gt;"4",OR(MID(BT46,6,1)="6",MID(BT46,6,1)="7")),3,1)</f>
        <v>#VALUE!</v>
      </c>
      <c r="BM46" t="e">
        <f ca="1">IF(VLOOKUP($BT46,[1]EquipTable!$1:$1048576,MATCH("업데이트순번",[1]EquipTable!$1:$1,0),0)&lt;=$BN$1,1,0)
*IF(MID(BT46,7,1)="4",0.1,1)
*IF(AND(MID(BT46,7,1)&lt;&gt;"4",MID(BT46,6,1)="8"),4,1)</f>
        <v>#VALUE!</v>
      </c>
      <c r="BN46" t="e">
        <f t="shared" ca="1" si="14"/>
        <v>#VALUE!</v>
      </c>
      <c r="BO46" t="e">
        <f t="shared" ca="1" si="15"/>
        <v>#VALUE!</v>
      </c>
      <c r="BP46" t="e">
        <f t="shared" ca="1" si="16"/>
        <v>#VALUE!</v>
      </c>
      <c r="BQ46" t="e">
        <f t="shared" ca="1" si="17"/>
        <v>#VALUE!</v>
      </c>
      <c r="BR46" t="e">
        <f t="shared" ca="1" si="21"/>
        <v>#VALUE!</v>
      </c>
      <c r="BS46" t="e">
        <f t="shared" ca="1" si="22"/>
        <v>#VALUE!</v>
      </c>
      <c r="BT46" t="e">
        <f ca="1">OFFSET([1]EquipTable!$A$1,ROW()-1,0)</f>
        <v>#VALUE!</v>
      </c>
    </row>
    <row r="47" spans="1:78">
      <c r="A47">
        <v>15</v>
      </c>
      <c r="B47">
        <v>1</v>
      </c>
      <c r="C47">
        <f t="shared" si="0"/>
        <v>0</v>
      </c>
      <c r="D47">
        <f t="shared" ca="1" si="27"/>
        <v>0.33602054510213453</v>
      </c>
      <c r="E47">
        <f t="shared" ca="1" si="27"/>
        <v>0.89093193712403684</v>
      </c>
      <c r="F47">
        <f t="shared" ca="1" si="27"/>
        <v>0.86312270319880813</v>
      </c>
      <c r="G47">
        <f t="shared" ca="1" si="27"/>
        <v>0.18148216247616389</v>
      </c>
      <c r="H47">
        <f t="shared" ca="1" si="27"/>
        <v>0.406113677086133</v>
      </c>
      <c r="I47">
        <f t="shared" ca="1" si="27"/>
        <v>0.24241742921516374</v>
      </c>
      <c r="M47" t="str">
        <f t="shared" ca="1" si="2"/>
        <v>지정 장비</v>
      </c>
      <c r="N47" t="e">
        <f t="shared" ca="1" si="20"/>
        <v>#VALUE!</v>
      </c>
      <c r="O47">
        <f t="shared" ca="1" si="12"/>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캐릭터",$M47="지정 캐릭터 LBP1",$M47="지정 캐릭터 LBP2",$M47="지정 캐릭터 LBP3",$M47="안 지정 캐릭터 영웅등급"),"DI",
IF($M47="지정 캐릭터 PP","DI",
IF(OR($M47="안 지정 캐릭터 PP 일반등급",$M47="안 지정 캐릭터 PP 영웅등급"),"GO",
"그외없음"))))))</f>
        <v>DI</v>
      </c>
      <c r="Q47" t="e">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캐릭터",$M47="지정 캐릭터 LBP1",$M47="지정 캐릭터 LBP2",$M47="지정 캐릭터 LBP3"),
  IF(AND(OR($B47=10,$B47=11),$M47=OFFSET($M47,-1,0)),OFFSET(Q47,-1,0),
    IF(ISBLANK(VLOOKUP($N47,[2]ActorTable!$1:$1048576,MATCH("표준 DI pp Min",[2]ActorTable!$1:$1,0),0)),"삭제",
      INT(VLOOKUP($M47,$AN:$BA,MATCH($AX$1,$AN$1:$BA$1,0),0)*(VLOOKUP($N47,[2]ActorTable!$1:$1048576,MATCH("표준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VLOOKUP($M47,$AN:$BA,MATCH($AZ$1,$AN$1:$BA$1,0),0)+INT($H47*(VLOOKUP($M47,$AN:$BA,MATCH($BA$1,$AN$1:$BA$1,0),0)-VLOOKUP($M47,$AN:$BA,MATCH($AZ$1,$AN$1:$BA$1,0),0)+1))),
IF($M47="지정 캐릭터 PP",
  IF(AND(OR($B47=10,$B47=11),$M47=OFFSET($M47,-1,0)),OFFSET(Q47,-1,0),
    INT($O47*VLOOKUP($M47,$AN:$BA,MATCH($AX$1,$AN$1:$BA$1,0),0))),
"그외없음")))))))</f>
        <v>#VALUE!</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영웅등급"),VLOOKUP($M47,$AN:$BA,MATCH($AX$1,$AN$1:$BA$1,0),0),
IF(OR($M47="지정 캐릭터",$M47="지정 캐릭터 LBP1",$M47="지정 캐릭터 LBP2",$M47="지정 캐릭터 LBP3"),
  IF(AND(OR($B47=10,$B47=11),$M47=OFFSET($M47,-1,0)),OFFSET(R47,-1,0),
    INT(VLOOKUP($M47,$AN:$BA,MATCH($AX$1,$AN$1:$BA$1,0),0)*(VLOOKUP($N47,[2]ActorTable!$1:$1048576,MATCH("표준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VLOOKUP($M47,$AN:$BA,MATCH($AX$1,$AN$1:$BA$1,0),0)+INT($I47*(VLOOKUP($M47,$AN:$BA,MATCH($AY$1,$AN$1:$BA$1,0),0)-VLOOKUP($M47,$AN:$BA,MATCH($AX$1,$AN$1:$BA$1,0),0)+1))),
IF($M47="지정 캐릭터 PP",
  IF(AND(OR($B47=10,$B47=11),$M47=OFFSET($M47,-1,0)),OFFSET(R47,-1,0),
    INT($O47*(VLOOKUP($M47,$AN:$BA,MATCH($AX$1,$AN$1:$BA$1,0),0)*(VLOOKUP($M47,$AN:$BA,MATCH($AY$1,$AN$1:$BA$1,0),0)+$I47*(VLOOKUP($M47,$AN:$BA,MATCH($AZ$1,$AN$1:$BA$1,0),0)-VLOOKUP($M47,$AN:$BA,MATCH($AY$1,$AN$1:$BA$1,0),0)))))),
IF(OR($M47="안 지정 캐릭터 PP 일반등급",$M47="안 지정 캐릭터 PP 영웅등급"),
  IF(AND(OR($B47=10,$B47=11),$M47=OFFSET($M47,-1,0)),OFFSET(R47,-1,0),
    $O47*VLOOKUP($M47,$AN:$BA,MATCH($AX$1,$AN$1:$BA$1,0),0)),
"그외없음")))))))</f>
        <v>#VALUE!</v>
      </c>
      <c r="S47" t="e">
        <f ca="1">IF(OR(ISNUMBER(N47),N47="삭제"),"",
IF(LEFT(N47,5)="Equip",
  IF($BN$1&lt;VLOOKUP(N47,[1]EquipTable!$1:$1048576,MATCH("업데이트순번",[1]EquipTable!$1:$1,0),0),"업데이트순번이상",""),
IF(LEFT(N47,5)="Actor",
  IF($BW$1&lt;VLOOKUP(N47,[2]ActorTable!$1:$1048576,MATCH("업데이트순번",[2]ActorTable!$1:$1,0),0),"업데이트순번이상",""),
"그외없음")))</f>
        <v>#VALUE!</v>
      </c>
      <c r="T47" t="e">
        <f t="shared" ca="1" si="4"/>
        <v>#VALUE!</v>
      </c>
      <c r="U47" t="s">
        <v>83</v>
      </c>
      <c r="V47" t="s">
        <v>214</v>
      </c>
      <c r="W47">
        <v>1</v>
      </c>
      <c r="X47" t="s">
        <v>129</v>
      </c>
      <c r="Z47">
        <v>2600</v>
      </c>
      <c r="AA47" t="str">
        <f t="shared" ca="1" si="5"/>
        <v>fe</v>
      </c>
      <c r="AB47" t="s">
        <v>83</v>
      </c>
      <c r="AC47" t="s">
        <v>103</v>
      </c>
      <c r="AD47">
        <v>1</v>
      </c>
      <c r="AE47" t="s">
        <v>133</v>
      </c>
      <c r="AG47">
        <v>12</v>
      </c>
      <c r="AH47" t="str">
        <f t="shared" si="6"/>
        <v/>
      </c>
      <c r="AI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IFERROR(VLOOKUP(AC47,[2]ActorTable!$A:$G,MATCH("이름참고",[2]ActorTable!$1:$1,0),0),"캐릭터없음"),
"")))))</f>
        <v>뿔과 뼈로 만든 활</v>
      </c>
      <c r="AJ47">
        <v>1</v>
      </c>
      <c r="AK4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v>
      </c>
      <c r="AL47" t="str">
        <f t="shared" ca="1" si="7"/>
        <v>{"dy":15,"sl":1,"tp":"fe","vl":"Equip2301","cn":1,"pt":"DI","pr":12}</v>
      </c>
      <c r="BK47" t="e">
        <f ca="1">IF(VLOOKUP($BT47,[1]EquipTable!$1:$1048576,MATCH("업데이트순번",[1]EquipTable!$1:$1,0),0)&lt;=$BN$1,1,0)
*IF(MID(BT47,7,1)="4",0.1,1)</f>
        <v>#VALUE!</v>
      </c>
      <c r="BL47" t="e">
        <f ca="1">IF(VLOOKUP($BT47,[1]EquipTable!$1:$1048576,MATCH("업데이트순번",[1]EquipTable!$1:$1,0),0)&lt;=$BN$1,1,0)
*IF(MID(BT47,7,1)="4",0.1,1)
*IF(AND(MID(BT47,7,1)&lt;&gt;"4",OR(MID(BT47,6,1)="6",MID(BT47,6,1)="7")),3,1)</f>
        <v>#VALUE!</v>
      </c>
      <c r="BM47" t="e">
        <f ca="1">IF(VLOOKUP($BT47,[1]EquipTable!$1:$1048576,MATCH("업데이트순번",[1]EquipTable!$1:$1,0),0)&lt;=$BN$1,1,0)
*IF(MID(BT47,7,1)="4",0.1,1)
*IF(AND(MID(BT47,7,1)&lt;&gt;"4",MID(BT47,6,1)="8"),4,1)</f>
        <v>#VALUE!</v>
      </c>
      <c r="BN47" t="e">
        <f t="shared" ca="1" si="14"/>
        <v>#VALUE!</v>
      </c>
      <c r="BO47" t="e">
        <f t="shared" ca="1" si="15"/>
        <v>#VALUE!</v>
      </c>
      <c r="BP47" t="e">
        <f t="shared" ca="1" si="16"/>
        <v>#VALUE!</v>
      </c>
      <c r="BQ47" t="e">
        <f t="shared" ca="1" si="17"/>
        <v>#VALUE!</v>
      </c>
      <c r="BR47" t="e">
        <f t="shared" ca="1" si="21"/>
        <v>#VALUE!</v>
      </c>
      <c r="BS47" t="e">
        <f t="shared" ca="1" si="22"/>
        <v>#VALUE!</v>
      </c>
      <c r="BT47" t="e">
        <f ca="1">OFFSET([1]EquipTable!$A$1,ROW()-1,0)</f>
        <v>#VALUE!</v>
      </c>
    </row>
    <row r="48" spans="1:78">
      <c r="A48">
        <v>16</v>
      </c>
      <c r="B48">
        <v>1</v>
      </c>
      <c r="C48">
        <f t="shared" si="0"/>
        <v>0</v>
      </c>
      <c r="D48">
        <f t="shared" ca="1" si="27"/>
        <v>0.21693060775293227</v>
      </c>
      <c r="E48">
        <f t="shared" ca="1" si="27"/>
        <v>0.33947994898696776</v>
      </c>
      <c r="F48">
        <f t="shared" ca="1" si="27"/>
        <v>0.38088211108736225</v>
      </c>
      <c r="G48">
        <f t="shared" ca="1" si="27"/>
        <v>0.45529455500748972</v>
      </c>
      <c r="H48">
        <f t="shared" ca="1" si="27"/>
        <v>0.36198967819372374</v>
      </c>
      <c r="I48">
        <f t="shared" ca="1" si="27"/>
        <v>0.15088277712134446</v>
      </c>
      <c r="M48" t="str">
        <f t="shared" ca="1" si="2"/>
        <v>지정 장비</v>
      </c>
      <c r="N48" t="e">
        <f t="shared" ca="1" si="20"/>
        <v>#VALUE!</v>
      </c>
      <c r="O48">
        <f t="shared" ca="1" si="12"/>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캐릭터",$M48="지정 캐릭터 LBP1",$M48="지정 캐릭터 LBP2",$M48="지정 캐릭터 LBP3",$M48="안 지정 캐릭터 영웅등급"),"DI",
IF($M48="지정 캐릭터 PP","DI",
IF(OR($M48="안 지정 캐릭터 PP 일반등급",$M48="안 지정 캐릭터 PP 영웅등급"),"GO",
"그외없음"))))))</f>
        <v>DI</v>
      </c>
      <c r="Q48" t="e">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캐릭터",$M48="지정 캐릭터 LBP1",$M48="지정 캐릭터 LBP2",$M48="지정 캐릭터 LBP3"),
  IF(AND(OR($B48=10,$B48=11),$M48=OFFSET($M48,-1,0)),OFFSET(Q48,-1,0),
    IF(ISBLANK(VLOOKUP($N48,[2]ActorTable!$1:$1048576,MATCH("표준 DI pp Min",[2]ActorTable!$1:$1,0),0)),"삭제",
      INT(VLOOKUP($M48,$AN:$BA,MATCH($AX$1,$AN$1:$BA$1,0),0)*(VLOOKUP($N48,[2]ActorTable!$1:$1048576,MATCH("표준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VLOOKUP($M48,$AN:$BA,MATCH($AZ$1,$AN$1:$BA$1,0),0)+INT($H48*(VLOOKUP($M48,$AN:$BA,MATCH($BA$1,$AN$1:$BA$1,0),0)-VLOOKUP($M48,$AN:$BA,MATCH($AZ$1,$AN$1:$BA$1,0),0)+1))),
IF($M48="지정 캐릭터 PP",
  IF(AND(OR($B48=10,$B48=11),$M48=OFFSET($M48,-1,0)),OFFSET(Q48,-1,0),
    INT($O48*VLOOKUP($M48,$AN:$BA,MATCH($AX$1,$AN$1:$BA$1,0),0))),
"그외없음")))))))</f>
        <v>#VALUE!</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영웅등급"),VLOOKUP($M48,$AN:$BA,MATCH($AX$1,$AN$1:$BA$1,0),0),
IF(OR($M48="지정 캐릭터",$M48="지정 캐릭터 LBP1",$M48="지정 캐릭터 LBP2",$M48="지정 캐릭터 LBP3"),
  IF(AND(OR($B48=10,$B48=11),$M48=OFFSET($M48,-1,0)),OFFSET(R48,-1,0),
    INT(VLOOKUP($M48,$AN:$BA,MATCH($AX$1,$AN$1:$BA$1,0),0)*(VLOOKUP($N48,[2]ActorTable!$1:$1048576,MATCH("표준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VLOOKUP($M48,$AN:$BA,MATCH($AX$1,$AN$1:$BA$1,0),0)+INT($I48*(VLOOKUP($M48,$AN:$BA,MATCH($AY$1,$AN$1:$BA$1,0),0)-VLOOKUP($M48,$AN:$BA,MATCH($AX$1,$AN$1:$BA$1,0),0)+1))),
IF($M48="지정 캐릭터 PP",
  IF(AND(OR($B48=10,$B48=11),$M48=OFFSET($M48,-1,0)),OFFSET(R48,-1,0),
    INT($O48*(VLOOKUP($M48,$AN:$BA,MATCH($AX$1,$AN$1:$BA$1,0),0)*(VLOOKUP($M48,$AN:$BA,MATCH($AY$1,$AN$1:$BA$1,0),0)+$I48*(VLOOKUP($M48,$AN:$BA,MATCH($AZ$1,$AN$1:$BA$1,0),0)-VLOOKUP($M48,$AN:$BA,MATCH($AY$1,$AN$1:$BA$1,0),0)))))),
IF(OR($M48="안 지정 캐릭터 PP 일반등급",$M48="안 지정 캐릭터 PP 영웅등급"),
  IF(AND(OR($B48=10,$B48=11),$M48=OFFSET($M48,-1,0)),OFFSET(R48,-1,0),
    $O48*VLOOKUP($M48,$AN:$BA,MATCH($AX$1,$AN$1:$BA$1,0),0)),
"그외없음")))))))</f>
        <v>#VALUE!</v>
      </c>
      <c r="S48" t="e">
        <f ca="1">IF(OR(ISNUMBER(N48),N48="삭제"),"",
IF(LEFT(N48,5)="Equip",
  IF($BN$1&lt;VLOOKUP(N48,[1]EquipTable!$1:$1048576,MATCH("업데이트순번",[1]EquipTable!$1:$1,0),0),"업데이트순번이상",""),
IF(LEFT(N48,5)="Actor",
  IF($BW$1&lt;VLOOKUP(N48,[2]ActorTable!$1:$1048576,MATCH("업데이트순번",[2]ActorTable!$1:$1,0),0),"업데이트순번이상",""),
"그외없음")))</f>
        <v>#VALUE!</v>
      </c>
      <c r="T48" t="e">
        <f t="shared" ca="1" si="4"/>
        <v>#VALUE!</v>
      </c>
      <c r="U48" t="s">
        <v>83</v>
      </c>
      <c r="V48" t="s">
        <v>195</v>
      </c>
      <c r="W48">
        <v>1</v>
      </c>
      <c r="X48" t="s">
        <v>129</v>
      </c>
      <c r="Z48">
        <v>800</v>
      </c>
      <c r="AA48" t="str">
        <f t="shared" ca="1" si="5"/>
        <v>fe</v>
      </c>
      <c r="AB48" t="s">
        <v>83</v>
      </c>
      <c r="AC48" t="s">
        <v>269</v>
      </c>
      <c r="AD48">
        <v>1</v>
      </c>
      <c r="AE48" t="s">
        <v>129</v>
      </c>
      <c r="AG48">
        <v>7700</v>
      </c>
      <c r="AH48" t="str">
        <f t="shared" si="6"/>
        <v/>
      </c>
      <c r="AI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IFERROR(VLOOKUP(AC48,[2]ActorTable!$A:$G,MATCH("이름참고",[2]ActorTable!$1:$1,0),0),"캐릭터없음"),
"")))))</f>
        <v>위장용 세검</v>
      </c>
      <c r="AJ48">
        <v>1</v>
      </c>
      <c r="AK4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v>
      </c>
      <c r="AL48" t="str">
        <f t="shared" ca="1" si="7"/>
        <v>{"dy":16,"sl":1,"tp":"fe","vl":"Equip1301","cn":1,"pt":"GO","pr":7700}</v>
      </c>
      <c r="BK48" t="e">
        <f ca="1">IF(VLOOKUP($BT48,[1]EquipTable!$1:$1048576,MATCH("업데이트순번",[1]EquipTable!$1:$1,0),0)&lt;=$BN$1,1,0)
*IF(MID(BT48,7,1)="4",0.1,1)</f>
        <v>#VALUE!</v>
      </c>
      <c r="BL48" t="e">
        <f ca="1">IF(VLOOKUP($BT48,[1]EquipTable!$1:$1048576,MATCH("업데이트순번",[1]EquipTable!$1:$1,0),0)&lt;=$BN$1,1,0)
*IF(MID(BT48,7,1)="4",0.1,1)
*IF(AND(MID(BT48,7,1)&lt;&gt;"4",OR(MID(BT48,6,1)="6",MID(BT48,6,1)="7")),3,1)</f>
        <v>#VALUE!</v>
      </c>
      <c r="BM48" t="e">
        <f ca="1">IF(VLOOKUP($BT48,[1]EquipTable!$1:$1048576,MATCH("업데이트순번",[1]EquipTable!$1:$1,0),0)&lt;=$BN$1,1,0)
*IF(MID(BT48,7,1)="4",0.1,1)
*IF(AND(MID(BT48,7,1)&lt;&gt;"4",MID(BT48,6,1)="8"),4,1)</f>
        <v>#VALUE!</v>
      </c>
      <c r="BN48" t="e">
        <f t="shared" ca="1" si="14"/>
        <v>#VALUE!</v>
      </c>
      <c r="BO48" t="e">
        <f t="shared" ca="1" si="15"/>
        <v>#VALUE!</v>
      </c>
      <c r="BP48" t="e">
        <f t="shared" ca="1" si="16"/>
        <v>#VALUE!</v>
      </c>
      <c r="BQ48" t="e">
        <f t="shared" ca="1" si="17"/>
        <v>#VALUE!</v>
      </c>
      <c r="BR48" t="e">
        <f t="shared" ca="1" si="21"/>
        <v>#VALUE!</v>
      </c>
      <c r="BS48" t="e">
        <f t="shared" ca="1" si="22"/>
        <v>#VALUE!</v>
      </c>
      <c r="BT48" t="e">
        <f ca="1">OFFSET([1]EquipTable!$A$1,ROW()-1,0)</f>
        <v>#VALUE!</v>
      </c>
    </row>
    <row r="49" spans="1:72">
      <c r="A49">
        <v>17</v>
      </c>
      <c r="B49">
        <v>1</v>
      </c>
      <c r="C49">
        <f t="shared" si="0"/>
        <v>0</v>
      </c>
      <c r="D49">
        <f t="shared" ca="1" si="27"/>
        <v>0.70953575212739572</v>
      </c>
      <c r="E49">
        <f t="shared" ca="1" si="27"/>
        <v>7.9749594845165639E-2</v>
      </c>
      <c r="F49">
        <f t="shared" ca="1" si="27"/>
        <v>0.64304463128678735</v>
      </c>
      <c r="G49">
        <f t="shared" ca="1" si="27"/>
        <v>0.57357759977524636</v>
      </c>
      <c r="H49">
        <f t="shared" ca="1" si="27"/>
        <v>0.77179077673322416</v>
      </c>
      <c r="I49">
        <f t="shared" ca="1" si="27"/>
        <v>0.60417119538960218</v>
      </c>
      <c r="M49" t="str">
        <f t="shared" ca="1" si="2"/>
        <v>지정 장비</v>
      </c>
      <c r="N49" t="e">
        <f t="shared" ca="1" si="20"/>
        <v>#VALUE!</v>
      </c>
      <c r="O49">
        <f t="shared" ca="1" si="12"/>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캐릭터",$M49="지정 캐릭터 LBP1",$M49="지정 캐릭터 LBP2",$M49="지정 캐릭터 LBP3",$M49="안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캐릭터",$M49="지정 캐릭터 LBP1",$M49="지정 캐릭터 LBP2",$M49="지정 캐릭터 LBP3"),
  IF(AND(OR($B49=10,$B49=11),$M49=OFFSET($M49,-1,0)),OFFSET(Q49,-1,0),
    IF(ISBLANK(VLOOKUP($N49,[2]ActorTable!$1:$1048576,MATCH("표준 DI pp Min",[2]ActorTable!$1:$1,0),0)),"삭제",
      INT(VLOOKUP($M49,$AN:$BA,MATCH($AX$1,$AN$1:$BA$1,0),0)*(VLOOKUP($N49,[2]ActorTable!$1:$1048576,MATCH("표준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VLOOKUP($M49,$AN:$BA,MATCH($AZ$1,$AN$1:$BA$1,0),0)+INT($H49*(VLOOKUP($M49,$AN:$BA,MATCH($BA$1,$AN$1:$BA$1,0),0)-VLOOKUP($M49,$AN:$BA,MATCH($AZ$1,$AN$1:$BA$1,0),0)+1))),
IF($M49="지정 캐릭터 PP",
  IF(AND(OR($B49=10,$B49=11),$M49=OFFSET($M49,-1,0)),OFFSET(Q49,-1,0),
    INT($O49*VLOOKUP($M49,$AN:$BA,MATCH($AX$1,$AN$1:$BA$1,0),0))),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영웅등급"),VLOOKUP($M49,$AN:$BA,MATCH($AX$1,$AN$1:$BA$1,0),0),
IF(OR($M49="지정 캐릭터",$M49="지정 캐릭터 LBP1",$M49="지정 캐릭터 LBP2",$M49="지정 캐릭터 LBP3"),
  IF(AND(OR($B49=10,$B49=11),$M49=OFFSET($M49,-1,0)),OFFSET(R49,-1,0),
    INT(VLOOKUP($M49,$AN:$BA,MATCH($AX$1,$AN$1:$BA$1,0),0)*(VLOOKUP($N49,[2]ActorTable!$1:$1048576,MATCH("표준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VLOOKUP($M49,$AN:$BA,MATCH($AX$1,$AN$1:$BA$1,0),0)+INT($I49*(VLOOKUP($M49,$AN:$BA,MATCH($AY$1,$AN$1:$BA$1,0),0)-VLOOKUP($M49,$AN:$BA,MATCH($AX$1,$AN$1:$BA$1,0),0)+1))),
IF($M49="지정 캐릭터 PP",
  IF(AND(OR($B49=10,$B49=11),$M49=OFFSET($M49,-1,0)),OFFSET(R49,-1,0),
    INT($O49*(VLOOKUP($M49,$AN:$BA,MATCH($AX$1,$AN$1:$BA$1,0),0)*(VLOOKUP($M49,$AN:$BA,MATCH($AY$1,$AN$1:$BA$1,0),0)+$I49*(VLOOKUP($M49,$AN:$BA,MATCH($AZ$1,$AN$1:$BA$1,0),0)-VLOOKUP($M49,$AN:$BA,MATCH($AY$1,$AN$1:$BA$1,0),0)))))),
IF(OR($M49="안 지정 캐릭터 PP 일반등급",$M49="안 지정 캐릭터 PP 영웅등급"),
  IF(AND(OR($B49=10,$B49=11),$M49=OFFSET($M49,-1,0)),OFFSET(R49,-1,0),
    $O49*VLOOKUP($M49,$AN:$BA,MATCH($AX$1,$AN$1:$BA$1,0),0)),
"그외없음")))))))</f>
        <v>#VALUE!</v>
      </c>
      <c r="S49" t="e">
        <f ca="1">IF(OR(ISNUMBER(N49),N49="삭제"),"",
IF(LEFT(N49,5)="Equip",
  IF($BN$1&lt;VLOOKUP(N49,[1]EquipTable!$1:$1048576,MATCH("업데이트순번",[1]EquipTable!$1:$1,0),0),"업데이트순번이상",""),
IF(LEFT(N49,5)="Actor",
  IF($BW$1&lt;VLOOKUP(N49,[2]ActorTable!$1:$1048576,MATCH("업데이트순번",[2]ActorTable!$1:$1,0),0),"업데이트순번이상",""),
"그외없음")))</f>
        <v>#VALUE!</v>
      </c>
      <c r="T49" t="e">
        <f t="shared" ca="1" si="4"/>
        <v>#VALUE!</v>
      </c>
      <c r="U49" t="s">
        <v>83</v>
      </c>
      <c r="V49" t="s">
        <v>205</v>
      </c>
      <c r="W49">
        <v>1</v>
      </c>
      <c r="X49" t="s">
        <v>129</v>
      </c>
      <c r="Z49">
        <v>600</v>
      </c>
      <c r="AA49" t="str">
        <f t="shared" ca="1" si="5"/>
        <v>fe</v>
      </c>
      <c r="AB49" t="s">
        <v>83</v>
      </c>
      <c r="AC49" t="s">
        <v>284</v>
      </c>
      <c r="AD49">
        <v>1</v>
      </c>
      <c r="AE49" t="s">
        <v>129</v>
      </c>
      <c r="AG49">
        <v>3600</v>
      </c>
      <c r="AH49" t="str">
        <f t="shared" si="6"/>
        <v/>
      </c>
      <c r="AI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IFERROR(VLOOKUP(AC49,[2]ActorTable!$A:$G,MATCH("이름참고",[2]ActorTable!$1:$1,0),0),"캐릭터없음"),
"")))))</f>
        <v>용력의 방패</v>
      </c>
      <c r="AJ49">
        <v>1</v>
      </c>
      <c r="AK4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v>
      </c>
      <c r="AL49" t="str">
        <f t="shared" ca="1" si="7"/>
        <v>{"dy":17,"sl":1,"tp":"fe","vl":"Equip7101","cn":1,"pt":"GO","pr":3600}</v>
      </c>
      <c r="BK49" t="e">
        <f ca="1">IF(VLOOKUP($BT49,[1]EquipTable!$1:$1048576,MATCH("업데이트순번",[1]EquipTable!$1:$1,0),0)&lt;=$BN$1,1,0)
*IF(MID(BT49,7,1)="4",0.1,1)</f>
        <v>#VALUE!</v>
      </c>
      <c r="BL49" t="e">
        <f ca="1">IF(VLOOKUP($BT49,[1]EquipTable!$1:$1048576,MATCH("업데이트순번",[1]EquipTable!$1:$1,0),0)&lt;=$BN$1,1,0)
*IF(MID(BT49,7,1)="4",0.1,1)
*IF(AND(MID(BT49,7,1)&lt;&gt;"4",OR(MID(BT49,6,1)="6",MID(BT49,6,1)="7")),3,1)</f>
        <v>#VALUE!</v>
      </c>
      <c r="BM49" t="e">
        <f ca="1">IF(VLOOKUP($BT49,[1]EquipTable!$1:$1048576,MATCH("업데이트순번",[1]EquipTable!$1:$1,0),0)&lt;=$BN$1,1,0)
*IF(MID(BT49,7,1)="4",0.1,1)
*IF(AND(MID(BT49,7,1)&lt;&gt;"4",MID(BT49,6,1)="8"),4,1)</f>
        <v>#VALUE!</v>
      </c>
      <c r="BN49" t="e">
        <f t="shared" ca="1" si="14"/>
        <v>#VALUE!</v>
      </c>
      <c r="BO49" t="e">
        <f t="shared" ca="1" si="15"/>
        <v>#VALUE!</v>
      </c>
      <c r="BP49" t="e">
        <f t="shared" ca="1" si="16"/>
        <v>#VALUE!</v>
      </c>
      <c r="BQ49" t="e">
        <f t="shared" ca="1" si="17"/>
        <v>#VALUE!</v>
      </c>
      <c r="BR49" t="e">
        <f t="shared" ca="1" si="21"/>
        <v>#VALUE!</v>
      </c>
      <c r="BS49" t="e">
        <f t="shared" ca="1" si="22"/>
        <v>#VALUE!</v>
      </c>
      <c r="BT49" t="e">
        <f ca="1">OFFSET([1]EquipTable!$A$1,ROW()-1,0)</f>
        <v>#VALUE!</v>
      </c>
    </row>
    <row r="50" spans="1:72">
      <c r="A50">
        <v>18</v>
      </c>
      <c r="B50">
        <v>1</v>
      </c>
      <c r="C50">
        <f t="shared" si="0"/>
        <v>0</v>
      </c>
      <c r="D50">
        <f t="shared" ca="1" si="27"/>
        <v>0.97412540683417126</v>
      </c>
      <c r="E50">
        <f t="shared" ca="1" si="27"/>
        <v>0.53319810932239275</v>
      </c>
      <c r="F50">
        <f t="shared" ca="1" si="27"/>
        <v>2.9567807172570015E-2</v>
      </c>
      <c r="G50">
        <f t="shared" ca="1" si="27"/>
        <v>0.29616293213617439</v>
      </c>
      <c r="H50">
        <f t="shared" ca="1" si="27"/>
        <v>0.14529899364668331</v>
      </c>
      <c r="I50">
        <f t="shared" ca="1" si="27"/>
        <v>0.31626364934868167</v>
      </c>
      <c r="M50" t="str">
        <f t="shared" ca="1" si="2"/>
        <v>지정 장비</v>
      </c>
      <c r="N50" t="e">
        <f t="shared" ca="1" si="20"/>
        <v>#VALUE!</v>
      </c>
      <c r="O50">
        <f t="shared" ca="1" si="12"/>
        <v>1</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캐릭터",$M50="지정 캐릭터 LBP1",$M50="지정 캐릭터 LBP2",$M50="지정 캐릭터 LBP3",$M50="안 지정 캐릭터 영웅등급"),"DI",
IF($M50="지정 캐릭터 PP","DI",
IF(OR($M50="안 지정 캐릭터 PP 일반등급",$M50="안 지정 캐릭터 PP 영웅등급"),"GO",
"그외없음"))))))</f>
        <v>DI</v>
      </c>
      <c r="Q50" t="e">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캐릭터",$M50="지정 캐릭터 LBP1",$M50="지정 캐릭터 LBP2",$M50="지정 캐릭터 LBP3"),
  IF(AND(OR($B50=10,$B50=11),$M50=OFFSET($M50,-1,0)),OFFSET(Q50,-1,0),
    IF(ISBLANK(VLOOKUP($N50,[2]ActorTable!$1:$1048576,MATCH("표준 DI pp Min",[2]ActorTable!$1:$1,0),0)),"삭제",
      INT(VLOOKUP($M50,$AN:$BA,MATCH($AX$1,$AN$1:$BA$1,0),0)*(VLOOKUP($N50,[2]ActorTable!$1:$1048576,MATCH("표준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VLOOKUP($M50,$AN:$BA,MATCH($AZ$1,$AN$1:$BA$1,0),0)+INT($H50*(VLOOKUP($M50,$AN:$BA,MATCH($BA$1,$AN$1:$BA$1,0),0)-VLOOKUP($M50,$AN:$BA,MATCH($AZ$1,$AN$1:$BA$1,0),0)+1))),
IF($M50="지정 캐릭터 PP",
  IF(AND(OR($B50=10,$B50=11),$M50=OFFSET($M50,-1,0)),OFFSET(Q50,-1,0),
    INT($O50*VLOOKUP($M50,$AN:$BA,MATCH($AX$1,$AN$1:$BA$1,0),0))),
"그외없음")))))))</f>
        <v>#VALUE!</v>
      </c>
      <c r="R50" t="e">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영웅등급"),VLOOKUP($M50,$AN:$BA,MATCH($AX$1,$AN$1:$BA$1,0),0),
IF(OR($M50="지정 캐릭터",$M50="지정 캐릭터 LBP1",$M50="지정 캐릭터 LBP2",$M50="지정 캐릭터 LBP3"),
  IF(AND(OR($B50=10,$B50=11),$M50=OFFSET($M50,-1,0)),OFFSET(R50,-1,0),
    INT(VLOOKUP($M50,$AN:$BA,MATCH($AX$1,$AN$1:$BA$1,0),0)*(VLOOKUP($N50,[2]ActorTable!$1:$1048576,MATCH("표준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VLOOKUP($M50,$AN:$BA,MATCH($AX$1,$AN$1:$BA$1,0),0)+INT($I50*(VLOOKUP($M50,$AN:$BA,MATCH($AY$1,$AN$1:$BA$1,0),0)-VLOOKUP($M50,$AN:$BA,MATCH($AX$1,$AN$1:$BA$1,0),0)+1))),
IF($M50="지정 캐릭터 PP",
  IF(AND(OR($B50=10,$B50=11),$M50=OFFSET($M50,-1,0)),OFFSET(R50,-1,0),
    INT($O50*(VLOOKUP($M50,$AN:$BA,MATCH($AX$1,$AN$1:$BA$1,0),0)*(VLOOKUP($M50,$AN:$BA,MATCH($AY$1,$AN$1:$BA$1,0),0)+$I50*(VLOOKUP($M50,$AN:$BA,MATCH($AZ$1,$AN$1:$BA$1,0),0)-VLOOKUP($M50,$AN:$BA,MATCH($AY$1,$AN$1:$BA$1,0),0)))))),
IF(OR($M50="안 지정 캐릭터 PP 일반등급",$M50="안 지정 캐릭터 PP 영웅등급"),
  IF(AND(OR($B50=10,$B50=11),$M50=OFFSET($M50,-1,0)),OFFSET(R50,-1,0),
    $O50*VLOOKUP($M50,$AN:$BA,MATCH($AX$1,$AN$1:$BA$1,0),0)),
"그외없음")))))))</f>
        <v>#VALUE!</v>
      </c>
      <c r="S50" t="e">
        <f ca="1">IF(OR(ISNUMBER(N50),N50="삭제"),"",
IF(LEFT(N50,5)="Equip",
  IF($BN$1&lt;VLOOKUP(N50,[1]EquipTable!$1:$1048576,MATCH("업데이트순번",[1]EquipTable!$1:$1,0),0),"업데이트순번이상",""),
IF(LEFT(N50,5)="Actor",
  IF($BW$1&lt;VLOOKUP(N50,[2]ActorTable!$1:$1048576,MATCH("업데이트순번",[2]ActorTable!$1:$1,0),0),"업데이트순번이상",""),
"그외없음")))</f>
        <v>#VALUE!</v>
      </c>
      <c r="T50" t="e">
        <f t="shared" ca="1" si="4"/>
        <v>#VALUE!</v>
      </c>
      <c r="U50" t="s">
        <v>83</v>
      </c>
      <c r="V50" t="s">
        <v>196</v>
      </c>
      <c r="W50">
        <v>1</v>
      </c>
      <c r="X50" t="s">
        <v>129</v>
      </c>
      <c r="Z50">
        <v>7800</v>
      </c>
      <c r="AA50" t="str">
        <f t="shared" ca="1" si="5"/>
        <v>fe</v>
      </c>
      <c r="AB50" t="s">
        <v>83</v>
      </c>
      <c r="AC50" t="s">
        <v>115</v>
      </c>
      <c r="AD50">
        <v>1</v>
      </c>
      <c r="AE50" t="s">
        <v>129</v>
      </c>
      <c r="AG50">
        <v>1000</v>
      </c>
      <c r="AH50" t="str">
        <f t="shared" si="6"/>
        <v/>
      </c>
      <c r="AI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IFERROR(VLOOKUP(AC50,[2]ActorTable!$A:$G,MATCH("이름참고",[2]ActorTable!$1:$1,0),0),"캐릭터없음"),
"")))))</f>
        <v>이국의 무기</v>
      </c>
      <c r="AJ50">
        <v>1</v>
      </c>
      <c r="AK5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v>
      </c>
      <c r="AL50" t="str">
        <f t="shared" ca="1" si="7"/>
        <v>{"dy":18,"sl":1,"tp":"fe","vl":"Equip0102","cn":1,"pt":"GO","pr":1000}</v>
      </c>
      <c r="BK50" t="e">
        <f ca="1">IF(VLOOKUP($BT50,[1]EquipTable!$1:$1048576,MATCH("업데이트순번",[1]EquipTable!$1:$1,0),0)&lt;=$BN$1,1,0)
*IF(MID(BT50,7,1)="4",0.1,1)</f>
        <v>#VALUE!</v>
      </c>
      <c r="BL50" t="e">
        <f ca="1">IF(VLOOKUP($BT50,[1]EquipTable!$1:$1048576,MATCH("업데이트순번",[1]EquipTable!$1:$1,0),0)&lt;=$BN$1,1,0)
*IF(MID(BT50,7,1)="4",0.1,1)
*IF(AND(MID(BT50,7,1)&lt;&gt;"4",OR(MID(BT50,6,1)="6",MID(BT50,6,1)="7")),3,1)</f>
        <v>#VALUE!</v>
      </c>
      <c r="BM50" t="e">
        <f ca="1">IF(VLOOKUP($BT50,[1]EquipTable!$1:$1048576,MATCH("업데이트순번",[1]EquipTable!$1:$1,0),0)&lt;=$BN$1,1,0)
*IF(MID(BT50,7,1)="4",0.1,1)
*IF(AND(MID(BT50,7,1)&lt;&gt;"4",MID(BT50,6,1)="8"),4,1)</f>
        <v>#VALUE!</v>
      </c>
      <c r="BN50" t="e">
        <f t="shared" ca="1" si="14"/>
        <v>#VALUE!</v>
      </c>
      <c r="BO50" t="e">
        <f t="shared" ca="1" si="15"/>
        <v>#VALUE!</v>
      </c>
      <c r="BP50" t="e">
        <f t="shared" ca="1" si="16"/>
        <v>#VALUE!</v>
      </c>
      <c r="BQ50" t="e">
        <f t="shared" ca="1" si="17"/>
        <v>#VALUE!</v>
      </c>
      <c r="BR50" t="e">
        <f t="shared" ca="1" si="21"/>
        <v>#VALUE!</v>
      </c>
      <c r="BS50" t="e">
        <f t="shared" ca="1" si="22"/>
        <v>#VALUE!</v>
      </c>
      <c r="BT50" t="e">
        <f ca="1">OFFSET([1]EquipTable!$A$1,ROW()-1,0)</f>
        <v>#VALUE!</v>
      </c>
    </row>
    <row r="51" spans="1:72">
      <c r="A51">
        <v>19</v>
      </c>
      <c r="B51">
        <v>1</v>
      </c>
      <c r="C51">
        <f t="shared" si="0"/>
        <v>0</v>
      </c>
      <c r="D51">
        <f t="shared" ca="1" si="27"/>
        <v>0.36770534942745825</v>
      </c>
      <c r="E51">
        <f t="shared" ca="1" si="27"/>
        <v>0.73761556927345107</v>
      </c>
      <c r="F51">
        <f t="shared" ca="1" si="27"/>
        <v>0.14661090309725444</v>
      </c>
      <c r="G51">
        <f t="shared" ca="1" si="27"/>
        <v>0.42863729708820431</v>
      </c>
      <c r="H51">
        <f t="shared" ca="1" si="27"/>
        <v>0.27720367199643048</v>
      </c>
      <c r="I51">
        <f t="shared" ca="1" si="27"/>
        <v>0.12706436531815279</v>
      </c>
      <c r="M51" t="str">
        <f t="shared" ca="1" si="2"/>
        <v>지정 장비</v>
      </c>
      <c r="N51" t="e">
        <f t="shared" ca="1" si="20"/>
        <v>#VALUE!</v>
      </c>
      <c r="O51">
        <f t="shared" ca="1" si="12"/>
        <v>1</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캐릭터",$M51="지정 캐릭터 LBP1",$M51="지정 캐릭터 LBP2",$M51="지정 캐릭터 LBP3",$M51="안 지정 캐릭터 영웅등급"),"DI",
IF($M51="지정 캐릭터 PP","DI",
IF(OR($M51="안 지정 캐릭터 PP 일반등급",$M51="안 지정 캐릭터 PP 영웅등급"),"GO",
"그외없음"))))))</f>
        <v>DI</v>
      </c>
      <c r="Q51" t="e">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캐릭터",$M51="지정 캐릭터 LBP1",$M51="지정 캐릭터 LBP2",$M51="지정 캐릭터 LBP3"),
  IF(AND(OR($B51=10,$B51=11),$M51=OFFSET($M51,-1,0)),OFFSET(Q51,-1,0),
    IF(ISBLANK(VLOOKUP($N51,[2]ActorTable!$1:$1048576,MATCH("표준 DI pp Min",[2]ActorTable!$1:$1,0),0)),"삭제",
      INT(VLOOKUP($M51,$AN:$BA,MATCH($AX$1,$AN$1:$BA$1,0),0)*(VLOOKUP($N51,[2]ActorTable!$1:$1048576,MATCH("표준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VLOOKUP($M51,$AN:$BA,MATCH($AZ$1,$AN$1:$BA$1,0),0)+INT($H51*(VLOOKUP($M51,$AN:$BA,MATCH($BA$1,$AN$1:$BA$1,0),0)-VLOOKUP($M51,$AN:$BA,MATCH($AZ$1,$AN$1:$BA$1,0),0)+1))),
IF($M51="지정 캐릭터 PP",
  IF(AND(OR($B51=10,$B51=11),$M51=OFFSET($M51,-1,0)),OFFSET(Q51,-1,0),
    INT($O51*VLOOKUP($M51,$AN:$BA,MATCH($AX$1,$AN$1:$BA$1,0),0))),
"그외없음")))))))</f>
        <v>#VALUE!</v>
      </c>
      <c r="R51" t="e">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영웅등급"),VLOOKUP($M51,$AN:$BA,MATCH($AX$1,$AN$1:$BA$1,0),0),
IF(OR($M51="지정 캐릭터",$M51="지정 캐릭터 LBP1",$M51="지정 캐릭터 LBP2",$M51="지정 캐릭터 LBP3"),
  IF(AND(OR($B51=10,$B51=11),$M51=OFFSET($M51,-1,0)),OFFSET(R51,-1,0),
    INT(VLOOKUP($M51,$AN:$BA,MATCH($AX$1,$AN$1:$BA$1,0),0)*(VLOOKUP($N51,[2]ActorTable!$1:$1048576,MATCH("표준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VLOOKUP($M51,$AN:$BA,MATCH($AX$1,$AN$1:$BA$1,0),0)+INT($I51*(VLOOKUP($M51,$AN:$BA,MATCH($AY$1,$AN$1:$BA$1,0),0)-VLOOKUP($M51,$AN:$BA,MATCH($AX$1,$AN$1:$BA$1,0),0)+1))),
IF($M51="지정 캐릭터 PP",
  IF(AND(OR($B51=10,$B51=11),$M51=OFFSET($M51,-1,0)),OFFSET(R51,-1,0),
    INT($O51*(VLOOKUP($M51,$AN:$BA,MATCH($AX$1,$AN$1:$BA$1,0),0)*(VLOOKUP($M51,$AN:$BA,MATCH($AY$1,$AN$1:$BA$1,0),0)+$I51*(VLOOKUP($M51,$AN:$BA,MATCH($AZ$1,$AN$1:$BA$1,0),0)-VLOOKUP($M51,$AN:$BA,MATCH($AY$1,$AN$1:$BA$1,0),0)))))),
IF(OR($M51="안 지정 캐릭터 PP 일반등급",$M51="안 지정 캐릭터 PP 영웅등급"),
  IF(AND(OR($B51=10,$B51=11),$M51=OFFSET($M51,-1,0)),OFFSET(R51,-1,0),
    $O51*VLOOKUP($M51,$AN:$BA,MATCH($AX$1,$AN$1:$BA$1,0),0)),
"그외없음")))))))</f>
        <v>#VALUE!</v>
      </c>
      <c r="S51" t="e">
        <f ca="1">IF(OR(ISNUMBER(N51),N51="삭제"),"",
IF(LEFT(N51,5)="Equip",
  IF($BN$1&lt;VLOOKUP(N51,[1]EquipTable!$1:$1048576,MATCH("업데이트순번",[1]EquipTable!$1:$1,0),0),"업데이트순번이상",""),
IF(LEFT(N51,5)="Actor",
  IF($BW$1&lt;VLOOKUP(N51,[2]ActorTable!$1:$1048576,MATCH("업데이트순번",[2]ActorTable!$1:$1,0),0),"업데이트순번이상",""),
"그외없음")))</f>
        <v>#VALUE!</v>
      </c>
      <c r="T51" t="e">
        <f t="shared" ca="1" si="4"/>
        <v>#VALUE!</v>
      </c>
      <c r="U51" t="s">
        <v>83</v>
      </c>
      <c r="V51" t="s">
        <v>276</v>
      </c>
      <c r="W51">
        <v>1</v>
      </c>
      <c r="X51" t="s">
        <v>129</v>
      </c>
      <c r="Z51">
        <v>1200</v>
      </c>
      <c r="AA51" t="str">
        <f t="shared" ca="1" si="5"/>
        <v>fe</v>
      </c>
      <c r="AB51" t="s">
        <v>83</v>
      </c>
      <c r="AC51" t="s">
        <v>209</v>
      </c>
      <c r="AD51">
        <v>1</v>
      </c>
      <c r="AE51" t="s">
        <v>129</v>
      </c>
      <c r="AG51">
        <v>7100</v>
      </c>
      <c r="AH51" t="str">
        <f t="shared" si="6"/>
        <v/>
      </c>
      <c r="AI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IFERROR(VLOOKUP(AC51,[2]ActorTable!$A:$G,MATCH("이름참고",[2]ActorTable!$1:$1,0),0),"캐릭터없음"),
"")))))</f>
        <v>고대 문자의 스톤해머</v>
      </c>
      <c r="AJ51">
        <v>1</v>
      </c>
      <c r="AK5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v>
      </c>
      <c r="AL51" t="str">
        <f t="shared" ca="1" si="7"/>
        <v>{"dy":19,"sl":1,"tp":"fe","vl":"Equip4302","cn":1,"pt":"GO","pr":7100}</v>
      </c>
      <c r="BK51" t="e">
        <f ca="1">IF(VLOOKUP($BT51,[1]EquipTable!$1:$1048576,MATCH("업데이트순번",[1]EquipTable!$1:$1,0),0)&lt;=$BN$1,1,0)
*IF(MID(BT51,7,1)="4",0.1,1)</f>
        <v>#VALUE!</v>
      </c>
      <c r="BL51" t="e">
        <f ca="1">IF(VLOOKUP($BT51,[1]EquipTable!$1:$1048576,MATCH("업데이트순번",[1]EquipTable!$1:$1,0),0)&lt;=$BN$1,1,0)
*IF(MID(BT51,7,1)="4",0.1,1)
*IF(AND(MID(BT51,7,1)&lt;&gt;"4",OR(MID(BT51,6,1)="6",MID(BT51,6,1)="7")),3,1)</f>
        <v>#VALUE!</v>
      </c>
      <c r="BM51" t="e">
        <f ca="1">IF(VLOOKUP($BT51,[1]EquipTable!$1:$1048576,MATCH("업데이트순번",[1]EquipTable!$1:$1,0),0)&lt;=$BN$1,1,0)
*IF(MID(BT51,7,1)="4",0.1,1)
*IF(AND(MID(BT51,7,1)&lt;&gt;"4",MID(BT51,6,1)="8"),4,1)</f>
        <v>#VALUE!</v>
      </c>
      <c r="BN51" t="e">
        <f t="shared" ca="1" si="14"/>
        <v>#VALUE!</v>
      </c>
      <c r="BO51" t="e">
        <f t="shared" ca="1" si="15"/>
        <v>#VALUE!</v>
      </c>
      <c r="BP51" t="e">
        <f t="shared" ca="1" si="16"/>
        <v>#VALUE!</v>
      </c>
      <c r="BQ51" t="e">
        <f t="shared" ca="1" si="17"/>
        <v>#VALUE!</v>
      </c>
      <c r="BR51" t="e">
        <f t="shared" ca="1" si="21"/>
        <v>#VALUE!</v>
      </c>
      <c r="BS51" t="e">
        <f t="shared" ca="1" si="22"/>
        <v>#VALUE!</v>
      </c>
      <c r="BT51" t="e">
        <f ca="1">OFFSET([1]EquipTable!$A$1,ROW()-1,0)</f>
        <v>#VALUE!</v>
      </c>
    </row>
    <row r="52" spans="1:72">
      <c r="A52">
        <v>20</v>
      </c>
      <c r="B52">
        <v>1</v>
      </c>
      <c r="C52">
        <f t="shared" si="0"/>
        <v>0</v>
      </c>
      <c r="D52">
        <f t="shared" ref="D52:I61" ca="1" si="28">RAND()</f>
        <v>0.62271314836278946</v>
      </c>
      <c r="E52">
        <f t="shared" ca="1" si="28"/>
        <v>0.17480406825044936</v>
      </c>
      <c r="F52">
        <f t="shared" ca="1" si="28"/>
        <v>0.99776569643191304</v>
      </c>
      <c r="G52">
        <f t="shared" ca="1" si="28"/>
        <v>0.67592067496021735</v>
      </c>
      <c r="H52">
        <f t="shared" ca="1" si="28"/>
        <v>0.84487536940896912</v>
      </c>
      <c r="I52">
        <f t="shared" ca="1" si="28"/>
        <v>0.62298574675265517</v>
      </c>
      <c r="M52" t="str">
        <f t="shared" ca="1" si="2"/>
        <v>지정 장비</v>
      </c>
      <c r="N52" t="e">
        <f t="shared" ca="1" si="20"/>
        <v>#VALUE!</v>
      </c>
      <c r="O52">
        <f t="shared" ca="1" si="12"/>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캐릭터",$M52="지정 캐릭터 LBP1",$M52="지정 캐릭터 LBP2",$M52="지정 캐릭터 LBP3",$M52="안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캐릭터",$M52="지정 캐릭터 LBP1",$M52="지정 캐릭터 LBP2",$M52="지정 캐릭터 LBP3"),
  IF(AND(OR($B52=10,$B52=11),$M52=OFFSET($M52,-1,0)),OFFSET(Q52,-1,0),
    IF(ISBLANK(VLOOKUP($N52,[2]ActorTable!$1:$1048576,MATCH("표준 DI pp Min",[2]ActorTable!$1:$1,0),0)),"삭제",
      INT(VLOOKUP($M52,$AN:$BA,MATCH($AX$1,$AN$1:$BA$1,0),0)*(VLOOKUP($N52,[2]ActorTable!$1:$1048576,MATCH("표준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VLOOKUP($M52,$AN:$BA,MATCH($AZ$1,$AN$1:$BA$1,0),0)+INT($H52*(VLOOKUP($M52,$AN:$BA,MATCH($BA$1,$AN$1:$BA$1,0),0)-VLOOKUP($M52,$AN:$BA,MATCH($AZ$1,$AN$1:$BA$1,0),0)+1))),
IF($M52="지정 캐릭터 PP",
  IF(AND(OR($B52=10,$B52=11),$M52=OFFSET($M52,-1,0)),OFFSET(Q52,-1,0),
    INT($O52*VLOOKUP($M52,$AN:$BA,MATCH($AX$1,$AN$1:$BA$1,0),0))),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영웅등급"),VLOOKUP($M52,$AN:$BA,MATCH($AX$1,$AN$1:$BA$1,0),0),
IF(OR($M52="지정 캐릭터",$M52="지정 캐릭터 LBP1",$M52="지정 캐릭터 LBP2",$M52="지정 캐릭터 LBP3"),
  IF(AND(OR($B52=10,$B52=11),$M52=OFFSET($M52,-1,0)),OFFSET(R52,-1,0),
    INT(VLOOKUP($M52,$AN:$BA,MATCH($AX$1,$AN$1:$BA$1,0),0)*(VLOOKUP($N52,[2]ActorTable!$1:$1048576,MATCH("표준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VLOOKUP($M52,$AN:$BA,MATCH($AX$1,$AN$1:$BA$1,0),0)+INT($I52*(VLOOKUP($M52,$AN:$BA,MATCH($AY$1,$AN$1:$BA$1,0),0)-VLOOKUP($M52,$AN:$BA,MATCH($AX$1,$AN$1:$BA$1,0),0)+1))),
IF($M52="지정 캐릭터 PP",
  IF(AND(OR($B52=10,$B52=11),$M52=OFFSET($M52,-1,0)),OFFSET(R52,-1,0),
    INT($O52*(VLOOKUP($M52,$AN:$BA,MATCH($AX$1,$AN$1:$BA$1,0),0)*(VLOOKUP($M52,$AN:$BA,MATCH($AY$1,$AN$1:$BA$1,0),0)+$I52*(VLOOKUP($M52,$AN:$BA,MATCH($AZ$1,$AN$1:$BA$1,0),0)-VLOOKUP($M52,$AN:$BA,MATCH($AY$1,$AN$1:$BA$1,0),0)))))),
IF(OR($M52="안 지정 캐릭터 PP 일반등급",$M52="안 지정 캐릭터 PP 영웅등급"),
  IF(AND(OR($B52=10,$B52=11),$M52=OFFSET($M52,-1,0)),OFFSET(R52,-1,0),
    $O52*VLOOKUP($M52,$AN:$BA,MATCH($AX$1,$AN$1:$BA$1,0),0)),
"그외없음")))))))</f>
        <v>#VALUE!</v>
      </c>
      <c r="S52" t="e">
        <f ca="1">IF(OR(ISNUMBER(N52),N52="삭제"),"",
IF(LEFT(N52,5)="Equip",
  IF($BN$1&lt;VLOOKUP(N52,[1]EquipTable!$1:$1048576,MATCH("업데이트순번",[1]EquipTable!$1:$1,0),0),"업데이트순번이상",""),
IF(LEFT(N52,5)="Actor",
  IF($BW$1&lt;VLOOKUP(N52,[2]ActorTable!$1:$1048576,MATCH("업데이트순번",[2]ActorTable!$1:$1,0),0),"업데이트순번이상",""),
"그외없음")))</f>
        <v>#VALUE!</v>
      </c>
      <c r="T52" t="e">
        <f t="shared" ca="1" si="4"/>
        <v>#VALUE!</v>
      </c>
      <c r="U52" t="s">
        <v>83</v>
      </c>
      <c r="V52" t="s">
        <v>204</v>
      </c>
      <c r="W52">
        <v>1</v>
      </c>
      <c r="X52" t="s">
        <v>129</v>
      </c>
      <c r="Z52">
        <v>600</v>
      </c>
      <c r="AA52" t="str">
        <f t="shared" ca="1" si="5"/>
        <v>fe</v>
      </c>
      <c r="AB52" t="s">
        <v>83</v>
      </c>
      <c r="AC52" t="s">
        <v>283</v>
      </c>
      <c r="AD52">
        <v>1</v>
      </c>
      <c r="AE52" t="s">
        <v>129</v>
      </c>
      <c r="AG52">
        <v>7300</v>
      </c>
      <c r="AH52" t="str">
        <f t="shared" si="6"/>
        <v/>
      </c>
      <c r="AI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IFERROR(VLOOKUP(AC52,[2]ActorTable!$A:$G,MATCH("이름참고",[2]ActorTable!$1:$1,0),0),"캐릭터없음"),
"")))))</f>
        <v>자작나무 도끼</v>
      </c>
      <c r="AJ52">
        <v>1</v>
      </c>
      <c r="AK5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v>
      </c>
      <c r="AL52" t="str">
        <f t="shared" ca="1" si="7"/>
        <v>{"dy":20,"sl":1,"tp":"fe","vl":"Equip0301","cn":1,"pt":"GO","pr":7300}</v>
      </c>
      <c r="BK52" t="e">
        <f ca="1">IF(VLOOKUP($BT52,[1]EquipTable!$1:$1048576,MATCH("업데이트순번",[1]EquipTable!$1:$1,0),0)&lt;=$BN$1,1,0)
*IF(MID(BT52,7,1)="4",0.1,1)</f>
        <v>#VALUE!</v>
      </c>
      <c r="BL52" t="e">
        <f ca="1">IF(VLOOKUP($BT52,[1]EquipTable!$1:$1048576,MATCH("업데이트순번",[1]EquipTable!$1:$1,0),0)&lt;=$BN$1,1,0)
*IF(MID(BT52,7,1)="4",0.1,1)
*IF(AND(MID(BT52,7,1)&lt;&gt;"4",OR(MID(BT52,6,1)="6",MID(BT52,6,1)="7")),3,1)</f>
        <v>#VALUE!</v>
      </c>
      <c r="BM52" t="e">
        <f ca="1">IF(VLOOKUP($BT52,[1]EquipTable!$1:$1048576,MATCH("업데이트순번",[1]EquipTable!$1:$1,0),0)&lt;=$BN$1,1,0)
*IF(MID(BT52,7,1)="4",0.1,1)
*IF(AND(MID(BT52,7,1)&lt;&gt;"4",MID(BT52,6,1)="8"),4,1)</f>
        <v>#VALUE!</v>
      </c>
      <c r="BN52" t="e">
        <f t="shared" ca="1" si="14"/>
        <v>#VALUE!</v>
      </c>
      <c r="BO52" t="e">
        <f t="shared" ca="1" si="15"/>
        <v>#VALUE!</v>
      </c>
      <c r="BP52" t="e">
        <f t="shared" ca="1" si="16"/>
        <v>#VALUE!</v>
      </c>
      <c r="BQ52" t="e">
        <f t="shared" ca="1" si="17"/>
        <v>#VALUE!</v>
      </c>
      <c r="BR52" t="e">
        <f t="shared" ca="1" si="21"/>
        <v>#VALUE!</v>
      </c>
      <c r="BS52" t="e">
        <f t="shared" ca="1" si="22"/>
        <v>#VALUE!</v>
      </c>
      <c r="BT52" t="e">
        <f ca="1">OFFSET([1]EquipTable!$A$1,ROW()-1,0)</f>
        <v>#VALUE!</v>
      </c>
    </row>
    <row r="53" spans="1:72">
      <c r="A53">
        <v>21</v>
      </c>
      <c r="B53">
        <v>1</v>
      </c>
      <c r="C53">
        <f t="shared" si="0"/>
        <v>0</v>
      </c>
      <c r="D53">
        <f t="shared" ca="1" si="28"/>
        <v>0.84342471301277167</v>
      </c>
      <c r="E53">
        <f t="shared" ca="1" si="28"/>
        <v>0.54954396824214591</v>
      </c>
      <c r="F53">
        <f t="shared" ca="1" si="28"/>
        <v>0.13611616817713423</v>
      </c>
      <c r="G53">
        <f t="shared" ca="1" si="28"/>
        <v>0.89662610549785182</v>
      </c>
      <c r="H53">
        <f t="shared" ca="1" si="28"/>
        <v>0.32468414532485368</v>
      </c>
      <c r="I53">
        <f t="shared" ca="1" si="28"/>
        <v>0.11439114024170127</v>
      </c>
      <c r="M53" t="str">
        <f t="shared" ca="1" si="2"/>
        <v>지정 장비</v>
      </c>
      <c r="N53" t="e">
        <f t="shared" ca="1" si="20"/>
        <v>#VALUE!</v>
      </c>
      <c r="O53">
        <f t="shared" ca="1" si="12"/>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캐릭터",$M53="지정 캐릭터 LBP1",$M53="지정 캐릭터 LBP2",$M53="지정 캐릭터 LBP3",$M53="안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캐릭터",$M53="지정 캐릭터 LBP1",$M53="지정 캐릭터 LBP2",$M53="지정 캐릭터 LBP3"),
  IF(AND(OR($B53=10,$B53=11),$M53=OFFSET($M53,-1,0)),OFFSET(Q53,-1,0),
    IF(ISBLANK(VLOOKUP($N53,[2]ActorTable!$1:$1048576,MATCH("표준 DI pp Min",[2]ActorTable!$1:$1,0),0)),"삭제",
      INT(VLOOKUP($M53,$AN:$BA,MATCH($AX$1,$AN$1:$BA$1,0),0)*(VLOOKUP($N53,[2]ActorTable!$1:$1048576,MATCH("표준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VLOOKUP($M53,$AN:$BA,MATCH($AZ$1,$AN$1:$BA$1,0),0)+INT($H53*(VLOOKUP($M53,$AN:$BA,MATCH($BA$1,$AN$1:$BA$1,0),0)-VLOOKUP($M53,$AN:$BA,MATCH($AZ$1,$AN$1:$BA$1,0),0)+1))),
IF($M53="지정 캐릭터 PP",
  IF(AND(OR($B53=10,$B53=11),$M53=OFFSET($M53,-1,0)),OFFSET(Q53,-1,0),
    INT($O53*VLOOKUP($M53,$AN:$BA,MATCH($AX$1,$AN$1:$BA$1,0),0))),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영웅등급"),VLOOKUP($M53,$AN:$BA,MATCH($AX$1,$AN$1:$BA$1,0),0),
IF(OR($M53="지정 캐릭터",$M53="지정 캐릭터 LBP1",$M53="지정 캐릭터 LBP2",$M53="지정 캐릭터 LBP3"),
  IF(AND(OR($B53=10,$B53=11),$M53=OFFSET($M53,-1,0)),OFFSET(R53,-1,0),
    INT(VLOOKUP($M53,$AN:$BA,MATCH($AX$1,$AN$1:$BA$1,0),0)*(VLOOKUP($N53,[2]ActorTable!$1:$1048576,MATCH("표준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VLOOKUP($M53,$AN:$BA,MATCH($AX$1,$AN$1:$BA$1,0),0)+INT($I53*(VLOOKUP($M53,$AN:$BA,MATCH($AY$1,$AN$1:$BA$1,0),0)-VLOOKUP($M53,$AN:$BA,MATCH($AX$1,$AN$1:$BA$1,0),0)+1))),
IF($M53="지정 캐릭터 PP",
  IF(AND(OR($B53=10,$B53=11),$M53=OFFSET($M53,-1,0)),OFFSET(R53,-1,0),
    INT($O53*(VLOOKUP($M53,$AN:$BA,MATCH($AX$1,$AN$1:$BA$1,0),0)*(VLOOKUP($M53,$AN:$BA,MATCH($AY$1,$AN$1:$BA$1,0),0)+$I53*(VLOOKUP($M53,$AN:$BA,MATCH($AZ$1,$AN$1:$BA$1,0),0)-VLOOKUP($M53,$AN:$BA,MATCH($AY$1,$AN$1:$BA$1,0),0)))))),
IF(OR($M53="안 지정 캐릭터 PP 일반등급",$M53="안 지정 캐릭터 PP 영웅등급"),
  IF(AND(OR($B53=10,$B53=11),$M53=OFFSET($M53,-1,0)),OFFSET(R53,-1,0),
    $O53*VLOOKUP($M53,$AN:$BA,MATCH($AX$1,$AN$1:$BA$1,0),0)),
"그외없음")))))))</f>
        <v>#VALUE!</v>
      </c>
      <c r="S53" t="e">
        <f ca="1">IF(OR(ISNUMBER(N53),N53="삭제"),"",
IF(LEFT(N53,5)="Equip",
  IF($BN$1&lt;VLOOKUP(N53,[1]EquipTable!$1:$1048576,MATCH("업데이트순번",[1]EquipTable!$1:$1,0),0),"업데이트순번이상",""),
IF(LEFT(N53,5)="Actor",
  IF($BW$1&lt;VLOOKUP(N53,[2]ActorTable!$1:$1048576,MATCH("업데이트순번",[2]ActorTable!$1:$1,0),0),"업데이트순번이상",""),
"그외없음")))</f>
        <v>#VALUE!</v>
      </c>
      <c r="T53" t="e">
        <f t="shared" ca="1" si="4"/>
        <v>#VALUE!</v>
      </c>
      <c r="U53" t="s">
        <v>83</v>
      </c>
      <c r="V53" t="s">
        <v>281</v>
      </c>
      <c r="W53">
        <v>1</v>
      </c>
      <c r="X53" t="s">
        <v>129</v>
      </c>
      <c r="Z53">
        <v>900</v>
      </c>
      <c r="AA53" t="str">
        <f t="shared" ca="1" si="5"/>
        <v>fe</v>
      </c>
      <c r="AB53" t="s">
        <v>83</v>
      </c>
      <c r="AC53" t="s">
        <v>116</v>
      </c>
      <c r="AD53">
        <v>1</v>
      </c>
      <c r="AE53" t="s">
        <v>129</v>
      </c>
      <c r="AG53">
        <v>1000</v>
      </c>
      <c r="AH53" t="str">
        <f t="shared" si="6"/>
        <v/>
      </c>
      <c r="AI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IFERROR(VLOOKUP(AC53,[2]ActorTable!$A:$G,MATCH("이름참고",[2]ActorTable!$1:$1,0),0),"캐릭터없음"),
"")))))</f>
        <v>그림자 단검</v>
      </c>
      <c r="AJ53">
        <v>1</v>
      </c>
      <c r="AK5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v>
      </c>
      <c r="AL53" t="str">
        <f t="shared" ca="1" si="7"/>
        <v>{"dy":21,"sl":1,"tp":"fe","vl":"Equip1102","cn":1,"pt":"GO","pr":1000}</v>
      </c>
      <c r="BK53" t="e">
        <f ca="1">IF(VLOOKUP($BT53,[1]EquipTable!$1:$1048576,MATCH("업데이트순번",[1]EquipTable!$1:$1,0),0)&lt;=$BN$1,1,0)
*IF(MID(BT53,7,1)="4",0.1,1)</f>
        <v>#VALUE!</v>
      </c>
      <c r="BL53" t="e">
        <f ca="1">IF(VLOOKUP($BT53,[1]EquipTable!$1:$1048576,MATCH("업데이트순번",[1]EquipTable!$1:$1,0),0)&lt;=$BN$1,1,0)
*IF(MID(BT53,7,1)="4",0.1,1)
*IF(AND(MID(BT53,7,1)&lt;&gt;"4",OR(MID(BT53,6,1)="6",MID(BT53,6,1)="7")),3,1)</f>
        <v>#VALUE!</v>
      </c>
      <c r="BM53" t="e">
        <f ca="1">IF(VLOOKUP($BT53,[1]EquipTable!$1:$1048576,MATCH("업데이트순번",[1]EquipTable!$1:$1,0),0)&lt;=$BN$1,1,0)
*IF(MID(BT53,7,1)="4",0.1,1)
*IF(AND(MID(BT53,7,1)&lt;&gt;"4",MID(BT53,6,1)="8"),4,1)</f>
        <v>#VALUE!</v>
      </c>
      <c r="BN53" t="e">
        <f t="shared" ca="1" si="14"/>
        <v>#VALUE!</v>
      </c>
      <c r="BO53" t="e">
        <f t="shared" ca="1" si="15"/>
        <v>#VALUE!</v>
      </c>
      <c r="BP53" t="e">
        <f t="shared" ca="1" si="16"/>
        <v>#VALUE!</v>
      </c>
      <c r="BQ53" t="e">
        <f t="shared" ca="1" si="17"/>
        <v>#VALUE!</v>
      </c>
      <c r="BR53" t="e">
        <f t="shared" ca="1" si="21"/>
        <v>#VALUE!</v>
      </c>
      <c r="BS53" t="e">
        <f t="shared" ca="1" si="22"/>
        <v>#VALUE!</v>
      </c>
      <c r="BT53" t="e">
        <f ca="1">OFFSET([1]EquipTable!$A$1,ROW()-1,0)</f>
        <v>#VALUE!</v>
      </c>
    </row>
    <row r="54" spans="1:72">
      <c r="A54">
        <v>22</v>
      </c>
      <c r="B54">
        <v>1</v>
      </c>
      <c r="C54">
        <f t="shared" si="0"/>
        <v>0</v>
      </c>
      <c r="D54">
        <f t="shared" ca="1" si="28"/>
        <v>0.96045057269073586</v>
      </c>
      <c r="E54">
        <f t="shared" ca="1" si="28"/>
        <v>0.4432071058052387</v>
      </c>
      <c r="F54">
        <f t="shared" ca="1" si="28"/>
        <v>0.1003058217138536</v>
      </c>
      <c r="G54">
        <f t="shared" ca="1" si="28"/>
        <v>0.53062132904388115</v>
      </c>
      <c r="H54">
        <f t="shared" ca="1" si="28"/>
        <v>0.70924778829736701</v>
      </c>
      <c r="I54">
        <f t="shared" ca="1" si="28"/>
        <v>0.16051950234845225</v>
      </c>
      <c r="M54" t="str">
        <f t="shared" ca="1" si="2"/>
        <v>지정 장비</v>
      </c>
      <c r="N54" t="e">
        <f t="shared" ca="1" si="20"/>
        <v>#VALUE!</v>
      </c>
      <c r="O54">
        <f t="shared" ca="1" si="12"/>
        <v>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캐릭터",$M54="지정 캐릭터 LBP1",$M54="지정 캐릭터 LBP2",$M54="지정 캐릭터 LBP3",$M54="안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캐릭터",$M54="지정 캐릭터 LBP1",$M54="지정 캐릭터 LBP2",$M54="지정 캐릭터 LBP3"),
  IF(AND(OR($B54=10,$B54=11),$M54=OFFSET($M54,-1,0)),OFFSET(Q54,-1,0),
    IF(ISBLANK(VLOOKUP($N54,[2]ActorTable!$1:$1048576,MATCH("표준 DI pp Min",[2]ActorTable!$1:$1,0),0)),"삭제",
      INT(VLOOKUP($M54,$AN:$BA,MATCH($AX$1,$AN$1:$BA$1,0),0)*(VLOOKUP($N54,[2]ActorTable!$1:$1048576,MATCH("표준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VLOOKUP($M54,$AN:$BA,MATCH($AZ$1,$AN$1:$BA$1,0),0)+INT($H54*(VLOOKUP($M54,$AN:$BA,MATCH($BA$1,$AN$1:$BA$1,0),0)-VLOOKUP($M54,$AN:$BA,MATCH($AZ$1,$AN$1:$BA$1,0),0)+1))),
IF($M54="지정 캐릭터 PP",
  IF(AND(OR($B54=10,$B54=11),$M54=OFFSET($M54,-1,0)),OFFSET(Q54,-1,0),
    INT($O54*VLOOKUP($M54,$AN:$BA,MATCH($AX$1,$AN$1:$BA$1,0),0))),
"그외없음")))))))</f>
        <v>삭제</v>
      </c>
      <c r="R54" t="e">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영웅등급"),VLOOKUP($M54,$AN:$BA,MATCH($AX$1,$AN$1:$BA$1,0),0),
IF(OR($M54="지정 캐릭터",$M54="지정 캐릭터 LBP1",$M54="지정 캐릭터 LBP2",$M54="지정 캐릭터 LBP3"),
  IF(AND(OR($B54=10,$B54=11),$M54=OFFSET($M54,-1,0)),OFFSET(R54,-1,0),
    INT(VLOOKUP($M54,$AN:$BA,MATCH($AX$1,$AN$1:$BA$1,0),0)*(VLOOKUP($N54,[2]ActorTable!$1:$1048576,MATCH("표준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VLOOKUP($M54,$AN:$BA,MATCH($AX$1,$AN$1:$BA$1,0),0)+INT($I54*(VLOOKUP($M54,$AN:$BA,MATCH($AY$1,$AN$1:$BA$1,0),0)-VLOOKUP($M54,$AN:$BA,MATCH($AX$1,$AN$1:$BA$1,0),0)+1))),
IF($M54="지정 캐릭터 PP",
  IF(AND(OR($B54=10,$B54=11),$M54=OFFSET($M54,-1,0)),OFFSET(R54,-1,0),
    INT($O54*(VLOOKUP($M54,$AN:$BA,MATCH($AX$1,$AN$1:$BA$1,0),0)*(VLOOKUP($M54,$AN:$BA,MATCH($AY$1,$AN$1:$BA$1,0),0)+$I54*(VLOOKUP($M54,$AN:$BA,MATCH($AZ$1,$AN$1:$BA$1,0),0)-VLOOKUP($M54,$AN:$BA,MATCH($AY$1,$AN$1:$BA$1,0),0)))))),
IF(OR($M54="안 지정 캐릭터 PP 일반등급",$M54="안 지정 캐릭터 PP 영웅등급"),
  IF(AND(OR($B54=10,$B54=11),$M54=OFFSET($M54,-1,0)),OFFSET(R54,-1,0),
    $O54*VLOOKUP($M54,$AN:$BA,MATCH($AX$1,$AN$1:$BA$1,0),0)),
"그외없음")))))))</f>
        <v>#VALUE!</v>
      </c>
      <c r="S54" t="e">
        <f ca="1">IF(OR(ISNUMBER(N54),N54="삭제"),"",
IF(LEFT(N54,5)="Equip",
  IF($BN$1&lt;VLOOKUP(N54,[1]EquipTable!$1:$1048576,MATCH("업데이트순번",[1]EquipTable!$1:$1,0),0),"업데이트순번이상",""),
IF(LEFT(N54,5)="Actor",
  IF($BW$1&lt;VLOOKUP(N54,[2]ActorTable!$1:$1048576,MATCH("업데이트순번",[2]ActorTable!$1:$1,0),0),"업데이트순번이상",""),
"그외없음")))</f>
        <v>#VALUE!</v>
      </c>
      <c r="T54" t="e">
        <f t="shared" ca="1" si="4"/>
        <v>#VALUE!</v>
      </c>
      <c r="U54" t="s">
        <v>83</v>
      </c>
      <c r="V54" t="s">
        <v>204</v>
      </c>
      <c r="W54">
        <v>1</v>
      </c>
      <c r="X54" t="s">
        <v>129</v>
      </c>
      <c r="Z54">
        <v>700</v>
      </c>
      <c r="AA54" t="str">
        <f t="shared" ca="1" si="5"/>
        <v>fe</v>
      </c>
      <c r="AB54" t="s">
        <v>83</v>
      </c>
      <c r="AC54" t="s">
        <v>206</v>
      </c>
      <c r="AD54">
        <v>1</v>
      </c>
      <c r="AE54" t="s">
        <v>133</v>
      </c>
      <c r="AG54">
        <v>10</v>
      </c>
      <c r="AH54" t="str">
        <f t="shared" si="6"/>
        <v/>
      </c>
      <c r="AI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IFERROR(VLOOKUP(AC54,[2]ActorTable!$A:$G,MATCH("이름참고",[2]ActorTable!$1:$1,0),0),"캐릭터없음"),
"")))))</f>
        <v>전투마법사의 지팡이</v>
      </c>
      <c r="AJ54">
        <v>1</v>
      </c>
      <c r="AK5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v>
      </c>
      <c r="AL54" t="str">
        <f t="shared" ca="1" si="7"/>
        <v>{"dy":22,"sl":1,"tp":"fe","vl":"Equip3301","cn":1,"pt":"DI","pr":10}</v>
      </c>
      <c r="BK54" t="e">
        <f ca="1">IF(VLOOKUP($BT54,[1]EquipTable!$1:$1048576,MATCH("업데이트순번",[1]EquipTable!$1:$1,0),0)&lt;=$BN$1,1,0)
*IF(MID(BT54,7,1)="4",0.1,1)</f>
        <v>#VALUE!</v>
      </c>
      <c r="BL54" t="e">
        <f ca="1">IF(VLOOKUP($BT54,[1]EquipTable!$1:$1048576,MATCH("업데이트순번",[1]EquipTable!$1:$1,0),0)&lt;=$BN$1,1,0)
*IF(MID(BT54,7,1)="4",0.1,1)
*IF(AND(MID(BT54,7,1)&lt;&gt;"4",OR(MID(BT54,6,1)="6",MID(BT54,6,1)="7")),3,1)</f>
        <v>#VALUE!</v>
      </c>
      <c r="BM54" t="e">
        <f ca="1">IF(VLOOKUP($BT54,[1]EquipTable!$1:$1048576,MATCH("업데이트순번",[1]EquipTable!$1:$1,0),0)&lt;=$BN$1,1,0)
*IF(MID(BT54,7,1)="4",0.1,1)
*IF(AND(MID(BT54,7,1)&lt;&gt;"4",MID(BT54,6,1)="8"),4,1)</f>
        <v>#VALUE!</v>
      </c>
      <c r="BN54" t="e">
        <f t="shared" ca="1" si="14"/>
        <v>#VALUE!</v>
      </c>
      <c r="BO54" t="e">
        <f t="shared" ca="1" si="15"/>
        <v>#VALUE!</v>
      </c>
      <c r="BP54" t="e">
        <f t="shared" ca="1" si="16"/>
        <v>#VALUE!</v>
      </c>
      <c r="BQ54" t="e">
        <f t="shared" ca="1" si="17"/>
        <v>#VALUE!</v>
      </c>
      <c r="BR54" t="e">
        <f t="shared" ca="1" si="21"/>
        <v>#VALUE!</v>
      </c>
      <c r="BS54" t="e">
        <f t="shared" ca="1" si="22"/>
        <v>#VALUE!</v>
      </c>
      <c r="BT54" t="e">
        <f ca="1">OFFSET([1]EquipTable!$A$1,ROW()-1,0)</f>
        <v>#VALUE!</v>
      </c>
    </row>
    <row r="55" spans="1:72">
      <c r="A55">
        <v>23</v>
      </c>
      <c r="B55">
        <v>1</v>
      </c>
      <c r="C55">
        <f t="shared" si="0"/>
        <v>0</v>
      </c>
      <c r="D55">
        <f t="shared" ca="1" si="28"/>
        <v>0.9502760934904958</v>
      </c>
      <c r="E55">
        <f t="shared" ca="1" si="28"/>
        <v>7.6655086185213772E-2</v>
      </c>
      <c r="F55">
        <f t="shared" ca="1" si="28"/>
        <v>0.89890201477201037</v>
      </c>
      <c r="G55">
        <f t="shared" ca="1" si="28"/>
        <v>0.41547905381019223</v>
      </c>
      <c r="H55">
        <f t="shared" ca="1" si="28"/>
        <v>0.61745027543525099</v>
      </c>
      <c r="I55">
        <f t="shared" ca="1" si="28"/>
        <v>9.1553018891629701E-2</v>
      </c>
      <c r="M55" t="str">
        <f t="shared" ca="1" si="2"/>
        <v>지정 장비</v>
      </c>
      <c r="N55" t="e">
        <f t="shared" ca="1" si="20"/>
        <v>#VALUE!</v>
      </c>
      <c r="O55">
        <f t="shared" ca="1" si="12"/>
        <v>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캐릭터",$M55="지정 캐릭터 LBP1",$M55="지정 캐릭터 LBP2",$M55="지정 캐릭터 LBP3",$M55="안 지정 캐릭터 영웅등급"),"DI",
IF($M55="지정 캐릭터 PP","DI",
IF(OR($M55="안 지정 캐릭터 PP 일반등급",$M55="안 지정 캐릭터 PP 영웅등급"),"GO",
"그외없음"))))))</f>
        <v>DI</v>
      </c>
      <c r="Q55" t="e">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캐릭터",$M55="지정 캐릭터 LBP1",$M55="지정 캐릭터 LBP2",$M55="지정 캐릭터 LBP3"),
  IF(AND(OR($B55=10,$B55=11),$M55=OFFSET($M55,-1,0)),OFFSET(Q55,-1,0),
    IF(ISBLANK(VLOOKUP($N55,[2]ActorTable!$1:$1048576,MATCH("표준 DI pp Min",[2]ActorTable!$1:$1,0),0)),"삭제",
      INT(VLOOKUP($M55,$AN:$BA,MATCH($AX$1,$AN$1:$BA$1,0),0)*(VLOOKUP($N55,[2]ActorTable!$1:$1048576,MATCH("표준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VLOOKUP($M55,$AN:$BA,MATCH($AZ$1,$AN$1:$BA$1,0),0)+INT($H55*(VLOOKUP($M55,$AN:$BA,MATCH($BA$1,$AN$1:$BA$1,0),0)-VLOOKUP($M55,$AN:$BA,MATCH($AZ$1,$AN$1:$BA$1,0),0)+1))),
IF($M55="지정 캐릭터 PP",
  IF(AND(OR($B55=10,$B55=11),$M55=OFFSET($M55,-1,0)),OFFSET(Q55,-1,0),
    INT($O55*VLOOKUP($M55,$AN:$BA,MATCH($AX$1,$AN$1:$BA$1,0),0))),
"그외없음")))))))</f>
        <v>#VALUE!</v>
      </c>
      <c r="R55" t="e">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영웅등급"),VLOOKUP($M55,$AN:$BA,MATCH($AX$1,$AN$1:$BA$1,0),0),
IF(OR($M55="지정 캐릭터",$M55="지정 캐릭터 LBP1",$M55="지정 캐릭터 LBP2",$M55="지정 캐릭터 LBP3"),
  IF(AND(OR($B55=10,$B55=11),$M55=OFFSET($M55,-1,0)),OFFSET(R55,-1,0),
    INT(VLOOKUP($M55,$AN:$BA,MATCH($AX$1,$AN$1:$BA$1,0),0)*(VLOOKUP($N55,[2]ActorTable!$1:$1048576,MATCH("표준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VLOOKUP($M55,$AN:$BA,MATCH($AX$1,$AN$1:$BA$1,0),0)+INT($I55*(VLOOKUP($M55,$AN:$BA,MATCH($AY$1,$AN$1:$BA$1,0),0)-VLOOKUP($M55,$AN:$BA,MATCH($AX$1,$AN$1:$BA$1,0),0)+1))),
IF($M55="지정 캐릭터 PP",
  IF(AND(OR($B55=10,$B55=11),$M55=OFFSET($M55,-1,0)),OFFSET(R55,-1,0),
    INT($O55*(VLOOKUP($M55,$AN:$BA,MATCH($AX$1,$AN$1:$BA$1,0),0)*(VLOOKUP($M55,$AN:$BA,MATCH($AY$1,$AN$1:$BA$1,0),0)+$I55*(VLOOKUP($M55,$AN:$BA,MATCH($AZ$1,$AN$1:$BA$1,0),0)-VLOOKUP($M55,$AN:$BA,MATCH($AY$1,$AN$1:$BA$1,0),0)))))),
IF(OR($M55="안 지정 캐릭터 PP 일반등급",$M55="안 지정 캐릭터 PP 영웅등급"),
  IF(AND(OR($B55=10,$B55=11),$M55=OFFSET($M55,-1,0)),OFFSET(R55,-1,0),
    $O55*VLOOKUP($M55,$AN:$BA,MATCH($AX$1,$AN$1:$BA$1,0),0)),
"그외없음")))))))</f>
        <v>#VALUE!</v>
      </c>
      <c r="S55" t="e">
        <f ca="1">IF(OR(ISNUMBER(N55),N55="삭제"),"",
IF(LEFT(N55,5)="Equip",
  IF($BN$1&lt;VLOOKUP(N55,[1]EquipTable!$1:$1048576,MATCH("업데이트순번",[1]EquipTable!$1:$1,0),0),"업데이트순번이상",""),
IF(LEFT(N55,5)="Actor",
  IF($BW$1&lt;VLOOKUP(N55,[2]ActorTable!$1:$1048576,MATCH("업데이트순번",[2]ActorTable!$1:$1,0),0),"업데이트순번이상",""),
"그외없음")))</f>
        <v>#VALUE!</v>
      </c>
      <c r="T55" t="e">
        <f t="shared" ca="1" si="4"/>
        <v>#VALUE!</v>
      </c>
      <c r="U55" t="s">
        <v>83</v>
      </c>
      <c r="V55" t="s">
        <v>187</v>
      </c>
      <c r="W55">
        <v>1</v>
      </c>
      <c r="X55" t="s">
        <v>129</v>
      </c>
      <c r="Z55">
        <v>29800</v>
      </c>
      <c r="AA55" t="str">
        <f t="shared" ca="1" si="5"/>
        <v>fe</v>
      </c>
      <c r="AB55" t="s">
        <v>83</v>
      </c>
      <c r="AC55" t="s">
        <v>186</v>
      </c>
      <c r="AD55">
        <v>1</v>
      </c>
      <c r="AE55" t="s">
        <v>133</v>
      </c>
      <c r="AG55">
        <v>16</v>
      </c>
      <c r="AH55" t="str">
        <f t="shared" si="6"/>
        <v/>
      </c>
      <c r="AI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IFERROR(VLOOKUP(AC55,[2]ActorTable!$A:$G,MATCH("이름참고",[2]ActorTable!$1:$1,0),0),"캐릭터없음"),
"")))))</f>
        <v>빛나는 보석의 방패</v>
      </c>
      <c r="AJ55">
        <v>1</v>
      </c>
      <c r="AK5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v>
      </c>
      <c r="AL55" t="str">
        <f t="shared" ca="1" si="7"/>
        <v>{"dy":23,"sl":1,"tp":"fe","vl":"Equip7201","cn":1,"pt":"DI","pr":16}</v>
      </c>
      <c r="BK55" t="e">
        <f ca="1">IF(VLOOKUP($BT55,[1]EquipTable!$1:$1048576,MATCH("업데이트순번",[1]EquipTable!$1:$1,0),0)&lt;=$BN$1,1,0)
*IF(MID(BT55,7,1)="4",0.1,1)</f>
        <v>#VALUE!</v>
      </c>
      <c r="BL55" t="e">
        <f ca="1">IF(VLOOKUP($BT55,[1]EquipTable!$1:$1048576,MATCH("업데이트순번",[1]EquipTable!$1:$1,0),0)&lt;=$BN$1,1,0)
*IF(MID(BT55,7,1)="4",0.1,1)
*IF(AND(MID(BT55,7,1)&lt;&gt;"4",OR(MID(BT55,6,1)="6",MID(BT55,6,1)="7")),3,1)</f>
        <v>#VALUE!</v>
      </c>
      <c r="BM55" t="e">
        <f ca="1">IF(VLOOKUP($BT55,[1]EquipTable!$1:$1048576,MATCH("업데이트순번",[1]EquipTable!$1:$1,0),0)&lt;=$BN$1,1,0)
*IF(MID(BT55,7,1)="4",0.1,1)
*IF(AND(MID(BT55,7,1)&lt;&gt;"4",MID(BT55,6,1)="8"),4,1)</f>
        <v>#VALUE!</v>
      </c>
      <c r="BN55" t="e">
        <f t="shared" ca="1" si="14"/>
        <v>#VALUE!</v>
      </c>
      <c r="BO55" t="e">
        <f t="shared" ca="1" si="15"/>
        <v>#VALUE!</v>
      </c>
      <c r="BP55" t="e">
        <f t="shared" ca="1" si="16"/>
        <v>#VALUE!</v>
      </c>
      <c r="BQ55" t="e">
        <f t="shared" ca="1" si="17"/>
        <v>#VALUE!</v>
      </c>
      <c r="BR55" t="e">
        <f t="shared" ca="1" si="21"/>
        <v>#VALUE!</v>
      </c>
      <c r="BS55" t="e">
        <f t="shared" ca="1" si="22"/>
        <v>#VALUE!</v>
      </c>
      <c r="BT55" t="e">
        <f ca="1">OFFSET([1]EquipTable!$A$1,ROW()-1,0)</f>
        <v>#VALUE!</v>
      </c>
    </row>
    <row r="56" spans="1:72">
      <c r="A56">
        <v>24</v>
      </c>
      <c r="B56">
        <v>1</v>
      </c>
      <c r="C56">
        <f t="shared" si="0"/>
        <v>0</v>
      </c>
      <c r="D56">
        <f t="shared" ca="1" si="28"/>
        <v>0.86312889241429669</v>
      </c>
      <c r="E56">
        <f t="shared" ca="1" si="28"/>
        <v>0.99907039020570254</v>
      </c>
      <c r="F56">
        <f t="shared" ca="1" si="28"/>
        <v>0.26689154984703256</v>
      </c>
      <c r="G56">
        <f t="shared" ca="1" si="28"/>
        <v>0.60551223171008406</v>
      </c>
      <c r="H56">
        <f t="shared" ca="1" si="28"/>
        <v>3.127067679385287E-2</v>
      </c>
      <c r="I56">
        <f t="shared" ca="1" si="28"/>
        <v>0.97114074537149964</v>
      </c>
      <c r="M56" t="str">
        <f t="shared" ca="1" si="2"/>
        <v>지정 장비</v>
      </c>
      <c r="N56" t="e">
        <f t="shared" ca="1" si="20"/>
        <v>#VALUE!</v>
      </c>
      <c r="O56">
        <f t="shared" ca="1" si="12"/>
        <v>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캐릭터",$M56="지정 캐릭터 LBP1",$M56="지정 캐릭터 LBP2",$M56="지정 캐릭터 LBP3",$M56="안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캐릭터",$M56="지정 캐릭터 LBP1",$M56="지정 캐릭터 LBP2",$M56="지정 캐릭터 LBP3"),
  IF(AND(OR($B56=10,$B56=11),$M56=OFFSET($M56,-1,0)),OFFSET(Q56,-1,0),
    IF(ISBLANK(VLOOKUP($N56,[2]ActorTable!$1:$1048576,MATCH("표준 DI pp Min",[2]ActorTable!$1:$1,0),0)),"삭제",
      INT(VLOOKUP($M56,$AN:$BA,MATCH($AX$1,$AN$1:$BA$1,0),0)*(VLOOKUP($N56,[2]ActorTable!$1:$1048576,MATCH("표준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VLOOKUP($M56,$AN:$BA,MATCH($AZ$1,$AN$1:$BA$1,0),0)+INT($H56*(VLOOKUP($M56,$AN:$BA,MATCH($BA$1,$AN$1:$BA$1,0),0)-VLOOKUP($M56,$AN:$BA,MATCH($AZ$1,$AN$1:$BA$1,0),0)+1))),
IF($M56="지정 캐릭터 PP",
  IF(AND(OR($B56=10,$B56=11),$M56=OFFSET($M56,-1,0)),OFFSET(Q56,-1,0),
    INT($O56*VLOOKUP($M56,$AN:$BA,MATCH($AX$1,$AN$1:$BA$1,0),0))),
"그외없음")))))))</f>
        <v>삭제</v>
      </c>
      <c r="R56" t="e">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영웅등급"),VLOOKUP($M56,$AN:$BA,MATCH($AX$1,$AN$1:$BA$1,0),0),
IF(OR($M56="지정 캐릭터",$M56="지정 캐릭터 LBP1",$M56="지정 캐릭터 LBP2",$M56="지정 캐릭터 LBP3"),
  IF(AND(OR($B56=10,$B56=11),$M56=OFFSET($M56,-1,0)),OFFSET(R56,-1,0),
    INT(VLOOKUP($M56,$AN:$BA,MATCH($AX$1,$AN$1:$BA$1,0),0)*(VLOOKUP($N56,[2]ActorTable!$1:$1048576,MATCH("표준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VLOOKUP($M56,$AN:$BA,MATCH($AX$1,$AN$1:$BA$1,0),0)+INT($I56*(VLOOKUP($M56,$AN:$BA,MATCH($AY$1,$AN$1:$BA$1,0),0)-VLOOKUP($M56,$AN:$BA,MATCH($AX$1,$AN$1:$BA$1,0),0)+1))),
IF($M56="지정 캐릭터 PP",
  IF(AND(OR($B56=10,$B56=11),$M56=OFFSET($M56,-1,0)),OFFSET(R56,-1,0),
    INT($O56*(VLOOKUP($M56,$AN:$BA,MATCH($AX$1,$AN$1:$BA$1,0),0)*(VLOOKUP($M56,$AN:$BA,MATCH($AY$1,$AN$1:$BA$1,0),0)+$I56*(VLOOKUP($M56,$AN:$BA,MATCH($AZ$1,$AN$1:$BA$1,0),0)-VLOOKUP($M56,$AN:$BA,MATCH($AY$1,$AN$1:$BA$1,0),0)))))),
IF(OR($M56="안 지정 캐릭터 PP 일반등급",$M56="안 지정 캐릭터 PP 영웅등급"),
  IF(AND(OR($B56=10,$B56=11),$M56=OFFSET($M56,-1,0)),OFFSET(R56,-1,0),
    $O56*VLOOKUP($M56,$AN:$BA,MATCH($AX$1,$AN$1:$BA$1,0),0)),
"그외없음")))))))</f>
        <v>#VALUE!</v>
      </c>
      <c r="S56" t="e">
        <f ca="1">IF(OR(ISNUMBER(N56),N56="삭제"),"",
IF(LEFT(N56,5)="Equip",
  IF($BN$1&lt;VLOOKUP(N56,[1]EquipTable!$1:$1048576,MATCH("업데이트순번",[1]EquipTable!$1:$1,0),0),"업데이트순번이상",""),
IF(LEFT(N56,5)="Actor",
  IF($BW$1&lt;VLOOKUP(N56,[2]ActorTable!$1:$1048576,MATCH("업데이트순번",[2]ActorTable!$1:$1,0),0),"업데이트순번이상",""),
"그외없음")))</f>
        <v>#VALUE!</v>
      </c>
      <c r="T56" t="e">
        <f t="shared" ca="1" si="4"/>
        <v>#VALUE!</v>
      </c>
      <c r="U56" t="s">
        <v>83</v>
      </c>
      <c r="V56" t="s">
        <v>103</v>
      </c>
      <c r="W56">
        <v>1</v>
      </c>
      <c r="X56" t="s">
        <v>129</v>
      </c>
      <c r="Z56">
        <v>7200</v>
      </c>
      <c r="AA56" t="str">
        <f t="shared" ca="1" si="5"/>
        <v>fe</v>
      </c>
      <c r="AB56" t="s">
        <v>83</v>
      </c>
      <c r="AC56" t="s">
        <v>272</v>
      </c>
      <c r="AD56">
        <v>1</v>
      </c>
      <c r="AE56" t="s">
        <v>129</v>
      </c>
      <c r="AG56">
        <v>900</v>
      </c>
      <c r="AH56" t="str">
        <f t="shared" si="6"/>
        <v/>
      </c>
      <c r="AI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IFERROR(VLOOKUP(AC56,[2]ActorTable!$A:$G,MATCH("이름참고",[2]ActorTable!$1:$1,0),0),"캐릭터없음"),
"")))))</f>
        <v>떠오르는 태양의 지팡이</v>
      </c>
      <c r="AJ56">
        <v>1</v>
      </c>
      <c r="AK5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v>
      </c>
      <c r="AL56" t="str">
        <f t="shared" ca="1" si="7"/>
        <v>{"dy":24,"sl":1,"tp":"fe","vl":"Equip3002","cn":1,"pt":"GO","pr":900}</v>
      </c>
      <c r="BK56" t="e">
        <f ca="1">IF(VLOOKUP($BT56,[1]EquipTable!$1:$1048576,MATCH("업데이트순번",[1]EquipTable!$1:$1,0),0)&lt;=$BN$1,1,0)
*IF(MID(BT56,7,1)="4",0.1,1)</f>
        <v>#VALUE!</v>
      </c>
      <c r="BL56" t="e">
        <f ca="1">IF(VLOOKUP($BT56,[1]EquipTable!$1:$1048576,MATCH("업데이트순번",[1]EquipTable!$1:$1,0),0)&lt;=$BN$1,1,0)
*IF(MID(BT56,7,1)="4",0.1,1)
*IF(AND(MID(BT56,7,1)&lt;&gt;"4",OR(MID(BT56,6,1)="6",MID(BT56,6,1)="7")),3,1)</f>
        <v>#VALUE!</v>
      </c>
      <c r="BM56" t="e">
        <f ca="1">IF(VLOOKUP($BT56,[1]EquipTable!$1:$1048576,MATCH("업데이트순번",[1]EquipTable!$1:$1,0),0)&lt;=$BN$1,1,0)
*IF(MID(BT56,7,1)="4",0.1,1)
*IF(AND(MID(BT56,7,1)&lt;&gt;"4",MID(BT56,6,1)="8"),4,1)</f>
        <v>#VALUE!</v>
      </c>
      <c r="BN56" t="e">
        <f t="shared" ca="1" si="14"/>
        <v>#VALUE!</v>
      </c>
      <c r="BO56" t="e">
        <f t="shared" ca="1" si="15"/>
        <v>#VALUE!</v>
      </c>
      <c r="BP56" t="e">
        <f t="shared" ca="1" si="16"/>
        <v>#VALUE!</v>
      </c>
      <c r="BQ56" t="e">
        <f t="shared" ca="1" si="17"/>
        <v>#VALUE!</v>
      </c>
      <c r="BR56" t="e">
        <f t="shared" ca="1" si="21"/>
        <v>#VALUE!</v>
      </c>
      <c r="BS56" t="e">
        <f t="shared" ca="1" si="22"/>
        <v>#VALUE!</v>
      </c>
      <c r="BT56" t="e">
        <f ca="1">OFFSET([1]EquipTable!$A$1,ROW()-1,0)</f>
        <v>#VALUE!</v>
      </c>
    </row>
    <row r="57" spans="1:72">
      <c r="A57">
        <v>25</v>
      </c>
      <c r="B57">
        <v>1</v>
      </c>
      <c r="C57">
        <f t="shared" si="0"/>
        <v>0</v>
      </c>
      <c r="D57">
        <f t="shared" ca="1" si="28"/>
        <v>0.77476857269605037</v>
      </c>
      <c r="E57">
        <f t="shared" ca="1" si="28"/>
        <v>0.62671206028957938</v>
      </c>
      <c r="F57">
        <f t="shared" ca="1" si="28"/>
        <v>0.45741634177262891</v>
      </c>
      <c r="G57">
        <f t="shared" ca="1" si="28"/>
        <v>0.24470587734622817</v>
      </c>
      <c r="H57">
        <f t="shared" ca="1" si="28"/>
        <v>9.0715419765467709E-2</v>
      </c>
      <c r="I57">
        <f t="shared" ca="1" si="28"/>
        <v>0.13793329331920745</v>
      </c>
      <c r="J57" t="s">
        <v>83</v>
      </c>
      <c r="K57" t="s">
        <v>264</v>
      </c>
      <c r="M57" t="str">
        <f t="shared" si="2"/>
        <v>지정 장비</v>
      </c>
      <c r="N57" t="str">
        <f t="shared" ca="1" si="20"/>
        <v>Equip6302</v>
      </c>
      <c r="O57">
        <f t="shared" ca="1" si="12"/>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캐릭터",$M57="지정 캐릭터 LBP1",$M57="지정 캐릭터 LBP2",$M57="지정 캐릭터 LBP3",$M57="안 지정 캐릭터 영웅등급"),"DI",
IF($M57="지정 캐릭터 PP","DI",
IF(OR($M57="안 지정 캐릭터 PP 일반등급",$M57="안 지정 캐릭터 PP 영웅등급"),"GO",
"그외없음"))))))</f>
        <v>DI</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캐릭터",$M57="지정 캐릭터 LBP1",$M57="지정 캐릭터 LBP2",$M57="지정 캐릭터 LBP3"),
  IF(AND(OR($B57=10,$B57=11),$M57=OFFSET($M57,-1,0)),OFFSET(Q57,-1,0),
    IF(ISBLANK(VLOOKUP($N57,[2]ActorTable!$1:$1048576,MATCH("표준 DI pp Min",[2]ActorTable!$1:$1,0),0)),"삭제",
      INT(VLOOKUP($M57,$AN:$BA,MATCH($AX$1,$AN$1:$BA$1,0),0)*(VLOOKUP($N57,[2]ActorTable!$1:$1048576,MATCH("표준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VLOOKUP($M57,$AN:$BA,MATCH($AZ$1,$AN$1:$BA$1,0),0)+INT($H57*(VLOOKUP($M57,$AN:$BA,MATCH($BA$1,$AN$1:$BA$1,0),0)-VLOOKUP($M57,$AN:$BA,MATCH($AZ$1,$AN$1:$BA$1,0),0)+1))),
IF($M57="지정 캐릭터 PP",
  IF(AND(OR($B57=10,$B57=11),$M57=OFFSET($M57,-1,0)),OFFSET(Q57,-1,0),
    INT($O57*VLOOKUP($M57,$AN:$BA,MATCH($AX$1,$AN$1:$BA$1,0),0))),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영웅등급"),VLOOKUP($M57,$AN:$BA,MATCH($AX$1,$AN$1:$BA$1,0),0),
IF(OR($M57="지정 캐릭터",$M57="지정 캐릭터 LBP1",$M57="지정 캐릭터 LBP2",$M57="지정 캐릭터 LBP3"),
  IF(AND(OR($B57=10,$B57=11),$M57=OFFSET($M57,-1,0)),OFFSET(R57,-1,0),
    INT(VLOOKUP($M57,$AN:$BA,MATCH($AX$1,$AN$1:$BA$1,0),0)*(VLOOKUP($N57,[2]ActorTable!$1:$1048576,MATCH("표준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VLOOKUP($M57,$AN:$BA,MATCH($AX$1,$AN$1:$BA$1,0),0)+INT($I57*(VLOOKUP($M57,$AN:$BA,MATCH($AY$1,$AN$1:$BA$1,0),0)-VLOOKUP($M57,$AN:$BA,MATCH($AX$1,$AN$1:$BA$1,0),0)+1))),
IF($M57="지정 캐릭터 PP",
  IF(AND(OR($B57=10,$B57=11),$M57=OFFSET($M57,-1,0)),OFFSET(R57,-1,0),
    INT($O57*(VLOOKUP($M57,$AN:$BA,MATCH($AX$1,$AN$1:$BA$1,0),0)*(VLOOKUP($M57,$AN:$BA,MATCH($AY$1,$AN$1:$BA$1,0),0)+$I57*(VLOOKUP($M57,$AN:$BA,MATCH($AZ$1,$AN$1:$BA$1,0),0)-VLOOKUP($M57,$AN:$BA,MATCH($AY$1,$AN$1:$BA$1,0),0)))))),
IF(OR($M57="안 지정 캐릭터 PP 일반등급",$M57="안 지정 캐릭터 PP 영웅등급"),
  IF(AND(OR($B57=10,$B57=11),$M57=OFFSET($M57,-1,0)),OFFSET(R57,-1,0),
    $O57*VLOOKUP($M57,$AN:$BA,MATCH($AX$1,$AN$1:$BA$1,0),0)),
"그외없음")))))))</f>
        <v>33</v>
      </c>
      <c r="S57" t="str">
        <f ca="1">IF(OR(ISNUMBER(N57),N57="삭제"),"",
IF(LEFT(N57,5)="Equip",
  IF($BN$1&lt;VLOOKUP(N57,[1]EquipTable!$1:$1048576,MATCH("업데이트순번",[1]EquipTable!$1:$1,0),0),"업데이트순번이상",""),
IF(LEFT(N57,5)="Actor",
  IF($BW$1&lt;VLOOKUP(N57,[2]ActorTable!$1:$1048576,MATCH("업데이트순번",[2]ActorTable!$1:$1,0),0),"업데이트순번이상",""),
"그외없음")))</f>
        <v/>
      </c>
      <c r="T57">
        <f t="shared" ca="1" si="4"/>
        <v>0</v>
      </c>
      <c r="U57" t="s">
        <v>83</v>
      </c>
      <c r="V57" t="s">
        <v>184</v>
      </c>
      <c r="W57">
        <v>1</v>
      </c>
      <c r="X57" t="s">
        <v>133</v>
      </c>
      <c r="Z57">
        <v>37</v>
      </c>
      <c r="AA57" t="str">
        <f t="shared" ca="1" si="5"/>
        <v>fe</v>
      </c>
      <c r="AB57" t="s">
        <v>83</v>
      </c>
      <c r="AC57" t="s">
        <v>184</v>
      </c>
      <c r="AD57">
        <v>1</v>
      </c>
      <c r="AE57" t="s">
        <v>133</v>
      </c>
      <c r="AG57">
        <v>34</v>
      </c>
      <c r="AH57" t="str">
        <f t="shared" si="6"/>
        <v/>
      </c>
      <c r="AI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IFERROR(VLOOKUP(AC57,[2]ActorTable!$A:$G,MATCH("이름참고",[2]ActorTable!$1:$1,0),0),"캐릭터없음"),
"")))))</f>
        <v>꽃잎 샷건</v>
      </c>
      <c r="AJ57">
        <v>1</v>
      </c>
      <c r="AK5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v>
      </c>
      <c r="AL57" t="str">
        <f t="shared" ca="1" si="7"/>
        <v>{"dy":25,"sl":1,"tp":"fe","vl":"Equip6302","cn":1,"pt":"DI","pr":34}</v>
      </c>
      <c r="BK57" t="e">
        <f ca="1">IF(VLOOKUP($BT57,[1]EquipTable!$1:$1048576,MATCH("업데이트순번",[1]EquipTable!$1:$1,0),0)&lt;=$BN$1,1,0)
*IF(MID(BT57,7,1)="4",0.1,1)</f>
        <v>#VALUE!</v>
      </c>
      <c r="BL57" t="e">
        <f ca="1">IF(VLOOKUP($BT57,[1]EquipTable!$1:$1048576,MATCH("업데이트순번",[1]EquipTable!$1:$1,0),0)&lt;=$BN$1,1,0)
*IF(MID(BT57,7,1)="4",0.1,1)
*IF(AND(MID(BT57,7,1)&lt;&gt;"4",OR(MID(BT57,6,1)="6",MID(BT57,6,1)="7")),3,1)</f>
        <v>#VALUE!</v>
      </c>
      <c r="BM57" t="e">
        <f ca="1">IF(VLOOKUP($BT57,[1]EquipTable!$1:$1048576,MATCH("업데이트순번",[1]EquipTable!$1:$1,0),0)&lt;=$BN$1,1,0)
*IF(MID(BT57,7,1)="4",0.1,1)
*IF(AND(MID(BT57,7,1)&lt;&gt;"4",MID(BT57,6,1)="8"),4,1)</f>
        <v>#VALUE!</v>
      </c>
      <c r="BN57" t="e">
        <f t="shared" ca="1" si="14"/>
        <v>#VALUE!</v>
      </c>
      <c r="BO57" t="e">
        <f t="shared" ca="1" si="15"/>
        <v>#VALUE!</v>
      </c>
      <c r="BP57" t="e">
        <f t="shared" ca="1" si="16"/>
        <v>#VALUE!</v>
      </c>
      <c r="BQ57" t="e">
        <f t="shared" ca="1" si="17"/>
        <v>#VALUE!</v>
      </c>
      <c r="BR57" t="e">
        <f t="shared" ca="1" si="21"/>
        <v>#VALUE!</v>
      </c>
      <c r="BS57" t="e">
        <f t="shared" ca="1" si="22"/>
        <v>#VALUE!</v>
      </c>
      <c r="BT57" t="e">
        <f ca="1">OFFSET([1]EquipTable!$A$1,ROW()-1,0)</f>
        <v>#VALUE!</v>
      </c>
    </row>
    <row r="58" spans="1:72">
      <c r="A58">
        <v>26</v>
      </c>
      <c r="B58">
        <v>1</v>
      </c>
      <c r="C58">
        <f t="shared" si="0"/>
        <v>0</v>
      </c>
      <c r="D58">
        <f t="shared" ca="1" si="28"/>
        <v>0.78507362969225292</v>
      </c>
      <c r="E58">
        <f t="shared" ca="1" si="28"/>
        <v>0.39357329757997639</v>
      </c>
      <c r="F58">
        <f t="shared" ca="1" si="28"/>
        <v>0.69164275785893714</v>
      </c>
      <c r="G58">
        <f t="shared" ca="1" si="28"/>
        <v>0.30658055921564886</v>
      </c>
      <c r="H58">
        <f t="shared" ca="1" si="28"/>
        <v>0.42102732764064521</v>
      </c>
      <c r="I58">
        <f t="shared" ca="1" si="28"/>
        <v>0.94831755023402164</v>
      </c>
      <c r="M58" t="str">
        <f t="shared" ca="1" si="2"/>
        <v>지정 장비</v>
      </c>
      <c r="N58" t="e">
        <f t="shared" ca="1" si="20"/>
        <v>#VALUE!</v>
      </c>
      <c r="O58">
        <f t="shared" ca="1" si="12"/>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캐릭터",$M58="지정 캐릭터 LBP1",$M58="지정 캐릭터 LBP2",$M58="지정 캐릭터 LBP3",$M58="안 지정 캐릭터 영웅등급"),"DI",
IF($M58="지정 캐릭터 PP","DI",
IF(OR($M58="안 지정 캐릭터 PP 일반등급",$M58="안 지정 캐릭터 PP 영웅등급"),"GO",
"그외없음"))))))</f>
        <v>DI</v>
      </c>
      <c r="Q58" t="e">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캐릭터",$M58="지정 캐릭터 LBP1",$M58="지정 캐릭터 LBP2",$M58="지정 캐릭터 LBP3"),
  IF(AND(OR($B58=10,$B58=11),$M58=OFFSET($M58,-1,0)),OFFSET(Q58,-1,0),
    IF(ISBLANK(VLOOKUP($N58,[2]ActorTable!$1:$1048576,MATCH("표준 DI pp Min",[2]ActorTable!$1:$1,0),0)),"삭제",
      INT(VLOOKUP($M58,$AN:$BA,MATCH($AX$1,$AN$1:$BA$1,0),0)*(VLOOKUP($N58,[2]ActorTable!$1:$1048576,MATCH("표준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VLOOKUP($M58,$AN:$BA,MATCH($AZ$1,$AN$1:$BA$1,0),0)+INT($H58*(VLOOKUP($M58,$AN:$BA,MATCH($BA$1,$AN$1:$BA$1,0),0)-VLOOKUP($M58,$AN:$BA,MATCH($AZ$1,$AN$1:$BA$1,0),0)+1))),
IF($M58="지정 캐릭터 PP",
  IF(AND(OR($B58=10,$B58=11),$M58=OFFSET($M58,-1,0)),OFFSET(Q58,-1,0),
    INT($O58*VLOOKUP($M58,$AN:$BA,MATCH($AX$1,$AN$1:$BA$1,0),0))),
"그외없음")))))))</f>
        <v>#VALUE!</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영웅등급"),VLOOKUP($M58,$AN:$BA,MATCH($AX$1,$AN$1:$BA$1,0),0),
IF(OR($M58="지정 캐릭터",$M58="지정 캐릭터 LBP1",$M58="지정 캐릭터 LBP2",$M58="지정 캐릭터 LBP3"),
  IF(AND(OR($B58=10,$B58=11),$M58=OFFSET($M58,-1,0)),OFFSET(R58,-1,0),
    INT(VLOOKUP($M58,$AN:$BA,MATCH($AX$1,$AN$1:$BA$1,0),0)*(VLOOKUP($N58,[2]ActorTable!$1:$1048576,MATCH("표준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VLOOKUP($M58,$AN:$BA,MATCH($AX$1,$AN$1:$BA$1,0),0)+INT($I58*(VLOOKUP($M58,$AN:$BA,MATCH($AY$1,$AN$1:$BA$1,0),0)-VLOOKUP($M58,$AN:$BA,MATCH($AX$1,$AN$1:$BA$1,0),0)+1))),
IF($M58="지정 캐릭터 PP",
  IF(AND(OR($B58=10,$B58=11),$M58=OFFSET($M58,-1,0)),OFFSET(R58,-1,0),
    INT($O58*(VLOOKUP($M58,$AN:$BA,MATCH($AX$1,$AN$1:$BA$1,0),0)*(VLOOKUP($M58,$AN:$BA,MATCH($AY$1,$AN$1:$BA$1,0),0)+$I58*(VLOOKUP($M58,$AN:$BA,MATCH($AZ$1,$AN$1:$BA$1,0),0)-VLOOKUP($M58,$AN:$BA,MATCH($AY$1,$AN$1:$BA$1,0),0)))))),
IF(OR($M58="안 지정 캐릭터 PP 일반등급",$M58="안 지정 캐릭터 PP 영웅등급"),
  IF(AND(OR($B58=10,$B58=11),$M58=OFFSET($M58,-1,0)),OFFSET(R58,-1,0),
    $O58*VLOOKUP($M58,$AN:$BA,MATCH($AX$1,$AN$1:$BA$1,0),0)),
"그외없음")))))))</f>
        <v>#VALUE!</v>
      </c>
      <c r="S58" t="e">
        <f ca="1">IF(OR(ISNUMBER(N58),N58="삭제"),"",
IF(LEFT(N58,5)="Equip",
  IF($BN$1&lt;VLOOKUP(N58,[1]EquipTable!$1:$1048576,MATCH("업데이트순번",[1]EquipTable!$1:$1,0),0),"업데이트순번이상",""),
IF(LEFT(N58,5)="Actor",
  IF($BW$1&lt;VLOOKUP(N58,[2]ActorTable!$1:$1048576,MATCH("업데이트순번",[2]ActorTable!$1:$1,0),0),"업데이트순번이상",""),
"그외없음")))</f>
        <v>#VALUE!</v>
      </c>
      <c r="T58" t="e">
        <f t="shared" ca="1" si="4"/>
        <v>#VALUE!</v>
      </c>
      <c r="U58" t="s">
        <v>83</v>
      </c>
      <c r="V58" t="s">
        <v>289</v>
      </c>
      <c r="W58">
        <v>1</v>
      </c>
      <c r="X58" t="s">
        <v>133</v>
      </c>
      <c r="Z58">
        <v>37</v>
      </c>
      <c r="AA58" t="str">
        <f t="shared" ca="1" si="5"/>
        <v>fe</v>
      </c>
      <c r="AB58" t="s">
        <v>83</v>
      </c>
      <c r="AC58" t="s">
        <v>289</v>
      </c>
      <c r="AD58">
        <v>1</v>
      </c>
      <c r="AE58" t="s">
        <v>129</v>
      </c>
      <c r="AG58">
        <v>22000</v>
      </c>
      <c r="AH58" t="str">
        <f t="shared" si="6"/>
        <v/>
      </c>
      <c r="AI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IFERROR(VLOOKUP(AC58,[2]ActorTable!$A:$G,MATCH("이름참고",[2]ActorTable!$1:$1,0),0),"캐릭터없음"),
"")))))</f>
        <v>광학입자포</v>
      </c>
      <c r="AJ58">
        <v>1</v>
      </c>
      <c r="AK5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v>
      </c>
      <c r="AL58" t="str">
        <f t="shared" ca="1" si="7"/>
        <v>{"dy":26,"sl":1,"tp":"fe","vl":"Equip6301","cn":1,"pt":"GO","pr":22000}</v>
      </c>
      <c r="BK58" t="e">
        <f ca="1">IF(VLOOKUP($BT58,[1]EquipTable!$1:$1048576,MATCH("업데이트순번",[1]EquipTable!$1:$1,0),0)&lt;=$BN$1,1,0)
*IF(MID(BT58,7,1)="4",0.1,1)</f>
        <v>#VALUE!</v>
      </c>
      <c r="BL58" t="e">
        <f ca="1">IF(VLOOKUP($BT58,[1]EquipTable!$1:$1048576,MATCH("업데이트순번",[1]EquipTable!$1:$1,0),0)&lt;=$BN$1,1,0)
*IF(MID(BT58,7,1)="4",0.1,1)
*IF(AND(MID(BT58,7,1)&lt;&gt;"4",OR(MID(BT58,6,1)="6",MID(BT58,6,1)="7")),3,1)</f>
        <v>#VALUE!</v>
      </c>
      <c r="BM58" t="e">
        <f ca="1">IF(VLOOKUP($BT58,[1]EquipTable!$1:$1048576,MATCH("업데이트순번",[1]EquipTable!$1:$1,0),0)&lt;=$BN$1,1,0)
*IF(MID(BT58,7,1)="4",0.1,1)
*IF(AND(MID(BT58,7,1)&lt;&gt;"4",MID(BT58,6,1)="8"),4,1)</f>
        <v>#VALUE!</v>
      </c>
      <c r="BN58" t="e">
        <f t="shared" ca="1" si="14"/>
        <v>#VALUE!</v>
      </c>
      <c r="BO58" t="e">
        <f t="shared" ca="1" si="15"/>
        <v>#VALUE!</v>
      </c>
      <c r="BP58" t="e">
        <f t="shared" ca="1" si="16"/>
        <v>#VALUE!</v>
      </c>
      <c r="BQ58" t="e">
        <f t="shared" ca="1" si="17"/>
        <v>#VALUE!</v>
      </c>
      <c r="BR58" t="e">
        <f t="shared" ca="1" si="21"/>
        <v>#VALUE!</v>
      </c>
      <c r="BS58" t="e">
        <f t="shared" ca="1" si="22"/>
        <v>#VALUE!</v>
      </c>
      <c r="BT58" t="e">
        <f ca="1">OFFSET([1]EquipTable!$A$1,ROW()-1,0)</f>
        <v>#VALUE!</v>
      </c>
    </row>
    <row r="59" spans="1:72">
      <c r="A59">
        <v>27</v>
      </c>
      <c r="B59">
        <v>1</v>
      </c>
      <c r="C59">
        <f t="shared" si="0"/>
        <v>0</v>
      </c>
      <c r="D59">
        <f t="shared" ca="1" si="28"/>
        <v>0.97219996206948767</v>
      </c>
      <c r="E59">
        <f t="shared" ca="1" si="28"/>
        <v>0.51572610051847867</v>
      </c>
      <c r="F59">
        <f t="shared" ca="1" si="28"/>
        <v>0.33485272546145739</v>
      </c>
      <c r="G59">
        <f t="shared" ca="1" si="28"/>
        <v>1.1986219181116753E-2</v>
      </c>
      <c r="H59">
        <f t="shared" ca="1" si="28"/>
        <v>0.81641586042174719</v>
      </c>
      <c r="I59">
        <f t="shared" ca="1" si="28"/>
        <v>0.37803183561795617</v>
      </c>
      <c r="M59" t="str">
        <f t="shared" ca="1" si="2"/>
        <v>지정 장비</v>
      </c>
      <c r="N59" t="e">
        <f t="shared" ca="1" si="20"/>
        <v>#VALUE!</v>
      </c>
      <c r="O59">
        <f t="shared" ca="1" si="12"/>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캐릭터",$M59="지정 캐릭터 LBP1",$M59="지정 캐릭터 LBP2",$M59="지정 캐릭터 LBP3",$M59="안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캐릭터",$M59="지정 캐릭터 LBP1",$M59="지정 캐릭터 LBP2",$M59="지정 캐릭터 LBP3"),
  IF(AND(OR($B59=10,$B59=11),$M59=OFFSET($M59,-1,0)),OFFSET(Q59,-1,0),
    IF(ISBLANK(VLOOKUP($N59,[2]ActorTable!$1:$1048576,MATCH("표준 DI pp Min",[2]ActorTable!$1:$1,0),0)),"삭제",
      INT(VLOOKUP($M59,$AN:$BA,MATCH($AX$1,$AN$1:$BA$1,0),0)*(VLOOKUP($N59,[2]ActorTable!$1:$1048576,MATCH("표준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VLOOKUP($M59,$AN:$BA,MATCH($AZ$1,$AN$1:$BA$1,0),0)+INT($H59*(VLOOKUP($M59,$AN:$BA,MATCH($BA$1,$AN$1:$BA$1,0),0)-VLOOKUP($M59,$AN:$BA,MATCH($AZ$1,$AN$1:$BA$1,0),0)+1))),
IF($M59="지정 캐릭터 PP",
  IF(AND(OR($B59=10,$B59=11),$M59=OFFSET($M59,-1,0)),OFFSET(Q59,-1,0),
    INT($O59*VLOOKUP($M59,$AN:$BA,MATCH($AX$1,$AN$1:$BA$1,0),0))),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영웅등급"),VLOOKUP($M59,$AN:$BA,MATCH($AX$1,$AN$1:$BA$1,0),0),
IF(OR($M59="지정 캐릭터",$M59="지정 캐릭터 LBP1",$M59="지정 캐릭터 LBP2",$M59="지정 캐릭터 LBP3"),
  IF(AND(OR($B59=10,$B59=11),$M59=OFFSET($M59,-1,0)),OFFSET(R59,-1,0),
    INT(VLOOKUP($M59,$AN:$BA,MATCH($AX$1,$AN$1:$BA$1,0),0)*(VLOOKUP($N59,[2]ActorTable!$1:$1048576,MATCH("표준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VLOOKUP($M59,$AN:$BA,MATCH($AX$1,$AN$1:$BA$1,0),0)+INT($I59*(VLOOKUP($M59,$AN:$BA,MATCH($AY$1,$AN$1:$BA$1,0),0)-VLOOKUP($M59,$AN:$BA,MATCH($AX$1,$AN$1:$BA$1,0),0)+1))),
IF($M59="지정 캐릭터 PP",
  IF(AND(OR($B59=10,$B59=11),$M59=OFFSET($M59,-1,0)),OFFSET(R59,-1,0),
    INT($O59*(VLOOKUP($M59,$AN:$BA,MATCH($AX$1,$AN$1:$BA$1,0),0)*(VLOOKUP($M59,$AN:$BA,MATCH($AY$1,$AN$1:$BA$1,0),0)+$I59*(VLOOKUP($M59,$AN:$BA,MATCH($AZ$1,$AN$1:$BA$1,0),0)-VLOOKUP($M59,$AN:$BA,MATCH($AY$1,$AN$1:$BA$1,0),0)))))),
IF(OR($M59="안 지정 캐릭터 PP 일반등급",$M59="안 지정 캐릭터 PP 영웅등급"),
  IF(AND(OR($B59=10,$B59=11),$M59=OFFSET($M59,-1,0)),OFFSET(R59,-1,0),
    $O59*VLOOKUP($M59,$AN:$BA,MATCH($AX$1,$AN$1:$BA$1,0),0)),
"그외없음")))))))</f>
        <v>#VALUE!</v>
      </c>
      <c r="S59" t="e">
        <f ca="1">IF(OR(ISNUMBER(N59),N59="삭제"),"",
IF(LEFT(N59,5)="Equip",
  IF($BN$1&lt;VLOOKUP(N59,[1]EquipTable!$1:$1048576,MATCH("업데이트순번",[1]EquipTable!$1:$1,0),0),"업데이트순번이상",""),
IF(LEFT(N59,5)="Actor",
  IF($BW$1&lt;VLOOKUP(N59,[2]ActorTable!$1:$1048576,MATCH("업데이트순번",[2]ActorTable!$1:$1,0),0),"업데이트순번이상",""),
"그외없음")))</f>
        <v>#VALUE!</v>
      </c>
      <c r="T59" t="e">
        <f t="shared" ca="1" si="4"/>
        <v>#VALUE!</v>
      </c>
      <c r="U59" t="s">
        <v>83</v>
      </c>
      <c r="V59" t="s">
        <v>278</v>
      </c>
      <c r="W59">
        <v>1</v>
      </c>
      <c r="X59" t="s">
        <v>129</v>
      </c>
      <c r="Z59">
        <v>700</v>
      </c>
      <c r="AA59" t="str">
        <f t="shared" ca="1" si="5"/>
        <v>fe</v>
      </c>
      <c r="AB59" t="s">
        <v>83</v>
      </c>
      <c r="AC59" t="s">
        <v>202</v>
      </c>
      <c r="AD59">
        <v>1</v>
      </c>
      <c r="AE59" t="s">
        <v>129</v>
      </c>
      <c r="AG59">
        <v>1300</v>
      </c>
      <c r="AH59" t="str">
        <f t="shared" si="6"/>
        <v/>
      </c>
      <c r="AI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IFERROR(VLOOKUP(AC59,[2]ActorTable!$A:$G,MATCH("이름참고",[2]ActorTable!$1:$1,0),0),"캐릭터없음"),
"")))))</f>
        <v>몬스터 세포 보우</v>
      </c>
      <c r="AJ59">
        <v>1</v>
      </c>
      <c r="AK5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v>
      </c>
      <c r="AL59" t="str">
        <f t="shared" ca="1" si="7"/>
        <v>{"dy":27,"sl":1,"tp":"fe","vl":"Equip2102","cn":1,"pt":"GO","pr":1300}</v>
      </c>
      <c r="BK59" t="e">
        <f ca="1">IF(VLOOKUP($BT59,[1]EquipTable!$1:$1048576,MATCH("업데이트순번",[1]EquipTable!$1:$1,0),0)&lt;=$BN$1,1,0)
*IF(MID(BT59,7,1)="4",0.1,1)</f>
        <v>#VALUE!</v>
      </c>
      <c r="BL59" t="e">
        <f ca="1">IF(VLOOKUP($BT59,[1]EquipTable!$1:$1048576,MATCH("업데이트순번",[1]EquipTable!$1:$1,0),0)&lt;=$BN$1,1,0)
*IF(MID(BT59,7,1)="4",0.1,1)
*IF(AND(MID(BT59,7,1)&lt;&gt;"4",OR(MID(BT59,6,1)="6",MID(BT59,6,1)="7")),3,1)</f>
        <v>#VALUE!</v>
      </c>
      <c r="BM59" t="e">
        <f ca="1">IF(VLOOKUP($BT59,[1]EquipTable!$1:$1048576,MATCH("업데이트순번",[1]EquipTable!$1:$1,0),0)&lt;=$BN$1,1,0)
*IF(MID(BT59,7,1)="4",0.1,1)
*IF(AND(MID(BT59,7,1)&lt;&gt;"4",MID(BT59,6,1)="8"),4,1)</f>
        <v>#VALUE!</v>
      </c>
      <c r="BN59" t="e">
        <f t="shared" ca="1" si="14"/>
        <v>#VALUE!</v>
      </c>
      <c r="BO59" t="e">
        <f t="shared" ca="1" si="15"/>
        <v>#VALUE!</v>
      </c>
      <c r="BP59" t="e">
        <f t="shared" ca="1" si="16"/>
        <v>#VALUE!</v>
      </c>
      <c r="BQ59" t="e">
        <f t="shared" ca="1" si="17"/>
        <v>#VALUE!</v>
      </c>
      <c r="BR59" t="e">
        <f t="shared" ca="1" si="21"/>
        <v>#VALUE!</v>
      </c>
      <c r="BS59" t="e">
        <f t="shared" ca="1" si="22"/>
        <v>#VALUE!</v>
      </c>
      <c r="BT59" t="e">
        <f ca="1">OFFSET([1]EquipTable!$A$1,ROW()-1,0)</f>
        <v>#VALUE!</v>
      </c>
    </row>
    <row r="60" spans="1:72">
      <c r="A60">
        <v>28</v>
      </c>
      <c r="B60">
        <v>1</v>
      </c>
      <c r="C60">
        <f t="shared" si="0"/>
        <v>0</v>
      </c>
      <c r="D60">
        <f t="shared" ca="1" si="28"/>
        <v>0.67905612096718937</v>
      </c>
      <c r="E60">
        <f t="shared" ca="1" si="28"/>
        <v>0.11980313317351377</v>
      </c>
      <c r="F60">
        <f t="shared" ca="1" si="28"/>
        <v>0.77188274822416092</v>
      </c>
      <c r="G60">
        <f t="shared" ca="1" si="28"/>
        <v>2.0097236608719315E-2</v>
      </c>
      <c r="H60">
        <f t="shared" ca="1" si="28"/>
        <v>0.74238095928350445</v>
      </c>
      <c r="I60">
        <f t="shared" ca="1" si="28"/>
        <v>0.80766157878723366</v>
      </c>
      <c r="M60" t="str">
        <f t="shared" ca="1" si="2"/>
        <v>지정 장비</v>
      </c>
      <c r="N60" t="e">
        <f t="shared" ca="1" si="20"/>
        <v>#VALUE!</v>
      </c>
      <c r="O60">
        <f t="shared" ca="1" si="12"/>
        <v>1</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캐릭터",$M60="지정 캐릭터 LBP1",$M60="지정 캐릭터 LBP2",$M60="지정 캐릭터 LBP3",$M60="안 지정 캐릭터 영웅등급"),"DI",
IF($M60="지정 캐릭터 PP","DI",
IF(OR($M60="안 지정 캐릭터 PP 일반등급",$M60="안 지정 캐릭터 PP 영웅등급"),"GO",
"그외없음"))))))</f>
        <v>DI</v>
      </c>
      <c r="Q60" t="e">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캐릭터",$M60="지정 캐릭터 LBP1",$M60="지정 캐릭터 LBP2",$M60="지정 캐릭터 LBP3"),
  IF(AND(OR($B60=10,$B60=11),$M60=OFFSET($M60,-1,0)),OFFSET(Q60,-1,0),
    IF(ISBLANK(VLOOKUP($N60,[2]ActorTable!$1:$1048576,MATCH("표준 DI pp Min",[2]ActorTable!$1:$1,0),0)),"삭제",
      INT(VLOOKUP($M60,$AN:$BA,MATCH($AX$1,$AN$1:$BA$1,0),0)*(VLOOKUP($N60,[2]ActorTable!$1:$1048576,MATCH("표준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VLOOKUP($M60,$AN:$BA,MATCH($AZ$1,$AN$1:$BA$1,0),0)+INT($H60*(VLOOKUP($M60,$AN:$BA,MATCH($BA$1,$AN$1:$BA$1,0),0)-VLOOKUP($M60,$AN:$BA,MATCH($AZ$1,$AN$1:$BA$1,0),0)+1))),
IF($M60="지정 캐릭터 PP",
  IF(AND(OR($B60=10,$B60=11),$M60=OFFSET($M60,-1,0)),OFFSET(Q60,-1,0),
    INT($O60*VLOOKUP($M60,$AN:$BA,MATCH($AX$1,$AN$1:$BA$1,0),0))),
"그외없음")))))))</f>
        <v>#VALUE!</v>
      </c>
      <c r="R60" t="e">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영웅등급"),VLOOKUP($M60,$AN:$BA,MATCH($AX$1,$AN$1:$BA$1,0),0),
IF(OR($M60="지정 캐릭터",$M60="지정 캐릭터 LBP1",$M60="지정 캐릭터 LBP2",$M60="지정 캐릭터 LBP3"),
  IF(AND(OR($B60=10,$B60=11),$M60=OFFSET($M60,-1,0)),OFFSET(R60,-1,0),
    INT(VLOOKUP($M60,$AN:$BA,MATCH($AX$1,$AN$1:$BA$1,0),0)*(VLOOKUP($N60,[2]ActorTable!$1:$1048576,MATCH("표준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VLOOKUP($M60,$AN:$BA,MATCH($AX$1,$AN$1:$BA$1,0),0)+INT($I60*(VLOOKUP($M60,$AN:$BA,MATCH($AY$1,$AN$1:$BA$1,0),0)-VLOOKUP($M60,$AN:$BA,MATCH($AX$1,$AN$1:$BA$1,0),0)+1))),
IF($M60="지정 캐릭터 PP",
  IF(AND(OR($B60=10,$B60=11),$M60=OFFSET($M60,-1,0)),OFFSET(R60,-1,0),
    INT($O60*(VLOOKUP($M60,$AN:$BA,MATCH($AX$1,$AN$1:$BA$1,0),0)*(VLOOKUP($M60,$AN:$BA,MATCH($AY$1,$AN$1:$BA$1,0),0)+$I60*(VLOOKUP($M60,$AN:$BA,MATCH($AZ$1,$AN$1:$BA$1,0),0)-VLOOKUP($M60,$AN:$BA,MATCH($AY$1,$AN$1:$BA$1,0),0)))))),
IF(OR($M60="안 지정 캐릭터 PP 일반등급",$M60="안 지정 캐릭터 PP 영웅등급"),
  IF(AND(OR($B60=10,$B60=11),$M60=OFFSET($M60,-1,0)),OFFSET(R60,-1,0),
    $O60*VLOOKUP($M60,$AN:$BA,MATCH($AX$1,$AN$1:$BA$1,0),0)),
"그외없음")))))))</f>
        <v>#VALUE!</v>
      </c>
      <c r="S60" t="e">
        <f ca="1">IF(OR(ISNUMBER(N60),N60="삭제"),"",
IF(LEFT(N60,5)="Equip",
  IF($BN$1&lt;VLOOKUP(N60,[1]EquipTable!$1:$1048576,MATCH("업데이트순번",[1]EquipTable!$1:$1,0),0),"업데이트순번이상",""),
IF(LEFT(N60,5)="Actor",
  IF($BW$1&lt;VLOOKUP(N60,[2]ActorTable!$1:$1048576,MATCH("업데이트순번",[2]ActorTable!$1:$1,0),0),"업데이트순번이상",""),
"그외없음")))</f>
        <v>#VALUE!</v>
      </c>
      <c r="T60" t="e">
        <f t="shared" ca="1" si="4"/>
        <v>#VALUE!</v>
      </c>
      <c r="U60" t="s">
        <v>83</v>
      </c>
      <c r="V60" t="s">
        <v>282</v>
      </c>
      <c r="W60">
        <v>1</v>
      </c>
      <c r="X60" t="s">
        <v>129</v>
      </c>
      <c r="Z60">
        <v>7200</v>
      </c>
      <c r="AA60" t="str">
        <f t="shared" ca="1" si="5"/>
        <v>fe</v>
      </c>
      <c r="AB60" t="s">
        <v>83</v>
      </c>
      <c r="AC60" t="s">
        <v>293</v>
      </c>
      <c r="AD60">
        <v>1</v>
      </c>
      <c r="AE60" t="s">
        <v>129</v>
      </c>
      <c r="AG60">
        <v>1500</v>
      </c>
      <c r="AH60" t="str">
        <f t="shared" si="6"/>
        <v/>
      </c>
      <c r="AI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IFERROR(VLOOKUP(AC60,[2]ActorTable!$A:$G,MATCH("이름참고",[2]ActorTable!$1:$1,0),0),"캐릭터없음"),
"")))))</f>
        <v>룬 문자 해머</v>
      </c>
      <c r="AJ60">
        <v>1</v>
      </c>
      <c r="AK6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v>
      </c>
      <c r="AL60" t="str">
        <f t="shared" ca="1" si="7"/>
        <v>{"dy":28,"sl":1,"tp":"fe","vl":"Equip4101","cn":1,"pt":"GO","pr":1500}</v>
      </c>
      <c r="BK60" t="e">
        <f ca="1">IF(VLOOKUP($BT60,[1]EquipTable!$1:$1048576,MATCH("업데이트순번",[1]EquipTable!$1:$1,0),0)&lt;=$BN$1,1,0)
*IF(MID(BT60,7,1)="4",0.1,1)</f>
        <v>#VALUE!</v>
      </c>
      <c r="BL60" t="e">
        <f ca="1">IF(VLOOKUP($BT60,[1]EquipTable!$1:$1048576,MATCH("업데이트순번",[1]EquipTable!$1:$1,0),0)&lt;=$BN$1,1,0)
*IF(MID(BT60,7,1)="4",0.1,1)
*IF(AND(MID(BT60,7,1)&lt;&gt;"4",OR(MID(BT60,6,1)="6",MID(BT60,6,1)="7")),3,1)</f>
        <v>#VALUE!</v>
      </c>
      <c r="BM60" t="e">
        <f ca="1">IF(VLOOKUP($BT60,[1]EquipTable!$1:$1048576,MATCH("업데이트순번",[1]EquipTable!$1:$1,0),0)&lt;=$BN$1,1,0)
*IF(MID(BT60,7,1)="4",0.1,1)
*IF(AND(MID(BT60,7,1)&lt;&gt;"4",MID(BT60,6,1)="8"),4,1)</f>
        <v>#VALUE!</v>
      </c>
      <c r="BN60" t="e">
        <f t="shared" ca="1" si="14"/>
        <v>#VALUE!</v>
      </c>
      <c r="BO60" t="e">
        <f t="shared" ca="1" si="15"/>
        <v>#VALUE!</v>
      </c>
      <c r="BP60" t="e">
        <f t="shared" ca="1" si="16"/>
        <v>#VALUE!</v>
      </c>
      <c r="BQ60" t="e">
        <f t="shared" ca="1" si="17"/>
        <v>#VALUE!</v>
      </c>
      <c r="BR60" t="e">
        <f t="shared" ca="1" si="21"/>
        <v>#VALUE!</v>
      </c>
      <c r="BS60" t="e">
        <f t="shared" ca="1" si="22"/>
        <v>#VALUE!</v>
      </c>
      <c r="BT60" t="e">
        <f ca="1">OFFSET([1]EquipTable!$A$1,ROW()-1,0)</f>
        <v>#VALUE!</v>
      </c>
    </row>
    <row r="61" spans="1:72">
      <c r="A61">
        <v>29</v>
      </c>
      <c r="B61">
        <v>1</v>
      </c>
      <c r="C61">
        <f t="shared" si="0"/>
        <v>0</v>
      </c>
      <c r="D61">
        <f t="shared" ca="1" si="28"/>
        <v>0.78861459706157633</v>
      </c>
      <c r="E61">
        <f t="shared" ca="1" si="28"/>
        <v>0.95459010030941227</v>
      </c>
      <c r="F61">
        <f t="shared" ca="1" si="28"/>
        <v>0.52919023274847554</v>
      </c>
      <c r="G61">
        <f t="shared" ca="1" si="28"/>
        <v>0.34763004805406161</v>
      </c>
      <c r="H61">
        <f t="shared" ca="1" si="28"/>
        <v>0.90957764444018241</v>
      </c>
      <c r="I61">
        <f t="shared" ca="1" si="28"/>
        <v>0.11185322734678704</v>
      </c>
      <c r="M61" t="str">
        <f t="shared" ca="1" si="2"/>
        <v>지정 장비</v>
      </c>
      <c r="N61" t="e">
        <f t="shared" ca="1" si="20"/>
        <v>#VALUE!</v>
      </c>
      <c r="O61">
        <f t="shared" ca="1" si="12"/>
        <v>1</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캐릭터",$M61="지정 캐릭터 LBP1",$M61="지정 캐릭터 LBP2",$M61="지정 캐릭터 LBP3",$M61="안 지정 캐릭터 영웅등급"),"DI",
IF($M61="지정 캐릭터 PP","DI",
IF(OR($M61="안 지정 캐릭터 PP 일반등급",$M61="안 지정 캐릭터 PP 영웅등급"),"GO",
"그외없음"))))))</f>
        <v>DI</v>
      </c>
      <c r="Q61" t="e">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캐릭터",$M61="지정 캐릭터 LBP1",$M61="지정 캐릭터 LBP2",$M61="지정 캐릭터 LBP3"),
  IF(AND(OR($B61=10,$B61=11),$M61=OFFSET($M61,-1,0)),OFFSET(Q61,-1,0),
    IF(ISBLANK(VLOOKUP($N61,[2]ActorTable!$1:$1048576,MATCH("표준 DI pp Min",[2]ActorTable!$1:$1,0),0)),"삭제",
      INT(VLOOKUP($M61,$AN:$BA,MATCH($AX$1,$AN$1:$BA$1,0),0)*(VLOOKUP($N61,[2]ActorTable!$1:$1048576,MATCH("표준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VLOOKUP($M61,$AN:$BA,MATCH($AZ$1,$AN$1:$BA$1,0),0)+INT($H61*(VLOOKUP($M61,$AN:$BA,MATCH($BA$1,$AN$1:$BA$1,0),0)-VLOOKUP($M61,$AN:$BA,MATCH($AZ$1,$AN$1:$BA$1,0),0)+1))),
IF($M61="지정 캐릭터 PP",
  IF(AND(OR($B61=10,$B61=11),$M61=OFFSET($M61,-1,0)),OFFSET(Q61,-1,0),
    INT($O61*VLOOKUP($M61,$AN:$BA,MATCH($AX$1,$AN$1:$BA$1,0),0))),
"그외없음")))))))</f>
        <v>#VALUE!</v>
      </c>
      <c r="R61" t="e">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영웅등급"),VLOOKUP($M61,$AN:$BA,MATCH($AX$1,$AN$1:$BA$1,0),0),
IF(OR($M61="지정 캐릭터",$M61="지정 캐릭터 LBP1",$M61="지정 캐릭터 LBP2",$M61="지정 캐릭터 LBP3"),
  IF(AND(OR($B61=10,$B61=11),$M61=OFFSET($M61,-1,0)),OFFSET(R61,-1,0),
    INT(VLOOKUP($M61,$AN:$BA,MATCH($AX$1,$AN$1:$BA$1,0),0)*(VLOOKUP($N61,[2]ActorTable!$1:$1048576,MATCH("표준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VLOOKUP($M61,$AN:$BA,MATCH($AX$1,$AN$1:$BA$1,0),0)+INT($I61*(VLOOKUP($M61,$AN:$BA,MATCH($AY$1,$AN$1:$BA$1,0),0)-VLOOKUP($M61,$AN:$BA,MATCH($AX$1,$AN$1:$BA$1,0),0)+1))),
IF($M61="지정 캐릭터 PP",
  IF(AND(OR($B61=10,$B61=11),$M61=OFFSET($M61,-1,0)),OFFSET(R61,-1,0),
    INT($O61*(VLOOKUP($M61,$AN:$BA,MATCH($AX$1,$AN$1:$BA$1,0),0)*(VLOOKUP($M61,$AN:$BA,MATCH($AY$1,$AN$1:$BA$1,0),0)+$I61*(VLOOKUP($M61,$AN:$BA,MATCH($AZ$1,$AN$1:$BA$1,0),0)-VLOOKUP($M61,$AN:$BA,MATCH($AY$1,$AN$1:$BA$1,0),0)))))),
IF(OR($M61="안 지정 캐릭터 PP 일반등급",$M61="안 지정 캐릭터 PP 영웅등급"),
  IF(AND(OR($B61=10,$B61=11),$M61=OFFSET($M61,-1,0)),OFFSET(R61,-1,0),
    $O61*VLOOKUP($M61,$AN:$BA,MATCH($AX$1,$AN$1:$BA$1,0),0)),
"그외없음")))))))</f>
        <v>#VALUE!</v>
      </c>
      <c r="S61" t="e">
        <f ca="1">IF(OR(ISNUMBER(N61),N61="삭제"),"",
IF(LEFT(N61,5)="Equip",
  IF($BN$1&lt;VLOOKUP(N61,[1]EquipTable!$1:$1048576,MATCH("업데이트순번",[1]EquipTable!$1:$1,0),0),"업데이트순번이상",""),
IF(LEFT(N61,5)="Actor",
  IF($BW$1&lt;VLOOKUP(N61,[2]ActorTable!$1:$1048576,MATCH("업데이트순번",[2]ActorTable!$1:$1,0),0),"업데이트순번이상",""),
"그외없음")))</f>
        <v>#VALUE!</v>
      </c>
      <c r="T61" t="e">
        <f t="shared" ca="1" si="4"/>
        <v>#VALUE!</v>
      </c>
      <c r="U61" t="s">
        <v>83</v>
      </c>
      <c r="V61" t="s">
        <v>294</v>
      </c>
      <c r="W61">
        <v>1</v>
      </c>
      <c r="X61" t="s">
        <v>133</v>
      </c>
      <c r="Z61">
        <v>11</v>
      </c>
      <c r="AA61" t="str">
        <f t="shared" ca="1" si="5"/>
        <v>fe</v>
      </c>
      <c r="AB61" t="s">
        <v>83</v>
      </c>
      <c r="AC61" t="s">
        <v>204</v>
      </c>
      <c r="AD61">
        <v>1</v>
      </c>
      <c r="AE61" t="s">
        <v>129</v>
      </c>
      <c r="AG61">
        <v>800</v>
      </c>
      <c r="AH61" t="str">
        <f t="shared" si="6"/>
        <v/>
      </c>
      <c r="AI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IFERROR(VLOOKUP(AC61,[2]ActorTable!$A:$G,MATCH("이름참고",[2]ActorTable!$1:$1,0),0),"캐릭터없음"),
"")))))</f>
        <v>얼룩진 도끼</v>
      </c>
      <c r="AJ61">
        <v>1</v>
      </c>
      <c r="AK6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v>
      </c>
      <c r="AL61" t="str">
        <f t="shared" ca="1" si="7"/>
        <v>{"dy":29,"sl":1,"tp":"fe","vl":"Equip0002","cn":1,"pt":"GO","pr":800}</v>
      </c>
      <c r="BK61" t="e">
        <f ca="1">IF(VLOOKUP($BT61,[1]EquipTable!$1:$1048576,MATCH("업데이트순번",[1]EquipTable!$1:$1,0),0)&lt;=$BN$1,1,0)
*IF(MID(BT61,7,1)="4",0.1,1)</f>
        <v>#VALUE!</v>
      </c>
      <c r="BL61" t="e">
        <f ca="1">IF(VLOOKUP($BT61,[1]EquipTable!$1:$1048576,MATCH("업데이트순번",[1]EquipTable!$1:$1,0),0)&lt;=$BN$1,1,0)
*IF(MID(BT61,7,1)="4",0.1,1)
*IF(AND(MID(BT61,7,1)&lt;&gt;"4",OR(MID(BT61,6,1)="6",MID(BT61,6,1)="7")),3,1)</f>
        <v>#VALUE!</v>
      </c>
      <c r="BM61" t="e">
        <f ca="1">IF(VLOOKUP($BT61,[1]EquipTable!$1:$1048576,MATCH("업데이트순번",[1]EquipTable!$1:$1,0),0)&lt;=$BN$1,1,0)
*IF(MID(BT61,7,1)="4",0.1,1)
*IF(AND(MID(BT61,7,1)&lt;&gt;"4",MID(BT61,6,1)="8"),4,1)</f>
        <v>#VALUE!</v>
      </c>
      <c r="BN61" t="e">
        <f t="shared" ca="1" si="14"/>
        <v>#VALUE!</v>
      </c>
      <c r="BO61" t="e">
        <f t="shared" ca="1" si="15"/>
        <v>#VALUE!</v>
      </c>
      <c r="BP61" t="e">
        <f t="shared" ca="1" si="16"/>
        <v>#VALUE!</v>
      </c>
      <c r="BQ61" t="e">
        <f t="shared" ca="1" si="17"/>
        <v>#VALUE!</v>
      </c>
      <c r="BR61" t="e">
        <f t="shared" ca="1" si="21"/>
        <v>#VALUE!</v>
      </c>
      <c r="BS61" t="e">
        <f t="shared" ca="1" si="22"/>
        <v>#VALUE!</v>
      </c>
      <c r="BT61" t="e">
        <f ca="1">OFFSET([1]EquipTable!$A$1,ROW()-1,0)</f>
        <v>#VALUE!</v>
      </c>
    </row>
    <row r="62" spans="1:72">
      <c r="A62">
        <v>30</v>
      </c>
      <c r="B62">
        <v>1</v>
      </c>
      <c r="C62">
        <f t="shared" si="0"/>
        <v>0</v>
      </c>
      <c r="D62">
        <f t="shared" ref="D62:I71" ca="1" si="29">RAND()</f>
        <v>0.72218762241177026</v>
      </c>
      <c r="E62">
        <f t="shared" ca="1" si="29"/>
        <v>0.89030548094257389</v>
      </c>
      <c r="F62">
        <f t="shared" ca="1" si="29"/>
        <v>0.18327370437322632</v>
      </c>
      <c r="G62">
        <f t="shared" ca="1" si="29"/>
        <v>0.17724429728191327</v>
      </c>
      <c r="H62">
        <f t="shared" ca="1" si="29"/>
        <v>4.318874338633738E-2</v>
      </c>
      <c r="I62">
        <f t="shared" ca="1" si="29"/>
        <v>0.7331726716320387</v>
      </c>
      <c r="M62" t="str">
        <f t="shared" ca="1" si="2"/>
        <v>지정 장비</v>
      </c>
      <c r="N62" t="e">
        <f t="shared" ca="1" si="20"/>
        <v>#VALUE!</v>
      </c>
      <c r="O62">
        <f t="shared" ca="1" si="12"/>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캐릭터",$M62="지정 캐릭터 LBP1",$M62="지정 캐릭터 LBP2",$M62="지정 캐릭터 LBP3",$M62="안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캐릭터",$M62="지정 캐릭터 LBP1",$M62="지정 캐릭터 LBP2",$M62="지정 캐릭터 LBP3"),
  IF(AND(OR($B62=10,$B62=11),$M62=OFFSET($M62,-1,0)),OFFSET(Q62,-1,0),
    IF(ISBLANK(VLOOKUP($N62,[2]ActorTable!$1:$1048576,MATCH("표준 DI pp Min",[2]ActorTable!$1:$1,0),0)),"삭제",
      INT(VLOOKUP($M62,$AN:$BA,MATCH($AX$1,$AN$1:$BA$1,0),0)*(VLOOKUP($N62,[2]ActorTable!$1:$1048576,MATCH("표준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VLOOKUP($M62,$AN:$BA,MATCH($AZ$1,$AN$1:$BA$1,0),0)+INT($H62*(VLOOKUP($M62,$AN:$BA,MATCH($BA$1,$AN$1:$BA$1,0),0)-VLOOKUP($M62,$AN:$BA,MATCH($AZ$1,$AN$1:$BA$1,0),0)+1))),
IF($M62="지정 캐릭터 PP",
  IF(AND(OR($B62=10,$B62=11),$M62=OFFSET($M62,-1,0)),OFFSET(Q62,-1,0),
    INT($O62*VLOOKUP($M62,$AN:$BA,MATCH($AX$1,$AN$1:$BA$1,0),0))),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영웅등급"),VLOOKUP($M62,$AN:$BA,MATCH($AX$1,$AN$1:$BA$1,0),0),
IF(OR($M62="지정 캐릭터",$M62="지정 캐릭터 LBP1",$M62="지정 캐릭터 LBP2",$M62="지정 캐릭터 LBP3"),
  IF(AND(OR($B62=10,$B62=11),$M62=OFFSET($M62,-1,0)),OFFSET(R62,-1,0),
    INT(VLOOKUP($M62,$AN:$BA,MATCH($AX$1,$AN$1:$BA$1,0),0)*(VLOOKUP($N62,[2]ActorTable!$1:$1048576,MATCH("표준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VLOOKUP($M62,$AN:$BA,MATCH($AX$1,$AN$1:$BA$1,0),0)+INT($I62*(VLOOKUP($M62,$AN:$BA,MATCH($AY$1,$AN$1:$BA$1,0),0)-VLOOKUP($M62,$AN:$BA,MATCH($AX$1,$AN$1:$BA$1,0),0)+1))),
IF($M62="지정 캐릭터 PP",
  IF(AND(OR($B62=10,$B62=11),$M62=OFFSET($M62,-1,0)),OFFSET(R62,-1,0),
    INT($O62*(VLOOKUP($M62,$AN:$BA,MATCH($AX$1,$AN$1:$BA$1,0),0)*(VLOOKUP($M62,$AN:$BA,MATCH($AY$1,$AN$1:$BA$1,0),0)+$I62*(VLOOKUP($M62,$AN:$BA,MATCH($AZ$1,$AN$1:$BA$1,0),0)-VLOOKUP($M62,$AN:$BA,MATCH($AY$1,$AN$1:$BA$1,0),0)))))),
IF(OR($M62="안 지정 캐릭터 PP 일반등급",$M62="안 지정 캐릭터 PP 영웅등급"),
  IF(AND(OR($B62=10,$B62=11),$M62=OFFSET($M62,-1,0)),OFFSET(R62,-1,0),
    $O62*VLOOKUP($M62,$AN:$BA,MATCH($AX$1,$AN$1:$BA$1,0),0)),
"그외없음")))))))</f>
        <v>#VALUE!</v>
      </c>
      <c r="S62" t="e">
        <f ca="1">IF(OR(ISNUMBER(N62),N62="삭제"),"",
IF(LEFT(N62,5)="Equip",
  IF($BN$1&lt;VLOOKUP(N62,[1]EquipTable!$1:$1048576,MATCH("업데이트순번",[1]EquipTable!$1:$1,0),0),"업데이트순번이상",""),
IF(LEFT(N62,5)="Actor",
  IF($BW$1&lt;VLOOKUP(N62,[2]ActorTable!$1:$1048576,MATCH("업데이트순번",[2]ActorTable!$1:$1,0),0),"업데이트순번이상",""),
"그외없음")))</f>
        <v>#VALUE!</v>
      </c>
      <c r="T62" t="e">
        <f t="shared" ca="1" si="4"/>
        <v>#VALUE!</v>
      </c>
      <c r="U62" t="s">
        <v>83</v>
      </c>
      <c r="V62" t="s">
        <v>202</v>
      </c>
      <c r="W62">
        <v>1</v>
      </c>
      <c r="X62" t="s">
        <v>129</v>
      </c>
      <c r="Z62">
        <v>1000</v>
      </c>
      <c r="AA62" t="str">
        <f t="shared" ca="1" si="5"/>
        <v>fe</v>
      </c>
      <c r="AB62" t="s">
        <v>83</v>
      </c>
      <c r="AC62" t="s">
        <v>286</v>
      </c>
      <c r="AD62">
        <v>1</v>
      </c>
      <c r="AE62" t="s">
        <v>129</v>
      </c>
      <c r="AG62">
        <v>1800</v>
      </c>
      <c r="AH62" t="str">
        <f t="shared" si="6"/>
        <v/>
      </c>
      <c r="AI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IFERROR(VLOOKUP(AC62,[2]ActorTable!$A:$G,MATCH("이름참고",[2]ActorTable!$1:$1,0),0),"캐릭터없음"),
"")))))</f>
        <v>SMG28</v>
      </c>
      <c r="AJ62">
        <v>1</v>
      </c>
      <c r="AK6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v>
      </c>
      <c r="AL62" t="str">
        <f t="shared" ca="1" si="7"/>
        <v>{"dy":30,"sl":1,"tp":"fe","vl":"Equip6002","cn":1,"pt":"GO","pr":1800}</v>
      </c>
      <c r="BK62" t="e">
        <f ca="1">IF(VLOOKUP($BT62,[1]EquipTable!$1:$1048576,MATCH("업데이트순번",[1]EquipTable!$1:$1,0),0)&lt;=$BN$1,1,0)
*IF(MID(BT62,7,1)="4",0.1,1)</f>
        <v>#VALUE!</v>
      </c>
      <c r="BL62" t="e">
        <f ca="1">IF(VLOOKUP($BT62,[1]EquipTable!$1:$1048576,MATCH("업데이트순번",[1]EquipTable!$1:$1,0),0)&lt;=$BN$1,1,0)
*IF(MID(BT62,7,1)="4",0.1,1)
*IF(AND(MID(BT62,7,1)&lt;&gt;"4",OR(MID(BT62,6,1)="6",MID(BT62,6,1)="7")),3,1)</f>
        <v>#VALUE!</v>
      </c>
      <c r="BM62" t="e">
        <f ca="1">IF(VLOOKUP($BT62,[1]EquipTable!$1:$1048576,MATCH("업데이트순번",[1]EquipTable!$1:$1,0),0)&lt;=$BN$1,1,0)
*IF(MID(BT62,7,1)="4",0.1,1)
*IF(AND(MID(BT62,7,1)&lt;&gt;"4",MID(BT62,6,1)="8"),4,1)</f>
        <v>#VALUE!</v>
      </c>
      <c r="BN62" t="e">
        <f t="shared" ca="1" si="14"/>
        <v>#VALUE!</v>
      </c>
      <c r="BO62" t="e">
        <f t="shared" ca="1" si="15"/>
        <v>#VALUE!</v>
      </c>
      <c r="BP62" t="e">
        <f t="shared" ca="1" si="16"/>
        <v>#VALUE!</v>
      </c>
      <c r="BQ62" t="e">
        <f t="shared" ca="1" si="17"/>
        <v>#VALUE!</v>
      </c>
      <c r="BR62" t="e">
        <f t="shared" ca="1" si="21"/>
        <v>#VALUE!</v>
      </c>
      <c r="BS62" t="e">
        <f t="shared" ca="1" si="22"/>
        <v>#VALUE!</v>
      </c>
      <c r="BT62" t="e">
        <f ca="1">OFFSET([1]EquipTable!$A$1,ROW()-1,0)</f>
        <v>#VALUE!</v>
      </c>
    </row>
    <row r="63" spans="1:72">
      <c r="A63">
        <v>31</v>
      </c>
      <c r="B63">
        <v>1</v>
      </c>
      <c r="C63">
        <f t="shared" si="0"/>
        <v>0</v>
      </c>
      <c r="D63">
        <f t="shared" ca="1" si="29"/>
        <v>0.2353196064162687</v>
      </c>
      <c r="E63">
        <f t="shared" ca="1" si="29"/>
        <v>0.86835882711585122</v>
      </c>
      <c r="F63">
        <f t="shared" ca="1" si="29"/>
        <v>0.1835071715611164</v>
      </c>
      <c r="G63">
        <f t="shared" ca="1" si="29"/>
        <v>0.55084972766629492</v>
      </c>
      <c r="H63">
        <f t="shared" ca="1" si="29"/>
        <v>0.43251120436348711</v>
      </c>
      <c r="I63">
        <f t="shared" ca="1" si="29"/>
        <v>0.69779372566698261</v>
      </c>
      <c r="M63" t="str">
        <f t="shared" ca="1" si="2"/>
        <v>지정 장비</v>
      </c>
      <c r="N63" t="e">
        <f t="shared" ca="1" si="20"/>
        <v>#VALUE!</v>
      </c>
      <c r="O63">
        <f t="shared" ca="1" si="12"/>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캐릭터",$M63="지정 캐릭터 LBP1",$M63="지정 캐릭터 LBP2",$M63="지정 캐릭터 LBP3",$M63="안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캐릭터",$M63="지정 캐릭터 LBP1",$M63="지정 캐릭터 LBP2",$M63="지정 캐릭터 LBP3"),
  IF(AND(OR($B63=10,$B63=11),$M63=OFFSET($M63,-1,0)),OFFSET(Q63,-1,0),
    IF(ISBLANK(VLOOKUP($N63,[2]ActorTable!$1:$1048576,MATCH("표준 DI pp Min",[2]ActorTable!$1:$1,0),0)),"삭제",
      INT(VLOOKUP($M63,$AN:$BA,MATCH($AX$1,$AN$1:$BA$1,0),0)*(VLOOKUP($N63,[2]ActorTable!$1:$1048576,MATCH("표준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VLOOKUP($M63,$AN:$BA,MATCH($AZ$1,$AN$1:$BA$1,0),0)+INT($H63*(VLOOKUP($M63,$AN:$BA,MATCH($BA$1,$AN$1:$BA$1,0),0)-VLOOKUP($M63,$AN:$BA,MATCH($AZ$1,$AN$1:$BA$1,0),0)+1))),
IF($M63="지정 캐릭터 PP",
  IF(AND(OR($B63=10,$B63=11),$M63=OFFSET($M63,-1,0)),OFFSET(Q63,-1,0),
    INT($O63*VLOOKUP($M63,$AN:$BA,MATCH($AX$1,$AN$1:$BA$1,0),0))),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영웅등급"),VLOOKUP($M63,$AN:$BA,MATCH($AX$1,$AN$1:$BA$1,0),0),
IF(OR($M63="지정 캐릭터",$M63="지정 캐릭터 LBP1",$M63="지정 캐릭터 LBP2",$M63="지정 캐릭터 LBP3"),
  IF(AND(OR($B63=10,$B63=11),$M63=OFFSET($M63,-1,0)),OFFSET(R63,-1,0),
    INT(VLOOKUP($M63,$AN:$BA,MATCH($AX$1,$AN$1:$BA$1,0),0)*(VLOOKUP($N63,[2]ActorTable!$1:$1048576,MATCH("표준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VLOOKUP($M63,$AN:$BA,MATCH($AX$1,$AN$1:$BA$1,0),0)+INT($I63*(VLOOKUP($M63,$AN:$BA,MATCH($AY$1,$AN$1:$BA$1,0),0)-VLOOKUP($M63,$AN:$BA,MATCH($AX$1,$AN$1:$BA$1,0),0)+1))),
IF($M63="지정 캐릭터 PP",
  IF(AND(OR($B63=10,$B63=11),$M63=OFFSET($M63,-1,0)),OFFSET(R63,-1,0),
    INT($O63*(VLOOKUP($M63,$AN:$BA,MATCH($AX$1,$AN$1:$BA$1,0),0)*(VLOOKUP($M63,$AN:$BA,MATCH($AY$1,$AN$1:$BA$1,0),0)+$I63*(VLOOKUP($M63,$AN:$BA,MATCH($AZ$1,$AN$1:$BA$1,0),0)-VLOOKUP($M63,$AN:$BA,MATCH($AY$1,$AN$1:$BA$1,0),0)))))),
IF(OR($M63="안 지정 캐릭터 PP 일반등급",$M63="안 지정 캐릭터 PP 영웅등급"),
  IF(AND(OR($B63=10,$B63=11),$M63=OFFSET($M63,-1,0)),OFFSET(R63,-1,0),
    $O63*VLOOKUP($M63,$AN:$BA,MATCH($AX$1,$AN$1:$BA$1,0),0)),
"그외없음")))))))</f>
        <v>#VALUE!</v>
      </c>
      <c r="S63" t="e">
        <f ca="1">IF(OR(ISNUMBER(N63),N63="삭제"),"",
IF(LEFT(N63,5)="Equip",
  IF($BN$1&lt;VLOOKUP(N63,[1]EquipTable!$1:$1048576,MATCH("업데이트순번",[1]EquipTable!$1:$1,0),0),"업데이트순번이상",""),
IF(LEFT(N63,5)="Actor",
  IF($BW$1&lt;VLOOKUP(N63,[2]ActorTable!$1:$1048576,MATCH("업데이트순번",[2]ActorTable!$1:$1,0),0),"업데이트순번이상",""),
"그외없음")))</f>
        <v>#VALUE!</v>
      </c>
      <c r="T63" t="e">
        <f t="shared" ca="1" si="4"/>
        <v>#VALUE!</v>
      </c>
      <c r="U63" t="s">
        <v>83</v>
      </c>
      <c r="V63" t="s">
        <v>190</v>
      </c>
      <c r="W63">
        <v>1</v>
      </c>
      <c r="X63" t="s">
        <v>129</v>
      </c>
      <c r="Z63">
        <v>3500</v>
      </c>
      <c r="AA63" t="str">
        <f t="shared" ca="1" si="5"/>
        <v>fe</v>
      </c>
      <c r="AB63" t="s">
        <v>83</v>
      </c>
      <c r="AC63" t="s">
        <v>202</v>
      </c>
      <c r="AD63">
        <v>1</v>
      </c>
      <c r="AE63" t="s">
        <v>129</v>
      </c>
      <c r="AG63">
        <v>1000</v>
      </c>
      <c r="AH63" t="str">
        <f t="shared" si="6"/>
        <v/>
      </c>
      <c r="AI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IFERROR(VLOOKUP(AC63,[2]ActorTable!$A:$G,MATCH("이름참고",[2]ActorTable!$1:$1,0),0),"캐릭터없음"),
"")))))</f>
        <v>몬스터 세포 보우</v>
      </c>
      <c r="AJ63">
        <v>1</v>
      </c>
      <c r="AK6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v>
      </c>
      <c r="AL63" t="str">
        <f t="shared" ca="1" si="7"/>
        <v>{"dy":31,"sl":1,"tp":"fe","vl":"Equip2102","cn":1,"pt":"GO","pr":1000}</v>
      </c>
      <c r="BK63" t="e">
        <f ca="1">IF(VLOOKUP($BT63,[1]EquipTable!$1:$1048576,MATCH("업데이트순번",[1]EquipTable!$1:$1,0),0)&lt;=$BN$1,1,0)
*IF(MID(BT63,7,1)="4",0.1,1)</f>
        <v>#VALUE!</v>
      </c>
      <c r="BL63" t="e">
        <f ca="1">IF(VLOOKUP($BT63,[1]EquipTable!$1:$1048576,MATCH("업데이트순번",[1]EquipTable!$1:$1,0),0)&lt;=$BN$1,1,0)
*IF(MID(BT63,7,1)="4",0.1,1)
*IF(AND(MID(BT63,7,1)&lt;&gt;"4",OR(MID(BT63,6,1)="6",MID(BT63,6,1)="7")),3,1)</f>
        <v>#VALUE!</v>
      </c>
      <c r="BM63" t="e">
        <f ca="1">IF(VLOOKUP($BT63,[1]EquipTable!$1:$1048576,MATCH("업데이트순번",[1]EquipTable!$1:$1,0),0)&lt;=$BN$1,1,0)
*IF(MID(BT63,7,1)="4",0.1,1)
*IF(AND(MID(BT63,7,1)&lt;&gt;"4",MID(BT63,6,1)="8"),4,1)</f>
        <v>#VALUE!</v>
      </c>
      <c r="BN63" t="e">
        <f t="shared" ca="1" si="14"/>
        <v>#VALUE!</v>
      </c>
      <c r="BO63" t="e">
        <f t="shared" ca="1" si="15"/>
        <v>#VALUE!</v>
      </c>
      <c r="BP63" t="e">
        <f t="shared" ca="1" si="16"/>
        <v>#VALUE!</v>
      </c>
      <c r="BQ63" t="e">
        <f t="shared" ca="1" si="17"/>
        <v>#VALUE!</v>
      </c>
      <c r="BR63" t="e">
        <f t="shared" ca="1" si="21"/>
        <v>#VALUE!</v>
      </c>
      <c r="BS63" t="e">
        <f t="shared" ca="1" si="22"/>
        <v>#VALUE!</v>
      </c>
      <c r="BT63" t="e">
        <f ca="1">OFFSET([1]EquipTable!$A$1,ROW()-1,0)</f>
        <v>#VALUE!</v>
      </c>
    </row>
    <row r="64" spans="1:72">
      <c r="A64">
        <v>1</v>
      </c>
      <c r="B64">
        <v>2</v>
      </c>
      <c r="C64">
        <f t="shared" si="0"/>
        <v>0</v>
      </c>
      <c r="D64">
        <f t="shared" ca="1" si="29"/>
        <v>0.15559543265158726</v>
      </c>
      <c r="E64">
        <f t="shared" ca="1" si="29"/>
        <v>0.52128123739656329</v>
      </c>
      <c r="F64">
        <f t="shared" ca="1" si="29"/>
        <v>8.6412933861303221E-2</v>
      </c>
      <c r="G64">
        <f t="shared" ca="1" si="29"/>
        <v>0.88834335796612462</v>
      </c>
      <c r="H64">
        <f t="shared" ca="1" si="29"/>
        <v>0.55021924321817239</v>
      </c>
      <c r="I64">
        <f t="shared" ca="1" si="29"/>
        <v>0.38882787375467409</v>
      </c>
      <c r="M64" t="str">
        <f t="shared" ca="1" si="2"/>
        <v>안 지정 캐릭터 PP 영웅등급</v>
      </c>
      <c r="N64">
        <f t="shared" ca="1" si="20"/>
        <v>52128</v>
      </c>
      <c r="O64">
        <f t="shared" ca="1" si="12"/>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캐릭터",$M64="지정 캐릭터 LBP1",$M64="지정 캐릭터 LBP2",$M64="지정 캐릭터 LBP3",$M64="안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캐릭터",$M64="지정 캐릭터 LBP1",$M64="지정 캐릭터 LBP2",$M64="지정 캐릭터 LBP3"),
  IF(AND(OR($B64=10,$B64=11),$M64=OFFSET($M64,-1,0)),OFFSET(Q64,-1,0),
    IF(ISBLANK(VLOOKUP($N64,[2]ActorTable!$1:$1048576,MATCH("표준 DI pp Min",[2]ActorTable!$1:$1,0),0)),"삭제",
      INT(VLOOKUP($M64,$AN:$BA,MATCH($AX$1,$AN$1:$BA$1,0),0)*(VLOOKUP($N64,[2]ActorTable!$1:$1048576,MATCH("표준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VLOOKUP($M64,$AN:$BA,MATCH($AZ$1,$AN$1:$BA$1,0),0)+INT($H64*(VLOOKUP($M64,$AN:$BA,MATCH($BA$1,$AN$1:$BA$1,0),0)-VLOOKUP($M64,$AN:$BA,MATCH($AZ$1,$AN$1:$BA$1,0),0)+1))),
IF($M64="지정 캐릭터 PP",
  IF(AND(OR($B64=10,$B64=11),$M64=OFFSET($M64,-1,0)),OFFSET(Q64,-1,0),
    INT($O64*VLOOKUP($M64,$AN:$BA,MATCH($AX$1,$AN$1:$BA$1,0),0))),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영웅등급"),VLOOKUP($M64,$AN:$BA,MATCH($AX$1,$AN$1:$BA$1,0),0),
IF(OR($M64="지정 캐릭터",$M64="지정 캐릭터 LBP1",$M64="지정 캐릭터 LBP2",$M64="지정 캐릭터 LBP3"),
  IF(AND(OR($B64=10,$B64=11),$M64=OFFSET($M64,-1,0)),OFFSET(R64,-1,0),
    INT(VLOOKUP($M64,$AN:$BA,MATCH($AX$1,$AN$1:$BA$1,0),0)*(VLOOKUP($N64,[2]ActorTable!$1:$1048576,MATCH("표준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VLOOKUP($M64,$AN:$BA,MATCH($AX$1,$AN$1:$BA$1,0),0)+INT($I64*(VLOOKUP($M64,$AN:$BA,MATCH($AY$1,$AN$1:$BA$1,0),0)-VLOOKUP($M64,$AN:$BA,MATCH($AX$1,$AN$1:$BA$1,0),0)+1))),
IF($M64="지정 캐릭터 PP",
  IF(AND(OR($B64=10,$B64=11),$M64=OFFSET($M64,-1,0)),OFFSET(R64,-1,0),
    INT($O64*(VLOOKUP($M64,$AN:$BA,MATCH($AX$1,$AN$1:$BA$1,0),0)*(VLOOKUP($M64,$AN:$BA,MATCH($AY$1,$AN$1:$BA$1,0),0)+$I64*(VLOOKUP($M64,$AN:$BA,MATCH($AZ$1,$AN$1:$BA$1,0),0)-VLOOKUP($M64,$AN:$BA,MATCH($AY$1,$AN$1:$BA$1,0),0)))))),
IF(OR($M64="안 지정 캐릭터 PP 일반등급",$M64="안 지정 캐릭터 PP 영웅등급"),
  IF(AND(OR($B64=10,$B64=11),$M64=OFFSET($M64,-1,0)),OFFSET(R64,-1,0),
    $O64*VLOOKUP($M64,$AN:$BA,MATCH($AX$1,$AN$1:$BA$1,0),0)),
"그외없음")))))))</f>
        <v>1200</v>
      </c>
      <c r="S64" t="str">
        <f ca="1">IF(OR(ISNUMBER(N64),N64="삭제"),"",
IF(LEFT(N64,5)="Equip",
  IF($BN$1&lt;VLOOKUP(N64,[1]EquipTable!$1:$1048576,MATCH("업데이트순번",[1]EquipTable!$1:$1,0),0),"업데이트순번이상",""),
IF(LEFT(N64,5)="Actor",
  IF($BW$1&lt;VLOOKUP(N64,[2]ActorTable!$1:$1048576,MATCH("업데이트순번",[2]ActorTable!$1:$1,0),0),"업데이트순번이상",""),
"그외없음")))</f>
        <v/>
      </c>
      <c r="T64">
        <f t="shared" ca="1" si="4"/>
        <v>0</v>
      </c>
      <c r="U64" t="s">
        <v>92</v>
      </c>
      <c r="V64">
        <v>10396</v>
      </c>
      <c r="W64">
        <v>9</v>
      </c>
      <c r="X64" t="s">
        <v>129</v>
      </c>
      <c r="Z64">
        <v>900</v>
      </c>
      <c r="AA64" t="str">
        <f t="shared" ca="1" si="5"/>
        <v>uph</v>
      </c>
      <c r="AB64" t="s">
        <v>92</v>
      </c>
      <c r="AC64">
        <v>79030</v>
      </c>
      <c r="AD64">
        <v>13</v>
      </c>
      <c r="AE64" t="s">
        <v>129</v>
      </c>
      <c r="AG64">
        <v>1300</v>
      </c>
      <c r="AH64" t="str">
        <f t="shared" si="6"/>
        <v/>
      </c>
      <c r="AI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IFERROR(VLOOKUP(AC64,[2]ActorTable!$A:$G,MATCH("이름참고",[2]ActorTable!$1:$1,0),0),"캐릭터없음"),
"")))))</f>
        <v/>
      </c>
      <c r="AJ64">
        <v>1</v>
      </c>
      <c r="AK6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v>
      </c>
      <c r="AL64" t="str">
        <f t="shared" ca="1" si="7"/>
        <v>{"dy":1,"sl":2,"tp":"uph","vl":"79030","cn":13,"pt":"GO","pr":1300}</v>
      </c>
      <c r="BK64" t="e">
        <f ca="1">IF(VLOOKUP($BT64,[1]EquipTable!$1:$1048576,MATCH("업데이트순번",[1]EquipTable!$1:$1,0),0)&lt;=$BN$1,1,0)
*IF(MID(BT64,7,1)="4",0.1,1)</f>
        <v>#VALUE!</v>
      </c>
      <c r="BL64" t="e">
        <f ca="1">IF(VLOOKUP($BT64,[1]EquipTable!$1:$1048576,MATCH("업데이트순번",[1]EquipTable!$1:$1,0),0)&lt;=$BN$1,1,0)
*IF(MID(BT64,7,1)="4",0.1,1)
*IF(AND(MID(BT64,7,1)&lt;&gt;"4",OR(MID(BT64,6,1)="6",MID(BT64,6,1)="7")),3,1)</f>
        <v>#VALUE!</v>
      </c>
      <c r="BM64" t="e">
        <f ca="1">IF(VLOOKUP($BT64,[1]EquipTable!$1:$1048576,MATCH("업데이트순번",[1]EquipTable!$1:$1,0),0)&lt;=$BN$1,1,0)
*IF(MID(BT64,7,1)="4",0.1,1)
*IF(AND(MID(BT64,7,1)&lt;&gt;"4",MID(BT64,6,1)="8"),4,1)</f>
        <v>#VALUE!</v>
      </c>
      <c r="BN64" t="e">
        <f t="shared" ca="1" si="14"/>
        <v>#VALUE!</v>
      </c>
      <c r="BO64" t="e">
        <f t="shared" ca="1" si="15"/>
        <v>#VALUE!</v>
      </c>
      <c r="BP64" t="e">
        <f t="shared" ca="1" si="16"/>
        <v>#VALUE!</v>
      </c>
      <c r="BQ64" t="e">
        <f t="shared" ca="1" si="17"/>
        <v>#VALUE!</v>
      </c>
      <c r="BR64" t="e">
        <f t="shared" ca="1" si="21"/>
        <v>#VALUE!</v>
      </c>
      <c r="BS64" t="e">
        <f t="shared" ca="1" si="22"/>
        <v>#VALUE!</v>
      </c>
      <c r="BT64" t="e">
        <f ca="1">OFFSET([1]EquipTable!$A$1,ROW()-1,0)</f>
        <v>#VALUE!</v>
      </c>
    </row>
    <row r="65" spans="1:72">
      <c r="A65">
        <v>2</v>
      </c>
      <c r="B65">
        <v>2</v>
      </c>
      <c r="C65">
        <f t="shared" si="0"/>
        <v>0</v>
      </c>
      <c r="D65">
        <f t="shared" ca="1" si="29"/>
        <v>0.26546708714853406</v>
      </c>
      <c r="E65">
        <f t="shared" ca="1" si="29"/>
        <v>0.84766464741787362</v>
      </c>
      <c r="F65">
        <f t="shared" ca="1" si="29"/>
        <v>0.32302473314507429</v>
      </c>
      <c r="G65">
        <f t="shared" ca="1" si="29"/>
        <v>0.32217856333265305</v>
      </c>
      <c r="H65">
        <f t="shared" ca="1" si="29"/>
        <v>0.16696864016326496</v>
      </c>
      <c r="I65">
        <f t="shared" ca="1" si="29"/>
        <v>0.48889117328051701</v>
      </c>
      <c r="M65" t="str">
        <f t="shared" ca="1" si="2"/>
        <v>안 지정 캐릭터 PP 영웅등급</v>
      </c>
      <c r="N65">
        <f t="shared" ca="1" si="20"/>
        <v>84766</v>
      </c>
      <c r="O65">
        <f t="shared" ca="1" si="12"/>
        <v>14</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캐릭터",$M65="지정 캐릭터 LBP1",$M65="지정 캐릭터 LBP2",$M65="지정 캐릭터 LBP3",$M65="안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캐릭터",$M65="지정 캐릭터 LBP1",$M65="지정 캐릭터 LBP2",$M65="지정 캐릭터 LBP3"),
  IF(AND(OR($B65=10,$B65=11),$M65=OFFSET($M65,-1,0)),OFFSET(Q65,-1,0),
    IF(ISBLANK(VLOOKUP($N65,[2]ActorTable!$1:$1048576,MATCH("표준 DI pp Min",[2]ActorTable!$1:$1,0),0)),"삭제",
      INT(VLOOKUP($M65,$AN:$BA,MATCH($AX$1,$AN$1:$BA$1,0),0)*(VLOOKUP($N65,[2]ActorTable!$1:$1048576,MATCH("표준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VLOOKUP($M65,$AN:$BA,MATCH($AZ$1,$AN$1:$BA$1,0),0)+INT($H65*(VLOOKUP($M65,$AN:$BA,MATCH($BA$1,$AN$1:$BA$1,0),0)-VLOOKUP($M65,$AN:$BA,MATCH($AZ$1,$AN$1:$BA$1,0),0)+1))),
IF($M65="지정 캐릭터 PP",
  IF(AND(OR($B65=10,$B65=11),$M65=OFFSET($M65,-1,0)),OFFSET(Q65,-1,0),
    INT($O65*VLOOKUP($M65,$AN:$BA,MATCH($AX$1,$AN$1:$BA$1,0),0))),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영웅등급"),VLOOKUP($M65,$AN:$BA,MATCH($AX$1,$AN$1:$BA$1,0),0),
IF(OR($M65="지정 캐릭터",$M65="지정 캐릭터 LBP1",$M65="지정 캐릭터 LBP2",$M65="지정 캐릭터 LBP3"),
  IF(AND(OR($B65=10,$B65=11),$M65=OFFSET($M65,-1,0)),OFFSET(R65,-1,0),
    INT(VLOOKUP($M65,$AN:$BA,MATCH($AX$1,$AN$1:$BA$1,0),0)*(VLOOKUP($N65,[2]ActorTable!$1:$1048576,MATCH("표준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VLOOKUP($M65,$AN:$BA,MATCH($AX$1,$AN$1:$BA$1,0),0)+INT($I65*(VLOOKUP($M65,$AN:$BA,MATCH($AY$1,$AN$1:$BA$1,0),0)-VLOOKUP($M65,$AN:$BA,MATCH($AX$1,$AN$1:$BA$1,0),0)+1))),
IF($M65="지정 캐릭터 PP",
  IF(AND(OR($B65=10,$B65=11),$M65=OFFSET($M65,-1,0)),OFFSET(R65,-1,0),
    INT($O65*(VLOOKUP($M65,$AN:$BA,MATCH($AX$1,$AN$1:$BA$1,0),0)*(VLOOKUP($M65,$AN:$BA,MATCH($AY$1,$AN$1:$BA$1,0),0)+$I65*(VLOOKUP($M65,$AN:$BA,MATCH($AZ$1,$AN$1:$BA$1,0),0)-VLOOKUP($M65,$AN:$BA,MATCH($AY$1,$AN$1:$BA$1,0),0)))))),
IF(OR($M65="안 지정 캐릭터 PP 일반등급",$M65="안 지정 캐릭터 PP 영웅등급"),
  IF(AND(OR($B65=10,$B65=11),$M65=OFFSET($M65,-1,0)),OFFSET(R65,-1,0),
    $O65*VLOOKUP($M65,$AN:$BA,MATCH($AX$1,$AN$1:$BA$1,0),0)),
"그외없음")))))))</f>
        <v>1400</v>
      </c>
      <c r="S65" t="str">
        <f ca="1">IF(OR(ISNUMBER(N65),N65="삭제"),"",
IF(LEFT(N65,5)="Equip",
  IF($BN$1&lt;VLOOKUP(N65,[1]EquipTable!$1:$1048576,MATCH("업데이트순번",[1]EquipTable!$1:$1,0),0),"업데이트순번이상",""),
IF(LEFT(N65,5)="Actor",
  IF($BW$1&lt;VLOOKUP(N65,[2]ActorTable!$1:$1048576,MATCH("업데이트순번",[2]ActorTable!$1:$1,0),0),"업데이트순번이상",""),
"그외없음")))</f>
        <v/>
      </c>
      <c r="T65">
        <f t="shared" ca="1" si="4"/>
        <v>0</v>
      </c>
      <c r="U65" t="s">
        <v>92</v>
      </c>
      <c r="V65">
        <v>39003</v>
      </c>
      <c r="W65">
        <v>11</v>
      </c>
      <c r="X65" t="s">
        <v>129</v>
      </c>
      <c r="Z65">
        <v>1100</v>
      </c>
      <c r="AA65" t="str">
        <f t="shared" ca="1" si="5"/>
        <v>uph</v>
      </c>
      <c r="AB65" t="s">
        <v>92</v>
      </c>
      <c r="AC65">
        <v>39688</v>
      </c>
      <c r="AD65">
        <v>11</v>
      </c>
      <c r="AE65" t="s">
        <v>129</v>
      </c>
      <c r="AG65">
        <v>1100</v>
      </c>
      <c r="AH65" t="str">
        <f t="shared" si="6"/>
        <v/>
      </c>
      <c r="AI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IFERROR(VLOOKUP(AC65,[2]ActorTable!$A:$G,MATCH("이름참고",[2]ActorTable!$1:$1,0),0),"캐릭터없음"),
"")))))</f>
        <v/>
      </c>
      <c r="AJ65">
        <v>1</v>
      </c>
      <c r="AK6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v>
      </c>
      <c r="AL65" t="str">
        <f t="shared" ca="1" si="7"/>
        <v>{"dy":2,"sl":2,"tp":"uph","vl":"39688","cn":11,"pt":"GO","pr":1100}</v>
      </c>
      <c r="BK65" t="e">
        <f ca="1">IF(VLOOKUP($BT65,[1]EquipTable!$1:$1048576,MATCH("업데이트순번",[1]EquipTable!$1:$1,0),0)&lt;=$BN$1,1,0)
*IF(MID(BT65,7,1)="4",0.1,1)</f>
        <v>#VALUE!</v>
      </c>
      <c r="BL65" t="e">
        <f ca="1">IF(VLOOKUP($BT65,[1]EquipTable!$1:$1048576,MATCH("업데이트순번",[1]EquipTable!$1:$1,0),0)&lt;=$BN$1,1,0)
*IF(MID(BT65,7,1)="4",0.1,1)
*IF(AND(MID(BT65,7,1)&lt;&gt;"4",OR(MID(BT65,6,1)="6",MID(BT65,6,1)="7")),3,1)</f>
        <v>#VALUE!</v>
      </c>
      <c r="BM65" t="e">
        <f ca="1">IF(VLOOKUP($BT65,[1]EquipTable!$1:$1048576,MATCH("업데이트순번",[1]EquipTable!$1:$1,0),0)&lt;=$BN$1,1,0)
*IF(MID(BT65,7,1)="4",0.1,1)
*IF(AND(MID(BT65,7,1)&lt;&gt;"4",MID(BT65,6,1)="8"),4,1)</f>
        <v>#VALUE!</v>
      </c>
      <c r="BN65" t="e">
        <f t="shared" ca="1" si="14"/>
        <v>#VALUE!</v>
      </c>
      <c r="BO65" t="e">
        <f t="shared" ca="1" si="15"/>
        <v>#VALUE!</v>
      </c>
      <c r="BP65" t="e">
        <f t="shared" ca="1" si="16"/>
        <v>#VALUE!</v>
      </c>
      <c r="BQ65" t="e">
        <f t="shared" ca="1" si="17"/>
        <v>#VALUE!</v>
      </c>
      <c r="BR65" t="e">
        <f t="shared" ca="1" si="21"/>
        <v>#VALUE!</v>
      </c>
      <c r="BS65" t="e">
        <f t="shared" ca="1" si="22"/>
        <v>#VALUE!</v>
      </c>
      <c r="BT65" t="e">
        <f ca="1">OFFSET([1]EquipTable!$A$1,ROW()-1,0)</f>
        <v>#VALUE!</v>
      </c>
    </row>
    <row r="66" spans="1:72">
      <c r="A66">
        <v>3</v>
      </c>
      <c r="B66">
        <v>2</v>
      </c>
      <c r="C66">
        <f t="shared" ref="C66:C129" si="30">IF(B66&lt;=9,0,
IF(B66=10,1,2))</f>
        <v>0</v>
      </c>
      <c r="D66">
        <f t="shared" ca="1" si="29"/>
        <v>0.14537121587484636</v>
      </c>
      <c r="E66">
        <f t="shared" ca="1" si="29"/>
        <v>0.72904853071166609</v>
      </c>
      <c r="F66">
        <f t="shared" ca="1" si="29"/>
        <v>0.64972436505778752</v>
      </c>
      <c r="G66">
        <f t="shared" ca="1" si="29"/>
        <v>0.81702597908651242</v>
      </c>
      <c r="H66">
        <f t="shared" ca="1" si="29"/>
        <v>0.67707853110701932</v>
      </c>
      <c r="I66">
        <f t="shared" ca="1" si="29"/>
        <v>0.23641528353517471</v>
      </c>
      <c r="M66" t="str">
        <f t="shared" ref="M66:M129" ca="1" si="31">IF(LEN(J66)&lt;&gt;0,J66,VLOOKUP(D66+$B66,$BH:$BI,MATCH($BI$1,$BH$1:$BI$1,0),1))</f>
        <v>안 지정 캐릭터 PP 영웅등급</v>
      </c>
      <c r="N66">
        <f t="shared" ca="1" si="20"/>
        <v>72904</v>
      </c>
      <c r="O66">
        <f t="shared" ca="1" si="12"/>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캐릭터",$M66="지정 캐릭터 LBP1",$M66="지정 캐릭터 LBP2",$M66="지정 캐릭터 LBP3",$M66="안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캐릭터",$M66="지정 캐릭터 LBP1",$M66="지정 캐릭터 LBP2",$M66="지정 캐릭터 LBP3"),
  IF(AND(OR($B66=10,$B66=11),$M66=OFFSET($M66,-1,0)),OFFSET(Q66,-1,0),
    IF(ISBLANK(VLOOKUP($N66,[2]ActorTable!$1:$1048576,MATCH("표준 DI pp Min",[2]ActorTable!$1:$1,0),0)),"삭제",
      INT(VLOOKUP($M66,$AN:$BA,MATCH($AX$1,$AN$1:$BA$1,0),0)*(VLOOKUP($N66,[2]ActorTable!$1:$1048576,MATCH("표준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VLOOKUP($M66,$AN:$BA,MATCH($AZ$1,$AN$1:$BA$1,0),0)+INT($H66*(VLOOKUP($M66,$AN:$BA,MATCH($BA$1,$AN$1:$BA$1,0),0)-VLOOKUP($M66,$AN:$BA,MATCH($AZ$1,$AN$1:$BA$1,0),0)+1))),
IF($M66="지정 캐릭터 PP",
  IF(AND(OR($B66=10,$B66=11),$M66=OFFSET($M66,-1,0)),OFFSET(Q66,-1,0),
    INT($O66*VLOOKUP($M66,$AN:$BA,MATCH($AX$1,$AN$1:$BA$1,0),0))),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영웅등급"),VLOOKUP($M66,$AN:$BA,MATCH($AX$1,$AN$1:$BA$1,0),0),
IF(OR($M66="지정 캐릭터",$M66="지정 캐릭터 LBP1",$M66="지정 캐릭터 LBP2",$M66="지정 캐릭터 LBP3"),
  IF(AND(OR($B66=10,$B66=11),$M66=OFFSET($M66,-1,0)),OFFSET(R66,-1,0),
    INT(VLOOKUP($M66,$AN:$BA,MATCH($AX$1,$AN$1:$BA$1,0),0)*(VLOOKUP($N66,[2]ActorTable!$1:$1048576,MATCH("표준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VLOOKUP($M66,$AN:$BA,MATCH($AX$1,$AN$1:$BA$1,0),0)+INT($I66*(VLOOKUP($M66,$AN:$BA,MATCH($AY$1,$AN$1:$BA$1,0),0)-VLOOKUP($M66,$AN:$BA,MATCH($AX$1,$AN$1:$BA$1,0),0)+1))),
IF($M66="지정 캐릭터 PP",
  IF(AND(OR($B66=10,$B66=11),$M66=OFFSET($M66,-1,0)),OFFSET(R66,-1,0),
    INT($O66*(VLOOKUP($M66,$AN:$BA,MATCH($AX$1,$AN$1:$BA$1,0),0)*(VLOOKUP($M66,$AN:$BA,MATCH($AY$1,$AN$1:$BA$1,0),0)+$I66*(VLOOKUP($M66,$AN:$BA,MATCH($AZ$1,$AN$1:$BA$1,0),0)-VLOOKUP($M66,$AN:$BA,MATCH($AY$1,$AN$1:$BA$1,0),0)))))),
IF(OR($M66="안 지정 캐릭터 PP 일반등급",$M66="안 지정 캐릭터 PP 영웅등급"),
  IF(AND(OR($B66=10,$B66=11),$M66=OFFSET($M66,-1,0)),OFFSET(R66,-1,0),
    $O66*VLOOKUP($M66,$AN:$BA,MATCH($AX$1,$AN$1:$BA$1,0),0)),
"그외없음")))))))</f>
        <v>1300</v>
      </c>
      <c r="S66" t="str">
        <f ca="1">IF(OR(ISNUMBER(N66),N66="삭제"),"",
IF(LEFT(N66,5)="Equip",
  IF($BN$1&lt;VLOOKUP(N66,[1]EquipTable!$1:$1048576,MATCH("업데이트순번",[1]EquipTable!$1:$1,0),0),"업데이트순번이상",""),
IF(LEFT(N66,5)="Actor",
  IF($BW$1&lt;VLOOKUP(N66,[2]ActorTable!$1:$1048576,MATCH("업데이트순번",[2]ActorTable!$1:$1,0),0),"업데이트순번이상",""),
"그외없음")))</f>
        <v/>
      </c>
      <c r="T66">
        <f t="shared" ref="T66:T129" ca="1" si="32">IF(OR(ISNUMBER(N66),N66="삭제"),0,
IF(LEFT(N66,5)="Equip",IF(MID(N66,7,1)="4",1,0),
IF(LEFT(N66,5)="Actor",IF(MID(N66,7,1)="2",1,0),
"그외없음")))</f>
        <v>0</v>
      </c>
      <c r="U66" t="s">
        <v>92</v>
      </c>
      <c r="V66">
        <v>8048</v>
      </c>
      <c r="W66">
        <v>9</v>
      </c>
      <c r="X66" t="s">
        <v>129</v>
      </c>
      <c r="Z66">
        <v>900</v>
      </c>
      <c r="AA66" t="str">
        <f t="shared" ref="AA66:AA129" ca="1" si="33">IF(ISBLANK(AB66),"",
VLOOKUP(AB66,OFFSET(INDIRECT("$A:$B"),0,MATCH(AB$1&amp;"_Verify",INDIRECT("$1:$1"),0)-1),2,0)
)</f>
        <v>uph</v>
      </c>
      <c r="AB66" t="s">
        <v>92</v>
      </c>
      <c r="AC66">
        <v>15474</v>
      </c>
      <c r="AD66">
        <v>9</v>
      </c>
      <c r="AE66" t="s">
        <v>129</v>
      </c>
      <c r="AG66">
        <v>900</v>
      </c>
      <c r="AH66" t="str">
        <f t="shared" ref="AH66:AH129" si="34">IF(ISBLANK($AB66),"",
IF(AND($B66&gt;=VLOOKUP($AB66,$AN:$AQ,3,0),$B66&lt;=VLOOKUP($AB66,$AN:$AQ,4,0)),"","슬롯타입이상"))</f>
        <v/>
      </c>
      <c r="AI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IFERROR(VLOOKUP(AC66,[2]ActorTable!$A:$G,MATCH("이름참고",[2]ActorTable!$1:$1,0),0),"캐릭터없음"),
"")))))</f>
        <v/>
      </c>
      <c r="AJ66">
        <v>1</v>
      </c>
      <c r="AK6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v>
      </c>
      <c r="AL66" t="str">
        <f t="shared" ref="AL66:AL129" ca="1" si="35">IF(AJ66&lt;&gt;1,"",
"{"""&amp;A$1&amp;""":"&amp;A66
&amp;","""&amp;B$1&amp;""":"&amp;B66
&amp;IF(LEN(AA66)=0,"",","""&amp;AA$1&amp;""":"""&amp;AA66&amp;"""")
&amp;IF(LEN(AC66)=0,"",","""&amp;AC$1&amp;""":"""&amp;AC66&amp;"""")
&amp;IF(LEN(AD66)=0,"",","""&amp;AD$1&amp;""":"&amp;AD66)
&amp;IF(LEN(AE66)=0,"",","""&amp;AE$1&amp;""":"""&amp;AE66&amp;"""")
&amp;IF(LEN(AF66)=0,"",","""&amp;AF$1&amp;""":"&amp;AF66)
&amp;IF(LEN(AG66)=0,"",","""&amp;AG$1&amp;""":"&amp;AG66)&amp;"}")</f>
        <v>{"dy":3,"sl":2,"tp":"uph","vl":"15474","cn":9,"pt":"GO","pr":900}</v>
      </c>
      <c r="BK66" t="e">
        <f ca="1">IF(VLOOKUP($BT66,[1]EquipTable!$1:$1048576,MATCH("업데이트순번",[1]EquipTable!$1:$1,0),0)&lt;=$BN$1,1,0)
*IF(MID(BT66,7,1)="4",0.1,1)</f>
        <v>#VALUE!</v>
      </c>
      <c r="BL66" t="e">
        <f ca="1">IF(VLOOKUP($BT66,[1]EquipTable!$1:$1048576,MATCH("업데이트순번",[1]EquipTable!$1:$1,0),0)&lt;=$BN$1,1,0)
*IF(MID(BT66,7,1)="4",0.1,1)
*IF(AND(MID(BT66,7,1)&lt;&gt;"4",OR(MID(BT66,6,1)="6",MID(BT66,6,1)="7")),3,1)</f>
        <v>#VALUE!</v>
      </c>
      <c r="BM66" t="e">
        <f ca="1">IF(VLOOKUP($BT66,[1]EquipTable!$1:$1048576,MATCH("업데이트순번",[1]EquipTable!$1:$1,0),0)&lt;=$BN$1,1,0)
*IF(MID(BT66,7,1)="4",0.1,1)
*IF(AND(MID(BT66,7,1)&lt;&gt;"4",MID(BT66,6,1)="8"),4,1)</f>
        <v>#VALUE!</v>
      </c>
      <c r="BN66" t="e">
        <f t="shared" ca="1" si="14"/>
        <v>#VALUE!</v>
      </c>
      <c r="BO66" t="e">
        <f t="shared" ca="1" si="15"/>
        <v>#VALUE!</v>
      </c>
      <c r="BP66" t="e">
        <f t="shared" ca="1" si="16"/>
        <v>#VALUE!</v>
      </c>
      <c r="BQ66" t="e">
        <f t="shared" ca="1" si="17"/>
        <v>#VALUE!</v>
      </c>
      <c r="BR66" t="e">
        <f t="shared" ca="1" si="21"/>
        <v>#VALUE!</v>
      </c>
      <c r="BS66" t="e">
        <f t="shared" ca="1" si="22"/>
        <v>#VALUE!</v>
      </c>
      <c r="BT66" t="e">
        <f ca="1">OFFSET([1]EquipTable!$A$1,ROW()-1,0)</f>
        <v>#VALUE!</v>
      </c>
    </row>
    <row r="67" spans="1:72">
      <c r="A67">
        <v>4</v>
      </c>
      <c r="B67">
        <v>2</v>
      </c>
      <c r="C67">
        <f t="shared" si="30"/>
        <v>0</v>
      </c>
      <c r="D67">
        <f t="shared" ca="1" si="29"/>
        <v>0.43587927168400098</v>
      </c>
      <c r="E67">
        <f t="shared" ca="1" si="29"/>
        <v>0.58549301982522994</v>
      </c>
      <c r="F67">
        <f t="shared" ca="1" si="29"/>
        <v>0.97036087878231292</v>
      </c>
      <c r="G67">
        <f t="shared" ca="1" si="29"/>
        <v>0.23054873596621228</v>
      </c>
      <c r="H67">
        <f t="shared" ca="1" si="29"/>
        <v>0.83490498413411185</v>
      </c>
      <c r="I67">
        <f t="shared" ca="1" si="29"/>
        <v>0.43670659695920433</v>
      </c>
      <c r="M67" t="str">
        <f t="shared" ca="1" si="31"/>
        <v>안 지정 캐릭터 PP 영웅등급</v>
      </c>
      <c r="N67">
        <f t="shared" ca="1" si="20"/>
        <v>58549</v>
      </c>
      <c r="O67">
        <f t="shared" ref="O67:O130" ca="1" si="36">IF(LEN(L67)&lt;&gt;0,
  IF(OR(LEN($J67)=0,LEN($K67)=0),"세 칸 모두 입력",L67),
IF($M67="삭제","삭제",
IF(OR($M67="지정 장비",$M67="캐릭터 상자 일반등급",$M67="캐릭터 상자 영웅등급",$M67="지정 캐릭터",$M67="지정 캐릭터 LBP1",$M67="지정 캐릭터 LBP2",$M67="지정 캐릭터 LBP3",$M67="안 지정 캐릭터 영웅등급"),1,
IF($M67="지정 캐릭터 PP",
  IF(AND(OR($B67=10,$B67=11),$M67=OFFSET($M67,-1,0)),OFFSET(O67,-1,0),
    VLOOKUP($M67,$AN:$AZ,MATCH($AV$1,$AN$1:$AZ$1,0),0)+INT($E67*(VLOOKUP($M67,$AN:$AZ,MATCH($AW$1,$AN$1:$AZ$1,0),0)-VLOOKUP($M67,$AN:$AZ,MATCH($AV$1,$AN$1:$AZ$1,0),0)+1))),
IF(OR($M67="안 지정 캐릭터 PP 일반등급",$M67="안 지정 캐릭터 PP 영웅등급"),
  IF(AND(OR($B67=10,$B67=11),$M67=OFFSET($M67,-1,0)),OFFSET(O67,-1,0),
    VLOOKUP($M67,$AN:$AZ,MATCH($AV$1,$AN$1:$AZ$1,0),0)+INT($E67*(VLOOKUP($M67,$AN:$AZ,MATCH($AW$1,$AN$1:$AZ$1,0),0)-VLOOKUP($M67,$AN:$AZ,MATCH($AV$1,$AN$1:$AZ$1,0),0)+1))),
"그외없음")))))</f>
        <v>12</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캐릭터",$M67="지정 캐릭터 LBP1",$M67="지정 캐릭터 LBP2",$M67="지정 캐릭터 LBP3",$M67="안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캐릭터",$M67="지정 캐릭터 LBP1",$M67="지정 캐릭터 LBP2",$M67="지정 캐릭터 LBP3"),
  IF(AND(OR($B67=10,$B67=11),$M67=OFFSET($M67,-1,0)),OFFSET(Q67,-1,0),
    IF(ISBLANK(VLOOKUP($N67,[2]ActorTable!$1:$1048576,MATCH("표준 DI pp Min",[2]ActorTable!$1:$1,0),0)),"삭제",
      INT(VLOOKUP($M67,$AN:$BA,MATCH($AX$1,$AN$1:$BA$1,0),0)*(VLOOKUP($N67,[2]ActorTable!$1:$1048576,MATCH("표준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VLOOKUP($M67,$AN:$BA,MATCH($AZ$1,$AN$1:$BA$1,0),0)+INT($H67*(VLOOKUP($M67,$AN:$BA,MATCH($BA$1,$AN$1:$BA$1,0),0)-VLOOKUP($M67,$AN:$BA,MATCH($AZ$1,$AN$1:$BA$1,0),0)+1))),
IF($M67="지정 캐릭터 PP",
  IF(AND(OR($B67=10,$B67=11),$M67=OFFSET($M67,-1,0)),OFFSET(Q67,-1,0),
    INT($O67*VLOOKUP($M67,$AN:$BA,MATCH($AX$1,$AN$1:$BA$1,0),0))),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영웅등급"),VLOOKUP($M67,$AN:$BA,MATCH($AX$1,$AN$1:$BA$1,0),0),
IF(OR($M67="지정 캐릭터",$M67="지정 캐릭터 LBP1",$M67="지정 캐릭터 LBP2",$M67="지정 캐릭터 LBP3"),
  IF(AND(OR($B67=10,$B67=11),$M67=OFFSET($M67,-1,0)),OFFSET(R67,-1,0),
    INT(VLOOKUP($M67,$AN:$BA,MATCH($AX$1,$AN$1:$BA$1,0),0)*(VLOOKUP($N67,[2]ActorTable!$1:$1048576,MATCH("표준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VLOOKUP($M67,$AN:$BA,MATCH($AX$1,$AN$1:$BA$1,0),0)+INT($I67*(VLOOKUP($M67,$AN:$BA,MATCH($AY$1,$AN$1:$BA$1,0),0)-VLOOKUP($M67,$AN:$BA,MATCH($AX$1,$AN$1:$BA$1,0),0)+1))),
IF($M67="지정 캐릭터 PP",
  IF(AND(OR($B67=10,$B67=11),$M67=OFFSET($M67,-1,0)),OFFSET(R67,-1,0),
    INT($O67*(VLOOKUP($M67,$AN:$BA,MATCH($AX$1,$AN$1:$BA$1,0),0)*(VLOOKUP($M67,$AN:$BA,MATCH($AY$1,$AN$1:$BA$1,0),0)+$I67*(VLOOKUP($M67,$AN:$BA,MATCH($AZ$1,$AN$1:$BA$1,0),0)-VLOOKUP($M67,$AN:$BA,MATCH($AY$1,$AN$1:$BA$1,0),0)))))),
IF(OR($M67="안 지정 캐릭터 PP 일반등급",$M67="안 지정 캐릭터 PP 영웅등급"),
  IF(AND(OR($B67=10,$B67=11),$M67=OFFSET($M67,-1,0)),OFFSET(R67,-1,0),
    $O67*VLOOKUP($M67,$AN:$BA,MATCH($AX$1,$AN$1:$BA$1,0),0)),
"그외없음")))))))</f>
        <v>1200</v>
      </c>
      <c r="S67" t="str">
        <f ca="1">IF(OR(ISNUMBER(N67),N67="삭제"),"",
IF(LEFT(N67,5)="Equip",
  IF($BN$1&lt;VLOOKUP(N67,[1]EquipTable!$1:$1048576,MATCH("업데이트순번",[1]EquipTable!$1:$1,0),0),"업데이트순번이상",""),
IF(LEFT(N67,5)="Actor",
  IF($BW$1&lt;VLOOKUP(N67,[2]ActorTable!$1:$1048576,MATCH("업데이트순번",[2]ActorTable!$1:$1,0),0),"업데이트순번이상",""),
"그외없음")))</f>
        <v/>
      </c>
      <c r="T67">
        <f t="shared" ca="1" si="32"/>
        <v>0</v>
      </c>
      <c r="U67" t="s">
        <v>92</v>
      </c>
      <c r="V67">
        <v>43223</v>
      </c>
      <c r="W67">
        <v>11</v>
      </c>
      <c r="X67" t="s">
        <v>129</v>
      </c>
      <c r="Z67">
        <v>1100</v>
      </c>
      <c r="AA67" t="str">
        <f t="shared" ca="1" si="33"/>
        <v>uph</v>
      </c>
      <c r="AB67" t="s">
        <v>92</v>
      </c>
      <c r="AC67">
        <v>60742</v>
      </c>
      <c r="AD67">
        <v>12</v>
      </c>
      <c r="AE67" t="s">
        <v>129</v>
      </c>
      <c r="AG67">
        <v>1200</v>
      </c>
      <c r="AH67" t="str">
        <f t="shared" si="34"/>
        <v/>
      </c>
      <c r="AI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IFERROR(VLOOKUP(AC67,[2]ActorTable!$A:$G,MATCH("이름참고",[2]ActorTable!$1:$1,0),0),"캐릭터없음"),
"")))))</f>
        <v/>
      </c>
      <c r="AJ67">
        <v>1</v>
      </c>
      <c r="AK67" t="str">
        <f t="shared" ref="AK67:AK130" ca="1" si="37">AK66&amp;IF(LEN(AL67)=0,"",","&amp;AL67)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v>
      </c>
      <c r="AL67" t="str">
        <f t="shared" ca="1" si="35"/>
        <v>{"dy":4,"sl":2,"tp":"uph","vl":"60742","cn":12,"pt":"GO","pr":1200}</v>
      </c>
      <c r="BK67" t="e">
        <f ca="1">IF(VLOOKUP($BT67,[1]EquipTable!$1:$1048576,MATCH("업데이트순번",[1]EquipTable!$1:$1,0),0)&lt;=$BN$1,1,0)
*IF(MID(BT67,7,1)="4",0.1,1)</f>
        <v>#VALUE!</v>
      </c>
      <c r="BL67" t="e">
        <f ca="1">IF(VLOOKUP($BT67,[1]EquipTable!$1:$1048576,MATCH("업데이트순번",[1]EquipTable!$1:$1,0),0)&lt;=$BN$1,1,0)
*IF(MID(BT67,7,1)="4",0.1,1)
*IF(AND(MID(BT67,7,1)&lt;&gt;"4",OR(MID(BT67,6,1)="6",MID(BT67,6,1)="7")),3,1)</f>
        <v>#VALUE!</v>
      </c>
      <c r="BM67" t="e">
        <f ca="1">IF(VLOOKUP($BT67,[1]EquipTable!$1:$1048576,MATCH("업데이트순번",[1]EquipTable!$1:$1,0),0)&lt;=$BN$1,1,0)
*IF(MID(BT67,7,1)="4",0.1,1)
*IF(AND(MID(BT67,7,1)&lt;&gt;"4",MID(BT67,6,1)="8"),4,1)</f>
        <v>#VALUE!</v>
      </c>
      <c r="BN67" t="e">
        <f t="shared" ref="BN67:BN128" ca="1" si="38">BK67/SUM(BK:BK)</f>
        <v>#VALUE!</v>
      </c>
      <c r="BO67" t="e">
        <f t="shared" ref="BO67:BO128" ca="1" si="39">BL67/SUM(BL:BL)</f>
        <v>#VALUE!</v>
      </c>
      <c r="BP67" t="e">
        <f t="shared" ref="BP67:BP128" ca="1" si="40">BM67/SUM(BM:BM)</f>
        <v>#VALUE!</v>
      </c>
      <c r="BQ67" t="e">
        <f t="shared" ref="BQ67:BQ128" ca="1" si="41">BQ66+BN66</f>
        <v>#VALUE!</v>
      </c>
      <c r="BR67" t="e">
        <f t="shared" ca="1" si="21"/>
        <v>#VALUE!</v>
      </c>
      <c r="BS67" t="e">
        <f t="shared" ca="1" si="22"/>
        <v>#VALUE!</v>
      </c>
      <c r="BT67" t="e">
        <f ca="1">OFFSET([1]EquipTable!$A$1,ROW()-1,0)</f>
        <v>#VALUE!</v>
      </c>
    </row>
    <row r="68" spans="1:72">
      <c r="A68">
        <v>5</v>
      </c>
      <c r="B68">
        <v>2</v>
      </c>
      <c r="C68">
        <f t="shared" si="30"/>
        <v>0</v>
      </c>
      <c r="D68">
        <f t="shared" ca="1" si="29"/>
        <v>0.35136321575618135</v>
      </c>
      <c r="E68">
        <f t="shared" ca="1" si="29"/>
        <v>0.3671129341936783</v>
      </c>
      <c r="F68">
        <f t="shared" ca="1" si="29"/>
        <v>0.33962133353808355</v>
      </c>
      <c r="G68">
        <f t="shared" ca="1" si="29"/>
        <v>6.0958114763962623E-2</v>
      </c>
      <c r="H68">
        <f t="shared" ca="1" si="29"/>
        <v>2.1132748410598978E-2</v>
      </c>
      <c r="I68">
        <f t="shared" ca="1" si="29"/>
        <v>0.81442525237593311</v>
      </c>
      <c r="M68" t="str">
        <f t="shared" ca="1" si="31"/>
        <v>안 지정 캐릭터 PP 영웅등급</v>
      </c>
      <c r="N68">
        <f t="shared" ref="N68:N131" ca="1" si="42">IF(LEN(K68)&lt;&gt;0,
  IF(LEN($J68)=0,"두 칸 모두 입력",
  IF($J68="지정 장비",K68,INDEX($BY:$BY,MATCH(K68,$BZ:$BZ,0)))),
IF($M68="삭제","삭제",
IF($M68="지정 장비",VLOOKUP($E68,OFFSET($BQ:$BT,0,IF($B68=6,1,IF($B68=7,2,0))),MATCH($BT$1,OFFSET($BQ$1:$BT$1,0,IF($B68=6,1,IF($B68=7,2,0))),0),1),
IF(OR($M68="캐릭터 상자 일반등급",$M68="캐릭터 상자 영웅등급"),"삭제",
IF(OR($M68="지정 캐릭터",$M68="지정 캐릭터 PP",$M68="지정 캐릭터 LBP1",$M68="지정 캐릭터 LBP2",$M68="지정 캐릭터 LBP3"),
  IF(AND(OR($B68=10,$B68=11),$M68=OFFSET($M68,-1,0)),OFFSET(N68,-1,0),VLOOKUP($E68,$BX:$BY,MATCH($BY$1,$BX$1:$BY$1,0),1)),
IF(OR($M68="안 지정 캐릭터 영웅등급",$M68="안 지정 캐릭터 PP 일반등급",$M68="안 지정 캐릭터 PP 영웅등급"),
  IF(AND(OR($B68=10,$B68=11),$M68=OFFSET($M68,-1,0)),OFFSET(N68,-1,0),INT($E68*100000)),
"그외없음"))))))</f>
        <v>36711</v>
      </c>
      <c r="O68">
        <f t="shared" ca="1" si="36"/>
        <v>11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캐릭터",$M68="지정 캐릭터 LBP1",$M68="지정 캐릭터 LBP2",$M68="지정 캐릭터 LBP3",$M68="안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캐릭터",$M68="지정 캐릭터 LBP1",$M68="지정 캐릭터 LBP2",$M68="지정 캐릭터 LBP3"),
  IF(AND(OR($B68=10,$B68=11),$M68=OFFSET($M68,-1,0)),OFFSET(Q68,-1,0),
    IF(ISBLANK(VLOOKUP($N68,[2]ActorTable!$1:$1048576,MATCH("표준 DI pp Min",[2]ActorTable!$1:$1,0),0)),"삭제",
      INT(VLOOKUP($M68,$AN:$BA,MATCH($AX$1,$AN$1:$BA$1,0),0)*(VLOOKUP($N68,[2]ActorTable!$1:$1048576,MATCH("표준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VLOOKUP($M68,$AN:$BA,MATCH($AZ$1,$AN$1:$BA$1,0),0)+INT($H68*(VLOOKUP($M68,$AN:$BA,MATCH($BA$1,$AN$1:$BA$1,0),0)-VLOOKUP($M68,$AN:$BA,MATCH($AZ$1,$AN$1:$BA$1,0),0)+1))),
IF($M68="지정 캐릭터 PP",
  IF(AND(OR($B68=10,$B68=11),$M68=OFFSET($M68,-1,0)),OFFSET(Q68,-1,0),
    INT($O68*VLOOKUP($M68,$AN:$BA,MATCH($AX$1,$AN$1:$BA$1,0),0))),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영웅등급"),VLOOKUP($M68,$AN:$BA,MATCH($AX$1,$AN$1:$BA$1,0),0),
IF(OR($M68="지정 캐릭터",$M68="지정 캐릭터 LBP1",$M68="지정 캐릭터 LBP2",$M68="지정 캐릭터 LBP3"),
  IF(AND(OR($B68=10,$B68=11),$M68=OFFSET($M68,-1,0)),OFFSET(R68,-1,0),
    INT(VLOOKUP($M68,$AN:$BA,MATCH($AX$1,$AN$1:$BA$1,0),0)*(VLOOKUP($N68,[2]ActorTable!$1:$1048576,MATCH("표준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VLOOKUP($M68,$AN:$BA,MATCH($AX$1,$AN$1:$BA$1,0),0)+INT($I68*(VLOOKUP($M68,$AN:$BA,MATCH($AY$1,$AN$1:$BA$1,0),0)-VLOOKUP($M68,$AN:$BA,MATCH($AX$1,$AN$1:$BA$1,0),0)+1))),
IF($M68="지정 캐릭터 PP",
  IF(AND(OR($B68=10,$B68=11),$M68=OFFSET($M68,-1,0)),OFFSET(R68,-1,0),
    INT($O68*(VLOOKUP($M68,$AN:$BA,MATCH($AX$1,$AN$1:$BA$1,0),0)*(VLOOKUP($M68,$AN:$BA,MATCH($AY$1,$AN$1:$BA$1,0),0)+$I68*(VLOOKUP($M68,$AN:$BA,MATCH($AZ$1,$AN$1:$BA$1,0),0)-VLOOKUP($M68,$AN:$BA,MATCH($AY$1,$AN$1:$BA$1,0),0)))))),
IF(OR($M68="안 지정 캐릭터 PP 일반등급",$M68="안 지정 캐릭터 PP 영웅등급"),
  IF(AND(OR($B68=10,$B68=11),$M68=OFFSET($M68,-1,0)),OFFSET(R68,-1,0),
    $O68*VLOOKUP($M68,$AN:$BA,MATCH($AX$1,$AN$1:$BA$1,0),0)),
"그외없음")))))))</f>
        <v>1100</v>
      </c>
      <c r="S68" t="str">
        <f ca="1">IF(OR(ISNUMBER(N68),N68="삭제"),"",
IF(LEFT(N68,5)="Equip",
  IF($BN$1&lt;VLOOKUP(N68,[1]EquipTable!$1:$1048576,MATCH("업데이트순번",[1]EquipTable!$1:$1,0),0),"업데이트순번이상",""),
IF(LEFT(N68,5)="Actor",
  IF($BW$1&lt;VLOOKUP(N68,[2]ActorTable!$1:$1048576,MATCH("업데이트순번",[2]ActorTable!$1:$1,0),0),"업데이트순번이상",""),
"그외없음")))</f>
        <v/>
      </c>
      <c r="T68">
        <f t="shared" ca="1" si="32"/>
        <v>0</v>
      </c>
      <c r="U68" t="s">
        <v>92</v>
      </c>
      <c r="V68">
        <v>94560</v>
      </c>
      <c r="W68">
        <v>14</v>
      </c>
      <c r="X68" t="s">
        <v>129</v>
      </c>
      <c r="Z68">
        <v>1400</v>
      </c>
      <c r="AA68" t="str">
        <f t="shared" ca="1" si="33"/>
        <v>uph</v>
      </c>
      <c r="AB68" t="s">
        <v>92</v>
      </c>
      <c r="AC68">
        <v>65691</v>
      </c>
      <c r="AD68">
        <v>12</v>
      </c>
      <c r="AE68" t="s">
        <v>129</v>
      </c>
      <c r="AG68">
        <v>1200</v>
      </c>
      <c r="AH68" t="str">
        <f t="shared" si="34"/>
        <v/>
      </c>
      <c r="AI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IFERROR(VLOOKUP(AC68,[2]ActorTable!$A:$G,MATCH("이름참고",[2]ActorTable!$1:$1,0),0),"캐릭터없음"),
"")))))</f>
        <v/>
      </c>
      <c r="AJ68">
        <v>1</v>
      </c>
      <c r="AK6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v>
      </c>
      <c r="AL68" t="str">
        <f t="shared" ca="1" si="35"/>
        <v>{"dy":5,"sl":2,"tp":"uph","vl":"65691","cn":12,"pt":"GO","pr":1200}</v>
      </c>
      <c r="BK68" t="e">
        <f ca="1">IF(VLOOKUP($BT68,[1]EquipTable!$1:$1048576,MATCH("업데이트순번",[1]EquipTable!$1:$1,0),0)&lt;=$BN$1,1,0)
*IF(MID(BT68,7,1)="4",0.1,1)</f>
        <v>#VALUE!</v>
      </c>
      <c r="BL68" t="e">
        <f ca="1">IF(VLOOKUP($BT68,[1]EquipTable!$1:$1048576,MATCH("업데이트순번",[1]EquipTable!$1:$1,0),0)&lt;=$BN$1,1,0)
*IF(MID(BT68,7,1)="4",0.1,1)
*IF(AND(MID(BT68,7,1)&lt;&gt;"4",OR(MID(BT68,6,1)="6",MID(BT68,6,1)="7")),3,1)</f>
        <v>#VALUE!</v>
      </c>
      <c r="BM68" t="e">
        <f ca="1">IF(VLOOKUP($BT68,[1]EquipTable!$1:$1048576,MATCH("업데이트순번",[1]EquipTable!$1:$1,0),0)&lt;=$BN$1,1,0)
*IF(MID(BT68,7,1)="4",0.1,1)
*IF(AND(MID(BT68,7,1)&lt;&gt;"4",MID(BT68,6,1)="8"),4,1)</f>
        <v>#VALUE!</v>
      </c>
      <c r="BN68" t="e">
        <f t="shared" ca="1" si="38"/>
        <v>#VALUE!</v>
      </c>
      <c r="BO68" t="e">
        <f t="shared" ca="1" si="39"/>
        <v>#VALUE!</v>
      </c>
      <c r="BP68" t="e">
        <f t="shared" ca="1" si="40"/>
        <v>#VALUE!</v>
      </c>
      <c r="BQ68" t="e">
        <f t="shared" ca="1" si="41"/>
        <v>#VALUE!</v>
      </c>
      <c r="BR68" t="e">
        <f t="shared" ref="BR68:BR128" ca="1" si="43">BR67+BO67</f>
        <v>#VALUE!</v>
      </c>
      <c r="BS68" t="e">
        <f t="shared" ref="BS68:BS128" ca="1" si="44">BS67+BP67</f>
        <v>#VALUE!</v>
      </c>
      <c r="BT68" t="e">
        <f ca="1">OFFSET([1]EquipTable!$A$1,ROW()-1,0)</f>
        <v>#VALUE!</v>
      </c>
    </row>
    <row r="69" spans="1:72">
      <c r="A69">
        <v>6</v>
      </c>
      <c r="B69">
        <v>2</v>
      </c>
      <c r="C69">
        <f t="shared" si="30"/>
        <v>0</v>
      </c>
      <c r="D69">
        <f t="shared" ca="1" si="29"/>
        <v>0.20240566062831811</v>
      </c>
      <c r="E69">
        <f t="shared" ca="1" si="29"/>
        <v>0.11887735356473517</v>
      </c>
      <c r="F69">
        <f t="shared" ca="1" si="29"/>
        <v>0.86160738802596393</v>
      </c>
      <c r="G69">
        <f t="shared" ca="1" si="29"/>
        <v>0.83321437796440201</v>
      </c>
      <c r="H69">
        <f t="shared" ca="1" si="29"/>
        <v>2.5639160643487702E-2</v>
      </c>
      <c r="I69">
        <f t="shared" ca="1" si="29"/>
        <v>0.37359953093238618</v>
      </c>
      <c r="M69" t="str">
        <f t="shared" ca="1" si="31"/>
        <v>안 지정 캐릭터 PP 영웅등급</v>
      </c>
      <c r="N69">
        <f t="shared" ca="1" si="42"/>
        <v>11887</v>
      </c>
      <c r="O69">
        <f t="shared" ca="1" si="36"/>
        <v>9</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캐릭터",$M69="지정 캐릭터 LBP1",$M69="지정 캐릭터 LBP2",$M69="지정 캐릭터 LBP3",$M69="안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캐릭터",$M69="지정 캐릭터 LBP1",$M69="지정 캐릭터 LBP2",$M69="지정 캐릭터 LBP3"),
  IF(AND(OR($B69=10,$B69=11),$M69=OFFSET($M69,-1,0)),OFFSET(Q69,-1,0),
    IF(ISBLANK(VLOOKUP($N69,[2]ActorTable!$1:$1048576,MATCH("표준 DI pp Min",[2]ActorTable!$1:$1,0),0)),"삭제",
      INT(VLOOKUP($M69,$AN:$BA,MATCH($AX$1,$AN$1:$BA$1,0),0)*(VLOOKUP($N69,[2]ActorTable!$1:$1048576,MATCH("표준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VLOOKUP($M69,$AN:$BA,MATCH($AZ$1,$AN$1:$BA$1,0),0)+INT($H69*(VLOOKUP($M69,$AN:$BA,MATCH($BA$1,$AN$1:$BA$1,0),0)-VLOOKUP($M69,$AN:$BA,MATCH($AZ$1,$AN$1:$BA$1,0),0)+1))),
IF($M69="지정 캐릭터 PP",
  IF(AND(OR($B69=10,$B69=11),$M69=OFFSET($M69,-1,0)),OFFSET(Q69,-1,0),
    INT($O69*VLOOKUP($M69,$AN:$BA,MATCH($AX$1,$AN$1:$BA$1,0),0))),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영웅등급"),VLOOKUP($M69,$AN:$BA,MATCH($AX$1,$AN$1:$BA$1,0),0),
IF(OR($M69="지정 캐릭터",$M69="지정 캐릭터 LBP1",$M69="지정 캐릭터 LBP2",$M69="지정 캐릭터 LBP3"),
  IF(AND(OR($B69=10,$B69=11),$M69=OFFSET($M69,-1,0)),OFFSET(R69,-1,0),
    INT(VLOOKUP($M69,$AN:$BA,MATCH($AX$1,$AN$1:$BA$1,0),0)*(VLOOKUP($N69,[2]ActorTable!$1:$1048576,MATCH("표준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VLOOKUP($M69,$AN:$BA,MATCH($AX$1,$AN$1:$BA$1,0),0)+INT($I69*(VLOOKUP($M69,$AN:$BA,MATCH($AY$1,$AN$1:$BA$1,0),0)-VLOOKUP($M69,$AN:$BA,MATCH($AX$1,$AN$1:$BA$1,0),0)+1))),
IF($M69="지정 캐릭터 PP",
  IF(AND(OR($B69=10,$B69=11),$M69=OFFSET($M69,-1,0)),OFFSET(R69,-1,0),
    INT($O69*(VLOOKUP($M69,$AN:$BA,MATCH($AX$1,$AN$1:$BA$1,0),0)*(VLOOKUP($M69,$AN:$BA,MATCH($AY$1,$AN$1:$BA$1,0),0)+$I69*(VLOOKUP($M69,$AN:$BA,MATCH($AZ$1,$AN$1:$BA$1,0),0)-VLOOKUP($M69,$AN:$BA,MATCH($AY$1,$AN$1:$BA$1,0),0)))))),
IF(OR($M69="안 지정 캐릭터 PP 일반등급",$M69="안 지정 캐릭터 PP 영웅등급"),
  IF(AND(OR($B69=10,$B69=11),$M69=OFFSET($M69,-1,0)),OFFSET(R69,-1,0),
    $O69*VLOOKUP($M69,$AN:$BA,MATCH($AX$1,$AN$1:$BA$1,0),0)),
"그외없음")))))))</f>
        <v>900</v>
      </c>
      <c r="S69" t="str">
        <f ca="1">IF(OR(ISNUMBER(N69),N69="삭제"),"",
IF(LEFT(N69,5)="Equip",
  IF($BN$1&lt;VLOOKUP(N69,[1]EquipTable!$1:$1048576,MATCH("업데이트순번",[1]EquipTable!$1:$1,0),0),"업데이트순번이상",""),
IF(LEFT(N69,5)="Actor",
  IF($BW$1&lt;VLOOKUP(N69,[2]ActorTable!$1:$1048576,MATCH("업데이트순번",[2]ActorTable!$1:$1,0),0),"업데이트순번이상",""),
"그외없음")))</f>
        <v/>
      </c>
      <c r="T69">
        <f t="shared" ca="1" si="32"/>
        <v>0</v>
      </c>
      <c r="U69" t="s">
        <v>92</v>
      </c>
      <c r="V69">
        <v>29213</v>
      </c>
      <c r="W69">
        <v>10</v>
      </c>
      <c r="X69" t="s">
        <v>129</v>
      </c>
      <c r="Z69">
        <v>1000</v>
      </c>
      <c r="AA69" t="str">
        <f t="shared" ca="1" si="33"/>
        <v>uph</v>
      </c>
      <c r="AB69" t="s">
        <v>92</v>
      </c>
      <c r="AC69">
        <v>54967</v>
      </c>
      <c r="AD69">
        <v>12</v>
      </c>
      <c r="AE69" t="s">
        <v>129</v>
      </c>
      <c r="AG69">
        <v>1200</v>
      </c>
      <c r="AH69" t="str">
        <f t="shared" si="34"/>
        <v/>
      </c>
      <c r="AI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IFERROR(VLOOKUP(AC69,[2]ActorTable!$A:$G,MATCH("이름참고",[2]ActorTable!$1:$1,0),0),"캐릭터없음"),
"")))))</f>
        <v/>
      </c>
      <c r="AJ69">
        <v>1</v>
      </c>
      <c r="AK6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v>
      </c>
      <c r="AL69" t="str">
        <f t="shared" ca="1" si="35"/>
        <v>{"dy":6,"sl":2,"tp":"uph","vl":"54967","cn":12,"pt":"GO","pr":1200}</v>
      </c>
      <c r="BK69" t="e">
        <f ca="1">IF(VLOOKUP($BT69,[1]EquipTable!$1:$1048576,MATCH("업데이트순번",[1]EquipTable!$1:$1,0),0)&lt;=$BN$1,1,0)
*IF(MID(BT69,7,1)="4",0.1,1)</f>
        <v>#VALUE!</v>
      </c>
      <c r="BL69" t="e">
        <f ca="1">IF(VLOOKUP($BT69,[1]EquipTable!$1:$1048576,MATCH("업데이트순번",[1]EquipTable!$1:$1,0),0)&lt;=$BN$1,1,0)
*IF(MID(BT69,7,1)="4",0.1,1)
*IF(AND(MID(BT69,7,1)&lt;&gt;"4",OR(MID(BT69,6,1)="6",MID(BT69,6,1)="7")),3,1)</f>
        <v>#VALUE!</v>
      </c>
      <c r="BM69" t="e">
        <f ca="1">IF(VLOOKUP($BT69,[1]EquipTable!$1:$1048576,MATCH("업데이트순번",[1]EquipTable!$1:$1,0),0)&lt;=$BN$1,1,0)
*IF(MID(BT69,7,1)="4",0.1,1)
*IF(AND(MID(BT69,7,1)&lt;&gt;"4",MID(BT69,6,1)="8"),4,1)</f>
        <v>#VALUE!</v>
      </c>
      <c r="BN69" t="e">
        <f t="shared" ca="1" si="38"/>
        <v>#VALUE!</v>
      </c>
      <c r="BO69" t="e">
        <f t="shared" ca="1" si="39"/>
        <v>#VALUE!</v>
      </c>
      <c r="BP69" t="e">
        <f t="shared" ca="1" si="40"/>
        <v>#VALUE!</v>
      </c>
      <c r="BQ69" t="e">
        <f t="shared" ca="1" si="41"/>
        <v>#VALUE!</v>
      </c>
      <c r="BR69" t="e">
        <f t="shared" ca="1" si="43"/>
        <v>#VALUE!</v>
      </c>
      <c r="BS69" t="e">
        <f t="shared" ca="1" si="44"/>
        <v>#VALUE!</v>
      </c>
      <c r="BT69" t="e">
        <f ca="1">OFFSET([1]EquipTable!$A$1,ROW()-1,0)</f>
        <v>#VALUE!</v>
      </c>
    </row>
    <row r="70" spans="1:72">
      <c r="A70">
        <v>7</v>
      </c>
      <c r="B70">
        <v>2</v>
      </c>
      <c r="C70">
        <f t="shared" si="30"/>
        <v>0</v>
      </c>
      <c r="D70">
        <f t="shared" ca="1" si="29"/>
        <v>8.8768050535569132E-2</v>
      </c>
      <c r="E70">
        <f t="shared" ca="1" si="29"/>
        <v>0.78692944932743114</v>
      </c>
      <c r="F70">
        <f t="shared" ca="1" si="29"/>
        <v>0.34874121349410425</v>
      </c>
      <c r="G70">
        <f t="shared" ca="1" si="29"/>
        <v>0.73465876024571419</v>
      </c>
      <c r="H70">
        <f t="shared" ca="1" si="29"/>
        <v>0.53384264903771506</v>
      </c>
      <c r="I70">
        <f t="shared" ca="1" si="29"/>
        <v>0.84720000419867458</v>
      </c>
      <c r="M70" t="str">
        <f t="shared" ca="1" si="31"/>
        <v>안 지정 캐릭터 PP 영웅등급</v>
      </c>
      <c r="N70">
        <f t="shared" ca="1" si="42"/>
        <v>78692</v>
      </c>
      <c r="O70">
        <f t="shared" ca="1" si="36"/>
        <v>13</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캐릭터",$M70="지정 캐릭터 LBP1",$M70="지정 캐릭터 LBP2",$M70="지정 캐릭터 LBP3",$M70="안 지정 캐릭터 영웅등급"),"DI",
IF($M70="지정 캐릭터 PP","DI",
IF(OR($M70="안 지정 캐릭터 PP 일반등급",$M70="안 지정 캐릭터 PP 영웅등급"),"GO",
"그외없음"))))))</f>
        <v>GO</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캐릭터",$M70="지정 캐릭터 LBP1",$M70="지정 캐릭터 LBP2",$M70="지정 캐릭터 LBP3"),
  IF(AND(OR($B70=10,$B70=11),$M70=OFFSET($M70,-1,0)),OFFSET(Q70,-1,0),
    IF(ISBLANK(VLOOKUP($N70,[2]ActorTable!$1:$1048576,MATCH("표준 DI pp Min",[2]ActorTable!$1:$1,0),0)),"삭제",
      INT(VLOOKUP($M70,$AN:$BA,MATCH($AX$1,$AN$1:$BA$1,0),0)*(VLOOKUP($N70,[2]ActorTable!$1:$1048576,MATCH("표준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VLOOKUP($M70,$AN:$BA,MATCH($AZ$1,$AN$1:$BA$1,0),0)+INT($H70*(VLOOKUP($M70,$AN:$BA,MATCH($BA$1,$AN$1:$BA$1,0),0)-VLOOKUP($M70,$AN:$BA,MATCH($AZ$1,$AN$1:$BA$1,0),0)+1))),
IF($M70="지정 캐릭터 PP",
  IF(AND(OR($B70=10,$B70=11),$M70=OFFSET($M70,-1,0)),OFFSET(Q70,-1,0),
    INT($O70*VLOOKUP($M70,$AN:$BA,MATCH($AX$1,$AN$1:$BA$1,0),0))),
"그외없음")))))))</f>
        <v>삭제</v>
      </c>
      <c r="R70">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영웅등급"),VLOOKUP($M70,$AN:$BA,MATCH($AX$1,$AN$1:$BA$1,0),0),
IF(OR($M70="지정 캐릭터",$M70="지정 캐릭터 LBP1",$M70="지정 캐릭터 LBP2",$M70="지정 캐릭터 LBP3"),
  IF(AND(OR($B70=10,$B70=11),$M70=OFFSET($M70,-1,0)),OFFSET(R70,-1,0),
    INT(VLOOKUP($M70,$AN:$BA,MATCH($AX$1,$AN$1:$BA$1,0),0)*(VLOOKUP($N70,[2]ActorTable!$1:$1048576,MATCH("표준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VLOOKUP($M70,$AN:$BA,MATCH($AX$1,$AN$1:$BA$1,0),0)+INT($I70*(VLOOKUP($M70,$AN:$BA,MATCH($AY$1,$AN$1:$BA$1,0),0)-VLOOKUP($M70,$AN:$BA,MATCH($AX$1,$AN$1:$BA$1,0),0)+1))),
IF($M70="지정 캐릭터 PP",
  IF(AND(OR($B70=10,$B70=11),$M70=OFFSET($M70,-1,0)),OFFSET(R70,-1,0),
    INT($O70*(VLOOKUP($M70,$AN:$BA,MATCH($AX$1,$AN$1:$BA$1,0),0)*(VLOOKUP($M70,$AN:$BA,MATCH($AY$1,$AN$1:$BA$1,0),0)+$I70*(VLOOKUP($M70,$AN:$BA,MATCH($AZ$1,$AN$1:$BA$1,0),0)-VLOOKUP($M70,$AN:$BA,MATCH($AY$1,$AN$1:$BA$1,0),0)))))),
IF(OR($M70="안 지정 캐릭터 PP 일반등급",$M70="안 지정 캐릭터 PP 영웅등급"),
  IF(AND(OR($B70=10,$B70=11),$M70=OFFSET($M70,-1,0)),OFFSET(R70,-1,0),
    $O70*VLOOKUP($M70,$AN:$BA,MATCH($AX$1,$AN$1:$BA$1,0),0)),
"그외없음")))))))</f>
        <v>1300</v>
      </c>
      <c r="S70" t="str">
        <f ca="1">IF(OR(ISNUMBER(N70),N70="삭제"),"",
IF(LEFT(N70,5)="Equip",
  IF($BN$1&lt;VLOOKUP(N70,[1]EquipTable!$1:$1048576,MATCH("업데이트순번",[1]EquipTable!$1:$1,0),0),"업데이트순번이상",""),
IF(LEFT(N70,5)="Actor",
  IF($BW$1&lt;VLOOKUP(N70,[2]ActorTable!$1:$1048576,MATCH("업데이트순번",[2]ActorTable!$1:$1,0),0),"업데이트순번이상",""),
"그외없음")))</f>
        <v/>
      </c>
      <c r="T70">
        <f t="shared" ca="1" si="32"/>
        <v>0</v>
      </c>
      <c r="U70" t="s">
        <v>92</v>
      </c>
      <c r="V70">
        <v>57538</v>
      </c>
      <c r="W70">
        <v>12</v>
      </c>
      <c r="X70" t="s">
        <v>129</v>
      </c>
      <c r="Z70">
        <v>1200</v>
      </c>
      <c r="AA70" t="str">
        <f t="shared" ca="1" si="33"/>
        <v>uph</v>
      </c>
      <c r="AB70" t="s">
        <v>92</v>
      </c>
      <c r="AC70">
        <v>96249</v>
      </c>
      <c r="AD70">
        <v>14</v>
      </c>
      <c r="AE70" t="s">
        <v>129</v>
      </c>
      <c r="AG70">
        <v>1400</v>
      </c>
      <c r="AH70" t="str">
        <f t="shared" si="34"/>
        <v/>
      </c>
      <c r="AI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IFERROR(VLOOKUP(AC70,[2]ActorTable!$A:$G,MATCH("이름참고",[2]ActorTable!$1:$1,0),0),"캐릭터없음"),
"")))))</f>
        <v/>
      </c>
      <c r="AJ70">
        <v>1</v>
      </c>
      <c r="AK7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v>
      </c>
      <c r="AL70" t="str">
        <f t="shared" ca="1" si="35"/>
        <v>{"dy":7,"sl":2,"tp":"uph","vl":"96249","cn":14,"pt":"GO","pr":1400}</v>
      </c>
      <c r="BK70" t="e">
        <f ca="1">IF(VLOOKUP($BT70,[1]EquipTable!$1:$1048576,MATCH("업데이트순번",[1]EquipTable!$1:$1,0),0)&lt;=$BN$1,1,0)
*IF(MID(BT70,7,1)="4",0.1,1)</f>
        <v>#VALUE!</v>
      </c>
      <c r="BL70" t="e">
        <f ca="1">IF(VLOOKUP($BT70,[1]EquipTable!$1:$1048576,MATCH("업데이트순번",[1]EquipTable!$1:$1,0),0)&lt;=$BN$1,1,0)
*IF(MID(BT70,7,1)="4",0.1,1)
*IF(AND(MID(BT70,7,1)&lt;&gt;"4",OR(MID(BT70,6,1)="6",MID(BT70,6,1)="7")),3,1)</f>
        <v>#VALUE!</v>
      </c>
      <c r="BM70" t="e">
        <f ca="1">IF(VLOOKUP($BT70,[1]EquipTable!$1:$1048576,MATCH("업데이트순번",[1]EquipTable!$1:$1,0),0)&lt;=$BN$1,1,0)
*IF(MID(BT70,7,1)="4",0.1,1)
*IF(AND(MID(BT70,7,1)&lt;&gt;"4",MID(BT70,6,1)="8"),4,1)</f>
        <v>#VALUE!</v>
      </c>
      <c r="BN70" t="e">
        <f t="shared" ca="1" si="38"/>
        <v>#VALUE!</v>
      </c>
      <c r="BO70" t="e">
        <f t="shared" ca="1" si="39"/>
        <v>#VALUE!</v>
      </c>
      <c r="BP70" t="e">
        <f t="shared" ca="1" si="40"/>
        <v>#VALUE!</v>
      </c>
      <c r="BQ70" t="e">
        <f t="shared" ca="1" si="41"/>
        <v>#VALUE!</v>
      </c>
      <c r="BR70" t="e">
        <f t="shared" ca="1" si="43"/>
        <v>#VALUE!</v>
      </c>
      <c r="BS70" t="e">
        <f t="shared" ca="1" si="44"/>
        <v>#VALUE!</v>
      </c>
      <c r="BT70" t="e">
        <f ca="1">OFFSET([1]EquipTable!$A$1,ROW()-1,0)</f>
        <v>#VALUE!</v>
      </c>
    </row>
    <row r="71" spans="1:72">
      <c r="A71">
        <v>8</v>
      </c>
      <c r="B71">
        <v>2</v>
      </c>
      <c r="C71">
        <f t="shared" si="30"/>
        <v>0</v>
      </c>
      <c r="D71">
        <f t="shared" ca="1" si="29"/>
        <v>0.50371159338900151</v>
      </c>
      <c r="E71">
        <f t="shared" ca="1" si="29"/>
        <v>0.48627179724716418</v>
      </c>
      <c r="F71">
        <f t="shared" ca="1" si="29"/>
        <v>0.50511338565287167</v>
      </c>
      <c r="G71">
        <f t="shared" ca="1" si="29"/>
        <v>0.93719659333484995</v>
      </c>
      <c r="H71">
        <f t="shared" ca="1" si="29"/>
        <v>0.16750078083231046</v>
      </c>
      <c r="I71">
        <f t="shared" ca="1" si="29"/>
        <v>0.81124324313652796</v>
      </c>
      <c r="M71" t="str">
        <f t="shared" ca="1" si="31"/>
        <v>안 지정 캐릭터 PP 영웅등급</v>
      </c>
      <c r="N71">
        <f t="shared" ca="1" si="42"/>
        <v>48627</v>
      </c>
      <c r="O71">
        <f t="shared" ca="1" si="36"/>
        <v>11</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캐릭터",$M71="지정 캐릭터 LBP1",$M71="지정 캐릭터 LBP2",$M71="지정 캐릭터 LBP3",$M71="안 지정 캐릭터 영웅등급"),"DI",
IF($M71="지정 캐릭터 PP","DI",
IF(OR($M71="안 지정 캐릭터 PP 일반등급",$M71="안 지정 캐릭터 PP 영웅등급"),"GO",
"그외없음"))))))</f>
        <v>GO</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캐릭터",$M71="지정 캐릭터 LBP1",$M71="지정 캐릭터 LBP2",$M71="지정 캐릭터 LBP3"),
  IF(AND(OR($B71=10,$B71=11),$M71=OFFSET($M71,-1,0)),OFFSET(Q71,-1,0),
    IF(ISBLANK(VLOOKUP($N71,[2]ActorTable!$1:$1048576,MATCH("표준 DI pp Min",[2]ActorTable!$1:$1,0),0)),"삭제",
      INT(VLOOKUP($M71,$AN:$BA,MATCH($AX$1,$AN$1:$BA$1,0),0)*(VLOOKUP($N71,[2]ActorTable!$1:$1048576,MATCH("표준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VLOOKUP($M71,$AN:$BA,MATCH($AZ$1,$AN$1:$BA$1,0),0)+INT($H71*(VLOOKUP($M71,$AN:$BA,MATCH($BA$1,$AN$1:$BA$1,0),0)-VLOOKUP($M71,$AN:$BA,MATCH($AZ$1,$AN$1:$BA$1,0),0)+1))),
IF($M71="지정 캐릭터 PP",
  IF(AND(OR($B71=10,$B71=11),$M71=OFFSET($M71,-1,0)),OFFSET(Q71,-1,0),
    INT($O71*VLOOKUP($M71,$AN:$BA,MATCH($AX$1,$AN$1:$BA$1,0),0))),
"그외없음")))))))</f>
        <v>삭제</v>
      </c>
      <c r="R71">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영웅등급"),VLOOKUP($M71,$AN:$BA,MATCH($AX$1,$AN$1:$BA$1,0),0),
IF(OR($M71="지정 캐릭터",$M71="지정 캐릭터 LBP1",$M71="지정 캐릭터 LBP2",$M71="지정 캐릭터 LBP3"),
  IF(AND(OR($B71=10,$B71=11),$M71=OFFSET($M71,-1,0)),OFFSET(R71,-1,0),
    INT(VLOOKUP($M71,$AN:$BA,MATCH($AX$1,$AN$1:$BA$1,0),0)*(VLOOKUP($N71,[2]ActorTable!$1:$1048576,MATCH("표준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VLOOKUP($M71,$AN:$BA,MATCH($AX$1,$AN$1:$BA$1,0),0)+INT($I71*(VLOOKUP($M71,$AN:$BA,MATCH($AY$1,$AN$1:$BA$1,0),0)-VLOOKUP($M71,$AN:$BA,MATCH($AX$1,$AN$1:$BA$1,0),0)+1))),
IF($M71="지정 캐릭터 PP",
  IF(AND(OR($B71=10,$B71=11),$M71=OFFSET($M71,-1,0)),OFFSET(R71,-1,0),
    INT($O71*(VLOOKUP($M71,$AN:$BA,MATCH($AX$1,$AN$1:$BA$1,0),0)*(VLOOKUP($M71,$AN:$BA,MATCH($AY$1,$AN$1:$BA$1,0),0)+$I71*(VLOOKUP($M71,$AN:$BA,MATCH($AZ$1,$AN$1:$BA$1,0),0)-VLOOKUP($M71,$AN:$BA,MATCH($AY$1,$AN$1:$BA$1,0),0)))))),
IF(OR($M71="안 지정 캐릭터 PP 일반등급",$M71="안 지정 캐릭터 PP 영웅등급"),
  IF(AND(OR($B71=10,$B71=11),$M71=OFFSET($M71,-1,0)),OFFSET(R71,-1,0),
    $O71*VLOOKUP($M71,$AN:$BA,MATCH($AX$1,$AN$1:$BA$1,0),0)),
"그외없음")))))))</f>
        <v>1100</v>
      </c>
      <c r="S71" t="str">
        <f ca="1">IF(OR(ISNUMBER(N71),N71="삭제"),"",
IF(LEFT(N71,5)="Equip",
  IF($BN$1&lt;VLOOKUP(N71,[1]EquipTable!$1:$1048576,MATCH("업데이트순번",[1]EquipTable!$1:$1,0),0),"업데이트순번이상",""),
IF(LEFT(N71,5)="Actor",
  IF($BW$1&lt;VLOOKUP(N71,[2]ActorTable!$1:$1048576,MATCH("업데이트순번",[2]ActorTable!$1:$1,0),0),"업데이트순번이상",""),
"그외없음")))</f>
        <v/>
      </c>
      <c r="T71">
        <f t="shared" ca="1" si="32"/>
        <v>0</v>
      </c>
      <c r="U71" t="s">
        <v>92</v>
      </c>
      <c r="V71">
        <v>94991</v>
      </c>
      <c r="W71">
        <v>14</v>
      </c>
      <c r="X71" t="s">
        <v>129</v>
      </c>
      <c r="Z71">
        <v>1400</v>
      </c>
      <c r="AA71" t="str">
        <f t="shared" ca="1" si="33"/>
        <v>uph</v>
      </c>
      <c r="AB71" t="s">
        <v>92</v>
      </c>
      <c r="AC71">
        <v>30182</v>
      </c>
      <c r="AD71">
        <v>10</v>
      </c>
      <c r="AE71" t="s">
        <v>129</v>
      </c>
      <c r="AG71">
        <v>1000</v>
      </c>
      <c r="AH71" t="str">
        <f t="shared" si="34"/>
        <v/>
      </c>
      <c r="AI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IFERROR(VLOOKUP(AC71,[2]ActorTable!$A:$G,MATCH("이름참고",[2]ActorTable!$1:$1,0),0),"캐릭터없음"),
"")))))</f>
        <v/>
      </c>
      <c r="AJ71">
        <v>1</v>
      </c>
      <c r="AK7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v>
      </c>
      <c r="AL71" t="str">
        <f t="shared" ca="1" si="35"/>
        <v>{"dy":8,"sl":2,"tp":"uph","vl":"30182","cn":10,"pt":"GO","pr":1000}</v>
      </c>
      <c r="BK71" t="e">
        <f ca="1">IF(VLOOKUP($BT71,[1]EquipTable!$1:$1048576,MATCH("업데이트순번",[1]EquipTable!$1:$1,0),0)&lt;=$BN$1,1,0)
*IF(MID(BT71,7,1)="4",0.1,1)</f>
        <v>#VALUE!</v>
      </c>
      <c r="BL71" t="e">
        <f ca="1">IF(VLOOKUP($BT71,[1]EquipTable!$1:$1048576,MATCH("업데이트순번",[1]EquipTable!$1:$1,0),0)&lt;=$BN$1,1,0)
*IF(MID(BT71,7,1)="4",0.1,1)
*IF(AND(MID(BT71,7,1)&lt;&gt;"4",OR(MID(BT71,6,1)="6",MID(BT71,6,1)="7")),3,1)</f>
        <v>#VALUE!</v>
      </c>
      <c r="BM71" t="e">
        <f ca="1">IF(VLOOKUP($BT71,[1]EquipTable!$1:$1048576,MATCH("업데이트순번",[1]EquipTable!$1:$1,0),0)&lt;=$BN$1,1,0)
*IF(MID(BT71,7,1)="4",0.1,1)
*IF(AND(MID(BT71,7,1)&lt;&gt;"4",MID(BT71,6,1)="8"),4,1)</f>
        <v>#VALUE!</v>
      </c>
      <c r="BN71" t="e">
        <f t="shared" ca="1" si="38"/>
        <v>#VALUE!</v>
      </c>
      <c r="BO71" t="e">
        <f t="shared" ca="1" si="39"/>
        <v>#VALUE!</v>
      </c>
      <c r="BP71" t="e">
        <f t="shared" ca="1" si="40"/>
        <v>#VALUE!</v>
      </c>
      <c r="BQ71" t="e">
        <f t="shared" ca="1" si="41"/>
        <v>#VALUE!</v>
      </c>
      <c r="BR71" t="e">
        <f t="shared" ca="1" si="43"/>
        <v>#VALUE!</v>
      </c>
      <c r="BS71" t="e">
        <f t="shared" ca="1" si="44"/>
        <v>#VALUE!</v>
      </c>
      <c r="BT71" t="e">
        <f ca="1">OFFSET([1]EquipTable!$A$1,ROW()-1,0)</f>
        <v>#VALUE!</v>
      </c>
    </row>
    <row r="72" spans="1:72">
      <c r="A72">
        <v>9</v>
      </c>
      <c r="B72">
        <v>2</v>
      </c>
      <c r="C72">
        <f t="shared" si="30"/>
        <v>0</v>
      </c>
      <c r="D72">
        <f t="shared" ref="D72:I81" ca="1" si="45">RAND()</f>
        <v>0.83097799381766624</v>
      </c>
      <c r="E72">
        <f t="shared" ca="1" si="45"/>
        <v>0.77695910800420476</v>
      </c>
      <c r="F72">
        <f t="shared" ca="1" si="45"/>
        <v>0.56663786885183764</v>
      </c>
      <c r="G72">
        <f t="shared" ca="1" si="45"/>
        <v>0.70362876042795164</v>
      </c>
      <c r="H72">
        <f t="shared" ca="1" si="45"/>
        <v>0.11177532647939536</v>
      </c>
      <c r="I72">
        <f t="shared" ca="1" si="45"/>
        <v>0.41880055114140369</v>
      </c>
      <c r="M72" t="str">
        <f t="shared" ca="1" si="31"/>
        <v>안 지정 캐릭터 PP 영웅등급</v>
      </c>
      <c r="N72">
        <f t="shared" ca="1" si="42"/>
        <v>77695</v>
      </c>
      <c r="O72">
        <f t="shared" ca="1" si="36"/>
        <v>13</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캐릭터",$M72="지정 캐릭터 LBP1",$M72="지정 캐릭터 LBP2",$M72="지정 캐릭터 LBP3",$M72="안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캐릭터",$M72="지정 캐릭터 LBP1",$M72="지정 캐릭터 LBP2",$M72="지정 캐릭터 LBP3"),
  IF(AND(OR($B72=10,$B72=11),$M72=OFFSET($M72,-1,0)),OFFSET(Q72,-1,0),
    IF(ISBLANK(VLOOKUP($N72,[2]ActorTable!$1:$1048576,MATCH("표준 DI pp Min",[2]ActorTable!$1:$1,0),0)),"삭제",
      INT(VLOOKUP($M72,$AN:$BA,MATCH($AX$1,$AN$1:$BA$1,0),0)*(VLOOKUP($N72,[2]ActorTable!$1:$1048576,MATCH("표준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VLOOKUP($M72,$AN:$BA,MATCH($AZ$1,$AN$1:$BA$1,0),0)+INT($H72*(VLOOKUP($M72,$AN:$BA,MATCH($BA$1,$AN$1:$BA$1,0),0)-VLOOKUP($M72,$AN:$BA,MATCH($AZ$1,$AN$1:$BA$1,0),0)+1))),
IF($M72="지정 캐릭터 PP",
  IF(AND(OR($B72=10,$B72=11),$M72=OFFSET($M72,-1,0)),OFFSET(Q72,-1,0),
    INT($O72*VLOOKUP($M72,$AN:$BA,MATCH($AX$1,$AN$1:$BA$1,0),0))),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영웅등급"),VLOOKUP($M72,$AN:$BA,MATCH($AX$1,$AN$1:$BA$1,0),0),
IF(OR($M72="지정 캐릭터",$M72="지정 캐릭터 LBP1",$M72="지정 캐릭터 LBP2",$M72="지정 캐릭터 LBP3"),
  IF(AND(OR($B72=10,$B72=11),$M72=OFFSET($M72,-1,0)),OFFSET(R72,-1,0),
    INT(VLOOKUP($M72,$AN:$BA,MATCH($AX$1,$AN$1:$BA$1,0),0)*(VLOOKUP($N72,[2]ActorTable!$1:$1048576,MATCH("표준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VLOOKUP($M72,$AN:$BA,MATCH($AX$1,$AN$1:$BA$1,0),0)+INT($I72*(VLOOKUP($M72,$AN:$BA,MATCH($AY$1,$AN$1:$BA$1,0),0)-VLOOKUP($M72,$AN:$BA,MATCH($AX$1,$AN$1:$BA$1,0),0)+1))),
IF($M72="지정 캐릭터 PP",
  IF(AND(OR($B72=10,$B72=11),$M72=OFFSET($M72,-1,0)),OFFSET(R72,-1,0),
    INT($O72*(VLOOKUP($M72,$AN:$BA,MATCH($AX$1,$AN$1:$BA$1,0),0)*(VLOOKUP($M72,$AN:$BA,MATCH($AY$1,$AN$1:$BA$1,0),0)+$I72*(VLOOKUP($M72,$AN:$BA,MATCH($AZ$1,$AN$1:$BA$1,0),0)-VLOOKUP($M72,$AN:$BA,MATCH($AY$1,$AN$1:$BA$1,0),0)))))),
IF(OR($M72="안 지정 캐릭터 PP 일반등급",$M72="안 지정 캐릭터 PP 영웅등급"),
  IF(AND(OR($B72=10,$B72=11),$M72=OFFSET($M72,-1,0)),OFFSET(R72,-1,0),
    $O72*VLOOKUP($M72,$AN:$BA,MATCH($AX$1,$AN$1:$BA$1,0),0)),
"그외없음")))))))</f>
        <v>1300</v>
      </c>
      <c r="S72" t="str">
        <f ca="1">IF(OR(ISNUMBER(N72),N72="삭제"),"",
IF(LEFT(N72,5)="Equip",
  IF($BN$1&lt;VLOOKUP(N72,[1]EquipTable!$1:$1048576,MATCH("업데이트순번",[1]EquipTable!$1:$1,0),0),"업데이트순번이상",""),
IF(LEFT(N72,5)="Actor",
  IF($BW$1&lt;VLOOKUP(N72,[2]ActorTable!$1:$1048576,MATCH("업데이트순번",[2]ActorTable!$1:$1,0),0),"업데이트순번이상",""),
"그외없음")))</f>
        <v/>
      </c>
      <c r="T72">
        <f t="shared" ca="1" si="32"/>
        <v>0</v>
      </c>
      <c r="U72" t="s">
        <v>92</v>
      </c>
      <c r="V72">
        <v>8333</v>
      </c>
      <c r="W72">
        <v>9</v>
      </c>
      <c r="X72" t="s">
        <v>129</v>
      </c>
      <c r="Z72">
        <v>900</v>
      </c>
      <c r="AA72" t="str">
        <f t="shared" ca="1" si="33"/>
        <v>uph</v>
      </c>
      <c r="AB72" t="s">
        <v>92</v>
      </c>
      <c r="AC72">
        <v>93851</v>
      </c>
      <c r="AD72">
        <v>14</v>
      </c>
      <c r="AE72" t="s">
        <v>129</v>
      </c>
      <c r="AG72">
        <v>1400</v>
      </c>
      <c r="AH72" t="str">
        <f t="shared" si="34"/>
        <v/>
      </c>
      <c r="AI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IFERROR(VLOOKUP(AC72,[2]ActorTable!$A:$G,MATCH("이름참고",[2]ActorTable!$1:$1,0),0),"캐릭터없음"),
"")))))</f>
        <v/>
      </c>
      <c r="AJ72">
        <v>1</v>
      </c>
      <c r="AK7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v>
      </c>
      <c r="AL72" t="str">
        <f t="shared" ca="1" si="35"/>
        <v>{"dy":9,"sl":2,"tp":"uph","vl":"93851","cn":14,"pt":"GO","pr":1400}</v>
      </c>
      <c r="BK72" t="e">
        <f ca="1">IF(VLOOKUP($BT72,[1]EquipTable!$1:$1048576,MATCH("업데이트순번",[1]EquipTable!$1:$1,0),0)&lt;=$BN$1,1,0)
*IF(MID(BT72,7,1)="4",0.1,1)</f>
        <v>#VALUE!</v>
      </c>
      <c r="BL72" t="e">
        <f ca="1">IF(VLOOKUP($BT72,[1]EquipTable!$1:$1048576,MATCH("업데이트순번",[1]EquipTable!$1:$1,0),0)&lt;=$BN$1,1,0)
*IF(MID(BT72,7,1)="4",0.1,1)
*IF(AND(MID(BT72,7,1)&lt;&gt;"4",OR(MID(BT72,6,1)="6",MID(BT72,6,1)="7")),3,1)</f>
        <v>#VALUE!</v>
      </c>
      <c r="BM72" t="e">
        <f ca="1">IF(VLOOKUP($BT72,[1]EquipTable!$1:$1048576,MATCH("업데이트순번",[1]EquipTable!$1:$1,0),0)&lt;=$BN$1,1,0)
*IF(MID(BT72,7,1)="4",0.1,1)
*IF(AND(MID(BT72,7,1)&lt;&gt;"4",MID(BT72,6,1)="8"),4,1)</f>
        <v>#VALUE!</v>
      </c>
      <c r="BN72" t="e">
        <f t="shared" ca="1" si="38"/>
        <v>#VALUE!</v>
      </c>
      <c r="BO72" t="e">
        <f t="shared" ca="1" si="39"/>
        <v>#VALUE!</v>
      </c>
      <c r="BP72" t="e">
        <f t="shared" ca="1" si="40"/>
        <v>#VALUE!</v>
      </c>
      <c r="BQ72" t="e">
        <f t="shared" ca="1" si="41"/>
        <v>#VALUE!</v>
      </c>
      <c r="BR72" t="e">
        <f t="shared" ca="1" si="43"/>
        <v>#VALUE!</v>
      </c>
      <c r="BS72" t="e">
        <f t="shared" ca="1" si="44"/>
        <v>#VALUE!</v>
      </c>
      <c r="BT72" t="e">
        <f ca="1">OFFSET([1]EquipTable!$A$1,ROW()-1,0)</f>
        <v>#VALUE!</v>
      </c>
    </row>
    <row r="73" spans="1:72">
      <c r="A73">
        <v>10</v>
      </c>
      <c r="B73">
        <v>2</v>
      </c>
      <c r="C73">
        <f t="shared" si="30"/>
        <v>0</v>
      </c>
      <c r="D73">
        <f t="shared" ca="1" si="45"/>
        <v>0.24869099482756496</v>
      </c>
      <c r="E73">
        <f t="shared" ca="1" si="45"/>
        <v>0.90921830316970831</v>
      </c>
      <c r="F73">
        <f t="shared" ca="1" si="45"/>
        <v>0.28262920558926541</v>
      </c>
      <c r="G73">
        <f t="shared" ca="1" si="45"/>
        <v>0.46767542302375786</v>
      </c>
      <c r="H73">
        <f t="shared" ca="1" si="45"/>
        <v>0.19062793364363817</v>
      </c>
      <c r="I73">
        <f t="shared" ca="1" si="45"/>
        <v>0.38688459683332543</v>
      </c>
      <c r="M73" t="str">
        <f t="shared" ca="1" si="31"/>
        <v>안 지정 캐릭터 PP 영웅등급</v>
      </c>
      <c r="N73">
        <f t="shared" ca="1" si="42"/>
        <v>90921</v>
      </c>
      <c r="O73">
        <f t="shared" ca="1" si="36"/>
        <v>14</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캐릭터",$M73="지정 캐릭터 LBP1",$M73="지정 캐릭터 LBP2",$M73="지정 캐릭터 LBP3",$M73="안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캐릭터",$M73="지정 캐릭터 LBP1",$M73="지정 캐릭터 LBP2",$M73="지정 캐릭터 LBP3"),
  IF(AND(OR($B73=10,$B73=11),$M73=OFFSET($M73,-1,0)),OFFSET(Q73,-1,0),
    IF(ISBLANK(VLOOKUP($N73,[2]ActorTable!$1:$1048576,MATCH("표준 DI pp Min",[2]ActorTable!$1:$1,0),0)),"삭제",
      INT(VLOOKUP($M73,$AN:$BA,MATCH($AX$1,$AN$1:$BA$1,0),0)*(VLOOKUP($N73,[2]ActorTable!$1:$1048576,MATCH("표준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VLOOKUP($M73,$AN:$BA,MATCH($AZ$1,$AN$1:$BA$1,0),0)+INT($H73*(VLOOKUP($M73,$AN:$BA,MATCH($BA$1,$AN$1:$BA$1,0),0)-VLOOKUP($M73,$AN:$BA,MATCH($AZ$1,$AN$1:$BA$1,0),0)+1))),
IF($M73="지정 캐릭터 PP",
  IF(AND(OR($B73=10,$B73=11),$M73=OFFSET($M73,-1,0)),OFFSET(Q73,-1,0),
    INT($O73*VLOOKUP($M73,$AN:$BA,MATCH($AX$1,$AN$1:$BA$1,0),0))),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영웅등급"),VLOOKUP($M73,$AN:$BA,MATCH($AX$1,$AN$1:$BA$1,0),0),
IF(OR($M73="지정 캐릭터",$M73="지정 캐릭터 LBP1",$M73="지정 캐릭터 LBP2",$M73="지정 캐릭터 LBP3"),
  IF(AND(OR($B73=10,$B73=11),$M73=OFFSET($M73,-1,0)),OFFSET(R73,-1,0),
    INT(VLOOKUP($M73,$AN:$BA,MATCH($AX$1,$AN$1:$BA$1,0),0)*(VLOOKUP($N73,[2]ActorTable!$1:$1048576,MATCH("표준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VLOOKUP($M73,$AN:$BA,MATCH($AX$1,$AN$1:$BA$1,0),0)+INT($I73*(VLOOKUP($M73,$AN:$BA,MATCH($AY$1,$AN$1:$BA$1,0),0)-VLOOKUP($M73,$AN:$BA,MATCH($AX$1,$AN$1:$BA$1,0),0)+1))),
IF($M73="지정 캐릭터 PP",
  IF(AND(OR($B73=10,$B73=11),$M73=OFFSET($M73,-1,0)),OFFSET(R73,-1,0),
    INT($O73*(VLOOKUP($M73,$AN:$BA,MATCH($AX$1,$AN$1:$BA$1,0),0)*(VLOOKUP($M73,$AN:$BA,MATCH($AY$1,$AN$1:$BA$1,0),0)+$I73*(VLOOKUP($M73,$AN:$BA,MATCH($AZ$1,$AN$1:$BA$1,0),0)-VLOOKUP($M73,$AN:$BA,MATCH($AY$1,$AN$1:$BA$1,0),0)))))),
IF(OR($M73="안 지정 캐릭터 PP 일반등급",$M73="안 지정 캐릭터 PP 영웅등급"),
  IF(AND(OR($B73=10,$B73=11),$M73=OFFSET($M73,-1,0)),OFFSET(R73,-1,0),
    $O73*VLOOKUP($M73,$AN:$BA,MATCH($AX$1,$AN$1:$BA$1,0),0)),
"그외없음")))))))</f>
        <v>1400</v>
      </c>
      <c r="S73" t="str">
        <f ca="1">IF(OR(ISNUMBER(N73),N73="삭제"),"",
IF(LEFT(N73,5)="Equip",
  IF($BN$1&lt;VLOOKUP(N73,[1]EquipTable!$1:$1048576,MATCH("업데이트순번",[1]EquipTable!$1:$1,0),0),"업데이트순번이상",""),
IF(LEFT(N73,5)="Actor",
  IF($BW$1&lt;VLOOKUP(N73,[2]ActorTable!$1:$1048576,MATCH("업데이트순번",[2]ActorTable!$1:$1,0),0),"업데이트순번이상",""),
"그외없음")))</f>
        <v/>
      </c>
      <c r="T73">
        <f t="shared" ca="1" si="32"/>
        <v>0</v>
      </c>
      <c r="U73" t="s">
        <v>92</v>
      </c>
      <c r="V73">
        <v>44787</v>
      </c>
      <c r="W73">
        <v>11</v>
      </c>
      <c r="X73" t="s">
        <v>129</v>
      </c>
      <c r="Z73">
        <v>1100</v>
      </c>
      <c r="AA73" t="str">
        <f t="shared" ca="1" si="33"/>
        <v>uph</v>
      </c>
      <c r="AB73" t="s">
        <v>92</v>
      </c>
      <c r="AC73">
        <v>80063</v>
      </c>
      <c r="AD73">
        <v>13</v>
      </c>
      <c r="AE73" t="s">
        <v>129</v>
      </c>
      <c r="AG73">
        <v>1300</v>
      </c>
      <c r="AH73" t="str">
        <f t="shared" si="34"/>
        <v/>
      </c>
      <c r="AI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IFERROR(VLOOKUP(AC73,[2]ActorTable!$A:$G,MATCH("이름참고",[2]ActorTable!$1:$1,0),0),"캐릭터없음"),
"")))))</f>
        <v/>
      </c>
      <c r="AJ73">
        <v>1</v>
      </c>
      <c r="AK7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v>
      </c>
      <c r="AL73" t="str">
        <f t="shared" ca="1" si="35"/>
        <v>{"dy":10,"sl":2,"tp":"uph","vl":"80063","cn":13,"pt":"GO","pr":1300}</v>
      </c>
      <c r="BK73" t="e">
        <f ca="1">IF(VLOOKUP($BT73,[1]EquipTable!$1:$1048576,MATCH("업데이트순번",[1]EquipTable!$1:$1,0),0)&lt;=$BN$1,1,0)
*IF(MID(BT73,7,1)="4",0.1,1)</f>
        <v>#VALUE!</v>
      </c>
      <c r="BL73" t="e">
        <f ca="1">IF(VLOOKUP($BT73,[1]EquipTable!$1:$1048576,MATCH("업데이트순번",[1]EquipTable!$1:$1,0),0)&lt;=$BN$1,1,0)
*IF(MID(BT73,7,1)="4",0.1,1)
*IF(AND(MID(BT73,7,1)&lt;&gt;"4",OR(MID(BT73,6,1)="6",MID(BT73,6,1)="7")),3,1)</f>
        <v>#VALUE!</v>
      </c>
      <c r="BM73" t="e">
        <f ca="1">IF(VLOOKUP($BT73,[1]EquipTable!$1:$1048576,MATCH("업데이트순번",[1]EquipTable!$1:$1,0),0)&lt;=$BN$1,1,0)
*IF(MID(BT73,7,1)="4",0.1,1)
*IF(AND(MID(BT73,7,1)&lt;&gt;"4",MID(BT73,6,1)="8"),4,1)</f>
        <v>#VALUE!</v>
      </c>
      <c r="BN73" t="e">
        <f t="shared" ca="1" si="38"/>
        <v>#VALUE!</v>
      </c>
      <c r="BO73" t="e">
        <f t="shared" ca="1" si="39"/>
        <v>#VALUE!</v>
      </c>
      <c r="BP73" t="e">
        <f t="shared" ca="1" si="40"/>
        <v>#VALUE!</v>
      </c>
      <c r="BQ73" t="e">
        <f t="shared" ca="1" si="41"/>
        <v>#VALUE!</v>
      </c>
      <c r="BR73" t="e">
        <f t="shared" ca="1" si="43"/>
        <v>#VALUE!</v>
      </c>
      <c r="BS73" t="e">
        <f t="shared" ca="1" si="44"/>
        <v>#VALUE!</v>
      </c>
      <c r="BT73" t="e">
        <f ca="1">OFFSET([1]EquipTable!$A$1,ROW()-1,0)</f>
        <v>#VALUE!</v>
      </c>
    </row>
    <row r="74" spans="1:72">
      <c r="A74">
        <v>11</v>
      </c>
      <c r="B74">
        <v>2</v>
      </c>
      <c r="C74">
        <f t="shared" si="30"/>
        <v>0</v>
      </c>
      <c r="D74">
        <f t="shared" ca="1" si="45"/>
        <v>0.43005290897888937</v>
      </c>
      <c r="E74">
        <f t="shared" ca="1" si="45"/>
        <v>0.61341633503728632</v>
      </c>
      <c r="F74">
        <f t="shared" ca="1" si="45"/>
        <v>0.91199197808208687</v>
      </c>
      <c r="G74">
        <f t="shared" ca="1" si="45"/>
        <v>4.2361001109058272E-2</v>
      </c>
      <c r="H74">
        <f t="shared" ca="1" si="45"/>
        <v>0.62617284173855692</v>
      </c>
      <c r="I74">
        <f t="shared" ca="1" si="45"/>
        <v>0.22449395846058473</v>
      </c>
      <c r="M74" t="str">
        <f t="shared" ca="1" si="31"/>
        <v>안 지정 캐릭터 PP 영웅등급</v>
      </c>
      <c r="N74">
        <f t="shared" ca="1" si="42"/>
        <v>61341</v>
      </c>
      <c r="O74">
        <f t="shared" ca="1" si="36"/>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캐릭터",$M74="지정 캐릭터 LBP1",$M74="지정 캐릭터 LBP2",$M74="지정 캐릭터 LBP3",$M74="안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캐릭터",$M74="지정 캐릭터 LBP1",$M74="지정 캐릭터 LBP2",$M74="지정 캐릭터 LBP3"),
  IF(AND(OR($B74=10,$B74=11),$M74=OFFSET($M74,-1,0)),OFFSET(Q74,-1,0),
    IF(ISBLANK(VLOOKUP($N74,[2]ActorTable!$1:$1048576,MATCH("표준 DI pp Min",[2]ActorTable!$1:$1,0),0)),"삭제",
      INT(VLOOKUP($M74,$AN:$BA,MATCH($AX$1,$AN$1:$BA$1,0),0)*(VLOOKUP($N74,[2]ActorTable!$1:$1048576,MATCH("표준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VLOOKUP($M74,$AN:$BA,MATCH($AZ$1,$AN$1:$BA$1,0),0)+INT($H74*(VLOOKUP($M74,$AN:$BA,MATCH($BA$1,$AN$1:$BA$1,0),0)-VLOOKUP($M74,$AN:$BA,MATCH($AZ$1,$AN$1:$BA$1,0),0)+1))),
IF($M74="지정 캐릭터 PP",
  IF(AND(OR($B74=10,$B74=11),$M74=OFFSET($M74,-1,0)),OFFSET(Q74,-1,0),
    INT($O74*VLOOKUP($M74,$AN:$BA,MATCH($AX$1,$AN$1:$BA$1,0),0))),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영웅등급"),VLOOKUP($M74,$AN:$BA,MATCH($AX$1,$AN$1:$BA$1,0),0),
IF(OR($M74="지정 캐릭터",$M74="지정 캐릭터 LBP1",$M74="지정 캐릭터 LBP2",$M74="지정 캐릭터 LBP3"),
  IF(AND(OR($B74=10,$B74=11),$M74=OFFSET($M74,-1,0)),OFFSET(R74,-1,0),
    INT(VLOOKUP($M74,$AN:$BA,MATCH($AX$1,$AN$1:$BA$1,0),0)*(VLOOKUP($N74,[2]ActorTable!$1:$1048576,MATCH("표준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VLOOKUP($M74,$AN:$BA,MATCH($AX$1,$AN$1:$BA$1,0),0)+INT($I74*(VLOOKUP($M74,$AN:$BA,MATCH($AY$1,$AN$1:$BA$1,0),0)-VLOOKUP($M74,$AN:$BA,MATCH($AX$1,$AN$1:$BA$1,0),0)+1))),
IF($M74="지정 캐릭터 PP",
  IF(AND(OR($B74=10,$B74=11),$M74=OFFSET($M74,-1,0)),OFFSET(R74,-1,0),
    INT($O74*(VLOOKUP($M74,$AN:$BA,MATCH($AX$1,$AN$1:$BA$1,0),0)*(VLOOKUP($M74,$AN:$BA,MATCH($AY$1,$AN$1:$BA$1,0),0)+$I74*(VLOOKUP($M74,$AN:$BA,MATCH($AZ$1,$AN$1:$BA$1,0),0)-VLOOKUP($M74,$AN:$BA,MATCH($AY$1,$AN$1:$BA$1,0),0)))))),
IF(OR($M74="안 지정 캐릭터 PP 일반등급",$M74="안 지정 캐릭터 PP 영웅등급"),
  IF(AND(OR($B74=10,$B74=11),$M74=OFFSET($M74,-1,0)),OFFSET(R74,-1,0),
    $O74*VLOOKUP($M74,$AN:$BA,MATCH($AX$1,$AN$1:$BA$1,0),0)),
"그외없음")))))))</f>
        <v>1200</v>
      </c>
      <c r="S74" t="str">
        <f ca="1">IF(OR(ISNUMBER(N74),N74="삭제"),"",
IF(LEFT(N74,5)="Equip",
  IF($BN$1&lt;VLOOKUP(N74,[1]EquipTable!$1:$1048576,MATCH("업데이트순번",[1]EquipTable!$1:$1,0),0),"업데이트순번이상",""),
IF(LEFT(N74,5)="Actor",
  IF($BW$1&lt;VLOOKUP(N74,[2]ActorTable!$1:$1048576,MATCH("업데이트순번",[2]ActorTable!$1:$1,0),0),"업데이트순번이상",""),
"그외없음")))</f>
        <v/>
      </c>
      <c r="T74">
        <f t="shared" ca="1" si="32"/>
        <v>0</v>
      </c>
      <c r="U74" t="s">
        <v>92</v>
      </c>
      <c r="V74">
        <v>11513</v>
      </c>
      <c r="W74">
        <v>9</v>
      </c>
      <c r="X74" t="s">
        <v>129</v>
      </c>
      <c r="Z74">
        <v>900</v>
      </c>
      <c r="AA74" t="str">
        <f t="shared" ca="1" si="33"/>
        <v>uph</v>
      </c>
      <c r="AB74" t="s">
        <v>92</v>
      </c>
      <c r="AC74">
        <v>67404</v>
      </c>
      <c r="AD74">
        <v>13</v>
      </c>
      <c r="AE74" t="s">
        <v>129</v>
      </c>
      <c r="AG74">
        <v>1300</v>
      </c>
      <c r="AH74" t="str">
        <f t="shared" si="34"/>
        <v/>
      </c>
      <c r="AI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IFERROR(VLOOKUP(AC74,[2]ActorTable!$A:$G,MATCH("이름참고",[2]ActorTable!$1:$1,0),0),"캐릭터없음"),
"")))))</f>
        <v/>
      </c>
      <c r="AJ74">
        <v>1</v>
      </c>
      <c r="AK7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v>
      </c>
      <c r="AL74" t="str">
        <f t="shared" ca="1" si="35"/>
        <v>{"dy":11,"sl":2,"tp":"uph","vl":"67404","cn":13,"pt":"GO","pr":1300}</v>
      </c>
      <c r="BK74" t="e">
        <f ca="1">IF(VLOOKUP($BT74,[1]EquipTable!$1:$1048576,MATCH("업데이트순번",[1]EquipTable!$1:$1,0),0)&lt;=$BN$1,1,0)
*IF(MID(BT74,7,1)="4",0.1,1)</f>
        <v>#VALUE!</v>
      </c>
      <c r="BL74" t="e">
        <f ca="1">IF(VLOOKUP($BT74,[1]EquipTable!$1:$1048576,MATCH("업데이트순번",[1]EquipTable!$1:$1,0),0)&lt;=$BN$1,1,0)
*IF(MID(BT74,7,1)="4",0.1,1)
*IF(AND(MID(BT74,7,1)&lt;&gt;"4",OR(MID(BT74,6,1)="6",MID(BT74,6,1)="7")),3,1)</f>
        <v>#VALUE!</v>
      </c>
      <c r="BM74" t="e">
        <f ca="1">IF(VLOOKUP($BT74,[1]EquipTable!$1:$1048576,MATCH("업데이트순번",[1]EquipTable!$1:$1,0),0)&lt;=$BN$1,1,0)
*IF(MID(BT74,7,1)="4",0.1,1)
*IF(AND(MID(BT74,7,1)&lt;&gt;"4",MID(BT74,6,1)="8"),4,1)</f>
        <v>#VALUE!</v>
      </c>
      <c r="BN74" t="e">
        <f t="shared" ca="1" si="38"/>
        <v>#VALUE!</v>
      </c>
      <c r="BO74" t="e">
        <f t="shared" ca="1" si="39"/>
        <v>#VALUE!</v>
      </c>
      <c r="BP74" t="e">
        <f t="shared" ca="1" si="40"/>
        <v>#VALUE!</v>
      </c>
      <c r="BQ74" t="e">
        <f t="shared" ca="1" si="41"/>
        <v>#VALUE!</v>
      </c>
      <c r="BR74" t="e">
        <f t="shared" ca="1" si="43"/>
        <v>#VALUE!</v>
      </c>
      <c r="BS74" t="e">
        <f t="shared" ca="1" si="44"/>
        <v>#VALUE!</v>
      </c>
      <c r="BT74" t="e">
        <f ca="1">OFFSET([1]EquipTable!$A$1,ROW()-1,0)</f>
        <v>#VALUE!</v>
      </c>
    </row>
    <row r="75" spans="1:72">
      <c r="A75">
        <v>12</v>
      </c>
      <c r="B75">
        <v>2</v>
      </c>
      <c r="C75">
        <f t="shared" si="30"/>
        <v>0</v>
      </c>
      <c r="D75">
        <f t="shared" ca="1" si="45"/>
        <v>0.93251509705922619</v>
      </c>
      <c r="E75">
        <f t="shared" ca="1" si="45"/>
        <v>0.85213192200006016</v>
      </c>
      <c r="F75">
        <f t="shared" ca="1" si="45"/>
        <v>0.89574098282993464</v>
      </c>
      <c r="G75">
        <f t="shared" ca="1" si="45"/>
        <v>2.4218104584107225E-2</v>
      </c>
      <c r="H75">
        <f t="shared" ca="1" si="45"/>
        <v>0.8611176325408525</v>
      </c>
      <c r="I75">
        <f t="shared" ca="1" si="45"/>
        <v>0.52046241736501508</v>
      </c>
      <c r="M75" t="str">
        <f t="shared" ca="1" si="31"/>
        <v>안 지정 캐릭터 PP 영웅등급</v>
      </c>
      <c r="N75">
        <f t="shared" ca="1" si="42"/>
        <v>85213</v>
      </c>
      <c r="O75">
        <f t="shared" ca="1" si="36"/>
        <v>14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캐릭터",$M75="지정 캐릭터 LBP1",$M75="지정 캐릭터 LBP2",$M75="지정 캐릭터 LBP3",$M75="안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캐릭터",$M75="지정 캐릭터 LBP1",$M75="지정 캐릭터 LBP2",$M75="지정 캐릭터 LBP3"),
  IF(AND(OR($B75=10,$B75=11),$M75=OFFSET($M75,-1,0)),OFFSET(Q75,-1,0),
    IF(ISBLANK(VLOOKUP($N75,[2]ActorTable!$1:$1048576,MATCH("표준 DI pp Min",[2]ActorTable!$1:$1,0),0)),"삭제",
      INT(VLOOKUP($M75,$AN:$BA,MATCH($AX$1,$AN$1:$BA$1,0),0)*(VLOOKUP($N75,[2]ActorTable!$1:$1048576,MATCH("표준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VLOOKUP($M75,$AN:$BA,MATCH($AZ$1,$AN$1:$BA$1,0),0)+INT($H75*(VLOOKUP($M75,$AN:$BA,MATCH($BA$1,$AN$1:$BA$1,0),0)-VLOOKUP($M75,$AN:$BA,MATCH($AZ$1,$AN$1:$BA$1,0),0)+1))),
IF($M75="지정 캐릭터 PP",
  IF(AND(OR($B75=10,$B75=11),$M75=OFFSET($M75,-1,0)),OFFSET(Q75,-1,0),
    INT($O75*VLOOKUP($M75,$AN:$BA,MATCH($AX$1,$AN$1:$BA$1,0),0))),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영웅등급"),VLOOKUP($M75,$AN:$BA,MATCH($AX$1,$AN$1:$BA$1,0),0),
IF(OR($M75="지정 캐릭터",$M75="지정 캐릭터 LBP1",$M75="지정 캐릭터 LBP2",$M75="지정 캐릭터 LBP3"),
  IF(AND(OR($B75=10,$B75=11),$M75=OFFSET($M75,-1,0)),OFFSET(R75,-1,0),
    INT(VLOOKUP($M75,$AN:$BA,MATCH($AX$1,$AN$1:$BA$1,0),0)*(VLOOKUP($N75,[2]ActorTable!$1:$1048576,MATCH("표준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VLOOKUP($M75,$AN:$BA,MATCH($AX$1,$AN$1:$BA$1,0),0)+INT($I75*(VLOOKUP($M75,$AN:$BA,MATCH($AY$1,$AN$1:$BA$1,0),0)-VLOOKUP($M75,$AN:$BA,MATCH($AX$1,$AN$1:$BA$1,0),0)+1))),
IF($M75="지정 캐릭터 PP",
  IF(AND(OR($B75=10,$B75=11),$M75=OFFSET($M75,-1,0)),OFFSET(R75,-1,0),
    INT($O75*(VLOOKUP($M75,$AN:$BA,MATCH($AX$1,$AN$1:$BA$1,0),0)*(VLOOKUP($M75,$AN:$BA,MATCH($AY$1,$AN$1:$BA$1,0),0)+$I75*(VLOOKUP($M75,$AN:$BA,MATCH($AZ$1,$AN$1:$BA$1,0),0)-VLOOKUP($M75,$AN:$BA,MATCH($AY$1,$AN$1:$BA$1,0),0)))))),
IF(OR($M75="안 지정 캐릭터 PP 일반등급",$M75="안 지정 캐릭터 PP 영웅등급"),
  IF(AND(OR($B75=10,$B75=11),$M75=OFFSET($M75,-1,0)),OFFSET(R75,-1,0),
    $O75*VLOOKUP($M75,$AN:$BA,MATCH($AX$1,$AN$1:$BA$1,0),0)),
"그외없음")))))))</f>
        <v>1400</v>
      </c>
      <c r="S75" t="str">
        <f ca="1">IF(OR(ISNUMBER(N75),N75="삭제"),"",
IF(LEFT(N75,5)="Equip",
  IF($BN$1&lt;VLOOKUP(N75,[1]EquipTable!$1:$1048576,MATCH("업데이트순번",[1]EquipTable!$1:$1,0),0),"업데이트순번이상",""),
IF(LEFT(N75,5)="Actor",
  IF($BW$1&lt;VLOOKUP(N75,[2]ActorTable!$1:$1048576,MATCH("업데이트순번",[2]ActorTable!$1:$1,0),0),"업데이트순번이상",""),
"그외없음")))</f>
        <v/>
      </c>
      <c r="T75">
        <f t="shared" ca="1" si="32"/>
        <v>0</v>
      </c>
      <c r="U75" t="s">
        <v>92</v>
      </c>
      <c r="V75">
        <v>88959</v>
      </c>
      <c r="W75">
        <v>14</v>
      </c>
      <c r="X75" t="s">
        <v>129</v>
      </c>
      <c r="Z75">
        <v>1400</v>
      </c>
      <c r="AA75" t="str">
        <f t="shared" ca="1" si="33"/>
        <v>uph</v>
      </c>
      <c r="AB75" t="s">
        <v>92</v>
      </c>
      <c r="AC75">
        <v>70350</v>
      </c>
      <c r="AD75">
        <v>13</v>
      </c>
      <c r="AE75" t="s">
        <v>129</v>
      </c>
      <c r="AG75">
        <v>1300</v>
      </c>
      <c r="AH75" t="str">
        <f t="shared" si="34"/>
        <v/>
      </c>
      <c r="AI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IFERROR(VLOOKUP(AC75,[2]ActorTable!$A:$G,MATCH("이름참고",[2]ActorTable!$1:$1,0),0),"캐릭터없음"),
"")))))</f>
        <v/>
      </c>
      <c r="AJ75">
        <v>1</v>
      </c>
      <c r="AK7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v>
      </c>
      <c r="AL75" t="str">
        <f t="shared" ca="1" si="35"/>
        <v>{"dy":12,"sl":2,"tp":"uph","vl":"70350","cn":13,"pt":"GO","pr":1300}</v>
      </c>
      <c r="BK75" t="e">
        <f ca="1">IF(VLOOKUP($BT75,[1]EquipTable!$1:$1048576,MATCH("업데이트순번",[1]EquipTable!$1:$1,0),0)&lt;=$BN$1,1,0)
*IF(MID(BT75,7,1)="4",0.1,1)</f>
        <v>#VALUE!</v>
      </c>
      <c r="BL75" t="e">
        <f ca="1">IF(VLOOKUP($BT75,[1]EquipTable!$1:$1048576,MATCH("업데이트순번",[1]EquipTable!$1:$1,0),0)&lt;=$BN$1,1,0)
*IF(MID(BT75,7,1)="4",0.1,1)
*IF(AND(MID(BT75,7,1)&lt;&gt;"4",OR(MID(BT75,6,1)="6",MID(BT75,6,1)="7")),3,1)</f>
        <v>#VALUE!</v>
      </c>
      <c r="BM75" t="e">
        <f ca="1">IF(VLOOKUP($BT75,[1]EquipTable!$1:$1048576,MATCH("업데이트순번",[1]EquipTable!$1:$1,0),0)&lt;=$BN$1,1,0)
*IF(MID(BT75,7,1)="4",0.1,1)
*IF(AND(MID(BT75,7,1)&lt;&gt;"4",MID(BT75,6,1)="8"),4,1)</f>
        <v>#VALUE!</v>
      </c>
      <c r="BN75" t="e">
        <f t="shared" ca="1" si="38"/>
        <v>#VALUE!</v>
      </c>
      <c r="BO75" t="e">
        <f t="shared" ca="1" si="39"/>
        <v>#VALUE!</v>
      </c>
      <c r="BP75" t="e">
        <f t="shared" ca="1" si="40"/>
        <v>#VALUE!</v>
      </c>
      <c r="BQ75" t="e">
        <f t="shared" ca="1" si="41"/>
        <v>#VALUE!</v>
      </c>
      <c r="BR75" t="e">
        <f t="shared" ca="1" si="43"/>
        <v>#VALUE!</v>
      </c>
      <c r="BS75" t="e">
        <f t="shared" ca="1" si="44"/>
        <v>#VALUE!</v>
      </c>
      <c r="BT75" t="e">
        <f ca="1">OFFSET([1]EquipTable!$A$1,ROW()-1,0)</f>
        <v>#VALUE!</v>
      </c>
    </row>
    <row r="76" spans="1:72">
      <c r="A76">
        <v>13</v>
      </c>
      <c r="B76">
        <v>2</v>
      </c>
      <c r="C76">
        <f t="shared" si="30"/>
        <v>0</v>
      </c>
      <c r="D76">
        <f t="shared" ca="1" si="45"/>
        <v>0.33774851041101739</v>
      </c>
      <c r="E76">
        <f t="shared" ca="1" si="45"/>
        <v>0.31935545275268806</v>
      </c>
      <c r="F76">
        <f t="shared" ca="1" si="45"/>
        <v>5.8384508751900821E-2</v>
      </c>
      <c r="G76">
        <f t="shared" ca="1" si="45"/>
        <v>0.17003769844393135</v>
      </c>
      <c r="H76">
        <f t="shared" ca="1" si="45"/>
        <v>0.96791225080585264</v>
      </c>
      <c r="I76">
        <f t="shared" ca="1" si="45"/>
        <v>0.88042866709569079</v>
      </c>
      <c r="M76" t="str">
        <f t="shared" ca="1" si="31"/>
        <v>안 지정 캐릭터 PP 영웅등급</v>
      </c>
      <c r="N76">
        <f t="shared" ca="1" si="42"/>
        <v>31935</v>
      </c>
      <c r="O76">
        <f t="shared" ca="1" si="36"/>
        <v>10</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캐릭터",$M76="지정 캐릭터 LBP1",$M76="지정 캐릭터 LBP2",$M76="지정 캐릭터 LBP3",$M76="안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캐릭터",$M76="지정 캐릭터 LBP1",$M76="지정 캐릭터 LBP2",$M76="지정 캐릭터 LBP3"),
  IF(AND(OR($B76=10,$B76=11),$M76=OFFSET($M76,-1,0)),OFFSET(Q76,-1,0),
    IF(ISBLANK(VLOOKUP($N76,[2]ActorTable!$1:$1048576,MATCH("표준 DI pp Min",[2]ActorTable!$1:$1,0),0)),"삭제",
      INT(VLOOKUP($M76,$AN:$BA,MATCH($AX$1,$AN$1:$BA$1,0),0)*(VLOOKUP($N76,[2]ActorTable!$1:$1048576,MATCH("표준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VLOOKUP($M76,$AN:$BA,MATCH($AZ$1,$AN$1:$BA$1,0),0)+INT($H76*(VLOOKUP($M76,$AN:$BA,MATCH($BA$1,$AN$1:$BA$1,0),0)-VLOOKUP($M76,$AN:$BA,MATCH($AZ$1,$AN$1:$BA$1,0),0)+1))),
IF($M76="지정 캐릭터 PP",
  IF(AND(OR($B76=10,$B76=11),$M76=OFFSET($M76,-1,0)),OFFSET(Q76,-1,0),
    INT($O76*VLOOKUP($M76,$AN:$BA,MATCH($AX$1,$AN$1:$BA$1,0),0))),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영웅등급"),VLOOKUP($M76,$AN:$BA,MATCH($AX$1,$AN$1:$BA$1,0),0),
IF(OR($M76="지정 캐릭터",$M76="지정 캐릭터 LBP1",$M76="지정 캐릭터 LBP2",$M76="지정 캐릭터 LBP3"),
  IF(AND(OR($B76=10,$B76=11),$M76=OFFSET($M76,-1,0)),OFFSET(R76,-1,0),
    INT(VLOOKUP($M76,$AN:$BA,MATCH($AX$1,$AN$1:$BA$1,0),0)*(VLOOKUP($N76,[2]ActorTable!$1:$1048576,MATCH("표준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VLOOKUP($M76,$AN:$BA,MATCH($AX$1,$AN$1:$BA$1,0),0)+INT($I76*(VLOOKUP($M76,$AN:$BA,MATCH($AY$1,$AN$1:$BA$1,0),0)-VLOOKUP($M76,$AN:$BA,MATCH($AX$1,$AN$1:$BA$1,0),0)+1))),
IF($M76="지정 캐릭터 PP",
  IF(AND(OR($B76=10,$B76=11),$M76=OFFSET($M76,-1,0)),OFFSET(R76,-1,0),
    INT($O76*(VLOOKUP($M76,$AN:$BA,MATCH($AX$1,$AN$1:$BA$1,0),0)*(VLOOKUP($M76,$AN:$BA,MATCH($AY$1,$AN$1:$BA$1,0),0)+$I76*(VLOOKUP($M76,$AN:$BA,MATCH($AZ$1,$AN$1:$BA$1,0),0)-VLOOKUP($M76,$AN:$BA,MATCH($AY$1,$AN$1:$BA$1,0),0)))))),
IF(OR($M76="안 지정 캐릭터 PP 일반등급",$M76="안 지정 캐릭터 PP 영웅등급"),
  IF(AND(OR($B76=10,$B76=11),$M76=OFFSET($M76,-1,0)),OFFSET(R76,-1,0),
    $O76*VLOOKUP($M76,$AN:$BA,MATCH($AX$1,$AN$1:$BA$1,0),0)),
"그외없음")))))))</f>
        <v>1000</v>
      </c>
      <c r="S76" t="str">
        <f ca="1">IF(OR(ISNUMBER(N76),N76="삭제"),"",
IF(LEFT(N76,5)="Equip",
  IF($BN$1&lt;VLOOKUP(N76,[1]EquipTable!$1:$1048576,MATCH("업데이트순번",[1]EquipTable!$1:$1,0),0),"업데이트순번이상",""),
IF(LEFT(N76,5)="Actor",
  IF($BW$1&lt;VLOOKUP(N76,[2]ActorTable!$1:$1048576,MATCH("업데이트순번",[2]ActorTable!$1:$1,0),0),"업데이트순번이상",""),
"그외없음")))</f>
        <v/>
      </c>
      <c r="T76">
        <f t="shared" ca="1" si="32"/>
        <v>0</v>
      </c>
      <c r="U76" t="s">
        <v>92</v>
      </c>
      <c r="V76">
        <v>52687</v>
      </c>
      <c r="W76">
        <v>12</v>
      </c>
      <c r="X76" t="s">
        <v>129</v>
      </c>
      <c r="Z76">
        <v>1200</v>
      </c>
      <c r="AA76" t="str">
        <f t="shared" ca="1" si="33"/>
        <v>uph</v>
      </c>
      <c r="AB76" t="s">
        <v>92</v>
      </c>
      <c r="AC76">
        <v>1779</v>
      </c>
      <c r="AD76">
        <v>9</v>
      </c>
      <c r="AE76" t="s">
        <v>129</v>
      </c>
      <c r="AG76">
        <v>900</v>
      </c>
      <c r="AH76" t="str">
        <f t="shared" si="34"/>
        <v/>
      </c>
      <c r="AI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IFERROR(VLOOKUP(AC76,[2]ActorTable!$A:$G,MATCH("이름참고",[2]ActorTable!$1:$1,0),0),"캐릭터없음"),
"")))))</f>
        <v/>
      </c>
      <c r="AJ76">
        <v>1</v>
      </c>
      <c r="AK7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v>
      </c>
      <c r="AL76" t="str">
        <f t="shared" ca="1" si="35"/>
        <v>{"dy":13,"sl":2,"tp":"uph","vl":"1779","cn":9,"pt":"GO","pr":900}</v>
      </c>
      <c r="BK76" t="e">
        <f ca="1">IF(VLOOKUP($BT76,[1]EquipTable!$1:$1048576,MATCH("업데이트순번",[1]EquipTable!$1:$1,0),0)&lt;=$BN$1,1,0)
*IF(MID(BT76,7,1)="4",0.1,1)</f>
        <v>#VALUE!</v>
      </c>
      <c r="BL76" t="e">
        <f ca="1">IF(VLOOKUP($BT76,[1]EquipTable!$1:$1048576,MATCH("업데이트순번",[1]EquipTable!$1:$1,0),0)&lt;=$BN$1,1,0)
*IF(MID(BT76,7,1)="4",0.1,1)
*IF(AND(MID(BT76,7,1)&lt;&gt;"4",OR(MID(BT76,6,1)="6",MID(BT76,6,1)="7")),3,1)</f>
        <v>#VALUE!</v>
      </c>
      <c r="BM76" t="e">
        <f ca="1">IF(VLOOKUP($BT76,[1]EquipTable!$1:$1048576,MATCH("업데이트순번",[1]EquipTable!$1:$1,0),0)&lt;=$BN$1,1,0)
*IF(MID(BT76,7,1)="4",0.1,1)
*IF(AND(MID(BT76,7,1)&lt;&gt;"4",MID(BT76,6,1)="8"),4,1)</f>
        <v>#VALUE!</v>
      </c>
      <c r="BN76" t="e">
        <f t="shared" ca="1" si="38"/>
        <v>#VALUE!</v>
      </c>
      <c r="BO76" t="e">
        <f t="shared" ca="1" si="39"/>
        <v>#VALUE!</v>
      </c>
      <c r="BP76" t="e">
        <f t="shared" ca="1" si="40"/>
        <v>#VALUE!</v>
      </c>
      <c r="BQ76" t="e">
        <f t="shared" ca="1" si="41"/>
        <v>#VALUE!</v>
      </c>
      <c r="BR76" t="e">
        <f t="shared" ca="1" si="43"/>
        <v>#VALUE!</v>
      </c>
      <c r="BS76" t="e">
        <f t="shared" ca="1" si="44"/>
        <v>#VALUE!</v>
      </c>
      <c r="BT76" t="e">
        <f ca="1">OFFSET([1]EquipTable!$A$1,ROW()-1,0)</f>
        <v>#VALUE!</v>
      </c>
    </row>
    <row r="77" spans="1:72">
      <c r="A77">
        <v>14</v>
      </c>
      <c r="B77">
        <v>2</v>
      </c>
      <c r="C77">
        <f t="shared" si="30"/>
        <v>0</v>
      </c>
      <c r="D77">
        <f t="shared" ca="1" si="45"/>
        <v>4.1731881879238597E-2</v>
      </c>
      <c r="E77">
        <f t="shared" ca="1" si="45"/>
        <v>0.38938068322795716</v>
      </c>
      <c r="F77">
        <f t="shared" ca="1" si="45"/>
        <v>0.45641343474378304</v>
      </c>
      <c r="G77">
        <f t="shared" ca="1" si="45"/>
        <v>0.50231947328138549</v>
      </c>
      <c r="H77">
        <f t="shared" ca="1" si="45"/>
        <v>0.654438304463</v>
      </c>
      <c r="I77">
        <f t="shared" ca="1" si="45"/>
        <v>0.65559504018287873</v>
      </c>
      <c r="M77" t="str">
        <f t="shared" ca="1" si="31"/>
        <v>안 지정 캐릭터 PP 영웅등급</v>
      </c>
      <c r="N77">
        <f t="shared" ca="1" si="42"/>
        <v>38938</v>
      </c>
      <c r="O77">
        <f t="shared" ca="1" si="36"/>
        <v>11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캐릭터",$M77="지정 캐릭터 LBP1",$M77="지정 캐릭터 LBP2",$M77="지정 캐릭터 LBP3",$M77="안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캐릭터",$M77="지정 캐릭터 LBP1",$M77="지정 캐릭터 LBP2",$M77="지정 캐릭터 LBP3"),
  IF(AND(OR($B77=10,$B77=11),$M77=OFFSET($M77,-1,0)),OFFSET(Q77,-1,0),
    IF(ISBLANK(VLOOKUP($N77,[2]ActorTable!$1:$1048576,MATCH("표준 DI pp Min",[2]ActorTable!$1:$1,0),0)),"삭제",
      INT(VLOOKUP($M77,$AN:$BA,MATCH($AX$1,$AN$1:$BA$1,0),0)*(VLOOKUP($N77,[2]ActorTable!$1:$1048576,MATCH("표준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VLOOKUP($M77,$AN:$BA,MATCH($AZ$1,$AN$1:$BA$1,0),0)+INT($H77*(VLOOKUP($M77,$AN:$BA,MATCH($BA$1,$AN$1:$BA$1,0),0)-VLOOKUP($M77,$AN:$BA,MATCH($AZ$1,$AN$1:$BA$1,0),0)+1))),
IF($M77="지정 캐릭터 PP",
  IF(AND(OR($B77=10,$B77=11),$M77=OFFSET($M77,-1,0)),OFFSET(Q77,-1,0),
    INT($O77*VLOOKUP($M77,$AN:$BA,MATCH($AX$1,$AN$1:$BA$1,0),0))),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영웅등급"),VLOOKUP($M77,$AN:$BA,MATCH($AX$1,$AN$1:$BA$1,0),0),
IF(OR($M77="지정 캐릭터",$M77="지정 캐릭터 LBP1",$M77="지정 캐릭터 LBP2",$M77="지정 캐릭터 LBP3"),
  IF(AND(OR($B77=10,$B77=11),$M77=OFFSET($M77,-1,0)),OFFSET(R77,-1,0),
    INT(VLOOKUP($M77,$AN:$BA,MATCH($AX$1,$AN$1:$BA$1,0),0)*(VLOOKUP($N77,[2]ActorTable!$1:$1048576,MATCH("표준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VLOOKUP($M77,$AN:$BA,MATCH($AX$1,$AN$1:$BA$1,0),0)+INT($I77*(VLOOKUP($M77,$AN:$BA,MATCH($AY$1,$AN$1:$BA$1,0),0)-VLOOKUP($M77,$AN:$BA,MATCH($AX$1,$AN$1:$BA$1,0),0)+1))),
IF($M77="지정 캐릭터 PP",
  IF(AND(OR($B77=10,$B77=11),$M77=OFFSET($M77,-1,0)),OFFSET(R77,-1,0),
    INT($O77*(VLOOKUP($M77,$AN:$BA,MATCH($AX$1,$AN$1:$BA$1,0),0)*(VLOOKUP($M77,$AN:$BA,MATCH($AY$1,$AN$1:$BA$1,0),0)+$I77*(VLOOKUP($M77,$AN:$BA,MATCH($AZ$1,$AN$1:$BA$1,0),0)-VLOOKUP($M77,$AN:$BA,MATCH($AY$1,$AN$1:$BA$1,0),0)))))),
IF(OR($M77="안 지정 캐릭터 PP 일반등급",$M77="안 지정 캐릭터 PP 영웅등급"),
  IF(AND(OR($B77=10,$B77=11),$M77=OFFSET($M77,-1,0)),OFFSET(R77,-1,0),
    $O77*VLOOKUP($M77,$AN:$BA,MATCH($AX$1,$AN$1:$BA$1,0),0)),
"그외없음")))))))</f>
        <v>1100</v>
      </c>
      <c r="S77" t="str">
        <f ca="1">IF(OR(ISNUMBER(N77),N77="삭제"),"",
IF(LEFT(N77,5)="Equip",
  IF($BN$1&lt;VLOOKUP(N77,[1]EquipTable!$1:$1048576,MATCH("업데이트순번",[1]EquipTable!$1:$1,0),0),"업데이트순번이상",""),
IF(LEFT(N77,5)="Actor",
  IF($BW$1&lt;VLOOKUP(N77,[2]ActorTable!$1:$1048576,MATCH("업데이트순번",[2]ActorTable!$1:$1,0),0),"업데이트순번이상",""),
"그외없음")))</f>
        <v/>
      </c>
      <c r="T77">
        <f t="shared" ca="1" si="32"/>
        <v>0</v>
      </c>
      <c r="U77" t="s">
        <v>92</v>
      </c>
      <c r="V77">
        <v>6512</v>
      </c>
      <c r="W77">
        <v>9</v>
      </c>
      <c r="X77" t="s">
        <v>129</v>
      </c>
      <c r="Z77">
        <v>900</v>
      </c>
      <c r="AA77" t="str">
        <f t="shared" ca="1" si="33"/>
        <v>uph</v>
      </c>
      <c r="AB77" t="s">
        <v>92</v>
      </c>
      <c r="AC77">
        <v>9878</v>
      </c>
      <c r="AD77">
        <v>9</v>
      </c>
      <c r="AE77" t="s">
        <v>129</v>
      </c>
      <c r="AG77">
        <v>900</v>
      </c>
      <c r="AH77" t="str">
        <f t="shared" si="34"/>
        <v/>
      </c>
      <c r="AI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IFERROR(VLOOKUP(AC77,[2]ActorTable!$A:$G,MATCH("이름참고",[2]ActorTable!$1:$1,0),0),"캐릭터없음"),
"")))))</f>
        <v/>
      </c>
      <c r="AJ77">
        <v>1</v>
      </c>
      <c r="AK7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v>
      </c>
      <c r="AL77" t="str">
        <f t="shared" ca="1" si="35"/>
        <v>{"dy":14,"sl":2,"tp":"uph","vl":"9878","cn":9,"pt":"GO","pr":900}</v>
      </c>
      <c r="BK77" t="e">
        <f ca="1">IF(VLOOKUP($BT77,[1]EquipTable!$1:$1048576,MATCH("업데이트순번",[1]EquipTable!$1:$1,0),0)&lt;=$BN$1,1,0)
*IF(MID(BT77,7,1)="4",0.1,1)</f>
        <v>#VALUE!</v>
      </c>
      <c r="BL77" t="e">
        <f ca="1">IF(VLOOKUP($BT77,[1]EquipTable!$1:$1048576,MATCH("업데이트순번",[1]EquipTable!$1:$1,0),0)&lt;=$BN$1,1,0)
*IF(MID(BT77,7,1)="4",0.1,1)
*IF(AND(MID(BT77,7,1)&lt;&gt;"4",OR(MID(BT77,6,1)="6",MID(BT77,6,1)="7")),3,1)</f>
        <v>#VALUE!</v>
      </c>
      <c r="BM77" t="e">
        <f ca="1">IF(VLOOKUP($BT77,[1]EquipTable!$1:$1048576,MATCH("업데이트순번",[1]EquipTable!$1:$1,0),0)&lt;=$BN$1,1,0)
*IF(MID(BT77,7,1)="4",0.1,1)
*IF(AND(MID(BT77,7,1)&lt;&gt;"4",MID(BT77,6,1)="8"),4,1)</f>
        <v>#VALUE!</v>
      </c>
      <c r="BN77" t="e">
        <f t="shared" ca="1" si="38"/>
        <v>#VALUE!</v>
      </c>
      <c r="BO77" t="e">
        <f t="shared" ca="1" si="39"/>
        <v>#VALUE!</v>
      </c>
      <c r="BP77" t="e">
        <f t="shared" ca="1" si="40"/>
        <v>#VALUE!</v>
      </c>
      <c r="BQ77" t="e">
        <f t="shared" ca="1" si="41"/>
        <v>#VALUE!</v>
      </c>
      <c r="BR77" t="e">
        <f t="shared" ca="1" si="43"/>
        <v>#VALUE!</v>
      </c>
      <c r="BS77" t="e">
        <f t="shared" ca="1" si="44"/>
        <v>#VALUE!</v>
      </c>
      <c r="BT77" t="e">
        <f ca="1">OFFSET([1]EquipTable!$A$1,ROW()-1,0)</f>
        <v>#VALUE!</v>
      </c>
    </row>
    <row r="78" spans="1:72">
      <c r="A78">
        <v>15</v>
      </c>
      <c r="B78">
        <v>2</v>
      </c>
      <c r="C78">
        <f t="shared" si="30"/>
        <v>0</v>
      </c>
      <c r="D78">
        <f t="shared" ca="1" si="45"/>
        <v>0.57615768972010206</v>
      </c>
      <c r="E78">
        <f t="shared" ca="1" si="45"/>
        <v>0.15940987937028495</v>
      </c>
      <c r="F78">
        <f t="shared" ca="1" si="45"/>
        <v>0.70827942857293946</v>
      </c>
      <c r="G78">
        <f t="shared" ca="1" si="45"/>
        <v>0.12458747010254945</v>
      </c>
      <c r="H78">
        <f t="shared" ca="1" si="45"/>
        <v>0.63702891949618345</v>
      </c>
      <c r="I78">
        <f t="shared" ca="1" si="45"/>
        <v>0.19867736994911345</v>
      </c>
      <c r="M78" t="str">
        <f t="shared" ca="1" si="31"/>
        <v>안 지정 캐릭터 PP 영웅등급</v>
      </c>
      <c r="N78">
        <f t="shared" ca="1" si="42"/>
        <v>15940</v>
      </c>
      <c r="O78">
        <f t="shared" ca="1" si="36"/>
        <v>9</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캐릭터",$M78="지정 캐릭터 LBP1",$M78="지정 캐릭터 LBP2",$M78="지정 캐릭터 LBP3",$M78="안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캐릭터",$M78="지정 캐릭터 LBP1",$M78="지정 캐릭터 LBP2",$M78="지정 캐릭터 LBP3"),
  IF(AND(OR($B78=10,$B78=11),$M78=OFFSET($M78,-1,0)),OFFSET(Q78,-1,0),
    IF(ISBLANK(VLOOKUP($N78,[2]ActorTable!$1:$1048576,MATCH("표준 DI pp Min",[2]ActorTable!$1:$1,0),0)),"삭제",
      INT(VLOOKUP($M78,$AN:$BA,MATCH($AX$1,$AN$1:$BA$1,0),0)*(VLOOKUP($N78,[2]ActorTable!$1:$1048576,MATCH("표준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VLOOKUP($M78,$AN:$BA,MATCH($AZ$1,$AN$1:$BA$1,0),0)+INT($H78*(VLOOKUP($M78,$AN:$BA,MATCH($BA$1,$AN$1:$BA$1,0),0)-VLOOKUP($M78,$AN:$BA,MATCH($AZ$1,$AN$1:$BA$1,0),0)+1))),
IF($M78="지정 캐릭터 PP",
  IF(AND(OR($B78=10,$B78=11),$M78=OFFSET($M78,-1,0)),OFFSET(Q78,-1,0),
    INT($O78*VLOOKUP($M78,$AN:$BA,MATCH($AX$1,$AN$1:$BA$1,0),0))),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영웅등급"),VLOOKUP($M78,$AN:$BA,MATCH($AX$1,$AN$1:$BA$1,0),0),
IF(OR($M78="지정 캐릭터",$M78="지정 캐릭터 LBP1",$M78="지정 캐릭터 LBP2",$M78="지정 캐릭터 LBP3"),
  IF(AND(OR($B78=10,$B78=11),$M78=OFFSET($M78,-1,0)),OFFSET(R78,-1,0),
    INT(VLOOKUP($M78,$AN:$BA,MATCH($AX$1,$AN$1:$BA$1,0),0)*(VLOOKUP($N78,[2]ActorTable!$1:$1048576,MATCH("표준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VLOOKUP($M78,$AN:$BA,MATCH($AX$1,$AN$1:$BA$1,0),0)+INT($I78*(VLOOKUP($M78,$AN:$BA,MATCH($AY$1,$AN$1:$BA$1,0),0)-VLOOKUP($M78,$AN:$BA,MATCH($AX$1,$AN$1:$BA$1,0),0)+1))),
IF($M78="지정 캐릭터 PP",
  IF(AND(OR($B78=10,$B78=11),$M78=OFFSET($M78,-1,0)),OFFSET(R78,-1,0),
    INT($O78*(VLOOKUP($M78,$AN:$BA,MATCH($AX$1,$AN$1:$BA$1,0),0)*(VLOOKUP($M78,$AN:$BA,MATCH($AY$1,$AN$1:$BA$1,0),0)+$I78*(VLOOKUP($M78,$AN:$BA,MATCH($AZ$1,$AN$1:$BA$1,0),0)-VLOOKUP($M78,$AN:$BA,MATCH($AY$1,$AN$1:$BA$1,0),0)))))),
IF(OR($M78="안 지정 캐릭터 PP 일반등급",$M78="안 지정 캐릭터 PP 영웅등급"),
  IF(AND(OR($B78=10,$B78=11),$M78=OFFSET($M78,-1,0)),OFFSET(R78,-1,0),
    $O78*VLOOKUP($M78,$AN:$BA,MATCH($AX$1,$AN$1:$BA$1,0),0)),
"그외없음")))))))</f>
        <v>900</v>
      </c>
      <c r="S78" t="str">
        <f ca="1">IF(OR(ISNUMBER(N78),N78="삭제"),"",
IF(LEFT(N78,5)="Equip",
  IF($BN$1&lt;VLOOKUP(N78,[1]EquipTable!$1:$1048576,MATCH("업데이트순번",[1]EquipTable!$1:$1,0),0),"업데이트순번이상",""),
IF(LEFT(N78,5)="Actor",
  IF($BW$1&lt;VLOOKUP(N78,[2]ActorTable!$1:$1048576,MATCH("업데이트순번",[2]ActorTable!$1:$1,0),0),"업데이트순번이상",""),
"그외없음")))</f>
        <v/>
      </c>
      <c r="T78">
        <f t="shared" ca="1" si="32"/>
        <v>0</v>
      </c>
      <c r="U78" t="s">
        <v>92</v>
      </c>
      <c r="V78">
        <v>45443</v>
      </c>
      <c r="W78">
        <v>11</v>
      </c>
      <c r="X78" t="s">
        <v>129</v>
      </c>
      <c r="Z78">
        <v>1100</v>
      </c>
      <c r="AA78" t="str">
        <f t="shared" ca="1" si="33"/>
        <v>uph</v>
      </c>
      <c r="AB78" t="s">
        <v>92</v>
      </c>
      <c r="AC78">
        <v>55087</v>
      </c>
      <c r="AD78">
        <v>12</v>
      </c>
      <c r="AE78" t="s">
        <v>129</v>
      </c>
      <c r="AG78">
        <v>1200</v>
      </c>
      <c r="AH78" t="str">
        <f t="shared" si="34"/>
        <v/>
      </c>
      <c r="AI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IFERROR(VLOOKUP(AC78,[2]ActorTable!$A:$G,MATCH("이름참고",[2]ActorTable!$1:$1,0),0),"캐릭터없음"),
"")))))</f>
        <v/>
      </c>
      <c r="AJ78">
        <v>1</v>
      </c>
      <c r="AK7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v>
      </c>
      <c r="AL78" t="str">
        <f t="shared" ca="1" si="35"/>
        <v>{"dy":15,"sl":2,"tp":"uph","vl":"55087","cn":12,"pt":"GO","pr":1200}</v>
      </c>
      <c r="BK78" t="e">
        <f ca="1">IF(VLOOKUP($BT78,[1]EquipTable!$1:$1048576,MATCH("업데이트순번",[1]EquipTable!$1:$1,0),0)&lt;=$BN$1,1,0)
*IF(MID(BT78,7,1)="4",0.1,1)</f>
        <v>#VALUE!</v>
      </c>
      <c r="BL78" t="e">
        <f ca="1">IF(VLOOKUP($BT78,[1]EquipTable!$1:$1048576,MATCH("업데이트순번",[1]EquipTable!$1:$1,0),0)&lt;=$BN$1,1,0)
*IF(MID(BT78,7,1)="4",0.1,1)
*IF(AND(MID(BT78,7,1)&lt;&gt;"4",OR(MID(BT78,6,1)="6",MID(BT78,6,1)="7")),3,1)</f>
        <v>#VALUE!</v>
      </c>
      <c r="BM78" t="e">
        <f ca="1">IF(VLOOKUP($BT78,[1]EquipTable!$1:$1048576,MATCH("업데이트순번",[1]EquipTable!$1:$1,0),0)&lt;=$BN$1,1,0)
*IF(MID(BT78,7,1)="4",0.1,1)
*IF(AND(MID(BT78,7,1)&lt;&gt;"4",MID(BT78,6,1)="8"),4,1)</f>
        <v>#VALUE!</v>
      </c>
      <c r="BN78" t="e">
        <f t="shared" ca="1" si="38"/>
        <v>#VALUE!</v>
      </c>
      <c r="BO78" t="e">
        <f t="shared" ca="1" si="39"/>
        <v>#VALUE!</v>
      </c>
      <c r="BP78" t="e">
        <f t="shared" ca="1" si="40"/>
        <v>#VALUE!</v>
      </c>
      <c r="BQ78" t="e">
        <f t="shared" ca="1" si="41"/>
        <v>#VALUE!</v>
      </c>
      <c r="BR78" t="e">
        <f t="shared" ca="1" si="43"/>
        <v>#VALUE!</v>
      </c>
      <c r="BS78" t="e">
        <f t="shared" ca="1" si="44"/>
        <v>#VALUE!</v>
      </c>
      <c r="BT78" t="e">
        <f ca="1">OFFSET([1]EquipTable!$A$1,ROW()-1,0)</f>
        <v>#VALUE!</v>
      </c>
    </row>
    <row r="79" spans="1:72">
      <c r="A79">
        <v>16</v>
      </c>
      <c r="B79">
        <v>2</v>
      </c>
      <c r="C79">
        <f t="shared" si="30"/>
        <v>0</v>
      </c>
      <c r="D79">
        <f t="shared" ca="1" si="45"/>
        <v>1.1117775500606109E-2</v>
      </c>
      <c r="E79">
        <f t="shared" ca="1" si="45"/>
        <v>0.86140397562147641</v>
      </c>
      <c r="F79">
        <f t="shared" ca="1" si="45"/>
        <v>0.29614546041437084</v>
      </c>
      <c r="G79">
        <f t="shared" ca="1" si="45"/>
        <v>0.12300341239923784</v>
      </c>
      <c r="H79">
        <f t="shared" ca="1" si="45"/>
        <v>3.5900985193437762E-3</v>
      </c>
      <c r="I79">
        <f t="shared" ca="1" si="45"/>
        <v>0.48263887965096686</v>
      </c>
      <c r="M79" t="str">
        <f t="shared" ca="1" si="31"/>
        <v>안 지정 캐릭터 PP 영웅등급</v>
      </c>
      <c r="N79">
        <f t="shared" ca="1" si="42"/>
        <v>86140</v>
      </c>
      <c r="O79">
        <f t="shared" ca="1" si="36"/>
        <v>14</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캐릭터",$M79="지정 캐릭터 LBP1",$M79="지정 캐릭터 LBP2",$M79="지정 캐릭터 LBP3",$M79="안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캐릭터",$M79="지정 캐릭터 LBP1",$M79="지정 캐릭터 LBP2",$M79="지정 캐릭터 LBP3"),
  IF(AND(OR($B79=10,$B79=11),$M79=OFFSET($M79,-1,0)),OFFSET(Q79,-1,0),
    IF(ISBLANK(VLOOKUP($N79,[2]ActorTable!$1:$1048576,MATCH("표준 DI pp Min",[2]ActorTable!$1:$1,0),0)),"삭제",
      INT(VLOOKUP($M79,$AN:$BA,MATCH($AX$1,$AN$1:$BA$1,0),0)*(VLOOKUP($N79,[2]ActorTable!$1:$1048576,MATCH("표준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VLOOKUP($M79,$AN:$BA,MATCH($AZ$1,$AN$1:$BA$1,0),0)+INT($H79*(VLOOKUP($M79,$AN:$BA,MATCH($BA$1,$AN$1:$BA$1,0),0)-VLOOKUP($M79,$AN:$BA,MATCH($AZ$1,$AN$1:$BA$1,0),0)+1))),
IF($M79="지정 캐릭터 PP",
  IF(AND(OR($B79=10,$B79=11),$M79=OFFSET($M79,-1,0)),OFFSET(Q79,-1,0),
    INT($O79*VLOOKUP($M79,$AN:$BA,MATCH($AX$1,$AN$1:$BA$1,0),0))),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영웅등급"),VLOOKUP($M79,$AN:$BA,MATCH($AX$1,$AN$1:$BA$1,0),0),
IF(OR($M79="지정 캐릭터",$M79="지정 캐릭터 LBP1",$M79="지정 캐릭터 LBP2",$M79="지정 캐릭터 LBP3"),
  IF(AND(OR($B79=10,$B79=11),$M79=OFFSET($M79,-1,0)),OFFSET(R79,-1,0),
    INT(VLOOKUP($M79,$AN:$BA,MATCH($AX$1,$AN$1:$BA$1,0),0)*(VLOOKUP($N79,[2]ActorTable!$1:$1048576,MATCH("표준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VLOOKUP($M79,$AN:$BA,MATCH($AX$1,$AN$1:$BA$1,0),0)+INT($I79*(VLOOKUP($M79,$AN:$BA,MATCH($AY$1,$AN$1:$BA$1,0),0)-VLOOKUP($M79,$AN:$BA,MATCH($AX$1,$AN$1:$BA$1,0),0)+1))),
IF($M79="지정 캐릭터 PP",
  IF(AND(OR($B79=10,$B79=11),$M79=OFFSET($M79,-1,0)),OFFSET(R79,-1,0),
    INT($O79*(VLOOKUP($M79,$AN:$BA,MATCH($AX$1,$AN$1:$BA$1,0),0)*(VLOOKUP($M79,$AN:$BA,MATCH($AY$1,$AN$1:$BA$1,0),0)+$I79*(VLOOKUP($M79,$AN:$BA,MATCH($AZ$1,$AN$1:$BA$1,0),0)-VLOOKUP($M79,$AN:$BA,MATCH($AY$1,$AN$1:$BA$1,0),0)))))),
IF(OR($M79="안 지정 캐릭터 PP 일반등급",$M79="안 지정 캐릭터 PP 영웅등급"),
  IF(AND(OR($B79=10,$B79=11),$M79=OFFSET($M79,-1,0)),OFFSET(R79,-1,0),
    $O79*VLOOKUP($M79,$AN:$BA,MATCH($AX$1,$AN$1:$BA$1,0),0)),
"그외없음")))))))</f>
        <v>1400</v>
      </c>
      <c r="S79" t="str">
        <f ca="1">IF(OR(ISNUMBER(N79),N79="삭제"),"",
IF(LEFT(N79,5)="Equip",
  IF($BN$1&lt;VLOOKUP(N79,[1]EquipTable!$1:$1048576,MATCH("업데이트순번",[1]EquipTable!$1:$1,0),0),"업데이트순번이상",""),
IF(LEFT(N79,5)="Actor",
  IF($BW$1&lt;VLOOKUP(N79,[2]ActorTable!$1:$1048576,MATCH("업데이트순번",[2]ActorTable!$1:$1,0),0),"업데이트순번이상",""),
"그외없음")))</f>
        <v/>
      </c>
      <c r="T79">
        <f t="shared" ca="1" si="32"/>
        <v>0</v>
      </c>
      <c r="U79" t="s">
        <v>92</v>
      </c>
      <c r="V79">
        <v>15258</v>
      </c>
      <c r="W79">
        <v>9</v>
      </c>
      <c r="X79" t="s">
        <v>129</v>
      </c>
      <c r="Z79">
        <v>900</v>
      </c>
      <c r="AA79" t="str">
        <f t="shared" ca="1" si="33"/>
        <v>uph</v>
      </c>
      <c r="AB79" t="s">
        <v>92</v>
      </c>
      <c r="AC79">
        <v>68454</v>
      </c>
      <c r="AD79">
        <v>13</v>
      </c>
      <c r="AE79" t="s">
        <v>129</v>
      </c>
      <c r="AG79">
        <v>1300</v>
      </c>
      <c r="AH79" t="str">
        <f t="shared" si="34"/>
        <v/>
      </c>
      <c r="AI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IFERROR(VLOOKUP(AC79,[2]ActorTable!$A:$G,MATCH("이름참고",[2]ActorTable!$1:$1,0),0),"캐릭터없음"),
"")))))</f>
        <v/>
      </c>
      <c r="AJ79">
        <v>1</v>
      </c>
      <c r="AK7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v>
      </c>
      <c r="AL79" t="str">
        <f t="shared" ca="1" si="35"/>
        <v>{"dy":16,"sl":2,"tp":"uph","vl":"68454","cn":13,"pt":"GO","pr":1300}</v>
      </c>
      <c r="BK79" t="e">
        <f ca="1">IF(VLOOKUP($BT79,[1]EquipTable!$1:$1048576,MATCH("업데이트순번",[1]EquipTable!$1:$1,0),0)&lt;=$BN$1,1,0)
*IF(MID(BT79,7,1)="4",0.1,1)</f>
        <v>#VALUE!</v>
      </c>
      <c r="BL79" t="e">
        <f ca="1">IF(VLOOKUP($BT79,[1]EquipTable!$1:$1048576,MATCH("업데이트순번",[1]EquipTable!$1:$1,0),0)&lt;=$BN$1,1,0)
*IF(MID(BT79,7,1)="4",0.1,1)
*IF(AND(MID(BT79,7,1)&lt;&gt;"4",OR(MID(BT79,6,1)="6",MID(BT79,6,1)="7")),3,1)</f>
        <v>#VALUE!</v>
      </c>
      <c r="BM79" t="e">
        <f ca="1">IF(VLOOKUP($BT79,[1]EquipTable!$1:$1048576,MATCH("업데이트순번",[1]EquipTable!$1:$1,0),0)&lt;=$BN$1,1,0)
*IF(MID(BT79,7,1)="4",0.1,1)
*IF(AND(MID(BT79,7,1)&lt;&gt;"4",MID(BT79,6,1)="8"),4,1)</f>
        <v>#VALUE!</v>
      </c>
      <c r="BN79" t="e">
        <f t="shared" ca="1" si="38"/>
        <v>#VALUE!</v>
      </c>
      <c r="BO79" t="e">
        <f t="shared" ca="1" si="39"/>
        <v>#VALUE!</v>
      </c>
      <c r="BP79" t="e">
        <f t="shared" ca="1" si="40"/>
        <v>#VALUE!</v>
      </c>
      <c r="BQ79" t="e">
        <f t="shared" ca="1" si="41"/>
        <v>#VALUE!</v>
      </c>
      <c r="BR79" t="e">
        <f t="shared" ca="1" si="43"/>
        <v>#VALUE!</v>
      </c>
      <c r="BS79" t="e">
        <f t="shared" ca="1" si="44"/>
        <v>#VALUE!</v>
      </c>
      <c r="BT79" t="e">
        <f ca="1">OFFSET([1]EquipTable!$A$1,ROW()-1,0)</f>
        <v>#VALUE!</v>
      </c>
    </row>
    <row r="80" spans="1:72">
      <c r="A80">
        <v>17</v>
      </c>
      <c r="B80">
        <v>2</v>
      </c>
      <c r="C80">
        <f t="shared" si="30"/>
        <v>0</v>
      </c>
      <c r="D80">
        <f t="shared" ca="1" si="45"/>
        <v>0.54600277131759301</v>
      </c>
      <c r="E80">
        <f t="shared" ca="1" si="45"/>
        <v>0.65613167808173511</v>
      </c>
      <c r="F80">
        <f t="shared" ca="1" si="45"/>
        <v>0.7144336675539994</v>
      </c>
      <c r="G80">
        <f t="shared" ca="1" si="45"/>
        <v>7.5529939591776674E-2</v>
      </c>
      <c r="H80">
        <f t="shared" ca="1" si="45"/>
        <v>0.48987035324446759</v>
      </c>
      <c r="I80">
        <f t="shared" ca="1" si="45"/>
        <v>0.14631332422271204</v>
      </c>
      <c r="M80" t="str">
        <f t="shared" ca="1" si="31"/>
        <v>안 지정 캐릭터 PP 영웅등급</v>
      </c>
      <c r="N80">
        <f t="shared" ca="1" si="42"/>
        <v>65613</v>
      </c>
      <c r="O80">
        <f t="shared" ca="1" si="36"/>
        <v>12</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캐릭터",$M80="지정 캐릭터 LBP1",$M80="지정 캐릭터 LBP2",$M80="지정 캐릭터 LBP3",$M80="안 지정 캐릭터 영웅등급"),"DI",
IF($M80="지정 캐릭터 PP","DI",
IF(OR($M80="안 지정 캐릭터 PP 일반등급",$M80="안 지정 캐릭터 PP 영웅등급"),"GO",
"그외없음"))))))</f>
        <v>GO</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캐릭터",$M80="지정 캐릭터 LBP1",$M80="지정 캐릭터 LBP2",$M80="지정 캐릭터 LBP3"),
  IF(AND(OR($B80=10,$B80=11),$M80=OFFSET($M80,-1,0)),OFFSET(Q80,-1,0),
    IF(ISBLANK(VLOOKUP($N80,[2]ActorTable!$1:$1048576,MATCH("표준 DI pp Min",[2]ActorTable!$1:$1,0),0)),"삭제",
      INT(VLOOKUP($M80,$AN:$BA,MATCH($AX$1,$AN$1:$BA$1,0),0)*(VLOOKUP($N80,[2]ActorTable!$1:$1048576,MATCH("표준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VLOOKUP($M80,$AN:$BA,MATCH($AZ$1,$AN$1:$BA$1,0),0)+INT($H80*(VLOOKUP($M80,$AN:$BA,MATCH($BA$1,$AN$1:$BA$1,0),0)-VLOOKUP($M80,$AN:$BA,MATCH($AZ$1,$AN$1:$BA$1,0),0)+1))),
IF($M80="지정 캐릭터 PP",
  IF(AND(OR($B80=10,$B80=11),$M80=OFFSET($M80,-1,0)),OFFSET(Q80,-1,0),
    INT($O80*VLOOKUP($M80,$AN:$BA,MATCH($AX$1,$AN$1:$BA$1,0),0))),
"그외없음")))))))</f>
        <v>삭제</v>
      </c>
      <c r="R80">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영웅등급"),VLOOKUP($M80,$AN:$BA,MATCH($AX$1,$AN$1:$BA$1,0),0),
IF(OR($M80="지정 캐릭터",$M80="지정 캐릭터 LBP1",$M80="지정 캐릭터 LBP2",$M80="지정 캐릭터 LBP3"),
  IF(AND(OR($B80=10,$B80=11),$M80=OFFSET($M80,-1,0)),OFFSET(R80,-1,0),
    INT(VLOOKUP($M80,$AN:$BA,MATCH($AX$1,$AN$1:$BA$1,0),0)*(VLOOKUP($N80,[2]ActorTable!$1:$1048576,MATCH("표준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VLOOKUP($M80,$AN:$BA,MATCH($AX$1,$AN$1:$BA$1,0),0)+INT($I80*(VLOOKUP($M80,$AN:$BA,MATCH($AY$1,$AN$1:$BA$1,0),0)-VLOOKUP($M80,$AN:$BA,MATCH($AX$1,$AN$1:$BA$1,0),0)+1))),
IF($M80="지정 캐릭터 PP",
  IF(AND(OR($B80=10,$B80=11),$M80=OFFSET($M80,-1,0)),OFFSET(R80,-1,0),
    INT($O80*(VLOOKUP($M80,$AN:$BA,MATCH($AX$1,$AN$1:$BA$1,0),0)*(VLOOKUP($M80,$AN:$BA,MATCH($AY$1,$AN$1:$BA$1,0),0)+$I80*(VLOOKUP($M80,$AN:$BA,MATCH($AZ$1,$AN$1:$BA$1,0),0)-VLOOKUP($M80,$AN:$BA,MATCH($AY$1,$AN$1:$BA$1,0),0)))))),
IF(OR($M80="안 지정 캐릭터 PP 일반등급",$M80="안 지정 캐릭터 PP 영웅등급"),
  IF(AND(OR($B80=10,$B80=11),$M80=OFFSET($M80,-1,0)),OFFSET(R80,-1,0),
    $O80*VLOOKUP($M80,$AN:$BA,MATCH($AX$1,$AN$1:$BA$1,0),0)),
"그외없음")))))))</f>
        <v>1200</v>
      </c>
      <c r="S80" t="str">
        <f ca="1">IF(OR(ISNUMBER(N80),N80="삭제"),"",
IF(LEFT(N80,5)="Equip",
  IF($BN$1&lt;VLOOKUP(N80,[1]EquipTable!$1:$1048576,MATCH("업데이트순번",[1]EquipTable!$1:$1,0),0),"업데이트순번이상",""),
IF(LEFT(N80,5)="Actor",
  IF($BW$1&lt;VLOOKUP(N80,[2]ActorTable!$1:$1048576,MATCH("업데이트순번",[2]ActorTable!$1:$1,0),0),"업데이트순번이상",""),
"그외없음")))</f>
        <v/>
      </c>
      <c r="T80">
        <f t="shared" ca="1" si="32"/>
        <v>0</v>
      </c>
      <c r="U80" t="s">
        <v>92</v>
      </c>
      <c r="V80">
        <v>97855</v>
      </c>
      <c r="W80">
        <v>14</v>
      </c>
      <c r="X80" t="s">
        <v>129</v>
      </c>
      <c r="Z80">
        <v>1400</v>
      </c>
      <c r="AA80" t="str">
        <f t="shared" ca="1" si="33"/>
        <v>uph</v>
      </c>
      <c r="AB80" t="s">
        <v>92</v>
      </c>
      <c r="AC80">
        <v>77197</v>
      </c>
      <c r="AD80">
        <v>13</v>
      </c>
      <c r="AE80" t="s">
        <v>129</v>
      </c>
      <c r="AG80">
        <v>1300</v>
      </c>
      <c r="AH80" t="str">
        <f t="shared" si="34"/>
        <v/>
      </c>
      <c r="AI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IFERROR(VLOOKUP(AC80,[2]ActorTable!$A:$G,MATCH("이름참고",[2]ActorTable!$1:$1,0),0),"캐릭터없음"),
"")))))</f>
        <v/>
      </c>
      <c r="AJ80">
        <v>1</v>
      </c>
      <c r="AK8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v>
      </c>
      <c r="AL80" t="str">
        <f t="shared" ca="1" si="35"/>
        <v>{"dy":17,"sl":2,"tp":"uph","vl":"77197","cn":13,"pt":"GO","pr":1300}</v>
      </c>
      <c r="BK80" t="e">
        <f ca="1">IF(VLOOKUP($BT80,[1]EquipTable!$1:$1048576,MATCH("업데이트순번",[1]EquipTable!$1:$1,0),0)&lt;=$BN$1,1,0)
*IF(MID(BT80,7,1)="4",0.1,1)</f>
        <v>#VALUE!</v>
      </c>
      <c r="BL80" t="e">
        <f ca="1">IF(VLOOKUP($BT80,[1]EquipTable!$1:$1048576,MATCH("업데이트순번",[1]EquipTable!$1:$1,0),0)&lt;=$BN$1,1,0)
*IF(MID(BT80,7,1)="4",0.1,1)
*IF(AND(MID(BT80,7,1)&lt;&gt;"4",OR(MID(BT80,6,1)="6",MID(BT80,6,1)="7")),3,1)</f>
        <v>#VALUE!</v>
      </c>
      <c r="BM80" t="e">
        <f ca="1">IF(VLOOKUP($BT80,[1]EquipTable!$1:$1048576,MATCH("업데이트순번",[1]EquipTable!$1:$1,0),0)&lt;=$BN$1,1,0)
*IF(MID(BT80,7,1)="4",0.1,1)
*IF(AND(MID(BT80,7,1)&lt;&gt;"4",MID(BT80,6,1)="8"),4,1)</f>
        <v>#VALUE!</v>
      </c>
      <c r="BN80" t="e">
        <f t="shared" ca="1" si="38"/>
        <v>#VALUE!</v>
      </c>
      <c r="BO80" t="e">
        <f t="shared" ca="1" si="39"/>
        <v>#VALUE!</v>
      </c>
      <c r="BP80" t="e">
        <f t="shared" ca="1" si="40"/>
        <v>#VALUE!</v>
      </c>
      <c r="BQ80" t="e">
        <f t="shared" ca="1" si="41"/>
        <v>#VALUE!</v>
      </c>
      <c r="BR80" t="e">
        <f t="shared" ca="1" si="43"/>
        <v>#VALUE!</v>
      </c>
      <c r="BS80" t="e">
        <f t="shared" ca="1" si="44"/>
        <v>#VALUE!</v>
      </c>
      <c r="BT80" t="e">
        <f ca="1">OFFSET([1]EquipTable!$A$1,ROW()-1,0)</f>
        <v>#VALUE!</v>
      </c>
    </row>
    <row r="81" spans="1:72">
      <c r="A81">
        <v>18</v>
      </c>
      <c r="B81">
        <v>2</v>
      </c>
      <c r="C81">
        <f t="shared" si="30"/>
        <v>0</v>
      </c>
      <c r="D81">
        <f t="shared" ca="1" si="45"/>
        <v>0.70326544130218804</v>
      </c>
      <c r="E81">
        <f t="shared" ca="1" si="45"/>
        <v>0.5225407281146347</v>
      </c>
      <c r="F81">
        <f t="shared" ca="1" si="45"/>
        <v>0.71746707165470325</v>
      </c>
      <c r="G81">
        <f t="shared" ca="1" si="45"/>
        <v>0.9218968778799842</v>
      </c>
      <c r="H81">
        <f t="shared" ca="1" si="45"/>
        <v>0.20742312508843286</v>
      </c>
      <c r="I81">
        <f t="shared" ca="1" si="45"/>
        <v>0.31386500259615802</v>
      </c>
      <c r="M81" t="str">
        <f t="shared" ca="1" si="31"/>
        <v>안 지정 캐릭터 PP 영웅등급</v>
      </c>
      <c r="N81">
        <f t="shared" ca="1" si="42"/>
        <v>52254</v>
      </c>
      <c r="O81">
        <f t="shared" ca="1" si="36"/>
        <v>12</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캐릭터",$M81="지정 캐릭터 LBP1",$M81="지정 캐릭터 LBP2",$M81="지정 캐릭터 LBP3",$M81="안 지정 캐릭터 영웅등급"),"DI",
IF($M81="지정 캐릭터 PP","DI",
IF(OR($M81="안 지정 캐릭터 PP 일반등급",$M81="안 지정 캐릭터 PP 영웅등급"),"GO",
"그외없음"))))))</f>
        <v>GO</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캐릭터",$M81="지정 캐릭터 LBP1",$M81="지정 캐릭터 LBP2",$M81="지정 캐릭터 LBP3"),
  IF(AND(OR($B81=10,$B81=11),$M81=OFFSET($M81,-1,0)),OFFSET(Q81,-1,0),
    IF(ISBLANK(VLOOKUP($N81,[2]ActorTable!$1:$1048576,MATCH("표준 DI pp Min",[2]ActorTable!$1:$1,0),0)),"삭제",
      INT(VLOOKUP($M81,$AN:$BA,MATCH($AX$1,$AN$1:$BA$1,0),0)*(VLOOKUP($N81,[2]ActorTable!$1:$1048576,MATCH("표준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VLOOKUP($M81,$AN:$BA,MATCH($AZ$1,$AN$1:$BA$1,0),0)+INT($H81*(VLOOKUP($M81,$AN:$BA,MATCH($BA$1,$AN$1:$BA$1,0),0)-VLOOKUP($M81,$AN:$BA,MATCH($AZ$1,$AN$1:$BA$1,0),0)+1))),
IF($M81="지정 캐릭터 PP",
  IF(AND(OR($B81=10,$B81=11),$M81=OFFSET($M81,-1,0)),OFFSET(Q81,-1,0),
    INT($O81*VLOOKUP($M81,$AN:$BA,MATCH($AX$1,$AN$1:$BA$1,0),0))),
"그외없음")))))))</f>
        <v>삭제</v>
      </c>
      <c r="R81">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영웅등급"),VLOOKUP($M81,$AN:$BA,MATCH($AX$1,$AN$1:$BA$1,0),0),
IF(OR($M81="지정 캐릭터",$M81="지정 캐릭터 LBP1",$M81="지정 캐릭터 LBP2",$M81="지정 캐릭터 LBP3"),
  IF(AND(OR($B81=10,$B81=11),$M81=OFFSET($M81,-1,0)),OFFSET(R81,-1,0),
    INT(VLOOKUP($M81,$AN:$BA,MATCH($AX$1,$AN$1:$BA$1,0),0)*(VLOOKUP($N81,[2]ActorTable!$1:$1048576,MATCH("표준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VLOOKUP($M81,$AN:$BA,MATCH($AX$1,$AN$1:$BA$1,0),0)+INT($I81*(VLOOKUP($M81,$AN:$BA,MATCH($AY$1,$AN$1:$BA$1,0),0)-VLOOKUP($M81,$AN:$BA,MATCH($AX$1,$AN$1:$BA$1,0),0)+1))),
IF($M81="지정 캐릭터 PP",
  IF(AND(OR($B81=10,$B81=11),$M81=OFFSET($M81,-1,0)),OFFSET(R81,-1,0),
    INT($O81*(VLOOKUP($M81,$AN:$BA,MATCH($AX$1,$AN$1:$BA$1,0),0)*(VLOOKUP($M81,$AN:$BA,MATCH($AY$1,$AN$1:$BA$1,0),0)+$I81*(VLOOKUP($M81,$AN:$BA,MATCH($AZ$1,$AN$1:$BA$1,0),0)-VLOOKUP($M81,$AN:$BA,MATCH($AY$1,$AN$1:$BA$1,0),0)))))),
IF(OR($M81="안 지정 캐릭터 PP 일반등급",$M81="안 지정 캐릭터 PP 영웅등급"),
  IF(AND(OR($B81=10,$B81=11),$M81=OFFSET($M81,-1,0)),OFFSET(R81,-1,0),
    $O81*VLOOKUP($M81,$AN:$BA,MATCH($AX$1,$AN$1:$BA$1,0),0)),
"그외없음")))))))</f>
        <v>1200</v>
      </c>
      <c r="S81" t="str">
        <f ca="1">IF(OR(ISNUMBER(N81),N81="삭제"),"",
IF(LEFT(N81,5)="Equip",
  IF($BN$1&lt;VLOOKUP(N81,[1]EquipTable!$1:$1048576,MATCH("업데이트순번",[1]EquipTable!$1:$1,0),0),"업데이트순번이상",""),
IF(LEFT(N81,5)="Actor",
  IF($BW$1&lt;VLOOKUP(N81,[2]ActorTable!$1:$1048576,MATCH("업데이트순번",[2]ActorTable!$1:$1,0),0),"업데이트순번이상",""),
"그외없음")))</f>
        <v/>
      </c>
      <c r="T81">
        <f t="shared" ca="1" si="32"/>
        <v>0</v>
      </c>
      <c r="U81" t="s">
        <v>92</v>
      </c>
      <c r="V81">
        <v>88695</v>
      </c>
      <c r="W81">
        <v>14</v>
      </c>
      <c r="X81" t="s">
        <v>129</v>
      </c>
      <c r="Z81">
        <v>1400</v>
      </c>
      <c r="AA81" t="str">
        <f t="shared" ca="1" si="33"/>
        <v>uph</v>
      </c>
      <c r="AB81" t="s">
        <v>92</v>
      </c>
      <c r="AC81">
        <v>62291</v>
      </c>
      <c r="AD81">
        <v>12</v>
      </c>
      <c r="AE81" t="s">
        <v>129</v>
      </c>
      <c r="AG81">
        <v>1200</v>
      </c>
      <c r="AH81" t="str">
        <f t="shared" si="34"/>
        <v/>
      </c>
      <c r="AI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IFERROR(VLOOKUP(AC81,[2]ActorTable!$A:$G,MATCH("이름참고",[2]ActorTable!$1:$1,0),0),"캐릭터없음"),
"")))))</f>
        <v/>
      </c>
      <c r="AJ81">
        <v>1</v>
      </c>
      <c r="AK8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v>
      </c>
      <c r="AL81" t="str">
        <f t="shared" ca="1" si="35"/>
        <v>{"dy":18,"sl":2,"tp":"uph","vl":"62291","cn":12,"pt":"GO","pr":1200}</v>
      </c>
      <c r="BK81" t="e">
        <f ca="1">IF(VLOOKUP($BT81,[1]EquipTable!$1:$1048576,MATCH("업데이트순번",[1]EquipTable!$1:$1,0),0)&lt;=$BN$1,1,0)
*IF(MID(BT81,7,1)="4",0.1,1)</f>
        <v>#VALUE!</v>
      </c>
      <c r="BL81" t="e">
        <f ca="1">IF(VLOOKUP($BT81,[1]EquipTable!$1:$1048576,MATCH("업데이트순번",[1]EquipTable!$1:$1,0),0)&lt;=$BN$1,1,0)
*IF(MID(BT81,7,1)="4",0.1,1)
*IF(AND(MID(BT81,7,1)&lt;&gt;"4",OR(MID(BT81,6,1)="6",MID(BT81,6,1)="7")),3,1)</f>
        <v>#VALUE!</v>
      </c>
      <c r="BM81" t="e">
        <f ca="1">IF(VLOOKUP($BT81,[1]EquipTable!$1:$1048576,MATCH("업데이트순번",[1]EquipTable!$1:$1,0),0)&lt;=$BN$1,1,0)
*IF(MID(BT81,7,1)="4",0.1,1)
*IF(AND(MID(BT81,7,1)&lt;&gt;"4",MID(BT81,6,1)="8"),4,1)</f>
        <v>#VALUE!</v>
      </c>
      <c r="BN81" t="e">
        <f t="shared" ca="1" si="38"/>
        <v>#VALUE!</v>
      </c>
      <c r="BO81" t="e">
        <f t="shared" ca="1" si="39"/>
        <v>#VALUE!</v>
      </c>
      <c r="BP81" t="e">
        <f t="shared" ca="1" si="40"/>
        <v>#VALUE!</v>
      </c>
      <c r="BQ81" t="e">
        <f t="shared" ca="1" si="41"/>
        <v>#VALUE!</v>
      </c>
      <c r="BR81" t="e">
        <f t="shared" ca="1" si="43"/>
        <v>#VALUE!</v>
      </c>
      <c r="BS81" t="e">
        <f t="shared" ca="1" si="44"/>
        <v>#VALUE!</v>
      </c>
      <c r="BT81" t="e">
        <f ca="1">OFFSET([1]EquipTable!$A$1,ROW()-1,0)</f>
        <v>#VALUE!</v>
      </c>
    </row>
    <row r="82" spans="1:72">
      <c r="A82">
        <v>19</v>
      </c>
      <c r="B82">
        <v>2</v>
      </c>
      <c r="C82">
        <f t="shared" si="30"/>
        <v>0</v>
      </c>
      <c r="D82">
        <f t="shared" ref="D82:I91" ca="1" si="46">RAND()</f>
        <v>0.70496811660948655</v>
      </c>
      <c r="E82">
        <f t="shared" ca="1" si="46"/>
        <v>0.88917316680541947</v>
      </c>
      <c r="F82">
        <f t="shared" ca="1" si="46"/>
        <v>0.34409309556160372</v>
      </c>
      <c r="G82">
        <f t="shared" ca="1" si="46"/>
        <v>4.8532110585733923E-2</v>
      </c>
      <c r="H82">
        <f t="shared" ca="1" si="46"/>
        <v>0.57073351186935162</v>
      </c>
      <c r="I82">
        <f t="shared" ca="1" si="46"/>
        <v>0.74692574438336801</v>
      </c>
      <c r="M82" t="str">
        <f t="shared" ca="1" si="31"/>
        <v>안 지정 캐릭터 PP 영웅등급</v>
      </c>
      <c r="N82">
        <f t="shared" ca="1" si="42"/>
        <v>88917</v>
      </c>
      <c r="O82">
        <f t="shared" ca="1" si="36"/>
        <v>14</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캐릭터",$M82="지정 캐릭터 LBP1",$M82="지정 캐릭터 LBP2",$M82="지정 캐릭터 LBP3",$M82="안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캐릭터",$M82="지정 캐릭터 LBP1",$M82="지정 캐릭터 LBP2",$M82="지정 캐릭터 LBP3"),
  IF(AND(OR($B82=10,$B82=11),$M82=OFFSET($M82,-1,0)),OFFSET(Q82,-1,0),
    IF(ISBLANK(VLOOKUP($N82,[2]ActorTable!$1:$1048576,MATCH("표준 DI pp Min",[2]ActorTable!$1:$1,0),0)),"삭제",
      INT(VLOOKUP($M82,$AN:$BA,MATCH($AX$1,$AN$1:$BA$1,0),0)*(VLOOKUP($N82,[2]ActorTable!$1:$1048576,MATCH("표준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VLOOKUP($M82,$AN:$BA,MATCH($AZ$1,$AN$1:$BA$1,0),0)+INT($H82*(VLOOKUP($M82,$AN:$BA,MATCH($BA$1,$AN$1:$BA$1,0),0)-VLOOKUP($M82,$AN:$BA,MATCH($AZ$1,$AN$1:$BA$1,0),0)+1))),
IF($M82="지정 캐릭터 PP",
  IF(AND(OR($B82=10,$B82=11),$M82=OFFSET($M82,-1,0)),OFFSET(Q82,-1,0),
    INT($O82*VLOOKUP($M82,$AN:$BA,MATCH($AX$1,$AN$1:$BA$1,0),0))),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영웅등급"),VLOOKUP($M82,$AN:$BA,MATCH($AX$1,$AN$1:$BA$1,0),0),
IF(OR($M82="지정 캐릭터",$M82="지정 캐릭터 LBP1",$M82="지정 캐릭터 LBP2",$M82="지정 캐릭터 LBP3"),
  IF(AND(OR($B82=10,$B82=11),$M82=OFFSET($M82,-1,0)),OFFSET(R82,-1,0),
    INT(VLOOKUP($M82,$AN:$BA,MATCH($AX$1,$AN$1:$BA$1,0),0)*(VLOOKUP($N82,[2]ActorTable!$1:$1048576,MATCH("표준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VLOOKUP($M82,$AN:$BA,MATCH($AX$1,$AN$1:$BA$1,0),0)+INT($I82*(VLOOKUP($M82,$AN:$BA,MATCH($AY$1,$AN$1:$BA$1,0),0)-VLOOKUP($M82,$AN:$BA,MATCH($AX$1,$AN$1:$BA$1,0),0)+1))),
IF($M82="지정 캐릭터 PP",
  IF(AND(OR($B82=10,$B82=11),$M82=OFFSET($M82,-1,0)),OFFSET(R82,-1,0),
    INT($O82*(VLOOKUP($M82,$AN:$BA,MATCH($AX$1,$AN$1:$BA$1,0),0)*(VLOOKUP($M82,$AN:$BA,MATCH($AY$1,$AN$1:$BA$1,0),0)+$I82*(VLOOKUP($M82,$AN:$BA,MATCH($AZ$1,$AN$1:$BA$1,0),0)-VLOOKUP($M82,$AN:$BA,MATCH($AY$1,$AN$1:$BA$1,0),0)))))),
IF(OR($M82="안 지정 캐릭터 PP 일반등급",$M82="안 지정 캐릭터 PP 영웅등급"),
  IF(AND(OR($B82=10,$B82=11),$M82=OFFSET($M82,-1,0)),OFFSET(R82,-1,0),
    $O82*VLOOKUP($M82,$AN:$BA,MATCH($AX$1,$AN$1:$BA$1,0),0)),
"그외없음")))))))</f>
        <v>1400</v>
      </c>
      <c r="S82" t="str">
        <f ca="1">IF(OR(ISNUMBER(N82),N82="삭제"),"",
IF(LEFT(N82,5)="Equip",
  IF($BN$1&lt;VLOOKUP(N82,[1]EquipTable!$1:$1048576,MATCH("업데이트순번",[1]EquipTable!$1:$1,0),0),"업데이트순번이상",""),
IF(LEFT(N82,5)="Actor",
  IF($BW$1&lt;VLOOKUP(N82,[2]ActorTable!$1:$1048576,MATCH("업데이트순번",[2]ActorTable!$1:$1,0),0),"업데이트순번이상",""),
"그외없음")))</f>
        <v/>
      </c>
      <c r="T82">
        <f t="shared" ca="1" si="32"/>
        <v>0</v>
      </c>
      <c r="U82" t="s">
        <v>92</v>
      </c>
      <c r="V82">
        <v>79972</v>
      </c>
      <c r="W82">
        <v>13</v>
      </c>
      <c r="X82" t="s">
        <v>129</v>
      </c>
      <c r="Z82">
        <v>1300</v>
      </c>
      <c r="AA82" t="str">
        <f t="shared" ca="1" si="33"/>
        <v>uph</v>
      </c>
      <c r="AB82" t="s">
        <v>92</v>
      </c>
      <c r="AC82">
        <v>18043</v>
      </c>
      <c r="AD82">
        <v>10</v>
      </c>
      <c r="AE82" t="s">
        <v>129</v>
      </c>
      <c r="AG82">
        <v>1000</v>
      </c>
      <c r="AH82" t="str">
        <f t="shared" si="34"/>
        <v/>
      </c>
      <c r="AI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IFERROR(VLOOKUP(AC82,[2]ActorTable!$A:$G,MATCH("이름참고",[2]ActorTable!$1:$1,0),0),"캐릭터없음"),
"")))))</f>
        <v/>
      </c>
      <c r="AJ82">
        <v>1</v>
      </c>
      <c r="AK8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v>
      </c>
      <c r="AL82" t="str">
        <f t="shared" ca="1" si="35"/>
        <v>{"dy":19,"sl":2,"tp":"uph","vl":"18043","cn":10,"pt":"GO","pr":1000}</v>
      </c>
      <c r="BK82" t="e">
        <f ca="1">IF(VLOOKUP($BT82,[1]EquipTable!$1:$1048576,MATCH("업데이트순번",[1]EquipTable!$1:$1,0),0)&lt;=$BN$1,1,0)
*IF(MID(BT82,7,1)="4",0.1,1)</f>
        <v>#VALUE!</v>
      </c>
      <c r="BL82" t="e">
        <f ca="1">IF(VLOOKUP($BT82,[1]EquipTable!$1:$1048576,MATCH("업데이트순번",[1]EquipTable!$1:$1,0),0)&lt;=$BN$1,1,0)
*IF(MID(BT82,7,1)="4",0.1,1)
*IF(AND(MID(BT82,7,1)&lt;&gt;"4",OR(MID(BT82,6,1)="6",MID(BT82,6,1)="7")),3,1)</f>
        <v>#VALUE!</v>
      </c>
      <c r="BM82" t="e">
        <f ca="1">IF(VLOOKUP($BT82,[1]EquipTable!$1:$1048576,MATCH("업데이트순번",[1]EquipTable!$1:$1,0),0)&lt;=$BN$1,1,0)
*IF(MID(BT82,7,1)="4",0.1,1)
*IF(AND(MID(BT82,7,1)&lt;&gt;"4",MID(BT82,6,1)="8"),4,1)</f>
        <v>#VALUE!</v>
      </c>
      <c r="BN82" t="e">
        <f t="shared" ca="1" si="38"/>
        <v>#VALUE!</v>
      </c>
      <c r="BO82" t="e">
        <f t="shared" ca="1" si="39"/>
        <v>#VALUE!</v>
      </c>
      <c r="BP82" t="e">
        <f t="shared" ca="1" si="40"/>
        <v>#VALUE!</v>
      </c>
      <c r="BQ82" t="e">
        <f t="shared" ca="1" si="41"/>
        <v>#VALUE!</v>
      </c>
      <c r="BR82" t="e">
        <f t="shared" ca="1" si="43"/>
        <v>#VALUE!</v>
      </c>
      <c r="BS82" t="e">
        <f t="shared" ca="1" si="44"/>
        <v>#VALUE!</v>
      </c>
      <c r="BT82" t="e">
        <f ca="1">OFFSET([1]EquipTable!$A$1,ROW()-1,0)</f>
        <v>#VALUE!</v>
      </c>
    </row>
    <row r="83" spans="1:72">
      <c r="A83">
        <v>20</v>
      </c>
      <c r="B83">
        <v>2</v>
      </c>
      <c r="C83">
        <f t="shared" si="30"/>
        <v>0</v>
      </c>
      <c r="D83">
        <f t="shared" ca="1" si="46"/>
        <v>5.2516619636664541E-2</v>
      </c>
      <c r="E83">
        <f t="shared" ca="1" si="46"/>
        <v>0.87897896186136004</v>
      </c>
      <c r="F83">
        <f t="shared" ca="1" si="46"/>
        <v>0.69630065914230599</v>
      </c>
      <c r="G83">
        <f t="shared" ca="1" si="46"/>
        <v>0.42846824991673871</v>
      </c>
      <c r="H83">
        <f t="shared" ca="1" si="46"/>
        <v>0.66421744695310214</v>
      </c>
      <c r="I83">
        <f t="shared" ca="1" si="46"/>
        <v>0.30878329433396845</v>
      </c>
      <c r="M83" t="str">
        <f t="shared" ca="1" si="31"/>
        <v>안 지정 캐릭터 PP 영웅등급</v>
      </c>
      <c r="N83">
        <f t="shared" ca="1" si="42"/>
        <v>87897</v>
      </c>
      <c r="O83">
        <f t="shared" ca="1" si="36"/>
        <v>14</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캐릭터",$M83="지정 캐릭터 LBP1",$M83="지정 캐릭터 LBP2",$M83="지정 캐릭터 LBP3",$M83="안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캐릭터",$M83="지정 캐릭터 LBP1",$M83="지정 캐릭터 LBP2",$M83="지정 캐릭터 LBP3"),
  IF(AND(OR($B83=10,$B83=11),$M83=OFFSET($M83,-1,0)),OFFSET(Q83,-1,0),
    IF(ISBLANK(VLOOKUP($N83,[2]ActorTable!$1:$1048576,MATCH("표준 DI pp Min",[2]ActorTable!$1:$1,0),0)),"삭제",
      INT(VLOOKUP($M83,$AN:$BA,MATCH($AX$1,$AN$1:$BA$1,0),0)*(VLOOKUP($N83,[2]ActorTable!$1:$1048576,MATCH("표준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VLOOKUP($M83,$AN:$BA,MATCH($AZ$1,$AN$1:$BA$1,0),0)+INT($H83*(VLOOKUP($M83,$AN:$BA,MATCH($BA$1,$AN$1:$BA$1,0),0)-VLOOKUP($M83,$AN:$BA,MATCH($AZ$1,$AN$1:$BA$1,0),0)+1))),
IF($M83="지정 캐릭터 PP",
  IF(AND(OR($B83=10,$B83=11),$M83=OFFSET($M83,-1,0)),OFFSET(Q83,-1,0),
    INT($O83*VLOOKUP($M83,$AN:$BA,MATCH($AX$1,$AN$1:$BA$1,0),0))),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영웅등급"),VLOOKUP($M83,$AN:$BA,MATCH($AX$1,$AN$1:$BA$1,0),0),
IF(OR($M83="지정 캐릭터",$M83="지정 캐릭터 LBP1",$M83="지정 캐릭터 LBP2",$M83="지정 캐릭터 LBP3"),
  IF(AND(OR($B83=10,$B83=11),$M83=OFFSET($M83,-1,0)),OFFSET(R83,-1,0),
    INT(VLOOKUP($M83,$AN:$BA,MATCH($AX$1,$AN$1:$BA$1,0),0)*(VLOOKUP($N83,[2]ActorTable!$1:$1048576,MATCH("표준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VLOOKUP($M83,$AN:$BA,MATCH($AX$1,$AN$1:$BA$1,0),0)+INT($I83*(VLOOKUP($M83,$AN:$BA,MATCH($AY$1,$AN$1:$BA$1,0),0)-VLOOKUP($M83,$AN:$BA,MATCH($AX$1,$AN$1:$BA$1,0),0)+1))),
IF($M83="지정 캐릭터 PP",
  IF(AND(OR($B83=10,$B83=11),$M83=OFFSET($M83,-1,0)),OFFSET(R83,-1,0),
    INT($O83*(VLOOKUP($M83,$AN:$BA,MATCH($AX$1,$AN$1:$BA$1,0),0)*(VLOOKUP($M83,$AN:$BA,MATCH($AY$1,$AN$1:$BA$1,0),0)+$I83*(VLOOKUP($M83,$AN:$BA,MATCH($AZ$1,$AN$1:$BA$1,0),0)-VLOOKUP($M83,$AN:$BA,MATCH($AY$1,$AN$1:$BA$1,0),0)))))),
IF(OR($M83="안 지정 캐릭터 PP 일반등급",$M83="안 지정 캐릭터 PP 영웅등급"),
  IF(AND(OR($B83=10,$B83=11),$M83=OFFSET($M83,-1,0)),OFFSET(R83,-1,0),
    $O83*VLOOKUP($M83,$AN:$BA,MATCH($AX$1,$AN$1:$BA$1,0),0)),
"그외없음")))))))</f>
        <v>1400</v>
      </c>
      <c r="S83" t="str">
        <f ca="1">IF(OR(ISNUMBER(N83),N83="삭제"),"",
IF(LEFT(N83,5)="Equip",
  IF($BN$1&lt;VLOOKUP(N83,[1]EquipTable!$1:$1048576,MATCH("업데이트순번",[1]EquipTable!$1:$1,0),0),"업데이트순번이상",""),
IF(LEFT(N83,5)="Actor",
  IF($BW$1&lt;VLOOKUP(N83,[2]ActorTable!$1:$1048576,MATCH("업데이트순번",[2]ActorTable!$1:$1,0),0),"업데이트순번이상",""),
"그외없음")))</f>
        <v/>
      </c>
      <c r="T83">
        <f t="shared" ca="1" si="32"/>
        <v>0</v>
      </c>
      <c r="U83" t="s">
        <v>92</v>
      </c>
      <c r="V83">
        <v>7320</v>
      </c>
      <c r="W83">
        <v>9</v>
      </c>
      <c r="X83" t="s">
        <v>129</v>
      </c>
      <c r="Z83">
        <v>900</v>
      </c>
      <c r="AA83" t="str">
        <f t="shared" ca="1" si="33"/>
        <v>uph</v>
      </c>
      <c r="AB83" t="s">
        <v>92</v>
      </c>
      <c r="AC83">
        <v>53758</v>
      </c>
      <c r="AD83">
        <v>12</v>
      </c>
      <c r="AE83" t="s">
        <v>129</v>
      </c>
      <c r="AG83">
        <v>1200</v>
      </c>
      <c r="AH83" t="str">
        <f t="shared" si="34"/>
        <v/>
      </c>
      <c r="AI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IFERROR(VLOOKUP(AC83,[2]ActorTable!$A:$G,MATCH("이름참고",[2]ActorTable!$1:$1,0),0),"캐릭터없음"),
"")))))</f>
        <v/>
      </c>
      <c r="AJ83">
        <v>1</v>
      </c>
      <c r="AK8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v>
      </c>
      <c r="AL83" t="str">
        <f t="shared" ca="1" si="35"/>
        <v>{"dy":20,"sl":2,"tp":"uph","vl":"53758","cn":12,"pt":"GO","pr":1200}</v>
      </c>
      <c r="BK83" t="e">
        <f ca="1">IF(VLOOKUP($BT83,[1]EquipTable!$1:$1048576,MATCH("업데이트순번",[1]EquipTable!$1:$1,0),0)&lt;=$BN$1,1,0)
*IF(MID(BT83,7,1)="4",0.1,1)</f>
        <v>#VALUE!</v>
      </c>
      <c r="BL83" t="e">
        <f ca="1">IF(VLOOKUP($BT83,[1]EquipTable!$1:$1048576,MATCH("업데이트순번",[1]EquipTable!$1:$1,0),0)&lt;=$BN$1,1,0)
*IF(MID(BT83,7,1)="4",0.1,1)
*IF(AND(MID(BT83,7,1)&lt;&gt;"4",OR(MID(BT83,6,1)="6",MID(BT83,6,1)="7")),3,1)</f>
        <v>#VALUE!</v>
      </c>
      <c r="BM83" t="e">
        <f ca="1">IF(VLOOKUP($BT83,[1]EquipTable!$1:$1048576,MATCH("업데이트순번",[1]EquipTable!$1:$1,0),0)&lt;=$BN$1,1,0)
*IF(MID(BT83,7,1)="4",0.1,1)
*IF(AND(MID(BT83,7,1)&lt;&gt;"4",MID(BT83,6,1)="8"),4,1)</f>
        <v>#VALUE!</v>
      </c>
      <c r="BN83" t="e">
        <f t="shared" ca="1" si="38"/>
        <v>#VALUE!</v>
      </c>
      <c r="BO83" t="e">
        <f t="shared" ca="1" si="39"/>
        <v>#VALUE!</v>
      </c>
      <c r="BP83" t="e">
        <f t="shared" ca="1" si="40"/>
        <v>#VALUE!</v>
      </c>
      <c r="BQ83" t="e">
        <f t="shared" ca="1" si="41"/>
        <v>#VALUE!</v>
      </c>
      <c r="BR83" t="e">
        <f t="shared" ca="1" si="43"/>
        <v>#VALUE!</v>
      </c>
      <c r="BS83" t="e">
        <f t="shared" ca="1" si="44"/>
        <v>#VALUE!</v>
      </c>
      <c r="BT83" t="e">
        <f ca="1">OFFSET([1]EquipTable!$A$1,ROW()-1,0)</f>
        <v>#VALUE!</v>
      </c>
    </row>
    <row r="84" spans="1:72">
      <c r="A84">
        <v>21</v>
      </c>
      <c r="B84">
        <v>2</v>
      </c>
      <c r="C84">
        <f t="shared" si="30"/>
        <v>0</v>
      </c>
      <c r="D84">
        <f t="shared" ca="1" si="46"/>
        <v>0.52835268994908435</v>
      </c>
      <c r="E84">
        <f t="shared" ca="1" si="46"/>
        <v>0.83048145058730349</v>
      </c>
      <c r="F84">
        <f t="shared" ca="1" si="46"/>
        <v>0.16143838136598465</v>
      </c>
      <c r="G84">
        <f t="shared" ca="1" si="46"/>
        <v>0.39846868263895807</v>
      </c>
      <c r="H84">
        <f t="shared" ca="1" si="46"/>
        <v>0.37757765696371715</v>
      </c>
      <c r="I84">
        <f t="shared" ca="1" si="46"/>
        <v>0.16694686565152705</v>
      </c>
      <c r="M84" t="str">
        <f t="shared" ca="1" si="31"/>
        <v>안 지정 캐릭터 PP 영웅등급</v>
      </c>
      <c r="N84">
        <f t="shared" ca="1" si="42"/>
        <v>83048</v>
      </c>
      <c r="O84">
        <f t="shared" ca="1" si="36"/>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캐릭터",$M84="지정 캐릭터 LBP1",$M84="지정 캐릭터 LBP2",$M84="지정 캐릭터 LBP3",$M84="안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캐릭터",$M84="지정 캐릭터 LBP1",$M84="지정 캐릭터 LBP2",$M84="지정 캐릭터 LBP3"),
  IF(AND(OR($B84=10,$B84=11),$M84=OFFSET($M84,-1,0)),OFFSET(Q84,-1,0),
    IF(ISBLANK(VLOOKUP($N84,[2]ActorTable!$1:$1048576,MATCH("표준 DI pp Min",[2]ActorTable!$1:$1,0),0)),"삭제",
      INT(VLOOKUP($M84,$AN:$BA,MATCH($AX$1,$AN$1:$BA$1,0),0)*(VLOOKUP($N84,[2]ActorTable!$1:$1048576,MATCH("표준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VLOOKUP($M84,$AN:$BA,MATCH($AZ$1,$AN$1:$BA$1,0),0)+INT($H84*(VLOOKUP($M84,$AN:$BA,MATCH($BA$1,$AN$1:$BA$1,0),0)-VLOOKUP($M84,$AN:$BA,MATCH($AZ$1,$AN$1:$BA$1,0),0)+1))),
IF($M84="지정 캐릭터 PP",
  IF(AND(OR($B84=10,$B84=11),$M84=OFFSET($M84,-1,0)),OFFSET(Q84,-1,0),
    INT($O84*VLOOKUP($M84,$AN:$BA,MATCH($AX$1,$AN$1:$BA$1,0),0))),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영웅등급"),VLOOKUP($M84,$AN:$BA,MATCH($AX$1,$AN$1:$BA$1,0),0),
IF(OR($M84="지정 캐릭터",$M84="지정 캐릭터 LBP1",$M84="지정 캐릭터 LBP2",$M84="지정 캐릭터 LBP3"),
  IF(AND(OR($B84=10,$B84=11),$M84=OFFSET($M84,-1,0)),OFFSET(R84,-1,0),
    INT(VLOOKUP($M84,$AN:$BA,MATCH($AX$1,$AN$1:$BA$1,0),0)*(VLOOKUP($N84,[2]ActorTable!$1:$1048576,MATCH("표준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VLOOKUP($M84,$AN:$BA,MATCH($AX$1,$AN$1:$BA$1,0),0)+INT($I84*(VLOOKUP($M84,$AN:$BA,MATCH($AY$1,$AN$1:$BA$1,0),0)-VLOOKUP($M84,$AN:$BA,MATCH($AX$1,$AN$1:$BA$1,0),0)+1))),
IF($M84="지정 캐릭터 PP",
  IF(AND(OR($B84=10,$B84=11),$M84=OFFSET($M84,-1,0)),OFFSET(R84,-1,0),
    INT($O84*(VLOOKUP($M84,$AN:$BA,MATCH($AX$1,$AN$1:$BA$1,0),0)*(VLOOKUP($M84,$AN:$BA,MATCH($AY$1,$AN$1:$BA$1,0),0)+$I84*(VLOOKUP($M84,$AN:$BA,MATCH($AZ$1,$AN$1:$BA$1,0),0)-VLOOKUP($M84,$AN:$BA,MATCH($AY$1,$AN$1:$BA$1,0),0)))))),
IF(OR($M84="안 지정 캐릭터 PP 일반등급",$M84="안 지정 캐릭터 PP 영웅등급"),
  IF(AND(OR($B84=10,$B84=11),$M84=OFFSET($M84,-1,0)),OFFSET(R84,-1,0),
    $O84*VLOOKUP($M84,$AN:$BA,MATCH($AX$1,$AN$1:$BA$1,0),0)),
"그외없음")))))))</f>
        <v>1300</v>
      </c>
      <c r="S84" t="str">
        <f ca="1">IF(OR(ISNUMBER(N84),N84="삭제"),"",
IF(LEFT(N84,5)="Equip",
  IF($BN$1&lt;VLOOKUP(N84,[1]EquipTable!$1:$1048576,MATCH("업데이트순번",[1]EquipTable!$1:$1,0),0),"업데이트순번이상",""),
IF(LEFT(N84,5)="Actor",
  IF($BW$1&lt;VLOOKUP(N84,[2]ActorTable!$1:$1048576,MATCH("업데이트순번",[2]ActorTable!$1:$1,0),0),"업데이트순번이상",""),
"그외없음")))</f>
        <v/>
      </c>
      <c r="T84">
        <f t="shared" ca="1" si="32"/>
        <v>0</v>
      </c>
      <c r="U84" t="s">
        <v>92</v>
      </c>
      <c r="V84">
        <v>69172</v>
      </c>
      <c r="W84">
        <v>13</v>
      </c>
      <c r="X84" t="s">
        <v>129</v>
      </c>
      <c r="Z84">
        <v>1300</v>
      </c>
      <c r="AA84" t="str">
        <f t="shared" ca="1" si="33"/>
        <v>uph</v>
      </c>
      <c r="AB84" t="s">
        <v>92</v>
      </c>
      <c r="AC84">
        <v>68138</v>
      </c>
      <c r="AD84">
        <v>13</v>
      </c>
      <c r="AE84" t="s">
        <v>129</v>
      </c>
      <c r="AG84">
        <v>1300</v>
      </c>
      <c r="AH84" t="str">
        <f t="shared" si="34"/>
        <v/>
      </c>
      <c r="AI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IFERROR(VLOOKUP(AC84,[2]ActorTable!$A:$G,MATCH("이름참고",[2]ActorTable!$1:$1,0),0),"캐릭터없음"),
"")))))</f>
        <v/>
      </c>
      <c r="AJ84">
        <v>1</v>
      </c>
      <c r="AK8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v>
      </c>
      <c r="AL84" t="str">
        <f t="shared" ca="1" si="35"/>
        <v>{"dy":21,"sl":2,"tp":"uph","vl":"68138","cn":13,"pt":"GO","pr":1300}</v>
      </c>
      <c r="BK84" t="e">
        <f ca="1">IF(VLOOKUP($BT84,[1]EquipTable!$1:$1048576,MATCH("업데이트순번",[1]EquipTable!$1:$1,0),0)&lt;=$BN$1,1,0)
*IF(MID(BT84,7,1)="4",0.1,1)</f>
        <v>#VALUE!</v>
      </c>
      <c r="BL84" t="e">
        <f ca="1">IF(VLOOKUP($BT84,[1]EquipTable!$1:$1048576,MATCH("업데이트순번",[1]EquipTable!$1:$1,0),0)&lt;=$BN$1,1,0)
*IF(MID(BT84,7,1)="4",0.1,1)
*IF(AND(MID(BT84,7,1)&lt;&gt;"4",OR(MID(BT84,6,1)="6",MID(BT84,6,1)="7")),3,1)</f>
        <v>#VALUE!</v>
      </c>
      <c r="BM84" t="e">
        <f ca="1">IF(VLOOKUP($BT84,[1]EquipTable!$1:$1048576,MATCH("업데이트순번",[1]EquipTable!$1:$1,0),0)&lt;=$BN$1,1,0)
*IF(MID(BT84,7,1)="4",0.1,1)
*IF(AND(MID(BT84,7,1)&lt;&gt;"4",MID(BT84,6,1)="8"),4,1)</f>
        <v>#VALUE!</v>
      </c>
      <c r="BN84" t="e">
        <f t="shared" ca="1" si="38"/>
        <v>#VALUE!</v>
      </c>
      <c r="BO84" t="e">
        <f t="shared" ca="1" si="39"/>
        <v>#VALUE!</v>
      </c>
      <c r="BP84" t="e">
        <f t="shared" ca="1" si="40"/>
        <v>#VALUE!</v>
      </c>
      <c r="BQ84" t="e">
        <f t="shared" ca="1" si="41"/>
        <v>#VALUE!</v>
      </c>
      <c r="BR84" t="e">
        <f t="shared" ca="1" si="43"/>
        <v>#VALUE!</v>
      </c>
      <c r="BS84" t="e">
        <f t="shared" ca="1" si="44"/>
        <v>#VALUE!</v>
      </c>
      <c r="BT84" t="e">
        <f ca="1">OFFSET([1]EquipTable!$A$1,ROW()-1,0)</f>
        <v>#VALUE!</v>
      </c>
    </row>
    <row r="85" spans="1:72">
      <c r="A85">
        <v>22</v>
      </c>
      <c r="B85">
        <v>2</v>
      </c>
      <c r="C85">
        <f t="shared" si="30"/>
        <v>0</v>
      </c>
      <c r="D85">
        <f t="shared" ca="1" si="46"/>
        <v>0.79462678821172539</v>
      </c>
      <c r="E85">
        <f t="shared" ca="1" si="46"/>
        <v>6.7622935299751719E-2</v>
      </c>
      <c r="F85">
        <f t="shared" ca="1" si="46"/>
        <v>0.68629036883790262</v>
      </c>
      <c r="G85">
        <f t="shared" ca="1" si="46"/>
        <v>0.70329026163181452</v>
      </c>
      <c r="H85">
        <f t="shared" ca="1" si="46"/>
        <v>0.41627200107496343</v>
      </c>
      <c r="I85">
        <f t="shared" ca="1" si="46"/>
        <v>0.77528602043506989</v>
      </c>
      <c r="M85" t="str">
        <f t="shared" ca="1" si="31"/>
        <v>안 지정 캐릭터 PP 영웅등급</v>
      </c>
      <c r="N85">
        <f t="shared" ca="1" si="42"/>
        <v>6762</v>
      </c>
      <c r="O85">
        <f t="shared" ca="1" si="36"/>
        <v>9</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캐릭터",$M85="지정 캐릭터 LBP1",$M85="지정 캐릭터 LBP2",$M85="지정 캐릭터 LBP3",$M85="안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캐릭터",$M85="지정 캐릭터 LBP1",$M85="지정 캐릭터 LBP2",$M85="지정 캐릭터 LBP3"),
  IF(AND(OR($B85=10,$B85=11),$M85=OFFSET($M85,-1,0)),OFFSET(Q85,-1,0),
    IF(ISBLANK(VLOOKUP($N85,[2]ActorTable!$1:$1048576,MATCH("표준 DI pp Min",[2]ActorTable!$1:$1,0),0)),"삭제",
      INT(VLOOKUP($M85,$AN:$BA,MATCH($AX$1,$AN$1:$BA$1,0),0)*(VLOOKUP($N85,[2]ActorTable!$1:$1048576,MATCH("표준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VLOOKUP($M85,$AN:$BA,MATCH($AZ$1,$AN$1:$BA$1,0),0)+INT($H85*(VLOOKUP($M85,$AN:$BA,MATCH($BA$1,$AN$1:$BA$1,0),0)-VLOOKUP($M85,$AN:$BA,MATCH($AZ$1,$AN$1:$BA$1,0),0)+1))),
IF($M85="지정 캐릭터 PP",
  IF(AND(OR($B85=10,$B85=11),$M85=OFFSET($M85,-1,0)),OFFSET(Q85,-1,0),
    INT($O85*VLOOKUP($M85,$AN:$BA,MATCH($AX$1,$AN$1:$BA$1,0),0))),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영웅등급"),VLOOKUP($M85,$AN:$BA,MATCH($AX$1,$AN$1:$BA$1,0),0),
IF(OR($M85="지정 캐릭터",$M85="지정 캐릭터 LBP1",$M85="지정 캐릭터 LBP2",$M85="지정 캐릭터 LBP3"),
  IF(AND(OR($B85=10,$B85=11),$M85=OFFSET($M85,-1,0)),OFFSET(R85,-1,0),
    INT(VLOOKUP($M85,$AN:$BA,MATCH($AX$1,$AN$1:$BA$1,0),0)*(VLOOKUP($N85,[2]ActorTable!$1:$1048576,MATCH("표준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VLOOKUP($M85,$AN:$BA,MATCH($AX$1,$AN$1:$BA$1,0),0)+INT($I85*(VLOOKUP($M85,$AN:$BA,MATCH($AY$1,$AN$1:$BA$1,0),0)-VLOOKUP($M85,$AN:$BA,MATCH($AX$1,$AN$1:$BA$1,0),0)+1))),
IF($M85="지정 캐릭터 PP",
  IF(AND(OR($B85=10,$B85=11),$M85=OFFSET($M85,-1,0)),OFFSET(R85,-1,0),
    INT($O85*(VLOOKUP($M85,$AN:$BA,MATCH($AX$1,$AN$1:$BA$1,0),0)*(VLOOKUP($M85,$AN:$BA,MATCH($AY$1,$AN$1:$BA$1,0),0)+$I85*(VLOOKUP($M85,$AN:$BA,MATCH($AZ$1,$AN$1:$BA$1,0),0)-VLOOKUP($M85,$AN:$BA,MATCH($AY$1,$AN$1:$BA$1,0),0)))))),
IF(OR($M85="안 지정 캐릭터 PP 일반등급",$M85="안 지정 캐릭터 PP 영웅등급"),
  IF(AND(OR($B85=10,$B85=11),$M85=OFFSET($M85,-1,0)),OFFSET(R85,-1,0),
    $O85*VLOOKUP($M85,$AN:$BA,MATCH($AX$1,$AN$1:$BA$1,0),0)),
"그외없음")))))))</f>
        <v>900</v>
      </c>
      <c r="S85" t="str">
        <f ca="1">IF(OR(ISNUMBER(N85),N85="삭제"),"",
IF(LEFT(N85,5)="Equip",
  IF($BN$1&lt;VLOOKUP(N85,[1]EquipTable!$1:$1048576,MATCH("업데이트순번",[1]EquipTable!$1:$1,0),0),"업데이트순번이상",""),
IF(LEFT(N85,5)="Actor",
  IF($BW$1&lt;VLOOKUP(N85,[2]ActorTable!$1:$1048576,MATCH("업데이트순번",[2]ActorTable!$1:$1,0),0),"업데이트순번이상",""),
"그외없음")))</f>
        <v/>
      </c>
      <c r="T85">
        <f t="shared" ca="1" si="32"/>
        <v>0</v>
      </c>
      <c r="U85" t="s">
        <v>92</v>
      </c>
      <c r="V85">
        <v>29971</v>
      </c>
      <c r="W85">
        <v>10</v>
      </c>
      <c r="X85" t="s">
        <v>129</v>
      </c>
      <c r="Z85">
        <v>1000</v>
      </c>
      <c r="AA85" t="str">
        <f t="shared" ca="1" si="33"/>
        <v>uph</v>
      </c>
      <c r="AB85" t="s">
        <v>92</v>
      </c>
      <c r="AC85">
        <v>80746</v>
      </c>
      <c r="AD85">
        <v>13</v>
      </c>
      <c r="AE85" t="s">
        <v>129</v>
      </c>
      <c r="AG85">
        <v>1300</v>
      </c>
      <c r="AH85" t="str">
        <f t="shared" si="34"/>
        <v/>
      </c>
      <c r="AI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IFERROR(VLOOKUP(AC85,[2]ActorTable!$A:$G,MATCH("이름참고",[2]ActorTable!$1:$1,0),0),"캐릭터없음"),
"")))))</f>
        <v/>
      </c>
      <c r="AJ85">
        <v>1</v>
      </c>
      <c r="AK8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v>
      </c>
      <c r="AL85" t="str">
        <f t="shared" ca="1" si="35"/>
        <v>{"dy":22,"sl":2,"tp":"uph","vl":"80746","cn":13,"pt":"GO","pr":1300}</v>
      </c>
      <c r="BK85" t="e">
        <f ca="1">IF(VLOOKUP($BT85,[1]EquipTable!$1:$1048576,MATCH("업데이트순번",[1]EquipTable!$1:$1,0),0)&lt;=$BN$1,1,0)
*IF(MID(BT85,7,1)="4",0.1,1)</f>
        <v>#VALUE!</v>
      </c>
      <c r="BL85" t="e">
        <f ca="1">IF(VLOOKUP($BT85,[1]EquipTable!$1:$1048576,MATCH("업데이트순번",[1]EquipTable!$1:$1,0),0)&lt;=$BN$1,1,0)
*IF(MID(BT85,7,1)="4",0.1,1)
*IF(AND(MID(BT85,7,1)&lt;&gt;"4",OR(MID(BT85,6,1)="6",MID(BT85,6,1)="7")),3,1)</f>
        <v>#VALUE!</v>
      </c>
      <c r="BM85" t="e">
        <f ca="1">IF(VLOOKUP($BT85,[1]EquipTable!$1:$1048576,MATCH("업데이트순번",[1]EquipTable!$1:$1,0),0)&lt;=$BN$1,1,0)
*IF(MID(BT85,7,1)="4",0.1,1)
*IF(AND(MID(BT85,7,1)&lt;&gt;"4",MID(BT85,6,1)="8"),4,1)</f>
        <v>#VALUE!</v>
      </c>
      <c r="BN85" t="e">
        <f t="shared" ca="1" si="38"/>
        <v>#VALUE!</v>
      </c>
      <c r="BO85" t="e">
        <f t="shared" ca="1" si="39"/>
        <v>#VALUE!</v>
      </c>
      <c r="BP85" t="e">
        <f t="shared" ca="1" si="40"/>
        <v>#VALUE!</v>
      </c>
      <c r="BQ85" t="e">
        <f t="shared" ca="1" si="41"/>
        <v>#VALUE!</v>
      </c>
      <c r="BR85" t="e">
        <f t="shared" ca="1" si="43"/>
        <v>#VALUE!</v>
      </c>
      <c r="BS85" t="e">
        <f t="shared" ca="1" si="44"/>
        <v>#VALUE!</v>
      </c>
      <c r="BT85" t="e">
        <f ca="1">OFFSET([1]EquipTable!$A$1,ROW()-1,0)</f>
        <v>#VALUE!</v>
      </c>
    </row>
    <row r="86" spans="1:72">
      <c r="A86">
        <v>23</v>
      </c>
      <c r="B86">
        <v>2</v>
      </c>
      <c r="C86">
        <f t="shared" si="30"/>
        <v>0</v>
      </c>
      <c r="D86">
        <f t="shared" ca="1" si="46"/>
        <v>0.10184343684939656</v>
      </c>
      <c r="E86">
        <f t="shared" ca="1" si="46"/>
        <v>0.99931724901075791</v>
      </c>
      <c r="F86">
        <f t="shared" ca="1" si="46"/>
        <v>0.58749480492218265</v>
      </c>
      <c r="G86">
        <f t="shared" ca="1" si="46"/>
        <v>0.41824165127877588</v>
      </c>
      <c r="H86">
        <f t="shared" ca="1" si="46"/>
        <v>0.82204752818924232</v>
      </c>
      <c r="I86">
        <f t="shared" ca="1" si="46"/>
        <v>0.66806708434331186</v>
      </c>
      <c r="M86" t="str">
        <f t="shared" ca="1" si="31"/>
        <v>안 지정 캐릭터 PP 영웅등급</v>
      </c>
      <c r="N86">
        <f t="shared" ca="1" si="42"/>
        <v>99931</v>
      </c>
      <c r="O86">
        <f t="shared" ca="1" si="36"/>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캐릭터",$M86="지정 캐릭터 LBP1",$M86="지정 캐릭터 LBP2",$M86="지정 캐릭터 LBP3",$M86="안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캐릭터",$M86="지정 캐릭터 LBP1",$M86="지정 캐릭터 LBP2",$M86="지정 캐릭터 LBP3"),
  IF(AND(OR($B86=10,$B86=11),$M86=OFFSET($M86,-1,0)),OFFSET(Q86,-1,0),
    IF(ISBLANK(VLOOKUP($N86,[2]ActorTable!$1:$1048576,MATCH("표준 DI pp Min",[2]ActorTable!$1:$1,0),0)),"삭제",
      INT(VLOOKUP($M86,$AN:$BA,MATCH($AX$1,$AN$1:$BA$1,0),0)*(VLOOKUP($N86,[2]ActorTable!$1:$1048576,MATCH("표준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VLOOKUP($M86,$AN:$BA,MATCH($AZ$1,$AN$1:$BA$1,0),0)+INT($H86*(VLOOKUP($M86,$AN:$BA,MATCH($BA$1,$AN$1:$BA$1,0),0)-VLOOKUP($M86,$AN:$BA,MATCH($AZ$1,$AN$1:$BA$1,0),0)+1))),
IF($M86="지정 캐릭터 PP",
  IF(AND(OR($B86=10,$B86=11),$M86=OFFSET($M86,-1,0)),OFFSET(Q86,-1,0),
    INT($O86*VLOOKUP($M86,$AN:$BA,MATCH($AX$1,$AN$1:$BA$1,0),0))),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영웅등급"),VLOOKUP($M86,$AN:$BA,MATCH($AX$1,$AN$1:$BA$1,0),0),
IF(OR($M86="지정 캐릭터",$M86="지정 캐릭터 LBP1",$M86="지정 캐릭터 LBP2",$M86="지정 캐릭터 LBP3"),
  IF(AND(OR($B86=10,$B86=11),$M86=OFFSET($M86,-1,0)),OFFSET(R86,-1,0),
    INT(VLOOKUP($M86,$AN:$BA,MATCH($AX$1,$AN$1:$BA$1,0),0)*(VLOOKUP($N86,[2]ActorTable!$1:$1048576,MATCH("표준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VLOOKUP($M86,$AN:$BA,MATCH($AX$1,$AN$1:$BA$1,0),0)+INT($I86*(VLOOKUP($M86,$AN:$BA,MATCH($AY$1,$AN$1:$BA$1,0),0)-VLOOKUP($M86,$AN:$BA,MATCH($AX$1,$AN$1:$BA$1,0),0)+1))),
IF($M86="지정 캐릭터 PP",
  IF(AND(OR($B86=10,$B86=11),$M86=OFFSET($M86,-1,0)),OFFSET(R86,-1,0),
    INT($O86*(VLOOKUP($M86,$AN:$BA,MATCH($AX$1,$AN$1:$BA$1,0),0)*(VLOOKUP($M86,$AN:$BA,MATCH($AY$1,$AN$1:$BA$1,0),0)+$I86*(VLOOKUP($M86,$AN:$BA,MATCH($AZ$1,$AN$1:$BA$1,0),0)-VLOOKUP($M86,$AN:$BA,MATCH($AY$1,$AN$1:$BA$1,0),0)))))),
IF(OR($M86="안 지정 캐릭터 PP 일반등급",$M86="안 지정 캐릭터 PP 영웅등급"),
  IF(AND(OR($B86=10,$B86=11),$M86=OFFSET($M86,-1,0)),OFFSET(R86,-1,0),
    $O86*VLOOKUP($M86,$AN:$BA,MATCH($AX$1,$AN$1:$BA$1,0),0)),
"그외없음")))))))</f>
        <v>1400</v>
      </c>
      <c r="S86" t="str">
        <f ca="1">IF(OR(ISNUMBER(N86),N86="삭제"),"",
IF(LEFT(N86,5)="Equip",
  IF($BN$1&lt;VLOOKUP(N86,[1]EquipTable!$1:$1048576,MATCH("업데이트순번",[1]EquipTable!$1:$1,0),0),"업데이트순번이상",""),
IF(LEFT(N86,5)="Actor",
  IF($BW$1&lt;VLOOKUP(N86,[2]ActorTable!$1:$1048576,MATCH("업데이트순번",[2]ActorTable!$1:$1,0),0),"업데이트순번이상",""),
"그외없음")))</f>
        <v/>
      </c>
      <c r="T86">
        <f t="shared" ca="1" si="32"/>
        <v>0</v>
      </c>
      <c r="U86" t="s">
        <v>92</v>
      </c>
      <c r="V86">
        <v>56621</v>
      </c>
      <c r="W86">
        <v>12</v>
      </c>
      <c r="X86" t="s">
        <v>129</v>
      </c>
      <c r="Z86">
        <v>1200</v>
      </c>
      <c r="AA86" t="str">
        <f t="shared" ca="1" si="33"/>
        <v>uph</v>
      </c>
      <c r="AB86" t="s">
        <v>92</v>
      </c>
      <c r="AC86">
        <v>49337</v>
      </c>
      <c r="AD86">
        <v>11</v>
      </c>
      <c r="AE86" t="s">
        <v>129</v>
      </c>
      <c r="AG86">
        <v>1100</v>
      </c>
      <c r="AH86" t="str">
        <f t="shared" si="34"/>
        <v/>
      </c>
      <c r="AI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IFERROR(VLOOKUP(AC86,[2]ActorTable!$A:$G,MATCH("이름참고",[2]ActorTable!$1:$1,0),0),"캐릭터없음"),
"")))))</f>
        <v/>
      </c>
      <c r="AJ86">
        <v>1</v>
      </c>
      <c r="AK8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v>
      </c>
      <c r="AL86" t="str">
        <f t="shared" ca="1" si="35"/>
        <v>{"dy":23,"sl":2,"tp":"uph","vl":"49337","cn":11,"pt":"GO","pr":1100}</v>
      </c>
      <c r="BK86" t="e">
        <f ca="1">IF(VLOOKUP($BT86,[1]EquipTable!$1:$1048576,MATCH("업데이트순번",[1]EquipTable!$1:$1,0),0)&lt;=$BN$1,1,0)
*IF(MID(BT86,7,1)="4",0.1,1)</f>
        <v>#VALUE!</v>
      </c>
      <c r="BL86" t="e">
        <f ca="1">IF(VLOOKUP($BT86,[1]EquipTable!$1:$1048576,MATCH("업데이트순번",[1]EquipTable!$1:$1,0),0)&lt;=$BN$1,1,0)
*IF(MID(BT86,7,1)="4",0.1,1)
*IF(AND(MID(BT86,7,1)&lt;&gt;"4",OR(MID(BT86,6,1)="6",MID(BT86,6,1)="7")),3,1)</f>
        <v>#VALUE!</v>
      </c>
      <c r="BM86" t="e">
        <f ca="1">IF(VLOOKUP($BT86,[1]EquipTable!$1:$1048576,MATCH("업데이트순번",[1]EquipTable!$1:$1,0),0)&lt;=$BN$1,1,0)
*IF(MID(BT86,7,1)="4",0.1,1)
*IF(AND(MID(BT86,7,1)&lt;&gt;"4",MID(BT86,6,1)="8"),4,1)</f>
        <v>#VALUE!</v>
      </c>
      <c r="BN86" t="e">
        <f t="shared" ca="1" si="38"/>
        <v>#VALUE!</v>
      </c>
      <c r="BO86" t="e">
        <f t="shared" ca="1" si="39"/>
        <v>#VALUE!</v>
      </c>
      <c r="BP86" t="e">
        <f t="shared" ca="1" si="40"/>
        <v>#VALUE!</v>
      </c>
      <c r="BQ86" t="e">
        <f t="shared" ca="1" si="41"/>
        <v>#VALUE!</v>
      </c>
      <c r="BR86" t="e">
        <f t="shared" ca="1" si="43"/>
        <v>#VALUE!</v>
      </c>
      <c r="BS86" t="e">
        <f t="shared" ca="1" si="44"/>
        <v>#VALUE!</v>
      </c>
      <c r="BT86" t="e">
        <f ca="1">OFFSET([1]EquipTable!$A$1,ROW()-1,0)</f>
        <v>#VALUE!</v>
      </c>
    </row>
    <row r="87" spans="1:72">
      <c r="A87">
        <v>24</v>
      </c>
      <c r="B87">
        <v>2</v>
      </c>
      <c r="C87">
        <f t="shared" si="30"/>
        <v>0</v>
      </c>
      <c r="D87">
        <f t="shared" ca="1" si="46"/>
        <v>0.82189142874148802</v>
      </c>
      <c r="E87">
        <f t="shared" ca="1" si="46"/>
        <v>0.42076402635193411</v>
      </c>
      <c r="F87">
        <f t="shared" ca="1" si="46"/>
        <v>0.91676528714173333</v>
      </c>
      <c r="G87">
        <f t="shared" ca="1" si="46"/>
        <v>0.76846878828394816</v>
      </c>
      <c r="H87">
        <f t="shared" ca="1" si="46"/>
        <v>0.90367556755141831</v>
      </c>
      <c r="I87">
        <f t="shared" ca="1" si="46"/>
        <v>0.82755694913855748</v>
      </c>
      <c r="M87" t="str">
        <f t="shared" ca="1" si="31"/>
        <v>안 지정 캐릭터 PP 영웅등급</v>
      </c>
      <c r="N87">
        <f t="shared" ca="1" si="42"/>
        <v>42076</v>
      </c>
      <c r="O87">
        <f t="shared" ca="1" si="36"/>
        <v>11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캐릭터",$M87="지정 캐릭터 LBP1",$M87="지정 캐릭터 LBP2",$M87="지정 캐릭터 LBP3",$M87="안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캐릭터",$M87="지정 캐릭터 LBP1",$M87="지정 캐릭터 LBP2",$M87="지정 캐릭터 LBP3"),
  IF(AND(OR($B87=10,$B87=11),$M87=OFFSET($M87,-1,0)),OFFSET(Q87,-1,0),
    IF(ISBLANK(VLOOKUP($N87,[2]ActorTable!$1:$1048576,MATCH("표준 DI pp Min",[2]ActorTable!$1:$1,0),0)),"삭제",
      INT(VLOOKUP($M87,$AN:$BA,MATCH($AX$1,$AN$1:$BA$1,0),0)*(VLOOKUP($N87,[2]ActorTable!$1:$1048576,MATCH("표준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VLOOKUP($M87,$AN:$BA,MATCH($AZ$1,$AN$1:$BA$1,0),0)+INT($H87*(VLOOKUP($M87,$AN:$BA,MATCH($BA$1,$AN$1:$BA$1,0),0)-VLOOKUP($M87,$AN:$BA,MATCH($AZ$1,$AN$1:$BA$1,0),0)+1))),
IF($M87="지정 캐릭터 PP",
  IF(AND(OR($B87=10,$B87=11),$M87=OFFSET($M87,-1,0)),OFFSET(Q87,-1,0),
    INT($O87*VLOOKUP($M87,$AN:$BA,MATCH($AX$1,$AN$1:$BA$1,0),0))),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영웅등급"),VLOOKUP($M87,$AN:$BA,MATCH($AX$1,$AN$1:$BA$1,0),0),
IF(OR($M87="지정 캐릭터",$M87="지정 캐릭터 LBP1",$M87="지정 캐릭터 LBP2",$M87="지정 캐릭터 LBP3"),
  IF(AND(OR($B87=10,$B87=11),$M87=OFFSET($M87,-1,0)),OFFSET(R87,-1,0),
    INT(VLOOKUP($M87,$AN:$BA,MATCH($AX$1,$AN$1:$BA$1,0),0)*(VLOOKUP($N87,[2]ActorTable!$1:$1048576,MATCH("표준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VLOOKUP($M87,$AN:$BA,MATCH($AX$1,$AN$1:$BA$1,0),0)+INT($I87*(VLOOKUP($M87,$AN:$BA,MATCH($AY$1,$AN$1:$BA$1,0),0)-VLOOKUP($M87,$AN:$BA,MATCH($AX$1,$AN$1:$BA$1,0),0)+1))),
IF($M87="지정 캐릭터 PP",
  IF(AND(OR($B87=10,$B87=11),$M87=OFFSET($M87,-1,0)),OFFSET(R87,-1,0),
    INT($O87*(VLOOKUP($M87,$AN:$BA,MATCH($AX$1,$AN$1:$BA$1,0),0)*(VLOOKUP($M87,$AN:$BA,MATCH($AY$1,$AN$1:$BA$1,0),0)+$I87*(VLOOKUP($M87,$AN:$BA,MATCH($AZ$1,$AN$1:$BA$1,0),0)-VLOOKUP($M87,$AN:$BA,MATCH($AY$1,$AN$1:$BA$1,0),0)))))),
IF(OR($M87="안 지정 캐릭터 PP 일반등급",$M87="안 지정 캐릭터 PP 영웅등급"),
  IF(AND(OR($B87=10,$B87=11),$M87=OFFSET($M87,-1,0)),OFFSET(R87,-1,0),
    $O87*VLOOKUP($M87,$AN:$BA,MATCH($AX$1,$AN$1:$BA$1,0),0)),
"그외없음")))))))</f>
        <v>1100</v>
      </c>
      <c r="S87" t="str">
        <f ca="1">IF(OR(ISNUMBER(N87),N87="삭제"),"",
IF(LEFT(N87,5)="Equip",
  IF($BN$1&lt;VLOOKUP(N87,[1]EquipTable!$1:$1048576,MATCH("업데이트순번",[1]EquipTable!$1:$1,0),0),"업데이트순번이상",""),
IF(LEFT(N87,5)="Actor",
  IF($BW$1&lt;VLOOKUP(N87,[2]ActorTable!$1:$1048576,MATCH("업데이트순번",[2]ActorTable!$1:$1,0),0),"업데이트순번이상",""),
"그외없음")))</f>
        <v/>
      </c>
      <c r="T87">
        <f t="shared" ca="1" si="32"/>
        <v>0</v>
      </c>
      <c r="U87" t="s">
        <v>92</v>
      </c>
      <c r="V87">
        <v>32649</v>
      </c>
      <c r="W87">
        <v>10</v>
      </c>
      <c r="X87" t="s">
        <v>129</v>
      </c>
      <c r="Z87">
        <v>1000</v>
      </c>
      <c r="AA87" t="str">
        <f t="shared" ca="1" si="33"/>
        <v>uph</v>
      </c>
      <c r="AB87" t="s">
        <v>92</v>
      </c>
      <c r="AC87">
        <v>23688</v>
      </c>
      <c r="AD87">
        <v>10</v>
      </c>
      <c r="AE87" t="s">
        <v>129</v>
      </c>
      <c r="AG87">
        <v>1000</v>
      </c>
      <c r="AH87" t="str">
        <f t="shared" si="34"/>
        <v/>
      </c>
      <c r="AI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IFERROR(VLOOKUP(AC87,[2]ActorTable!$A:$G,MATCH("이름참고",[2]ActorTable!$1:$1,0),0),"캐릭터없음"),
"")))))</f>
        <v/>
      </c>
      <c r="AJ87">
        <v>1</v>
      </c>
      <c r="AK8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v>
      </c>
      <c r="AL87" t="str">
        <f t="shared" ca="1" si="35"/>
        <v>{"dy":24,"sl":2,"tp":"uph","vl":"23688","cn":10,"pt":"GO","pr":1000}</v>
      </c>
      <c r="BK87" t="e">
        <f ca="1">IF(VLOOKUP($BT87,[1]EquipTable!$1:$1048576,MATCH("업데이트순번",[1]EquipTable!$1:$1,0),0)&lt;=$BN$1,1,0)
*IF(MID(BT87,7,1)="4",0.1,1)</f>
        <v>#VALUE!</v>
      </c>
      <c r="BL87" t="e">
        <f ca="1">IF(VLOOKUP($BT87,[1]EquipTable!$1:$1048576,MATCH("업데이트순번",[1]EquipTable!$1:$1,0),0)&lt;=$BN$1,1,0)
*IF(MID(BT87,7,1)="4",0.1,1)
*IF(AND(MID(BT87,7,1)&lt;&gt;"4",OR(MID(BT87,6,1)="6",MID(BT87,6,1)="7")),3,1)</f>
        <v>#VALUE!</v>
      </c>
      <c r="BM87" t="e">
        <f ca="1">IF(VLOOKUP($BT87,[1]EquipTable!$1:$1048576,MATCH("업데이트순번",[1]EquipTable!$1:$1,0),0)&lt;=$BN$1,1,0)
*IF(MID(BT87,7,1)="4",0.1,1)
*IF(AND(MID(BT87,7,1)&lt;&gt;"4",MID(BT87,6,1)="8"),4,1)</f>
        <v>#VALUE!</v>
      </c>
      <c r="BN87" t="e">
        <f t="shared" ca="1" si="38"/>
        <v>#VALUE!</v>
      </c>
      <c r="BO87" t="e">
        <f t="shared" ca="1" si="39"/>
        <v>#VALUE!</v>
      </c>
      <c r="BP87" t="e">
        <f t="shared" ca="1" si="40"/>
        <v>#VALUE!</v>
      </c>
      <c r="BQ87" t="e">
        <f t="shared" ca="1" si="41"/>
        <v>#VALUE!</v>
      </c>
      <c r="BR87" t="e">
        <f t="shared" ca="1" si="43"/>
        <v>#VALUE!</v>
      </c>
      <c r="BS87" t="e">
        <f t="shared" ca="1" si="44"/>
        <v>#VALUE!</v>
      </c>
      <c r="BT87" t="e">
        <f ca="1">OFFSET([1]EquipTable!$A$1,ROW()-1,0)</f>
        <v>#VALUE!</v>
      </c>
    </row>
    <row r="88" spans="1:72">
      <c r="A88">
        <v>25</v>
      </c>
      <c r="B88">
        <v>2</v>
      </c>
      <c r="C88">
        <f t="shared" si="30"/>
        <v>0</v>
      </c>
      <c r="D88">
        <f t="shared" ca="1" si="46"/>
        <v>0.2247753239898751</v>
      </c>
      <c r="E88">
        <f t="shared" ca="1" si="46"/>
        <v>0.10094884220291522</v>
      </c>
      <c r="F88">
        <f t="shared" ca="1" si="46"/>
        <v>0.34182125690636345</v>
      </c>
      <c r="G88">
        <f t="shared" ca="1" si="46"/>
        <v>0.64491136954479944</v>
      </c>
      <c r="H88">
        <f t="shared" ca="1" si="46"/>
        <v>0.8898372393417241</v>
      </c>
      <c r="I88">
        <f t="shared" ca="1" si="46"/>
        <v>0.48501217394116447</v>
      </c>
      <c r="M88" t="str">
        <f t="shared" ca="1" si="31"/>
        <v>안 지정 캐릭터 PP 영웅등급</v>
      </c>
      <c r="N88">
        <f t="shared" ca="1" si="42"/>
        <v>10094</v>
      </c>
      <c r="O88">
        <f t="shared" ca="1" si="36"/>
        <v>9</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캐릭터",$M88="지정 캐릭터 LBP1",$M88="지정 캐릭터 LBP2",$M88="지정 캐릭터 LBP3",$M88="안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캐릭터",$M88="지정 캐릭터 LBP1",$M88="지정 캐릭터 LBP2",$M88="지정 캐릭터 LBP3"),
  IF(AND(OR($B88=10,$B88=11),$M88=OFFSET($M88,-1,0)),OFFSET(Q88,-1,0),
    IF(ISBLANK(VLOOKUP($N88,[2]ActorTable!$1:$1048576,MATCH("표준 DI pp Min",[2]ActorTable!$1:$1,0),0)),"삭제",
      INT(VLOOKUP($M88,$AN:$BA,MATCH($AX$1,$AN$1:$BA$1,0),0)*(VLOOKUP($N88,[2]ActorTable!$1:$1048576,MATCH("표준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VLOOKUP($M88,$AN:$BA,MATCH($AZ$1,$AN$1:$BA$1,0),0)+INT($H88*(VLOOKUP($M88,$AN:$BA,MATCH($BA$1,$AN$1:$BA$1,0),0)-VLOOKUP($M88,$AN:$BA,MATCH($AZ$1,$AN$1:$BA$1,0),0)+1))),
IF($M88="지정 캐릭터 PP",
  IF(AND(OR($B88=10,$B88=11),$M88=OFFSET($M88,-1,0)),OFFSET(Q88,-1,0),
    INT($O88*VLOOKUP($M88,$AN:$BA,MATCH($AX$1,$AN$1:$BA$1,0),0))),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영웅등급"),VLOOKUP($M88,$AN:$BA,MATCH($AX$1,$AN$1:$BA$1,0),0),
IF(OR($M88="지정 캐릭터",$M88="지정 캐릭터 LBP1",$M88="지정 캐릭터 LBP2",$M88="지정 캐릭터 LBP3"),
  IF(AND(OR($B88=10,$B88=11),$M88=OFFSET($M88,-1,0)),OFFSET(R88,-1,0),
    INT(VLOOKUP($M88,$AN:$BA,MATCH($AX$1,$AN$1:$BA$1,0),0)*(VLOOKUP($N88,[2]ActorTable!$1:$1048576,MATCH("표준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VLOOKUP($M88,$AN:$BA,MATCH($AX$1,$AN$1:$BA$1,0),0)+INT($I88*(VLOOKUP($M88,$AN:$BA,MATCH($AY$1,$AN$1:$BA$1,0),0)-VLOOKUP($M88,$AN:$BA,MATCH($AX$1,$AN$1:$BA$1,0),0)+1))),
IF($M88="지정 캐릭터 PP",
  IF(AND(OR($B88=10,$B88=11),$M88=OFFSET($M88,-1,0)),OFFSET(R88,-1,0),
    INT($O88*(VLOOKUP($M88,$AN:$BA,MATCH($AX$1,$AN$1:$BA$1,0),0)*(VLOOKUP($M88,$AN:$BA,MATCH($AY$1,$AN$1:$BA$1,0),0)+$I88*(VLOOKUP($M88,$AN:$BA,MATCH($AZ$1,$AN$1:$BA$1,0),0)-VLOOKUP($M88,$AN:$BA,MATCH($AY$1,$AN$1:$BA$1,0),0)))))),
IF(OR($M88="안 지정 캐릭터 PP 일반등급",$M88="안 지정 캐릭터 PP 영웅등급"),
  IF(AND(OR($B88=10,$B88=11),$M88=OFFSET($M88,-1,0)),OFFSET(R88,-1,0),
    $O88*VLOOKUP($M88,$AN:$BA,MATCH($AX$1,$AN$1:$BA$1,0),0)),
"그외없음")))))))</f>
        <v>900</v>
      </c>
      <c r="S88" t="str">
        <f ca="1">IF(OR(ISNUMBER(N88),N88="삭제"),"",
IF(LEFT(N88,5)="Equip",
  IF($BN$1&lt;VLOOKUP(N88,[1]EquipTable!$1:$1048576,MATCH("업데이트순번",[1]EquipTable!$1:$1,0),0),"업데이트순번이상",""),
IF(LEFT(N88,5)="Actor",
  IF($BW$1&lt;VLOOKUP(N88,[2]ActorTable!$1:$1048576,MATCH("업데이트순번",[2]ActorTable!$1:$1,0),0),"업데이트순번이상",""),
"그외없음")))</f>
        <v/>
      </c>
      <c r="T88">
        <f t="shared" ca="1" si="32"/>
        <v>0</v>
      </c>
      <c r="U88" t="s">
        <v>92</v>
      </c>
      <c r="V88">
        <v>91189</v>
      </c>
      <c r="W88">
        <v>14</v>
      </c>
      <c r="X88" t="s">
        <v>129</v>
      </c>
      <c r="Z88">
        <v>1400</v>
      </c>
      <c r="AA88" t="str">
        <f t="shared" ca="1" si="33"/>
        <v>uph</v>
      </c>
      <c r="AB88" t="s">
        <v>92</v>
      </c>
      <c r="AC88">
        <v>36392</v>
      </c>
      <c r="AD88">
        <v>11</v>
      </c>
      <c r="AE88" t="s">
        <v>129</v>
      </c>
      <c r="AG88">
        <v>1100</v>
      </c>
      <c r="AH88" t="str">
        <f t="shared" si="34"/>
        <v/>
      </c>
      <c r="AI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IFERROR(VLOOKUP(AC88,[2]ActorTable!$A:$G,MATCH("이름참고",[2]ActorTable!$1:$1,0),0),"캐릭터없음"),
"")))))</f>
        <v/>
      </c>
      <c r="AJ88">
        <v>1</v>
      </c>
      <c r="AK8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v>
      </c>
      <c r="AL88" t="str">
        <f t="shared" ca="1" si="35"/>
        <v>{"dy":25,"sl":2,"tp":"uph","vl":"36392","cn":11,"pt":"GO","pr":1100}</v>
      </c>
      <c r="BK88" t="e">
        <f ca="1">IF(VLOOKUP($BT88,[1]EquipTable!$1:$1048576,MATCH("업데이트순번",[1]EquipTable!$1:$1,0),0)&lt;=$BN$1,1,0)
*IF(MID(BT88,7,1)="4",0.1,1)</f>
        <v>#VALUE!</v>
      </c>
      <c r="BL88" t="e">
        <f ca="1">IF(VLOOKUP($BT88,[1]EquipTable!$1:$1048576,MATCH("업데이트순번",[1]EquipTable!$1:$1,0),0)&lt;=$BN$1,1,0)
*IF(MID(BT88,7,1)="4",0.1,1)
*IF(AND(MID(BT88,7,1)&lt;&gt;"4",OR(MID(BT88,6,1)="6",MID(BT88,6,1)="7")),3,1)</f>
        <v>#VALUE!</v>
      </c>
      <c r="BM88" t="e">
        <f ca="1">IF(VLOOKUP($BT88,[1]EquipTable!$1:$1048576,MATCH("업데이트순번",[1]EquipTable!$1:$1,0),0)&lt;=$BN$1,1,0)
*IF(MID(BT88,7,1)="4",0.1,1)
*IF(AND(MID(BT88,7,1)&lt;&gt;"4",MID(BT88,6,1)="8"),4,1)</f>
        <v>#VALUE!</v>
      </c>
      <c r="BN88" t="e">
        <f t="shared" ca="1" si="38"/>
        <v>#VALUE!</v>
      </c>
      <c r="BO88" t="e">
        <f t="shared" ca="1" si="39"/>
        <v>#VALUE!</v>
      </c>
      <c r="BP88" t="e">
        <f t="shared" ca="1" si="40"/>
        <v>#VALUE!</v>
      </c>
      <c r="BQ88" t="e">
        <f t="shared" ca="1" si="41"/>
        <v>#VALUE!</v>
      </c>
      <c r="BR88" t="e">
        <f t="shared" ca="1" si="43"/>
        <v>#VALUE!</v>
      </c>
      <c r="BS88" t="e">
        <f t="shared" ca="1" si="44"/>
        <v>#VALUE!</v>
      </c>
      <c r="BT88" t="e">
        <f ca="1">OFFSET([1]EquipTable!$A$1,ROW()-1,0)</f>
        <v>#VALUE!</v>
      </c>
    </row>
    <row r="89" spans="1:72">
      <c r="A89">
        <v>26</v>
      </c>
      <c r="B89">
        <v>2</v>
      </c>
      <c r="C89">
        <f t="shared" si="30"/>
        <v>0</v>
      </c>
      <c r="D89">
        <f t="shared" ca="1" si="46"/>
        <v>3.1010718475587673E-2</v>
      </c>
      <c r="E89">
        <f t="shared" ca="1" si="46"/>
        <v>0.45897413407641097</v>
      </c>
      <c r="F89">
        <f t="shared" ca="1" si="46"/>
        <v>0.71193145018665271</v>
      </c>
      <c r="G89">
        <f t="shared" ca="1" si="46"/>
        <v>0.42555462051729576</v>
      </c>
      <c r="H89">
        <f t="shared" ca="1" si="46"/>
        <v>0.78330038872239682</v>
      </c>
      <c r="I89">
        <f t="shared" ca="1" si="46"/>
        <v>0.45906913449040243</v>
      </c>
      <c r="M89" t="str">
        <f t="shared" ca="1" si="31"/>
        <v>안 지정 캐릭터 PP 영웅등급</v>
      </c>
      <c r="N89">
        <f t="shared" ca="1" si="42"/>
        <v>45897</v>
      </c>
      <c r="O89">
        <f t="shared" ca="1" si="36"/>
        <v>11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캐릭터",$M89="지정 캐릭터 LBP1",$M89="지정 캐릭터 LBP2",$M89="지정 캐릭터 LBP3",$M89="안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캐릭터",$M89="지정 캐릭터 LBP1",$M89="지정 캐릭터 LBP2",$M89="지정 캐릭터 LBP3"),
  IF(AND(OR($B89=10,$B89=11),$M89=OFFSET($M89,-1,0)),OFFSET(Q89,-1,0),
    IF(ISBLANK(VLOOKUP($N89,[2]ActorTable!$1:$1048576,MATCH("표준 DI pp Min",[2]ActorTable!$1:$1,0),0)),"삭제",
      INT(VLOOKUP($M89,$AN:$BA,MATCH($AX$1,$AN$1:$BA$1,0),0)*(VLOOKUP($N89,[2]ActorTable!$1:$1048576,MATCH("표준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VLOOKUP($M89,$AN:$BA,MATCH($AZ$1,$AN$1:$BA$1,0),0)+INT($H89*(VLOOKUP($M89,$AN:$BA,MATCH($BA$1,$AN$1:$BA$1,0),0)-VLOOKUP($M89,$AN:$BA,MATCH($AZ$1,$AN$1:$BA$1,0),0)+1))),
IF($M89="지정 캐릭터 PP",
  IF(AND(OR($B89=10,$B89=11),$M89=OFFSET($M89,-1,0)),OFFSET(Q89,-1,0),
    INT($O89*VLOOKUP($M89,$AN:$BA,MATCH($AX$1,$AN$1:$BA$1,0),0))),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영웅등급"),VLOOKUP($M89,$AN:$BA,MATCH($AX$1,$AN$1:$BA$1,0),0),
IF(OR($M89="지정 캐릭터",$M89="지정 캐릭터 LBP1",$M89="지정 캐릭터 LBP2",$M89="지정 캐릭터 LBP3"),
  IF(AND(OR($B89=10,$B89=11),$M89=OFFSET($M89,-1,0)),OFFSET(R89,-1,0),
    INT(VLOOKUP($M89,$AN:$BA,MATCH($AX$1,$AN$1:$BA$1,0),0)*(VLOOKUP($N89,[2]ActorTable!$1:$1048576,MATCH("표준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VLOOKUP($M89,$AN:$BA,MATCH($AX$1,$AN$1:$BA$1,0),0)+INT($I89*(VLOOKUP($M89,$AN:$BA,MATCH($AY$1,$AN$1:$BA$1,0),0)-VLOOKUP($M89,$AN:$BA,MATCH($AX$1,$AN$1:$BA$1,0),0)+1))),
IF($M89="지정 캐릭터 PP",
  IF(AND(OR($B89=10,$B89=11),$M89=OFFSET($M89,-1,0)),OFFSET(R89,-1,0),
    INT($O89*(VLOOKUP($M89,$AN:$BA,MATCH($AX$1,$AN$1:$BA$1,0),0)*(VLOOKUP($M89,$AN:$BA,MATCH($AY$1,$AN$1:$BA$1,0),0)+$I89*(VLOOKUP($M89,$AN:$BA,MATCH($AZ$1,$AN$1:$BA$1,0),0)-VLOOKUP($M89,$AN:$BA,MATCH($AY$1,$AN$1:$BA$1,0),0)))))),
IF(OR($M89="안 지정 캐릭터 PP 일반등급",$M89="안 지정 캐릭터 PP 영웅등급"),
  IF(AND(OR($B89=10,$B89=11),$M89=OFFSET($M89,-1,0)),OFFSET(R89,-1,0),
    $O89*VLOOKUP($M89,$AN:$BA,MATCH($AX$1,$AN$1:$BA$1,0),0)),
"그외없음")))))))</f>
        <v>1100</v>
      </c>
      <c r="S89" t="str">
        <f ca="1">IF(OR(ISNUMBER(N89),N89="삭제"),"",
IF(LEFT(N89,5)="Equip",
  IF($BN$1&lt;VLOOKUP(N89,[1]EquipTable!$1:$1048576,MATCH("업데이트순번",[1]EquipTable!$1:$1,0),0),"업데이트순번이상",""),
IF(LEFT(N89,5)="Actor",
  IF($BW$1&lt;VLOOKUP(N89,[2]ActorTable!$1:$1048576,MATCH("업데이트순번",[2]ActorTable!$1:$1,0),0),"업데이트순번이상",""),
"그외없음")))</f>
        <v/>
      </c>
      <c r="T89">
        <f t="shared" ca="1" si="32"/>
        <v>0</v>
      </c>
      <c r="U89" t="s">
        <v>92</v>
      </c>
      <c r="V89">
        <v>90970</v>
      </c>
      <c r="W89">
        <v>14</v>
      </c>
      <c r="X89" t="s">
        <v>129</v>
      </c>
      <c r="Z89">
        <v>1400</v>
      </c>
      <c r="AA89" t="str">
        <f t="shared" ca="1" si="33"/>
        <v>uph</v>
      </c>
      <c r="AB89" t="s">
        <v>92</v>
      </c>
      <c r="AC89">
        <v>84983</v>
      </c>
      <c r="AD89">
        <v>14</v>
      </c>
      <c r="AE89" t="s">
        <v>129</v>
      </c>
      <c r="AG89">
        <v>1400</v>
      </c>
      <c r="AH89" t="str">
        <f t="shared" si="34"/>
        <v/>
      </c>
      <c r="AI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IFERROR(VLOOKUP(AC89,[2]ActorTable!$A:$G,MATCH("이름참고",[2]ActorTable!$1:$1,0),0),"캐릭터없음"),
"")))))</f>
        <v/>
      </c>
      <c r="AJ89">
        <v>1</v>
      </c>
      <c r="AK8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v>
      </c>
      <c r="AL89" t="str">
        <f t="shared" ca="1" si="35"/>
        <v>{"dy":26,"sl":2,"tp":"uph","vl":"84983","cn":14,"pt":"GO","pr":1400}</v>
      </c>
      <c r="BK89" t="e">
        <f ca="1">IF(VLOOKUP($BT89,[1]EquipTable!$1:$1048576,MATCH("업데이트순번",[1]EquipTable!$1:$1,0),0)&lt;=$BN$1,1,0)
*IF(MID(BT89,7,1)="4",0.1,1)</f>
        <v>#VALUE!</v>
      </c>
      <c r="BL89" t="e">
        <f ca="1">IF(VLOOKUP($BT89,[1]EquipTable!$1:$1048576,MATCH("업데이트순번",[1]EquipTable!$1:$1,0),0)&lt;=$BN$1,1,0)
*IF(MID(BT89,7,1)="4",0.1,1)
*IF(AND(MID(BT89,7,1)&lt;&gt;"4",OR(MID(BT89,6,1)="6",MID(BT89,6,1)="7")),3,1)</f>
        <v>#VALUE!</v>
      </c>
      <c r="BM89" t="e">
        <f ca="1">IF(VLOOKUP($BT89,[1]EquipTable!$1:$1048576,MATCH("업데이트순번",[1]EquipTable!$1:$1,0),0)&lt;=$BN$1,1,0)
*IF(MID(BT89,7,1)="4",0.1,1)
*IF(AND(MID(BT89,7,1)&lt;&gt;"4",MID(BT89,6,1)="8"),4,1)</f>
        <v>#VALUE!</v>
      </c>
      <c r="BN89" t="e">
        <f t="shared" ca="1" si="38"/>
        <v>#VALUE!</v>
      </c>
      <c r="BO89" t="e">
        <f t="shared" ca="1" si="39"/>
        <v>#VALUE!</v>
      </c>
      <c r="BP89" t="e">
        <f t="shared" ca="1" si="40"/>
        <v>#VALUE!</v>
      </c>
      <c r="BQ89" t="e">
        <f t="shared" ca="1" si="41"/>
        <v>#VALUE!</v>
      </c>
      <c r="BR89" t="e">
        <f t="shared" ca="1" si="43"/>
        <v>#VALUE!</v>
      </c>
      <c r="BS89" t="e">
        <f t="shared" ca="1" si="44"/>
        <v>#VALUE!</v>
      </c>
      <c r="BT89" t="e">
        <f ca="1">OFFSET([1]EquipTable!$A$1,ROW()-1,0)</f>
        <v>#VALUE!</v>
      </c>
    </row>
    <row r="90" spans="1:72">
      <c r="A90">
        <v>27</v>
      </c>
      <c r="B90">
        <v>2</v>
      </c>
      <c r="C90">
        <f t="shared" si="30"/>
        <v>0</v>
      </c>
      <c r="D90">
        <f t="shared" ca="1" si="46"/>
        <v>0.99613470228983025</v>
      </c>
      <c r="E90">
        <f t="shared" ca="1" si="46"/>
        <v>5.0925322034314213E-2</v>
      </c>
      <c r="F90">
        <f t="shared" ca="1" si="46"/>
        <v>0.91648340305723808</v>
      </c>
      <c r="G90">
        <f t="shared" ca="1" si="46"/>
        <v>0.71328572794539902</v>
      </c>
      <c r="H90">
        <f t="shared" ca="1" si="46"/>
        <v>5.2599695006654179E-2</v>
      </c>
      <c r="I90">
        <f t="shared" ca="1" si="46"/>
        <v>0.57488286119998377</v>
      </c>
      <c r="M90" t="str">
        <f t="shared" ca="1" si="31"/>
        <v>안 지정 캐릭터 PP 영웅등급</v>
      </c>
      <c r="N90">
        <f t="shared" ca="1" si="42"/>
        <v>5092</v>
      </c>
      <c r="O90">
        <f t="shared" ca="1" si="36"/>
        <v>9</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캐릭터",$M90="지정 캐릭터 LBP1",$M90="지정 캐릭터 LBP2",$M90="지정 캐릭터 LBP3",$M90="안 지정 캐릭터 영웅등급"),"DI",
IF($M90="지정 캐릭터 PP","DI",
IF(OR($M90="안 지정 캐릭터 PP 일반등급",$M90="안 지정 캐릭터 PP 영웅등급"),"GO",
"그외없음"))))))</f>
        <v>GO</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캐릭터",$M90="지정 캐릭터 LBP1",$M90="지정 캐릭터 LBP2",$M90="지정 캐릭터 LBP3"),
  IF(AND(OR($B90=10,$B90=11),$M90=OFFSET($M90,-1,0)),OFFSET(Q90,-1,0),
    IF(ISBLANK(VLOOKUP($N90,[2]ActorTable!$1:$1048576,MATCH("표준 DI pp Min",[2]ActorTable!$1:$1,0),0)),"삭제",
      INT(VLOOKUP($M90,$AN:$BA,MATCH($AX$1,$AN$1:$BA$1,0),0)*(VLOOKUP($N90,[2]ActorTable!$1:$1048576,MATCH("표준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VLOOKUP($M90,$AN:$BA,MATCH($AZ$1,$AN$1:$BA$1,0),0)+INT($H90*(VLOOKUP($M90,$AN:$BA,MATCH($BA$1,$AN$1:$BA$1,0),0)-VLOOKUP($M90,$AN:$BA,MATCH($AZ$1,$AN$1:$BA$1,0),0)+1))),
IF($M90="지정 캐릭터 PP",
  IF(AND(OR($B90=10,$B90=11),$M90=OFFSET($M90,-1,0)),OFFSET(Q90,-1,0),
    INT($O90*VLOOKUP($M90,$AN:$BA,MATCH($AX$1,$AN$1:$BA$1,0),0))),
"그외없음")))))))</f>
        <v>삭제</v>
      </c>
      <c r="R90">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영웅등급"),VLOOKUP($M90,$AN:$BA,MATCH($AX$1,$AN$1:$BA$1,0),0),
IF(OR($M90="지정 캐릭터",$M90="지정 캐릭터 LBP1",$M90="지정 캐릭터 LBP2",$M90="지정 캐릭터 LBP3"),
  IF(AND(OR($B90=10,$B90=11),$M90=OFFSET($M90,-1,0)),OFFSET(R90,-1,0),
    INT(VLOOKUP($M90,$AN:$BA,MATCH($AX$1,$AN$1:$BA$1,0),0)*(VLOOKUP($N90,[2]ActorTable!$1:$1048576,MATCH("표준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VLOOKUP($M90,$AN:$BA,MATCH($AX$1,$AN$1:$BA$1,0),0)+INT($I90*(VLOOKUP($M90,$AN:$BA,MATCH($AY$1,$AN$1:$BA$1,0),0)-VLOOKUP($M90,$AN:$BA,MATCH($AX$1,$AN$1:$BA$1,0),0)+1))),
IF($M90="지정 캐릭터 PP",
  IF(AND(OR($B90=10,$B90=11),$M90=OFFSET($M90,-1,0)),OFFSET(R90,-1,0),
    INT($O90*(VLOOKUP($M90,$AN:$BA,MATCH($AX$1,$AN$1:$BA$1,0),0)*(VLOOKUP($M90,$AN:$BA,MATCH($AY$1,$AN$1:$BA$1,0),0)+$I90*(VLOOKUP($M90,$AN:$BA,MATCH($AZ$1,$AN$1:$BA$1,0),0)-VLOOKUP($M90,$AN:$BA,MATCH($AY$1,$AN$1:$BA$1,0),0)))))),
IF(OR($M90="안 지정 캐릭터 PP 일반등급",$M90="안 지정 캐릭터 PP 영웅등급"),
  IF(AND(OR($B90=10,$B90=11),$M90=OFFSET($M90,-1,0)),OFFSET(R90,-1,0),
    $O90*VLOOKUP($M90,$AN:$BA,MATCH($AX$1,$AN$1:$BA$1,0),0)),
"그외없음")))))))</f>
        <v>900</v>
      </c>
      <c r="S90" t="str">
        <f ca="1">IF(OR(ISNUMBER(N90),N90="삭제"),"",
IF(LEFT(N90,5)="Equip",
  IF($BN$1&lt;VLOOKUP(N90,[1]EquipTable!$1:$1048576,MATCH("업데이트순번",[1]EquipTable!$1:$1,0),0),"업데이트순번이상",""),
IF(LEFT(N90,5)="Actor",
  IF($BW$1&lt;VLOOKUP(N90,[2]ActorTable!$1:$1048576,MATCH("업데이트순번",[2]ActorTable!$1:$1,0),0),"업데이트순번이상",""),
"그외없음")))</f>
        <v/>
      </c>
      <c r="T90">
        <f t="shared" ca="1" si="32"/>
        <v>0</v>
      </c>
      <c r="U90" t="s">
        <v>92</v>
      </c>
      <c r="V90">
        <v>95693</v>
      </c>
      <c r="W90">
        <v>14</v>
      </c>
      <c r="X90" t="s">
        <v>129</v>
      </c>
      <c r="Z90">
        <v>1400</v>
      </c>
      <c r="AA90" t="str">
        <f t="shared" ca="1" si="33"/>
        <v>uph</v>
      </c>
      <c r="AB90" t="s">
        <v>92</v>
      </c>
      <c r="AC90">
        <v>34952</v>
      </c>
      <c r="AD90">
        <v>11</v>
      </c>
      <c r="AE90" t="s">
        <v>129</v>
      </c>
      <c r="AG90">
        <v>1100</v>
      </c>
      <c r="AH90" t="str">
        <f t="shared" si="34"/>
        <v/>
      </c>
      <c r="AI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IFERROR(VLOOKUP(AC90,[2]ActorTable!$A:$G,MATCH("이름참고",[2]ActorTable!$1:$1,0),0),"캐릭터없음"),
"")))))</f>
        <v/>
      </c>
      <c r="AJ90">
        <v>1</v>
      </c>
      <c r="AK9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v>
      </c>
      <c r="AL90" t="str">
        <f t="shared" ca="1" si="35"/>
        <v>{"dy":27,"sl":2,"tp":"uph","vl":"34952","cn":11,"pt":"GO","pr":1100}</v>
      </c>
      <c r="BK90" t="e">
        <f ca="1">IF(VLOOKUP($BT90,[1]EquipTable!$1:$1048576,MATCH("업데이트순번",[1]EquipTable!$1:$1,0),0)&lt;=$BN$1,1,0)
*IF(MID(BT90,7,1)="4",0.1,1)</f>
        <v>#VALUE!</v>
      </c>
      <c r="BL90" t="e">
        <f ca="1">IF(VLOOKUP($BT90,[1]EquipTable!$1:$1048576,MATCH("업데이트순번",[1]EquipTable!$1:$1,0),0)&lt;=$BN$1,1,0)
*IF(MID(BT90,7,1)="4",0.1,1)
*IF(AND(MID(BT90,7,1)&lt;&gt;"4",OR(MID(BT90,6,1)="6",MID(BT90,6,1)="7")),3,1)</f>
        <v>#VALUE!</v>
      </c>
      <c r="BM90" t="e">
        <f ca="1">IF(VLOOKUP($BT90,[1]EquipTable!$1:$1048576,MATCH("업데이트순번",[1]EquipTable!$1:$1,0),0)&lt;=$BN$1,1,0)
*IF(MID(BT90,7,1)="4",0.1,1)
*IF(AND(MID(BT90,7,1)&lt;&gt;"4",MID(BT90,6,1)="8"),4,1)</f>
        <v>#VALUE!</v>
      </c>
      <c r="BN90" t="e">
        <f t="shared" ca="1" si="38"/>
        <v>#VALUE!</v>
      </c>
      <c r="BO90" t="e">
        <f t="shared" ca="1" si="39"/>
        <v>#VALUE!</v>
      </c>
      <c r="BP90" t="e">
        <f t="shared" ca="1" si="40"/>
        <v>#VALUE!</v>
      </c>
      <c r="BQ90" t="e">
        <f t="shared" ca="1" si="41"/>
        <v>#VALUE!</v>
      </c>
      <c r="BR90" t="e">
        <f t="shared" ca="1" si="43"/>
        <v>#VALUE!</v>
      </c>
      <c r="BS90" t="e">
        <f t="shared" ca="1" si="44"/>
        <v>#VALUE!</v>
      </c>
      <c r="BT90" t="e">
        <f ca="1">OFFSET([1]EquipTable!$A$1,ROW()-1,0)</f>
        <v>#VALUE!</v>
      </c>
    </row>
    <row r="91" spans="1:72">
      <c r="A91">
        <v>28</v>
      </c>
      <c r="B91">
        <v>2</v>
      </c>
      <c r="C91">
        <f t="shared" si="30"/>
        <v>0</v>
      </c>
      <c r="D91">
        <f t="shared" ca="1" si="46"/>
        <v>0.99360305759202561</v>
      </c>
      <c r="E91">
        <f t="shared" ca="1" si="46"/>
        <v>0.87639403137661398</v>
      </c>
      <c r="F91">
        <f t="shared" ca="1" si="46"/>
        <v>0.52789711079448964</v>
      </c>
      <c r="G91">
        <f t="shared" ca="1" si="46"/>
        <v>0.76932148172608905</v>
      </c>
      <c r="H91">
        <f t="shared" ca="1" si="46"/>
        <v>0.5965738245544705</v>
      </c>
      <c r="I91">
        <f t="shared" ca="1" si="46"/>
        <v>0.43468951014090151</v>
      </c>
      <c r="M91" t="str">
        <f t="shared" ca="1" si="31"/>
        <v>안 지정 캐릭터 PP 영웅등급</v>
      </c>
      <c r="N91">
        <f t="shared" ca="1" si="42"/>
        <v>87639</v>
      </c>
      <c r="O91">
        <f t="shared" ca="1" si="36"/>
        <v>14</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캐릭터",$M91="지정 캐릭터 LBP1",$M91="지정 캐릭터 LBP2",$M91="지정 캐릭터 LBP3",$M91="안 지정 캐릭터 영웅등급"),"DI",
IF($M91="지정 캐릭터 PP","DI",
IF(OR($M91="안 지정 캐릭터 PP 일반등급",$M91="안 지정 캐릭터 PP 영웅등급"),"GO",
"그외없음"))))))</f>
        <v>GO</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캐릭터",$M91="지정 캐릭터 LBP1",$M91="지정 캐릭터 LBP2",$M91="지정 캐릭터 LBP3"),
  IF(AND(OR($B91=10,$B91=11),$M91=OFFSET($M91,-1,0)),OFFSET(Q91,-1,0),
    IF(ISBLANK(VLOOKUP($N91,[2]ActorTable!$1:$1048576,MATCH("표준 DI pp Min",[2]ActorTable!$1:$1,0),0)),"삭제",
      INT(VLOOKUP($M91,$AN:$BA,MATCH($AX$1,$AN$1:$BA$1,0),0)*(VLOOKUP($N91,[2]ActorTable!$1:$1048576,MATCH("표준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VLOOKUP($M91,$AN:$BA,MATCH($AZ$1,$AN$1:$BA$1,0),0)+INT($H91*(VLOOKUP($M91,$AN:$BA,MATCH($BA$1,$AN$1:$BA$1,0),0)-VLOOKUP($M91,$AN:$BA,MATCH($AZ$1,$AN$1:$BA$1,0),0)+1))),
IF($M91="지정 캐릭터 PP",
  IF(AND(OR($B91=10,$B91=11),$M91=OFFSET($M91,-1,0)),OFFSET(Q91,-1,0),
    INT($O91*VLOOKUP($M91,$AN:$BA,MATCH($AX$1,$AN$1:$BA$1,0),0))),
"그외없음")))))))</f>
        <v>삭제</v>
      </c>
      <c r="R91">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영웅등급"),VLOOKUP($M91,$AN:$BA,MATCH($AX$1,$AN$1:$BA$1,0),0),
IF(OR($M91="지정 캐릭터",$M91="지정 캐릭터 LBP1",$M91="지정 캐릭터 LBP2",$M91="지정 캐릭터 LBP3"),
  IF(AND(OR($B91=10,$B91=11),$M91=OFFSET($M91,-1,0)),OFFSET(R91,-1,0),
    INT(VLOOKUP($M91,$AN:$BA,MATCH($AX$1,$AN$1:$BA$1,0),0)*(VLOOKUP($N91,[2]ActorTable!$1:$1048576,MATCH("표준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VLOOKUP($M91,$AN:$BA,MATCH($AX$1,$AN$1:$BA$1,0),0)+INT($I91*(VLOOKUP($M91,$AN:$BA,MATCH($AY$1,$AN$1:$BA$1,0),0)-VLOOKUP($M91,$AN:$BA,MATCH($AX$1,$AN$1:$BA$1,0),0)+1))),
IF($M91="지정 캐릭터 PP",
  IF(AND(OR($B91=10,$B91=11),$M91=OFFSET($M91,-1,0)),OFFSET(R91,-1,0),
    INT($O91*(VLOOKUP($M91,$AN:$BA,MATCH($AX$1,$AN$1:$BA$1,0),0)*(VLOOKUP($M91,$AN:$BA,MATCH($AY$1,$AN$1:$BA$1,0),0)+$I91*(VLOOKUP($M91,$AN:$BA,MATCH($AZ$1,$AN$1:$BA$1,0),0)-VLOOKUP($M91,$AN:$BA,MATCH($AY$1,$AN$1:$BA$1,0),0)))))),
IF(OR($M91="안 지정 캐릭터 PP 일반등급",$M91="안 지정 캐릭터 PP 영웅등급"),
  IF(AND(OR($B91=10,$B91=11),$M91=OFFSET($M91,-1,0)),OFFSET(R91,-1,0),
    $O91*VLOOKUP($M91,$AN:$BA,MATCH($AX$1,$AN$1:$BA$1,0),0)),
"그외없음")))))))</f>
        <v>1400</v>
      </c>
      <c r="S91" t="str">
        <f ca="1">IF(OR(ISNUMBER(N91),N91="삭제"),"",
IF(LEFT(N91,5)="Equip",
  IF($BN$1&lt;VLOOKUP(N91,[1]EquipTable!$1:$1048576,MATCH("업데이트순번",[1]EquipTable!$1:$1,0),0),"업데이트순번이상",""),
IF(LEFT(N91,5)="Actor",
  IF($BW$1&lt;VLOOKUP(N91,[2]ActorTable!$1:$1048576,MATCH("업데이트순번",[2]ActorTable!$1:$1,0),0),"업데이트순번이상",""),
"그외없음")))</f>
        <v/>
      </c>
      <c r="T91">
        <f t="shared" ca="1" si="32"/>
        <v>0</v>
      </c>
      <c r="U91" t="s">
        <v>92</v>
      </c>
      <c r="V91">
        <v>6089</v>
      </c>
      <c r="W91">
        <v>9</v>
      </c>
      <c r="X91" t="s">
        <v>129</v>
      </c>
      <c r="Z91">
        <v>900</v>
      </c>
      <c r="AA91" t="str">
        <f t="shared" ca="1" si="33"/>
        <v>uph</v>
      </c>
      <c r="AB91" t="s">
        <v>92</v>
      </c>
      <c r="AC91">
        <v>35730</v>
      </c>
      <c r="AD91">
        <v>11</v>
      </c>
      <c r="AE91" t="s">
        <v>129</v>
      </c>
      <c r="AG91">
        <v>1100</v>
      </c>
      <c r="AH91" t="str">
        <f t="shared" si="34"/>
        <v/>
      </c>
      <c r="AI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IFERROR(VLOOKUP(AC91,[2]ActorTable!$A:$G,MATCH("이름참고",[2]ActorTable!$1:$1,0),0),"캐릭터없음"),
"")))))</f>
        <v/>
      </c>
      <c r="AJ91">
        <v>1</v>
      </c>
      <c r="AK9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v>
      </c>
      <c r="AL91" t="str">
        <f t="shared" ca="1" si="35"/>
        <v>{"dy":28,"sl":2,"tp":"uph","vl":"35730","cn":11,"pt":"GO","pr":1100}</v>
      </c>
      <c r="BK91" t="e">
        <f ca="1">IF(VLOOKUP($BT91,[1]EquipTable!$1:$1048576,MATCH("업데이트순번",[1]EquipTable!$1:$1,0),0)&lt;=$BN$1,1,0)
*IF(MID(BT91,7,1)="4",0.1,1)</f>
        <v>#VALUE!</v>
      </c>
      <c r="BL91" t="e">
        <f ca="1">IF(VLOOKUP($BT91,[1]EquipTable!$1:$1048576,MATCH("업데이트순번",[1]EquipTable!$1:$1,0),0)&lt;=$BN$1,1,0)
*IF(MID(BT91,7,1)="4",0.1,1)
*IF(AND(MID(BT91,7,1)&lt;&gt;"4",OR(MID(BT91,6,1)="6",MID(BT91,6,1)="7")),3,1)</f>
        <v>#VALUE!</v>
      </c>
      <c r="BM91" t="e">
        <f ca="1">IF(VLOOKUP($BT91,[1]EquipTable!$1:$1048576,MATCH("업데이트순번",[1]EquipTable!$1:$1,0),0)&lt;=$BN$1,1,0)
*IF(MID(BT91,7,1)="4",0.1,1)
*IF(AND(MID(BT91,7,1)&lt;&gt;"4",MID(BT91,6,1)="8"),4,1)</f>
        <v>#VALUE!</v>
      </c>
      <c r="BN91" t="e">
        <f t="shared" ca="1" si="38"/>
        <v>#VALUE!</v>
      </c>
      <c r="BO91" t="e">
        <f t="shared" ca="1" si="39"/>
        <v>#VALUE!</v>
      </c>
      <c r="BP91" t="e">
        <f t="shared" ca="1" si="40"/>
        <v>#VALUE!</v>
      </c>
      <c r="BQ91" t="e">
        <f t="shared" ca="1" si="41"/>
        <v>#VALUE!</v>
      </c>
      <c r="BR91" t="e">
        <f t="shared" ca="1" si="43"/>
        <v>#VALUE!</v>
      </c>
      <c r="BS91" t="e">
        <f t="shared" ca="1" si="44"/>
        <v>#VALUE!</v>
      </c>
      <c r="BT91" t="e">
        <f ca="1">OFFSET([1]EquipTable!$A$1,ROW()-1,0)</f>
        <v>#VALUE!</v>
      </c>
    </row>
    <row r="92" spans="1:72">
      <c r="A92">
        <v>29</v>
      </c>
      <c r="B92">
        <v>2</v>
      </c>
      <c r="C92">
        <f t="shared" si="30"/>
        <v>0</v>
      </c>
      <c r="D92">
        <f t="shared" ref="D92:I101" ca="1" si="47">RAND()</f>
        <v>0.75503952577935129</v>
      </c>
      <c r="E92">
        <f t="shared" ca="1" si="47"/>
        <v>0.30725744228948604</v>
      </c>
      <c r="F92">
        <f t="shared" ca="1" si="47"/>
        <v>3.1525486293559335E-2</v>
      </c>
      <c r="G92">
        <f t="shared" ca="1" si="47"/>
        <v>0.53719441507788834</v>
      </c>
      <c r="H92">
        <f t="shared" ca="1" si="47"/>
        <v>6.3449769246149201E-2</v>
      </c>
      <c r="I92">
        <f t="shared" ca="1" si="47"/>
        <v>0.29947514073355941</v>
      </c>
      <c r="M92" t="str">
        <f t="shared" ca="1" si="31"/>
        <v>안 지정 캐릭터 PP 영웅등급</v>
      </c>
      <c r="N92">
        <f t="shared" ca="1" si="42"/>
        <v>30725</v>
      </c>
      <c r="O92">
        <f t="shared" ca="1" si="36"/>
        <v>10</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캐릭터",$M92="지정 캐릭터 LBP1",$M92="지정 캐릭터 LBP2",$M92="지정 캐릭터 LBP3",$M92="안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캐릭터",$M92="지정 캐릭터 LBP1",$M92="지정 캐릭터 LBP2",$M92="지정 캐릭터 LBP3"),
  IF(AND(OR($B92=10,$B92=11),$M92=OFFSET($M92,-1,0)),OFFSET(Q92,-1,0),
    IF(ISBLANK(VLOOKUP($N92,[2]ActorTable!$1:$1048576,MATCH("표준 DI pp Min",[2]ActorTable!$1:$1,0),0)),"삭제",
      INT(VLOOKUP($M92,$AN:$BA,MATCH($AX$1,$AN$1:$BA$1,0),0)*(VLOOKUP($N92,[2]ActorTable!$1:$1048576,MATCH("표준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VLOOKUP($M92,$AN:$BA,MATCH($AZ$1,$AN$1:$BA$1,0),0)+INT($H92*(VLOOKUP($M92,$AN:$BA,MATCH($BA$1,$AN$1:$BA$1,0),0)-VLOOKUP($M92,$AN:$BA,MATCH($AZ$1,$AN$1:$BA$1,0),0)+1))),
IF($M92="지정 캐릭터 PP",
  IF(AND(OR($B92=10,$B92=11),$M92=OFFSET($M92,-1,0)),OFFSET(Q92,-1,0),
    INT($O92*VLOOKUP($M92,$AN:$BA,MATCH($AX$1,$AN$1:$BA$1,0),0))),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영웅등급"),VLOOKUP($M92,$AN:$BA,MATCH($AX$1,$AN$1:$BA$1,0),0),
IF(OR($M92="지정 캐릭터",$M92="지정 캐릭터 LBP1",$M92="지정 캐릭터 LBP2",$M92="지정 캐릭터 LBP3"),
  IF(AND(OR($B92=10,$B92=11),$M92=OFFSET($M92,-1,0)),OFFSET(R92,-1,0),
    INT(VLOOKUP($M92,$AN:$BA,MATCH($AX$1,$AN$1:$BA$1,0),0)*(VLOOKUP($N92,[2]ActorTable!$1:$1048576,MATCH("표준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VLOOKUP($M92,$AN:$BA,MATCH($AX$1,$AN$1:$BA$1,0),0)+INT($I92*(VLOOKUP($M92,$AN:$BA,MATCH($AY$1,$AN$1:$BA$1,0),0)-VLOOKUP($M92,$AN:$BA,MATCH($AX$1,$AN$1:$BA$1,0),0)+1))),
IF($M92="지정 캐릭터 PP",
  IF(AND(OR($B92=10,$B92=11),$M92=OFFSET($M92,-1,0)),OFFSET(R92,-1,0),
    INT($O92*(VLOOKUP($M92,$AN:$BA,MATCH($AX$1,$AN$1:$BA$1,0),0)*(VLOOKUP($M92,$AN:$BA,MATCH($AY$1,$AN$1:$BA$1,0),0)+$I92*(VLOOKUP($M92,$AN:$BA,MATCH($AZ$1,$AN$1:$BA$1,0),0)-VLOOKUP($M92,$AN:$BA,MATCH($AY$1,$AN$1:$BA$1,0),0)))))),
IF(OR($M92="안 지정 캐릭터 PP 일반등급",$M92="안 지정 캐릭터 PP 영웅등급"),
  IF(AND(OR($B92=10,$B92=11),$M92=OFFSET($M92,-1,0)),OFFSET(R92,-1,0),
    $O92*VLOOKUP($M92,$AN:$BA,MATCH($AX$1,$AN$1:$BA$1,0),0)),
"그외없음")))))))</f>
        <v>1000</v>
      </c>
      <c r="S92" t="str">
        <f ca="1">IF(OR(ISNUMBER(N92),N92="삭제"),"",
IF(LEFT(N92,5)="Equip",
  IF($BN$1&lt;VLOOKUP(N92,[1]EquipTable!$1:$1048576,MATCH("업데이트순번",[1]EquipTable!$1:$1,0),0),"업데이트순번이상",""),
IF(LEFT(N92,5)="Actor",
  IF($BW$1&lt;VLOOKUP(N92,[2]ActorTable!$1:$1048576,MATCH("업데이트순번",[2]ActorTable!$1:$1,0),0),"업데이트순번이상",""),
"그외없음")))</f>
        <v/>
      </c>
      <c r="T92">
        <f t="shared" ca="1" si="32"/>
        <v>0</v>
      </c>
      <c r="U92" t="s">
        <v>92</v>
      </c>
      <c r="V92">
        <v>80564</v>
      </c>
      <c r="W92">
        <v>13</v>
      </c>
      <c r="X92" t="s">
        <v>129</v>
      </c>
      <c r="Z92">
        <v>1300</v>
      </c>
      <c r="AA92" t="str">
        <f t="shared" ca="1" si="33"/>
        <v>uph</v>
      </c>
      <c r="AB92" t="s">
        <v>92</v>
      </c>
      <c r="AC92">
        <v>10094</v>
      </c>
      <c r="AD92">
        <v>9</v>
      </c>
      <c r="AE92" t="s">
        <v>129</v>
      </c>
      <c r="AG92">
        <v>900</v>
      </c>
      <c r="AH92" t="str">
        <f t="shared" si="34"/>
        <v/>
      </c>
      <c r="AI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IFERROR(VLOOKUP(AC92,[2]ActorTable!$A:$G,MATCH("이름참고",[2]ActorTable!$1:$1,0),0),"캐릭터없음"),
"")))))</f>
        <v/>
      </c>
      <c r="AJ92">
        <v>1</v>
      </c>
      <c r="AK9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v>
      </c>
      <c r="AL92" t="str">
        <f t="shared" ca="1" si="35"/>
        <v>{"dy":29,"sl":2,"tp":"uph","vl":"10094","cn":9,"pt":"GO","pr":900}</v>
      </c>
      <c r="BK92" t="e">
        <f ca="1">IF(VLOOKUP($BT92,[1]EquipTable!$1:$1048576,MATCH("업데이트순번",[1]EquipTable!$1:$1,0),0)&lt;=$BN$1,1,0)
*IF(MID(BT92,7,1)="4",0.1,1)</f>
        <v>#VALUE!</v>
      </c>
      <c r="BL92" t="e">
        <f ca="1">IF(VLOOKUP($BT92,[1]EquipTable!$1:$1048576,MATCH("업데이트순번",[1]EquipTable!$1:$1,0),0)&lt;=$BN$1,1,0)
*IF(MID(BT92,7,1)="4",0.1,1)
*IF(AND(MID(BT92,7,1)&lt;&gt;"4",OR(MID(BT92,6,1)="6",MID(BT92,6,1)="7")),3,1)</f>
        <v>#VALUE!</v>
      </c>
      <c r="BM92" t="e">
        <f ca="1">IF(VLOOKUP($BT92,[1]EquipTable!$1:$1048576,MATCH("업데이트순번",[1]EquipTable!$1:$1,0),0)&lt;=$BN$1,1,0)
*IF(MID(BT92,7,1)="4",0.1,1)
*IF(AND(MID(BT92,7,1)&lt;&gt;"4",MID(BT92,6,1)="8"),4,1)</f>
        <v>#VALUE!</v>
      </c>
      <c r="BN92" t="e">
        <f t="shared" ca="1" si="38"/>
        <v>#VALUE!</v>
      </c>
      <c r="BO92" t="e">
        <f t="shared" ca="1" si="39"/>
        <v>#VALUE!</v>
      </c>
      <c r="BP92" t="e">
        <f t="shared" ca="1" si="40"/>
        <v>#VALUE!</v>
      </c>
      <c r="BQ92" t="e">
        <f t="shared" ca="1" si="41"/>
        <v>#VALUE!</v>
      </c>
      <c r="BR92" t="e">
        <f t="shared" ca="1" si="43"/>
        <v>#VALUE!</v>
      </c>
      <c r="BS92" t="e">
        <f t="shared" ca="1" si="44"/>
        <v>#VALUE!</v>
      </c>
      <c r="BT92" t="e">
        <f ca="1">OFFSET([1]EquipTable!$A$1,ROW()-1,0)</f>
        <v>#VALUE!</v>
      </c>
    </row>
    <row r="93" spans="1:72">
      <c r="A93">
        <v>30</v>
      </c>
      <c r="B93">
        <v>2</v>
      </c>
      <c r="C93">
        <f t="shared" si="30"/>
        <v>0</v>
      </c>
      <c r="D93">
        <f t="shared" ca="1" si="47"/>
        <v>0.1031122316091686</v>
      </c>
      <c r="E93">
        <f t="shared" ca="1" si="47"/>
        <v>0.31244526033608078</v>
      </c>
      <c r="F93">
        <f t="shared" ca="1" si="47"/>
        <v>0.51016319663505494</v>
      </c>
      <c r="G93">
        <f t="shared" ca="1" si="47"/>
        <v>0.78644005396107086</v>
      </c>
      <c r="H93">
        <f t="shared" ca="1" si="47"/>
        <v>0.60312769081793649</v>
      </c>
      <c r="I93">
        <f t="shared" ca="1" si="47"/>
        <v>2.2801616343269937E-2</v>
      </c>
      <c r="M93" t="str">
        <f t="shared" ca="1" si="31"/>
        <v>안 지정 캐릭터 PP 영웅등급</v>
      </c>
      <c r="N93">
        <f t="shared" ca="1" si="42"/>
        <v>31244</v>
      </c>
      <c r="O93">
        <f t="shared" ca="1" si="36"/>
        <v>10</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캐릭터",$M93="지정 캐릭터 LBP1",$M93="지정 캐릭터 LBP2",$M93="지정 캐릭터 LBP3",$M93="안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캐릭터",$M93="지정 캐릭터 LBP1",$M93="지정 캐릭터 LBP2",$M93="지정 캐릭터 LBP3"),
  IF(AND(OR($B93=10,$B93=11),$M93=OFFSET($M93,-1,0)),OFFSET(Q93,-1,0),
    IF(ISBLANK(VLOOKUP($N93,[2]ActorTable!$1:$1048576,MATCH("표준 DI pp Min",[2]ActorTable!$1:$1,0),0)),"삭제",
      INT(VLOOKUP($M93,$AN:$BA,MATCH($AX$1,$AN$1:$BA$1,0),0)*(VLOOKUP($N93,[2]ActorTable!$1:$1048576,MATCH("표준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VLOOKUP($M93,$AN:$BA,MATCH($AZ$1,$AN$1:$BA$1,0),0)+INT($H93*(VLOOKUP($M93,$AN:$BA,MATCH($BA$1,$AN$1:$BA$1,0),0)-VLOOKUP($M93,$AN:$BA,MATCH($AZ$1,$AN$1:$BA$1,0),0)+1))),
IF($M93="지정 캐릭터 PP",
  IF(AND(OR($B93=10,$B93=11),$M93=OFFSET($M93,-1,0)),OFFSET(Q93,-1,0),
    INT($O93*VLOOKUP($M93,$AN:$BA,MATCH($AX$1,$AN$1:$BA$1,0),0))),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영웅등급"),VLOOKUP($M93,$AN:$BA,MATCH($AX$1,$AN$1:$BA$1,0),0),
IF(OR($M93="지정 캐릭터",$M93="지정 캐릭터 LBP1",$M93="지정 캐릭터 LBP2",$M93="지정 캐릭터 LBP3"),
  IF(AND(OR($B93=10,$B93=11),$M93=OFFSET($M93,-1,0)),OFFSET(R93,-1,0),
    INT(VLOOKUP($M93,$AN:$BA,MATCH($AX$1,$AN$1:$BA$1,0),0)*(VLOOKUP($N93,[2]ActorTable!$1:$1048576,MATCH("표준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VLOOKUP($M93,$AN:$BA,MATCH($AX$1,$AN$1:$BA$1,0),0)+INT($I93*(VLOOKUP($M93,$AN:$BA,MATCH($AY$1,$AN$1:$BA$1,0),0)-VLOOKUP($M93,$AN:$BA,MATCH($AX$1,$AN$1:$BA$1,0),0)+1))),
IF($M93="지정 캐릭터 PP",
  IF(AND(OR($B93=10,$B93=11),$M93=OFFSET($M93,-1,0)),OFFSET(R93,-1,0),
    INT($O93*(VLOOKUP($M93,$AN:$BA,MATCH($AX$1,$AN$1:$BA$1,0),0)*(VLOOKUP($M93,$AN:$BA,MATCH($AY$1,$AN$1:$BA$1,0),0)+$I93*(VLOOKUP($M93,$AN:$BA,MATCH($AZ$1,$AN$1:$BA$1,0),0)-VLOOKUP($M93,$AN:$BA,MATCH($AY$1,$AN$1:$BA$1,0),0)))))),
IF(OR($M93="안 지정 캐릭터 PP 일반등급",$M93="안 지정 캐릭터 PP 영웅등급"),
  IF(AND(OR($B93=10,$B93=11),$M93=OFFSET($M93,-1,0)),OFFSET(R93,-1,0),
    $O93*VLOOKUP($M93,$AN:$BA,MATCH($AX$1,$AN$1:$BA$1,0),0)),
"그외없음")))))))</f>
        <v>1000</v>
      </c>
      <c r="S93" t="str">
        <f ca="1">IF(OR(ISNUMBER(N93),N93="삭제"),"",
IF(LEFT(N93,5)="Equip",
  IF($BN$1&lt;VLOOKUP(N93,[1]EquipTable!$1:$1048576,MATCH("업데이트순번",[1]EquipTable!$1:$1,0),0),"업데이트순번이상",""),
IF(LEFT(N93,5)="Actor",
  IF($BW$1&lt;VLOOKUP(N93,[2]ActorTable!$1:$1048576,MATCH("업데이트순번",[2]ActorTable!$1:$1,0),0),"업데이트순번이상",""),
"그외없음")))</f>
        <v/>
      </c>
      <c r="T93">
        <f t="shared" ca="1" si="32"/>
        <v>0</v>
      </c>
      <c r="U93" t="s">
        <v>92</v>
      </c>
      <c r="V93">
        <v>49002</v>
      </c>
      <c r="W93">
        <v>11</v>
      </c>
      <c r="X93" t="s">
        <v>129</v>
      </c>
      <c r="Z93">
        <v>1100</v>
      </c>
      <c r="AA93" t="str">
        <f t="shared" ca="1" si="33"/>
        <v>uph</v>
      </c>
      <c r="AB93" t="s">
        <v>92</v>
      </c>
      <c r="AC93">
        <v>4121</v>
      </c>
      <c r="AD93">
        <v>9</v>
      </c>
      <c r="AE93" t="s">
        <v>129</v>
      </c>
      <c r="AG93">
        <v>900</v>
      </c>
      <c r="AH93" t="str">
        <f t="shared" si="34"/>
        <v/>
      </c>
      <c r="AI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IFERROR(VLOOKUP(AC93,[2]ActorTable!$A:$G,MATCH("이름참고",[2]ActorTable!$1:$1,0),0),"캐릭터없음"),
"")))))</f>
        <v/>
      </c>
      <c r="AJ93">
        <v>1</v>
      </c>
      <c r="AK9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v>
      </c>
      <c r="AL93" t="str">
        <f t="shared" ca="1" si="35"/>
        <v>{"dy":30,"sl":2,"tp":"uph","vl":"4121","cn":9,"pt":"GO","pr":900}</v>
      </c>
      <c r="BK93" t="e">
        <f ca="1">IF(VLOOKUP($BT93,[1]EquipTable!$1:$1048576,MATCH("업데이트순번",[1]EquipTable!$1:$1,0),0)&lt;=$BN$1,1,0)
*IF(MID(BT93,7,1)="4",0.1,1)</f>
        <v>#VALUE!</v>
      </c>
      <c r="BL93" t="e">
        <f ca="1">IF(VLOOKUP($BT93,[1]EquipTable!$1:$1048576,MATCH("업데이트순번",[1]EquipTable!$1:$1,0),0)&lt;=$BN$1,1,0)
*IF(MID(BT93,7,1)="4",0.1,1)
*IF(AND(MID(BT93,7,1)&lt;&gt;"4",OR(MID(BT93,6,1)="6",MID(BT93,6,1)="7")),3,1)</f>
        <v>#VALUE!</v>
      </c>
      <c r="BM93" t="e">
        <f ca="1">IF(VLOOKUP($BT93,[1]EquipTable!$1:$1048576,MATCH("업데이트순번",[1]EquipTable!$1:$1,0),0)&lt;=$BN$1,1,0)
*IF(MID(BT93,7,1)="4",0.1,1)
*IF(AND(MID(BT93,7,1)&lt;&gt;"4",MID(BT93,6,1)="8"),4,1)</f>
        <v>#VALUE!</v>
      </c>
      <c r="BN93" t="e">
        <f t="shared" ca="1" si="38"/>
        <v>#VALUE!</v>
      </c>
      <c r="BO93" t="e">
        <f t="shared" ca="1" si="39"/>
        <v>#VALUE!</v>
      </c>
      <c r="BP93" t="e">
        <f t="shared" ca="1" si="40"/>
        <v>#VALUE!</v>
      </c>
      <c r="BQ93" t="e">
        <f t="shared" ca="1" si="41"/>
        <v>#VALUE!</v>
      </c>
      <c r="BR93" t="e">
        <f t="shared" ca="1" si="43"/>
        <v>#VALUE!</v>
      </c>
      <c r="BS93" t="e">
        <f t="shared" ca="1" si="44"/>
        <v>#VALUE!</v>
      </c>
      <c r="BT93" t="e">
        <f ca="1">OFFSET([1]EquipTable!$A$1,ROW()-1,0)</f>
        <v>#VALUE!</v>
      </c>
    </row>
    <row r="94" spans="1:72">
      <c r="A94">
        <v>31</v>
      </c>
      <c r="B94">
        <v>2</v>
      </c>
      <c r="C94">
        <f t="shared" si="30"/>
        <v>0</v>
      </c>
      <c r="D94">
        <f t="shared" ca="1" si="47"/>
        <v>0.38008933155045099</v>
      </c>
      <c r="E94">
        <f t="shared" ca="1" si="47"/>
        <v>8.9051353599402416E-2</v>
      </c>
      <c r="F94">
        <f t="shared" ca="1" si="47"/>
        <v>0.65550945305828356</v>
      </c>
      <c r="G94">
        <f t="shared" ca="1" si="47"/>
        <v>0.18625315256040109</v>
      </c>
      <c r="H94">
        <f t="shared" ca="1" si="47"/>
        <v>0.54924782749658851</v>
      </c>
      <c r="I94">
        <f t="shared" ca="1" si="47"/>
        <v>0.61307132939059927</v>
      </c>
      <c r="M94" t="str">
        <f t="shared" ca="1" si="31"/>
        <v>안 지정 캐릭터 PP 영웅등급</v>
      </c>
      <c r="N94">
        <f t="shared" ca="1" si="42"/>
        <v>8905</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캐릭터",$M94="지정 캐릭터 LBP1",$M94="지정 캐릭터 LBP2",$M94="지정 캐릭터 LBP3",$M94="안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캐릭터",$M94="지정 캐릭터 LBP1",$M94="지정 캐릭터 LBP2",$M94="지정 캐릭터 LBP3"),
  IF(AND(OR($B94=10,$B94=11),$M94=OFFSET($M94,-1,0)),OFFSET(Q94,-1,0),
    IF(ISBLANK(VLOOKUP($N94,[2]ActorTable!$1:$1048576,MATCH("표준 DI pp Min",[2]ActorTable!$1:$1,0),0)),"삭제",
      INT(VLOOKUP($M94,$AN:$BA,MATCH($AX$1,$AN$1:$BA$1,0),0)*(VLOOKUP($N94,[2]ActorTable!$1:$1048576,MATCH("표준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VLOOKUP($M94,$AN:$BA,MATCH($AZ$1,$AN$1:$BA$1,0),0)+INT($H94*(VLOOKUP($M94,$AN:$BA,MATCH($BA$1,$AN$1:$BA$1,0),0)-VLOOKUP($M94,$AN:$BA,MATCH($AZ$1,$AN$1:$BA$1,0),0)+1))),
IF($M94="지정 캐릭터 PP",
  IF(AND(OR($B94=10,$B94=11),$M94=OFFSET($M94,-1,0)),OFFSET(Q94,-1,0),
    INT($O94*VLOOKUP($M94,$AN:$BA,MATCH($AX$1,$AN$1:$BA$1,0),0))),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영웅등급"),VLOOKUP($M94,$AN:$BA,MATCH($AX$1,$AN$1:$BA$1,0),0),
IF(OR($M94="지정 캐릭터",$M94="지정 캐릭터 LBP1",$M94="지정 캐릭터 LBP2",$M94="지정 캐릭터 LBP3"),
  IF(AND(OR($B94=10,$B94=11),$M94=OFFSET($M94,-1,0)),OFFSET(R94,-1,0),
    INT(VLOOKUP($M94,$AN:$BA,MATCH($AX$1,$AN$1:$BA$1,0),0)*(VLOOKUP($N94,[2]ActorTable!$1:$1048576,MATCH("표준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VLOOKUP($M94,$AN:$BA,MATCH($AX$1,$AN$1:$BA$1,0),0)+INT($I94*(VLOOKUP($M94,$AN:$BA,MATCH($AY$1,$AN$1:$BA$1,0),0)-VLOOKUP($M94,$AN:$BA,MATCH($AX$1,$AN$1:$BA$1,0),0)+1))),
IF($M94="지정 캐릭터 PP",
  IF(AND(OR($B94=10,$B94=11),$M94=OFFSET($M94,-1,0)),OFFSET(R94,-1,0),
    INT($O94*(VLOOKUP($M94,$AN:$BA,MATCH($AX$1,$AN$1:$BA$1,0),0)*(VLOOKUP($M94,$AN:$BA,MATCH($AY$1,$AN$1:$BA$1,0),0)+$I94*(VLOOKUP($M94,$AN:$BA,MATCH($AZ$1,$AN$1:$BA$1,0),0)-VLOOKUP($M94,$AN:$BA,MATCH($AY$1,$AN$1:$BA$1,0),0)))))),
IF(OR($M94="안 지정 캐릭터 PP 일반등급",$M94="안 지정 캐릭터 PP 영웅등급"),
  IF(AND(OR($B94=10,$B94=11),$M94=OFFSET($M94,-1,0)),OFFSET(R94,-1,0),
    $O94*VLOOKUP($M94,$AN:$BA,MATCH($AX$1,$AN$1:$BA$1,0),0)),
"그외없음")))))))</f>
        <v>900</v>
      </c>
      <c r="S94" t="str">
        <f ca="1">IF(OR(ISNUMBER(N94),N94="삭제"),"",
IF(LEFT(N94,5)="Equip",
  IF($BN$1&lt;VLOOKUP(N94,[1]EquipTable!$1:$1048576,MATCH("업데이트순번",[1]EquipTable!$1:$1,0),0),"업데이트순번이상",""),
IF(LEFT(N94,5)="Actor",
  IF($BW$1&lt;VLOOKUP(N94,[2]ActorTable!$1:$1048576,MATCH("업데이트순번",[2]ActorTable!$1:$1,0),0),"업데이트순번이상",""),
"그외없음")))</f>
        <v/>
      </c>
      <c r="T94">
        <f t="shared" ca="1" si="32"/>
        <v>0</v>
      </c>
      <c r="U94" t="s">
        <v>92</v>
      </c>
      <c r="V94">
        <v>77307</v>
      </c>
      <c r="W94">
        <v>13</v>
      </c>
      <c r="X94" t="s">
        <v>129</v>
      </c>
      <c r="Z94">
        <v>1300</v>
      </c>
      <c r="AA94" t="str">
        <f t="shared" ca="1" si="33"/>
        <v>uph</v>
      </c>
      <c r="AB94" t="s">
        <v>92</v>
      </c>
      <c r="AC94">
        <v>42475</v>
      </c>
      <c r="AD94">
        <v>11</v>
      </c>
      <c r="AE94" t="s">
        <v>129</v>
      </c>
      <c r="AG94">
        <v>1100</v>
      </c>
      <c r="AH94" t="str">
        <f t="shared" si="34"/>
        <v/>
      </c>
      <c r="AI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IFERROR(VLOOKUP(AC94,[2]ActorTable!$A:$G,MATCH("이름참고",[2]ActorTable!$1:$1,0),0),"캐릭터없음"),
"")))))</f>
        <v/>
      </c>
      <c r="AJ94">
        <v>1</v>
      </c>
      <c r="AK9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v>
      </c>
      <c r="AL94" t="str">
        <f t="shared" ca="1" si="35"/>
        <v>{"dy":31,"sl":2,"tp":"uph","vl":"42475","cn":11,"pt":"GO","pr":1100}</v>
      </c>
      <c r="BK94" t="e">
        <f ca="1">IF(VLOOKUP($BT94,[1]EquipTable!$1:$1048576,MATCH("업데이트순번",[1]EquipTable!$1:$1,0),0)&lt;=$BN$1,1,0)
*IF(MID(BT94,7,1)="4",0.1,1)</f>
        <v>#VALUE!</v>
      </c>
      <c r="BL94" t="e">
        <f ca="1">IF(VLOOKUP($BT94,[1]EquipTable!$1:$1048576,MATCH("업데이트순번",[1]EquipTable!$1:$1,0),0)&lt;=$BN$1,1,0)
*IF(MID(BT94,7,1)="4",0.1,1)
*IF(AND(MID(BT94,7,1)&lt;&gt;"4",OR(MID(BT94,6,1)="6",MID(BT94,6,1)="7")),3,1)</f>
        <v>#VALUE!</v>
      </c>
      <c r="BM94" t="e">
        <f ca="1">IF(VLOOKUP($BT94,[1]EquipTable!$1:$1048576,MATCH("업데이트순번",[1]EquipTable!$1:$1,0),0)&lt;=$BN$1,1,0)
*IF(MID(BT94,7,1)="4",0.1,1)
*IF(AND(MID(BT94,7,1)&lt;&gt;"4",MID(BT94,6,1)="8"),4,1)</f>
        <v>#VALUE!</v>
      </c>
      <c r="BN94" t="e">
        <f t="shared" ca="1" si="38"/>
        <v>#VALUE!</v>
      </c>
      <c r="BO94" t="e">
        <f t="shared" ca="1" si="39"/>
        <v>#VALUE!</v>
      </c>
      <c r="BP94" t="e">
        <f t="shared" ca="1" si="40"/>
        <v>#VALUE!</v>
      </c>
      <c r="BQ94" t="e">
        <f t="shared" ca="1" si="41"/>
        <v>#VALUE!</v>
      </c>
      <c r="BR94" t="e">
        <f t="shared" ca="1" si="43"/>
        <v>#VALUE!</v>
      </c>
      <c r="BS94" t="e">
        <f t="shared" ca="1" si="44"/>
        <v>#VALUE!</v>
      </c>
      <c r="BT94" t="e">
        <f ca="1">OFFSET([1]EquipTable!$A$1,ROW()-1,0)</f>
        <v>#VALUE!</v>
      </c>
    </row>
    <row r="95" spans="1:72">
      <c r="A95">
        <v>1</v>
      </c>
      <c r="B95">
        <v>3</v>
      </c>
      <c r="C95">
        <f t="shared" si="30"/>
        <v>0</v>
      </c>
      <c r="D95">
        <f t="shared" ca="1" si="47"/>
        <v>0.84374758366194436</v>
      </c>
      <c r="E95">
        <f t="shared" ca="1" si="47"/>
        <v>5.4314048550572314E-2</v>
      </c>
      <c r="F95">
        <f t="shared" ca="1" si="47"/>
        <v>8.8546044797751744E-2</v>
      </c>
      <c r="G95">
        <f t="shared" ca="1" si="47"/>
        <v>0.13139491355225752</v>
      </c>
      <c r="H95">
        <f t="shared" ca="1" si="47"/>
        <v>0.77017585040663206</v>
      </c>
      <c r="I95">
        <f t="shared" ca="1" si="47"/>
        <v>0.78506864222053208</v>
      </c>
      <c r="M95" t="str">
        <f t="shared" ca="1" si="31"/>
        <v>안 지정 캐릭터 PP 일반등급</v>
      </c>
      <c r="N95">
        <f t="shared" ca="1" si="42"/>
        <v>5431</v>
      </c>
      <c r="O95">
        <f t="shared" ca="1" si="36"/>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캐릭터",$M95="지정 캐릭터 LBP1",$M95="지정 캐릭터 LBP2",$M95="지정 캐릭터 LBP3",$M95="안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캐릭터",$M95="지정 캐릭터 LBP1",$M95="지정 캐릭터 LBP2",$M95="지정 캐릭터 LBP3"),
  IF(AND(OR($B95=10,$B95=11),$M95=OFFSET($M95,-1,0)),OFFSET(Q95,-1,0),
    IF(ISBLANK(VLOOKUP($N95,[2]ActorTable!$1:$1048576,MATCH("표준 DI pp Min",[2]ActorTable!$1:$1,0),0)),"삭제",
      INT(VLOOKUP($M95,$AN:$BA,MATCH($AX$1,$AN$1:$BA$1,0),0)*(VLOOKUP($N95,[2]ActorTable!$1:$1048576,MATCH("표준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VLOOKUP($M95,$AN:$BA,MATCH($AZ$1,$AN$1:$BA$1,0),0)+INT($H95*(VLOOKUP($M95,$AN:$BA,MATCH($BA$1,$AN$1:$BA$1,0),0)-VLOOKUP($M95,$AN:$BA,MATCH($AZ$1,$AN$1:$BA$1,0),0)+1))),
IF($M95="지정 캐릭터 PP",
  IF(AND(OR($B95=10,$B95=11),$M95=OFFSET($M95,-1,0)),OFFSET(Q95,-1,0),
    INT($O95*VLOOKUP($M95,$AN:$BA,MATCH($AX$1,$AN$1:$BA$1,0),0))),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영웅등급"),VLOOKUP($M95,$AN:$BA,MATCH($AX$1,$AN$1:$BA$1,0),0),
IF(OR($M95="지정 캐릭터",$M95="지정 캐릭터 LBP1",$M95="지정 캐릭터 LBP2",$M95="지정 캐릭터 LBP3"),
  IF(AND(OR($B95=10,$B95=11),$M95=OFFSET($M95,-1,0)),OFFSET(R95,-1,0),
    INT(VLOOKUP($M95,$AN:$BA,MATCH($AX$1,$AN$1:$BA$1,0),0)*(VLOOKUP($N95,[2]ActorTable!$1:$1048576,MATCH("표준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VLOOKUP($M95,$AN:$BA,MATCH($AX$1,$AN$1:$BA$1,0),0)+INT($I95*(VLOOKUP($M95,$AN:$BA,MATCH($AY$1,$AN$1:$BA$1,0),0)-VLOOKUP($M95,$AN:$BA,MATCH($AX$1,$AN$1:$BA$1,0),0)+1))),
IF($M95="지정 캐릭터 PP",
  IF(AND(OR($B95=10,$B95=11),$M95=OFFSET($M95,-1,0)),OFFSET(R95,-1,0),
    INT($O95*(VLOOKUP($M95,$AN:$BA,MATCH($AX$1,$AN$1:$BA$1,0),0)*(VLOOKUP($M95,$AN:$BA,MATCH($AY$1,$AN$1:$BA$1,0),0)+$I95*(VLOOKUP($M95,$AN:$BA,MATCH($AZ$1,$AN$1:$BA$1,0),0)-VLOOKUP($M95,$AN:$BA,MATCH($AY$1,$AN$1:$BA$1,0),0)))))),
IF(OR($M95="안 지정 캐릭터 PP 일반등급",$M95="안 지정 캐릭터 PP 영웅등급"),
  IF(AND(OR($B95=10,$B95=11),$M95=OFFSET($M95,-1,0)),OFFSET(R95,-1,0),
    $O95*VLOOKUP($M95,$AN:$BA,MATCH($AX$1,$AN$1:$BA$1,0),0)),
"그외없음")))))))</f>
        <v>900</v>
      </c>
      <c r="S95" t="str">
        <f ca="1">IF(OR(ISNUMBER(N95),N95="삭제"),"",
IF(LEFT(N95,5)="Equip",
  IF($BN$1&lt;VLOOKUP(N95,[1]EquipTable!$1:$1048576,MATCH("업데이트순번",[1]EquipTable!$1:$1,0),0),"업데이트순번이상",""),
IF(LEFT(N95,5)="Actor",
  IF($BW$1&lt;VLOOKUP(N95,[2]ActorTable!$1:$1048576,MATCH("업데이트순번",[2]ActorTable!$1:$1,0),0),"업데이트순번이상",""),
"그외없음")))</f>
        <v/>
      </c>
      <c r="T95">
        <f t="shared" ca="1" si="32"/>
        <v>0</v>
      </c>
      <c r="U95" t="s">
        <v>93</v>
      </c>
      <c r="V95">
        <v>4710</v>
      </c>
      <c r="W95">
        <v>9</v>
      </c>
      <c r="X95" t="s">
        <v>129</v>
      </c>
      <c r="Z95">
        <v>900</v>
      </c>
      <c r="AA95" t="str">
        <f t="shared" ca="1" si="33"/>
        <v>upn</v>
      </c>
      <c r="AB95" t="s">
        <v>93</v>
      </c>
      <c r="AC95">
        <v>51018</v>
      </c>
      <c r="AD95">
        <v>12</v>
      </c>
      <c r="AE95" t="s">
        <v>129</v>
      </c>
      <c r="AG95">
        <v>1200</v>
      </c>
      <c r="AH95" t="str">
        <f t="shared" si="34"/>
        <v/>
      </c>
      <c r="AI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IFERROR(VLOOKUP(AC95,[2]ActorTable!$A:$G,MATCH("이름참고",[2]ActorTable!$1:$1,0),0),"캐릭터없음"),
"")))))</f>
        <v/>
      </c>
      <c r="AJ95">
        <v>1</v>
      </c>
      <c r="AK9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v>
      </c>
      <c r="AL95" t="str">
        <f t="shared" ca="1" si="35"/>
        <v>{"dy":1,"sl":3,"tp":"upn","vl":"51018","cn":12,"pt":"GO","pr":1200}</v>
      </c>
      <c r="BK95" t="e">
        <f ca="1">IF(VLOOKUP($BT95,[1]EquipTable!$1:$1048576,MATCH("업데이트순번",[1]EquipTable!$1:$1,0),0)&lt;=$BN$1,1,0)
*IF(MID(BT95,7,1)="4",0.1,1)</f>
        <v>#VALUE!</v>
      </c>
      <c r="BL95" t="e">
        <f ca="1">IF(VLOOKUP($BT95,[1]EquipTable!$1:$1048576,MATCH("업데이트순번",[1]EquipTable!$1:$1,0),0)&lt;=$BN$1,1,0)
*IF(MID(BT95,7,1)="4",0.1,1)
*IF(AND(MID(BT95,7,1)&lt;&gt;"4",OR(MID(BT95,6,1)="6",MID(BT95,6,1)="7")),3,1)</f>
        <v>#VALUE!</v>
      </c>
      <c r="BM95" t="e">
        <f ca="1">IF(VLOOKUP($BT95,[1]EquipTable!$1:$1048576,MATCH("업데이트순번",[1]EquipTable!$1:$1,0),0)&lt;=$BN$1,1,0)
*IF(MID(BT95,7,1)="4",0.1,1)
*IF(AND(MID(BT95,7,1)&lt;&gt;"4",MID(BT95,6,1)="8"),4,1)</f>
        <v>#VALUE!</v>
      </c>
      <c r="BN95" t="e">
        <f t="shared" ca="1" si="38"/>
        <v>#VALUE!</v>
      </c>
      <c r="BO95" t="e">
        <f t="shared" ca="1" si="39"/>
        <v>#VALUE!</v>
      </c>
      <c r="BP95" t="e">
        <f t="shared" ca="1" si="40"/>
        <v>#VALUE!</v>
      </c>
      <c r="BQ95" t="e">
        <f t="shared" ca="1" si="41"/>
        <v>#VALUE!</v>
      </c>
      <c r="BR95" t="e">
        <f t="shared" ca="1" si="43"/>
        <v>#VALUE!</v>
      </c>
      <c r="BS95" t="e">
        <f t="shared" ca="1" si="44"/>
        <v>#VALUE!</v>
      </c>
      <c r="BT95" t="e">
        <f ca="1">OFFSET([1]EquipTable!$A$1,ROW()-1,0)</f>
        <v>#VALUE!</v>
      </c>
    </row>
    <row r="96" spans="1:72">
      <c r="A96">
        <v>2</v>
      </c>
      <c r="B96">
        <v>3</v>
      </c>
      <c r="C96">
        <f t="shared" si="30"/>
        <v>0</v>
      </c>
      <c r="D96">
        <f t="shared" ca="1" si="47"/>
        <v>0.28851063620501416</v>
      </c>
      <c r="E96">
        <f t="shared" ca="1" si="47"/>
        <v>8.9252215957590364E-2</v>
      </c>
      <c r="F96">
        <f t="shared" ca="1" si="47"/>
        <v>0.82025877727684737</v>
      </c>
      <c r="G96">
        <f t="shared" ca="1" si="47"/>
        <v>0.84674055656292391</v>
      </c>
      <c r="H96">
        <f t="shared" ca="1" si="47"/>
        <v>0.53163748055298621</v>
      </c>
      <c r="I96">
        <f t="shared" ca="1" si="47"/>
        <v>0.78113272847741233</v>
      </c>
      <c r="M96" t="str">
        <f t="shared" ca="1" si="31"/>
        <v>안 지정 캐릭터 PP 일반등급</v>
      </c>
      <c r="N96">
        <f t="shared" ca="1" si="42"/>
        <v>8925</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캐릭터",$M96="지정 캐릭터 LBP1",$M96="지정 캐릭터 LBP2",$M96="지정 캐릭터 LBP3",$M96="안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캐릭터",$M96="지정 캐릭터 LBP1",$M96="지정 캐릭터 LBP2",$M96="지정 캐릭터 LBP3"),
  IF(AND(OR($B96=10,$B96=11),$M96=OFFSET($M96,-1,0)),OFFSET(Q96,-1,0),
    IF(ISBLANK(VLOOKUP($N96,[2]ActorTable!$1:$1048576,MATCH("표준 DI pp Min",[2]ActorTable!$1:$1,0),0)),"삭제",
      INT(VLOOKUP($M96,$AN:$BA,MATCH($AX$1,$AN$1:$BA$1,0),0)*(VLOOKUP($N96,[2]ActorTable!$1:$1048576,MATCH("표준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VLOOKUP($M96,$AN:$BA,MATCH($AZ$1,$AN$1:$BA$1,0),0)+INT($H96*(VLOOKUP($M96,$AN:$BA,MATCH($BA$1,$AN$1:$BA$1,0),0)-VLOOKUP($M96,$AN:$BA,MATCH($AZ$1,$AN$1:$BA$1,0),0)+1))),
IF($M96="지정 캐릭터 PP",
  IF(AND(OR($B96=10,$B96=11),$M96=OFFSET($M96,-1,0)),OFFSET(Q96,-1,0),
    INT($O96*VLOOKUP($M96,$AN:$BA,MATCH($AX$1,$AN$1:$BA$1,0),0))),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영웅등급"),VLOOKUP($M96,$AN:$BA,MATCH($AX$1,$AN$1:$BA$1,0),0),
IF(OR($M96="지정 캐릭터",$M96="지정 캐릭터 LBP1",$M96="지정 캐릭터 LBP2",$M96="지정 캐릭터 LBP3"),
  IF(AND(OR($B96=10,$B96=11),$M96=OFFSET($M96,-1,0)),OFFSET(R96,-1,0),
    INT(VLOOKUP($M96,$AN:$BA,MATCH($AX$1,$AN$1:$BA$1,0),0)*(VLOOKUP($N96,[2]ActorTable!$1:$1048576,MATCH("표준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VLOOKUP($M96,$AN:$BA,MATCH($AX$1,$AN$1:$BA$1,0),0)+INT($I96*(VLOOKUP($M96,$AN:$BA,MATCH($AY$1,$AN$1:$BA$1,0),0)-VLOOKUP($M96,$AN:$BA,MATCH($AX$1,$AN$1:$BA$1,0),0)+1))),
IF($M96="지정 캐릭터 PP",
  IF(AND(OR($B96=10,$B96=11),$M96=OFFSET($M96,-1,0)),OFFSET(R96,-1,0),
    INT($O96*(VLOOKUP($M96,$AN:$BA,MATCH($AX$1,$AN$1:$BA$1,0),0)*(VLOOKUP($M96,$AN:$BA,MATCH($AY$1,$AN$1:$BA$1,0),0)+$I96*(VLOOKUP($M96,$AN:$BA,MATCH($AZ$1,$AN$1:$BA$1,0),0)-VLOOKUP($M96,$AN:$BA,MATCH($AY$1,$AN$1:$BA$1,0),0)))))),
IF(OR($M96="안 지정 캐릭터 PP 일반등급",$M96="안 지정 캐릭터 PP 영웅등급"),
  IF(AND(OR($B96=10,$B96=11),$M96=OFFSET($M96,-1,0)),OFFSET(R96,-1,0),
    $O96*VLOOKUP($M96,$AN:$BA,MATCH($AX$1,$AN$1:$BA$1,0),0)),
"그외없음")))))))</f>
        <v>900</v>
      </c>
      <c r="S96" t="str">
        <f ca="1">IF(OR(ISNUMBER(N96),N96="삭제"),"",
IF(LEFT(N96,5)="Equip",
  IF($BN$1&lt;VLOOKUP(N96,[1]EquipTable!$1:$1048576,MATCH("업데이트순번",[1]EquipTable!$1:$1,0),0),"업데이트순번이상",""),
IF(LEFT(N96,5)="Actor",
  IF($BW$1&lt;VLOOKUP(N96,[2]ActorTable!$1:$1048576,MATCH("업데이트순번",[2]ActorTable!$1:$1,0),0),"업데이트순번이상",""),
"그외없음")))</f>
        <v/>
      </c>
      <c r="T96">
        <f t="shared" ca="1" si="32"/>
        <v>0</v>
      </c>
      <c r="U96" t="s">
        <v>93</v>
      </c>
      <c r="V96">
        <v>9563</v>
      </c>
      <c r="W96">
        <v>9</v>
      </c>
      <c r="X96" t="s">
        <v>129</v>
      </c>
      <c r="Z96">
        <v>900</v>
      </c>
      <c r="AA96" t="str">
        <f t="shared" ca="1" si="33"/>
        <v>uph</v>
      </c>
      <c r="AB96" t="s">
        <v>92</v>
      </c>
      <c r="AC96">
        <v>56950</v>
      </c>
      <c r="AD96">
        <v>12</v>
      </c>
      <c r="AE96" t="s">
        <v>129</v>
      </c>
      <c r="AG96">
        <v>1200</v>
      </c>
      <c r="AH96" t="str">
        <f t="shared" si="34"/>
        <v/>
      </c>
      <c r="AI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IFERROR(VLOOKUP(AC96,[2]ActorTable!$A:$G,MATCH("이름참고",[2]ActorTable!$1:$1,0),0),"캐릭터없음"),
"")))))</f>
        <v/>
      </c>
      <c r="AJ96">
        <v>1</v>
      </c>
      <c r="AK9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v>
      </c>
      <c r="AL96" t="str">
        <f t="shared" ca="1" si="35"/>
        <v>{"dy":2,"sl":3,"tp":"uph","vl":"56950","cn":12,"pt":"GO","pr":1200}</v>
      </c>
      <c r="BK96" t="e">
        <f ca="1">IF(VLOOKUP($BT96,[1]EquipTable!$1:$1048576,MATCH("업데이트순번",[1]EquipTable!$1:$1,0),0)&lt;=$BN$1,1,0)
*IF(MID(BT96,7,1)="4",0.1,1)</f>
        <v>#VALUE!</v>
      </c>
      <c r="BL96" t="e">
        <f ca="1">IF(VLOOKUP($BT96,[1]EquipTable!$1:$1048576,MATCH("업데이트순번",[1]EquipTable!$1:$1,0),0)&lt;=$BN$1,1,0)
*IF(MID(BT96,7,1)="4",0.1,1)
*IF(AND(MID(BT96,7,1)&lt;&gt;"4",OR(MID(BT96,6,1)="6",MID(BT96,6,1)="7")),3,1)</f>
        <v>#VALUE!</v>
      </c>
      <c r="BM96" t="e">
        <f ca="1">IF(VLOOKUP($BT96,[1]EquipTable!$1:$1048576,MATCH("업데이트순번",[1]EquipTable!$1:$1,0),0)&lt;=$BN$1,1,0)
*IF(MID(BT96,7,1)="4",0.1,1)
*IF(AND(MID(BT96,7,1)&lt;&gt;"4",MID(BT96,6,1)="8"),4,1)</f>
        <v>#VALUE!</v>
      </c>
      <c r="BN96" t="e">
        <f t="shared" ca="1" si="38"/>
        <v>#VALUE!</v>
      </c>
      <c r="BO96" t="e">
        <f t="shared" ca="1" si="39"/>
        <v>#VALUE!</v>
      </c>
      <c r="BP96" t="e">
        <f t="shared" ca="1" si="40"/>
        <v>#VALUE!</v>
      </c>
      <c r="BQ96" t="e">
        <f t="shared" ca="1" si="41"/>
        <v>#VALUE!</v>
      </c>
      <c r="BR96" t="e">
        <f t="shared" ca="1" si="43"/>
        <v>#VALUE!</v>
      </c>
      <c r="BS96" t="e">
        <f t="shared" ca="1" si="44"/>
        <v>#VALUE!</v>
      </c>
      <c r="BT96" t="e">
        <f ca="1">OFFSET([1]EquipTable!$A$1,ROW()-1,0)</f>
        <v>#VALUE!</v>
      </c>
    </row>
    <row r="97" spans="1:72">
      <c r="A97">
        <v>3</v>
      </c>
      <c r="B97">
        <v>3</v>
      </c>
      <c r="C97">
        <f t="shared" si="30"/>
        <v>0</v>
      </c>
      <c r="D97">
        <f t="shared" ca="1" si="47"/>
        <v>0.64724770803930909</v>
      </c>
      <c r="E97">
        <f t="shared" ca="1" si="47"/>
        <v>0.31760060721557692</v>
      </c>
      <c r="F97">
        <f t="shared" ca="1" si="47"/>
        <v>0.39969695253936455</v>
      </c>
      <c r="G97">
        <f t="shared" ca="1" si="47"/>
        <v>0.41777803111223255</v>
      </c>
      <c r="H97">
        <f t="shared" ca="1" si="47"/>
        <v>0.77696124559060509</v>
      </c>
      <c r="I97">
        <f t="shared" ca="1" si="47"/>
        <v>0.77814952930887782</v>
      </c>
      <c r="M97" t="str">
        <f t="shared" ca="1" si="31"/>
        <v>안 지정 캐릭터 PP 일반등급</v>
      </c>
      <c r="N97">
        <f t="shared" ca="1" si="42"/>
        <v>31760</v>
      </c>
      <c r="O97">
        <f t="shared" ca="1" si="36"/>
        <v>10</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캐릭터",$M97="지정 캐릭터 LBP1",$M97="지정 캐릭터 LBP2",$M97="지정 캐릭터 LBP3",$M97="안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캐릭터",$M97="지정 캐릭터 LBP1",$M97="지정 캐릭터 LBP2",$M97="지정 캐릭터 LBP3"),
  IF(AND(OR($B97=10,$B97=11),$M97=OFFSET($M97,-1,0)),OFFSET(Q97,-1,0),
    IF(ISBLANK(VLOOKUP($N97,[2]ActorTable!$1:$1048576,MATCH("표준 DI pp Min",[2]ActorTable!$1:$1,0),0)),"삭제",
      INT(VLOOKUP($M97,$AN:$BA,MATCH($AX$1,$AN$1:$BA$1,0),0)*(VLOOKUP($N97,[2]ActorTable!$1:$1048576,MATCH("표준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VLOOKUP($M97,$AN:$BA,MATCH($AZ$1,$AN$1:$BA$1,0),0)+INT($H97*(VLOOKUP($M97,$AN:$BA,MATCH($BA$1,$AN$1:$BA$1,0),0)-VLOOKUP($M97,$AN:$BA,MATCH($AZ$1,$AN$1:$BA$1,0),0)+1))),
IF($M97="지정 캐릭터 PP",
  IF(AND(OR($B97=10,$B97=11),$M97=OFFSET($M97,-1,0)),OFFSET(Q97,-1,0),
    INT($O97*VLOOKUP($M97,$AN:$BA,MATCH($AX$1,$AN$1:$BA$1,0),0))),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영웅등급"),VLOOKUP($M97,$AN:$BA,MATCH($AX$1,$AN$1:$BA$1,0),0),
IF(OR($M97="지정 캐릭터",$M97="지정 캐릭터 LBP1",$M97="지정 캐릭터 LBP2",$M97="지정 캐릭터 LBP3"),
  IF(AND(OR($B97=10,$B97=11),$M97=OFFSET($M97,-1,0)),OFFSET(R97,-1,0),
    INT(VLOOKUP($M97,$AN:$BA,MATCH($AX$1,$AN$1:$BA$1,0),0)*(VLOOKUP($N97,[2]ActorTable!$1:$1048576,MATCH("표준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VLOOKUP($M97,$AN:$BA,MATCH($AX$1,$AN$1:$BA$1,0),0)+INT($I97*(VLOOKUP($M97,$AN:$BA,MATCH($AY$1,$AN$1:$BA$1,0),0)-VLOOKUP($M97,$AN:$BA,MATCH($AX$1,$AN$1:$BA$1,0),0)+1))),
IF($M97="지정 캐릭터 PP",
  IF(AND(OR($B97=10,$B97=11),$M97=OFFSET($M97,-1,0)),OFFSET(R97,-1,0),
    INT($O97*(VLOOKUP($M97,$AN:$BA,MATCH($AX$1,$AN$1:$BA$1,0),0)*(VLOOKUP($M97,$AN:$BA,MATCH($AY$1,$AN$1:$BA$1,0),0)+$I97*(VLOOKUP($M97,$AN:$BA,MATCH($AZ$1,$AN$1:$BA$1,0),0)-VLOOKUP($M97,$AN:$BA,MATCH($AY$1,$AN$1:$BA$1,0),0)))))),
IF(OR($M97="안 지정 캐릭터 PP 일반등급",$M97="안 지정 캐릭터 PP 영웅등급"),
  IF(AND(OR($B97=10,$B97=11),$M97=OFFSET($M97,-1,0)),OFFSET(R97,-1,0),
    $O97*VLOOKUP($M97,$AN:$BA,MATCH($AX$1,$AN$1:$BA$1,0),0)),
"그외없음")))))))</f>
        <v>1000</v>
      </c>
      <c r="S97" t="str">
        <f ca="1">IF(OR(ISNUMBER(N97),N97="삭제"),"",
IF(LEFT(N97,5)="Equip",
  IF($BN$1&lt;VLOOKUP(N97,[1]EquipTable!$1:$1048576,MATCH("업데이트순번",[1]EquipTable!$1:$1,0),0),"업데이트순번이상",""),
IF(LEFT(N97,5)="Actor",
  IF($BW$1&lt;VLOOKUP(N97,[2]ActorTable!$1:$1048576,MATCH("업데이트순번",[2]ActorTable!$1:$1,0),0),"업데이트순번이상",""),
"그외없음")))</f>
        <v/>
      </c>
      <c r="T97">
        <f t="shared" ca="1" si="32"/>
        <v>0</v>
      </c>
      <c r="U97" t="s">
        <v>93</v>
      </c>
      <c r="V97">
        <v>13699</v>
      </c>
      <c r="W97">
        <v>9</v>
      </c>
      <c r="X97" t="s">
        <v>129</v>
      </c>
      <c r="Z97">
        <v>900</v>
      </c>
      <c r="AA97" t="str">
        <f t="shared" ca="1" si="33"/>
        <v>upn</v>
      </c>
      <c r="AB97" t="s">
        <v>93</v>
      </c>
      <c r="AC97">
        <v>11906</v>
      </c>
      <c r="AD97">
        <v>9</v>
      </c>
      <c r="AE97" t="s">
        <v>129</v>
      </c>
      <c r="AG97">
        <v>900</v>
      </c>
      <c r="AH97" t="str">
        <f t="shared" si="34"/>
        <v/>
      </c>
      <c r="AI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IFERROR(VLOOKUP(AC97,[2]ActorTable!$A:$G,MATCH("이름참고",[2]ActorTable!$1:$1,0),0),"캐릭터없음"),
"")))))</f>
        <v/>
      </c>
      <c r="AJ97">
        <v>1</v>
      </c>
      <c r="AK9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v>
      </c>
      <c r="AL97" t="str">
        <f t="shared" ca="1" si="35"/>
        <v>{"dy":3,"sl":3,"tp":"upn","vl":"11906","cn":9,"pt":"GO","pr":900}</v>
      </c>
      <c r="BK97" t="e">
        <f ca="1">IF(VLOOKUP($BT97,[1]EquipTable!$1:$1048576,MATCH("업데이트순번",[1]EquipTable!$1:$1,0),0)&lt;=$BN$1,1,0)
*IF(MID(BT97,7,1)="4",0.1,1)</f>
        <v>#VALUE!</v>
      </c>
      <c r="BL97" t="e">
        <f ca="1">IF(VLOOKUP($BT97,[1]EquipTable!$1:$1048576,MATCH("업데이트순번",[1]EquipTable!$1:$1,0),0)&lt;=$BN$1,1,0)
*IF(MID(BT97,7,1)="4",0.1,1)
*IF(AND(MID(BT97,7,1)&lt;&gt;"4",OR(MID(BT97,6,1)="6",MID(BT97,6,1)="7")),3,1)</f>
        <v>#VALUE!</v>
      </c>
      <c r="BM97" t="e">
        <f ca="1">IF(VLOOKUP($BT97,[1]EquipTable!$1:$1048576,MATCH("업데이트순번",[1]EquipTable!$1:$1,0),0)&lt;=$BN$1,1,0)
*IF(MID(BT97,7,1)="4",0.1,1)
*IF(AND(MID(BT97,7,1)&lt;&gt;"4",MID(BT97,6,1)="8"),4,1)</f>
        <v>#VALUE!</v>
      </c>
      <c r="BN97" t="e">
        <f t="shared" ca="1" si="38"/>
        <v>#VALUE!</v>
      </c>
      <c r="BO97" t="e">
        <f t="shared" ca="1" si="39"/>
        <v>#VALUE!</v>
      </c>
      <c r="BP97" t="e">
        <f t="shared" ca="1" si="40"/>
        <v>#VALUE!</v>
      </c>
      <c r="BQ97" t="e">
        <f t="shared" ca="1" si="41"/>
        <v>#VALUE!</v>
      </c>
      <c r="BR97" t="e">
        <f t="shared" ca="1" si="43"/>
        <v>#VALUE!</v>
      </c>
      <c r="BS97" t="e">
        <f t="shared" ca="1" si="44"/>
        <v>#VALUE!</v>
      </c>
      <c r="BT97" t="e">
        <f ca="1">OFFSET([1]EquipTable!$A$1,ROW()-1,0)</f>
        <v>#VALUE!</v>
      </c>
    </row>
    <row r="98" spans="1:72">
      <c r="A98">
        <v>4</v>
      </c>
      <c r="B98">
        <v>3</v>
      </c>
      <c r="C98">
        <f t="shared" si="30"/>
        <v>0</v>
      </c>
      <c r="D98">
        <f t="shared" ca="1" si="47"/>
        <v>0.38145609976673966</v>
      </c>
      <c r="E98">
        <f t="shared" ca="1" si="47"/>
        <v>0.73397600914152428</v>
      </c>
      <c r="F98">
        <f t="shared" ca="1" si="47"/>
        <v>0.74023661002818808</v>
      </c>
      <c r="G98">
        <f t="shared" ca="1" si="47"/>
        <v>0.9128747351810339</v>
      </c>
      <c r="H98">
        <f t="shared" ca="1" si="47"/>
        <v>0.91371810567062106</v>
      </c>
      <c r="I98">
        <f t="shared" ca="1" si="47"/>
        <v>0.80075798695708467</v>
      </c>
      <c r="M98" t="str">
        <f t="shared" ca="1" si="31"/>
        <v>안 지정 캐릭터 PP 일반등급</v>
      </c>
      <c r="N98">
        <f t="shared" ca="1" si="42"/>
        <v>73397</v>
      </c>
      <c r="O98">
        <f t="shared" ca="1" si="36"/>
        <v>13</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캐릭터",$M98="지정 캐릭터 LBP1",$M98="지정 캐릭터 LBP2",$M98="지정 캐릭터 LBP3",$M98="안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캐릭터",$M98="지정 캐릭터 LBP1",$M98="지정 캐릭터 LBP2",$M98="지정 캐릭터 LBP3"),
  IF(AND(OR($B98=10,$B98=11),$M98=OFFSET($M98,-1,0)),OFFSET(Q98,-1,0),
    IF(ISBLANK(VLOOKUP($N98,[2]ActorTable!$1:$1048576,MATCH("표준 DI pp Min",[2]ActorTable!$1:$1,0),0)),"삭제",
      INT(VLOOKUP($M98,$AN:$BA,MATCH($AX$1,$AN$1:$BA$1,0),0)*(VLOOKUP($N98,[2]ActorTable!$1:$1048576,MATCH("표준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VLOOKUP($M98,$AN:$BA,MATCH($AZ$1,$AN$1:$BA$1,0),0)+INT($H98*(VLOOKUP($M98,$AN:$BA,MATCH($BA$1,$AN$1:$BA$1,0),0)-VLOOKUP($M98,$AN:$BA,MATCH($AZ$1,$AN$1:$BA$1,0),0)+1))),
IF($M98="지정 캐릭터 PP",
  IF(AND(OR($B98=10,$B98=11),$M98=OFFSET($M98,-1,0)),OFFSET(Q98,-1,0),
    INT($O98*VLOOKUP($M98,$AN:$BA,MATCH($AX$1,$AN$1:$BA$1,0),0))),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영웅등급"),VLOOKUP($M98,$AN:$BA,MATCH($AX$1,$AN$1:$BA$1,0),0),
IF(OR($M98="지정 캐릭터",$M98="지정 캐릭터 LBP1",$M98="지정 캐릭터 LBP2",$M98="지정 캐릭터 LBP3"),
  IF(AND(OR($B98=10,$B98=11),$M98=OFFSET($M98,-1,0)),OFFSET(R98,-1,0),
    INT(VLOOKUP($M98,$AN:$BA,MATCH($AX$1,$AN$1:$BA$1,0),0)*(VLOOKUP($N98,[2]ActorTable!$1:$1048576,MATCH("표준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VLOOKUP($M98,$AN:$BA,MATCH($AX$1,$AN$1:$BA$1,0),0)+INT($I98*(VLOOKUP($M98,$AN:$BA,MATCH($AY$1,$AN$1:$BA$1,0),0)-VLOOKUP($M98,$AN:$BA,MATCH($AX$1,$AN$1:$BA$1,0),0)+1))),
IF($M98="지정 캐릭터 PP",
  IF(AND(OR($B98=10,$B98=11),$M98=OFFSET($M98,-1,0)),OFFSET(R98,-1,0),
    INT($O98*(VLOOKUP($M98,$AN:$BA,MATCH($AX$1,$AN$1:$BA$1,0),0)*(VLOOKUP($M98,$AN:$BA,MATCH($AY$1,$AN$1:$BA$1,0),0)+$I98*(VLOOKUP($M98,$AN:$BA,MATCH($AZ$1,$AN$1:$BA$1,0),0)-VLOOKUP($M98,$AN:$BA,MATCH($AY$1,$AN$1:$BA$1,0),0)))))),
IF(OR($M98="안 지정 캐릭터 PP 일반등급",$M98="안 지정 캐릭터 PP 영웅등급"),
  IF(AND(OR($B98=10,$B98=11),$M98=OFFSET($M98,-1,0)),OFFSET(R98,-1,0),
    $O98*VLOOKUP($M98,$AN:$BA,MATCH($AX$1,$AN$1:$BA$1,0),0)),
"그외없음")))))))</f>
        <v>1300</v>
      </c>
      <c r="S98" t="str">
        <f ca="1">IF(OR(ISNUMBER(N98),N98="삭제"),"",
IF(LEFT(N98,5)="Equip",
  IF($BN$1&lt;VLOOKUP(N98,[1]EquipTable!$1:$1048576,MATCH("업데이트순번",[1]EquipTable!$1:$1,0),0),"업데이트순번이상",""),
IF(LEFT(N98,5)="Actor",
  IF($BW$1&lt;VLOOKUP(N98,[2]ActorTable!$1:$1048576,MATCH("업데이트순번",[2]ActorTable!$1:$1,0),0),"업데이트순번이상",""),
"그외없음")))</f>
        <v/>
      </c>
      <c r="T98">
        <f t="shared" ca="1" si="32"/>
        <v>0</v>
      </c>
      <c r="U98" t="s">
        <v>93</v>
      </c>
      <c r="V98">
        <v>99364</v>
      </c>
      <c r="W98">
        <v>14</v>
      </c>
      <c r="X98" t="s">
        <v>129</v>
      </c>
      <c r="Z98">
        <v>1400</v>
      </c>
      <c r="AA98" t="str">
        <f t="shared" ca="1" si="33"/>
        <v>upn</v>
      </c>
      <c r="AB98" t="s">
        <v>93</v>
      </c>
      <c r="AC98">
        <v>69141</v>
      </c>
      <c r="AD98">
        <v>13</v>
      </c>
      <c r="AE98" t="s">
        <v>129</v>
      </c>
      <c r="AG98">
        <v>1300</v>
      </c>
      <c r="AH98" t="str">
        <f t="shared" si="34"/>
        <v/>
      </c>
      <c r="AI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IFERROR(VLOOKUP(AC98,[2]ActorTable!$A:$G,MATCH("이름참고",[2]ActorTable!$1:$1,0),0),"캐릭터없음"),
"")))))</f>
        <v/>
      </c>
      <c r="AJ98">
        <v>1</v>
      </c>
      <c r="AK9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v>
      </c>
      <c r="AL98" t="str">
        <f t="shared" ca="1" si="35"/>
        <v>{"dy":4,"sl":3,"tp":"upn","vl":"69141","cn":13,"pt":"GO","pr":1300}</v>
      </c>
      <c r="BK98" t="e">
        <f ca="1">IF(VLOOKUP($BT98,[1]EquipTable!$1:$1048576,MATCH("업데이트순번",[1]EquipTable!$1:$1,0),0)&lt;=$BN$1,1,0)
*IF(MID(BT98,7,1)="4",0.1,1)</f>
        <v>#VALUE!</v>
      </c>
      <c r="BL98" t="e">
        <f ca="1">IF(VLOOKUP($BT98,[1]EquipTable!$1:$1048576,MATCH("업데이트순번",[1]EquipTable!$1:$1,0),0)&lt;=$BN$1,1,0)
*IF(MID(BT98,7,1)="4",0.1,1)
*IF(AND(MID(BT98,7,1)&lt;&gt;"4",OR(MID(BT98,6,1)="6",MID(BT98,6,1)="7")),3,1)</f>
        <v>#VALUE!</v>
      </c>
      <c r="BM98" t="e">
        <f ca="1">IF(VLOOKUP($BT98,[1]EquipTable!$1:$1048576,MATCH("업데이트순번",[1]EquipTable!$1:$1,0),0)&lt;=$BN$1,1,0)
*IF(MID(BT98,7,1)="4",0.1,1)
*IF(AND(MID(BT98,7,1)&lt;&gt;"4",MID(BT98,6,1)="8"),4,1)</f>
        <v>#VALUE!</v>
      </c>
      <c r="BN98" t="e">
        <f t="shared" ca="1" si="38"/>
        <v>#VALUE!</v>
      </c>
      <c r="BO98" t="e">
        <f t="shared" ca="1" si="39"/>
        <v>#VALUE!</v>
      </c>
      <c r="BP98" t="e">
        <f t="shared" ca="1" si="40"/>
        <v>#VALUE!</v>
      </c>
      <c r="BQ98" t="e">
        <f t="shared" ca="1" si="41"/>
        <v>#VALUE!</v>
      </c>
      <c r="BR98" t="e">
        <f t="shared" ca="1" si="43"/>
        <v>#VALUE!</v>
      </c>
      <c r="BS98" t="e">
        <f t="shared" ca="1" si="44"/>
        <v>#VALUE!</v>
      </c>
      <c r="BT98" t="e">
        <f ca="1">OFFSET([1]EquipTable!$A$1,ROW()-1,0)</f>
        <v>#VALUE!</v>
      </c>
    </row>
    <row r="99" spans="1:72">
      <c r="A99">
        <v>5</v>
      </c>
      <c r="B99">
        <v>3</v>
      </c>
      <c r="C99">
        <f t="shared" si="30"/>
        <v>0</v>
      </c>
      <c r="D99">
        <f t="shared" ca="1" si="47"/>
        <v>0.64799938422782077</v>
      </c>
      <c r="E99">
        <f t="shared" ca="1" si="47"/>
        <v>0.29212416794654716</v>
      </c>
      <c r="F99">
        <f t="shared" ca="1" si="47"/>
        <v>0.71824644175181296</v>
      </c>
      <c r="G99">
        <f t="shared" ca="1" si="47"/>
        <v>4.7138305030787531E-2</v>
      </c>
      <c r="H99">
        <f t="shared" ca="1" si="47"/>
        <v>0.94233552902304163</v>
      </c>
      <c r="I99">
        <f t="shared" ca="1" si="47"/>
        <v>0.7288164287925033</v>
      </c>
      <c r="M99" t="str">
        <f t="shared" ca="1" si="31"/>
        <v>안 지정 캐릭터 PP 일반등급</v>
      </c>
      <c r="N99">
        <f t="shared" ca="1" si="42"/>
        <v>29212</v>
      </c>
      <c r="O99">
        <f t="shared" ca="1" si="36"/>
        <v>10</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캐릭터",$M99="지정 캐릭터 LBP1",$M99="지정 캐릭터 LBP2",$M99="지정 캐릭터 LBP3",$M99="안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캐릭터",$M99="지정 캐릭터 LBP1",$M99="지정 캐릭터 LBP2",$M99="지정 캐릭터 LBP3"),
  IF(AND(OR($B99=10,$B99=11),$M99=OFFSET($M99,-1,0)),OFFSET(Q99,-1,0),
    IF(ISBLANK(VLOOKUP($N99,[2]ActorTable!$1:$1048576,MATCH("표준 DI pp Min",[2]ActorTable!$1:$1,0),0)),"삭제",
      INT(VLOOKUP($M99,$AN:$BA,MATCH($AX$1,$AN$1:$BA$1,0),0)*(VLOOKUP($N99,[2]ActorTable!$1:$1048576,MATCH("표준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VLOOKUP($M99,$AN:$BA,MATCH($AZ$1,$AN$1:$BA$1,0),0)+INT($H99*(VLOOKUP($M99,$AN:$BA,MATCH($BA$1,$AN$1:$BA$1,0),0)-VLOOKUP($M99,$AN:$BA,MATCH($AZ$1,$AN$1:$BA$1,0),0)+1))),
IF($M99="지정 캐릭터 PP",
  IF(AND(OR($B99=10,$B99=11),$M99=OFFSET($M99,-1,0)),OFFSET(Q99,-1,0),
    INT($O99*VLOOKUP($M99,$AN:$BA,MATCH($AX$1,$AN$1:$BA$1,0),0))),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영웅등급"),VLOOKUP($M99,$AN:$BA,MATCH($AX$1,$AN$1:$BA$1,0),0),
IF(OR($M99="지정 캐릭터",$M99="지정 캐릭터 LBP1",$M99="지정 캐릭터 LBP2",$M99="지정 캐릭터 LBP3"),
  IF(AND(OR($B99=10,$B99=11),$M99=OFFSET($M99,-1,0)),OFFSET(R99,-1,0),
    INT(VLOOKUP($M99,$AN:$BA,MATCH($AX$1,$AN$1:$BA$1,0),0)*(VLOOKUP($N99,[2]ActorTable!$1:$1048576,MATCH("표준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VLOOKUP($M99,$AN:$BA,MATCH($AX$1,$AN$1:$BA$1,0),0)+INT($I99*(VLOOKUP($M99,$AN:$BA,MATCH($AY$1,$AN$1:$BA$1,0),0)-VLOOKUP($M99,$AN:$BA,MATCH($AX$1,$AN$1:$BA$1,0),0)+1))),
IF($M99="지정 캐릭터 PP",
  IF(AND(OR($B99=10,$B99=11),$M99=OFFSET($M99,-1,0)),OFFSET(R99,-1,0),
    INT($O99*(VLOOKUP($M99,$AN:$BA,MATCH($AX$1,$AN$1:$BA$1,0),0)*(VLOOKUP($M99,$AN:$BA,MATCH($AY$1,$AN$1:$BA$1,0),0)+$I99*(VLOOKUP($M99,$AN:$BA,MATCH($AZ$1,$AN$1:$BA$1,0),0)-VLOOKUP($M99,$AN:$BA,MATCH($AY$1,$AN$1:$BA$1,0),0)))))),
IF(OR($M99="안 지정 캐릭터 PP 일반등급",$M99="안 지정 캐릭터 PP 영웅등급"),
  IF(AND(OR($B99=10,$B99=11),$M99=OFFSET($M99,-1,0)),OFFSET(R99,-1,0),
    $O99*VLOOKUP($M99,$AN:$BA,MATCH($AX$1,$AN$1:$BA$1,0),0)),
"그외없음")))))))</f>
        <v>1000</v>
      </c>
      <c r="S99" t="str">
        <f ca="1">IF(OR(ISNUMBER(N99),N99="삭제"),"",
IF(LEFT(N99,5)="Equip",
  IF($BN$1&lt;VLOOKUP(N99,[1]EquipTable!$1:$1048576,MATCH("업데이트순번",[1]EquipTable!$1:$1,0),0),"업데이트순번이상",""),
IF(LEFT(N99,5)="Actor",
  IF($BW$1&lt;VLOOKUP(N99,[2]ActorTable!$1:$1048576,MATCH("업데이트순번",[2]ActorTable!$1:$1,0),0),"업데이트순번이상",""),
"그외없음")))</f>
        <v/>
      </c>
      <c r="T99">
        <f t="shared" ca="1" si="32"/>
        <v>0</v>
      </c>
      <c r="U99" t="s">
        <v>93</v>
      </c>
      <c r="V99">
        <v>96195</v>
      </c>
      <c r="W99">
        <v>14</v>
      </c>
      <c r="X99" t="s">
        <v>129</v>
      </c>
      <c r="Z99">
        <v>1400</v>
      </c>
      <c r="AA99" t="str">
        <f t="shared" ca="1" si="33"/>
        <v>upn</v>
      </c>
      <c r="AB99" t="s">
        <v>93</v>
      </c>
      <c r="AC99">
        <v>62441</v>
      </c>
      <c r="AD99">
        <v>12</v>
      </c>
      <c r="AE99" t="s">
        <v>129</v>
      </c>
      <c r="AG99">
        <v>1200</v>
      </c>
      <c r="AH99" t="str">
        <f t="shared" si="34"/>
        <v/>
      </c>
      <c r="AI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IFERROR(VLOOKUP(AC99,[2]ActorTable!$A:$G,MATCH("이름참고",[2]ActorTable!$1:$1,0),0),"캐릭터없음"),
"")))))</f>
        <v/>
      </c>
      <c r="AJ99">
        <v>1</v>
      </c>
      <c r="AK9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v>
      </c>
      <c r="AL99" t="str">
        <f t="shared" ca="1" si="35"/>
        <v>{"dy":5,"sl":3,"tp":"upn","vl":"62441","cn":12,"pt":"GO","pr":1200}</v>
      </c>
      <c r="BK99" t="e">
        <f ca="1">IF(VLOOKUP($BT99,[1]EquipTable!$1:$1048576,MATCH("업데이트순번",[1]EquipTable!$1:$1,0),0)&lt;=$BN$1,1,0)
*IF(MID(BT99,7,1)="4",0.1,1)</f>
        <v>#VALUE!</v>
      </c>
      <c r="BL99" t="e">
        <f ca="1">IF(VLOOKUP($BT99,[1]EquipTable!$1:$1048576,MATCH("업데이트순번",[1]EquipTable!$1:$1,0),0)&lt;=$BN$1,1,0)
*IF(MID(BT99,7,1)="4",0.1,1)
*IF(AND(MID(BT99,7,1)&lt;&gt;"4",OR(MID(BT99,6,1)="6",MID(BT99,6,1)="7")),3,1)</f>
        <v>#VALUE!</v>
      </c>
      <c r="BM99" t="e">
        <f ca="1">IF(VLOOKUP($BT99,[1]EquipTable!$1:$1048576,MATCH("업데이트순번",[1]EquipTable!$1:$1,0),0)&lt;=$BN$1,1,0)
*IF(MID(BT99,7,1)="4",0.1,1)
*IF(AND(MID(BT99,7,1)&lt;&gt;"4",MID(BT99,6,1)="8"),4,1)</f>
        <v>#VALUE!</v>
      </c>
      <c r="BN99" t="e">
        <f t="shared" ca="1" si="38"/>
        <v>#VALUE!</v>
      </c>
      <c r="BO99" t="e">
        <f t="shared" ca="1" si="39"/>
        <v>#VALUE!</v>
      </c>
      <c r="BP99" t="e">
        <f t="shared" ca="1" si="40"/>
        <v>#VALUE!</v>
      </c>
      <c r="BQ99" t="e">
        <f t="shared" ca="1" si="41"/>
        <v>#VALUE!</v>
      </c>
      <c r="BR99" t="e">
        <f t="shared" ca="1" si="43"/>
        <v>#VALUE!</v>
      </c>
      <c r="BS99" t="e">
        <f t="shared" ca="1" si="44"/>
        <v>#VALUE!</v>
      </c>
      <c r="BT99" t="e">
        <f ca="1">OFFSET([1]EquipTable!$A$1,ROW()-1,0)</f>
        <v>#VALUE!</v>
      </c>
    </row>
    <row r="100" spans="1:72">
      <c r="A100">
        <v>6</v>
      </c>
      <c r="B100">
        <v>3</v>
      </c>
      <c r="C100">
        <f t="shared" si="30"/>
        <v>0</v>
      </c>
      <c r="D100">
        <f t="shared" ca="1" si="47"/>
        <v>0.53201171013865545</v>
      </c>
      <c r="E100">
        <f t="shared" ca="1" si="47"/>
        <v>0.48208202597243011</v>
      </c>
      <c r="F100">
        <f t="shared" ca="1" si="47"/>
        <v>0.24172528336285615</v>
      </c>
      <c r="G100">
        <f t="shared" ca="1" si="47"/>
        <v>1.6587084005289743E-2</v>
      </c>
      <c r="H100">
        <f t="shared" ca="1" si="47"/>
        <v>0.56046658054640919</v>
      </c>
      <c r="I100">
        <f t="shared" ca="1" si="47"/>
        <v>9.4579342137481759E-2</v>
      </c>
      <c r="M100" t="str">
        <f t="shared" ca="1" si="31"/>
        <v>안 지정 캐릭터 PP 일반등급</v>
      </c>
      <c r="N100">
        <f t="shared" ca="1" si="42"/>
        <v>48208</v>
      </c>
      <c r="O100">
        <f t="shared" ca="1" si="36"/>
        <v>11</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캐릭터",$M100="지정 캐릭터 LBP1",$M100="지정 캐릭터 LBP2",$M100="지정 캐릭터 LBP3",$M100="안 지정 캐릭터 영웅등급"),"DI",
IF($M100="지정 캐릭터 PP","DI",
IF(OR($M100="안 지정 캐릭터 PP 일반등급",$M100="안 지정 캐릭터 PP 영웅등급"),"GO",
"그외없음"))))))</f>
        <v>GO</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캐릭터",$M100="지정 캐릭터 LBP1",$M100="지정 캐릭터 LBP2",$M100="지정 캐릭터 LBP3"),
  IF(AND(OR($B100=10,$B100=11),$M100=OFFSET($M100,-1,0)),OFFSET(Q100,-1,0),
    IF(ISBLANK(VLOOKUP($N100,[2]ActorTable!$1:$1048576,MATCH("표준 DI pp Min",[2]ActorTable!$1:$1,0),0)),"삭제",
      INT(VLOOKUP($M100,$AN:$BA,MATCH($AX$1,$AN$1:$BA$1,0),0)*(VLOOKUP($N100,[2]ActorTable!$1:$1048576,MATCH("표준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VLOOKUP($M100,$AN:$BA,MATCH($AZ$1,$AN$1:$BA$1,0),0)+INT($H100*(VLOOKUP($M100,$AN:$BA,MATCH($BA$1,$AN$1:$BA$1,0),0)-VLOOKUP($M100,$AN:$BA,MATCH($AZ$1,$AN$1:$BA$1,0),0)+1))),
IF($M100="지정 캐릭터 PP",
  IF(AND(OR($B100=10,$B100=11),$M100=OFFSET($M100,-1,0)),OFFSET(Q100,-1,0),
    INT($O100*VLOOKUP($M100,$AN:$BA,MATCH($AX$1,$AN$1:$BA$1,0),0))),
"그외없음")))))))</f>
        <v>삭제</v>
      </c>
      <c r="R100">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영웅등급"),VLOOKUP($M100,$AN:$BA,MATCH($AX$1,$AN$1:$BA$1,0),0),
IF(OR($M100="지정 캐릭터",$M100="지정 캐릭터 LBP1",$M100="지정 캐릭터 LBP2",$M100="지정 캐릭터 LBP3"),
  IF(AND(OR($B100=10,$B100=11),$M100=OFFSET($M100,-1,0)),OFFSET(R100,-1,0),
    INT(VLOOKUP($M100,$AN:$BA,MATCH($AX$1,$AN$1:$BA$1,0),0)*(VLOOKUP($N100,[2]ActorTable!$1:$1048576,MATCH("표준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VLOOKUP($M100,$AN:$BA,MATCH($AX$1,$AN$1:$BA$1,0),0)+INT($I100*(VLOOKUP($M100,$AN:$BA,MATCH($AY$1,$AN$1:$BA$1,0),0)-VLOOKUP($M100,$AN:$BA,MATCH($AX$1,$AN$1:$BA$1,0),0)+1))),
IF($M100="지정 캐릭터 PP",
  IF(AND(OR($B100=10,$B100=11),$M100=OFFSET($M100,-1,0)),OFFSET(R100,-1,0),
    INT($O100*(VLOOKUP($M100,$AN:$BA,MATCH($AX$1,$AN$1:$BA$1,0),0)*(VLOOKUP($M100,$AN:$BA,MATCH($AY$1,$AN$1:$BA$1,0),0)+$I100*(VLOOKUP($M100,$AN:$BA,MATCH($AZ$1,$AN$1:$BA$1,0),0)-VLOOKUP($M100,$AN:$BA,MATCH($AY$1,$AN$1:$BA$1,0),0)))))),
IF(OR($M100="안 지정 캐릭터 PP 일반등급",$M100="안 지정 캐릭터 PP 영웅등급"),
  IF(AND(OR($B100=10,$B100=11),$M100=OFFSET($M100,-1,0)),OFFSET(R100,-1,0),
    $O100*VLOOKUP($M100,$AN:$BA,MATCH($AX$1,$AN$1:$BA$1,0),0)),
"그외없음")))))))</f>
        <v>1100</v>
      </c>
      <c r="S100" t="str">
        <f ca="1">IF(OR(ISNUMBER(N100),N100="삭제"),"",
IF(LEFT(N100,5)="Equip",
  IF($BN$1&lt;VLOOKUP(N100,[1]EquipTable!$1:$1048576,MATCH("업데이트순번",[1]EquipTable!$1:$1,0),0),"업데이트순번이상",""),
IF(LEFT(N100,5)="Actor",
  IF($BW$1&lt;VLOOKUP(N100,[2]ActorTable!$1:$1048576,MATCH("업데이트순번",[2]ActorTable!$1:$1,0),0),"업데이트순번이상",""),
"그외없음")))</f>
        <v/>
      </c>
      <c r="T100">
        <f t="shared" ca="1" si="32"/>
        <v>0</v>
      </c>
      <c r="U100" t="s">
        <v>93</v>
      </c>
      <c r="V100">
        <v>938</v>
      </c>
      <c r="W100">
        <v>9</v>
      </c>
      <c r="X100" t="s">
        <v>129</v>
      </c>
      <c r="Z100">
        <v>900</v>
      </c>
      <c r="AA100" t="str">
        <f t="shared" ca="1" si="33"/>
        <v>upn</v>
      </c>
      <c r="AB100" t="s">
        <v>93</v>
      </c>
      <c r="AC100">
        <v>49424</v>
      </c>
      <c r="AD100">
        <v>11</v>
      </c>
      <c r="AE100" t="s">
        <v>129</v>
      </c>
      <c r="AG100">
        <v>1100</v>
      </c>
      <c r="AH100" t="str">
        <f t="shared" si="34"/>
        <v/>
      </c>
      <c r="AI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IFERROR(VLOOKUP(AC100,[2]ActorTable!$A:$G,MATCH("이름참고",[2]ActorTable!$1:$1,0),0),"캐릭터없음"),
"")))))</f>
        <v/>
      </c>
      <c r="AJ100">
        <v>1</v>
      </c>
      <c r="AK10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v>
      </c>
      <c r="AL100" t="str">
        <f t="shared" ca="1" si="35"/>
        <v>{"dy":6,"sl":3,"tp":"upn","vl":"49424","cn":11,"pt":"GO","pr":1100}</v>
      </c>
      <c r="BK100" t="e">
        <f ca="1">IF(VLOOKUP($BT100,[1]EquipTable!$1:$1048576,MATCH("업데이트순번",[1]EquipTable!$1:$1,0),0)&lt;=$BN$1,1,0)
*IF(MID(BT100,7,1)="4",0.1,1)</f>
        <v>#VALUE!</v>
      </c>
      <c r="BL100" t="e">
        <f ca="1">IF(VLOOKUP($BT100,[1]EquipTable!$1:$1048576,MATCH("업데이트순번",[1]EquipTable!$1:$1,0),0)&lt;=$BN$1,1,0)
*IF(MID(BT100,7,1)="4",0.1,1)
*IF(AND(MID(BT100,7,1)&lt;&gt;"4",OR(MID(BT100,6,1)="6",MID(BT100,6,1)="7")),3,1)</f>
        <v>#VALUE!</v>
      </c>
      <c r="BM100" t="e">
        <f ca="1">IF(VLOOKUP($BT100,[1]EquipTable!$1:$1048576,MATCH("업데이트순번",[1]EquipTable!$1:$1,0),0)&lt;=$BN$1,1,0)
*IF(MID(BT100,7,1)="4",0.1,1)
*IF(AND(MID(BT100,7,1)&lt;&gt;"4",MID(BT100,6,1)="8"),4,1)</f>
        <v>#VALUE!</v>
      </c>
      <c r="BN100" t="e">
        <f t="shared" ca="1" si="38"/>
        <v>#VALUE!</v>
      </c>
      <c r="BO100" t="e">
        <f t="shared" ca="1" si="39"/>
        <v>#VALUE!</v>
      </c>
      <c r="BP100" t="e">
        <f t="shared" ca="1" si="40"/>
        <v>#VALUE!</v>
      </c>
      <c r="BQ100" t="e">
        <f t="shared" ca="1" si="41"/>
        <v>#VALUE!</v>
      </c>
      <c r="BR100" t="e">
        <f t="shared" ca="1" si="43"/>
        <v>#VALUE!</v>
      </c>
      <c r="BS100" t="e">
        <f t="shared" ca="1" si="44"/>
        <v>#VALUE!</v>
      </c>
      <c r="BT100" t="e">
        <f ca="1">OFFSET([1]EquipTable!$A$1,ROW()-1,0)</f>
        <v>#VALUE!</v>
      </c>
    </row>
    <row r="101" spans="1:72">
      <c r="A101">
        <v>7</v>
      </c>
      <c r="B101">
        <v>3</v>
      </c>
      <c r="C101">
        <f t="shared" si="30"/>
        <v>0</v>
      </c>
      <c r="D101">
        <f t="shared" ca="1" si="47"/>
        <v>0.15100730452508448</v>
      </c>
      <c r="E101">
        <f t="shared" ca="1" si="47"/>
        <v>0.26032186472871843</v>
      </c>
      <c r="F101">
        <f t="shared" ca="1" si="47"/>
        <v>0.99770029158025353</v>
      </c>
      <c r="G101">
        <f t="shared" ca="1" si="47"/>
        <v>0.14094173273346466</v>
      </c>
      <c r="H101">
        <f t="shared" ca="1" si="47"/>
        <v>0.28774741457798603</v>
      </c>
      <c r="I101">
        <f t="shared" ca="1" si="47"/>
        <v>0.77365235418327682</v>
      </c>
      <c r="M101" t="str">
        <f t="shared" ca="1" si="31"/>
        <v>안 지정 캐릭터 PP 영웅등급</v>
      </c>
      <c r="N101">
        <f t="shared" ca="1" si="42"/>
        <v>26032</v>
      </c>
      <c r="O101">
        <f t="shared" ca="1" si="36"/>
        <v>10</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캐릭터",$M101="지정 캐릭터 LBP1",$M101="지정 캐릭터 LBP2",$M101="지정 캐릭터 LBP3",$M101="안 지정 캐릭터 영웅등급"),"DI",
IF($M101="지정 캐릭터 PP","DI",
IF(OR($M101="안 지정 캐릭터 PP 일반등급",$M101="안 지정 캐릭터 PP 영웅등급"),"GO",
"그외없음"))))))</f>
        <v>GO</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캐릭터",$M101="지정 캐릭터 LBP1",$M101="지정 캐릭터 LBP2",$M101="지정 캐릭터 LBP3"),
  IF(AND(OR($B101=10,$B101=11),$M101=OFFSET($M101,-1,0)),OFFSET(Q101,-1,0),
    IF(ISBLANK(VLOOKUP($N101,[2]ActorTable!$1:$1048576,MATCH("표준 DI pp Min",[2]ActorTable!$1:$1,0),0)),"삭제",
      INT(VLOOKUP($M101,$AN:$BA,MATCH($AX$1,$AN$1:$BA$1,0),0)*(VLOOKUP($N101,[2]ActorTable!$1:$1048576,MATCH("표준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VLOOKUP($M101,$AN:$BA,MATCH($AZ$1,$AN$1:$BA$1,0),0)+INT($H101*(VLOOKUP($M101,$AN:$BA,MATCH($BA$1,$AN$1:$BA$1,0),0)-VLOOKUP($M101,$AN:$BA,MATCH($AZ$1,$AN$1:$BA$1,0),0)+1))),
IF($M101="지정 캐릭터 PP",
  IF(AND(OR($B101=10,$B101=11),$M101=OFFSET($M101,-1,0)),OFFSET(Q101,-1,0),
    INT($O101*VLOOKUP($M101,$AN:$BA,MATCH($AX$1,$AN$1:$BA$1,0),0))),
"그외없음")))))))</f>
        <v>삭제</v>
      </c>
      <c r="R101">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영웅등급"),VLOOKUP($M101,$AN:$BA,MATCH($AX$1,$AN$1:$BA$1,0),0),
IF(OR($M101="지정 캐릭터",$M101="지정 캐릭터 LBP1",$M101="지정 캐릭터 LBP2",$M101="지정 캐릭터 LBP3"),
  IF(AND(OR($B101=10,$B101=11),$M101=OFFSET($M101,-1,0)),OFFSET(R101,-1,0),
    INT(VLOOKUP($M101,$AN:$BA,MATCH($AX$1,$AN$1:$BA$1,0),0)*(VLOOKUP($N101,[2]ActorTable!$1:$1048576,MATCH("표준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VLOOKUP($M101,$AN:$BA,MATCH($AX$1,$AN$1:$BA$1,0),0)+INT($I101*(VLOOKUP($M101,$AN:$BA,MATCH($AY$1,$AN$1:$BA$1,0),0)-VLOOKUP($M101,$AN:$BA,MATCH($AX$1,$AN$1:$BA$1,0),0)+1))),
IF($M101="지정 캐릭터 PP",
  IF(AND(OR($B101=10,$B101=11),$M101=OFFSET($M101,-1,0)),OFFSET(R101,-1,0),
    INT($O101*(VLOOKUP($M101,$AN:$BA,MATCH($AX$1,$AN$1:$BA$1,0),0)*(VLOOKUP($M101,$AN:$BA,MATCH($AY$1,$AN$1:$BA$1,0),0)+$I101*(VLOOKUP($M101,$AN:$BA,MATCH($AZ$1,$AN$1:$BA$1,0),0)-VLOOKUP($M101,$AN:$BA,MATCH($AY$1,$AN$1:$BA$1,0),0)))))),
IF(OR($M101="안 지정 캐릭터 PP 일반등급",$M101="안 지정 캐릭터 PP 영웅등급"),
  IF(AND(OR($B101=10,$B101=11),$M101=OFFSET($M101,-1,0)),OFFSET(R101,-1,0),
    $O101*VLOOKUP($M101,$AN:$BA,MATCH($AX$1,$AN$1:$BA$1,0),0)),
"그외없음")))))))</f>
        <v>1000</v>
      </c>
      <c r="S101" t="str">
        <f ca="1">IF(OR(ISNUMBER(N101),N101="삭제"),"",
IF(LEFT(N101,5)="Equip",
  IF($BN$1&lt;VLOOKUP(N101,[1]EquipTable!$1:$1048576,MATCH("업데이트순번",[1]EquipTable!$1:$1,0),0),"업데이트순번이상",""),
IF(LEFT(N101,5)="Actor",
  IF($BW$1&lt;VLOOKUP(N101,[2]ActorTable!$1:$1048576,MATCH("업데이트순번",[2]ActorTable!$1:$1,0),0),"업데이트순번이상",""),
"그외없음")))</f>
        <v/>
      </c>
      <c r="T101">
        <f t="shared" ca="1" si="32"/>
        <v>0</v>
      </c>
      <c r="U101" t="s">
        <v>93</v>
      </c>
      <c r="V101">
        <v>17919</v>
      </c>
      <c r="W101">
        <v>10</v>
      </c>
      <c r="X101" t="s">
        <v>129</v>
      </c>
      <c r="Z101">
        <v>1000</v>
      </c>
      <c r="AA101" t="str">
        <f t="shared" ca="1" si="33"/>
        <v>upn</v>
      </c>
      <c r="AB101" t="s">
        <v>93</v>
      </c>
      <c r="AC101">
        <v>87336</v>
      </c>
      <c r="AD101">
        <v>14</v>
      </c>
      <c r="AE101" t="s">
        <v>129</v>
      </c>
      <c r="AG101">
        <v>1400</v>
      </c>
      <c r="AH101" t="str">
        <f t="shared" si="34"/>
        <v/>
      </c>
      <c r="AI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IFERROR(VLOOKUP(AC101,[2]ActorTable!$A:$G,MATCH("이름참고",[2]ActorTable!$1:$1,0),0),"캐릭터없음"),
"")))))</f>
        <v/>
      </c>
      <c r="AJ101">
        <v>1</v>
      </c>
      <c r="AK10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v>
      </c>
      <c r="AL101" t="str">
        <f t="shared" ca="1" si="35"/>
        <v>{"dy":7,"sl":3,"tp":"upn","vl":"87336","cn":14,"pt":"GO","pr":1400}</v>
      </c>
      <c r="BK101" t="e">
        <f ca="1">IF(VLOOKUP($BT101,[1]EquipTable!$1:$1048576,MATCH("업데이트순번",[1]EquipTable!$1:$1,0),0)&lt;=$BN$1,1,0)
*IF(MID(BT101,7,1)="4",0.1,1)</f>
        <v>#VALUE!</v>
      </c>
      <c r="BL101" t="e">
        <f ca="1">IF(VLOOKUP($BT101,[1]EquipTable!$1:$1048576,MATCH("업데이트순번",[1]EquipTable!$1:$1,0),0)&lt;=$BN$1,1,0)
*IF(MID(BT101,7,1)="4",0.1,1)
*IF(AND(MID(BT101,7,1)&lt;&gt;"4",OR(MID(BT101,6,1)="6",MID(BT101,6,1)="7")),3,1)</f>
        <v>#VALUE!</v>
      </c>
      <c r="BM101" t="e">
        <f ca="1">IF(VLOOKUP($BT101,[1]EquipTable!$1:$1048576,MATCH("업데이트순번",[1]EquipTable!$1:$1,0),0)&lt;=$BN$1,1,0)
*IF(MID(BT101,7,1)="4",0.1,1)
*IF(AND(MID(BT101,7,1)&lt;&gt;"4",MID(BT101,6,1)="8"),4,1)</f>
        <v>#VALUE!</v>
      </c>
      <c r="BN101" t="e">
        <f t="shared" ca="1" si="38"/>
        <v>#VALUE!</v>
      </c>
      <c r="BO101" t="e">
        <f t="shared" ca="1" si="39"/>
        <v>#VALUE!</v>
      </c>
      <c r="BP101" t="e">
        <f t="shared" ca="1" si="40"/>
        <v>#VALUE!</v>
      </c>
      <c r="BQ101" t="e">
        <f t="shared" ca="1" si="41"/>
        <v>#VALUE!</v>
      </c>
      <c r="BR101" t="e">
        <f t="shared" ca="1" si="43"/>
        <v>#VALUE!</v>
      </c>
      <c r="BS101" t="e">
        <f t="shared" ca="1" si="44"/>
        <v>#VALUE!</v>
      </c>
      <c r="BT101" t="e">
        <f ca="1">OFFSET([1]EquipTable!$A$1,ROW()-1,0)</f>
        <v>#VALUE!</v>
      </c>
    </row>
    <row r="102" spans="1:72">
      <c r="A102">
        <v>8</v>
      </c>
      <c r="B102">
        <v>3</v>
      </c>
      <c r="C102">
        <f t="shared" si="30"/>
        <v>0</v>
      </c>
      <c r="D102">
        <f t="shared" ref="D102:I111" ca="1" si="48">RAND()</f>
        <v>0.56283332562512733</v>
      </c>
      <c r="E102">
        <f t="shared" ca="1" si="48"/>
        <v>0.12879414979924797</v>
      </c>
      <c r="F102">
        <f t="shared" ca="1" si="48"/>
        <v>0.51012308933748729</v>
      </c>
      <c r="G102">
        <f t="shared" ca="1" si="48"/>
        <v>3.978025439592825E-2</v>
      </c>
      <c r="H102">
        <f t="shared" ca="1" si="48"/>
        <v>0.3404212767033965</v>
      </c>
      <c r="I102">
        <f t="shared" ca="1" si="48"/>
        <v>6.4048744022606741E-3</v>
      </c>
      <c r="M102" t="str">
        <f t="shared" ca="1" si="31"/>
        <v>안 지정 캐릭터 PP 일반등급</v>
      </c>
      <c r="N102">
        <f t="shared" ca="1" si="42"/>
        <v>12879</v>
      </c>
      <c r="O102">
        <f t="shared" ca="1" si="36"/>
        <v>9</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캐릭터",$M102="지정 캐릭터 LBP1",$M102="지정 캐릭터 LBP2",$M102="지정 캐릭터 LBP3",$M102="안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캐릭터",$M102="지정 캐릭터 LBP1",$M102="지정 캐릭터 LBP2",$M102="지정 캐릭터 LBP3"),
  IF(AND(OR($B102=10,$B102=11),$M102=OFFSET($M102,-1,0)),OFFSET(Q102,-1,0),
    IF(ISBLANK(VLOOKUP($N102,[2]ActorTable!$1:$1048576,MATCH("표준 DI pp Min",[2]ActorTable!$1:$1,0),0)),"삭제",
      INT(VLOOKUP($M102,$AN:$BA,MATCH($AX$1,$AN$1:$BA$1,0),0)*(VLOOKUP($N102,[2]ActorTable!$1:$1048576,MATCH("표준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VLOOKUP($M102,$AN:$BA,MATCH($AZ$1,$AN$1:$BA$1,0),0)+INT($H102*(VLOOKUP($M102,$AN:$BA,MATCH($BA$1,$AN$1:$BA$1,0),0)-VLOOKUP($M102,$AN:$BA,MATCH($AZ$1,$AN$1:$BA$1,0),0)+1))),
IF($M102="지정 캐릭터 PP",
  IF(AND(OR($B102=10,$B102=11),$M102=OFFSET($M102,-1,0)),OFFSET(Q102,-1,0),
    INT($O102*VLOOKUP($M102,$AN:$BA,MATCH($AX$1,$AN$1:$BA$1,0),0))),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영웅등급"),VLOOKUP($M102,$AN:$BA,MATCH($AX$1,$AN$1:$BA$1,0),0),
IF(OR($M102="지정 캐릭터",$M102="지정 캐릭터 LBP1",$M102="지정 캐릭터 LBP2",$M102="지정 캐릭터 LBP3"),
  IF(AND(OR($B102=10,$B102=11),$M102=OFFSET($M102,-1,0)),OFFSET(R102,-1,0),
    INT(VLOOKUP($M102,$AN:$BA,MATCH($AX$1,$AN$1:$BA$1,0),0)*(VLOOKUP($N102,[2]ActorTable!$1:$1048576,MATCH("표준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VLOOKUP($M102,$AN:$BA,MATCH($AX$1,$AN$1:$BA$1,0),0)+INT($I102*(VLOOKUP($M102,$AN:$BA,MATCH($AY$1,$AN$1:$BA$1,0),0)-VLOOKUP($M102,$AN:$BA,MATCH($AX$1,$AN$1:$BA$1,0),0)+1))),
IF($M102="지정 캐릭터 PP",
  IF(AND(OR($B102=10,$B102=11),$M102=OFFSET($M102,-1,0)),OFFSET(R102,-1,0),
    INT($O102*(VLOOKUP($M102,$AN:$BA,MATCH($AX$1,$AN$1:$BA$1,0),0)*(VLOOKUP($M102,$AN:$BA,MATCH($AY$1,$AN$1:$BA$1,0),0)+$I102*(VLOOKUP($M102,$AN:$BA,MATCH($AZ$1,$AN$1:$BA$1,0),0)-VLOOKUP($M102,$AN:$BA,MATCH($AY$1,$AN$1:$BA$1,0),0)))))),
IF(OR($M102="안 지정 캐릭터 PP 일반등급",$M102="안 지정 캐릭터 PP 영웅등급"),
  IF(AND(OR($B102=10,$B102=11),$M102=OFFSET($M102,-1,0)),OFFSET(R102,-1,0),
    $O102*VLOOKUP($M102,$AN:$BA,MATCH($AX$1,$AN$1:$BA$1,0),0)),
"그외없음")))))))</f>
        <v>900</v>
      </c>
      <c r="S102" t="str">
        <f ca="1">IF(OR(ISNUMBER(N102),N102="삭제"),"",
IF(LEFT(N102,5)="Equip",
  IF($BN$1&lt;VLOOKUP(N102,[1]EquipTable!$1:$1048576,MATCH("업데이트순번",[1]EquipTable!$1:$1,0),0),"업데이트순번이상",""),
IF(LEFT(N102,5)="Actor",
  IF($BW$1&lt;VLOOKUP(N102,[2]ActorTable!$1:$1048576,MATCH("업데이트순번",[2]ActorTable!$1:$1,0),0),"업데이트순번이상",""),
"그외없음")))</f>
        <v/>
      </c>
      <c r="T102">
        <f t="shared" ca="1" si="32"/>
        <v>0</v>
      </c>
      <c r="U102" t="s">
        <v>93</v>
      </c>
      <c r="V102">
        <v>68464</v>
      </c>
      <c r="W102">
        <v>13</v>
      </c>
      <c r="X102" t="s">
        <v>129</v>
      </c>
      <c r="Z102">
        <v>1300</v>
      </c>
      <c r="AA102" t="str">
        <f t="shared" ca="1" si="33"/>
        <v>upn</v>
      </c>
      <c r="AB102" t="s">
        <v>93</v>
      </c>
      <c r="AC102">
        <v>80383</v>
      </c>
      <c r="AD102">
        <v>13</v>
      </c>
      <c r="AE102" t="s">
        <v>129</v>
      </c>
      <c r="AG102">
        <v>1300</v>
      </c>
      <c r="AH102" t="str">
        <f t="shared" si="34"/>
        <v/>
      </c>
      <c r="AI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IFERROR(VLOOKUP(AC102,[2]ActorTable!$A:$G,MATCH("이름참고",[2]ActorTable!$1:$1,0),0),"캐릭터없음"),
"")))))</f>
        <v/>
      </c>
      <c r="AJ102">
        <v>1</v>
      </c>
      <c r="AK10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v>
      </c>
      <c r="AL102" t="str">
        <f t="shared" ca="1" si="35"/>
        <v>{"dy":8,"sl":3,"tp":"upn","vl":"80383","cn":13,"pt":"GO","pr":1300}</v>
      </c>
      <c r="BK102" t="e">
        <f ca="1">IF(VLOOKUP($BT102,[1]EquipTable!$1:$1048576,MATCH("업데이트순번",[1]EquipTable!$1:$1,0),0)&lt;=$BN$1,1,0)
*IF(MID(BT102,7,1)="4",0.1,1)</f>
        <v>#VALUE!</v>
      </c>
      <c r="BL102" t="e">
        <f ca="1">IF(VLOOKUP($BT102,[1]EquipTable!$1:$1048576,MATCH("업데이트순번",[1]EquipTable!$1:$1,0),0)&lt;=$BN$1,1,0)
*IF(MID(BT102,7,1)="4",0.1,1)
*IF(AND(MID(BT102,7,1)&lt;&gt;"4",OR(MID(BT102,6,1)="6",MID(BT102,6,1)="7")),3,1)</f>
        <v>#VALUE!</v>
      </c>
      <c r="BM102" t="e">
        <f ca="1">IF(VLOOKUP($BT102,[1]EquipTable!$1:$1048576,MATCH("업데이트순번",[1]EquipTable!$1:$1,0),0)&lt;=$BN$1,1,0)
*IF(MID(BT102,7,1)="4",0.1,1)
*IF(AND(MID(BT102,7,1)&lt;&gt;"4",MID(BT102,6,1)="8"),4,1)</f>
        <v>#VALUE!</v>
      </c>
      <c r="BN102" t="e">
        <f t="shared" ca="1" si="38"/>
        <v>#VALUE!</v>
      </c>
      <c r="BO102" t="e">
        <f t="shared" ca="1" si="39"/>
        <v>#VALUE!</v>
      </c>
      <c r="BP102" t="e">
        <f t="shared" ca="1" si="40"/>
        <v>#VALUE!</v>
      </c>
      <c r="BQ102" t="e">
        <f t="shared" ca="1" si="41"/>
        <v>#VALUE!</v>
      </c>
      <c r="BR102" t="e">
        <f t="shared" ca="1" si="43"/>
        <v>#VALUE!</v>
      </c>
      <c r="BS102" t="e">
        <f t="shared" ca="1" si="44"/>
        <v>#VALUE!</v>
      </c>
      <c r="BT102" t="e">
        <f ca="1">OFFSET([1]EquipTable!$A$1,ROW()-1,0)</f>
        <v>#VALUE!</v>
      </c>
    </row>
    <row r="103" spans="1:72">
      <c r="A103">
        <v>9</v>
      </c>
      <c r="B103">
        <v>3</v>
      </c>
      <c r="C103">
        <f t="shared" si="30"/>
        <v>0</v>
      </c>
      <c r="D103">
        <f t="shared" ca="1" si="48"/>
        <v>7.7717931123267858E-2</v>
      </c>
      <c r="E103">
        <f t="shared" ca="1" si="48"/>
        <v>0.28089660681385931</v>
      </c>
      <c r="F103">
        <f t="shared" ca="1" si="48"/>
        <v>0.18455171593529096</v>
      </c>
      <c r="G103">
        <f t="shared" ca="1" si="48"/>
        <v>8.1043574439033206E-2</v>
      </c>
      <c r="H103">
        <f t="shared" ca="1" si="48"/>
        <v>0.42939329152494343</v>
      </c>
      <c r="I103">
        <f t="shared" ca="1" si="48"/>
        <v>0.38217980631756499</v>
      </c>
      <c r="M103" t="str">
        <f t="shared" ca="1" si="31"/>
        <v>안 지정 캐릭터 PP 영웅등급</v>
      </c>
      <c r="N103">
        <f t="shared" ca="1" si="42"/>
        <v>28089</v>
      </c>
      <c r="O103">
        <f t="shared" ca="1" si="36"/>
        <v>10</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캐릭터",$M103="지정 캐릭터 LBP1",$M103="지정 캐릭터 LBP2",$M103="지정 캐릭터 LBP3",$M103="안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캐릭터",$M103="지정 캐릭터 LBP1",$M103="지정 캐릭터 LBP2",$M103="지정 캐릭터 LBP3"),
  IF(AND(OR($B103=10,$B103=11),$M103=OFFSET($M103,-1,0)),OFFSET(Q103,-1,0),
    IF(ISBLANK(VLOOKUP($N103,[2]ActorTable!$1:$1048576,MATCH("표준 DI pp Min",[2]ActorTable!$1:$1,0),0)),"삭제",
      INT(VLOOKUP($M103,$AN:$BA,MATCH($AX$1,$AN$1:$BA$1,0),0)*(VLOOKUP($N103,[2]ActorTable!$1:$1048576,MATCH("표준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VLOOKUP($M103,$AN:$BA,MATCH($AZ$1,$AN$1:$BA$1,0),0)+INT($H103*(VLOOKUP($M103,$AN:$BA,MATCH($BA$1,$AN$1:$BA$1,0),0)-VLOOKUP($M103,$AN:$BA,MATCH($AZ$1,$AN$1:$BA$1,0),0)+1))),
IF($M103="지정 캐릭터 PP",
  IF(AND(OR($B103=10,$B103=11),$M103=OFFSET($M103,-1,0)),OFFSET(Q103,-1,0),
    INT($O103*VLOOKUP($M103,$AN:$BA,MATCH($AX$1,$AN$1:$BA$1,0),0))),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영웅등급"),VLOOKUP($M103,$AN:$BA,MATCH($AX$1,$AN$1:$BA$1,0),0),
IF(OR($M103="지정 캐릭터",$M103="지정 캐릭터 LBP1",$M103="지정 캐릭터 LBP2",$M103="지정 캐릭터 LBP3"),
  IF(AND(OR($B103=10,$B103=11),$M103=OFFSET($M103,-1,0)),OFFSET(R103,-1,0),
    INT(VLOOKUP($M103,$AN:$BA,MATCH($AX$1,$AN$1:$BA$1,0),0)*(VLOOKUP($N103,[2]ActorTable!$1:$1048576,MATCH("표준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VLOOKUP($M103,$AN:$BA,MATCH($AX$1,$AN$1:$BA$1,0),0)+INT($I103*(VLOOKUP($M103,$AN:$BA,MATCH($AY$1,$AN$1:$BA$1,0),0)-VLOOKUP($M103,$AN:$BA,MATCH($AX$1,$AN$1:$BA$1,0),0)+1))),
IF($M103="지정 캐릭터 PP",
  IF(AND(OR($B103=10,$B103=11),$M103=OFFSET($M103,-1,0)),OFFSET(R103,-1,0),
    INT($O103*(VLOOKUP($M103,$AN:$BA,MATCH($AX$1,$AN$1:$BA$1,0),0)*(VLOOKUP($M103,$AN:$BA,MATCH($AY$1,$AN$1:$BA$1,0),0)+$I103*(VLOOKUP($M103,$AN:$BA,MATCH($AZ$1,$AN$1:$BA$1,0),0)-VLOOKUP($M103,$AN:$BA,MATCH($AY$1,$AN$1:$BA$1,0),0)))))),
IF(OR($M103="안 지정 캐릭터 PP 일반등급",$M103="안 지정 캐릭터 PP 영웅등급"),
  IF(AND(OR($B103=10,$B103=11),$M103=OFFSET($M103,-1,0)),OFFSET(R103,-1,0),
    $O103*VLOOKUP($M103,$AN:$BA,MATCH($AX$1,$AN$1:$BA$1,0),0)),
"그외없음")))))))</f>
        <v>1000</v>
      </c>
      <c r="S103" t="str">
        <f ca="1">IF(OR(ISNUMBER(N103),N103="삭제"),"",
IF(LEFT(N103,5)="Equip",
  IF($BN$1&lt;VLOOKUP(N103,[1]EquipTable!$1:$1048576,MATCH("업데이트순번",[1]EquipTable!$1:$1,0),0),"업데이트순번이상",""),
IF(LEFT(N103,5)="Actor",
  IF($BW$1&lt;VLOOKUP(N103,[2]ActorTable!$1:$1048576,MATCH("업데이트순번",[2]ActorTable!$1:$1,0),0),"업데이트순번이상",""),
"그외없음")))</f>
        <v/>
      </c>
      <c r="T103">
        <f t="shared" ca="1" si="32"/>
        <v>0</v>
      </c>
      <c r="U103" t="s">
        <v>92</v>
      </c>
      <c r="V103">
        <v>62458</v>
      </c>
      <c r="W103">
        <v>12</v>
      </c>
      <c r="X103" t="s">
        <v>129</v>
      </c>
      <c r="Z103">
        <v>1200</v>
      </c>
      <c r="AA103" t="str">
        <f t="shared" ca="1" si="33"/>
        <v>upn</v>
      </c>
      <c r="AB103" t="s">
        <v>93</v>
      </c>
      <c r="AC103">
        <v>58914</v>
      </c>
      <c r="AD103">
        <v>12</v>
      </c>
      <c r="AE103" t="s">
        <v>129</v>
      </c>
      <c r="AG103">
        <v>1200</v>
      </c>
      <c r="AH103" t="str">
        <f t="shared" si="34"/>
        <v/>
      </c>
      <c r="AI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IFERROR(VLOOKUP(AC103,[2]ActorTable!$A:$G,MATCH("이름참고",[2]ActorTable!$1:$1,0),0),"캐릭터없음"),
"")))))</f>
        <v/>
      </c>
      <c r="AJ103">
        <v>1</v>
      </c>
      <c r="AK10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v>
      </c>
      <c r="AL103" t="str">
        <f t="shared" ca="1" si="35"/>
        <v>{"dy":9,"sl":3,"tp":"upn","vl":"58914","cn":12,"pt":"GO","pr":1200}</v>
      </c>
      <c r="BK103" t="e">
        <f ca="1">IF(VLOOKUP($BT103,[1]EquipTable!$1:$1048576,MATCH("업데이트순번",[1]EquipTable!$1:$1,0),0)&lt;=$BN$1,1,0)
*IF(MID(BT103,7,1)="4",0.1,1)</f>
        <v>#VALUE!</v>
      </c>
      <c r="BL103" t="e">
        <f ca="1">IF(VLOOKUP($BT103,[1]EquipTable!$1:$1048576,MATCH("업데이트순번",[1]EquipTable!$1:$1,0),0)&lt;=$BN$1,1,0)
*IF(MID(BT103,7,1)="4",0.1,1)
*IF(AND(MID(BT103,7,1)&lt;&gt;"4",OR(MID(BT103,6,1)="6",MID(BT103,6,1)="7")),3,1)</f>
        <v>#VALUE!</v>
      </c>
      <c r="BM103" t="e">
        <f ca="1">IF(VLOOKUP($BT103,[1]EquipTable!$1:$1048576,MATCH("업데이트순번",[1]EquipTable!$1:$1,0),0)&lt;=$BN$1,1,0)
*IF(MID(BT103,7,1)="4",0.1,1)
*IF(AND(MID(BT103,7,1)&lt;&gt;"4",MID(BT103,6,1)="8"),4,1)</f>
        <v>#VALUE!</v>
      </c>
      <c r="BN103" t="e">
        <f t="shared" ca="1" si="38"/>
        <v>#VALUE!</v>
      </c>
      <c r="BO103" t="e">
        <f t="shared" ca="1" si="39"/>
        <v>#VALUE!</v>
      </c>
      <c r="BP103" t="e">
        <f t="shared" ca="1" si="40"/>
        <v>#VALUE!</v>
      </c>
      <c r="BQ103" t="e">
        <f t="shared" ca="1" si="41"/>
        <v>#VALUE!</v>
      </c>
      <c r="BR103" t="e">
        <f t="shared" ca="1" si="43"/>
        <v>#VALUE!</v>
      </c>
      <c r="BS103" t="e">
        <f t="shared" ca="1" si="44"/>
        <v>#VALUE!</v>
      </c>
      <c r="BT103" t="e">
        <f ca="1">OFFSET([1]EquipTable!$A$1,ROW()-1,0)</f>
        <v>#VALUE!</v>
      </c>
    </row>
    <row r="104" spans="1:72">
      <c r="A104">
        <v>10</v>
      </c>
      <c r="B104">
        <v>3</v>
      </c>
      <c r="C104">
        <f t="shared" si="30"/>
        <v>0</v>
      </c>
      <c r="D104">
        <f t="shared" ca="1" si="48"/>
        <v>0.88532209708722753</v>
      </c>
      <c r="E104">
        <f t="shared" ca="1" si="48"/>
        <v>0.84637427985511693</v>
      </c>
      <c r="F104">
        <f t="shared" ca="1" si="48"/>
        <v>0.51960319197325611</v>
      </c>
      <c r="G104">
        <f t="shared" ca="1" si="48"/>
        <v>0.34264266595018966</v>
      </c>
      <c r="H104">
        <f t="shared" ca="1" si="48"/>
        <v>0.67881170273374714</v>
      </c>
      <c r="I104">
        <f t="shared" ca="1" si="48"/>
        <v>0.56686140674729069</v>
      </c>
      <c r="M104" t="str">
        <f t="shared" ca="1" si="31"/>
        <v>안 지정 캐릭터 PP 일반등급</v>
      </c>
      <c r="N104">
        <f t="shared" ca="1" si="42"/>
        <v>84637</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캐릭터",$M104="지정 캐릭터 LBP1",$M104="지정 캐릭터 LBP2",$M104="지정 캐릭터 LBP3",$M104="안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캐릭터",$M104="지정 캐릭터 LBP1",$M104="지정 캐릭터 LBP2",$M104="지정 캐릭터 LBP3"),
  IF(AND(OR($B104=10,$B104=11),$M104=OFFSET($M104,-1,0)),OFFSET(Q104,-1,0),
    IF(ISBLANK(VLOOKUP($N104,[2]ActorTable!$1:$1048576,MATCH("표준 DI pp Min",[2]ActorTable!$1:$1,0),0)),"삭제",
      INT(VLOOKUP($M104,$AN:$BA,MATCH($AX$1,$AN$1:$BA$1,0),0)*(VLOOKUP($N104,[2]ActorTable!$1:$1048576,MATCH("표준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VLOOKUP($M104,$AN:$BA,MATCH($AZ$1,$AN$1:$BA$1,0),0)+INT($H104*(VLOOKUP($M104,$AN:$BA,MATCH($BA$1,$AN$1:$BA$1,0),0)-VLOOKUP($M104,$AN:$BA,MATCH($AZ$1,$AN$1:$BA$1,0),0)+1))),
IF($M104="지정 캐릭터 PP",
  IF(AND(OR($B104=10,$B104=11),$M104=OFFSET($M104,-1,0)),OFFSET(Q104,-1,0),
    INT($O104*VLOOKUP($M104,$AN:$BA,MATCH($AX$1,$AN$1:$BA$1,0),0))),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영웅등급"),VLOOKUP($M104,$AN:$BA,MATCH($AX$1,$AN$1:$BA$1,0),0),
IF(OR($M104="지정 캐릭터",$M104="지정 캐릭터 LBP1",$M104="지정 캐릭터 LBP2",$M104="지정 캐릭터 LBP3"),
  IF(AND(OR($B104=10,$B104=11),$M104=OFFSET($M104,-1,0)),OFFSET(R104,-1,0),
    INT(VLOOKUP($M104,$AN:$BA,MATCH($AX$1,$AN$1:$BA$1,0),0)*(VLOOKUP($N104,[2]ActorTable!$1:$1048576,MATCH("표준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VLOOKUP($M104,$AN:$BA,MATCH($AX$1,$AN$1:$BA$1,0),0)+INT($I104*(VLOOKUP($M104,$AN:$BA,MATCH($AY$1,$AN$1:$BA$1,0),0)-VLOOKUP($M104,$AN:$BA,MATCH($AX$1,$AN$1:$BA$1,0),0)+1))),
IF($M104="지정 캐릭터 PP",
  IF(AND(OR($B104=10,$B104=11),$M104=OFFSET($M104,-1,0)),OFFSET(R104,-1,0),
    INT($O104*(VLOOKUP($M104,$AN:$BA,MATCH($AX$1,$AN$1:$BA$1,0),0)*(VLOOKUP($M104,$AN:$BA,MATCH($AY$1,$AN$1:$BA$1,0),0)+$I104*(VLOOKUP($M104,$AN:$BA,MATCH($AZ$1,$AN$1:$BA$1,0),0)-VLOOKUP($M104,$AN:$BA,MATCH($AY$1,$AN$1:$BA$1,0),0)))))),
IF(OR($M104="안 지정 캐릭터 PP 일반등급",$M104="안 지정 캐릭터 PP 영웅등급"),
  IF(AND(OR($B104=10,$B104=11),$M104=OFFSET($M104,-1,0)),OFFSET(R104,-1,0),
    $O104*VLOOKUP($M104,$AN:$BA,MATCH($AX$1,$AN$1:$BA$1,0),0)),
"그외없음")))))))</f>
        <v>1400</v>
      </c>
      <c r="S104" t="str">
        <f ca="1">IF(OR(ISNUMBER(N104),N104="삭제"),"",
IF(LEFT(N104,5)="Equip",
  IF($BN$1&lt;VLOOKUP(N104,[1]EquipTable!$1:$1048576,MATCH("업데이트순번",[1]EquipTable!$1:$1,0),0),"업데이트순번이상",""),
IF(LEFT(N104,5)="Actor",
  IF($BW$1&lt;VLOOKUP(N104,[2]ActorTable!$1:$1048576,MATCH("업데이트순번",[2]ActorTable!$1:$1,0),0),"업데이트순번이상",""),
"그외없음")))</f>
        <v/>
      </c>
      <c r="T104">
        <f t="shared" ca="1" si="32"/>
        <v>0</v>
      </c>
      <c r="U104" t="s">
        <v>93</v>
      </c>
      <c r="V104">
        <v>65627</v>
      </c>
      <c r="W104">
        <v>12</v>
      </c>
      <c r="X104" t="s">
        <v>129</v>
      </c>
      <c r="Z104">
        <v>1200</v>
      </c>
      <c r="AA104" t="str">
        <f t="shared" ca="1" si="33"/>
        <v>upn</v>
      </c>
      <c r="AB104" t="s">
        <v>93</v>
      </c>
      <c r="AC104">
        <v>55007</v>
      </c>
      <c r="AD104">
        <v>12</v>
      </c>
      <c r="AE104" t="s">
        <v>129</v>
      </c>
      <c r="AG104">
        <v>1200</v>
      </c>
      <c r="AH104" t="str">
        <f t="shared" si="34"/>
        <v/>
      </c>
      <c r="AI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IFERROR(VLOOKUP(AC104,[2]ActorTable!$A:$G,MATCH("이름참고",[2]ActorTable!$1:$1,0),0),"캐릭터없음"),
"")))))</f>
        <v/>
      </c>
      <c r="AJ104">
        <v>1</v>
      </c>
      <c r="AK10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v>
      </c>
      <c r="AL104" t="str">
        <f t="shared" ca="1" si="35"/>
        <v>{"dy":10,"sl":3,"tp":"upn","vl":"55007","cn":12,"pt":"GO","pr":1200}</v>
      </c>
      <c r="BK104" t="e">
        <f ca="1">IF(VLOOKUP($BT104,[1]EquipTable!$1:$1048576,MATCH("업데이트순번",[1]EquipTable!$1:$1,0),0)&lt;=$BN$1,1,0)
*IF(MID(BT104,7,1)="4",0.1,1)</f>
        <v>#VALUE!</v>
      </c>
      <c r="BL104" t="e">
        <f ca="1">IF(VLOOKUP($BT104,[1]EquipTable!$1:$1048576,MATCH("업데이트순번",[1]EquipTable!$1:$1,0),0)&lt;=$BN$1,1,0)
*IF(MID(BT104,7,1)="4",0.1,1)
*IF(AND(MID(BT104,7,1)&lt;&gt;"4",OR(MID(BT104,6,1)="6",MID(BT104,6,1)="7")),3,1)</f>
        <v>#VALUE!</v>
      </c>
      <c r="BM104" t="e">
        <f ca="1">IF(VLOOKUP($BT104,[1]EquipTable!$1:$1048576,MATCH("업데이트순번",[1]EquipTable!$1:$1,0),0)&lt;=$BN$1,1,0)
*IF(MID(BT104,7,1)="4",0.1,1)
*IF(AND(MID(BT104,7,1)&lt;&gt;"4",MID(BT104,6,1)="8"),4,1)</f>
        <v>#VALUE!</v>
      </c>
      <c r="BN104" t="e">
        <f t="shared" ca="1" si="38"/>
        <v>#VALUE!</v>
      </c>
      <c r="BO104" t="e">
        <f t="shared" ca="1" si="39"/>
        <v>#VALUE!</v>
      </c>
      <c r="BP104" t="e">
        <f t="shared" ca="1" si="40"/>
        <v>#VALUE!</v>
      </c>
      <c r="BQ104" t="e">
        <f t="shared" ca="1" si="41"/>
        <v>#VALUE!</v>
      </c>
      <c r="BR104" t="e">
        <f t="shared" ca="1" si="43"/>
        <v>#VALUE!</v>
      </c>
      <c r="BS104" t="e">
        <f t="shared" ca="1" si="44"/>
        <v>#VALUE!</v>
      </c>
      <c r="BT104" t="e">
        <f ca="1">OFFSET([1]EquipTable!$A$1,ROW()-1,0)</f>
        <v>#VALUE!</v>
      </c>
    </row>
    <row r="105" spans="1:72">
      <c r="A105">
        <v>11</v>
      </c>
      <c r="B105">
        <v>3</v>
      </c>
      <c r="C105">
        <f t="shared" si="30"/>
        <v>0</v>
      </c>
      <c r="D105">
        <f t="shared" ca="1" si="48"/>
        <v>0.28804376245145991</v>
      </c>
      <c r="E105">
        <f t="shared" ca="1" si="48"/>
        <v>0.96049872550443893</v>
      </c>
      <c r="F105">
        <f t="shared" ca="1" si="48"/>
        <v>0.36622204548490001</v>
      </c>
      <c r="G105">
        <f t="shared" ca="1" si="48"/>
        <v>0.93939353680788007</v>
      </c>
      <c r="H105">
        <f t="shared" ca="1" si="48"/>
        <v>0.34772780702368811</v>
      </c>
      <c r="I105">
        <f t="shared" ca="1" si="48"/>
        <v>0.62509011882115295</v>
      </c>
      <c r="M105" t="str">
        <f t="shared" ca="1" si="31"/>
        <v>안 지정 캐릭터 PP 일반등급</v>
      </c>
      <c r="N105">
        <f t="shared" ca="1" si="42"/>
        <v>96049</v>
      </c>
      <c r="O105">
        <f t="shared" ca="1" si="36"/>
        <v>14</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캐릭터",$M105="지정 캐릭터 LBP1",$M105="지정 캐릭터 LBP2",$M105="지정 캐릭터 LBP3",$M105="안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캐릭터",$M105="지정 캐릭터 LBP1",$M105="지정 캐릭터 LBP2",$M105="지정 캐릭터 LBP3"),
  IF(AND(OR($B105=10,$B105=11),$M105=OFFSET($M105,-1,0)),OFFSET(Q105,-1,0),
    IF(ISBLANK(VLOOKUP($N105,[2]ActorTable!$1:$1048576,MATCH("표준 DI pp Min",[2]ActorTable!$1:$1,0),0)),"삭제",
      INT(VLOOKUP($M105,$AN:$BA,MATCH($AX$1,$AN$1:$BA$1,0),0)*(VLOOKUP($N105,[2]ActorTable!$1:$1048576,MATCH("표준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VLOOKUP($M105,$AN:$BA,MATCH($AZ$1,$AN$1:$BA$1,0),0)+INT($H105*(VLOOKUP($M105,$AN:$BA,MATCH($BA$1,$AN$1:$BA$1,0),0)-VLOOKUP($M105,$AN:$BA,MATCH($AZ$1,$AN$1:$BA$1,0),0)+1))),
IF($M105="지정 캐릭터 PP",
  IF(AND(OR($B105=10,$B105=11),$M105=OFFSET($M105,-1,0)),OFFSET(Q105,-1,0),
    INT($O105*VLOOKUP($M105,$AN:$BA,MATCH($AX$1,$AN$1:$BA$1,0),0))),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영웅등급"),VLOOKUP($M105,$AN:$BA,MATCH($AX$1,$AN$1:$BA$1,0),0),
IF(OR($M105="지정 캐릭터",$M105="지정 캐릭터 LBP1",$M105="지정 캐릭터 LBP2",$M105="지정 캐릭터 LBP3"),
  IF(AND(OR($B105=10,$B105=11),$M105=OFFSET($M105,-1,0)),OFFSET(R105,-1,0),
    INT(VLOOKUP($M105,$AN:$BA,MATCH($AX$1,$AN$1:$BA$1,0),0)*(VLOOKUP($N105,[2]ActorTable!$1:$1048576,MATCH("표준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VLOOKUP($M105,$AN:$BA,MATCH($AX$1,$AN$1:$BA$1,0),0)+INT($I105*(VLOOKUP($M105,$AN:$BA,MATCH($AY$1,$AN$1:$BA$1,0),0)-VLOOKUP($M105,$AN:$BA,MATCH($AX$1,$AN$1:$BA$1,0),0)+1))),
IF($M105="지정 캐릭터 PP",
  IF(AND(OR($B105=10,$B105=11),$M105=OFFSET($M105,-1,0)),OFFSET(R105,-1,0),
    INT($O105*(VLOOKUP($M105,$AN:$BA,MATCH($AX$1,$AN$1:$BA$1,0),0)*(VLOOKUP($M105,$AN:$BA,MATCH($AY$1,$AN$1:$BA$1,0),0)+$I105*(VLOOKUP($M105,$AN:$BA,MATCH($AZ$1,$AN$1:$BA$1,0),0)-VLOOKUP($M105,$AN:$BA,MATCH($AY$1,$AN$1:$BA$1,0),0)))))),
IF(OR($M105="안 지정 캐릭터 PP 일반등급",$M105="안 지정 캐릭터 PP 영웅등급"),
  IF(AND(OR($B105=10,$B105=11),$M105=OFFSET($M105,-1,0)),OFFSET(R105,-1,0),
    $O105*VLOOKUP($M105,$AN:$BA,MATCH($AX$1,$AN$1:$BA$1,0),0)),
"그외없음")))))))</f>
        <v>1400</v>
      </c>
      <c r="S105" t="str">
        <f ca="1">IF(OR(ISNUMBER(N105),N105="삭제"),"",
IF(LEFT(N105,5)="Equip",
  IF($BN$1&lt;VLOOKUP(N105,[1]EquipTable!$1:$1048576,MATCH("업데이트순번",[1]EquipTable!$1:$1,0),0),"업데이트순번이상",""),
IF(LEFT(N105,5)="Actor",
  IF($BW$1&lt;VLOOKUP(N105,[2]ActorTable!$1:$1048576,MATCH("업데이트순번",[2]ActorTable!$1:$1,0),0),"업데이트순번이상",""),
"그외없음")))</f>
        <v/>
      </c>
      <c r="T105">
        <f t="shared" ca="1" si="32"/>
        <v>0</v>
      </c>
      <c r="U105" t="s">
        <v>93</v>
      </c>
      <c r="V105">
        <v>13263</v>
      </c>
      <c r="W105">
        <v>9</v>
      </c>
      <c r="X105" t="s">
        <v>129</v>
      </c>
      <c r="Z105">
        <v>900</v>
      </c>
      <c r="AA105" t="str">
        <f t="shared" ca="1" si="33"/>
        <v>upn</v>
      </c>
      <c r="AB105" t="s">
        <v>93</v>
      </c>
      <c r="AC105">
        <v>76281</v>
      </c>
      <c r="AD105">
        <v>13</v>
      </c>
      <c r="AE105" t="s">
        <v>129</v>
      </c>
      <c r="AG105">
        <v>1300</v>
      </c>
      <c r="AH105" t="str">
        <f t="shared" si="34"/>
        <v/>
      </c>
      <c r="AI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IFERROR(VLOOKUP(AC105,[2]ActorTable!$A:$G,MATCH("이름참고",[2]ActorTable!$1:$1,0),0),"캐릭터없음"),
"")))))</f>
        <v/>
      </c>
      <c r="AJ105">
        <v>1</v>
      </c>
      <c r="AK10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v>
      </c>
      <c r="AL105" t="str">
        <f t="shared" ca="1" si="35"/>
        <v>{"dy":11,"sl":3,"tp":"upn","vl":"76281","cn":13,"pt":"GO","pr":1300}</v>
      </c>
      <c r="BK105" t="e">
        <f ca="1">IF(VLOOKUP($BT105,[1]EquipTable!$1:$1048576,MATCH("업데이트순번",[1]EquipTable!$1:$1,0),0)&lt;=$BN$1,1,0)
*IF(MID(BT105,7,1)="4",0.1,1)</f>
        <v>#VALUE!</v>
      </c>
      <c r="BL105" t="e">
        <f ca="1">IF(VLOOKUP($BT105,[1]EquipTable!$1:$1048576,MATCH("업데이트순번",[1]EquipTable!$1:$1,0),0)&lt;=$BN$1,1,0)
*IF(MID(BT105,7,1)="4",0.1,1)
*IF(AND(MID(BT105,7,1)&lt;&gt;"4",OR(MID(BT105,6,1)="6",MID(BT105,6,1)="7")),3,1)</f>
        <v>#VALUE!</v>
      </c>
      <c r="BM105" t="e">
        <f ca="1">IF(VLOOKUP($BT105,[1]EquipTable!$1:$1048576,MATCH("업데이트순번",[1]EquipTable!$1:$1,0),0)&lt;=$BN$1,1,0)
*IF(MID(BT105,7,1)="4",0.1,1)
*IF(AND(MID(BT105,7,1)&lt;&gt;"4",MID(BT105,6,1)="8"),4,1)</f>
        <v>#VALUE!</v>
      </c>
      <c r="BN105" t="e">
        <f t="shared" ca="1" si="38"/>
        <v>#VALUE!</v>
      </c>
      <c r="BO105" t="e">
        <f t="shared" ca="1" si="39"/>
        <v>#VALUE!</v>
      </c>
      <c r="BP105" t="e">
        <f t="shared" ca="1" si="40"/>
        <v>#VALUE!</v>
      </c>
      <c r="BQ105" t="e">
        <f t="shared" ca="1" si="41"/>
        <v>#VALUE!</v>
      </c>
      <c r="BR105" t="e">
        <f t="shared" ca="1" si="43"/>
        <v>#VALUE!</v>
      </c>
      <c r="BS105" t="e">
        <f t="shared" ca="1" si="44"/>
        <v>#VALUE!</v>
      </c>
      <c r="BT105" t="e">
        <f ca="1">OFFSET([1]EquipTable!$A$1,ROW()-1,0)</f>
        <v>#VALUE!</v>
      </c>
    </row>
    <row r="106" spans="1:72">
      <c r="A106">
        <v>12</v>
      </c>
      <c r="B106">
        <v>3</v>
      </c>
      <c r="C106">
        <f t="shared" si="30"/>
        <v>0</v>
      </c>
      <c r="D106">
        <f t="shared" ca="1" si="48"/>
        <v>0.46109660243369299</v>
      </c>
      <c r="E106">
        <f t="shared" ca="1" si="48"/>
        <v>0.12927421471957012</v>
      </c>
      <c r="F106">
        <f t="shared" ca="1" si="48"/>
        <v>0.25568080372471702</v>
      </c>
      <c r="G106">
        <f t="shared" ca="1" si="48"/>
        <v>0.19664698424822713</v>
      </c>
      <c r="H106">
        <f t="shared" ca="1" si="48"/>
        <v>0.40577696966818211</v>
      </c>
      <c r="I106">
        <f t="shared" ca="1" si="48"/>
        <v>0.11343300156602876</v>
      </c>
      <c r="M106" t="str">
        <f t="shared" ca="1" si="31"/>
        <v>안 지정 캐릭터 PP 일반등급</v>
      </c>
      <c r="N106">
        <f t="shared" ca="1" si="42"/>
        <v>12927</v>
      </c>
      <c r="O106">
        <f t="shared" ca="1" si="36"/>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캐릭터",$M106="지정 캐릭터 LBP1",$M106="지정 캐릭터 LBP2",$M106="지정 캐릭터 LBP3",$M106="안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캐릭터",$M106="지정 캐릭터 LBP1",$M106="지정 캐릭터 LBP2",$M106="지정 캐릭터 LBP3"),
  IF(AND(OR($B106=10,$B106=11),$M106=OFFSET($M106,-1,0)),OFFSET(Q106,-1,0),
    IF(ISBLANK(VLOOKUP($N106,[2]ActorTable!$1:$1048576,MATCH("표준 DI pp Min",[2]ActorTable!$1:$1,0),0)),"삭제",
      INT(VLOOKUP($M106,$AN:$BA,MATCH($AX$1,$AN$1:$BA$1,0),0)*(VLOOKUP($N106,[2]ActorTable!$1:$1048576,MATCH("표준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VLOOKUP($M106,$AN:$BA,MATCH($AZ$1,$AN$1:$BA$1,0),0)+INT($H106*(VLOOKUP($M106,$AN:$BA,MATCH($BA$1,$AN$1:$BA$1,0),0)-VLOOKUP($M106,$AN:$BA,MATCH($AZ$1,$AN$1:$BA$1,0),0)+1))),
IF($M106="지정 캐릭터 PP",
  IF(AND(OR($B106=10,$B106=11),$M106=OFFSET($M106,-1,0)),OFFSET(Q106,-1,0),
    INT($O106*VLOOKUP($M106,$AN:$BA,MATCH($AX$1,$AN$1:$BA$1,0),0))),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영웅등급"),VLOOKUP($M106,$AN:$BA,MATCH($AX$1,$AN$1:$BA$1,0),0),
IF(OR($M106="지정 캐릭터",$M106="지정 캐릭터 LBP1",$M106="지정 캐릭터 LBP2",$M106="지정 캐릭터 LBP3"),
  IF(AND(OR($B106=10,$B106=11),$M106=OFFSET($M106,-1,0)),OFFSET(R106,-1,0),
    INT(VLOOKUP($M106,$AN:$BA,MATCH($AX$1,$AN$1:$BA$1,0),0)*(VLOOKUP($N106,[2]ActorTable!$1:$1048576,MATCH("표준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VLOOKUP($M106,$AN:$BA,MATCH($AX$1,$AN$1:$BA$1,0),0)+INT($I106*(VLOOKUP($M106,$AN:$BA,MATCH($AY$1,$AN$1:$BA$1,0),0)-VLOOKUP($M106,$AN:$BA,MATCH($AX$1,$AN$1:$BA$1,0),0)+1))),
IF($M106="지정 캐릭터 PP",
  IF(AND(OR($B106=10,$B106=11),$M106=OFFSET($M106,-1,0)),OFFSET(R106,-1,0),
    INT($O106*(VLOOKUP($M106,$AN:$BA,MATCH($AX$1,$AN$1:$BA$1,0),0)*(VLOOKUP($M106,$AN:$BA,MATCH($AY$1,$AN$1:$BA$1,0),0)+$I106*(VLOOKUP($M106,$AN:$BA,MATCH($AZ$1,$AN$1:$BA$1,0),0)-VLOOKUP($M106,$AN:$BA,MATCH($AY$1,$AN$1:$BA$1,0),0)))))),
IF(OR($M106="안 지정 캐릭터 PP 일반등급",$M106="안 지정 캐릭터 PP 영웅등급"),
  IF(AND(OR($B106=10,$B106=11),$M106=OFFSET($M106,-1,0)),OFFSET(R106,-1,0),
    $O106*VLOOKUP($M106,$AN:$BA,MATCH($AX$1,$AN$1:$BA$1,0),0)),
"그외없음")))))))</f>
        <v>900</v>
      </c>
      <c r="S106" t="str">
        <f ca="1">IF(OR(ISNUMBER(N106),N106="삭제"),"",
IF(LEFT(N106,5)="Equip",
  IF($BN$1&lt;VLOOKUP(N106,[1]EquipTable!$1:$1048576,MATCH("업데이트순번",[1]EquipTable!$1:$1,0),0),"업데이트순번이상",""),
IF(LEFT(N106,5)="Actor",
  IF($BW$1&lt;VLOOKUP(N106,[2]ActorTable!$1:$1048576,MATCH("업데이트순번",[2]ActorTable!$1:$1,0),0),"업데이트순번이상",""),
"그외없음")))</f>
        <v/>
      </c>
      <c r="T106">
        <f t="shared" ca="1" si="32"/>
        <v>0</v>
      </c>
      <c r="U106" t="s">
        <v>93</v>
      </c>
      <c r="V106">
        <v>80634</v>
      </c>
      <c r="W106">
        <v>13</v>
      </c>
      <c r="X106" t="s">
        <v>129</v>
      </c>
      <c r="Z106">
        <v>1300</v>
      </c>
      <c r="AA106" t="str">
        <f t="shared" ca="1" si="33"/>
        <v>uph</v>
      </c>
      <c r="AB106" t="s">
        <v>92</v>
      </c>
      <c r="AC106">
        <v>2353</v>
      </c>
      <c r="AD106">
        <v>9</v>
      </c>
      <c r="AE106" t="s">
        <v>129</v>
      </c>
      <c r="AG106">
        <v>900</v>
      </c>
      <c r="AH106" t="str">
        <f t="shared" si="34"/>
        <v/>
      </c>
      <c r="AI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IFERROR(VLOOKUP(AC106,[2]ActorTable!$A:$G,MATCH("이름참고",[2]ActorTable!$1:$1,0),0),"캐릭터없음"),
"")))))</f>
        <v/>
      </c>
      <c r="AJ106">
        <v>1</v>
      </c>
      <c r="AK10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v>
      </c>
      <c r="AL106" t="str">
        <f t="shared" ca="1" si="35"/>
        <v>{"dy":12,"sl":3,"tp":"uph","vl":"2353","cn":9,"pt":"GO","pr":900}</v>
      </c>
      <c r="BK106" t="e">
        <f ca="1">IF(VLOOKUP($BT106,[1]EquipTable!$1:$1048576,MATCH("업데이트순번",[1]EquipTable!$1:$1,0),0)&lt;=$BN$1,1,0)
*IF(MID(BT106,7,1)="4",0.1,1)</f>
        <v>#VALUE!</v>
      </c>
      <c r="BL106" t="e">
        <f ca="1">IF(VLOOKUP($BT106,[1]EquipTable!$1:$1048576,MATCH("업데이트순번",[1]EquipTable!$1:$1,0),0)&lt;=$BN$1,1,0)
*IF(MID(BT106,7,1)="4",0.1,1)
*IF(AND(MID(BT106,7,1)&lt;&gt;"4",OR(MID(BT106,6,1)="6",MID(BT106,6,1)="7")),3,1)</f>
        <v>#VALUE!</v>
      </c>
      <c r="BM106" t="e">
        <f ca="1">IF(VLOOKUP($BT106,[1]EquipTable!$1:$1048576,MATCH("업데이트순번",[1]EquipTable!$1:$1,0),0)&lt;=$BN$1,1,0)
*IF(MID(BT106,7,1)="4",0.1,1)
*IF(AND(MID(BT106,7,1)&lt;&gt;"4",MID(BT106,6,1)="8"),4,1)</f>
        <v>#VALUE!</v>
      </c>
      <c r="BN106" t="e">
        <f t="shared" ca="1" si="38"/>
        <v>#VALUE!</v>
      </c>
      <c r="BO106" t="e">
        <f t="shared" ca="1" si="39"/>
        <v>#VALUE!</v>
      </c>
      <c r="BP106" t="e">
        <f t="shared" ca="1" si="40"/>
        <v>#VALUE!</v>
      </c>
      <c r="BQ106" t="e">
        <f t="shared" ca="1" si="41"/>
        <v>#VALUE!</v>
      </c>
      <c r="BR106" t="e">
        <f t="shared" ca="1" si="43"/>
        <v>#VALUE!</v>
      </c>
      <c r="BS106" t="e">
        <f t="shared" ca="1" si="44"/>
        <v>#VALUE!</v>
      </c>
      <c r="BT106" t="e">
        <f ca="1">OFFSET([1]EquipTable!$A$1,ROW()-1,0)</f>
        <v>#VALUE!</v>
      </c>
    </row>
    <row r="107" spans="1:72">
      <c r="A107">
        <v>13</v>
      </c>
      <c r="B107">
        <v>3</v>
      </c>
      <c r="C107">
        <f t="shared" si="30"/>
        <v>0</v>
      </c>
      <c r="D107">
        <f t="shared" ca="1" si="48"/>
        <v>0.74838371646640889</v>
      </c>
      <c r="E107">
        <f t="shared" ca="1" si="48"/>
        <v>0.57609869428411309</v>
      </c>
      <c r="F107">
        <f t="shared" ca="1" si="48"/>
        <v>0.70800224818524649</v>
      </c>
      <c r="G107">
        <f t="shared" ca="1" si="48"/>
        <v>0.42967552570830037</v>
      </c>
      <c r="H107">
        <f t="shared" ca="1" si="48"/>
        <v>0.97522878805125557</v>
      </c>
      <c r="I107">
        <f t="shared" ca="1" si="48"/>
        <v>0.92503248862239718</v>
      </c>
      <c r="M107" t="str">
        <f t="shared" ca="1" si="31"/>
        <v>안 지정 캐릭터 PP 일반등급</v>
      </c>
      <c r="N107">
        <f t="shared" ca="1" si="42"/>
        <v>57609</v>
      </c>
      <c r="O107">
        <f t="shared" ca="1" si="36"/>
        <v>12</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캐릭터",$M107="지정 캐릭터 LBP1",$M107="지정 캐릭터 LBP2",$M107="지정 캐릭터 LBP3",$M107="안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캐릭터",$M107="지정 캐릭터 LBP1",$M107="지정 캐릭터 LBP2",$M107="지정 캐릭터 LBP3"),
  IF(AND(OR($B107=10,$B107=11),$M107=OFFSET($M107,-1,0)),OFFSET(Q107,-1,0),
    IF(ISBLANK(VLOOKUP($N107,[2]ActorTable!$1:$1048576,MATCH("표준 DI pp Min",[2]ActorTable!$1:$1,0),0)),"삭제",
      INT(VLOOKUP($M107,$AN:$BA,MATCH($AX$1,$AN$1:$BA$1,0),0)*(VLOOKUP($N107,[2]ActorTable!$1:$1048576,MATCH("표준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VLOOKUP($M107,$AN:$BA,MATCH($AZ$1,$AN$1:$BA$1,0),0)+INT($H107*(VLOOKUP($M107,$AN:$BA,MATCH($BA$1,$AN$1:$BA$1,0),0)-VLOOKUP($M107,$AN:$BA,MATCH($AZ$1,$AN$1:$BA$1,0),0)+1))),
IF($M107="지정 캐릭터 PP",
  IF(AND(OR($B107=10,$B107=11),$M107=OFFSET($M107,-1,0)),OFFSET(Q107,-1,0),
    INT($O107*VLOOKUP($M107,$AN:$BA,MATCH($AX$1,$AN$1:$BA$1,0),0))),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영웅등급"),VLOOKUP($M107,$AN:$BA,MATCH($AX$1,$AN$1:$BA$1,0),0),
IF(OR($M107="지정 캐릭터",$M107="지정 캐릭터 LBP1",$M107="지정 캐릭터 LBP2",$M107="지정 캐릭터 LBP3"),
  IF(AND(OR($B107=10,$B107=11),$M107=OFFSET($M107,-1,0)),OFFSET(R107,-1,0),
    INT(VLOOKUP($M107,$AN:$BA,MATCH($AX$1,$AN$1:$BA$1,0),0)*(VLOOKUP($N107,[2]ActorTable!$1:$1048576,MATCH("표준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VLOOKUP($M107,$AN:$BA,MATCH($AX$1,$AN$1:$BA$1,0),0)+INT($I107*(VLOOKUP($M107,$AN:$BA,MATCH($AY$1,$AN$1:$BA$1,0),0)-VLOOKUP($M107,$AN:$BA,MATCH($AX$1,$AN$1:$BA$1,0),0)+1))),
IF($M107="지정 캐릭터 PP",
  IF(AND(OR($B107=10,$B107=11),$M107=OFFSET($M107,-1,0)),OFFSET(R107,-1,0),
    INT($O107*(VLOOKUP($M107,$AN:$BA,MATCH($AX$1,$AN$1:$BA$1,0),0)*(VLOOKUP($M107,$AN:$BA,MATCH($AY$1,$AN$1:$BA$1,0),0)+$I107*(VLOOKUP($M107,$AN:$BA,MATCH($AZ$1,$AN$1:$BA$1,0),0)-VLOOKUP($M107,$AN:$BA,MATCH($AY$1,$AN$1:$BA$1,0),0)))))),
IF(OR($M107="안 지정 캐릭터 PP 일반등급",$M107="안 지정 캐릭터 PP 영웅등급"),
  IF(AND(OR($B107=10,$B107=11),$M107=OFFSET($M107,-1,0)),OFFSET(R107,-1,0),
    $O107*VLOOKUP($M107,$AN:$BA,MATCH($AX$1,$AN$1:$BA$1,0),0)),
"그외없음")))))))</f>
        <v>1200</v>
      </c>
      <c r="S107" t="str">
        <f ca="1">IF(OR(ISNUMBER(N107),N107="삭제"),"",
IF(LEFT(N107,5)="Equip",
  IF($BN$1&lt;VLOOKUP(N107,[1]EquipTable!$1:$1048576,MATCH("업데이트순번",[1]EquipTable!$1:$1,0),0),"업데이트순번이상",""),
IF(LEFT(N107,5)="Actor",
  IF($BW$1&lt;VLOOKUP(N107,[2]ActorTable!$1:$1048576,MATCH("업데이트순번",[2]ActorTable!$1:$1,0),0),"업데이트순번이상",""),
"그외없음")))</f>
        <v/>
      </c>
      <c r="T107">
        <f t="shared" ca="1" si="32"/>
        <v>0</v>
      </c>
      <c r="U107" t="s">
        <v>93</v>
      </c>
      <c r="V107">
        <v>91037</v>
      </c>
      <c r="W107">
        <v>14</v>
      </c>
      <c r="X107" t="s">
        <v>129</v>
      </c>
      <c r="Z107">
        <v>1400</v>
      </c>
      <c r="AA107" t="str">
        <f t="shared" ca="1" si="33"/>
        <v>upn</v>
      </c>
      <c r="AB107" t="s">
        <v>93</v>
      </c>
      <c r="AC107">
        <v>34479</v>
      </c>
      <c r="AD107">
        <v>11</v>
      </c>
      <c r="AE107" t="s">
        <v>129</v>
      </c>
      <c r="AG107">
        <v>1100</v>
      </c>
      <c r="AH107" t="str">
        <f t="shared" si="34"/>
        <v/>
      </c>
      <c r="AI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IFERROR(VLOOKUP(AC107,[2]ActorTable!$A:$G,MATCH("이름참고",[2]ActorTable!$1:$1,0),0),"캐릭터없음"),
"")))))</f>
        <v/>
      </c>
      <c r="AJ107">
        <v>1</v>
      </c>
      <c r="AK10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v>
      </c>
      <c r="AL107" t="str">
        <f t="shared" ca="1" si="35"/>
        <v>{"dy":13,"sl":3,"tp":"upn","vl":"34479","cn":11,"pt":"GO","pr":1100}</v>
      </c>
      <c r="BK107" t="e">
        <f ca="1">IF(VLOOKUP($BT107,[1]EquipTable!$1:$1048576,MATCH("업데이트순번",[1]EquipTable!$1:$1,0),0)&lt;=$BN$1,1,0)
*IF(MID(BT107,7,1)="4",0.1,1)</f>
        <v>#VALUE!</v>
      </c>
      <c r="BL107" t="e">
        <f ca="1">IF(VLOOKUP($BT107,[1]EquipTable!$1:$1048576,MATCH("업데이트순번",[1]EquipTable!$1:$1,0),0)&lt;=$BN$1,1,0)
*IF(MID(BT107,7,1)="4",0.1,1)
*IF(AND(MID(BT107,7,1)&lt;&gt;"4",OR(MID(BT107,6,1)="6",MID(BT107,6,1)="7")),3,1)</f>
        <v>#VALUE!</v>
      </c>
      <c r="BM107" t="e">
        <f ca="1">IF(VLOOKUP($BT107,[1]EquipTable!$1:$1048576,MATCH("업데이트순번",[1]EquipTable!$1:$1,0),0)&lt;=$BN$1,1,0)
*IF(MID(BT107,7,1)="4",0.1,1)
*IF(AND(MID(BT107,7,1)&lt;&gt;"4",MID(BT107,6,1)="8"),4,1)</f>
        <v>#VALUE!</v>
      </c>
      <c r="BN107" t="e">
        <f t="shared" ca="1" si="38"/>
        <v>#VALUE!</v>
      </c>
      <c r="BO107" t="e">
        <f t="shared" ca="1" si="39"/>
        <v>#VALUE!</v>
      </c>
      <c r="BP107" t="e">
        <f t="shared" ca="1" si="40"/>
        <v>#VALUE!</v>
      </c>
      <c r="BQ107" t="e">
        <f t="shared" ca="1" si="41"/>
        <v>#VALUE!</v>
      </c>
      <c r="BR107" t="e">
        <f t="shared" ca="1" si="43"/>
        <v>#VALUE!</v>
      </c>
      <c r="BS107" t="e">
        <f t="shared" ca="1" si="44"/>
        <v>#VALUE!</v>
      </c>
      <c r="BT107" t="e">
        <f ca="1">OFFSET([1]EquipTable!$A$1,ROW()-1,0)</f>
        <v>#VALUE!</v>
      </c>
    </row>
    <row r="108" spans="1:72">
      <c r="A108">
        <v>14</v>
      </c>
      <c r="B108">
        <v>3</v>
      </c>
      <c r="C108">
        <f t="shared" si="30"/>
        <v>0</v>
      </c>
      <c r="D108">
        <f t="shared" ca="1" si="48"/>
        <v>0.85918157308604015</v>
      </c>
      <c r="E108">
        <f t="shared" ca="1" si="48"/>
        <v>0.78310424969462133</v>
      </c>
      <c r="F108">
        <f t="shared" ca="1" si="48"/>
        <v>0.74912538175615395</v>
      </c>
      <c r="G108">
        <f t="shared" ca="1" si="48"/>
        <v>0.52805439590795578</v>
      </c>
      <c r="H108">
        <f t="shared" ca="1" si="48"/>
        <v>0.59002640504298209</v>
      </c>
      <c r="I108">
        <f t="shared" ca="1" si="48"/>
        <v>7.1089104569050376E-2</v>
      </c>
      <c r="M108" t="str">
        <f t="shared" ca="1" si="31"/>
        <v>안 지정 캐릭터 PP 일반등급</v>
      </c>
      <c r="N108">
        <f t="shared" ca="1" si="42"/>
        <v>78310</v>
      </c>
      <c r="O108">
        <f t="shared" ca="1" si="36"/>
        <v>13</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캐릭터",$M108="지정 캐릭터 LBP1",$M108="지정 캐릭터 LBP2",$M108="지정 캐릭터 LBP3",$M108="안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캐릭터",$M108="지정 캐릭터 LBP1",$M108="지정 캐릭터 LBP2",$M108="지정 캐릭터 LBP3"),
  IF(AND(OR($B108=10,$B108=11),$M108=OFFSET($M108,-1,0)),OFFSET(Q108,-1,0),
    IF(ISBLANK(VLOOKUP($N108,[2]ActorTable!$1:$1048576,MATCH("표준 DI pp Min",[2]ActorTable!$1:$1,0),0)),"삭제",
      INT(VLOOKUP($M108,$AN:$BA,MATCH($AX$1,$AN$1:$BA$1,0),0)*(VLOOKUP($N108,[2]ActorTable!$1:$1048576,MATCH("표준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VLOOKUP($M108,$AN:$BA,MATCH($AZ$1,$AN$1:$BA$1,0),0)+INT($H108*(VLOOKUP($M108,$AN:$BA,MATCH($BA$1,$AN$1:$BA$1,0),0)-VLOOKUP($M108,$AN:$BA,MATCH($AZ$1,$AN$1:$BA$1,0),0)+1))),
IF($M108="지정 캐릭터 PP",
  IF(AND(OR($B108=10,$B108=11),$M108=OFFSET($M108,-1,0)),OFFSET(Q108,-1,0),
    INT($O108*VLOOKUP($M108,$AN:$BA,MATCH($AX$1,$AN$1:$BA$1,0),0))),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영웅등급"),VLOOKUP($M108,$AN:$BA,MATCH($AX$1,$AN$1:$BA$1,0),0),
IF(OR($M108="지정 캐릭터",$M108="지정 캐릭터 LBP1",$M108="지정 캐릭터 LBP2",$M108="지정 캐릭터 LBP3"),
  IF(AND(OR($B108=10,$B108=11),$M108=OFFSET($M108,-1,0)),OFFSET(R108,-1,0),
    INT(VLOOKUP($M108,$AN:$BA,MATCH($AX$1,$AN$1:$BA$1,0),0)*(VLOOKUP($N108,[2]ActorTable!$1:$1048576,MATCH("표준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VLOOKUP($M108,$AN:$BA,MATCH($AX$1,$AN$1:$BA$1,0),0)+INT($I108*(VLOOKUP($M108,$AN:$BA,MATCH($AY$1,$AN$1:$BA$1,0),0)-VLOOKUP($M108,$AN:$BA,MATCH($AX$1,$AN$1:$BA$1,0),0)+1))),
IF($M108="지정 캐릭터 PP",
  IF(AND(OR($B108=10,$B108=11),$M108=OFFSET($M108,-1,0)),OFFSET(R108,-1,0),
    INT($O108*(VLOOKUP($M108,$AN:$BA,MATCH($AX$1,$AN$1:$BA$1,0),0)*(VLOOKUP($M108,$AN:$BA,MATCH($AY$1,$AN$1:$BA$1,0),0)+$I108*(VLOOKUP($M108,$AN:$BA,MATCH($AZ$1,$AN$1:$BA$1,0),0)-VLOOKUP($M108,$AN:$BA,MATCH($AY$1,$AN$1:$BA$1,0),0)))))),
IF(OR($M108="안 지정 캐릭터 PP 일반등급",$M108="안 지정 캐릭터 PP 영웅등급"),
  IF(AND(OR($B108=10,$B108=11),$M108=OFFSET($M108,-1,0)),OFFSET(R108,-1,0),
    $O108*VLOOKUP($M108,$AN:$BA,MATCH($AX$1,$AN$1:$BA$1,0),0)),
"그외없음")))))))</f>
        <v>1300</v>
      </c>
      <c r="S108" t="str">
        <f ca="1">IF(OR(ISNUMBER(N108),N108="삭제"),"",
IF(LEFT(N108,5)="Equip",
  IF($BN$1&lt;VLOOKUP(N108,[1]EquipTable!$1:$1048576,MATCH("업데이트순번",[1]EquipTable!$1:$1,0),0),"업데이트순번이상",""),
IF(LEFT(N108,5)="Actor",
  IF($BW$1&lt;VLOOKUP(N108,[2]ActorTable!$1:$1048576,MATCH("업데이트순번",[2]ActorTable!$1:$1,0),0),"업데이트순번이상",""),
"그외없음")))</f>
        <v/>
      </c>
      <c r="T108">
        <f t="shared" ca="1" si="32"/>
        <v>0</v>
      </c>
      <c r="U108" t="s">
        <v>93</v>
      </c>
      <c r="V108">
        <v>75586</v>
      </c>
      <c r="W108">
        <v>13</v>
      </c>
      <c r="X108" t="s">
        <v>129</v>
      </c>
      <c r="Z108">
        <v>1300</v>
      </c>
      <c r="AA108" t="str">
        <f t="shared" ca="1" si="33"/>
        <v>upn</v>
      </c>
      <c r="AB108" t="s">
        <v>93</v>
      </c>
      <c r="AC108">
        <v>56220</v>
      </c>
      <c r="AD108">
        <v>12</v>
      </c>
      <c r="AE108" t="s">
        <v>129</v>
      </c>
      <c r="AG108">
        <v>1200</v>
      </c>
      <c r="AH108" t="str">
        <f t="shared" si="34"/>
        <v/>
      </c>
      <c r="AI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IFERROR(VLOOKUP(AC108,[2]ActorTable!$A:$G,MATCH("이름참고",[2]ActorTable!$1:$1,0),0),"캐릭터없음"),
"")))))</f>
        <v/>
      </c>
      <c r="AJ108">
        <v>1</v>
      </c>
      <c r="AK10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v>
      </c>
      <c r="AL108" t="str">
        <f t="shared" ca="1" si="35"/>
        <v>{"dy":14,"sl":3,"tp":"upn","vl":"56220","cn":12,"pt":"GO","pr":1200}</v>
      </c>
      <c r="BK108" t="e">
        <f ca="1">IF(VLOOKUP($BT108,[1]EquipTable!$1:$1048576,MATCH("업데이트순번",[1]EquipTable!$1:$1,0),0)&lt;=$BN$1,1,0)
*IF(MID(BT108,7,1)="4",0.1,1)</f>
        <v>#VALUE!</v>
      </c>
      <c r="BL108" t="e">
        <f ca="1">IF(VLOOKUP($BT108,[1]EquipTable!$1:$1048576,MATCH("업데이트순번",[1]EquipTable!$1:$1,0),0)&lt;=$BN$1,1,0)
*IF(MID(BT108,7,1)="4",0.1,1)
*IF(AND(MID(BT108,7,1)&lt;&gt;"4",OR(MID(BT108,6,1)="6",MID(BT108,6,1)="7")),3,1)</f>
        <v>#VALUE!</v>
      </c>
      <c r="BM108" t="e">
        <f ca="1">IF(VLOOKUP($BT108,[1]EquipTable!$1:$1048576,MATCH("업데이트순번",[1]EquipTable!$1:$1,0),0)&lt;=$BN$1,1,0)
*IF(MID(BT108,7,1)="4",0.1,1)
*IF(AND(MID(BT108,7,1)&lt;&gt;"4",MID(BT108,6,1)="8"),4,1)</f>
        <v>#VALUE!</v>
      </c>
      <c r="BN108" t="e">
        <f t="shared" ca="1" si="38"/>
        <v>#VALUE!</v>
      </c>
      <c r="BO108" t="e">
        <f t="shared" ca="1" si="39"/>
        <v>#VALUE!</v>
      </c>
      <c r="BP108" t="e">
        <f t="shared" ca="1" si="40"/>
        <v>#VALUE!</v>
      </c>
      <c r="BQ108" t="e">
        <f t="shared" ca="1" si="41"/>
        <v>#VALUE!</v>
      </c>
      <c r="BR108" t="e">
        <f t="shared" ca="1" si="43"/>
        <v>#VALUE!</v>
      </c>
      <c r="BS108" t="e">
        <f t="shared" ca="1" si="44"/>
        <v>#VALUE!</v>
      </c>
      <c r="BT108" t="e">
        <f ca="1">OFFSET([1]EquipTable!$A$1,ROW()-1,0)</f>
        <v>#VALUE!</v>
      </c>
    </row>
    <row r="109" spans="1:72">
      <c r="A109">
        <v>15</v>
      </c>
      <c r="B109">
        <v>3</v>
      </c>
      <c r="C109">
        <f t="shared" si="30"/>
        <v>0</v>
      </c>
      <c r="D109">
        <f t="shared" ca="1" si="48"/>
        <v>0.16935153152056048</v>
      </c>
      <c r="E109">
        <f t="shared" ca="1" si="48"/>
        <v>0.75162646310425774</v>
      </c>
      <c r="F109">
        <f t="shared" ca="1" si="48"/>
        <v>0.72741214609511695</v>
      </c>
      <c r="G109">
        <f t="shared" ca="1" si="48"/>
        <v>0.77573808019897605</v>
      </c>
      <c r="H109">
        <f t="shared" ca="1" si="48"/>
        <v>0.21228287631981391</v>
      </c>
      <c r="I109">
        <f t="shared" ca="1" si="48"/>
        <v>0.58875784791437114</v>
      </c>
      <c r="M109" t="str">
        <f t="shared" ca="1" si="31"/>
        <v>안 지정 캐릭터 PP 영웅등급</v>
      </c>
      <c r="N109">
        <f t="shared" ca="1" si="42"/>
        <v>75162</v>
      </c>
      <c r="O109">
        <f t="shared" ca="1" si="36"/>
        <v>13</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캐릭터",$M109="지정 캐릭터 LBP1",$M109="지정 캐릭터 LBP2",$M109="지정 캐릭터 LBP3",$M109="안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캐릭터",$M109="지정 캐릭터 LBP1",$M109="지정 캐릭터 LBP2",$M109="지정 캐릭터 LBP3"),
  IF(AND(OR($B109=10,$B109=11),$M109=OFFSET($M109,-1,0)),OFFSET(Q109,-1,0),
    IF(ISBLANK(VLOOKUP($N109,[2]ActorTable!$1:$1048576,MATCH("표준 DI pp Min",[2]ActorTable!$1:$1,0),0)),"삭제",
      INT(VLOOKUP($M109,$AN:$BA,MATCH($AX$1,$AN$1:$BA$1,0),0)*(VLOOKUP($N109,[2]ActorTable!$1:$1048576,MATCH("표준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VLOOKUP($M109,$AN:$BA,MATCH($AZ$1,$AN$1:$BA$1,0),0)+INT($H109*(VLOOKUP($M109,$AN:$BA,MATCH($BA$1,$AN$1:$BA$1,0),0)-VLOOKUP($M109,$AN:$BA,MATCH($AZ$1,$AN$1:$BA$1,0),0)+1))),
IF($M109="지정 캐릭터 PP",
  IF(AND(OR($B109=10,$B109=11),$M109=OFFSET($M109,-1,0)),OFFSET(Q109,-1,0),
    INT($O109*VLOOKUP($M109,$AN:$BA,MATCH($AX$1,$AN$1:$BA$1,0),0))),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영웅등급"),VLOOKUP($M109,$AN:$BA,MATCH($AX$1,$AN$1:$BA$1,0),0),
IF(OR($M109="지정 캐릭터",$M109="지정 캐릭터 LBP1",$M109="지정 캐릭터 LBP2",$M109="지정 캐릭터 LBP3"),
  IF(AND(OR($B109=10,$B109=11),$M109=OFFSET($M109,-1,0)),OFFSET(R109,-1,0),
    INT(VLOOKUP($M109,$AN:$BA,MATCH($AX$1,$AN$1:$BA$1,0),0)*(VLOOKUP($N109,[2]ActorTable!$1:$1048576,MATCH("표준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VLOOKUP($M109,$AN:$BA,MATCH($AX$1,$AN$1:$BA$1,0),0)+INT($I109*(VLOOKUP($M109,$AN:$BA,MATCH($AY$1,$AN$1:$BA$1,0),0)-VLOOKUP($M109,$AN:$BA,MATCH($AX$1,$AN$1:$BA$1,0),0)+1))),
IF($M109="지정 캐릭터 PP",
  IF(AND(OR($B109=10,$B109=11),$M109=OFFSET($M109,-1,0)),OFFSET(R109,-1,0),
    INT($O109*(VLOOKUP($M109,$AN:$BA,MATCH($AX$1,$AN$1:$BA$1,0),0)*(VLOOKUP($M109,$AN:$BA,MATCH($AY$1,$AN$1:$BA$1,0),0)+$I109*(VLOOKUP($M109,$AN:$BA,MATCH($AZ$1,$AN$1:$BA$1,0),0)-VLOOKUP($M109,$AN:$BA,MATCH($AY$1,$AN$1:$BA$1,0),0)))))),
IF(OR($M109="안 지정 캐릭터 PP 일반등급",$M109="안 지정 캐릭터 PP 영웅등급"),
  IF(AND(OR($B109=10,$B109=11),$M109=OFFSET($M109,-1,0)),OFFSET(R109,-1,0),
    $O109*VLOOKUP($M109,$AN:$BA,MATCH($AX$1,$AN$1:$BA$1,0),0)),
"그외없음")))))))</f>
        <v>1300</v>
      </c>
      <c r="S109" t="str">
        <f ca="1">IF(OR(ISNUMBER(N109),N109="삭제"),"",
IF(LEFT(N109,5)="Equip",
  IF($BN$1&lt;VLOOKUP(N109,[1]EquipTable!$1:$1048576,MATCH("업데이트순번",[1]EquipTable!$1:$1,0),0),"업데이트순번이상",""),
IF(LEFT(N109,5)="Actor",
  IF($BW$1&lt;VLOOKUP(N109,[2]ActorTable!$1:$1048576,MATCH("업데이트순번",[2]ActorTable!$1:$1,0),0),"업데이트순번이상",""),
"그외없음")))</f>
        <v/>
      </c>
      <c r="T109">
        <f t="shared" ca="1" si="32"/>
        <v>0</v>
      </c>
      <c r="U109" t="s">
        <v>92</v>
      </c>
      <c r="V109">
        <v>88248</v>
      </c>
      <c r="W109">
        <v>14</v>
      </c>
      <c r="X109" t="s">
        <v>129</v>
      </c>
      <c r="Z109">
        <v>1400</v>
      </c>
      <c r="AA109" t="str">
        <f t="shared" ca="1" si="33"/>
        <v>upn</v>
      </c>
      <c r="AB109" t="s">
        <v>93</v>
      </c>
      <c r="AC109">
        <v>51915</v>
      </c>
      <c r="AD109">
        <v>12</v>
      </c>
      <c r="AE109" t="s">
        <v>129</v>
      </c>
      <c r="AG109">
        <v>1200</v>
      </c>
      <c r="AH109" t="str">
        <f t="shared" si="34"/>
        <v/>
      </c>
      <c r="AI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IFERROR(VLOOKUP(AC109,[2]ActorTable!$A:$G,MATCH("이름참고",[2]ActorTable!$1:$1,0),0),"캐릭터없음"),
"")))))</f>
        <v/>
      </c>
      <c r="AJ109">
        <v>1</v>
      </c>
      <c r="AK10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v>
      </c>
      <c r="AL109" t="str">
        <f t="shared" ca="1" si="35"/>
        <v>{"dy":15,"sl":3,"tp":"upn","vl":"51915","cn":12,"pt":"GO","pr":1200}</v>
      </c>
      <c r="BK109" t="e">
        <f ca="1">IF(VLOOKUP($BT109,[1]EquipTable!$1:$1048576,MATCH("업데이트순번",[1]EquipTable!$1:$1,0),0)&lt;=$BN$1,1,0)
*IF(MID(BT109,7,1)="4",0.1,1)</f>
        <v>#VALUE!</v>
      </c>
      <c r="BL109" t="e">
        <f ca="1">IF(VLOOKUP($BT109,[1]EquipTable!$1:$1048576,MATCH("업데이트순번",[1]EquipTable!$1:$1,0),0)&lt;=$BN$1,1,0)
*IF(MID(BT109,7,1)="4",0.1,1)
*IF(AND(MID(BT109,7,1)&lt;&gt;"4",OR(MID(BT109,6,1)="6",MID(BT109,6,1)="7")),3,1)</f>
        <v>#VALUE!</v>
      </c>
      <c r="BM109" t="e">
        <f ca="1">IF(VLOOKUP($BT109,[1]EquipTable!$1:$1048576,MATCH("업데이트순번",[1]EquipTable!$1:$1,0),0)&lt;=$BN$1,1,0)
*IF(MID(BT109,7,1)="4",0.1,1)
*IF(AND(MID(BT109,7,1)&lt;&gt;"4",MID(BT109,6,1)="8"),4,1)</f>
        <v>#VALUE!</v>
      </c>
      <c r="BN109" t="e">
        <f t="shared" ca="1" si="38"/>
        <v>#VALUE!</v>
      </c>
      <c r="BO109" t="e">
        <f t="shared" ca="1" si="39"/>
        <v>#VALUE!</v>
      </c>
      <c r="BP109" t="e">
        <f t="shared" ca="1" si="40"/>
        <v>#VALUE!</v>
      </c>
      <c r="BQ109" t="e">
        <f t="shared" ca="1" si="41"/>
        <v>#VALUE!</v>
      </c>
      <c r="BR109" t="e">
        <f t="shared" ca="1" si="43"/>
        <v>#VALUE!</v>
      </c>
      <c r="BS109" t="e">
        <f t="shared" ca="1" si="44"/>
        <v>#VALUE!</v>
      </c>
      <c r="BT109" t="e">
        <f ca="1">OFFSET([1]EquipTable!$A$1,ROW()-1,0)</f>
        <v>#VALUE!</v>
      </c>
    </row>
    <row r="110" spans="1:72">
      <c r="A110">
        <v>16</v>
      </c>
      <c r="B110">
        <v>3</v>
      </c>
      <c r="C110">
        <f t="shared" si="30"/>
        <v>0</v>
      </c>
      <c r="D110">
        <f t="shared" ca="1" si="48"/>
        <v>5.1405753695183964E-2</v>
      </c>
      <c r="E110">
        <f t="shared" ca="1" si="48"/>
        <v>0.96337036886795135</v>
      </c>
      <c r="F110">
        <f t="shared" ca="1" si="48"/>
        <v>0.8003523840608332</v>
      </c>
      <c r="G110">
        <f t="shared" ca="1" si="48"/>
        <v>7.0147198908464325E-2</v>
      </c>
      <c r="H110">
        <f t="shared" ca="1" si="48"/>
        <v>9.2850883460456446E-2</v>
      </c>
      <c r="I110">
        <f t="shared" ca="1" si="48"/>
        <v>0.54928068048094181</v>
      </c>
      <c r="M110" t="str">
        <f t="shared" ca="1" si="31"/>
        <v>안 지정 캐릭터 PP 영웅등급</v>
      </c>
      <c r="N110">
        <f t="shared" ca="1" si="42"/>
        <v>96337</v>
      </c>
      <c r="O110">
        <f t="shared" ca="1" si="36"/>
        <v>14</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캐릭터",$M110="지정 캐릭터 LBP1",$M110="지정 캐릭터 LBP2",$M110="지정 캐릭터 LBP3",$M110="안 지정 캐릭터 영웅등급"),"DI",
IF($M110="지정 캐릭터 PP","DI",
IF(OR($M110="안 지정 캐릭터 PP 일반등급",$M110="안 지정 캐릭터 PP 영웅등급"),"GO",
"그외없음"))))))</f>
        <v>GO</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캐릭터",$M110="지정 캐릭터 LBP1",$M110="지정 캐릭터 LBP2",$M110="지정 캐릭터 LBP3"),
  IF(AND(OR($B110=10,$B110=11),$M110=OFFSET($M110,-1,0)),OFFSET(Q110,-1,0),
    IF(ISBLANK(VLOOKUP($N110,[2]ActorTable!$1:$1048576,MATCH("표준 DI pp Min",[2]ActorTable!$1:$1,0),0)),"삭제",
      INT(VLOOKUP($M110,$AN:$BA,MATCH($AX$1,$AN$1:$BA$1,0),0)*(VLOOKUP($N110,[2]ActorTable!$1:$1048576,MATCH("표준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VLOOKUP($M110,$AN:$BA,MATCH($AZ$1,$AN$1:$BA$1,0),0)+INT($H110*(VLOOKUP($M110,$AN:$BA,MATCH($BA$1,$AN$1:$BA$1,0),0)-VLOOKUP($M110,$AN:$BA,MATCH($AZ$1,$AN$1:$BA$1,0),0)+1))),
IF($M110="지정 캐릭터 PP",
  IF(AND(OR($B110=10,$B110=11),$M110=OFFSET($M110,-1,0)),OFFSET(Q110,-1,0),
    INT($O110*VLOOKUP($M110,$AN:$BA,MATCH($AX$1,$AN$1:$BA$1,0),0))),
"그외없음")))))))</f>
        <v>삭제</v>
      </c>
      <c r="R110">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영웅등급"),VLOOKUP($M110,$AN:$BA,MATCH($AX$1,$AN$1:$BA$1,0),0),
IF(OR($M110="지정 캐릭터",$M110="지정 캐릭터 LBP1",$M110="지정 캐릭터 LBP2",$M110="지정 캐릭터 LBP3"),
  IF(AND(OR($B110=10,$B110=11),$M110=OFFSET($M110,-1,0)),OFFSET(R110,-1,0),
    INT(VLOOKUP($M110,$AN:$BA,MATCH($AX$1,$AN$1:$BA$1,0),0)*(VLOOKUP($N110,[2]ActorTable!$1:$1048576,MATCH("표준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VLOOKUP($M110,$AN:$BA,MATCH($AX$1,$AN$1:$BA$1,0),0)+INT($I110*(VLOOKUP($M110,$AN:$BA,MATCH($AY$1,$AN$1:$BA$1,0),0)-VLOOKUP($M110,$AN:$BA,MATCH($AX$1,$AN$1:$BA$1,0),0)+1))),
IF($M110="지정 캐릭터 PP",
  IF(AND(OR($B110=10,$B110=11),$M110=OFFSET($M110,-1,0)),OFFSET(R110,-1,0),
    INT($O110*(VLOOKUP($M110,$AN:$BA,MATCH($AX$1,$AN$1:$BA$1,0),0)*(VLOOKUP($M110,$AN:$BA,MATCH($AY$1,$AN$1:$BA$1,0),0)+$I110*(VLOOKUP($M110,$AN:$BA,MATCH($AZ$1,$AN$1:$BA$1,0),0)-VLOOKUP($M110,$AN:$BA,MATCH($AY$1,$AN$1:$BA$1,0),0)))))),
IF(OR($M110="안 지정 캐릭터 PP 일반등급",$M110="안 지정 캐릭터 PP 영웅등급"),
  IF(AND(OR($B110=10,$B110=11),$M110=OFFSET($M110,-1,0)),OFFSET(R110,-1,0),
    $O110*VLOOKUP($M110,$AN:$BA,MATCH($AX$1,$AN$1:$BA$1,0),0)),
"그외없음")))))))</f>
        <v>1400</v>
      </c>
      <c r="S110" t="str">
        <f ca="1">IF(OR(ISNUMBER(N110),N110="삭제"),"",
IF(LEFT(N110,5)="Equip",
  IF($BN$1&lt;VLOOKUP(N110,[1]EquipTable!$1:$1048576,MATCH("업데이트순번",[1]EquipTable!$1:$1,0),0),"업데이트순번이상",""),
IF(LEFT(N110,5)="Actor",
  IF($BW$1&lt;VLOOKUP(N110,[2]ActorTable!$1:$1048576,MATCH("업데이트순번",[2]ActorTable!$1:$1,0),0),"업데이트순번이상",""),
"그외없음")))</f>
        <v/>
      </c>
      <c r="T110">
        <f t="shared" ca="1" si="32"/>
        <v>0</v>
      </c>
      <c r="U110" t="s">
        <v>93</v>
      </c>
      <c r="V110">
        <v>73729</v>
      </c>
      <c r="W110">
        <v>13</v>
      </c>
      <c r="X110" t="s">
        <v>129</v>
      </c>
      <c r="Z110">
        <v>1300</v>
      </c>
      <c r="AA110" t="str">
        <f t="shared" ca="1" si="33"/>
        <v>upn</v>
      </c>
      <c r="AB110" t="s">
        <v>93</v>
      </c>
      <c r="AC110">
        <v>74351</v>
      </c>
      <c r="AD110">
        <v>13</v>
      </c>
      <c r="AE110" t="s">
        <v>129</v>
      </c>
      <c r="AG110">
        <v>1300</v>
      </c>
      <c r="AH110" t="str">
        <f t="shared" si="34"/>
        <v/>
      </c>
      <c r="AI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IFERROR(VLOOKUP(AC110,[2]ActorTable!$A:$G,MATCH("이름참고",[2]ActorTable!$1:$1,0),0),"캐릭터없음"),
"")))))</f>
        <v/>
      </c>
      <c r="AJ110">
        <v>1</v>
      </c>
      <c r="AK11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v>
      </c>
      <c r="AL110" t="str">
        <f t="shared" ca="1" si="35"/>
        <v>{"dy":16,"sl":3,"tp":"upn","vl":"74351","cn":13,"pt":"GO","pr":1300}</v>
      </c>
      <c r="BK110" t="e">
        <f ca="1">IF(VLOOKUP($BT110,[1]EquipTable!$1:$1048576,MATCH("업데이트순번",[1]EquipTable!$1:$1,0),0)&lt;=$BN$1,1,0)
*IF(MID(BT110,7,1)="4",0.1,1)</f>
        <v>#VALUE!</v>
      </c>
      <c r="BL110" t="e">
        <f ca="1">IF(VLOOKUP($BT110,[1]EquipTable!$1:$1048576,MATCH("업데이트순번",[1]EquipTable!$1:$1,0),0)&lt;=$BN$1,1,0)
*IF(MID(BT110,7,1)="4",0.1,1)
*IF(AND(MID(BT110,7,1)&lt;&gt;"4",OR(MID(BT110,6,1)="6",MID(BT110,6,1)="7")),3,1)</f>
        <v>#VALUE!</v>
      </c>
      <c r="BM110" t="e">
        <f ca="1">IF(VLOOKUP($BT110,[1]EquipTable!$1:$1048576,MATCH("업데이트순번",[1]EquipTable!$1:$1,0),0)&lt;=$BN$1,1,0)
*IF(MID(BT110,7,1)="4",0.1,1)
*IF(AND(MID(BT110,7,1)&lt;&gt;"4",MID(BT110,6,1)="8"),4,1)</f>
        <v>#VALUE!</v>
      </c>
      <c r="BN110" t="e">
        <f t="shared" ca="1" si="38"/>
        <v>#VALUE!</v>
      </c>
      <c r="BO110" t="e">
        <f t="shared" ca="1" si="39"/>
        <v>#VALUE!</v>
      </c>
      <c r="BP110" t="e">
        <f t="shared" ca="1" si="40"/>
        <v>#VALUE!</v>
      </c>
      <c r="BQ110" t="e">
        <f t="shared" ca="1" si="41"/>
        <v>#VALUE!</v>
      </c>
      <c r="BR110" t="e">
        <f t="shared" ca="1" si="43"/>
        <v>#VALUE!</v>
      </c>
      <c r="BS110" t="e">
        <f t="shared" ca="1" si="44"/>
        <v>#VALUE!</v>
      </c>
      <c r="BT110" t="e">
        <f ca="1">OFFSET([1]EquipTable!$A$1,ROW()-1,0)</f>
        <v>#VALUE!</v>
      </c>
    </row>
    <row r="111" spans="1:72">
      <c r="A111">
        <v>17</v>
      </c>
      <c r="B111">
        <v>3</v>
      </c>
      <c r="C111">
        <f t="shared" si="30"/>
        <v>0</v>
      </c>
      <c r="D111">
        <f t="shared" ca="1" si="48"/>
        <v>0.90960292469115778</v>
      </c>
      <c r="E111">
        <f t="shared" ca="1" si="48"/>
        <v>0.97791024736961407</v>
      </c>
      <c r="F111">
        <f t="shared" ca="1" si="48"/>
        <v>0.45899318484914975</v>
      </c>
      <c r="G111">
        <f t="shared" ca="1" si="48"/>
        <v>0.27133589596562535</v>
      </c>
      <c r="H111">
        <f t="shared" ca="1" si="48"/>
        <v>0.39559933828655669</v>
      </c>
      <c r="I111">
        <f t="shared" ca="1" si="48"/>
        <v>0.11592937559038352</v>
      </c>
      <c r="M111" t="str">
        <f t="shared" ca="1" si="31"/>
        <v>안 지정 캐릭터 PP 일반등급</v>
      </c>
      <c r="N111">
        <f t="shared" ca="1" si="42"/>
        <v>97791</v>
      </c>
      <c r="O111">
        <f t="shared" ca="1" si="36"/>
        <v>14</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캐릭터",$M111="지정 캐릭터 LBP1",$M111="지정 캐릭터 LBP2",$M111="지정 캐릭터 LBP3",$M111="안 지정 캐릭터 영웅등급"),"DI",
IF($M111="지정 캐릭터 PP","DI",
IF(OR($M111="안 지정 캐릭터 PP 일반등급",$M111="안 지정 캐릭터 PP 영웅등급"),"GO",
"그외없음"))))))</f>
        <v>GO</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캐릭터",$M111="지정 캐릭터 LBP1",$M111="지정 캐릭터 LBP2",$M111="지정 캐릭터 LBP3"),
  IF(AND(OR($B111=10,$B111=11),$M111=OFFSET($M111,-1,0)),OFFSET(Q111,-1,0),
    IF(ISBLANK(VLOOKUP($N111,[2]ActorTable!$1:$1048576,MATCH("표준 DI pp Min",[2]ActorTable!$1:$1,0),0)),"삭제",
      INT(VLOOKUP($M111,$AN:$BA,MATCH($AX$1,$AN$1:$BA$1,0),0)*(VLOOKUP($N111,[2]ActorTable!$1:$1048576,MATCH("표준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VLOOKUP($M111,$AN:$BA,MATCH($AZ$1,$AN$1:$BA$1,0),0)+INT($H111*(VLOOKUP($M111,$AN:$BA,MATCH($BA$1,$AN$1:$BA$1,0),0)-VLOOKUP($M111,$AN:$BA,MATCH($AZ$1,$AN$1:$BA$1,0),0)+1))),
IF($M111="지정 캐릭터 PP",
  IF(AND(OR($B111=10,$B111=11),$M111=OFFSET($M111,-1,0)),OFFSET(Q111,-1,0),
    INT($O111*VLOOKUP($M111,$AN:$BA,MATCH($AX$1,$AN$1:$BA$1,0),0))),
"그외없음")))))))</f>
        <v>삭제</v>
      </c>
      <c r="R111">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영웅등급"),VLOOKUP($M111,$AN:$BA,MATCH($AX$1,$AN$1:$BA$1,0),0),
IF(OR($M111="지정 캐릭터",$M111="지정 캐릭터 LBP1",$M111="지정 캐릭터 LBP2",$M111="지정 캐릭터 LBP3"),
  IF(AND(OR($B111=10,$B111=11),$M111=OFFSET($M111,-1,0)),OFFSET(R111,-1,0),
    INT(VLOOKUP($M111,$AN:$BA,MATCH($AX$1,$AN$1:$BA$1,0),0)*(VLOOKUP($N111,[2]ActorTable!$1:$1048576,MATCH("표준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VLOOKUP($M111,$AN:$BA,MATCH($AX$1,$AN$1:$BA$1,0),0)+INT($I111*(VLOOKUP($M111,$AN:$BA,MATCH($AY$1,$AN$1:$BA$1,0),0)-VLOOKUP($M111,$AN:$BA,MATCH($AX$1,$AN$1:$BA$1,0),0)+1))),
IF($M111="지정 캐릭터 PP",
  IF(AND(OR($B111=10,$B111=11),$M111=OFFSET($M111,-1,0)),OFFSET(R111,-1,0),
    INT($O111*(VLOOKUP($M111,$AN:$BA,MATCH($AX$1,$AN$1:$BA$1,0),0)*(VLOOKUP($M111,$AN:$BA,MATCH($AY$1,$AN$1:$BA$1,0),0)+$I111*(VLOOKUP($M111,$AN:$BA,MATCH($AZ$1,$AN$1:$BA$1,0),0)-VLOOKUP($M111,$AN:$BA,MATCH($AY$1,$AN$1:$BA$1,0),0)))))),
IF(OR($M111="안 지정 캐릭터 PP 일반등급",$M111="안 지정 캐릭터 PP 영웅등급"),
  IF(AND(OR($B111=10,$B111=11),$M111=OFFSET($M111,-1,0)),OFFSET(R111,-1,0),
    $O111*VLOOKUP($M111,$AN:$BA,MATCH($AX$1,$AN$1:$BA$1,0),0)),
"그외없음")))))))</f>
        <v>1400</v>
      </c>
      <c r="S111" t="str">
        <f ca="1">IF(OR(ISNUMBER(N111),N111="삭제"),"",
IF(LEFT(N111,5)="Equip",
  IF($BN$1&lt;VLOOKUP(N111,[1]EquipTable!$1:$1048576,MATCH("업데이트순번",[1]EquipTable!$1:$1,0),0),"업데이트순번이상",""),
IF(LEFT(N111,5)="Actor",
  IF($BW$1&lt;VLOOKUP(N111,[2]ActorTable!$1:$1048576,MATCH("업데이트순번",[2]ActorTable!$1:$1,0),0),"업데이트순번이상",""),
"그외없음")))</f>
        <v/>
      </c>
      <c r="T111">
        <f t="shared" ca="1" si="32"/>
        <v>0</v>
      </c>
      <c r="U111" t="s">
        <v>93</v>
      </c>
      <c r="V111">
        <v>55521</v>
      </c>
      <c r="W111">
        <v>12</v>
      </c>
      <c r="X111" t="s">
        <v>129</v>
      </c>
      <c r="Z111">
        <v>1200</v>
      </c>
      <c r="AA111" t="str">
        <f t="shared" ca="1" si="33"/>
        <v>uph</v>
      </c>
      <c r="AB111" t="s">
        <v>92</v>
      </c>
      <c r="AC111">
        <v>98918</v>
      </c>
      <c r="AD111">
        <v>14</v>
      </c>
      <c r="AE111" t="s">
        <v>129</v>
      </c>
      <c r="AG111">
        <v>1400</v>
      </c>
      <c r="AH111" t="str">
        <f t="shared" si="34"/>
        <v/>
      </c>
      <c r="AI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IFERROR(VLOOKUP(AC111,[2]ActorTable!$A:$G,MATCH("이름참고",[2]ActorTable!$1:$1,0),0),"캐릭터없음"),
"")))))</f>
        <v/>
      </c>
      <c r="AJ111">
        <v>1</v>
      </c>
      <c r="AK11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v>
      </c>
      <c r="AL111" t="str">
        <f t="shared" ca="1" si="35"/>
        <v>{"dy":17,"sl":3,"tp":"uph","vl":"98918","cn":14,"pt":"GO","pr":1400}</v>
      </c>
      <c r="BK111" t="e">
        <f ca="1">IF(VLOOKUP($BT111,[1]EquipTable!$1:$1048576,MATCH("업데이트순번",[1]EquipTable!$1:$1,0),0)&lt;=$BN$1,1,0)
*IF(MID(BT111,7,1)="4",0.1,1)</f>
        <v>#VALUE!</v>
      </c>
      <c r="BL111" t="e">
        <f ca="1">IF(VLOOKUP($BT111,[1]EquipTable!$1:$1048576,MATCH("업데이트순번",[1]EquipTable!$1:$1,0),0)&lt;=$BN$1,1,0)
*IF(MID(BT111,7,1)="4",0.1,1)
*IF(AND(MID(BT111,7,1)&lt;&gt;"4",OR(MID(BT111,6,1)="6",MID(BT111,6,1)="7")),3,1)</f>
        <v>#VALUE!</v>
      </c>
      <c r="BM111" t="e">
        <f ca="1">IF(VLOOKUP($BT111,[1]EquipTable!$1:$1048576,MATCH("업데이트순번",[1]EquipTable!$1:$1,0),0)&lt;=$BN$1,1,0)
*IF(MID(BT111,7,1)="4",0.1,1)
*IF(AND(MID(BT111,7,1)&lt;&gt;"4",MID(BT111,6,1)="8"),4,1)</f>
        <v>#VALUE!</v>
      </c>
      <c r="BN111" t="e">
        <f t="shared" ca="1" si="38"/>
        <v>#VALUE!</v>
      </c>
      <c r="BO111" t="e">
        <f t="shared" ca="1" si="39"/>
        <v>#VALUE!</v>
      </c>
      <c r="BP111" t="e">
        <f t="shared" ca="1" si="40"/>
        <v>#VALUE!</v>
      </c>
      <c r="BQ111" t="e">
        <f t="shared" ca="1" si="41"/>
        <v>#VALUE!</v>
      </c>
      <c r="BR111" t="e">
        <f t="shared" ca="1" si="43"/>
        <v>#VALUE!</v>
      </c>
      <c r="BS111" t="e">
        <f t="shared" ca="1" si="44"/>
        <v>#VALUE!</v>
      </c>
      <c r="BT111" t="e">
        <f ca="1">OFFSET([1]EquipTable!$A$1,ROW()-1,0)</f>
        <v>#VALUE!</v>
      </c>
    </row>
    <row r="112" spans="1:72">
      <c r="A112">
        <v>18</v>
      </c>
      <c r="B112">
        <v>3</v>
      </c>
      <c r="C112">
        <f t="shared" si="30"/>
        <v>0</v>
      </c>
      <c r="D112">
        <f t="shared" ref="D112:I121" ca="1" si="49">RAND()</f>
        <v>0.9307023802286889</v>
      </c>
      <c r="E112">
        <f t="shared" ca="1" si="49"/>
        <v>0.97548331414850153</v>
      </c>
      <c r="F112">
        <f t="shared" ca="1" si="49"/>
        <v>0.85234543667794471</v>
      </c>
      <c r="G112">
        <f t="shared" ca="1" si="49"/>
        <v>0.65852734684652425</v>
      </c>
      <c r="H112">
        <f t="shared" ca="1" si="49"/>
        <v>0.77660818961184286</v>
      </c>
      <c r="I112">
        <f t="shared" ca="1" si="49"/>
        <v>0.69455946266295554</v>
      </c>
      <c r="M112" t="str">
        <f t="shared" ca="1" si="31"/>
        <v>안 지정 캐릭터 PP 일반등급</v>
      </c>
      <c r="N112">
        <f t="shared" ca="1" si="42"/>
        <v>97548</v>
      </c>
      <c r="O112">
        <f t="shared" ca="1" si="36"/>
        <v>14</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캐릭터",$M112="지정 캐릭터 LBP1",$M112="지정 캐릭터 LBP2",$M112="지정 캐릭터 LBP3",$M112="안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캐릭터",$M112="지정 캐릭터 LBP1",$M112="지정 캐릭터 LBP2",$M112="지정 캐릭터 LBP3"),
  IF(AND(OR($B112=10,$B112=11),$M112=OFFSET($M112,-1,0)),OFFSET(Q112,-1,0),
    IF(ISBLANK(VLOOKUP($N112,[2]ActorTable!$1:$1048576,MATCH("표준 DI pp Min",[2]ActorTable!$1:$1,0),0)),"삭제",
      INT(VLOOKUP($M112,$AN:$BA,MATCH($AX$1,$AN$1:$BA$1,0),0)*(VLOOKUP($N112,[2]ActorTable!$1:$1048576,MATCH("표준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VLOOKUP($M112,$AN:$BA,MATCH($AZ$1,$AN$1:$BA$1,0),0)+INT($H112*(VLOOKUP($M112,$AN:$BA,MATCH($BA$1,$AN$1:$BA$1,0),0)-VLOOKUP($M112,$AN:$BA,MATCH($AZ$1,$AN$1:$BA$1,0),0)+1))),
IF($M112="지정 캐릭터 PP",
  IF(AND(OR($B112=10,$B112=11),$M112=OFFSET($M112,-1,0)),OFFSET(Q112,-1,0),
    INT($O112*VLOOKUP($M112,$AN:$BA,MATCH($AX$1,$AN$1:$BA$1,0),0))),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영웅등급"),VLOOKUP($M112,$AN:$BA,MATCH($AX$1,$AN$1:$BA$1,0),0),
IF(OR($M112="지정 캐릭터",$M112="지정 캐릭터 LBP1",$M112="지정 캐릭터 LBP2",$M112="지정 캐릭터 LBP3"),
  IF(AND(OR($B112=10,$B112=11),$M112=OFFSET($M112,-1,0)),OFFSET(R112,-1,0),
    INT(VLOOKUP($M112,$AN:$BA,MATCH($AX$1,$AN$1:$BA$1,0),0)*(VLOOKUP($N112,[2]ActorTable!$1:$1048576,MATCH("표준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VLOOKUP($M112,$AN:$BA,MATCH($AX$1,$AN$1:$BA$1,0),0)+INT($I112*(VLOOKUP($M112,$AN:$BA,MATCH($AY$1,$AN$1:$BA$1,0),0)-VLOOKUP($M112,$AN:$BA,MATCH($AX$1,$AN$1:$BA$1,0),0)+1))),
IF($M112="지정 캐릭터 PP",
  IF(AND(OR($B112=10,$B112=11),$M112=OFFSET($M112,-1,0)),OFFSET(R112,-1,0),
    INT($O112*(VLOOKUP($M112,$AN:$BA,MATCH($AX$1,$AN$1:$BA$1,0),0)*(VLOOKUP($M112,$AN:$BA,MATCH($AY$1,$AN$1:$BA$1,0),0)+$I112*(VLOOKUP($M112,$AN:$BA,MATCH($AZ$1,$AN$1:$BA$1,0),0)-VLOOKUP($M112,$AN:$BA,MATCH($AY$1,$AN$1:$BA$1,0),0)))))),
IF(OR($M112="안 지정 캐릭터 PP 일반등급",$M112="안 지정 캐릭터 PP 영웅등급"),
  IF(AND(OR($B112=10,$B112=11),$M112=OFFSET($M112,-1,0)),OFFSET(R112,-1,0),
    $O112*VLOOKUP($M112,$AN:$BA,MATCH($AX$1,$AN$1:$BA$1,0),0)),
"그외없음")))))))</f>
        <v>1400</v>
      </c>
      <c r="S112" t="str">
        <f ca="1">IF(OR(ISNUMBER(N112),N112="삭제"),"",
IF(LEFT(N112,5)="Equip",
  IF($BN$1&lt;VLOOKUP(N112,[1]EquipTable!$1:$1048576,MATCH("업데이트순번",[1]EquipTable!$1:$1,0),0),"업데이트순번이상",""),
IF(LEFT(N112,5)="Actor",
  IF($BW$1&lt;VLOOKUP(N112,[2]ActorTable!$1:$1048576,MATCH("업데이트순번",[2]ActorTable!$1:$1,0),0),"업데이트순번이상",""),
"그외없음")))</f>
        <v/>
      </c>
      <c r="T112">
        <f t="shared" ca="1" si="32"/>
        <v>0</v>
      </c>
      <c r="U112" t="s">
        <v>93</v>
      </c>
      <c r="V112">
        <v>471</v>
      </c>
      <c r="W112">
        <v>9</v>
      </c>
      <c r="X112" t="s">
        <v>129</v>
      </c>
      <c r="Z112">
        <v>900</v>
      </c>
      <c r="AA112" t="str">
        <f t="shared" ca="1" si="33"/>
        <v>upn</v>
      </c>
      <c r="AB112" t="s">
        <v>93</v>
      </c>
      <c r="AC112">
        <v>81398</v>
      </c>
      <c r="AD112">
        <v>13</v>
      </c>
      <c r="AE112" t="s">
        <v>129</v>
      </c>
      <c r="AG112">
        <v>1300</v>
      </c>
      <c r="AH112" t="str">
        <f t="shared" si="34"/>
        <v/>
      </c>
      <c r="AI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IFERROR(VLOOKUP(AC112,[2]ActorTable!$A:$G,MATCH("이름참고",[2]ActorTable!$1:$1,0),0),"캐릭터없음"),
"")))))</f>
        <v/>
      </c>
      <c r="AJ112">
        <v>1</v>
      </c>
      <c r="AK11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v>
      </c>
      <c r="AL112" t="str">
        <f t="shared" ca="1" si="35"/>
        <v>{"dy":18,"sl":3,"tp":"upn","vl":"81398","cn":13,"pt":"GO","pr":1300}</v>
      </c>
      <c r="BK112" t="e">
        <f ca="1">IF(VLOOKUP($BT112,[1]EquipTable!$1:$1048576,MATCH("업데이트순번",[1]EquipTable!$1:$1,0),0)&lt;=$BN$1,1,0)
*IF(MID(BT112,7,1)="4",0.1,1)</f>
        <v>#VALUE!</v>
      </c>
      <c r="BL112" t="e">
        <f ca="1">IF(VLOOKUP($BT112,[1]EquipTable!$1:$1048576,MATCH("업데이트순번",[1]EquipTable!$1:$1,0),0)&lt;=$BN$1,1,0)
*IF(MID(BT112,7,1)="4",0.1,1)
*IF(AND(MID(BT112,7,1)&lt;&gt;"4",OR(MID(BT112,6,1)="6",MID(BT112,6,1)="7")),3,1)</f>
        <v>#VALUE!</v>
      </c>
      <c r="BM112" t="e">
        <f ca="1">IF(VLOOKUP($BT112,[1]EquipTable!$1:$1048576,MATCH("업데이트순번",[1]EquipTable!$1:$1,0),0)&lt;=$BN$1,1,0)
*IF(MID(BT112,7,1)="4",0.1,1)
*IF(AND(MID(BT112,7,1)&lt;&gt;"4",MID(BT112,6,1)="8"),4,1)</f>
        <v>#VALUE!</v>
      </c>
      <c r="BN112" t="e">
        <f t="shared" ca="1" si="38"/>
        <v>#VALUE!</v>
      </c>
      <c r="BO112" t="e">
        <f t="shared" ca="1" si="39"/>
        <v>#VALUE!</v>
      </c>
      <c r="BP112" t="e">
        <f t="shared" ca="1" si="40"/>
        <v>#VALUE!</v>
      </c>
      <c r="BQ112" t="e">
        <f t="shared" ca="1" si="41"/>
        <v>#VALUE!</v>
      </c>
      <c r="BR112" t="e">
        <f t="shared" ca="1" si="43"/>
        <v>#VALUE!</v>
      </c>
      <c r="BS112" t="e">
        <f t="shared" ca="1" si="44"/>
        <v>#VALUE!</v>
      </c>
      <c r="BT112" t="e">
        <f ca="1">OFFSET([1]EquipTable!$A$1,ROW()-1,0)</f>
        <v>#VALUE!</v>
      </c>
    </row>
    <row r="113" spans="1:72">
      <c r="A113">
        <v>19</v>
      </c>
      <c r="B113">
        <v>3</v>
      </c>
      <c r="C113">
        <f t="shared" si="30"/>
        <v>0</v>
      </c>
      <c r="D113">
        <f t="shared" ca="1" si="49"/>
        <v>0.15788275659483253</v>
      </c>
      <c r="E113">
        <f t="shared" ca="1" si="49"/>
        <v>0.2213767573521338</v>
      </c>
      <c r="F113">
        <f t="shared" ca="1" si="49"/>
        <v>0.6451934697578402</v>
      </c>
      <c r="G113">
        <f t="shared" ca="1" si="49"/>
        <v>1.0073437564746213E-2</v>
      </c>
      <c r="H113">
        <f t="shared" ca="1" si="49"/>
        <v>0.55234410076549323</v>
      </c>
      <c r="I113">
        <f t="shared" ca="1" si="49"/>
        <v>0.57164828042410398</v>
      </c>
      <c r="M113" t="str">
        <f t="shared" ca="1" si="31"/>
        <v>안 지정 캐릭터 PP 영웅등급</v>
      </c>
      <c r="N113">
        <f t="shared" ca="1" si="42"/>
        <v>22137</v>
      </c>
      <c r="O113">
        <f t="shared" ca="1" si="36"/>
        <v>10</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캐릭터",$M113="지정 캐릭터 LBP1",$M113="지정 캐릭터 LBP2",$M113="지정 캐릭터 LBP3",$M113="안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캐릭터",$M113="지정 캐릭터 LBP1",$M113="지정 캐릭터 LBP2",$M113="지정 캐릭터 LBP3"),
  IF(AND(OR($B113=10,$B113=11),$M113=OFFSET($M113,-1,0)),OFFSET(Q113,-1,0),
    IF(ISBLANK(VLOOKUP($N113,[2]ActorTable!$1:$1048576,MATCH("표준 DI pp Min",[2]ActorTable!$1:$1,0),0)),"삭제",
      INT(VLOOKUP($M113,$AN:$BA,MATCH($AX$1,$AN$1:$BA$1,0),0)*(VLOOKUP($N113,[2]ActorTable!$1:$1048576,MATCH("표준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VLOOKUP($M113,$AN:$BA,MATCH($AZ$1,$AN$1:$BA$1,0),0)+INT($H113*(VLOOKUP($M113,$AN:$BA,MATCH($BA$1,$AN$1:$BA$1,0),0)-VLOOKUP($M113,$AN:$BA,MATCH($AZ$1,$AN$1:$BA$1,0),0)+1))),
IF($M113="지정 캐릭터 PP",
  IF(AND(OR($B113=10,$B113=11),$M113=OFFSET($M113,-1,0)),OFFSET(Q113,-1,0),
    INT($O113*VLOOKUP($M113,$AN:$BA,MATCH($AX$1,$AN$1:$BA$1,0),0))),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영웅등급"),VLOOKUP($M113,$AN:$BA,MATCH($AX$1,$AN$1:$BA$1,0),0),
IF(OR($M113="지정 캐릭터",$M113="지정 캐릭터 LBP1",$M113="지정 캐릭터 LBP2",$M113="지정 캐릭터 LBP3"),
  IF(AND(OR($B113=10,$B113=11),$M113=OFFSET($M113,-1,0)),OFFSET(R113,-1,0),
    INT(VLOOKUP($M113,$AN:$BA,MATCH($AX$1,$AN$1:$BA$1,0),0)*(VLOOKUP($N113,[2]ActorTable!$1:$1048576,MATCH("표준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VLOOKUP($M113,$AN:$BA,MATCH($AX$1,$AN$1:$BA$1,0),0)+INT($I113*(VLOOKUP($M113,$AN:$BA,MATCH($AY$1,$AN$1:$BA$1,0),0)-VLOOKUP($M113,$AN:$BA,MATCH($AX$1,$AN$1:$BA$1,0),0)+1))),
IF($M113="지정 캐릭터 PP",
  IF(AND(OR($B113=10,$B113=11),$M113=OFFSET($M113,-1,0)),OFFSET(R113,-1,0),
    INT($O113*(VLOOKUP($M113,$AN:$BA,MATCH($AX$1,$AN$1:$BA$1,0),0)*(VLOOKUP($M113,$AN:$BA,MATCH($AY$1,$AN$1:$BA$1,0),0)+$I113*(VLOOKUP($M113,$AN:$BA,MATCH($AZ$1,$AN$1:$BA$1,0),0)-VLOOKUP($M113,$AN:$BA,MATCH($AY$1,$AN$1:$BA$1,0),0)))))),
IF(OR($M113="안 지정 캐릭터 PP 일반등급",$M113="안 지정 캐릭터 PP 영웅등급"),
  IF(AND(OR($B113=10,$B113=11),$M113=OFFSET($M113,-1,0)),OFFSET(R113,-1,0),
    $O113*VLOOKUP($M113,$AN:$BA,MATCH($AX$1,$AN$1:$BA$1,0),0)),
"그외없음")))))))</f>
        <v>1000</v>
      </c>
      <c r="S113" t="str">
        <f ca="1">IF(OR(ISNUMBER(N113),N113="삭제"),"",
IF(LEFT(N113,5)="Equip",
  IF($BN$1&lt;VLOOKUP(N113,[1]EquipTable!$1:$1048576,MATCH("업데이트순번",[1]EquipTable!$1:$1,0),0),"업데이트순번이상",""),
IF(LEFT(N113,5)="Actor",
  IF($BW$1&lt;VLOOKUP(N113,[2]ActorTable!$1:$1048576,MATCH("업데이트순번",[2]ActorTable!$1:$1,0),0),"업데이트순번이상",""),
"그외없음")))</f>
        <v/>
      </c>
      <c r="T113">
        <f t="shared" ca="1" si="32"/>
        <v>0</v>
      </c>
      <c r="U113" t="s">
        <v>92</v>
      </c>
      <c r="V113">
        <v>95942</v>
      </c>
      <c r="W113">
        <v>14</v>
      </c>
      <c r="X113" t="s">
        <v>129</v>
      </c>
      <c r="Z113">
        <v>1400</v>
      </c>
      <c r="AA113" t="str">
        <f t="shared" ca="1" si="33"/>
        <v>upn</v>
      </c>
      <c r="AB113" t="s">
        <v>93</v>
      </c>
      <c r="AC113">
        <v>72451</v>
      </c>
      <c r="AD113">
        <v>13</v>
      </c>
      <c r="AE113" t="s">
        <v>129</v>
      </c>
      <c r="AG113">
        <v>1300</v>
      </c>
      <c r="AH113" t="str">
        <f t="shared" si="34"/>
        <v/>
      </c>
      <c r="AI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IFERROR(VLOOKUP(AC113,[2]ActorTable!$A:$G,MATCH("이름참고",[2]ActorTable!$1:$1,0),0),"캐릭터없음"),
"")))))</f>
        <v/>
      </c>
      <c r="AJ113">
        <v>1</v>
      </c>
      <c r="AK11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v>
      </c>
      <c r="AL113" t="str">
        <f t="shared" ca="1" si="35"/>
        <v>{"dy":19,"sl":3,"tp":"upn","vl":"72451","cn":13,"pt":"GO","pr":1300}</v>
      </c>
      <c r="BK113" t="e">
        <f ca="1">IF(VLOOKUP($BT113,[1]EquipTable!$1:$1048576,MATCH("업데이트순번",[1]EquipTable!$1:$1,0),0)&lt;=$BN$1,1,0)
*IF(MID(BT113,7,1)="4",0.1,1)</f>
        <v>#VALUE!</v>
      </c>
      <c r="BL113" t="e">
        <f ca="1">IF(VLOOKUP($BT113,[1]EquipTable!$1:$1048576,MATCH("업데이트순번",[1]EquipTable!$1:$1,0),0)&lt;=$BN$1,1,0)
*IF(MID(BT113,7,1)="4",0.1,1)
*IF(AND(MID(BT113,7,1)&lt;&gt;"4",OR(MID(BT113,6,1)="6",MID(BT113,6,1)="7")),3,1)</f>
        <v>#VALUE!</v>
      </c>
      <c r="BM113" t="e">
        <f ca="1">IF(VLOOKUP($BT113,[1]EquipTable!$1:$1048576,MATCH("업데이트순번",[1]EquipTable!$1:$1,0),0)&lt;=$BN$1,1,0)
*IF(MID(BT113,7,1)="4",0.1,1)
*IF(AND(MID(BT113,7,1)&lt;&gt;"4",MID(BT113,6,1)="8"),4,1)</f>
        <v>#VALUE!</v>
      </c>
      <c r="BN113" t="e">
        <f t="shared" ca="1" si="38"/>
        <v>#VALUE!</v>
      </c>
      <c r="BO113" t="e">
        <f t="shared" ca="1" si="39"/>
        <v>#VALUE!</v>
      </c>
      <c r="BP113" t="e">
        <f t="shared" ca="1" si="40"/>
        <v>#VALUE!</v>
      </c>
      <c r="BQ113" t="e">
        <f t="shared" ca="1" si="41"/>
        <v>#VALUE!</v>
      </c>
      <c r="BR113" t="e">
        <f t="shared" ca="1" si="43"/>
        <v>#VALUE!</v>
      </c>
      <c r="BS113" t="e">
        <f t="shared" ca="1" si="44"/>
        <v>#VALUE!</v>
      </c>
      <c r="BT113" t="e">
        <f ca="1">OFFSET([1]EquipTable!$A$1,ROW()-1,0)</f>
        <v>#VALUE!</v>
      </c>
    </row>
    <row r="114" spans="1:72">
      <c r="A114">
        <v>20</v>
      </c>
      <c r="B114">
        <v>3</v>
      </c>
      <c r="C114">
        <f t="shared" si="30"/>
        <v>0</v>
      </c>
      <c r="D114">
        <f t="shared" ca="1" si="49"/>
        <v>6.598336502146207E-2</v>
      </c>
      <c r="E114">
        <f t="shared" ca="1" si="49"/>
        <v>0.78916597708063729</v>
      </c>
      <c r="F114">
        <f t="shared" ca="1" si="49"/>
        <v>0.34748339530863581</v>
      </c>
      <c r="G114">
        <f t="shared" ca="1" si="49"/>
        <v>0.82867305820504344</v>
      </c>
      <c r="H114">
        <f t="shared" ca="1" si="49"/>
        <v>0.21577940028414389</v>
      </c>
      <c r="I114">
        <f t="shared" ca="1" si="49"/>
        <v>8.5659575451647485E-2</v>
      </c>
      <c r="M114" t="str">
        <f t="shared" ca="1" si="31"/>
        <v>안 지정 캐릭터 PP 영웅등급</v>
      </c>
      <c r="N114">
        <f t="shared" ca="1" si="42"/>
        <v>78916</v>
      </c>
      <c r="O114">
        <f t="shared" ca="1" si="36"/>
        <v>13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캐릭터",$M114="지정 캐릭터 LBP1",$M114="지정 캐릭터 LBP2",$M114="지정 캐릭터 LBP3",$M114="안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캐릭터",$M114="지정 캐릭터 LBP1",$M114="지정 캐릭터 LBP2",$M114="지정 캐릭터 LBP3"),
  IF(AND(OR($B114=10,$B114=11),$M114=OFFSET($M114,-1,0)),OFFSET(Q114,-1,0),
    IF(ISBLANK(VLOOKUP($N114,[2]ActorTable!$1:$1048576,MATCH("표준 DI pp Min",[2]ActorTable!$1:$1,0),0)),"삭제",
      INT(VLOOKUP($M114,$AN:$BA,MATCH($AX$1,$AN$1:$BA$1,0),0)*(VLOOKUP($N114,[2]ActorTable!$1:$1048576,MATCH("표준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VLOOKUP($M114,$AN:$BA,MATCH($AZ$1,$AN$1:$BA$1,0),0)+INT($H114*(VLOOKUP($M114,$AN:$BA,MATCH($BA$1,$AN$1:$BA$1,0),0)-VLOOKUP($M114,$AN:$BA,MATCH($AZ$1,$AN$1:$BA$1,0),0)+1))),
IF($M114="지정 캐릭터 PP",
  IF(AND(OR($B114=10,$B114=11),$M114=OFFSET($M114,-1,0)),OFFSET(Q114,-1,0),
    INT($O114*VLOOKUP($M114,$AN:$BA,MATCH($AX$1,$AN$1:$BA$1,0),0))),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영웅등급"),VLOOKUP($M114,$AN:$BA,MATCH($AX$1,$AN$1:$BA$1,0),0),
IF(OR($M114="지정 캐릭터",$M114="지정 캐릭터 LBP1",$M114="지정 캐릭터 LBP2",$M114="지정 캐릭터 LBP3"),
  IF(AND(OR($B114=10,$B114=11),$M114=OFFSET($M114,-1,0)),OFFSET(R114,-1,0),
    INT(VLOOKUP($M114,$AN:$BA,MATCH($AX$1,$AN$1:$BA$1,0),0)*(VLOOKUP($N114,[2]ActorTable!$1:$1048576,MATCH("표준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VLOOKUP($M114,$AN:$BA,MATCH($AX$1,$AN$1:$BA$1,0),0)+INT($I114*(VLOOKUP($M114,$AN:$BA,MATCH($AY$1,$AN$1:$BA$1,0),0)-VLOOKUP($M114,$AN:$BA,MATCH($AX$1,$AN$1:$BA$1,0),0)+1))),
IF($M114="지정 캐릭터 PP",
  IF(AND(OR($B114=10,$B114=11),$M114=OFFSET($M114,-1,0)),OFFSET(R114,-1,0),
    INT($O114*(VLOOKUP($M114,$AN:$BA,MATCH($AX$1,$AN$1:$BA$1,0),0)*(VLOOKUP($M114,$AN:$BA,MATCH($AY$1,$AN$1:$BA$1,0),0)+$I114*(VLOOKUP($M114,$AN:$BA,MATCH($AZ$1,$AN$1:$BA$1,0),0)-VLOOKUP($M114,$AN:$BA,MATCH($AY$1,$AN$1:$BA$1,0),0)))))),
IF(OR($M114="안 지정 캐릭터 PP 일반등급",$M114="안 지정 캐릭터 PP 영웅등급"),
  IF(AND(OR($B114=10,$B114=11),$M114=OFFSET($M114,-1,0)),OFFSET(R114,-1,0),
    $O114*VLOOKUP($M114,$AN:$BA,MATCH($AX$1,$AN$1:$BA$1,0),0)),
"그외없음")))))))</f>
        <v>1300</v>
      </c>
      <c r="S114" t="str">
        <f ca="1">IF(OR(ISNUMBER(N114),N114="삭제"),"",
IF(LEFT(N114,5)="Equip",
  IF($BN$1&lt;VLOOKUP(N114,[1]EquipTable!$1:$1048576,MATCH("업데이트순번",[1]EquipTable!$1:$1,0),0),"업데이트순번이상",""),
IF(LEFT(N114,5)="Actor",
  IF($BW$1&lt;VLOOKUP(N114,[2]ActorTable!$1:$1048576,MATCH("업데이트순번",[2]ActorTable!$1:$1,0),0),"업데이트순번이상",""),
"그외없음")))</f>
        <v/>
      </c>
      <c r="T114">
        <f t="shared" ca="1" si="32"/>
        <v>0</v>
      </c>
      <c r="U114" t="s">
        <v>93</v>
      </c>
      <c r="V114">
        <v>41351</v>
      </c>
      <c r="W114">
        <v>11</v>
      </c>
      <c r="X114" t="s">
        <v>129</v>
      </c>
      <c r="Z114">
        <v>1100</v>
      </c>
      <c r="AA114" t="str">
        <f t="shared" ca="1" si="33"/>
        <v>upn</v>
      </c>
      <c r="AB114" t="s">
        <v>93</v>
      </c>
      <c r="AC114">
        <v>28494</v>
      </c>
      <c r="AD114">
        <v>10</v>
      </c>
      <c r="AE114" t="s">
        <v>129</v>
      </c>
      <c r="AG114">
        <v>1000</v>
      </c>
      <c r="AH114" t="str">
        <f t="shared" si="34"/>
        <v/>
      </c>
      <c r="AI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IFERROR(VLOOKUP(AC114,[2]ActorTable!$A:$G,MATCH("이름참고",[2]ActorTable!$1:$1,0),0),"캐릭터없음"),
"")))))</f>
        <v/>
      </c>
      <c r="AJ114">
        <v>1</v>
      </c>
      <c r="AK11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v>
      </c>
      <c r="AL114" t="str">
        <f t="shared" ca="1" si="35"/>
        <v>{"dy":20,"sl":3,"tp":"upn","vl":"28494","cn":10,"pt":"GO","pr":1000}</v>
      </c>
      <c r="BK114" t="e">
        <f ca="1">IF(VLOOKUP($BT114,[1]EquipTable!$1:$1048576,MATCH("업데이트순번",[1]EquipTable!$1:$1,0),0)&lt;=$BN$1,1,0)
*IF(MID(BT114,7,1)="4",0.1,1)</f>
        <v>#VALUE!</v>
      </c>
      <c r="BL114" t="e">
        <f ca="1">IF(VLOOKUP($BT114,[1]EquipTable!$1:$1048576,MATCH("업데이트순번",[1]EquipTable!$1:$1,0),0)&lt;=$BN$1,1,0)
*IF(MID(BT114,7,1)="4",0.1,1)
*IF(AND(MID(BT114,7,1)&lt;&gt;"4",OR(MID(BT114,6,1)="6",MID(BT114,6,1)="7")),3,1)</f>
        <v>#VALUE!</v>
      </c>
      <c r="BM114" t="e">
        <f ca="1">IF(VLOOKUP($BT114,[1]EquipTable!$1:$1048576,MATCH("업데이트순번",[1]EquipTable!$1:$1,0),0)&lt;=$BN$1,1,0)
*IF(MID(BT114,7,1)="4",0.1,1)
*IF(AND(MID(BT114,7,1)&lt;&gt;"4",MID(BT114,6,1)="8"),4,1)</f>
        <v>#VALUE!</v>
      </c>
      <c r="BN114" t="e">
        <f t="shared" ca="1" si="38"/>
        <v>#VALUE!</v>
      </c>
      <c r="BO114" t="e">
        <f t="shared" ca="1" si="39"/>
        <v>#VALUE!</v>
      </c>
      <c r="BP114" t="e">
        <f t="shared" ca="1" si="40"/>
        <v>#VALUE!</v>
      </c>
      <c r="BQ114" t="e">
        <f t="shared" ca="1" si="41"/>
        <v>#VALUE!</v>
      </c>
      <c r="BR114" t="e">
        <f t="shared" ca="1" si="43"/>
        <v>#VALUE!</v>
      </c>
      <c r="BS114" t="e">
        <f t="shared" ca="1" si="44"/>
        <v>#VALUE!</v>
      </c>
      <c r="BT114" t="e">
        <f ca="1">OFFSET([1]EquipTable!$A$1,ROW()-1,0)</f>
        <v>#VALUE!</v>
      </c>
    </row>
    <row r="115" spans="1:72">
      <c r="A115">
        <v>21</v>
      </c>
      <c r="B115">
        <v>3</v>
      </c>
      <c r="C115">
        <f t="shared" si="30"/>
        <v>0</v>
      </c>
      <c r="D115">
        <f t="shared" ca="1" si="49"/>
        <v>0.45988957087733362</v>
      </c>
      <c r="E115">
        <f t="shared" ca="1" si="49"/>
        <v>0.35355290429677577</v>
      </c>
      <c r="F115">
        <f t="shared" ca="1" si="49"/>
        <v>5.409929603846142E-2</v>
      </c>
      <c r="G115">
        <f t="shared" ca="1" si="49"/>
        <v>6.9556686009710988E-2</v>
      </c>
      <c r="H115">
        <f t="shared" ca="1" si="49"/>
        <v>0.77536474730533789</v>
      </c>
      <c r="I115">
        <f t="shared" ca="1" si="49"/>
        <v>8.3521636353715789E-2</v>
      </c>
      <c r="M115" t="str">
        <f t="shared" ca="1" si="31"/>
        <v>안 지정 캐릭터 PP 일반등급</v>
      </c>
      <c r="N115">
        <f t="shared" ca="1" si="42"/>
        <v>35355</v>
      </c>
      <c r="O115">
        <f t="shared" ca="1" si="36"/>
        <v>11</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캐릭터",$M115="지정 캐릭터 LBP1",$M115="지정 캐릭터 LBP2",$M115="지정 캐릭터 LBP3",$M115="안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캐릭터",$M115="지정 캐릭터 LBP1",$M115="지정 캐릭터 LBP2",$M115="지정 캐릭터 LBP3"),
  IF(AND(OR($B115=10,$B115=11),$M115=OFFSET($M115,-1,0)),OFFSET(Q115,-1,0),
    IF(ISBLANK(VLOOKUP($N115,[2]ActorTable!$1:$1048576,MATCH("표준 DI pp Min",[2]ActorTable!$1:$1,0),0)),"삭제",
      INT(VLOOKUP($M115,$AN:$BA,MATCH($AX$1,$AN$1:$BA$1,0),0)*(VLOOKUP($N115,[2]ActorTable!$1:$1048576,MATCH("표준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VLOOKUP($M115,$AN:$BA,MATCH($AZ$1,$AN$1:$BA$1,0),0)+INT($H115*(VLOOKUP($M115,$AN:$BA,MATCH($BA$1,$AN$1:$BA$1,0),0)-VLOOKUP($M115,$AN:$BA,MATCH($AZ$1,$AN$1:$BA$1,0),0)+1))),
IF($M115="지정 캐릭터 PP",
  IF(AND(OR($B115=10,$B115=11),$M115=OFFSET($M115,-1,0)),OFFSET(Q115,-1,0),
    INT($O115*VLOOKUP($M115,$AN:$BA,MATCH($AX$1,$AN$1:$BA$1,0),0))),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영웅등급"),VLOOKUP($M115,$AN:$BA,MATCH($AX$1,$AN$1:$BA$1,0),0),
IF(OR($M115="지정 캐릭터",$M115="지정 캐릭터 LBP1",$M115="지정 캐릭터 LBP2",$M115="지정 캐릭터 LBP3"),
  IF(AND(OR($B115=10,$B115=11),$M115=OFFSET($M115,-1,0)),OFFSET(R115,-1,0),
    INT(VLOOKUP($M115,$AN:$BA,MATCH($AX$1,$AN$1:$BA$1,0),0)*(VLOOKUP($N115,[2]ActorTable!$1:$1048576,MATCH("표준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VLOOKUP($M115,$AN:$BA,MATCH($AX$1,$AN$1:$BA$1,0),0)+INT($I115*(VLOOKUP($M115,$AN:$BA,MATCH($AY$1,$AN$1:$BA$1,0),0)-VLOOKUP($M115,$AN:$BA,MATCH($AX$1,$AN$1:$BA$1,0),0)+1))),
IF($M115="지정 캐릭터 PP",
  IF(AND(OR($B115=10,$B115=11),$M115=OFFSET($M115,-1,0)),OFFSET(R115,-1,0),
    INT($O115*(VLOOKUP($M115,$AN:$BA,MATCH($AX$1,$AN$1:$BA$1,0),0)*(VLOOKUP($M115,$AN:$BA,MATCH($AY$1,$AN$1:$BA$1,0),0)+$I115*(VLOOKUP($M115,$AN:$BA,MATCH($AZ$1,$AN$1:$BA$1,0),0)-VLOOKUP($M115,$AN:$BA,MATCH($AY$1,$AN$1:$BA$1,0),0)))))),
IF(OR($M115="안 지정 캐릭터 PP 일반등급",$M115="안 지정 캐릭터 PP 영웅등급"),
  IF(AND(OR($B115=10,$B115=11),$M115=OFFSET($M115,-1,0)),OFFSET(R115,-1,0),
    $O115*VLOOKUP($M115,$AN:$BA,MATCH($AX$1,$AN$1:$BA$1,0),0)),
"그외없음")))))))</f>
        <v>1100</v>
      </c>
      <c r="S115" t="str">
        <f ca="1">IF(OR(ISNUMBER(N115),N115="삭제"),"",
IF(LEFT(N115,5)="Equip",
  IF($BN$1&lt;VLOOKUP(N115,[1]EquipTable!$1:$1048576,MATCH("업데이트순번",[1]EquipTable!$1:$1,0),0),"업데이트순번이상",""),
IF(LEFT(N115,5)="Actor",
  IF($BW$1&lt;VLOOKUP(N115,[2]ActorTable!$1:$1048576,MATCH("업데이트순번",[2]ActorTable!$1:$1,0),0),"업데이트순번이상",""),
"그외없음")))</f>
        <v/>
      </c>
      <c r="T115">
        <f t="shared" ca="1" si="32"/>
        <v>0</v>
      </c>
      <c r="U115" t="s">
        <v>92</v>
      </c>
      <c r="V115">
        <v>8979</v>
      </c>
      <c r="W115">
        <v>9</v>
      </c>
      <c r="X115" t="s">
        <v>129</v>
      </c>
      <c r="Z115">
        <v>900</v>
      </c>
      <c r="AA115" t="str">
        <f t="shared" ca="1" si="33"/>
        <v>upn</v>
      </c>
      <c r="AB115" t="s">
        <v>93</v>
      </c>
      <c r="AC115">
        <v>1275</v>
      </c>
      <c r="AD115">
        <v>9</v>
      </c>
      <c r="AE115" t="s">
        <v>129</v>
      </c>
      <c r="AG115">
        <v>900</v>
      </c>
      <c r="AH115" t="str">
        <f t="shared" si="34"/>
        <v/>
      </c>
      <c r="AI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IFERROR(VLOOKUP(AC115,[2]ActorTable!$A:$G,MATCH("이름참고",[2]ActorTable!$1:$1,0),0),"캐릭터없음"),
"")))))</f>
        <v/>
      </c>
      <c r="AJ115">
        <v>1</v>
      </c>
      <c r="AK11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v>
      </c>
      <c r="AL115" t="str">
        <f t="shared" ca="1" si="35"/>
        <v>{"dy":21,"sl":3,"tp":"upn","vl":"1275","cn":9,"pt":"GO","pr":900}</v>
      </c>
      <c r="BK115" t="e">
        <f ca="1">IF(VLOOKUP($BT115,[1]EquipTable!$1:$1048576,MATCH("업데이트순번",[1]EquipTable!$1:$1,0),0)&lt;=$BN$1,1,0)
*IF(MID(BT115,7,1)="4",0.1,1)</f>
        <v>#VALUE!</v>
      </c>
      <c r="BL115" t="e">
        <f ca="1">IF(VLOOKUP($BT115,[1]EquipTable!$1:$1048576,MATCH("업데이트순번",[1]EquipTable!$1:$1,0),0)&lt;=$BN$1,1,0)
*IF(MID(BT115,7,1)="4",0.1,1)
*IF(AND(MID(BT115,7,1)&lt;&gt;"4",OR(MID(BT115,6,1)="6",MID(BT115,6,1)="7")),3,1)</f>
        <v>#VALUE!</v>
      </c>
      <c r="BM115" t="e">
        <f ca="1">IF(VLOOKUP($BT115,[1]EquipTable!$1:$1048576,MATCH("업데이트순번",[1]EquipTable!$1:$1,0),0)&lt;=$BN$1,1,0)
*IF(MID(BT115,7,1)="4",0.1,1)
*IF(AND(MID(BT115,7,1)&lt;&gt;"4",MID(BT115,6,1)="8"),4,1)</f>
        <v>#VALUE!</v>
      </c>
      <c r="BN115" t="e">
        <f t="shared" ca="1" si="38"/>
        <v>#VALUE!</v>
      </c>
      <c r="BO115" t="e">
        <f t="shared" ca="1" si="39"/>
        <v>#VALUE!</v>
      </c>
      <c r="BP115" t="e">
        <f t="shared" ca="1" si="40"/>
        <v>#VALUE!</v>
      </c>
      <c r="BQ115" t="e">
        <f t="shared" ca="1" si="41"/>
        <v>#VALUE!</v>
      </c>
      <c r="BR115" t="e">
        <f t="shared" ca="1" si="43"/>
        <v>#VALUE!</v>
      </c>
      <c r="BS115" t="e">
        <f t="shared" ca="1" si="44"/>
        <v>#VALUE!</v>
      </c>
      <c r="BT115" t="e">
        <f ca="1">OFFSET([1]EquipTable!$A$1,ROW()-1,0)</f>
        <v>#VALUE!</v>
      </c>
    </row>
    <row r="116" spans="1:72">
      <c r="A116">
        <v>22</v>
      </c>
      <c r="B116">
        <v>3</v>
      </c>
      <c r="C116">
        <f t="shared" si="30"/>
        <v>0</v>
      </c>
      <c r="D116">
        <f t="shared" ca="1" si="49"/>
        <v>8.0756941135996962E-2</v>
      </c>
      <c r="E116">
        <f t="shared" ca="1" si="49"/>
        <v>0.75015543686170916</v>
      </c>
      <c r="F116">
        <f t="shared" ca="1" si="49"/>
        <v>0.21049835912515691</v>
      </c>
      <c r="G116">
        <f t="shared" ca="1" si="49"/>
        <v>6.1510598330377642E-3</v>
      </c>
      <c r="H116">
        <f t="shared" ca="1" si="49"/>
        <v>0.41558895789931083</v>
      </c>
      <c r="I116">
        <f t="shared" ca="1" si="49"/>
        <v>0.78183558114284024</v>
      </c>
      <c r="M116" t="str">
        <f t="shared" ca="1" si="31"/>
        <v>안 지정 캐릭터 PP 영웅등급</v>
      </c>
      <c r="N116">
        <f t="shared" ca="1" si="42"/>
        <v>75015</v>
      </c>
      <c r="O116">
        <f t="shared" ca="1" si="36"/>
        <v>13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캐릭터",$M116="지정 캐릭터 LBP1",$M116="지정 캐릭터 LBP2",$M116="지정 캐릭터 LBP3",$M116="안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캐릭터",$M116="지정 캐릭터 LBP1",$M116="지정 캐릭터 LBP2",$M116="지정 캐릭터 LBP3"),
  IF(AND(OR($B116=10,$B116=11),$M116=OFFSET($M116,-1,0)),OFFSET(Q116,-1,0),
    IF(ISBLANK(VLOOKUP($N116,[2]ActorTable!$1:$1048576,MATCH("표준 DI pp Min",[2]ActorTable!$1:$1,0),0)),"삭제",
      INT(VLOOKUP($M116,$AN:$BA,MATCH($AX$1,$AN$1:$BA$1,0),0)*(VLOOKUP($N116,[2]ActorTable!$1:$1048576,MATCH("표준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VLOOKUP($M116,$AN:$BA,MATCH($AZ$1,$AN$1:$BA$1,0),0)+INT($H116*(VLOOKUP($M116,$AN:$BA,MATCH($BA$1,$AN$1:$BA$1,0),0)-VLOOKUP($M116,$AN:$BA,MATCH($AZ$1,$AN$1:$BA$1,0),0)+1))),
IF($M116="지정 캐릭터 PP",
  IF(AND(OR($B116=10,$B116=11),$M116=OFFSET($M116,-1,0)),OFFSET(Q116,-1,0),
    INT($O116*VLOOKUP($M116,$AN:$BA,MATCH($AX$1,$AN$1:$BA$1,0),0))),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영웅등급"),VLOOKUP($M116,$AN:$BA,MATCH($AX$1,$AN$1:$BA$1,0),0),
IF(OR($M116="지정 캐릭터",$M116="지정 캐릭터 LBP1",$M116="지정 캐릭터 LBP2",$M116="지정 캐릭터 LBP3"),
  IF(AND(OR($B116=10,$B116=11),$M116=OFFSET($M116,-1,0)),OFFSET(R116,-1,0),
    INT(VLOOKUP($M116,$AN:$BA,MATCH($AX$1,$AN$1:$BA$1,0),0)*(VLOOKUP($N116,[2]ActorTable!$1:$1048576,MATCH("표준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VLOOKUP($M116,$AN:$BA,MATCH($AX$1,$AN$1:$BA$1,0),0)+INT($I116*(VLOOKUP($M116,$AN:$BA,MATCH($AY$1,$AN$1:$BA$1,0),0)-VLOOKUP($M116,$AN:$BA,MATCH($AX$1,$AN$1:$BA$1,0),0)+1))),
IF($M116="지정 캐릭터 PP",
  IF(AND(OR($B116=10,$B116=11),$M116=OFFSET($M116,-1,0)),OFFSET(R116,-1,0),
    INT($O116*(VLOOKUP($M116,$AN:$BA,MATCH($AX$1,$AN$1:$BA$1,0),0)*(VLOOKUP($M116,$AN:$BA,MATCH($AY$1,$AN$1:$BA$1,0),0)+$I116*(VLOOKUP($M116,$AN:$BA,MATCH($AZ$1,$AN$1:$BA$1,0),0)-VLOOKUP($M116,$AN:$BA,MATCH($AY$1,$AN$1:$BA$1,0),0)))))),
IF(OR($M116="안 지정 캐릭터 PP 일반등급",$M116="안 지정 캐릭터 PP 영웅등급"),
  IF(AND(OR($B116=10,$B116=11),$M116=OFFSET($M116,-1,0)),OFFSET(R116,-1,0),
    $O116*VLOOKUP($M116,$AN:$BA,MATCH($AX$1,$AN$1:$BA$1,0),0)),
"그외없음")))))))</f>
        <v>1300</v>
      </c>
      <c r="S116" t="str">
        <f ca="1">IF(OR(ISNUMBER(N116),N116="삭제"),"",
IF(LEFT(N116,5)="Equip",
  IF($BN$1&lt;VLOOKUP(N116,[1]EquipTable!$1:$1048576,MATCH("업데이트순번",[1]EquipTable!$1:$1,0),0),"업데이트순번이상",""),
IF(LEFT(N116,5)="Actor",
  IF($BW$1&lt;VLOOKUP(N116,[2]ActorTable!$1:$1048576,MATCH("업데이트순번",[2]ActorTable!$1:$1,0),0),"업데이트순번이상",""),
"그외없음")))</f>
        <v/>
      </c>
      <c r="T116">
        <f t="shared" ca="1" si="32"/>
        <v>0</v>
      </c>
      <c r="U116" t="s">
        <v>93</v>
      </c>
      <c r="V116">
        <v>96946</v>
      </c>
      <c r="W116">
        <v>14</v>
      </c>
      <c r="X116" t="s">
        <v>129</v>
      </c>
      <c r="Z116">
        <v>1400</v>
      </c>
      <c r="AA116" t="str">
        <f t="shared" ca="1" si="33"/>
        <v>upn</v>
      </c>
      <c r="AB116" t="s">
        <v>93</v>
      </c>
      <c r="AC116">
        <v>4623</v>
      </c>
      <c r="AD116">
        <v>9</v>
      </c>
      <c r="AE116" t="s">
        <v>129</v>
      </c>
      <c r="AG116">
        <v>900</v>
      </c>
      <c r="AH116" t="str">
        <f t="shared" si="34"/>
        <v/>
      </c>
      <c r="AI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IFERROR(VLOOKUP(AC116,[2]ActorTable!$A:$G,MATCH("이름참고",[2]ActorTable!$1:$1,0),0),"캐릭터없음"),
"")))))</f>
        <v/>
      </c>
      <c r="AJ116">
        <v>1</v>
      </c>
      <c r="AK11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v>
      </c>
      <c r="AL116" t="str">
        <f t="shared" ca="1" si="35"/>
        <v>{"dy":22,"sl":3,"tp":"upn","vl":"4623","cn":9,"pt":"GO","pr":900}</v>
      </c>
      <c r="BK116" t="e">
        <f ca="1">IF(VLOOKUP($BT116,[1]EquipTable!$1:$1048576,MATCH("업데이트순번",[1]EquipTable!$1:$1,0),0)&lt;=$BN$1,1,0)
*IF(MID(BT116,7,1)="4",0.1,1)</f>
        <v>#VALUE!</v>
      </c>
      <c r="BL116" t="e">
        <f ca="1">IF(VLOOKUP($BT116,[1]EquipTable!$1:$1048576,MATCH("업데이트순번",[1]EquipTable!$1:$1,0),0)&lt;=$BN$1,1,0)
*IF(MID(BT116,7,1)="4",0.1,1)
*IF(AND(MID(BT116,7,1)&lt;&gt;"4",OR(MID(BT116,6,1)="6",MID(BT116,6,1)="7")),3,1)</f>
        <v>#VALUE!</v>
      </c>
      <c r="BM116" t="e">
        <f ca="1">IF(VLOOKUP($BT116,[1]EquipTable!$1:$1048576,MATCH("업데이트순번",[1]EquipTable!$1:$1,0),0)&lt;=$BN$1,1,0)
*IF(MID(BT116,7,1)="4",0.1,1)
*IF(AND(MID(BT116,7,1)&lt;&gt;"4",MID(BT116,6,1)="8"),4,1)</f>
        <v>#VALUE!</v>
      </c>
      <c r="BN116" t="e">
        <f t="shared" ca="1" si="38"/>
        <v>#VALUE!</v>
      </c>
      <c r="BO116" t="e">
        <f t="shared" ca="1" si="39"/>
        <v>#VALUE!</v>
      </c>
      <c r="BP116" t="e">
        <f t="shared" ca="1" si="40"/>
        <v>#VALUE!</v>
      </c>
      <c r="BQ116" t="e">
        <f t="shared" ca="1" si="41"/>
        <v>#VALUE!</v>
      </c>
      <c r="BR116" t="e">
        <f t="shared" ca="1" si="43"/>
        <v>#VALUE!</v>
      </c>
      <c r="BS116" t="e">
        <f t="shared" ca="1" si="44"/>
        <v>#VALUE!</v>
      </c>
      <c r="BT116" t="e">
        <f ca="1">OFFSET([1]EquipTable!$A$1,ROW()-1,0)</f>
        <v>#VALUE!</v>
      </c>
    </row>
    <row r="117" spans="1:72">
      <c r="A117">
        <v>23</v>
      </c>
      <c r="B117">
        <v>3</v>
      </c>
      <c r="C117">
        <f t="shared" si="30"/>
        <v>0</v>
      </c>
      <c r="D117">
        <f t="shared" ca="1" si="49"/>
        <v>0.86107281328923113</v>
      </c>
      <c r="E117">
        <f t="shared" ca="1" si="49"/>
        <v>0.81388571965294221</v>
      </c>
      <c r="F117">
        <f t="shared" ca="1" si="49"/>
        <v>0.39566707986317362</v>
      </c>
      <c r="G117">
        <f t="shared" ca="1" si="49"/>
        <v>0.44981876717800351</v>
      </c>
      <c r="H117">
        <f t="shared" ca="1" si="49"/>
        <v>0.12723384128292448</v>
      </c>
      <c r="I117">
        <f t="shared" ca="1" si="49"/>
        <v>3.8714557123523119E-2</v>
      </c>
      <c r="M117" t="str">
        <f t="shared" ca="1" si="31"/>
        <v>안 지정 캐릭터 PP 일반등급</v>
      </c>
      <c r="N117">
        <f t="shared" ca="1" si="42"/>
        <v>81388</v>
      </c>
      <c r="O117">
        <f t="shared" ca="1" si="36"/>
        <v>13</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캐릭터",$M117="지정 캐릭터 LBP1",$M117="지정 캐릭터 LBP2",$M117="지정 캐릭터 LBP3",$M117="안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캐릭터",$M117="지정 캐릭터 LBP1",$M117="지정 캐릭터 LBP2",$M117="지정 캐릭터 LBP3"),
  IF(AND(OR($B117=10,$B117=11),$M117=OFFSET($M117,-1,0)),OFFSET(Q117,-1,0),
    IF(ISBLANK(VLOOKUP($N117,[2]ActorTable!$1:$1048576,MATCH("표준 DI pp Min",[2]ActorTable!$1:$1,0),0)),"삭제",
      INT(VLOOKUP($M117,$AN:$BA,MATCH($AX$1,$AN$1:$BA$1,0),0)*(VLOOKUP($N117,[2]ActorTable!$1:$1048576,MATCH("표준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VLOOKUP($M117,$AN:$BA,MATCH($AZ$1,$AN$1:$BA$1,0),0)+INT($H117*(VLOOKUP($M117,$AN:$BA,MATCH($BA$1,$AN$1:$BA$1,0),0)-VLOOKUP($M117,$AN:$BA,MATCH($AZ$1,$AN$1:$BA$1,0),0)+1))),
IF($M117="지정 캐릭터 PP",
  IF(AND(OR($B117=10,$B117=11),$M117=OFFSET($M117,-1,0)),OFFSET(Q117,-1,0),
    INT($O117*VLOOKUP($M117,$AN:$BA,MATCH($AX$1,$AN$1:$BA$1,0),0))),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영웅등급"),VLOOKUP($M117,$AN:$BA,MATCH($AX$1,$AN$1:$BA$1,0),0),
IF(OR($M117="지정 캐릭터",$M117="지정 캐릭터 LBP1",$M117="지정 캐릭터 LBP2",$M117="지정 캐릭터 LBP3"),
  IF(AND(OR($B117=10,$B117=11),$M117=OFFSET($M117,-1,0)),OFFSET(R117,-1,0),
    INT(VLOOKUP($M117,$AN:$BA,MATCH($AX$1,$AN$1:$BA$1,0),0)*(VLOOKUP($N117,[2]ActorTable!$1:$1048576,MATCH("표준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VLOOKUP($M117,$AN:$BA,MATCH($AX$1,$AN$1:$BA$1,0),0)+INT($I117*(VLOOKUP($M117,$AN:$BA,MATCH($AY$1,$AN$1:$BA$1,0),0)-VLOOKUP($M117,$AN:$BA,MATCH($AX$1,$AN$1:$BA$1,0),0)+1))),
IF($M117="지정 캐릭터 PP",
  IF(AND(OR($B117=10,$B117=11),$M117=OFFSET($M117,-1,0)),OFFSET(R117,-1,0),
    INT($O117*(VLOOKUP($M117,$AN:$BA,MATCH($AX$1,$AN$1:$BA$1,0),0)*(VLOOKUP($M117,$AN:$BA,MATCH($AY$1,$AN$1:$BA$1,0),0)+$I117*(VLOOKUP($M117,$AN:$BA,MATCH($AZ$1,$AN$1:$BA$1,0),0)-VLOOKUP($M117,$AN:$BA,MATCH($AY$1,$AN$1:$BA$1,0),0)))))),
IF(OR($M117="안 지정 캐릭터 PP 일반등급",$M117="안 지정 캐릭터 PP 영웅등급"),
  IF(AND(OR($B117=10,$B117=11),$M117=OFFSET($M117,-1,0)),OFFSET(R117,-1,0),
    $O117*VLOOKUP($M117,$AN:$BA,MATCH($AX$1,$AN$1:$BA$1,0),0)),
"그외없음")))))))</f>
        <v>1300</v>
      </c>
      <c r="S117" t="str">
        <f ca="1">IF(OR(ISNUMBER(N117),N117="삭제"),"",
IF(LEFT(N117,5)="Equip",
  IF($BN$1&lt;VLOOKUP(N117,[1]EquipTable!$1:$1048576,MATCH("업데이트순번",[1]EquipTable!$1:$1,0),0),"업데이트순번이상",""),
IF(LEFT(N117,5)="Actor",
  IF($BW$1&lt;VLOOKUP(N117,[2]ActorTable!$1:$1048576,MATCH("업데이트순번",[2]ActorTable!$1:$1,0),0),"업데이트순번이상",""),
"그외없음")))</f>
        <v/>
      </c>
      <c r="T117">
        <f t="shared" ca="1" si="32"/>
        <v>0</v>
      </c>
      <c r="U117" t="s">
        <v>93</v>
      </c>
      <c r="V117">
        <v>85042</v>
      </c>
      <c r="W117">
        <v>14</v>
      </c>
      <c r="X117" t="s">
        <v>129</v>
      </c>
      <c r="Z117">
        <v>1400</v>
      </c>
      <c r="AA117" t="str">
        <f t="shared" ca="1" si="33"/>
        <v>uph</v>
      </c>
      <c r="AB117" t="s">
        <v>92</v>
      </c>
      <c r="AC117">
        <v>25033</v>
      </c>
      <c r="AD117">
        <v>10</v>
      </c>
      <c r="AE117" t="s">
        <v>129</v>
      </c>
      <c r="AG117">
        <v>1000</v>
      </c>
      <c r="AH117" t="str">
        <f t="shared" si="34"/>
        <v/>
      </c>
      <c r="AI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IFERROR(VLOOKUP(AC117,[2]ActorTable!$A:$G,MATCH("이름참고",[2]ActorTable!$1:$1,0),0),"캐릭터없음"),
"")))))</f>
        <v/>
      </c>
      <c r="AJ117">
        <v>1</v>
      </c>
      <c r="AK11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v>
      </c>
      <c r="AL117" t="str">
        <f t="shared" ca="1" si="35"/>
        <v>{"dy":23,"sl":3,"tp":"uph","vl":"25033","cn":10,"pt":"GO","pr":1000}</v>
      </c>
      <c r="BK117" t="e">
        <f ca="1">IF(VLOOKUP($BT117,[1]EquipTable!$1:$1048576,MATCH("업데이트순번",[1]EquipTable!$1:$1,0),0)&lt;=$BN$1,1,0)
*IF(MID(BT117,7,1)="4",0.1,1)</f>
        <v>#VALUE!</v>
      </c>
      <c r="BL117" t="e">
        <f ca="1">IF(VLOOKUP($BT117,[1]EquipTable!$1:$1048576,MATCH("업데이트순번",[1]EquipTable!$1:$1,0),0)&lt;=$BN$1,1,0)
*IF(MID(BT117,7,1)="4",0.1,1)
*IF(AND(MID(BT117,7,1)&lt;&gt;"4",OR(MID(BT117,6,1)="6",MID(BT117,6,1)="7")),3,1)</f>
        <v>#VALUE!</v>
      </c>
      <c r="BM117" t="e">
        <f ca="1">IF(VLOOKUP($BT117,[1]EquipTable!$1:$1048576,MATCH("업데이트순번",[1]EquipTable!$1:$1,0),0)&lt;=$BN$1,1,0)
*IF(MID(BT117,7,1)="4",0.1,1)
*IF(AND(MID(BT117,7,1)&lt;&gt;"4",MID(BT117,6,1)="8"),4,1)</f>
        <v>#VALUE!</v>
      </c>
      <c r="BN117" t="e">
        <f t="shared" ca="1" si="38"/>
        <v>#VALUE!</v>
      </c>
      <c r="BO117" t="e">
        <f t="shared" ca="1" si="39"/>
        <v>#VALUE!</v>
      </c>
      <c r="BP117" t="e">
        <f t="shared" ca="1" si="40"/>
        <v>#VALUE!</v>
      </c>
      <c r="BQ117" t="e">
        <f t="shared" ca="1" si="41"/>
        <v>#VALUE!</v>
      </c>
      <c r="BR117" t="e">
        <f t="shared" ca="1" si="43"/>
        <v>#VALUE!</v>
      </c>
      <c r="BS117" t="e">
        <f t="shared" ca="1" si="44"/>
        <v>#VALUE!</v>
      </c>
      <c r="BT117" t="e">
        <f ca="1">OFFSET([1]EquipTable!$A$1,ROW()-1,0)</f>
        <v>#VALUE!</v>
      </c>
    </row>
    <row r="118" spans="1:72">
      <c r="A118">
        <v>24</v>
      </c>
      <c r="B118">
        <v>3</v>
      </c>
      <c r="C118">
        <f t="shared" si="30"/>
        <v>0</v>
      </c>
      <c r="D118">
        <f t="shared" ca="1" si="49"/>
        <v>0.74973866458997707</v>
      </c>
      <c r="E118">
        <f t="shared" ca="1" si="49"/>
        <v>0.60765420680492288</v>
      </c>
      <c r="F118">
        <f t="shared" ca="1" si="49"/>
        <v>0.58115380862120192</v>
      </c>
      <c r="G118">
        <f t="shared" ca="1" si="49"/>
        <v>0.76412877670071877</v>
      </c>
      <c r="H118">
        <f t="shared" ca="1" si="49"/>
        <v>0.13806429498343975</v>
      </c>
      <c r="I118">
        <f t="shared" ca="1" si="49"/>
        <v>0.22540414491419825</v>
      </c>
      <c r="M118" t="str">
        <f t="shared" ca="1" si="31"/>
        <v>안 지정 캐릭터 PP 일반등급</v>
      </c>
      <c r="N118">
        <f t="shared" ca="1" si="42"/>
        <v>60765</v>
      </c>
      <c r="O118">
        <f t="shared" ca="1" si="36"/>
        <v>12</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캐릭터",$M118="지정 캐릭터 LBP1",$M118="지정 캐릭터 LBP2",$M118="지정 캐릭터 LBP3",$M118="안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캐릭터",$M118="지정 캐릭터 LBP1",$M118="지정 캐릭터 LBP2",$M118="지정 캐릭터 LBP3"),
  IF(AND(OR($B118=10,$B118=11),$M118=OFFSET($M118,-1,0)),OFFSET(Q118,-1,0),
    IF(ISBLANK(VLOOKUP($N118,[2]ActorTable!$1:$1048576,MATCH("표준 DI pp Min",[2]ActorTable!$1:$1,0),0)),"삭제",
      INT(VLOOKUP($M118,$AN:$BA,MATCH($AX$1,$AN$1:$BA$1,0),0)*(VLOOKUP($N118,[2]ActorTable!$1:$1048576,MATCH("표준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VLOOKUP($M118,$AN:$BA,MATCH($AZ$1,$AN$1:$BA$1,0),0)+INT($H118*(VLOOKUP($M118,$AN:$BA,MATCH($BA$1,$AN$1:$BA$1,0),0)-VLOOKUP($M118,$AN:$BA,MATCH($AZ$1,$AN$1:$BA$1,0),0)+1))),
IF($M118="지정 캐릭터 PP",
  IF(AND(OR($B118=10,$B118=11),$M118=OFFSET($M118,-1,0)),OFFSET(Q118,-1,0),
    INT($O118*VLOOKUP($M118,$AN:$BA,MATCH($AX$1,$AN$1:$BA$1,0),0))),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영웅등급"),VLOOKUP($M118,$AN:$BA,MATCH($AX$1,$AN$1:$BA$1,0),0),
IF(OR($M118="지정 캐릭터",$M118="지정 캐릭터 LBP1",$M118="지정 캐릭터 LBP2",$M118="지정 캐릭터 LBP3"),
  IF(AND(OR($B118=10,$B118=11),$M118=OFFSET($M118,-1,0)),OFFSET(R118,-1,0),
    INT(VLOOKUP($M118,$AN:$BA,MATCH($AX$1,$AN$1:$BA$1,0),0)*(VLOOKUP($N118,[2]ActorTable!$1:$1048576,MATCH("표준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VLOOKUP($M118,$AN:$BA,MATCH($AX$1,$AN$1:$BA$1,0),0)+INT($I118*(VLOOKUP($M118,$AN:$BA,MATCH($AY$1,$AN$1:$BA$1,0),0)-VLOOKUP($M118,$AN:$BA,MATCH($AX$1,$AN$1:$BA$1,0),0)+1))),
IF($M118="지정 캐릭터 PP",
  IF(AND(OR($B118=10,$B118=11),$M118=OFFSET($M118,-1,0)),OFFSET(R118,-1,0),
    INT($O118*(VLOOKUP($M118,$AN:$BA,MATCH($AX$1,$AN$1:$BA$1,0),0)*(VLOOKUP($M118,$AN:$BA,MATCH($AY$1,$AN$1:$BA$1,0),0)+$I118*(VLOOKUP($M118,$AN:$BA,MATCH($AZ$1,$AN$1:$BA$1,0),0)-VLOOKUP($M118,$AN:$BA,MATCH($AY$1,$AN$1:$BA$1,0),0)))))),
IF(OR($M118="안 지정 캐릭터 PP 일반등급",$M118="안 지정 캐릭터 PP 영웅등급"),
  IF(AND(OR($B118=10,$B118=11),$M118=OFFSET($M118,-1,0)),OFFSET(R118,-1,0),
    $O118*VLOOKUP($M118,$AN:$BA,MATCH($AX$1,$AN$1:$BA$1,0),0)),
"그외없음")))))))</f>
        <v>1200</v>
      </c>
      <c r="S118" t="str">
        <f ca="1">IF(OR(ISNUMBER(N118),N118="삭제"),"",
IF(LEFT(N118,5)="Equip",
  IF($BN$1&lt;VLOOKUP(N118,[1]EquipTable!$1:$1048576,MATCH("업데이트순번",[1]EquipTable!$1:$1,0),0),"업데이트순번이상",""),
IF(LEFT(N118,5)="Actor",
  IF($BW$1&lt;VLOOKUP(N118,[2]ActorTable!$1:$1048576,MATCH("업데이트순번",[2]ActorTable!$1:$1,0),0),"업데이트순번이상",""),
"그외없음")))</f>
        <v/>
      </c>
      <c r="T118">
        <f t="shared" ca="1" si="32"/>
        <v>0</v>
      </c>
      <c r="U118" t="s">
        <v>93</v>
      </c>
      <c r="V118">
        <v>23601</v>
      </c>
      <c r="W118">
        <v>10</v>
      </c>
      <c r="X118" t="s">
        <v>129</v>
      </c>
      <c r="Z118">
        <v>1000</v>
      </c>
      <c r="AA118" t="str">
        <f t="shared" ca="1" si="33"/>
        <v>upn</v>
      </c>
      <c r="AB118" t="s">
        <v>93</v>
      </c>
      <c r="AC118">
        <v>51119</v>
      </c>
      <c r="AD118">
        <v>12</v>
      </c>
      <c r="AE118" t="s">
        <v>129</v>
      </c>
      <c r="AG118">
        <v>1200</v>
      </c>
      <c r="AH118" t="str">
        <f t="shared" si="34"/>
        <v/>
      </c>
      <c r="AI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IFERROR(VLOOKUP(AC118,[2]ActorTable!$A:$G,MATCH("이름참고",[2]ActorTable!$1:$1,0),0),"캐릭터없음"),
"")))))</f>
        <v/>
      </c>
      <c r="AJ118">
        <v>1</v>
      </c>
      <c r="AK11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v>
      </c>
      <c r="AL118" t="str">
        <f t="shared" ca="1" si="35"/>
        <v>{"dy":24,"sl":3,"tp":"upn","vl":"51119","cn":12,"pt":"GO","pr":1200}</v>
      </c>
      <c r="BK118" t="e">
        <f ca="1">IF(VLOOKUP($BT118,[1]EquipTable!$1:$1048576,MATCH("업데이트순번",[1]EquipTable!$1:$1,0),0)&lt;=$BN$1,1,0)
*IF(MID(BT118,7,1)="4",0.1,1)</f>
        <v>#VALUE!</v>
      </c>
      <c r="BL118" t="e">
        <f ca="1">IF(VLOOKUP($BT118,[1]EquipTable!$1:$1048576,MATCH("업데이트순번",[1]EquipTable!$1:$1,0),0)&lt;=$BN$1,1,0)
*IF(MID(BT118,7,1)="4",0.1,1)
*IF(AND(MID(BT118,7,1)&lt;&gt;"4",OR(MID(BT118,6,1)="6",MID(BT118,6,1)="7")),3,1)</f>
        <v>#VALUE!</v>
      </c>
      <c r="BM118" t="e">
        <f ca="1">IF(VLOOKUP($BT118,[1]EquipTable!$1:$1048576,MATCH("업데이트순번",[1]EquipTable!$1:$1,0),0)&lt;=$BN$1,1,0)
*IF(MID(BT118,7,1)="4",0.1,1)
*IF(AND(MID(BT118,7,1)&lt;&gt;"4",MID(BT118,6,1)="8"),4,1)</f>
        <v>#VALUE!</v>
      </c>
      <c r="BN118" t="e">
        <f t="shared" ca="1" si="38"/>
        <v>#VALUE!</v>
      </c>
      <c r="BO118" t="e">
        <f t="shared" ca="1" si="39"/>
        <v>#VALUE!</v>
      </c>
      <c r="BP118" t="e">
        <f t="shared" ca="1" si="40"/>
        <v>#VALUE!</v>
      </c>
      <c r="BQ118" t="e">
        <f t="shared" ca="1" si="41"/>
        <v>#VALUE!</v>
      </c>
      <c r="BR118" t="e">
        <f t="shared" ca="1" si="43"/>
        <v>#VALUE!</v>
      </c>
      <c r="BS118" t="e">
        <f t="shared" ca="1" si="44"/>
        <v>#VALUE!</v>
      </c>
      <c r="BT118" t="e">
        <f ca="1">OFFSET([1]EquipTable!$A$1,ROW()-1,0)</f>
        <v>#VALUE!</v>
      </c>
    </row>
    <row r="119" spans="1:72">
      <c r="A119">
        <v>25</v>
      </c>
      <c r="B119">
        <v>3</v>
      </c>
      <c r="C119">
        <f t="shared" si="30"/>
        <v>0</v>
      </c>
      <c r="D119">
        <f t="shared" ca="1" si="49"/>
        <v>0.57111362169965463</v>
      </c>
      <c r="E119">
        <f t="shared" ca="1" si="49"/>
        <v>0.36537926454630343</v>
      </c>
      <c r="F119">
        <f t="shared" ca="1" si="49"/>
        <v>0.51057581614017555</v>
      </c>
      <c r="G119">
        <f t="shared" ca="1" si="49"/>
        <v>0.25428709045113029</v>
      </c>
      <c r="H119">
        <f t="shared" ca="1" si="49"/>
        <v>0.62292655137175823</v>
      </c>
      <c r="I119">
        <f t="shared" ca="1" si="49"/>
        <v>8.3678739664869939E-2</v>
      </c>
      <c r="M119" t="str">
        <f t="shared" ca="1" si="31"/>
        <v>안 지정 캐릭터 PP 일반등급</v>
      </c>
      <c r="N119">
        <f t="shared" ca="1" si="42"/>
        <v>36537</v>
      </c>
      <c r="O119">
        <f t="shared" ca="1" si="36"/>
        <v>11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캐릭터",$M119="지정 캐릭터 LBP1",$M119="지정 캐릭터 LBP2",$M119="지정 캐릭터 LBP3",$M119="안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캐릭터",$M119="지정 캐릭터 LBP1",$M119="지정 캐릭터 LBP2",$M119="지정 캐릭터 LBP3"),
  IF(AND(OR($B119=10,$B119=11),$M119=OFFSET($M119,-1,0)),OFFSET(Q119,-1,0),
    IF(ISBLANK(VLOOKUP($N119,[2]ActorTable!$1:$1048576,MATCH("표준 DI pp Min",[2]ActorTable!$1:$1,0),0)),"삭제",
      INT(VLOOKUP($M119,$AN:$BA,MATCH($AX$1,$AN$1:$BA$1,0),0)*(VLOOKUP($N119,[2]ActorTable!$1:$1048576,MATCH("표준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VLOOKUP($M119,$AN:$BA,MATCH($AZ$1,$AN$1:$BA$1,0),0)+INT($H119*(VLOOKUP($M119,$AN:$BA,MATCH($BA$1,$AN$1:$BA$1,0),0)-VLOOKUP($M119,$AN:$BA,MATCH($AZ$1,$AN$1:$BA$1,0),0)+1))),
IF($M119="지정 캐릭터 PP",
  IF(AND(OR($B119=10,$B119=11),$M119=OFFSET($M119,-1,0)),OFFSET(Q119,-1,0),
    INT($O119*VLOOKUP($M119,$AN:$BA,MATCH($AX$1,$AN$1:$BA$1,0),0))),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영웅등급"),VLOOKUP($M119,$AN:$BA,MATCH($AX$1,$AN$1:$BA$1,0),0),
IF(OR($M119="지정 캐릭터",$M119="지정 캐릭터 LBP1",$M119="지정 캐릭터 LBP2",$M119="지정 캐릭터 LBP3"),
  IF(AND(OR($B119=10,$B119=11),$M119=OFFSET($M119,-1,0)),OFFSET(R119,-1,0),
    INT(VLOOKUP($M119,$AN:$BA,MATCH($AX$1,$AN$1:$BA$1,0),0)*(VLOOKUP($N119,[2]ActorTable!$1:$1048576,MATCH("표준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VLOOKUP($M119,$AN:$BA,MATCH($AX$1,$AN$1:$BA$1,0),0)+INT($I119*(VLOOKUP($M119,$AN:$BA,MATCH($AY$1,$AN$1:$BA$1,0),0)-VLOOKUP($M119,$AN:$BA,MATCH($AX$1,$AN$1:$BA$1,0),0)+1))),
IF($M119="지정 캐릭터 PP",
  IF(AND(OR($B119=10,$B119=11),$M119=OFFSET($M119,-1,0)),OFFSET(R119,-1,0),
    INT($O119*(VLOOKUP($M119,$AN:$BA,MATCH($AX$1,$AN$1:$BA$1,0),0)*(VLOOKUP($M119,$AN:$BA,MATCH($AY$1,$AN$1:$BA$1,0),0)+$I119*(VLOOKUP($M119,$AN:$BA,MATCH($AZ$1,$AN$1:$BA$1,0),0)-VLOOKUP($M119,$AN:$BA,MATCH($AY$1,$AN$1:$BA$1,0),0)))))),
IF(OR($M119="안 지정 캐릭터 PP 일반등급",$M119="안 지정 캐릭터 PP 영웅등급"),
  IF(AND(OR($B119=10,$B119=11),$M119=OFFSET($M119,-1,0)),OFFSET(R119,-1,0),
    $O119*VLOOKUP($M119,$AN:$BA,MATCH($AX$1,$AN$1:$BA$1,0),0)),
"그외없음")))))))</f>
        <v>1100</v>
      </c>
      <c r="S119" t="str">
        <f ca="1">IF(OR(ISNUMBER(N119),N119="삭제"),"",
IF(LEFT(N119,5)="Equip",
  IF($BN$1&lt;VLOOKUP(N119,[1]EquipTable!$1:$1048576,MATCH("업데이트순번",[1]EquipTable!$1:$1,0),0),"업데이트순번이상",""),
IF(LEFT(N119,5)="Actor",
  IF($BW$1&lt;VLOOKUP(N119,[2]ActorTable!$1:$1048576,MATCH("업데이트순번",[2]ActorTable!$1:$1,0),0),"업데이트순번이상",""),
"그외없음")))</f>
        <v/>
      </c>
      <c r="T119">
        <f t="shared" ca="1" si="32"/>
        <v>0</v>
      </c>
      <c r="U119" t="s">
        <v>93</v>
      </c>
      <c r="V119">
        <v>33288</v>
      </c>
      <c r="W119">
        <v>10</v>
      </c>
      <c r="X119" t="s">
        <v>129</v>
      </c>
      <c r="Z119">
        <v>1000</v>
      </c>
      <c r="AA119" t="str">
        <f t="shared" ca="1" si="33"/>
        <v>upn</v>
      </c>
      <c r="AB119" t="s">
        <v>93</v>
      </c>
      <c r="AC119">
        <v>1938</v>
      </c>
      <c r="AD119">
        <v>9</v>
      </c>
      <c r="AE119" t="s">
        <v>129</v>
      </c>
      <c r="AG119">
        <v>900</v>
      </c>
      <c r="AH119" t="str">
        <f t="shared" si="34"/>
        <v/>
      </c>
      <c r="AI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IFERROR(VLOOKUP(AC119,[2]ActorTable!$A:$G,MATCH("이름참고",[2]ActorTable!$1:$1,0),0),"캐릭터없음"),
"")))))</f>
        <v/>
      </c>
      <c r="AJ119">
        <v>1</v>
      </c>
      <c r="AK11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v>
      </c>
      <c r="AL119" t="str">
        <f t="shared" ca="1" si="35"/>
        <v>{"dy":25,"sl":3,"tp":"upn","vl":"1938","cn":9,"pt":"GO","pr":900}</v>
      </c>
      <c r="BK119" t="e">
        <f ca="1">IF(VLOOKUP($BT119,[1]EquipTable!$1:$1048576,MATCH("업데이트순번",[1]EquipTable!$1:$1,0),0)&lt;=$BN$1,1,0)
*IF(MID(BT119,7,1)="4",0.1,1)</f>
        <v>#VALUE!</v>
      </c>
      <c r="BL119" t="e">
        <f ca="1">IF(VLOOKUP($BT119,[1]EquipTable!$1:$1048576,MATCH("업데이트순번",[1]EquipTable!$1:$1,0),0)&lt;=$BN$1,1,0)
*IF(MID(BT119,7,1)="4",0.1,1)
*IF(AND(MID(BT119,7,1)&lt;&gt;"4",OR(MID(BT119,6,1)="6",MID(BT119,6,1)="7")),3,1)</f>
        <v>#VALUE!</v>
      </c>
      <c r="BM119" t="e">
        <f ca="1">IF(VLOOKUP($BT119,[1]EquipTable!$1:$1048576,MATCH("업데이트순번",[1]EquipTable!$1:$1,0),0)&lt;=$BN$1,1,0)
*IF(MID(BT119,7,1)="4",0.1,1)
*IF(AND(MID(BT119,7,1)&lt;&gt;"4",MID(BT119,6,1)="8"),4,1)</f>
        <v>#VALUE!</v>
      </c>
      <c r="BN119" t="e">
        <f t="shared" ca="1" si="38"/>
        <v>#VALUE!</v>
      </c>
      <c r="BO119" t="e">
        <f t="shared" ca="1" si="39"/>
        <v>#VALUE!</v>
      </c>
      <c r="BP119" t="e">
        <f t="shared" ca="1" si="40"/>
        <v>#VALUE!</v>
      </c>
      <c r="BQ119" t="e">
        <f t="shared" ca="1" si="41"/>
        <v>#VALUE!</v>
      </c>
      <c r="BR119" t="e">
        <f t="shared" ca="1" si="43"/>
        <v>#VALUE!</v>
      </c>
      <c r="BS119" t="e">
        <f t="shared" ca="1" si="44"/>
        <v>#VALUE!</v>
      </c>
      <c r="BT119" t="e">
        <f ca="1">OFFSET([1]EquipTable!$A$1,ROW()-1,0)</f>
        <v>#VALUE!</v>
      </c>
    </row>
    <row r="120" spans="1:72">
      <c r="A120">
        <v>26</v>
      </c>
      <c r="B120">
        <v>3</v>
      </c>
      <c r="C120">
        <f t="shared" si="30"/>
        <v>0</v>
      </c>
      <c r="D120">
        <f t="shared" ca="1" si="49"/>
        <v>0.29713791310707161</v>
      </c>
      <c r="E120">
        <f t="shared" ca="1" si="49"/>
        <v>0.75421968230472392</v>
      </c>
      <c r="F120">
        <f t="shared" ca="1" si="49"/>
        <v>0.37158774664981253</v>
      </c>
      <c r="G120">
        <f t="shared" ca="1" si="49"/>
        <v>0.54278789954786322</v>
      </c>
      <c r="H120">
        <f t="shared" ca="1" si="49"/>
        <v>5.1706037361200607E-2</v>
      </c>
      <c r="I120">
        <f t="shared" ca="1" si="49"/>
        <v>0.24030349738083068</v>
      </c>
      <c r="M120" t="str">
        <f t="shared" ca="1" si="31"/>
        <v>안 지정 캐릭터 PP 일반등급</v>
      </c>
      <c r="N120">
        <f t="shared" ca="1" si="42"/>
        <v>75421</v>
      </c>
      <c r="O120">
        <f t="shared" ca="1" si="36"/>
        <v>13</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캐릭터",$M120="지정 캐릭터 LBP1",$M120="지정 캐릭터 LBP2",$M120="지정 캐릭터 LBP3",$M120="안 지정 캐릭터 영웅등급"),"DI",
IF($M120="지정 캐릭터 PP","DI",
IF(OR($M120="안 지정 캐릭터 PP 일반등급",$M120="안 지정 캐릭터 PP 영웅등급"),"GO",
"그외없음"))))))</f>
        <v>GO</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캐릭터",$M120="지정 캐릭터 LBP1",$M120="지정 캐릭터 LBP2",$M120="지정 캐릭터 LBP3"),
  IF(AND(OR($B120=10,$B120=11),$M120=OFFSET($M120,-1,0)),OFFSET(Q120,-1,0),
    IF(ISBLANK(VLOOKUP($N120,[2]ActorTable!$1:$1048576,MATCH("표준 DI pp Min",[2]ActorTable!$1:$1,0),0)),"삭제",
      INT(VLOOKUP($M120,$AN:$BA,MATCH($AX$1,$AN$1:$BA$1,0),0)*(VLOOKUP($N120,[2]ActorTable!$1:$1048576,MATCH("표준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VLOOKUP($M120,$AN:$BA,MATCH($AZ$1,$AN$1:$BA$1,0),0)+INT($H120*(VLOOKUP($M120,$AN:$BA,MATCH($BA$1,$AN$1:$BA$1,0),0)-VLOOKUP($M120,$AN:$BA,MATCH($AZ$1,$AN$1:$BA$1,0),0)+1))),
IF($M120="지정 캐릭터 PP",
  IF(AND(OR($B120=10,$B120=11),$M120=OFFSET($M120,-1,0)),OFFSET(Q120,-1,0),
    INT($O120*VLOOKUP($M120,$AN:$BA,MATCH($AX$1,$AN$1:$BA$1,0),0))),
"그외없음")))))))</f>
        <v>삭제</v>
      </c>
      <c r="R120">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영웅등급"),VLOOKUP($M120,$AN:$BA,MATCH($AX$1,$AN$1:$BA$1,0),0),
IF(OR($M120="지정 캐릭터",$M120="지정 캐릭터 LBP1",$M120="지정 캐릭터 LBP2",$M120="지정 캐릭터 LBP3"),
  IF(AND(OR($B120=10,$B120=11),$M120=OFFSET($M120,-1,0)),OFFSET(R120,-1,0),
    INT(VLOOKUP($M120,$AN:$BA,MATCH($AX$1,$AN$1:$BA$1,0),0)*(VLOOKUP($N120,[2]ActorTable!$1:$1048576,MATCH("표준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VLOOKUP($M120,$AN:$BA,MATCH($AX$1,$AN$1:$BA$1,0),0)+INT($I120*(VLOOKUP($M120,$AN:$BA,MATCH($AY$1,$AN$1:$BA$1,0),0)-VLOOKUP($M120,$AN:$BA,MATCH($AX$1,$AN$1:$BA$1,0),0)+1))),
IF($M120="지정 캐릭터 PP",
  IF(AND(OR($B120=10,$B120=11),$M120=OFFSET($M120,-1,0)),OFFSET(R120,-1,0),
    INT($O120*(VLOOKUP($M120,$AN:$BA,MATCH($AX$1,$AN$1:$BA$1,0),0)*(VLOOKUP($M120,$AN:$BA,MATCH($AY$1,$AN$1:$BA$1,0),0)+$I120*(VLOOKUP($M120,$AN:$BA,MATCH($AZ$1,$AN$1:$BA$1,0),0)-VLOOKUP($M120,$AN:$BA,MATCH($AY$1,$AN$1:$BA$1,0),0)))))),
IF(OR($M120="안 지정 캐릭터 PP 일반등급",$M120="안 지정 캐릭터 PP 영웅등급"),
  IF(AND(OR($B120=10,$B120=11),$M120=OFFSET($M120,-1,0)),OFFSET(R120,-1,0),
    $O120*VLOOKUP($M120,$AN:$BA,MATCH($AX$1,$AN$1:$BA$1,0),0)),
"그외없음")))))))</f>
        <v>1300</v>
      </c>
      <c r="S120" t="str">
        <f ca="1">IF(OR(ISNUMBER(N120),N120="삭제"),"",
IF(LEFT(N120,5)="Equip",
  IF($BN$1&lt;VLOOKUP(N120,[1]EquipTable!$1:$1048576,MATCH("업데이트순번",[1]EquipTable!$1:$1,0),0),"업데이트순번이상",""),
IF(LEFT(N120,5)="Actor",
  IF($BW$1&lt;VLOOKUP(N120,[2]ActorTable!$1:$1048576,MATCH("업데이트순번",[2]ActorTable!$1:$1,0),0),"업데이트순번이상",""),
"그외없음")))</f>
        <v/>
      </c>
      <c r="T120">
        <f t="shared" ca="1" si="32"/>
        <v>0</v>
      </c>
      <c r="U120" t="s">
        <v>93</v>
      </c>
      <c r="V120">
        <v>13068</v>
      </c>
      <c r="W120">
        <v>9</v>
      </c>
      <c r="X120" t="s">
        <v>129</v>
      </c>
      <c r="Z120">
        <v>900</v>
      </c>
      <c r="AA120" t="str">
        <f t="shared" ca="1" si="33"/>
        <v>upn</v>
      </c>
      <c r="AB120" t="s">
        <v>93</v>
      </c>
      <c r="AC120">
        <v>30283</v>
      </c>
      <c r="AD120">
        <v>10</v>
      </c>
      <c r="AE120" t="s">
        <v>129</v>
      </c>
      <c r="AG120">
        <v>1000</v>
      </c>
      <c r="AH120" t="str">
        <f t="shared" si="34"/>
        <v/>
      </c>
      <c r="AI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IFERROR(VLOOKUP(AC120,[2]ActorTable!$A:$G,MATCH("이름참고",[2]ActorTable!$1:$1,0),0),"캐릭터없음"),
"")))))</f>
        <v/>
      </c>
      <c r="AJ120">
        <v>1</v>
      </c>
      <c r="AK12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v>
      </c>
      <c r="AL120" t="str">
        <f t="shared" ca="1" si="35"/>
        <v>{"dy":26,"sl":3,"tp":"upn","vl":"30283","cn":10,"pt":"GO","pr":1000}</v>
      </c>
      <c r="BK120" t="e">
        <f ca="1">IF(VLOOKUP($BT120,[1]EquipTable!$1:$1048576,MATCH("업데이트순번",[1]EquipTable!$1:$1,0),0)&lt;=$BN$1,1,0)
*IF(MID(BT120,7,1)="4",0.1,1)</f>
        <v>#VALUE!</v>
      </c>
      <c r="BL120" t="e">
        <f ca="1">IF(VLOOKUP($BT120,[1]EquipTable!$1:$1048576,MATCH("업데이트순번",[1]EquipTable!$1:$1,0),0)&lt;=$BN$1,1,0)
*IF(MID(BT120,7,1)="4",0.1,1)
*IF(AND(MID(BT120,7,1)&lt;&gt;"4",OR(MID(BT120,6,1)="6",MID(BT120,6,1)="7")),3,1)</f>
        <v>#VALUE!</v>
      </c>
      <c r="BM120" t="e">
        <f ca="1">IF(VLOOKUP($BT120,[1]EquipTable!$1:$1048576,MATCH("업데이트순번",[1]EquipTable!$1:$1,0),0)&lt;=$BN$1,1,0)
*IF(MID(BT120,7,1)="4",0.1,1)
*IF(AND(MID(BT120,7,1)&lt;&gt;"4",MID(BT120,6,1)="8"),4,1)</f>
        <v>#VALUE!</v>
      </c>
      <c r="BN120" t="e">
        <f t="shared" ca="1" si="38"/>
        <v>#VALUE!</v>
      </c>
      <c r="BO120" t="e">
        <f t="shared" ca="1" si="39"/>
        <v>#VALUE!</v>
      </c>
      <c r="BP120" t="e">
        <f t="shared" ca="1" si="40"/>
        <v>#VALUE!</v>
      </c>
      <c r="BQ120" t="e">
        <f t="shared" ca="1" si="41"/>
        <v>#VALUE!</v>
      </c>
      <c r="BR120" t="e">
        <f t="shared" ca="1" si="43"/>
        <v>#VALUE!</v>
      </c>
      <c r="BS120" t="e">
        <f t="shared" ca="1" si="44"/>
        <v>#VALUE!</v>
      </c>
      <c r="BT120" t="e">
        <f ca="1">OFFSET([1]EquipTable!$A$1,ROW()-1,0)</f>
        <v>#VALUE!</v>
      </c>
    </row>
    <row r="121" spans="1:72">
      <c r="A121">
        <v>27</v>
      </c>
      <c r="B121">
        <v>3</v>
      </c>
      <c r="C121">
        <f t="shared" si="30"/>
        <v>0</v>
      </c>
      <c r="D121">
        <f t="shared" ca="1" si="49"/>
        <v>0.50042443093922229</v>
      </c>
      <c r="E121">
        <f t="shared" ca="1" si="49"/>
        <v>0.39868440718277476</v>
      </c>
      <c r="F121">
        <f t="shared" ca="1" si="49"/>
        <v>0.44146368390060464</v>
      </c>
      <c r="G121">
        <f t="shared" ca="1" si="49"/>
        <v>0.56751963104881864</v>
      </c>
      <c r="H121">
        <f t="shared" ca="1" si="49"/>
        <v>0.67047457173597291</v>
      </c>
      <c r="I121">
        <f t="shared" ca="1" si="49"/>
        <v>0.22234266434579864</v>
      </c>
      <c r="M121" t="str">
        <f t="shared" ca="1" si="31"/>
        <v>안 지정 캐릭터 PP 일반등급</v>
      </c>
      <c r="N121">
        <f t="shared" ca="1" si="42"/>
        <v>39868</v>
      </c>
      <c r="O121">
        <f t="shared" ca="1" si="36"/>
        <v>11</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캐릭터",$M121="지정 캐릭터 LBP1",$M121="지정 캐릭터 LBP2",$M121="지정 캐릭터 LBP3",$M121="안 지정 캐릭터 영웅등급"),"DI",
IF($M121="지정 캐릭터 PP","DI",
IF(OR($M121="안 지정 캐릭터 PP 일반등급",$M121="안 지정 캐릭터 PP 영웅등급"),"GO",
"그외없음"))))))</f>
        <v>GO</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캐릭터",$M121="지정 캐릭터 LBP1",$M121="지정 캐릭터 LBP2",$M121="지정 캐릭터 LBP3"),
  IF(AND(OR($B121=10,$B121=11),$M121=OFFSET($M121,-1,0)),OFFSET(Q121,-1,0),
    IF(ISBLANK(VLOOKUP($N121,[2]ActorTable!$1:$1048576,MATCH("표준 DI pp Min",[2]ActorTable!$1:$1,0),0)),"삭제",
      INT(VLOOKUP($M121,$AN:$BA,MATCH($AX$1,$AN$1:$BA$1,0),0)*(VLOOKUP($N121,[2]ActorTable!$1:$1048576,MATCH("표준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VLOOKUP($M121,$AN:$BA,MATCH($AZ$1,$AN$1:$BA$1,0),0)+INT($H121*(VLOOKUP($M121,$AN:$BA,MATCH($BA$1,$AN$1:$BA$1,0),0)-VLOOKUP($M121,$AN:$BA,MATCH($AZ$1,$AN$1:$BA$1,0),0)+1))),
IF($M121="지정 캐릭터 PP",
  IF(AND(OR($B121=10,$B121=11),$M121=OFFSET($M121,-1,0)),OFFSET(Q121,-1,0),
    INT($O121*VLOOKUP($M121,$AN:$BA,MATCH($AX$1,$AN$1:$BA$1,0),0))),
"그외없음")))))))</f>
        <v>삭제</v>
      </c>
      <c r="R121">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영웅등급"),VLOOKUP($M121,$AN:$BA,MATCH($AX$1,$AN$1:$BA$1,0),0),
IF(OR($M121="지정 캐릭터",$M121="지정 캐릭터 LBP1",$M121="지정 캐릭터 LBP2",$M121="지정 캐릭터 LBP3"),
  IF(AND(OR($B121=10,$B121=11),$M121=OFFSET($M121,-1,0)),OFFSET(R121,-1,0),
    INT(VLOOKUP($M121,$AN:$BA,MATCH($AX$1,$AN$1:$BA$1,0),0)*(VLOOKUP($N121,[2]ActorTable!$1:$1048576,MATCH("표준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VLOOKUP($M121,$AN:$BA,MATCH($AX$1,$AN$1:$BA$1,0),0)+INT($I121*(VLOOKUP($M121,$AN:$BA,MATCH($AY$1,$AN$1:$BA$1,0),0)-VLOOKUP($M121,$AN:$BA,MATCH($AX$1,$AN$1:$BA$1,0),0)+1))),
IF($M121="지정 캐릭터 PP",
  IF(AND(OR($B121=10,$B121=11),$M121=OFFSET($M121,-1,0)),OFFSET(R121,-1,0),
    INT($O121*(VLOOKUP($M121,$AN:$BA,MATCH($AX$1,$AN$1:$BA$1,0),0)*(VLOOKUP($M121,$AN:$BA,MATCH($AY$1,$AN$1:$BA$1,0),0)+$I121*(VLOOKUP($M121,$AN:$BA,MATCH($AZ$1,$AN$1:$BA$1,0),0)-VLOOKUP($M121,$AN:$BA,MATCH($AY$1,$AN$1:$BA$1,0),0)))))),
IF(OR($M121="안 지정 캐릭터 PP 일반등급",$M121="안 지정 캐릭터 PP 영웅등급"),
  IF(AND(OR($B121=10,$B121=11),$M121=OFFSET($M121,-1,0)),OFFSET(R121,-1,0),
    $O121*VLOOKUP($M121,$AN:$BA,MATCH($AX$1,$AN$1:$BA$1,0),0)),
"그외없음")))))))</f>
        <v>1100</v>
      </c>
      <c r="S121" t="str">
        <f ca="1">IF(OR(ISNUMBER(N121),N121="삭제"),"",
IF(LEFT(N121,5)="Equip",
  IF($BN$1&lt;VLOOKUP(N121,[1]EquipTable!$1:$1048576,MATCH("업데이트순번",[1]EquipTable!$1:$1,0),0),"업데이트순번이상",""),
IF(LEFT(N121,5)="Actor",
  IF($BW$1&lt;VLOOKUP(N121,[2]ActorTable!$1:$1048576,MATCH("업데이트순번",[2]ActorTable!$1:$1,0),0),"업데이트순번이상",""),
"그외없음")))</f>
        <v/>
      </c>
      <c r="T121">
        <f t="shared" ca="1" si="32"/>
        <v>0</v>
      </c>
      <c r="U121" t="s">
        <v>92</v>
      </c>
      <c r="V121">
        <v>99571</v>
      </c>
      <c r="W121">
        <v>14</v>
      </c>
      <c r="X121" t="s">
        <v>129</v>
      </c>
      <c r="Z121">
        <v>1400</v>
      </c>
      <c r="AA121" t="str">
        <f t="shared" ca="1" si="33"/>
        <v>upn</v>
      </c>
      <c r="AB121" t="s">
        <v>93</v>
      </c>
      <c r="AC121">
        <v>46336</v>
      </c>
      <c r="AD121">
        <v>11</v>
      </c>
      <c r="AE121" t="s">
        <v>129</v>
      </c>
      <c r="AG121">
        <v>1100</v>
      </c>
      <c r="AH121" t="str">
        <f t="shared" si="34"/>
        <v/>
      </c>
      <c r="AI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IFERROR(VLOOKUP(AC121,[2]ActorTable!$A:$G,MATCH("이름참고",[2]ActorTable!$1:$1,0),0),"캐릭터없음"),
"")))))</f>
        <v/>
      </c>
      <c r="AJ121">
        <v>1</v>
      </c>
      <c r="AK12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v>
      </c>
      <c r="AL121" t="str">
        <f t="shared" ca="1" si="35"/>
        <v>{"dy":27,"sl":3,"tp":"upn","vl":"46336","cn":11,"pt":"GO","pr":1100}</v>
      </c>
      <c r="BK121" t="e">
        <f ca="1">IF(VLOOKUP($BT121,[1]EquipTable!$1:$1048576,MATCH("업데이트순번",[1]EquipTable!$1:$1,0),0)&lt;=$BN$1,1,0)
*IF(MID(BT121,7,1)="4",0.1,1)</f>
        <v>#VALUE!</v>
      </c>
      <c r="BL121" t="e">
        <f ca="1">IF(VLOOKUP($BT121,[1]EquipTable!$1:$1048576,MATCH("업데이트순번",[1]EquipTable!$1:$1,0),0)&lt;=$BN$1,1,0)
*IF(MID(BT121,7,1)="4",0.1,1)
*IF(AND(MID(BT121,7,1)&lt;&gt;"4",OR(MID(BT121,6,1)="6",MID(BT121,6,1)="7")),3,1)</f>
        <v>#VALUE!</v>
      </c>
      <c r="BM121" t="e">
        <f ca="1">IF(VLOOKUP($BT121,[1]EquipTable!$1:$1048576,MATCH("업데이트순번",[1]EquipTable!$1:$1,0),0)&lt;=$BN$1,1,0)
*IF(MID(BT121,7,1)="4",0.1,1)
*IF(AND(MID(BT121,7,1)&lt;&gt;"4",MID(BT121,6,1)="8"),4,1)</f>
        <v>#VALUE!</v>
      </c>
      <c r="BN121" t="e">
        <f t="shared" ca="1" si="38"/>
        <v>#VALUE!</v>
      </c>
      <c r="BO121" t="e">
        <f t="shared" ca="1" si="39"/>
        <v>#VALUE!</v>
      </c>
      <c r="BP121" t="e">
        <f t="shared" ca="1" si="40"/>
        <v>#VALUE!</v>
      </c>
      <c r="BQ121" t="e">
        <f t="shared" ca="1" si="41"/>
        <v>#VALUE!</v>
      </c>
      <c r="BR121" t="e">
        <f t="shared" ca="1" si="43"/>
        <v>#VALUE!</v>
      </c>
      <c r="BS121" t="e">
        <f t="shared" ca="1" si="44"/>
        <v>#VALUE!</v>
      </c>
      <c r="BT121" t="e">
        <f ca="1">OFFSET([1]EquipTable!$A$1,ROW()-1,0)</f>
        <v>#VALUE!</v>
      </c>
    </row>
    <row r="122" spans="1:72">
      <c r="A122">
        <v>28</v>
      </c>
      <c r="B122">
        <v>3</v>
      </c>
      <c r="C122">
        <f t="shared" si="30"/>
        <v>0</v>
      </c>
      <c r="D122">
        <f t="shared" ref="D122:I131" ca="1" si="50">RAND()</f>
        <v>0.83129880178479598</v>
      </c>
      <c r="E122">
        <f t="shared" ca="1" si="50"/>
        <v>0.705369509018416</v>
      </c>
      <c r="F122">
        <f t="shared" ca="1" si="50"/>
        <v>0.82831950837785828</v>
      </c>
      <c r="G122">
        <f t="shared" ca="1" si="50"/>
        <v>0.40878736381376235</v>
      </c>
      <c r="H122">
        <f t="shared" ca="1" si="50"/>
        <v>0.27997316655370696</v>
      </c>
      <c r="I122">
        <f t="shared" ca="1" si="50"/>
        <v>1.5820542619354727E-3</v>
      </c>
      <c r="M122" t="str">
        <f t="shared" ca="1" si="31"/>
        <v>안 지정 캐릭터 PP 일반등급</v>
      </c>
      <c r="N122">
        <f t="shared" ca="1" si="42"/>
        <v>70536</v>
      </c>
      <c r="O122">
        <f t="shared" ca="1" si="36"/>
        <v>13</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캐릭터",$M122="지정 캐릭터 LBP1",$M122="지정 캐릭터 LBP2",$M122="지정 캐릭터 LBP3",$M122="안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캐릭터",$M122="지정 캐릭터 LBP1",$M122="지정 캐릭터 LBP2",$M122="지정 캐릭터 LBP3"),
  IF(AND(OR($B122=10,$B122=11),$M122=OFFSET($M122,-1,0)),OFFSET(Q122,-1,0),
    IF(ISBLANK(VLOOKUP($N122,[2]ActorTable!$1:$1048576,MATCH("표준 DI pp Min",[2]ActorTable!$1:$1,0),0)),"삭제",
      INT(VLOOKUP($M122,$AN:$BA,MATCH($AX$1,$AN$1:$BA$1,0),0)*(VLOOKUP($N122,[2]ActorTable!$1:$1048576,MATCH("표준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VLOOKUP($M122,$AN:$BA,MATCH($AZ$1,$AN$1:$BA$1,0),0)+INT($H122*(VLOOKUP($M122,$AN:$BA,MATCH($BA$1,$AN$1:$BA$1,0),0)-VLOOKUP($M122,$AN:$BA,MATCH($AZ$1,$AN$1:$BA$1,0),0)+1))),
IF($M122="지정 캐릭터 PP",
  IF(AND(OR($B122=10,$B122=11),$M122=OFFSET($M122,-1,0)),OFFSET(Q122,-1,0),
    INT($O122*VLOOKUP($M122,$AN:$BA,MATCH($AX$1,$AN$1:$BA$1,0),0))),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영웅등급"),VLOOKUP($M122,$AN:$BA,MATCH($AX$1,$AN$1:$BA$1,0),0),
IF(OR($M122="지정 캐릭터",$M122="지정 캐릭터 LBP1",$M122="지정 캐릭터 LBP2",$M122="지정 캐릭터 LBP3"),
  IF(AND(OR($B122=10,$B122=11),$M122=OFFSET($M122,-1,0)),OFFSET(R122,-1,0),
    INT(VLOOKUP($M122,$AN:$BA,MATCH($AX$1,$AN$1:$BA$1,0),0)*(VLOOKUP($N122,[2]ActorTable!$1:$1048576,MATCH("표준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VLOOKUP($M122,$AN:$BA,MATCH($AX$1,$AN$1:$BA$1,0),0)+INT($I122*(VLOOKUP($M122,$AN:$BA,MATCH($AY$1,$AN$1:$BA$1,0),0)-VLOOKUP($M122,$AN:$BA,MATCH($AX$1,$AN$1:$BA$1,0),0)+1))),
IF($M122="지정 캐릭터 PP",
  IF(AND(OR($B122=10,$B122=11),$M122=OFFSET($M122,-1,0)),OFFSET(R122,-1,0),
    INT($O122*(VLOOKUP($M122,$AN:$BA,MATCH($AX$1,$AN$1:$BA$1,0),0)*(VLOOKUP($M122,$AN:$BA,MATCH($AY$1,$AN$1:$BA$1,0),0)+$I122*(VLOOKUP($M122,$AN:$BA,MATCH($AZ$1,$AN$1:$BA$1,0),0)-VLOOKUP($M122,$AN:$BA,MATCH($AY$1,$AN$1:$BA$1,0),0)))))),
IF(OR($M122="안 지정 캐릭터 PP 일반등급",$M122="안 지정 캐릭터 PP 영웅등급"),
  IF(AND(OR($B122=10,$B122=11),$M122=OFFSET($M122,-1,0)),OFFSET(R122,-1,0),
    $O122*VLOOKUP($M122,$AN:$BA,MATCH($AX$1,$AN$1:$BA$1,0),0)),
"그외없음")))))))</f>
        <v>1300</v>
      </c>
      <c r="S122" t="str">
        <f ca="1">IF(OR(ISNUMBER(N122),N122="삭제"),"",
IF(LEFT(N122,5)="Equip",
  IF($BN$1&lt;VLOOKUP(N122,[1]EquipTable!$1:$1048576,MATCH("업데이트순번",[1]EquipTable!$1:$1,0),0),"업데이트순번이상",""),
IF(LEFT(N122,5)="Actor",
  IF($BW$1&lt;VLOOKUP(N122,[2]ActorTable!$1:$1048576,MATCH("업데이트순번",[2]ActorTable!$1:$1,0),0),"업데이트순번이상",""),
"그외없음")))</f>
        <v/>
      </c>
      <c r="T122">
        <f t="shared" ca="1" si="32"/>
        <v>0</v>
      </c>
      <c r="U122" t="s">
        <v>92</v>
      </c>
      <c r="V122">
        <v>10463</v>
      </c>
      <c r="W122">
        <v>9</v>
      </c>
      <c r="X122" t="s">
        <v>129</v>
      </c>
      <c r="Z122">
        <v>900</v>
      </c>
      <c r="AA122" t="str">
        <f t="shared" ca="1" si="33"/>
        <v>upn</v>
      </c>
      <c r="AB122" t="s">
        <v>93</v>
      </c>
      <c r="AC122">
        <v>13144</v>
      </c>
      <c r="AD122">
        <v>9</v>
      </c>
      <c r="AE122" t="s">
        <v>129</v>
      </c>
      <c r="AG122">
        <v>900</v>
      </c>
      <c r="AH122" t="str">
        <f t="shared" si="34"/>
        <v/>
      </c>
      <c r="AI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IFERROR(VLOOKUP(AC122,[2]ActorTable!$A:$G,MATCH("이름참고",[2]ActorTable!$1:$1,0),0),"캐릭터없음"),
"")))))</f>
        <v/>
      </c>
      <c r="AJ122">
        <v>1</v>
      </c>
      <c r="AK12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v>
      </c>
      <c r="AL122" t="str">
        <f t="shared" ca="1" si="35"/>
        <v>{"dy":28,"sl":3,"tp":"upn","vl":"13144","cn":9,"pt":"GO","pr":900}</v>
      </c>
      <c r="BK122" t="e">
        <f ca="1">IF(VLOOKUP($BT122,[1]EquipTable!$1:$1048576,MATCH("업데이트순번",[1]EquipTable!$1:$1,0),0)&lt;=$BN$1,1,0)
*IF(MID(BT122,7,1)="4",0.1,1)</f>
        <v>#VALUE!</v>
      </c>
      <c r="BL122" t="e">
        <f ca="1">IF(VLOOKUP($BT122,[1]EquipTable!$1:$1048576,MATCH("업데이트순번",[1]EquipTable!$1:$1,0),0)&lt;=$BN$1,1,0)
*IF(MID(BT122,7,1)="4",0.1,1)
*IF(AND(MID(BT122,7,1)&lt;&gt;"4",OR(MID(BT122,6,1)="6",MID(BT122,6,1)="7")),3,1)</f>
        <v>#VALUE!</v>
      </c>
      <c r="BM122" t="e">
        <f ca="1">IF(VLOOKUP($BT122,[1]EquipTable!$1:$1048576,MATCH("업데이트순번",[1]EquipTable!$1:$1,0),0)&lt;=$BN$1,1,0)
*IF(MID(BT122,7,1)="4",0.1,1)
*IF(AND(MID(BT122,7,1)&lt;&gt;"4",MID(BT122,6,1)="8"),4,1)</f>
        <v>#VALUE!</v>
      </c>
      <c r="BN122" t="e">
        <f t="shared" ca="1" si="38"/>
        <v>#VALUE!</v>
      </c>
      <c r="BO122" t="e">
        <f t="shared" ca="1" si="39"/>
        <v>#VALUE!</v>
      </c>
      <c r="BP122" t="e">
        <f t="shared" ca="1" si="40"/>
        <v>#VALUE!</v>
      </c>
      <c r="BQ122" t="e">
        <f t="shared" ca="1" si="41"/>
        <v>#VALUE!</v>
      </c>
      <c r="BR122" t="e">
        <f t="shared" ca="1" si="43"/>
        <v>#VALUE!</v>
      </c>
      <c r="BS122" t="e">
        <f t="shared" ca="1" si="44"/>
        <v>#VALUE!</v>
      </c>
      <c r="BT122" t="e">
        <f ca="1">OFFSET([1]EquipTable!$A$1,ROW()-1,0)</f>
        <v>#VALUE!</v>
      </c>
    </row>
    <row r="123" spans="1:72">
      <c r="A123">
        <v>29</v>
      </c>
      <c r="B123">
        <v>3</v>
      </c>
      <c r="C123">
        <f t="shared" si="30"/>
        <v>0</v>
      </c>
      <c r="D123">
        <f t="shared" ca="1" si="50"/>
        <v>0.49405934534634488</v>
      </c>
      <c r="E123">
        <f t="shared" ca="1" si="50"/>
        <v>0.43351258947619853</v>
      </c>
      <c r="F123">
        <f t="shared" ca="1" si="50"/>
        <v>0.47301551097643635</v>
      </c>
      <c r="G123">
        <f t="shared" ca="1" si="50"/>
        <v>0.30421563101932536</v>
      </c>
      <c r="H123">
        <f t="shared" ca="1" si="50"/>
        <v>7.6037415907701189E-2</v>
      </c>
      <c r="I123">
        <f t="shared" ca="1" si="50"/>
        <v>0.63746808844608516</v>
      </c>
      <c r="M123" t="str">
        <f t="shared" ca="1" si="31"/>
        <v>안 지정 캐릭터 PP 일반등급</v>
      </c>
      <c r="N123">
        <f t="shared" ca="1" si="42"/>
        <v>43351</v>
      </c>
      <c r="O123">
        <f t="shared" ca="1" si="36"/>
        <v>11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캐릭터",$M123="지정 캐릭터 LBP1",$M123="지정 캐릭터 LBP2",$M123="지정 캐릭터 LBP3",$M123="안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캐릭터",$M123="지정 캐릭터 LBP1",$M123="지정 캐릭터 LBP2",$M123="지정 캐릭터 LBP3"),
  IF(AND(OR($B123=10,$B123=11),$M123=OFFSET($M123,-1,0)),OFFSET(Q123,-1,0),
    IF(ISBLANK(VLOOKUP($N123,[2]ActorTable!$1:$1048576,MATCH("표준 DI pp Min",[2]ActorTable!$1:$1,0),0)),"삭제",
      INT(VLOOKUP($M123,$AN:$BA,MATCH($AX$1,$AN$1:$BA$1,0),0)*(VLOOKUP($N123,[2]ActorTable!$1:$1048576,MATCH("표준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VLOOKUP($M123,$AN:$BA,MATCH($AZ$1,$AN$1:$BA$1,0),0)+INT($H123*(VLOOKUP($M123,$AN:$BA,MATCH($BA$1,$AN$1:$BA$1,0),0)-VLOOKUP($M123,$AN:$BA,MATCH($AZ$1,$AN$1:$BA$1,0),0)+1))),
IF($M123="지정 캐릭터 PP",
  IF(AND(OR($B123=10,$B123=11),$M123=OFFSET($M123,-1,0)),OFFSET(Q123,-1,0),
    INT($O123*VLOOKUP($M123,$AN:$BA,MATCH($AX$1,$AN$1:$BA$1,0),0))),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영웅등급"),VLOOKUP($M123,$AN:$BA,MATCH($AX$1,$AN$1:$BA$1,0),0),
IF(OR($M123="지정 캐릭터",$M123="지정 캐릭터 LBP1",$M123="지정 캐릭터 LBP2",$M123="지정 캐릭터 LBP3"),
  IF(AND(OR($B123=10,$B123=11),$M123=OFFSET($M123,-1,0)),OFFSET(R123,-1,0),
    INT(VLOOKUP($M123,$AN:$BA,MATCH($AX$1,$AN$1:$BA$1,0),0)*(VLOOKUP($N123,[2]ActorTable!$1:$1048576,MATCH("표준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VLOOKUP($M123,$AN:$BA,MATCH($AX$1,$AN$1:$BA$1,0),0)+INT($I123*(VLOOKUP($M123,$AN:$BA,MATCH($AY$1,$AN$1:$BA$1,0),0)-VLOOKUP($M123,$AN:$BA,MATCH($AX$1,$AN$1:$BA$1,0),0)+1))),
IF($M123="지정 캐릭터 PP",
  IF(AND(OR($B123=10,$B123=11),$M123=OFFSET($M123,-1,0)),OFFSET(R123,-1,0),
    INT($O123*(VLOOKUP($M123,$AN:$BA,MATCH($AX$1,$AN$1:$BA$1,0),0)*(VLOOKUP($M123,$AN:$BA,MATCH($AY$1,$AN$1:$BA$1,0),0)+$I123*(VLOOKUP($M123,$AN:$BA,MATCH($AZ$1,$AN$1:$BA$1,0),0)-VLOOKUP($M123,$AN:$BA,MATCH($AY$1,$AN$1:$BA$1,0),0)))))),
IF(OR($M123="안 지정 캐릭터 PP 일반등급",$M123="안 지정 캐릭터 PP 영웅등급"),
  IF(AND(OR($B123=10,$B123=11),$M123=OFFSET($M123,-1,0)),OFFSET(R123,-1,0),
    $O123*VLOOKUP($M123,$AN:$BA,MATCH($AX$1,$AN$1:$BA$1,0),0)),
"그외없음")))))))</f>
        <v>1100</v>
      </c>
      <c r="S123" t="str">
        <f ca="1">IF(OR(ISNUMBER(N123),N123="삭제"),"",
IF(LEFT(N123,5)="Equip",
  IF($BN$1&lt;VLOOKUP(N123,[1]EquipTable!$1:$1048576,MATCH("업데이트순번",[1]EquipTable!$1:$1,0),0),"업데이트순번이상",""),
IF(LEFT(N123,5)="Actor",
  IF($BW$1&lt;VLOOKUP(N123,[2]ActorTable!$1:$1048576,MATCH("업데이트순번",[2]ActorTable!$1:$1,0),0),"업데이트순번이상",""),
"그외없음")))</f>
        <v/>
      </c>
      <c r="T123">
        <f t="shared" ca="1" si="32"/>
        <v>0</v>
      </c>
      <c r="U123" t="s">
        <v>93</v>
      </c>
      <c r="V123">
        <v>12239</v>
      </c>
      <c r="W123">
        <v>9</v>
      </c>
      <c r="X123" t="s">
        <v>129</v>
      </c>
      <c r="Z123">
        <v>900</v>
      </c>
      <c r="AA123" t="str">
        <f t="shared" ca="1" si="33"/>
        <v>upn</v>
      </c>
      <c r="AB123" t="s">
        <v>93</v>
      </c>
      <c r="AC123">
        <v>71291</v>
      </c>
      <c r="AD123">
        <v>13</v>
      </c>
      <c r="AE123" t="s">
        <v>129</v>
      </c>
      <c r="AG123">
        <v>1300</v>
      </c>
      <c r="AH123" t="str">
        <f t="shared" si="34"/>
        <v/>
      </c>
      <c r="AI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IFERROR(VLOOKUP(AC123,[2]ActorTable!$A:$G,MATCH("이름참고",[2]ActorTable!$1:$1,0),0),"캐릭터없음"),
"")))))</f>
        <v/>
      </c>
      <c r="AJ123">
        <v>1</v>
      </c>
      <c r="AK12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v>
      </c>
      <c r="AL123" t="str">
        <f t="shared" ca="1" si="35"/>
        <v>{"dy":29,"sl":3,"tp":"upn","vl":"71291","cn":13,"pt":"GO","pr":1300}</v>
      </c>
      <c r="BK123" t="e">
        <f ca="1">IF(VLOOKUP($BT123,[1]EquipTable!$1:$1048576,MATCH("업데이트순번",[1]EquipTable!$1:$1,0),0)&lt;=$BN$1,1,0)
*IF(MID(BT123,7,1)="4",0.1,1)</f>
        <v>#VALUE!</v>
      </c>
      <c r="BL123" t="e">
        <f ca="1">IF(VLOOKUP($BT123,[1]EquipTable!$1:$1048576,MATCH("업데이트순번",[1]EquipTable!$1:$1,0),0)&lt;=$BN$1,1,0)
*IF(MID(BT123,7,1)="4",0.1,1)
*IF(AND(MID(BT123,7,1)&lt;&gt;"4",OR(MID(BT123,6,1)="6",MID(BT123,6,1)="7")),3,1)</f>
        <v>#VALUE!</v>
      </c>
      <c r="BM123" t="e">
        <f ca="1">IF(VLOOKUP($BT123,[1]EquipTable!$1:$1048576,MATCH("업데이트순번",[1]EquipTable!$1:$1,0),0)&lt;=$BN$1,1,0)
*IF(MID(BT123,7,1)="4",0.1,1)
*IF(AND(MID(BT123,7,1)&lt;&gt;"4",MID(BT123,6,1)="8"),4,1)</f>
        <v>#VALUE!</v>
      </c>
      <c r="BN123" t="e">
        <f t="shared" ca="1" si="38"/>
        <v>#VALUE!</v>
      </c>
      <c r="BO123" t="e">
        <f t="shared" ca="1" si="39"/>
        <v>#VALUE!</v>
      </c>
      <c r="BP123" t="e">
        <f t="shared" ca="1" si="40"/>
        <v>#VALUE!</v>
      </c>
      <c r="BQ123" t="e">
        <f t="shared" ca="1" si="41"/>
        <v>#VALUE!</v>
      </c>
      <c r="BR123" t="e">
        <f t="shared" ca="1" si="43"/>
        <v>#VALUE!</v>
      </c>
      <c r="BS123" t="e">
        <f t="shared" ca="1" si="44"/>
        <v>#VALUE!</v>
      </c>
      <c r="BT123" t="e">
        <f ca="1">OFFSET([1]EquipTable!$A$1,ROW()-1,0)</f>
        <v>#VALUE!</v>
      </c>
    </row>
    <row r="124" spans="1:72">
      <c r="A124">
        <v>30</v>
      </c>
      <c r="B124">
        <v>3</v>
      </c>
      <c r="C124">
        <f t="shared" si="30"/>
        <v>0</v>
      </c>
      <c r="D124">
        <f t="shared" ca="1" si="50"/>
        <v>0.62318147421758197</v>
      </c>
      <c r="E124">
        <f t="shared" ca="1" si="50"/>
        <v>0.92967075131992094</v>
      </c>
      <c r="F124">
        <f t="shared" ca="1" si="50"/>
        <v>0.23906328646197239</v>
      </c>
      <c r="G124">
        <f t="shared" ca="1" si="50"/>
        <v>9.3347298536078149E-2</v>
      </c>
      <c r="H124">
        <f t="shared" ca="1" si="50"/>
        <v>0.63439034721716359</v>
      </c>
      <c r="I124">
        <f t="shared" ca="1" si="50"/>
        <v>0.75483426185774893</v>
      </c>
      <c r="M124" t="str">
        <f t="shared" ca="1" si="31"/>
        <v>안 지정 캐릭터 PP 일반등급</v>
      </c>
      <c r="N124">
        <f t="shared" ca="1" si="42"/>
        <v>92967</v>
      </c>
      <c r="O124">
        <f t="shared" ca="1" si="36"/>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캐릭터",$M124="지정 캐릭터 LBP1",$M124="지정 캐릭터 LBP2",$M124="지정 캐릭터 LBP3",$M124="안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캐릭터",$M124="지정 캐릭터 LBP1",$M124="지정 캐릭터 LBP2",$M124="지정 캐릭터 LBP3"),
  IF(AND(OR($B124=10,$B124=11),$M124=OFFSET($M124,-1,0)),OFFSET(Q124,-1,0),
    IF(ISBLANK(VLOOKUP($N124,[2]ActorTable!$1:$1048576,MATCH("표준 DI pp Min",[2]ActorTable!$1:$1,0),0)),"삭제",
      INT(VLOOKUP($M124,$AN:$BA,MATCH($AX$1,$AN$1:$BA$1,0),0)*(VLOOKUP($N124,[2]ActorTable!$1:$1048576,MATCH("표준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VLOOKUP($M124,$AN:$BA,MATCH($AZ$1,$AN$1:$BA$1,0),0)+INT($H124*(VLOOKUP($M124,$AN:$BA,MATCH($BA$1,$AN$1:$BA$1,0),0)-VLOOKUP($M124,$AN:$BA,MATCH($AZ$1,$AN$1:$BA$1,0),0)+1))),
IF($M124="지정 캐릭터 PP",
  IF(AND(OR($B124=10,$B124=11),$M124=OFFSET($M124,-1,0)),OFFSET(Q124,-1,0),
    INT($O124*VLOOKUP($M124,$AN:$BA,MATCH($AX$1,$AN$1:$BA$1,0),0))),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영웅등급"),VLOOKUP($M124,$AN:$BA,MATCH($AX$1,$AN$1:$BA$1,0),0),
IF(OR($M124="지정 캐릭터",$M124="지정 캐릭터 LBP1",$M124="지정 캐릭터 LBP2",$M124="지정 캐릭터 LBP3"),
  IF(AND(OR($B124=10,$B124=11),$M124=OFFSET($M124,-1,0)),OFFSET(R124,-1,0),
    INT(VLOOKUP($M124,$AN:$BA,MATCH($AX$1,$AN$1:$BA$1,0),0)*(VLOOKUP($N124,[2]ActorTable!$1:$1048576,MATCH("표준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VLOOKUP($M124,$AN:$BA,MATCH($AX$1,$AN$1:$BA$1,0),0)+INT($I124*(VLOOKUP($M124,$AN:$BA,MATCH($AY$1,$AN$1:$BA$1,0),0)-VLOOKUP($M124,$AN:$BA,MATCH($AX$1,$AN$1:$BA$1,0),0)+1))),
IF($M124="지정 캐릭터 PP",
  IF(AND(OR($B124=10,$B124=11),$M124=OFFSET($M124,-1,0)),OFFSET(R124,-1,0),
    INT($O124*(VLOOKUP($M124,$AN:$BA,MATCH($AX$1,$AN$1:$BA$1,0),0)*(VLOOKUP($M124,$AN:$BA,MATCH($AY$1,$AN$1:$BA$1,0),0)+$I124*(VLOOKUP($M124,$AN:$BA,MATCH($AZ$1,$AN$1:$BA$1,0),0)-VLOOKUP($M124,$AN:$BA,MATCH($AY$1,$AN$1:$BA$1,0),0)))))),
IF(OR($M124="안 지정 캐릭터 PP 일반등급",$M124="안 지정 캐릭터 PP 영웅등급"),
  IF(AND(OR($B124=10,$B124=11),$M124=OFFSET($M124,-1,0)),OFFSET(R124,-1,0),
    $O124*VLOOKUP($M124,$AN:$BA,MATCH($AX$1,$AN$1:$BA$1,0),0)),
"그외없음")))))))</f>
        <v>1400</v>
      </c>
      <c r="S124" t="str">
        <f ca="1">IF(OR(ISNUMBER(N124),N124="삭제"),"",
IF(LEFT(N124,5)="Equip",
  IF($BN$1&lt;VLOOKUP(N124,[1]EquipTable!$1:$1048576,MATCH("업데이트순번",[1]EquipTable!$1:$1,0),0),"업데이트순번이상",""),
IF(LEFT(N124,5)="Actor",
  IF($BW$1&lt;VLOOKUP(N124,[2]ActorTable!$1:$1048576,MATCH("업데이트순번",[2]ActorTable!$1:$1,0),0),"업데이트순번이상",""),
"그외없음")))</f>
        <v/>
      </c>
      <c r="T124">
        <f t="shared" ca="1" si="32"/>
        <v>0</v>
      </c>
      <c r="U124" t="s">
        <v>93</v>
      </c>
      <c r="V124">
        <v>73097</v>
      </c>
      <c r="W124">
        <v>13</v>
      </c>
      <c r="X124" t="s">
        <v>129</v>
      </c>
      <c r="Z124">
        <v>1300</v>
      </c>
      <c r="AA124" t="str">
        <f t="shared" ca="1" si="33"/>
        <v>upn</v>
      </c>
      <c r="AB124" t="s">
        <v>93</v>
      </c>
      <c r="AC124">
        <v>26429</v>
      </c>
      <c r="AD124">
        <v>10</v>
      </c>
      <c r="AE124" t="s">
        <v>129</v>
      </c>
      <c r="AG124">
        <v>1000</v>
      </c>
      <c r="AH124" t="str">
        <f t="shared" si="34"/>
        <v/>
      </c>
      <c r="AI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IFERROR(VLOOKUP(AC124,[2]ActorTable!$A:$G,MATCH("이름참고",[2]ActorTable!$1:$1,0),0),"캐릭터없음"),
"")))))</f>
        <v/>
      </c>
      <c r="AJ124">
        <v>1</v>
      </c>
      <c r="AK12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v>
      </c>
      <c r="AL124" t="str">
        <f t="shared" ca="1" si="35"/>
        <v>{"dy":30,"sl":3,"tp":"upn","vl":"26429","cn":10,"pt":"GO","pr":1000}</v>
      </c>
      <c r="BK124" t="e">
        <f ca="1">IF(VLOOKUP($BT124,[1]EquipTable!$1:$1048576,MATCH("업데이트순번",[1]EquipTable!$1:$1,0),0)&lt;=$BN$1,1,0)
*IF(MID(BT124,7,1)="4",0.1,1)</f>
        <v>#VALUE!</v>
      </c>
      <c r="BL124" t="e">
        <f ca="1">IF(VLOOKUP($BT124,[1]EquipTable!$1:$1048576,MATCH("업데이트순번",[1]EquipTable!$1:$1,0),0)&lt;=$BN$1,1,0)
*IF(MID(BT124,7,1)="4",0.1,1)
*IF(AND(MID(BT124,7,1)&lt;&gt;"4",OR(MID(BT124,6,1)="6",MID(BT124,6,1)="7")),3,1)</f>
        <v>#VALUE!</v>
      </c>
      <c r="BM124" t="e">
        <f ca="1">IF(VLOOKUP($BT124,[1]EquipTable!$1:$1048576,MATCH("업데이트순번",[1]EquipTable!$1:$1,0),0)&lt;=$BN$1,1,0)
*IF(MID(BT124,7,1)="4",0.1,1)
*IF(AND(MID(BT124,7,1)&lt;&gt;"4",MID(BT124,6,1)="8"),4,1)</f>
        <v>#VALUE!</v>
      </c>
      <c r="BN124" t="e">
        <f t="shared" ca="1" si="38"/>
        <v>#VALUE!</v>
      </c>
      <c r="BO124" t="e">
        <f t="shared" ca="1" si="39"/>
        <v>#VALUE!</v>
      </c>
      <c r="BP124" t="e">
        <f t="shared" ca="1" si="40"/>
        <v>#VALUE!</v>
      </c>
      <c r="BQ124" t="e">
        <f t="shared" ca="1" si="41"/>
        <v>#VALUE!</v>
      </c>
      <c r="BR124" t="e">
        <f t="shared" ca="1" si="43"/>
        <v>#VALUE!</v>
      </c>
      <c r="BS124" t="e">
        <f t="shared" ca="1" si="44"/>
        <v>#VALUE!</v>
      </c>
      <c r="BT124" t="e">
        <f ca="1">OFFSET([1]EquipTable!$A$1,ROW()-1,0)</f>
        <v>#VALUE!</v>
      </c>
    </row>
    <row r="125" spans="1:72">
      <c r="A125">
        <v>31</v>
      </c>
      <c r="B125">
        <v>3</v>
      </c>
      <c r="C125">
        <f t="shared" si="30"/>
        <v>0</v>
      </c>
      <c r="D125">
        <f t="shared" ca="1" si="50"/>
        <v>0.15615809775386025</v>
      </c>
      <c r="E125">
        <f t="shared" ca="1" si="50"/>
        <v>0.3282369569171516</v>
      </c>
      <c r="F125">
        <f t="shared" ca="1" si="50"/>
        <v>0.86380118120772387</v>
      </c>
      <c r="G125">
        <f t="shared" ca="1" si="50"/>
        <v>0.99150480816305353</v>
      </c>
      <c r="H125">
        <f t="shared" ca="1" si="50"/>
        <v>0.70337071880572499</v>
      </c>
      <c r="I125">
        <f t="shared" ca="1" si="50"/>
        <v>0.566695729075956</v>
      </c>
      <c r="M125" t="str">
        <f t="shared" ca="1" si="31"/>
        <v>안 지정 캐릭터 PP 영웅등급</v>
      </c>
      <c r="N125">
        <f t="shared" ca="1" si="42"/>
        <v>32823</v>
      </c>
      <c r="O125">
        <f t="shared" ca="1" si="36"/>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캐릭터",$M125="지정 캐릭터 LBP1",$M125="지정 캐릭터 LBP2",$M125="지정 캐릭터 LBP3",$M125="안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캐릭터",$M125="지정 캐릭터 LBP1",$M125="지정 캐릭터 LBP2",$M125="지정 캐릭터 LBP3"),
  IF(AND(OR($B125=10,$B125=11),$M125=OFFSET($M125,-1,0)),OFFSET(Q125,-1,0),
    IF(ISBLANK(VLOOKUP($N125,[2]ActorTable!$1:$1048576,MATCH("표준 DI pp Min",[2]ActorTable!$1:$1,0),0)),"삭제",
      INT(VLOOKUP($M125,$AN:$BA,MATCH($AX$1,$AN$1:$BA$1,0),0)*(VLOOKUP($N125,[2]ActorTable!$1:$1048576,MATCH("표준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VLOOKUP($M125,$AN:$BA,MATCH($AZ$1,$AN$1:$BA$1,0),0)+INT($H125*(VLOOKUP($M125,$AN:$BA,MATCH($BA$1,$AN$1:$BA$1,0),0)-VLOOKUP($M125,$AN:$BA,MATCH($AZ$1,$AN$1:$BA$1,0),0)+1))),
IF($M125="지정 캐릭터 PP",
  IF(AND(OR($B125=10,$B125=11),$M125=OFFSET($M125,-1,0)),OFFSET(Q125,-1,0),
    INT($O125*VLOOKUP($M125,$AN:$BA,MATCH($AX$1,$AN$1:$BA$1,0),0))),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영웅등급"),VLOOKUP($M125,$AN:$BA,MATCH($AX$1,$AN$1:$BA$1,0),0),
IF(OR($M125="지정 캐릭터",$M125="지정 캐릭터 LBP1",$M125="지정 캐릭터 LBP2",$M125="지정 캐릭터 LBP3"),
  IF(AND(OR($B125=10,$B125=11),$M125=OFFSET($M125,-1,0)),OFFSET(R125,-1,0),
    INT(VLOOKUP($M125,$AN:$BA,MATCH($AX$1,$AN$1:$BA$1,0),0)*(VLOOKUP($N125,[2]ActorTable!$1:$1048576,MATCH("표준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VLOOKUP($M125,$AN:$BA,MATCH($AX$1,$AN$1:$BA$1,0),0)+INT($I125*(VLOOKUP($M125,$AN:$BA,MATCH($AY$1,$AN$1:$BA$1,0),0)-VLOOKUP($M125,$AN:$BA,MATCH($AX$1,$AN$1:$BA$1,0),0)+1))),
IF($M125="지정 캐릭터 PP",
  IF(AND(OR($B125=10,$B125=11),$M125=OFFSET($M125,-1,0)),OFFSET(R125,-1,0),
    INT($O125*(VLOOKUP($M125,$AN:$BA,MATCH($AX$1,$AN$1:$BA$1,0),0)*(VLOOKUP($M125,$AN:$BA,MATCH($AY$1,$AN$1:$BA$1,0),0)+$I125*(VLOOKUP($M125,$AN:$BA,MATCH($AZ$1,$AN$1:$BA$1,0),0)-VLOOKUP($M125,$AN:$BA,MATCH($AY$1,$AN$1:$BA$1,0),0)))))),
IF(OR($M125="안 지정 캐릭터 PP 일반등급",$M125="안 지정 캐릭터 PP 영웅등급"),
  IF(AND(OR($B125=10,$B125=11),$M125=OFFSET($M125,-1,0)),OFFSET(R125,-1,0),
    $O125*VLOOKUP($M125,$AN:$BA,MATCH($AX$1,$AN$1:$BA$1,0),0)),
"그외없음")))))))</f>
        <v>1000</v>
      </c>
      <c r="S125" t="str">
        <f ca="1">IF(OR(ISNUMBER(N125),N125="삭제"),"",
IF(LEFT(N125,5)="Equip",
  IF($BN$1&lt;VLOOKUP(N125,[1]EquipTable!$1:$1048576,MATCH("업데이트순번",[1]EquipTable!$1:$1,0),0),"업데이트순번이상",""),
IF(LEFT(N125,5)="Actor",
  IF($BW$1&lt;VLOOKUP(N125,[2]ActorTable!$1:$1048576,MATCH("업데이트순번",[2]ActorTable!$1:$1,0),0),"업데이트순번이상",""),
"그외없음")))</f>
        <v/>
      </c>
      <c r="T125">
        <f t="shared" ca="1" si="32"/>
        <v>0</v>
      </c>
      <c r="U125" t="s">
        <v>93</v>
      </c>
      <c r="V125">
        <v>31922</v>
      </c>
      <c r="W125">
        <v>10</v>
      </c>
      <c r="X125" t="s">
        <v>129</v>
      </c>
      <c r="Z125">
        <v>1000</v>
      </c>
      <c r="AA125" t="str">
        <f t="shared" ca="1" si="33"/>
        <v>upn</v>
      </c>
      <c r="AB125" t="s">
        <v>93</v>
      </c>
      <c r="AC125">
        <v>9817</v>
      </c>
      <c r="AD125">
        <v>9</v>
      </c>
      <c r="AE125" t="s">
        <v>129</v>
      </c>
      <c r="AG125">
        <v>900</v>
      </c>
      <c r="AH125" t="str">
        <f t="shared" si="34"/>
        <v/>
      </c>
      <c r="AI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IFERROR(VLOOKUP(AC125,[2]ActorTable!$A:$G,MATCH("이름참고",[2]ActorTable!$1:$1,0),0),"캐릭터없음"),
"")))))</f>
        <v/>
      </c>
      <c r="AJ125">
        <v>1</v>
      </c>
      <c r="AK12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v>
      </c>
      <c r="AL125" t="str">
        <f t="shared" ca="1" si="35"/>
        <v>{"dy":31,"sl":3,"tp":"upn","vl":"9817","cn":9,"pt":"GO","pr":900}</v>
      </c>
      <c r="BK125" t="e">
        <f ca="1">IF(VLOOKUP($BT125,[1]EquipTable!$1:$1048576,MATCH("업데이트순번",[1]EquipTable!$1:$1,0),0)&lt;=$BN$1,1,0)
*IF(MID(BT125,7,1)="4",0.1,1)</f>
        <v>#VALUE!</v>
      </c>
      <c r="BL125" t="e">
        <f ca="1">IF(VLOOKUP($BT125,[1]EquipTable!$1:$1048576,MATCH("업데이트순번",[1]EquipTable!$1:$1,0),0)&lt;=$BN$1,1,0)
*IF(MID(BT125,7,1)="4",0.1,1)
*IF(AND(MID(BT125,7,1)&lt;&gt;"4",OR(MID(BT125,6,1)="6",MID(BT125,6,1)="7")),3,1)</f>
        <v>#VALUE!</v>
      </c>
      <c r="BM125" t="e">
        <f ca="1">IF(VLOOKUP($BT125,[1]EquipTable!$1:$1048576,MATCH("업데이트순번",[1]EquipTable!$1:$1,0),0)&lt;=$BN$1,1,0)
*IF(MID(BT125,7,1)="4",0.1,1)
*IF(AND(MID(BT125,7,1)&lt;&gt;"4",MID(BT125,6,1)="8"),4,1)</f>
        <v>#VALUE!</v>
      </c>
      <c r="BN125" t="e">
        <f t="shared" ca="1" si="38"/>
        <v>#VALUE!</v>
      </c>
      <c r="BO125" t="e">
        <f t="shared" ca="1" si="39"/>
        <v>#VALUE!</v>
      </c>
      <c r="BP125" t="e">
        <f t="shared" ca="1" si="40"/>
        <v>#VALUE!</v>
      </c>
      <c r="BQ125" t="e">
        <f t="shared" ca="1" si="41"/>
        <v>#VALUE!</v>
      </c>
      <c r="BR125" t="e">
        <f t="shared" ca="1" si="43"/>
        <v>#VALUE!</v>
      </c>
      <c r="BS125" t="e">
        <f t="shared" ca="1" si="44"/>
        <v>#VALUE!</v>
      </c>
      <c r="BT125" t="e">
        <f ca="1">OFFSET([1]EquipTable!$A$1,ROW()-1,0)</f>
        <v>#VALUE!</v>
      </c>
    </row>
    <row r="126" spans="1:72">
      <c r="A126">
        <v>1</v>
      </c>
      <c r="B126">
        <v>4</v>
      </c>
      <c r="C126">
        <f t="shared" si="30"/>
        <v>0</v>
      </c>
      <c r="D126">
        <f t="shared" ca="1" si="50"/>
        <v>0.94105782419054884</v>
      </c>
      <c r="E126">
        <f t="shared" ca="1" si="50"/>
        <v>0.6363363400361961</v>
      </c>
      <c r="F126">
        <f t="shared" ca="1" si="50"/>
        <v>0.33137558290575231</v>
      </c>
      <c r="G126">
        <f t="shared" ca="1" si="50"/>
        <v>0.83342883531941592</v>
      </c>
      <c r="H126">
        <f t="shared" ca="1" si="50"/>
        <v>0.52488551209942003</v>
      </c>
      <c r="I126">
        <f t="shared" ca="1" si="50"/>
        <v>0.3558329813344232</v>
      </c>
      <c r="M126" t="str">
        <f t="shared" ca="1" si="31"/>
        <v>안 지정 캐릭터 PP 일반등급</v>
      </c>
      <c r="N126">
        <f t="shared" ca="1" si="42"/>
        <v>63633</v>
      </c>
      <c r="O126">
        <f t="shared" ca="1" si="36"/>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캐릭터",$M126="지정 캐릭터 LBP1",$M126="지정 캐릭터 LBP2",$M126="지정 캐릭터 LBP3",$M126="안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캐릭터",$M126="지정 캐릭터 LBP1",$M126="지정 캐릭터 LBP2",$M126="지정 캐릭터 LBP3"),
  IF(AND(OR($B126=10,$B126=11),$M126=OFFSET($M126,-1,0)),OFFSET(Q126,-1,0),
    IF(ISBLANK(VLOOKUP($N126,[2]ActorTable!$1:$1048576,MATCH("표준 DI pp Min",[2]ActorTable!$1:$1,0),0)),"삭제",
      INT(VLOOKUP($M126,$AN:$BA,MATCH($AX$1,$AN$1:$BA$1,0),0)*(VLOOKUP($N126,[2]ActorTable!$1:$1048576,MATCH("표준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VLOOKUP($M126,$AN:$BA,MATCH($AZ$1,$AN$1:$BA$1,0),0)+INT($H126*(VLOOKUP($M126,$AN:$BA,MATCH($BA$1,$AN$1:$BA$1,0),0)-VLOOKUP($M126,$AN:$BA,MATCH($AZ$1,$AN$1:$BA$1,0),0)+1))),
IF($M126="지정 캐릭터 PP",
  IF(AND(OR($B126=10,$B126=11),$M126=OFFSET($M126,-1,0)),OFFSET(Q126,-1,0),
    INT($O126*VLOOKUP($M126,$AN:$BA,MATCH($AX$1,$AN$1:$BA$1,0),0))),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영웅등급"),VLOOKUP($M126,$AN:$BA,MATCH($AX$1,$AN$1:$BA$1,0),0),
IF(OR($M126="지정 캐릭터",$M126="지정 캐릭터 LBP1",$M126="지정 캐릭터 LBP2",$M126="지정 캐릭터 LBP3"),
  IF(AND(OR($B126=10,$B126=11),$M126=OFFSET($M126,-1,0)),OFFSET(R126,-1,0),
    INT(VLOOKUP($M126,$AN:$BA,MATCH($AX$1,$AN$1:$BA$1,0),0)*(VLOOKUP($N126,[2]ActorTable!$1:$1048576,MATCH("표준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VLOOKUP($M126,$AN:$BA,MATCH($AX$1,$AN$1:$BA$1,0),0)+INT($I126*(VLOOKUP($M126,$AN:$BA,MATCH($AY$1,$AN$1:$BA$1,0),0)-VLOOKUP($M126,$AN:$BA,MATCH($AX$1,$AN$1:$BA$1,0),0)+1))),
IF($M126="지정 캐릭터 PP",
  IF(AND(OR($B126=10,$B126=11),$M126=OFFSET($M126,-1,0)),OFFSET(R126,-1,0),
    INT($O126*(VLOOKUP($M126,$AN:$BA,MATCH($AX$1,$AN$1:$BA$1,0),0)*(VLOOKUP($M126,$AN:$BA,MATCH($AY$1,$AN$1:$BA$1,0),0)+$I126*(VLOOKUP($M126,$AN:$BA,MATCH($AZ$1,$AN$1:$BA$1,0),0)-VLOOKUP($M126,$AN:$BA,MATCH($AY$1,$AN$1:$BA$1,0),0)))))),
IF(OR($M126="안 지정 캐릭터 PP 일반등급",$M126="안 지정 캐릭터 PP 영웅등급"),
  IF(AND(OR($B126=10,$B126=11),$M126=OFFSET($M126,-1,0)),OFFSET(R126,-1,0),
    $O126*VLOOKUP($M126,$AN:$BA,MATCH($AX$1,$AN$1:$BA$1,0),0)),
"그외없음")))))))</f>
        <v>1200</v>
      </c>
      <c r="S126" t="str">
        <f ca="1">IF(OR(ISNUMBER(N126),N126="삭제"),"",
IF(LEFT(N126,5)="Equip",
  IF($BN$1&lt;VLOOKUP(N126,[1]EquipTable!$1:$1048576,MATCH("업데이트순번",[1]EquipTable!$1:$1,0),0),"업데이트순번이상",""),
IF(LEFT(N126,5)="Actor",
  IF($BW$1&lt;VLOOKUP(N126,[2]ActorTable!$1:$1048576,MATCH("업데이트순번",[2]ActorTable!$1:$1,0),0),"업데이트순번이상",""),
"그외없음")))</f>
        <v/>
      </c>
      <c r="T126">
        <f t="shared" ca="1" si="32"/>
        <v>0</v>
      </c>
      <c r="U126" t="s">
        <v>93</v>
      </c>
      <c r="V126">
        <v>13958</v>
      </c>
      <c r="W126">
        <v>9</v>
      </c>
      <c r="X126" t="s">
        <v>129</v>
      </c>
      <c r="Z126">
        <v>900</v>
      </c>
      <c r="AA126" t="str">
        <f t="shared" ca="1" si="33"/>
        <v>upn</v>
      </c>
      <c r="AB126" t="s">
        <v>93</v>
      </c>
      <c r="AC126">
        <v>71178</v>
      </c>
      <c r="AD126">
        <v>13</v>
      </c>
      <c r="AE126" t="s">
        <v>129</v>
      </c>
      <c r="AG126">
        <v>1300</v>
      </c>
      <c r="AH126" t="str">
        <f t="shared" si="34"/>
        <v/>
      </c>
      <c r="AI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IFERROR(VLOOKUP(AC126,[2]ActorTable!$A:$G,MATCH("이름참고",[2]ActorTable!$1:$1,0),0),"캐릭터없음"),
"")))))</f>
        <v/>
      </c>
      <c r="AJ126">
        <v>1</v>
      </c>
      <c r="AK12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v>
      </c>
      <c r="AL126" t="str">
        <f t="shared" ca="1" si="35"/>
        <v>{"dy":1,"sl":4,"tp":"upn","vl":"71178","cn":13,"pt":"GO","pr":1300}</v>
      </c>
      <c r="BK126" t="e">
        <f ca="1">IF(VLOOKUP($BT126,[1]EquipTable!$1:$1048576,MATCH("업데이트순번",[1]EquipTable!$1:$1,0),0)&lt;=$BN$1,1,0)
*IF(MID(BT126,7,1)="4",0.1,1)</f>
        <v>#VALUE!</v>
      </c>
      <c r="BL126" t="e">
        <f ca="1">IF(VLOOKUP($BT126,[1]EquipTable!$1:$1048576,MATCH("업데이트순번",[1]EquipTable!$1:$1,0),0)&lt;=$BN$1,1,0)
*IF(MID(BT126,7,1)="4",0.1,1)
*IF(AND(MID(BT126,7,1)&lt;&gt;"4",OR(MID(BT126,6,1)="6",MID(BT126,6,1)="7")),3,1)</f>
        <v>#VALUE!</v>
      </c>
      <c r="BM126" t="e">
        <f ca="1">IF(VLOOKUP($BT126,[1]EquipTable!$1:$1048576,MATCH("업데이트순번",[1]EquipTable!$1:$1,0),0)&lt;=$BN$1,1,0)
*IF(MID(BT126,7,1)="4",0.1,1)
*IF(AND(MID(BT126,7,1)&lt;&gt;"4",MID(BT126,6,1)="8"),4,1)</f>
        <v>#VALUE!</v>
      </c>
      <c r="BN126" t="e">
        <f t="shared" ca="1" si="38"/>
        <v>#VALUE!</v>
      </c>
      <c r="BO126" t="e">
        <f t="shared" ca="1" si="39"/>
        <v>#VALUE!</v>
      </c>
      <c r="BP126" t="e">
        <f t="shared" ca="1" si="40"/>
        <v>#VALUE!</v>
      </c>
      <c r="BQ126" t="e">
        <f t="shared" ca="1" si="41"/>
        <v>#VALUE!</v>
      </c>
      <c r="BR126" t="e">
        <f t="shared" ca="1" si="43"/>
        <v>#VALUE!</v>
      </c>
      <c r="BS126" t="e">
        <f t="shared" ca="1" si="44"/>
        <v>#VALUE!</v>
      </c>
      <c r="BT126" t="e">
        <f ca="1">OFFSET([1]EquipTable!$A$1,ROW()-1,0)</f>
        <v>#VALUE!</v>
      </c>
    </row>
    <row r="127" spans="1:72">
      <c r="A127">
        <v>2</v>
      </c>
      <c r="B127">
        <v>4</v>
      </c>
      <c r="C127">
        <f t="shared" si="30"/>
        <v>0</v>
      </c>
      <c r="D127">
        <f t="shared" ca="1" si="50"/>
        <v>0.9520204490421893</v>
      </c>
      <c r="E127">
        <f t="shared" ca="1" si="50"/>
        <v>0.46573321818503832</v>
      </c>
      <c r="F127">
        <f t="shared" ca="1" si="50"/>
        <v>0.79556422481429412</v>
      </c>
      <c r="G127">
        <f t="shared" ca="1" si="50"/>
        <v>0.61000080651168098</v>
      </c>
      <c r="H127">
        <f t="shared" ca="1" si="50"/>
        <v>1.5040803375800382E-2</v>
      </c>
      <c r="I127">
        <f t="shared" ca="1" si="50"/>
        <v>0.41301618327468215</v>
      </c>
      <c r="M127" t="str">
        <f t="shared" ca="1" si="31"/>
        <v>안 지정 캐릭터 PP 일반등급</v>
      </c>
      <c r="N127">
        <f t="shared" ca="1" si="42"/>
        <v>46573</v>
      </c>
      <c r="O127">
        <f t="shared" ca="1" si="36"/>
        <v>11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캐릭터",$M127="지정 캐릭터 LBP1",$M127="지정 캐릭터 LBP2",$M127="지정 캐릭터 LBP3",$M127="안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캐릭터",$M127="지정 캐릭터 LBP1",$M127="지정 캐릭터 LBP2",$M127="지정 캐릭터 LBP3"),
  IF(AND(OR($B127=10,$B127=11),$M127=OFFSET($M127,-1,0)),OFFSET(Q127,-1,0),
    IF(ISBLANK(VLOOKUP($N127,[2]ActorTable!$1:$1048576,MATCH("표준 DI pp Min",[2]ActorTable!$1:$1,0),0)),"삭제",
      INT(VLOOKUP($M127,$AN:$BA,MATCH($AX$1,$AN$1:$BA$1,0),0)*(VLOOKUP($N127,[2]ActorTable!$1:$1048576,MATCH("표준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VLOOKUP($M127,$AN:$BA,MATCH($AZ$1,$AN$1:$BA$1,0),0)+INT($H127*(VLOOKUP($M127,$AN:$BA,MATCH($BA$1,$AN$1:$BA$1,0),0)-VLOOKUP($M127,$AN:$BA,MATCH($AZ$1,$AN$1:$BA$1,0),0)+1))),
IF($M127="지정 캐릭터 PP",
  IF(AND(OR($B127=10,$B127=11),$M127=OFFSET($M127,-1,0)),OFFSET(Q127,-1,0),
    INT($O127*VLOOKUP($M127,$AN:$BA,MATCH($AX$1,$AN$1:$BA$1,0),0))),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영웅등급"),VLOOKUP($M127,$AN:$BA,MATCH($AX$1,$AN$1:$BA$1,0),0),
IF(OR($M127="지정 캐릭터",$M127="지정 캐릭터 LBP1",$M127="지정 캐릭터 LBP2",$M127="지정 캐릭터 LBP3"),
  IF(AND(OR($B127=10,$B127=11),$M127=OFFSET($M127,-1,0)),OFFSET(R127,-1,0),
    INT(VLOOKUP($M127,$AN:$BA,MATCH($AX$1,$AN$1:$BA$1,0),0)*(VLOOKUP($N127,[2]ActorTable!$1:$1048576,MATCH("표준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VLOOKUP($M127,$AN:$BA,MATCH($AX$1,$AN$1:$BA$1,0),0)+INT($I127*(VLOOKUP($M127,$AN:$BA,MATCH($AY$1,$AN$1:$BA$1,0),0)-VLOOKUP($M127,$AN:$BA,MATCH($AX$1,$AN$1:$BA$1,0),0)+1))),
IF($M127="지정 캐릭터 PP",
  IF(AND(OR($B127=10,$B127=11),$M127=OFFSET($M127,-1,0)),OFFSET(R127,-1,0),
    INT($O127*(VLOOKUP($M127,$AN:$BA,MATCH($AX$1,$AN$1:$BA$1,0),0)*(VLOOKUP($M127,$AN:$BA,MATCH($AY$1,$AN$1:$BA$1,0),0)+$I127*(VLOOKUP($M127,$AN:$BA,MATCH($AZ$1,$AN$1:$BA$1,0),0)-VLOOKUP($M127,$AN:$BA,MATCH($AY$1,$AN$1:$BA$1,0),0)))))),
IF(OR($M127="안 지정 캐릭터 PP 일반등급",$M127="안 지정 캐릭터 PP 영웅등급"),
  IF(AND(OR($B127=10,$B127=11),$M127=OFFSET($M127,-1,0)),OFFSET(R127,-1,0),
    $O127*VLOOKUP($M127,$AN:$BA,MATCH($AX$1,$AN$1:$BA$1,0),0)),
"그외없음")))))))</f>
        <v>1100</v>
      </c>
      <c r="S127" t="str">
        <f ca="1">IF(OR(ISNUMBER(N127),N127="삭제"),"",
IF(LEFT(N127,5)="Equip",
  IF($BN$1&lt;VLOOKUP(N127,[1]EquipTable!$1:$1048576,MATCH("업데이트순번",[1]EquipTable!$1:$1,0),0),"업데이트순번이상",""),
IF(LEFT(N127,5)="Actor",
  IF($BW$1&lt;VLOOKUP(N127,[2]ActorTable!$1:$1048576,MATCH("업데이트순번",[2]ActorTable!$1:$1,0),0),"업데이트순번이상",""),
"그외없음")))</f>
        <v/>
      </c>
      <c r="T127">
        <f t="shared" ca="1" si="32"/>
        <v>0</v>
      </c>
      <c r="U127" t="s">
        <v>93</v>
      </c>
      <c r="V127">
        <v>97920</v>
      </c>
      <c r="W127">
        <v>14</v>
      </c>
      <c r="X127" t="s">
        <v>129</v>
      </c>
      <c r="Z127">
        <v>1400</v>
      </c>
      <c r="AA127" t="str">
        <f t="shared" ca="1" si="33"/>
        <v>upn</v>
      </c>
      <c r="AB127" t="s">
        <v>93</v>
      </c>
      <c r="AC127">
        <v>96832</v>
      </c>
      <c r="AD127">
        <v>14</v>
      </c>
      <c r="AE127" t="s">
        <v>129</v>
      </c>
      <c r="AG127">
        <v>1400</v>
      </c>
      <c r="AH127" t="str">
        <f t="shared" si="34"/>
        <v/>
      </c>
      <c r="AI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IFERROR(VLOOKUP(AC127,[2]ActorTable!$A:$G,MATCH("이름참고",[2]ActorTable!$1:$1,0),0),"캐릭터없음"),
"")))))</f>
        <v/>
      </c>
      <c r="AJ127">
        <v>1</v>
      </c>
      <c r="AK12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v>
      </c>
      <c r="AL127" t="str">
        <f t="shared" ca="1" si="35"/>
        <v>{"dy":2,"sl":4,"tp":"upn","vl":"96832","cn":14,"pt":"GO","pr":1400}</v>
      </c>
      <c r="BK127" t="e">
        <f ca="1">IF(VLOOKUP($BT127,[1]EquipTable!$1:$1048576,MATCH("업데이트순번",[1]EquipTable!$1:$1,0),0)&lt;=$BN$1,1,0)
*IF(MID(BT127,7,1)="4",0.1,1)</f>
        <v>#VALUE!</v>
      </c>
      <c r="BL127" t="e">
        <f ca="1">IF(VLOOKUP($BT127,[1]EquipTable!$1:$1048576,MATCH("업데이트순번",[1]EquipTable!$1:$1,0),0)&lt;=$BN$1,1,0)
*IF(MID(BT127,7,1)="4",0.1,1)
*IF(AND(MID(BT127,7,1)&lt;&gt;"4",OR(MID(BT127,6,1)="6",MID(BT127,6,1)="7")),3,1)</f>
        <v>#VALUE!</v>
      </c>
      <c r="BM127" t="e">
        <f ca="1">IF(VLOOKUP($BT127,[1]EquipTable!$1:$1048576,MATCH("업데이트순번",[1]EquipTable!$1:$1,0),0)&lt;=$BN$1,1,0)
*IF(MID(BT127,7,1)="4",0.1,1)
*IF(AND(MID(BT127,7,1)&lt;&gt;"4",MID(BT127,6,1)="8"),4,1)</f>
        <v>#VALUE!</v>
      </c>
      <c r="BN127" t="e">
        <f t="shared" ca="1" si="38"/>
        <v>#VALUE!</v>
      </c>
      <c r="BO127" t="e">
        <f t="shared" ca="1" si="39"/>
        <v>#VALUE!</v>
      </c>
      <c r="BP127" t="e">
        <f t="shared" ca="1" si="40"/>
        <v>#VALUE!</v>
      </c>
      <c r="BQ127" t="e">
        <f t="shared" ca="1" si="41"/>
        <v>#VALUE!</v>
      </c>
      <c r="BR127" t="e">
        <f t="shared" ca="1" si="43"/>
        <v>#VALUE!</v>
      </c>
      <c r="BS127" t="e">
        <f t="shared" ca="1" si="44"/>
        <v>#VALUE!</v>
      </c>
      <c r="BT127" t="e">
        <f ca="1">OFFSET([1]EquipTable!$A$1,ROW()-1,0)</f>
        <v>#VALUE!</v>
      </c>
    </row>
    <row r="128" spans="1:72">
      <c r="A128">
        <v>3</v>
      </c>
      <c r="B128">
        <v>4</v>
      </c>
      <c r="C128">
        <f t="shared" si="30"/>
        <v>0</v>
      </c>
      <c r="D128">
        <f t="shared" ca="1" si="50"/>
        <v>0.58930192247618063</v>
      </c>
      <c r="E128">
        <f t="shared" ca="1" si="50"/>
        <v>0.33587539561776447</v>
      </c>
      <c r="F128">
        <f t="shared" ca="1" si="50"/>
        <v>0.49917175051541274</v>
      </c>
      <c r="G128">
        <f t="shared" ca="1" si="50"/>
        <v>0.89019792665126318</v>
      </c>
      <c r="H128">
        <f t="shared" ca="1" si="50"/>
        <v>0.11469849374049468</v>
      </c>
      <c r="I128">
        <f t="shared" ca="1" si="50"/>
        <v>5.7345894669508124E-2</v>
      </c>
      <c r="M128" t="str">
        <f t="shared" ca="1" si="31"/>
        <v>안 지정 캐릭터 PP 일반등급</v>
      </c>
      <c r="N128">
        <f t="shared" ca="1" si="42"/>
        <v>33587</v>
      </c>
      <c r="O128">
        <f t="shared" ca="1" si="36"/>
        <v>11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캐릭터",$M128="지정 캐릭터 LBP1",$M128="지정 캐릭터 LBP2",$M128="지정 캐릭터 LBP3",$M128="안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캐릭터",$M128="지정 캐릭터 LBP1",$M128="지정 캐릭터 LBP2",$M128="지정 캐릭터 LBP3"),
  IF(AND(OR($B128=10,$B128=11),$M128=OFFSET($M128,-1,0)),OFFSET(Q128,-1,0),
    IF(ISBLANK(VLOOKUP($N128,[2]ActorTable!$1:$1048576,MATCH("표준 DI pp Min",[2]ActorTable!$1:$1,0),0)),"삭제",
      INT(VLOOKUP($M128,$AN:$BA,MATCH($AX$1,$AN$1:$BA$1,0),0)*(VLOOKUP($N128,[2]ActorTable!$1:$1048576,MATCH("표준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VLOOKUP($M128,$AN:$BA,MATCH($AZ$1,$AN$1:$BA$1,0),0)+INT($H128*(VLOOKUP($M128,$AN:$BA,MATCH($BA$1,$AN$1:$BA$1,0),0)-VLOOKUP($M128,$AN:$BA,MATCH($AZ$1,$AN$1:$BA$1,0),0)+1))),
IF($M128="지정 캐릭터 PP",
  IF(AND(OR($B128=10,$B128=11),$M128=OFFSET($M128,-1,0)),OFFSET(Q128,-1,0),
    INT($O128*VLOOKUP($M128,$AN:$BA,MATCH($AX$1,$AN$1:$BA$1,0),0))),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영웅등급"),VLOOKUP($M128,$AN:$BA,MATCH($AX$1,$AN$1:$BA$1,0),0),
IF(OR($M128="지정 캐릭터",$M128="지정 캐릭터 LBP1",$M128="지정 캐릭터 LBP2",$M128="지정 캐릭터 LBP3"),
  IF(AND(OR($B128=10,$B128=11),$M128=OFFSET($M128,-1,0)),OFFSET(R128,-1,0),
    INT(VLOOKUP($M128,$AN:$BA,MATCH($AX$1,$AN$1:$BA$1,0),0)*(VLOOKUP($N128,[2]ActorTable!$1:$1048576,MATCH("표준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VLOOKUP($M128,$AN:$BA,MATCH($AX$1,$AN$1:$BA$1,0),0)+INT($I128*(VLOOKUP($M128,$AN:$BA,MATCH($AY$1,$AN$1:$BA$1,0),0)-VLOOKUP($M128,$AN:$BA,MATCH($AX$1,$AN$1:$BA$1,0),0)+1))),
IF($M128="지정 캐릭터 PP",
  IF(AND(OR($B128=10,$B128=11),$M128=OFFSET($M128,-1,0)),OFFSET(R128,-1,0),
    INT($O128*(VLOOKUP($M128,$AN:$BA,MATCH($AX$1,$AN$1:$BA$1,0),0)*(VLOOKUP($M128,$AN:$BA,MATCH($AY$1,$AN$1:$BA$1,0),0)+$I128*(VLOOKUP($M128,$AN:$BA,MATCH($AZ$1,$AN$1:$BA$1,0),0)-VLOOKUP($M128,$AN:$BA,MATCH($AY$1,$AN$1:$BA$1,0),0)))))),
IF(OR($M128="안 지정 캐릭터 PP 일반등급",$M128="안 지정 캐릭터 PP 영웅등급"),
  IF(AND(OR($B128=10,$B128=11),$M128=OFFSET($M128,-1,0)),OFFSET(R128,-1,0),
    $O128*VLOOKUP($M128,$AN:$BA,MATCH($AX$1,$AN$1:$BA$1,0),0)),
"그외없음")))))))</f>
        <v>1100</v>
      </c>
      <c r="S128" t="str">
        <f ca="1">IF(OR(ISNUMBER(N128),N128="삭제"),"",
IF(LEFT(N128,5)="Equip",
  IF($BN$1&lt;VLOOKUP(N128,[1]EquipTable!$1:$1048576,MATCH("업데이트순번",[1]EquipTable!$1:$1,0),0),"업데이트순번이상",""),
IF(LEFT(N128,5)="Actor",
  IF($BW$1&lt;VLOOKUP(N128,[2]ActorTable!$1:$1048576,MATCH("업데이트순번",[2]ActorTable!$1:$1,0),0),"업데이트순번이상",""),
"그외없음")))</f>
        <v/>
      </c>
      <c r="T128">
        <f t="shared" ca="1" si="32"/>
        <v>0</v>
      </c>
      <c r="U128" t="s">
        <v>93</v>
      </c>
      <c r="V128">
        <v>7445</v>
      </c>
      <c r="W128">
        <v>9</v>
      </c>
      <c r="X128" t="s">
        <v>129</v>
      </c>
      <c r="Z128">
        <v>900</v>
      </c>
      <c r="AA128" t="str">
        <f t="shared" ca="1" si="33"/>
        <v>upn</v>
      </c>
      <c r="AB128" t="s">
        <v>93</v>
      </c>
      <c r="AC128">
        <v>79980</v>
      </c>
      <c r="AD128">
        <v>13</v>
      </c>
      <c r="AE128" t="s">
        <v>129</v>
      </c>
      <c r="AG128">
        <v>1300</v>
      </c>
      <c r="AH128" t="str">
        <f t="shared" si="34"/>
        <v/>
      </c>
      <c r="AI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IFERROR(VLOOKUP(AC128,[2]ActorTable!$A:$G,MATCH("이름참고",[2]ActorTable!$1:$1,0),0),"캐릭터없음"),
"")))))</f>
        <v/>
      </c>
      <c r="AJ128">
        <v>1</v>
      </c>
      <c r="AK12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v>
      </c>
      <c r="AL128" t="str">
        <f t="shared" ca="1" si="35"/>
        <v>{"dy":3,"sl":4,"tp":"upn","vl":"79980","cn":13,"pt":"GO","pr":1300}</v>
      </c>
      <c r="BK128" t="e">
        <f ca="1">IF(VLOOKUP($BT128,[1]EquipTable!$1:$1048576,MATCH("업데이트순번",[1]EquipTable!$1:$1,0),0)&lt;=$BN$1,1,0)
*IF(MID(BT128,7,1)="4",0.1,1)</f>
        <v>#VALUE!</v>
      </c>
      <c r="BL128" t="e">
        <f ca="1">IF(VLOOKUP($BT128,[1]EquipTable!$1:$1048576,MATCH("업데이트순번",[1]EquipTable!$1:$1,0),0)&lt;=$BN$1,1,0)
*IF(MID(BT128,7,1)="4",0.1,1)
*IF(AND(MID(BT128,7,1)&lt;&gt;"4",OR(MID(BT128,6,1)="6",MID(BT128,6,1)="7")),3,1)</f>
        <v>#VALUE!</v>
      </c>
      <c r="BM128" t="e">
        <f ca="1">IF(VLOOKUP($BT128,[1]EquipTable!$1:$1048576,MATCH("업데이트순번",[1]EquipTable!$1:$1,0),0)&lt;=$BN$1,1,0)
*IF(MID(BT128,7,1)="4",0.1,1)
*IF(AND(MID(BT128,7,1)&lt;&gt;"4",MID(BT128,6,1)="8"),4,1)</f>
        <v>#VALUE!</v>
      </c>
      <c r="BN128" t="e">
        <f t="shared" ca="1" si="38"/>
        <v>#VALUE!</v>
      </c>
      <c r="BO128" t="e">
        <f t="shared" ca="1" si="39"/>
        <v>#VALUE!</v>
      </c>
      <c r="BP128" t="e">
        <f t="shared" ca="1" si="40"/>
        <v>#VALUE!</v>
      </c>
      <c r="BQ128" t="e">
        <f t="shared" ca="1" si="41"/>
        <v>#VALUE!</v>
      </c>
      <c r="BR128" t="e">
        <f t="shared" ca="1" si="43"/>
        <v>#VALUE!</v>
      </c>
      <c r="BS128" t="e">
        <f t="shared" ca="1" si="44"/>
        <v>#VALUE!</v>
      </c>
      <c r="BT128" t="e">
        <f ca="1">OFFSET([1]EquipTable!$A$1,ROW()-1,0)</f>
        <v>#VALUE!</v>
      </c>
    </row>
    <row r="129" spans="1:38">
      <c r="A129">
        <v>4</v>
      </c>
      <c r="B129">
        <v>4</v>
      </c>
      <c r="C129">
        <f t="shared" si="30"/>
        <v>0</v>
      </c>
      <c r="D129">
        <f t="shared" ca="1" si="50"/>
        <v>8.6075689234201502E-2</v>
      </c>
      <c r="E129">
        <f t="shared" ca="1" si="50"/>
        <v>0.2687543528530868</v>
      </c>
      <c r="F129">
        <f t="shared" ca="1" si="50"/>
        <v>0.93326833620439309</v>
      </c>
      <c r="G129">
        <f t="shared" ca="1" si="50"/>
        <v>2.2595691012029073E-2</v>
      </c>
      <c r="H129">
        <f t="shared" ca="1" si="50"/>
        <v>0.98085367050682315</v>
      </c>
      <c r="I129">
        <f t="shared" ca="1" si="50"/>
        <v>0.4535800594269741</v>
      </c>
      <c r="M129" t="str">
        <f t="shared" ca="1" si="31"/>
        <v>안 지정 캐릭터 PP 일반등급</v>
      </c>
      <c r="N129">
        <f t="shared" ca="1" si="42"/>
        <v>26875</v>
      </c>
      <c r="O129">
        <f t="shared" ca="1" si="36"/>
        <v>10</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캐릭터",$M129="지정 캐릭터 LBP1",$M129="지정 캐릭터 LBP2",$M129="지정 캐릭터 LBP3",$M129="안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캐릭터",$M129="지정 캐릭터 LBP1",$M129="지정 캐릭터 LBP2",$M129="지정 캐릭터 LBP3"),
  IF(AND(OR($B129=10,$B129=11),$M129=OFFSET($M129,-1,0)),OFFSET(Q129,-1,0),
    IF(ISBLANK(VLOOKUP($N129,[2]ActorTable!$1:$1048576,MATCH("표준 DI pp Min",[2]ActorTable!$1:$1,0),0)),"삭제",
      INT(VLOOKUP($M129,$AN:$BA,MATCH($AX$1,$AN$1:$BA$1,0),0)*(VLOOKUP($N129,[2]ActorTable!$1:$1048576,MATCH("표준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VLOOKUP($M129,$AN:$BA,MATCH($AZ$1,$AN$1:$BA$1,0),0)+INT($H129*(VLOOKUP($M129,$AN:$BA,MATCH($BA$1,$AN$1:$BA$1,0),0)-VLOOKUP($M129,$AN:$BA,MATCH($AZ$1,$AN$1:$BA$1,0),0)+1))),
IF($M129="지정 캐릭터 PP",
  IF(AND(OR($B129=10,$B129=11),$M129=OFFSET($M129,-1,0)),OFFSET(Q129,-1,0),
    INT($O129*VLOOKUP($M129,$AN:$BA,MATCH($AX$1,$AN$1:$BA$1,0),0))),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영웅등급"),VLOOKUP($M129,$AN:$BA,MATCH($AX$1,$AN$1:$BA$1,0),0),
IF(OR($M129="지정 캐릭터",$M129="지정 캐릭터 LBP1",$M129="지정 캐릭터 LBP2",$M129="지정 캐릭터 LBP3"),
  IF(AND(OR($B129=10,$B129=11),$M129=OFFSET($M129,-1,0)),OFFSET(R129,-1,0),
    INT(VLOOKUP($M129,$AN:$BA,MATCH($AX$1,$AN$1:$BA$1,0),0)*(VLOOKUP($N129,[2]ActorTable!$1:$1048576,MATCH("표준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VLOOKUP($M129,$AN:$BA,MATCH($AX$1,$AN$1:$BA$1,0),0)+INT($I129*(VLOOKUP($M129,$AN:$BA,MATCH($AY$1,$AN$1:$BA$1,0),0)-VLOOKUP($M129,$AN:$BA,MATCH($AX$1,$AN$1:$BA$1,0),0)+1))),
IF($M129="지정 캐릭터 PP",
  IF(AND(OR($B129=10,$B129=11),$M129=OFFSET($M129,-1,0)),OFFSET(R129,-1,0),
    INT($O129*(VLOOKUP($M129,$AN:$BA,MATCH($AX$1,$AN$1:$BA$1,0),0)*(VLOOKUP($M129,$AN:$BA,MATCH($AY$1,$AN$1:$BA$1,0),0)+$I129*(VLOOKUP($M129,$AN:$BA,MATCH($AZ$1,$AN$1:$BA$1,0),0)-VLOOKUP($M129,$AN:$BA,MATCH($AY$1,$AN$1:$BA$1,0),0)))))),
IF(OR($M129="안 지정 캐릭터 PP 일반등급",$M129="안 지정 캐릭터 PP 영웅등급"),
  IF(AND(OR($B129=10,$B129=11),$M129=OFFSET($M129,-1,0)),OFFSET(R129,-1,0),
    $O129*VLOOKUP($M129,$AN:$BA,MATCH($AX$1,$AN$1:$BA$1,0),0)),
"그외없음")))))))</f>
        <v>1000</v>
      </c>
      <c r="S129" t="str">
        <f ca="1">IF(OR(ISNUMBER(N129),N129="삭제"),"",
IF(LEFT(N129,5)="Equip",
  IF($BN$1&lt;VLOOKUP(N129,[1]EquipTable!$1:$1048576,MATCH("업데이트순번",[1]EquipTable!$1:$1,0),0),"업데이트순번이상",""),
IF(LEFT(N129,5)="Actor",
  IF($BW$1&lt;VLOOKUP(N129,[2]ActorTable!$1:$1048576,MATCH("업데이트순번",[2]ActorTable!$1:$1,0),0),"업데이트순번이상",""),
"그외없음")))</f>
        <v/>
      </c>
      <c r="T129">
        <f t="shared" ca="1" si="32"/>
        <v>0</v>
      </c>
      <c r="U129" t="s">
        <v>93</v>
      </c>
      <c r="V129">
        <v>44798</v>
      </c>
      <c r="W129">
        <v>11</v>
      </c>
      <c r="X129" t="s">
        <v>129</v>
      </c>
      <c r="Z129">
        <v>1100</v>
      </c>
      <c r="AA129" t="str">
        <f t="shared" ca="1" si="33"/>
        <v>upn</v>
      </c>
      <c r="AB129" t="s">
        <v>93</v>
      </c>
      <c r="AC129">
        <v>93170</v>
      </c>
      <c r="AD129">
        <v>14</v>
      </c>
      <c r="AE129" t="s">
        <v>129</v>
      </c>
      <c r="AG129">
        <v>1400</v>
      </c>
      <c r="AH129" t="str">
        <f t="shared" si="34"/>
        <v/>
      </c>
      <c r="AI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IFERROR(VLOOKUP(AC129,[2]ActorTable!$A:$G,MATCH("이름참고",[2]ActorTable!$1:$1,0),0),"캐릭터없음"),
"")))))</f>
        <v/>
      </c>
      <c r="AJ129">
        <v>1</v>
      </c>
      <c r="AK12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v>
      </c>
      <c r="AL129" t="str">
        <f t="shared" ca="1" si="35"/>
        <v>{"dy":4,"sl":4,"tp":"upn","vl":"93170","cn":14,"pt":"GO","pr":1400}</v>
      </c>
    </row>
    <row r="130" spans="1:38">
      <c r="A130">
        <v>5</v>
      </c>
      <c r="B130">
        <v>4</v>
      </c>
      <c r="C130">
        <f t="shared" ref="C130:C193" si="51">IF(B130&lt;=9,0,
IF(B130=10,1,2))</f>
        <v>0</v>
      </c>
      <c r="D130">
        <f t="shared" ca="1" si="50"/>
        <v>0.48156217847250893</v>
      </c>
      <c r="E130">
        <f t="shared" ca="1" si="50"/>
        <v>0.15537230862594509</v>
      </c>
      <c r="F130">
        <f t="shared" ca="1" si="50"/>
        <v>0.69667741445025433</v>
      </c>
      <c r="G130">
        <f t="shared" ca="1" si="50"/>
        <v>0.68342329773405341</v>
      </c>
      <c r="H130">
        <f t="shared" ca="1" si="50"/>
        <v>0.26231958300234937</v>
      </c>
      <c r="I130">
        <f t="shared" ca="1" si="50"/>
        <v>0.22434285889617211</v>
      </c>
      <c r="M130" t="str">
        <f t="shared" ref="M130:M193" ca="1" si="52">IF(LEN(J130)&lt;&gt;0,J130,VLOOKUP(D130+$B130,$BH:$BI,MATCH($BI$1,$BH$1:$BI$1,0),1))</f>
        <v>안 지정 캐릭터 PP 일반등급</v>
      </c>
      <c r="N130">
        <f t="shared" ca="1" si="42"/>
        <v>15537</v>
      </c>
      <c r="O130">
        <f t="shared" ca="1" si="36"/>
        <v>9</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캐릭터",$M130="지정 캐릭터 LBP1",$M130="지정 캐릭터 LBP2",$M130="지정 캐릭터 LBP3",$M130="안 지정 캐릭터 영웅등급"),"DI",
IF($M130="지정 캐릭터 PP","DI",
IF(OR($M130="안 지정 캐릭터 PP 일반등급",$M130="안 지정 캐릭터 PP 영웅등급"),"GO",
"그외없음"))))))</f>
        <v>GO</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캐릭터",$M130="지정 캐릭터 LBP1",$M130="지정 캐릭터 LBP2",$M130="지정 캐릭터 LBP3"),
  IF(AND(OR($B130=10,$B130=11),$M130=OFFSET($M130,-1,0)),OFFSET(Q130,-1,0),
    IF(ISBLANK(VLOOKUP($N130,[2]ActorTable!$1:$1048576,MATCH("표준 DI pp Min",[2]ActorTable!$1:$1,0),0)),"삭제",
      INT(VLOOKUP($M130,$AN:$BA,MATCH($AX$1,$AN$1:$BA$1,0),0)*(VLOOKUP($N130,[2]ActorTable!$1:$1048576,MATCH("표준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VLOOKUP($M130,$AN:$BA,MATCH($AZ$1,$AN$1:$BA$1,0),0)+INT($H130*(VLOOKUP($M130,$AN:$BA,MATCH($BA$1,$AN$1:$BA$1,0),0)-VLOOKUP($M130,$AN:$BA,MATCH($AZ$1,$AN$1:$BA$1,0),0)+1))),
IF($M130="지정 캐릭터 PP",
  IF(AND(OR($B130=10,$B130=11),$M130=OFFSET($M130,-1,0)),OFFSET(Q130,-1,0),
    INT($O130*VLOOKUP($M130,$AN:$BA,MATCH($AX$1,$AN$1:$BA$1,0),0))),
"그외없음")))))))</f>
        <v>삭제</v>
      </c>
      <c r="R130">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영웅등급"),VLOOKUP($M130,$AN:$BA,MATCH($AX$1,$AN$1:$BA$1,0),0),
IF(OR($M130="지정 캐릭터",$M130="지정 캐릭터 LBP1",$M130="지정 캐릭터 LBP2",$M130="지정 캐릭터 LBP3"),
  IF(AND(OR($B130=10,$B130=11),$M130=OFFSET($M130,-1,0)),OFFSET(R130,-1,0),
    INT(VLOOKUP($M130,$AN:$BA,MATCH($AX$1,$AN$1:$BA$1,0),0)*(VLOOKUP($N130,[2]ActorTable!$1:$1048576,MATCH("표준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VLOOKUP($M130,$AN:$BA,MATCH($AX$1,$AN$1:$BA$1,0),0)+INT($I130*(VLOOKUP($M130,$AN:$BA,MATCH($AY$1,$AN$1:$BA$1,0),0)-VLOOKUP($M130,$AN:$BA,MATCH($AX$1,$AN$1:$BA$1,0),0)+1))),
IF($M130="지정 캐릭터 PP",
  IF(AND(OR($B130=10,$B130=11),$M130=OFFSET($M130,-1,0)),OFFSET(R130,-1,0),
    INT($O130*(VLOOKUP($M130,$AN:$BA,MATCH($AX$1,$AN$1:$BA$1,0),0)*(VLOOKUP($M130,$AN:$BA,MATCH($AY$1,$AN$1:$BA$1,0),0)+$I130*(VLOOKUP($M130,$AN:$BA,MATCH($AZ$1,$AN$1:$BA$1,0),0)-VLOOKUP($M130,$AN:$BA,MATCH($AY$1,$AN$1:$BA$1,0),0)))))),
IF(OR($M130="안 지정 캐릭터 PP 일반등급",$M130="안 지정 캐릭터 PP 영웅등급"),
  IF(AND(OR($B130=10,$B130=11),$M130=OFFSET($M130,-1,0)),OFFSET(R130,-1,0),
    $O130*VLOOKUP($M130,$AN:$BA,MATCH($AX$1,$AN$1:$BA$1,0),0)),
"그외없음")))))))</f>
        <v>900</v>
      </c>
      <c r="S130" t="str">
        <f ca="1">IF(OR(ISNUMBER(N130),N130="삭제"),"",
IF(LEFT(N130,5)="Equip",
  IF($BN$1&lt;VLOOKUP(N130,[1]EquipTable!$1:$1048576,MATCH("업데이트순번",[1]EquipTable!$1:$1,0),0),"업데이트순번이상",""),
IF(LEFT(N130,5)="Actor",
  IF($BW$1&lt;VLOOKUP(N130,[2]ActorTable!$1:$1048576,MATCH("업데이트순번",[2]ActorTable!$1:$1,0),0),"업데이트순번이상",""),
"그외없음")))</f>
        <v/>
      </c>
      <c r="T130">
        <f t="shared" ref="T130:T193" ca="1" si="53">IF(OR(ISNUMBER(N130),N130="삭제"),0,
IF(LEFT(N130,5)="Equip",IF(MID(N130,7,1)="4",1,0),
IF(LEFT(N130,5)="Actor",IF(MID(N130,7,1)="2",1,0),
"그외없음")))</f>
        <v>0</v>
      </c>
      <c r="U130" t="s">
        <v>93</v>
      </c>
      <c r="V130">
        <v>90930</v>
      </c>
      <c r="W130">
        <v>14</v>
      </c>
      <c r="X130" t="s">
        <v>129</v>
      </c>
      <c r="Z130">
        <v>1400</v>
      </c>
      <c r="AA130" t="str">
        <f t="shared" ref="AA130:AA193" ca="1" si="54">IF(ISBLANK(AB130),"",
VLOOKUP(AB130,OFFSET(INDIRECT("$A:$B"),0,MATCH(AB$1&amp;"_Verify",INDIRECT("$1:$1"),0)-1),2,0)
)</f>
        <v>upn</v>
      </c>
      <c r="AB130" t="s">
        <v>93</v>
      </c>
      <c r="AC130">
        <v>14681</v>
      </c>
      <c r="AD130">
        <v>9</v>
      </c>
      <c r="AE130" t="s">
        <v>129</v>
      </c>
      <c r="AG130">
        <v>900</v>
      </c>
      <c r="AH130" t="str">
        <f t="shared" ref="AH130:AH193" si="55">IF(ISBLANK($AB130),"",
IF(AND($B130&gt;=VLOOKUP($AB130,$AN:$AQ,3,0),$B130&lt;=VLOOKUP($AB130,$AN:$AQ,4,0)),"","슬롯타입이상"))</f>
        <v/>
      </c>
      <c r="AI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IFERROR(VLOOKUP(AC130,[2]ActorTable!$A:$G,MATCH("이름참고",[2]ActorTable!$1:$1,0),0),"캐릭터없음"),
"")))))</f>
        <v/>
      </c>
      <c r="AJ130">
        <v>1</v>
      </c>
      <c r="AK13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v>
      </c>
      <c r="AL130" t="str">
        <f t="shared" ref="AL130:AL193" ca="1" si="56">IF(AJ130&lt;&gt;1,"",
"{"""&amp;A$1&amp;""":"&amp;A130
&amp;","""&amp;B$1&amp;""":"&amp;B130
&amp;IF(LEN(AA130)=0,"",","""&amp;AA$1&amp;""":"""&amp;AA130&amp;"""")
&amp;IF(LEN(AC130)=0,"",","""&amp;AC$1&amp;""":"""&amp;AC130&amp;"""")
&amp;IF(LEN(AD130)=0,"",","""&amp;AD$1&amp;""":"&amp;AD130)
&amp;IF(LEN(AE130)=0,"",","""&amp;AE$1&amp;""":"""&amp;AE130&amp;"""")
&amp;IF(LEN(AF130)=0,"",","""&amp;AF$1&amp;""":"&amp;AF130)
&amp;IF(LEN(AG130)=0,"",","""&amp;AG$1&amp;""":"&amp;AG130)&amp;"}")</f>
        <v>{"dy":5,"sl":4,"tp":"upn","vl":"14681","cn":9,"pt":"GO","pr":900}</v>
      </c>
    </row>
    <row r="131" spans="1:38">
      <c r="A131">
        <v>6</v>
      </c>
      <c r="B131">
        <v>4</v>
      </c>
      <c r="C131">
        <f t="shared" si="51"/>
        <v>0</v>
      </c>
      <c r="D131">
        <f t="shared" ca="1" si="50"/>
        <v>0.72238235597191269</v>
      </c>
      <c r="E131">
        <f t="shared" ca="1" si="50"/>
        <v>0.15794954025792851</v>
      </c>
      <c r="F131">
        <f t="shared" ca="1" si="50"/>
        <v>0.97370478144304218</v>
      </c>
      <c r="G131">
        <f t="shared" ca="1" si="50"/>
        <v>0.70239120642723629</v>
      </c>
      <c r="H131">
        <f t="shared" ca="1" si="50"/>
        <v>0.19949944818784748</v>
      </c>
      <c r="I131">
        <f t="shared" ca="1" si="50"/>
        <v>0.40681472187118328</v>
      </c>
      <c r="M131" t="str">
        <f t="shared" ca="1" si="52"/>
        <v>안 지정 캐릭터 PP 일반등급</v>
      </c>
      <c r="N131">
        <f t="shared" ca="1" si="42"/>
        <v>15794</v>
      </c>
      <c r="O131">
        <f t="shared" ref="O131:O194" ca="1" si="57">IF(LEN(L131)&lt;&gt;0,
  IF(OR(LEN($J131)=0,LEN($K131)=0),"세 칸 모두 입력",L131),
IF($M131="삭제","삭제",
IF(OR($M131="지정 장비",$M131="캐릭터 상자 일반등급",$M131="캐릭터 상자 영웅등급",$M131="지정 캐릭터",$M131="지정 캐릭터 LBP1",$M131="지정 캐릭터 LBP2",$M131="지정 캐릭터 LBP3",$M131="안 지정 캐릭터 영웅등급"),1,
IF($M131="지정 캐릭터 PP",
  IF(AND(OR($B131=10,$B131=11),$M131=OFFSET($M131,-1,0)),OFFSET(O131,-1,0),
    VLOOKUP($M131,$AN:$AZ,MATCH($AV$1,$AN$1:$AZ$1,0),0)+INT($E131*(VLOOKUP($M131,$AN:$AZ,MATCH($AW$1,$AN$1:$AZ$1,0),0)-VLOOKUP($M131,$AN:$AZ,MATCH($AV$1,$AN$1:$AZ$1,0),0)+1))),
IF(OR($M131="안 지정 캐릭터 PP 일반등급",$M131="안 지정 캐릭터 PP 영웅등급"),
  IF(AND(OR($B131=10,$B131=11),$M131=OFFSET($M131,-1,0)),OFFSET(O131,-1,0),
    VLOOKUP($M131,$AN:$AZ,MATCH($AV$1,$AN$1:$AZ$1,0),0)+INT($E131*(VLOOKUP($M131,$AN:$AZ,MATCH($AW$1,$AN$1:$AZ$1,0),0)-VLOOKUP($M131,$AN:$AZ,MATCH($AV$1,$AN$1:$AZ$1,0),0)+1))),
"그외없음")))))</f>
        <v>9</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캐릭터",$M131="지정 캐릭터 LBP1",$M131="지정 캐릭터 LBP2",$M131="지정 캐릭터 LBP3",$M131="안 지정 캐릭터 영웅등급"),"DI",
IF($M131="지정 캐릭터 PP","DI",
IF(OR($M131="안 지정 캐릭터 PP 일반등급",$M131="안 지정 캐릭터 PP 영웅등급"),"GO",
"그외없음"))))))</f>
        <v>GO</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캐릭터",$M131="지정 캐릭터 LBP1",$M131="지정 캐릭터 LBP2",$M131="지정 캐릭터 LBP3"),
  IF(AND(OR($B131=10,$B131=11),$M131=OFFSET($M131,-1,0)),OFFSET(Q131,-1,0),
    IF(ISBLANK(VLOOKUP($N131,[2]ActorTable!$1:$1048576,MATCH("표준 DI pp Min",[2]ActorTable!$1:$1,0),0)),"삭제",
      INT(VLOOKUP($M131,$AN:$BA,MATCH($AX$1,$AN$1:$BA$1,0),0)*(VLOOKUP($N131,[2]ActorTable!$1:$1048576,MATCH("표준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VLOOKUP($M131,$AN:$BA,MATCH($AZ$1,$AN$1:$BA$1,0),0)+INT($H131*(VLOOKUP($M131,$AN:$BA,MATCH($BA$1,$AN$1:$BA$1,0),0)-VLOOKUP($M131,$AN:$BA,MATCH($AZ$1,$AN$1:$BA$1,0),0)+1))),
IF($M131="지정 캐릭터 PP",
  IF(AND(OR($B131=10,$B131=11),$M131=OFFSET($M131,-1,0)),OFFSET(Q131,-1,0),
    INT($O131*VLOOKUP($M131,$AN:$BA,MATCH($AX$1,$AN$1:$BA$1,0),0))),
"그외없음")))))))</f>
        <v>삭제</v>
      </c>
      <c r="R131">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영웅등급"),VLOOKUP($M131,$AN:$BA,MATCH($AX$1,$AN$1:$BA$1,0),0),
IF(OR($M131="지정 캐릭터",$M131="지정 캐릭터 LBP1",$M131="지정 캐릭터 LBP2",$M131="지정 캐릭터 LBP3"),
  IF(AND(OR($B131=10,$B131=11),$M131=OFFSET($M131,-1,0)),OFFSET(R131,-1,0),
    INT(VLOOKUP($M131,$AN:$BA,MATCH($AX$1,$AN$1:$BA$1,0),0)*(VLOOKUP($N131,[2]ActorTable!$1:$1048576,MATCH("표준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VLOOKUP($M131,$AN:$BA,MATCH($AX$1,$AN$1:$BA$1,0),0)+INT($I131*(VLOOKUP($M131,$AN:$BA,MATCH($AY$1,$AN$1:$BA$1,0),0)-VLOOKUP($M131,$AN:$BA,MATCH($AX$1,$AN$1:$BA$1,0),0)+1))),
IF($M131="지정 캐릭터 PP",
  IF(AND(OR($B131=10,$B131=11),$M131=OFFSET($M131,-1,0)),OFFSET(R131,-1,0),
    INT($O131*(VLOOKUP($M131,$AN:$BA,MATCH($AX$1,$AN$1:$BA$1,0),0)*(VLOOKUP($M131,$AN:$BA,MATCH($AY$1,$AN$1:$BA$1,0),0)+$I131*(VLOOKUP($M131,$AN:$BA,MATCH($AZ$1,$AN$1:$BA$1,0),0)-VLOOKUP($M131,$AN:$BA,MATCH($AY$1,$AN$1:$BA$1,0),0)))))),
IF(OR($M131="안 지정 캐릭터 PP 일반등급",$M131="안 지정 캐릭터 PP 영웅등급"),
  IF(AND(OR($B131=10,$B131=11),$M131=OFFSET($M131,-1,0)),OFFSET(R131,-1,0),
    $O131*VLOOKUP($M131,$AN:$BA,MATCH($AX$1,$AN$1:$BA$1,0),0)),
"그외없음")))))))</f>
        <v>900</v>
      </c>
      <c r="S131" t="str">
        <f ca="1">IF(OR(ISNUMBER(N131),N131="삭제"),"",
IF(LEFT(N131,5)="Equip",
  IF($BN$1&lt;VLOOKUP(N131,[1]EquipTable!$1:$1048576,MATCH("업데이트순번",[1]EquipTable!$1:$1,0),0),"업데이트순번이상",""),
IF(LEFT(N131,5)="Actor",
  IF($BW$1&lt;VLOOKUP(N131,[2]ActorTable!$1:$1048576,MATCH("업데이트순번",[2]ActorTable!$1:$1,0),0),"업데이트순번이상",""),
"그외없음")))</f>
        <v/>
      </c>
      <c r="T131">
        <f t="shared" ca="1" si="53"/>
        <v>0</v>
      </c>
      <c r="U131" t="s">
        <v>93</v>
      </c>
      <c r="V131">
        <v>41572</v>
      </c>
      <c r="W131">
        <v>11</v>
      </c>
      <c r="X131" t="s">
        <v>129</v>
      </c>
      <c r="Z131">
        <v>1100</v>
      </c>
      <c r="AA131" t="str">
        <f t="shared" ca="1" si="54"/>
        <v>upn</v>
      </c>
      <c r="AB131" t="s">
        <v>93</v>
      </c>
      <c r="AC131">
        <v>72758</v>
      </c>
      <c r="AD131">
        <v>13</v>
      </c>
      <c r="AE131" t="s">
        <v>129</v>
      </c>
      <c r="AG131">
        <v>1300</v>
      </c>
      <c r="AH131" t="str">
        <f t="shared" si="55"/>
        <v/>
      </c>
      <c r="AI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IFERROR(VLOOKUP(AC131,[2]ActorTable!$A:$G,MATCH("이름참고",[2]ActorTable!$1:$1,0),0),"캐릭터없음"),
"")))))</f>
        <v/>
      </c>
      <c r="AJ131">
        <v>1</v>
      </c>
      <c r="AK131" t="str">
        <f t="shared" ref="AK131:AK194" ca="1" si="58">AK130&amp;IF(LEN(AL131)=0,"",","&amp;AL131)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v>
      </c>
      <c r="AL131" t="str">
        <f t="shared" ca="1" si="56"/>
        <v>{"dy":6,"sl":4,"tp":"upn","vl":"72758","cn":13,"pt":"GO","pr":1300}</v>
      </c>
    </row>
    <row r="132" spans="1:38">
      <c r="A132">
        <v>7</v>
      </c>
      <c r="B132">
        <v>4</v>
      </c>
      <c r="C132">
        <f t="shared" si="51"/>
        <v>0</v>
      </c>
      <c r="D132">
        <f t="shared" ref="D132:I141" ca="1" si="59">RAND()</f>
        <v>0.11861998081468883</v>
      </c>
      <c r="E132">
        <f t="shared" ca="1" si="59"/>
        <v>0.80900879765629441</v>
      </c>
      <c r="F132">
        <f t="shared" ca="1" si="59"/>
        <v>0.7710411450742769</v>
      </c>
      <c r="G132">
        <f t="shared" ca="1" si="59"/>
        <v>0.92313874906139082</v>
      </c>
      <c r="H132">
        <f t="shared" ca="1" si="59"/>
        <v>0.17037786157503509</v>
      </c>
      <c r="I132">
        <f t="shared" ca="1" si="59"/>
        <v>0.97228693795202248</v>
      </c>
      <c r="M132" t="str">
        <f t="shared" ca="1" si="52"/>
        <v>안 지정 캐릭터 PP 일반등급</v>
      </c>
      <c r="N132">
        <f t="shared" ref="N132:N195" ca="1" si="60">IF(LEN(K132)&lt;&gt;0,
  IF(LEN($J132)=0,"두 칸 모두 입력",
  IF($J132="지정 장비",K132,INDEX($BY:$BY,MATCH(K132,$BZ:$BZ,0)))),
IF($M132="삭제","삭제",
IF($M132="지정 장비",VLOOKUP($E132,OFFSET($BQ:$BT,0,IF($B132=6,1,IF($B132=7,2,0))),MATCH($BT$1,OFFSET($BQ$1:$BT$1,0,IF($B132=6,1,IF($B132=7,2,0))),0),1),
IF(OR($M132="캐릭터 상자 일반등급",$M132="캐릭터 상자 영웅등급"),"삭제",
IF(OR($M132="지정 캐릭터",$M132="지정 캐릭터 PP",$M132="지정 캐릭터 LBP1",$M132="지정 캐릭터 LBP2",$M132="지정 캐릭터 LBP3"),
  IF(AND(OR($B132=10,$B132=11),$M132=OFFSET($M132,-1,0)),OFFSET(N132,-1,0),VLOOKUP($E132,$BX:$BY,MATCH($BY$1,$BX$1:$BY$1,0),1)),
IF(OR($M132="안 지정 캐릭터 영웅등급",$M132="안 지정 캐릭터 PP 일반등급",$M132="안 지정 캐릭터 PP 영웅등급"),
  IF(AND(OR($B132=10,$B132=11),$M132=OFFSET($M132,-1,0)),OFFSET(N132,-1,0),INT($E132*100000)),
"그외없음"))))))</f>
        <v>80900</v>
      </c>
      <c r="O132">
        <f t="shared" ca="1" si="57"/>
        <v>13</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캐릭터",$M132="지정 캐릭터 LBP1",$M132="지정 캐릭터 LBP2",$M132="지정 캐릭터 LBP3",$M132="안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캐릭터",$M132="지정 캐릭터 LBP1",$M132="지정 캐릭터 LBP2",$M132="지정 캐릭터 LBP3"),
  IF(AND(OR($B132=10,$B132=11),$M132=OFFSET($M132,-1,0)),OFFSET(Q132,-1,0),
    IF(ISBLANK(VLOOKUP($N132,[2]ActorTable!$1:$1048576,MATCH("표준 DI pp Min",[2]ActorTable!$1:$1,0),0)),"삭제",
      INT(VLOOKUP($M132,$AN:$BA,MATCH($AX$1,$AN$1:$BA$1,0),0)*(VLOOKUP($N132,[2]ActorTable!$1:$1048576,MATCH("표준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VLOOKUP($M132,$AN:$BA,MATCH($AZ$1,$AN$1:$BA$1,0),0)+INT($H132*(VLOOKUP($M132,$AN:$BA,MATCH($BA$1,$AN$1:$BA$1,0),0)-VLOOKUP($M132,$AN:$BA,MATCH($AZ$1,$AN$1:$BA$1,0),0)+1))),
IF($M132="지정 캐릭터 PP",
  IF(AND(OR($B132=10,$B132=11),$M132=OFFSET($M132,-1,0)),OFFSET(Q132,-1,0),
    INT($O132*VLOOKUP($M132,$AN:$BA,MATCH($AX$1,$AN$1:$BA$1,0),0))),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영웅등급"),VLOOKUP($M132,$AN:$BA,MATCH($AX$1,$AN$1:$BA$1,0),0),
IF(OR($M132="지정 캐릭터",$M132="지정 캐릭터 LBP1",$M132="지정 캐릭터 LBP2",$M132="지정 캐릭터 LBP3"),
  IF(AND(OR($B132=10,$B132=11),$M132=OFFSET($M132,-1,0)),OFFSET(R132,-1,0),
    INT(VLOOKUP($M132,$AN:$BA,MATCH($AX$1,$AN$1:$BA$1,0),0)*(VLOOKUP($N132,[2]ActorTable!$1:$1048576,MATCH("표준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VLOOKUP($M132,$AN:$BA,MATCH($AX$1,$AN$1:$BA$1,0),0)+INT($I132*(VLOOKUP($M132,$AN:$BA,MATCH($AY$1,$AN$1:$BA$1,0),0)-VLOOKUP($M132,$AN:$BA,MATCH($AX$1,$AN$1:$BA$1,0),0)+1))),
IF($M132="지정 캐릭터 PP",
  IF(AND(OR($B132=10,$B132=11),$M132=OFFSET($M132,-1,0)),OFFSET(R132,-1,0),
    INT($O132*(VLOOKUP($M132,$AN:$BA,MATCH($AX$1,$AN$1:$BA$1,0),0)*(VLOOKUP($M132,$AN:$BA,MATCH($AY$1,$AN$1:$BA$1,0),0)+$I132*(VLOOKUP($M132,$AN:$BA,MATCH($AZ$1,$AN$1:$BA$1,0),0)-VLOOKUP($M132,$AN:$BA,MATCH($AY$1,$AN$1:$BA$1,0),0)))))),
IF(OR($M132="안 지정 캐릭터 PP 일반등급",$M132="안 지정 캐릭터 PP 영웅등급"),
  IF(AND(OR($B132=10,$B132=11),$M132=OFFSET($M132,-1,0)),OFFSET(R132,-1,0),
    $O132*VLOOKUP($M132,$AN:$BA,MATCH($AX$1,$AN$1:$BA$1,0),0)),
"그외없음")))))))</f>
        <v>1300</v>
      </c>
      <c r="S132" t="str">
        <f ca="1">IF(OR(ISNUMBER(N132),N132="삭제"),"",
IF(LEFT(N132,5)="Equip",
  IF($BN$1&lt;VLOOKUP(N132,[1]EquipTable!$1:$1048576,MATCH("업데이트순번",[1]EquipTable!$1:$1,0),0),"업데이트순번이상",""),
IF(LEFT(N132,5)="Actor",
  IF($BW$1&lt;VLOOKUP(N132,[2]ActorTable!$1:$1048576,MATCH("업데이트순번",[2]ActorTable!$1:$1,0),0),"업데이트순번이상",""),
"그외없음")))</f>
        <v/>
      </c>
      <c r="T132">
        <f t="shared" ca="1" si="53"/>
        <v>0</v>
      </c>
      <c r="U132" t="s">
        <v>93</v>
      </c>
      <c r="V132">
        <v>96505</v>
      </c>
      <c r="W132">
        <v>14</v>
      </c>
      <c r="X132" t="s">
        <v>129</v>
      </c>
      <c r="Z132">
        <v>1400</v>
      </c>
      <c r="AA132" t="str">
        <f t="shared" ca="1" si="54"/>
        <v>upn</v>
      </c>
      <c r="AB132" t="s">
        <v>93</v>
      </c>
      <c r="AC132">
        <v>54274</v>
      </c>
      <c r="AD132">
        <v>12</v>
      </c>
      <c r="AE132" t="s">
        <v>129</v>
      </c>
      <c r="AG132">
        <v>1200</v>
      </c>
      <c r="AH132" t="str">
        <f t="shared" si="55"/>
        <v/>
      </c>
      <c r="AI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IFERROR(VLOOKUP(AC132,[2]ActorTable!$A:$G,MATCH("이름참고",[2]ActorTable!$1:$1,0),0),"캐릭터없음"),
"")))))</f>
        <v/>
      </c>
      <c r="AJ132">
        <v>1</v>
      </c>
      <c r="AK13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v>
      </c>
      <c r="AL132" t="str">
        <f t="shared" ca="1" si="56"/>
        <v>{"dy":7,"sl":4,"tp":"upn","vl":"54274","cn":12,"pt":"GO","pr":1200}</v>
      </c>
    </row>
    <row r="133" spans="1:38">
      <c r="A133">
        <v>8</v>
      </c>
      <c r="B133">
        <v>4</v>
      </c>
      <c r="C133">
        <f t="shared" si="51"/>
        <v>0</v>
      </c>
      <c r="D133">
        <f t="shared" ca="1" si="59"/>
        <v>0.26608633580715624</v>
      </c>
      <c r="E133">
        <f t="shared" ca="1" si="59"/>
        <v>3.692932024872253E-2</v>
      </c>
      <c r="F133">
        <f t="shared" ca="1" si="59"/>
        <v>0.48953606303657315</v>
      </c>
      <c r="G133">
        <f t="shared" ca="1" si="59"/>
        <v>0.61107979341298169</v>
      </c>
      <c r="H133">
        <f t="shared" ca="1" si="59"/>
        <v>0.92842516553577736</v>
      </c>
      <c r="I133">
        <f t="shared" ca="1" si="59"/>
        <v>0.20769464423946804</v>
      </c>
      <c r="M133" t="str">
        <f t="shared" ca="1" si="52"/>
        <v>안 지정 캐릭터 PP 일반등급</v>
      </c>
      <c r="N133">
        <f t="shared" ca="1" si="60"/>
        <v>3692</v>
      </c>
      <c r="O133">
        <f t="shared" ca="1" si="57"/>
        <v>9</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캐릭터",$M133="지정 캐릭터 LBP1",$M133="지정 캐릭터 LBP2",$M133="지정 캐릭터 LBP3",$M133="안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캐릭터",$M133="지정 캐릭터 LBP1",$M133="지정 캐릭터 LBP2",$M133="지정 캐릭터 LBP3"),
  IF(AND(OR($B133=10,$B133=11),$M133=OFFSET($M133,-1,0)),OFFSET(Q133,-1,0),
    IF(ISBLANK(VLOOKUP($N133,[2]ActorTable!$1:$1048576,MATCH("표준 DI pp Min",[2]ActorTable!$1:$1,0),0)),"삭제",
      INT(VLOOKUP($M133,$AN:$BA,MATCH($AX$1,$AN$1:$BA$1,0),0)*(VLOOKUP($N133,[2]ActorTable!$1:$1048576,MATCH("표준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VLOOKUP($M133,$AN:$BA,MATCH($AZ$1,$AN$1:$BA$1,0),0)+INT($H133*(VLOOKUP($M133,$AN:$BA,MATCH($BA$1,$AN$1:$BA$1,0),0)-VLOOKUP($M133,$AN:$BA,MATCH($AZ$1,$AN$1:$BA$1,0),0)+1))),
IF($M133="지정 캐릭터 PP",
  IF(AND(OR($B133=10,$B133=11),$M133=OFFSET($M133,-1,0)),OFFSET(Q133,-1,0),
    INT($O133*VLOOKUP($M133,$AN:$BA,MATCH($AX$1,$AN$1:$BA$1,0),0))),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영웅등급"),VLOOKUP($M133,$AN:$BA,MATCH($AX$1,$AN$1:$BA$1,0),0),
IF(OR($M133="지정 캐릭터",$M133="지정 캐릭터 LBP1",$M133="지정 캐릭터 LBP2",$M133="지정 캐릭터 LBP3"),
  IF(AND(OR($B133=10,$B133=11),$M133=OFFSET($M133,-1,0)),OFFSET(R133,-1,0),
    INT(VLOOKUP($M133,$AN:$BA,MATCH($AX$1,$AN$1:$BA$1,0),0)*(VLOOKUP($N133,[2]ActorTable!$1:$1048576,MATCH("표준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VLOOKUP($M133,$AN:$BA,MATCH($AX$1,$AN$1:$BA$1,0),0)+INT($I133*(VLOOKUP($M133,$AN:$BA,MATCH($AY$1,$AN$1:$BA$1,0),0)-VLOOKUP($M133,$AN:$BA,MATCH($AX$1,$AN$1:$BA$1,0),0)+1))),
IF($M133="지정 캐릭터 PP",
  IF(AND(OR($B133=10,$B133=11),$M133=OFFSET($M133,-1,0)),OFFSET(R133,-1,0),
    INT($O133*(VLOOKUP($M133,$AN:$BA,MATCH($AX$1,$AN$1:$BA$1,0),0)*(VLOOKUP($M133,$AN:$BA,MATCH($AY$1,$AN$1:$BA$1,0),0)+$I133*(VLOOKUP($M133,$AN:$BA,MATCH($AZ$1,$AN$1:$BA$1,0),0)-VLOOKUP($M133,$AN:$BA,MATCH($AY$1,$AN$1:$BA$1,0),0)))))),
IF(OR($M133="안 지정 캐릭터 PP 일반등급",$M133="안 지정 캐릭터 PP 영웅등급"),
  IF(AND(OR($B133=10,$B133=11),$M133=OFFSET($M133,-1,0)),OFFSET(R133,-1,0),
    $O133*VLOOKUP($M133,$AN:$BA,MATCH($AX$1,$AN$1:$BA$1,0),0)),
"그외없음")))))))</f>
        <v>900</v>
      </c>
      <c r="S133" t="str">
        <f ca="1">IF(OR(ISNUMBER(N133),N133="삭제"),"",
IF(LEFT(N133,5)="Equip",
  IF($BN$1&lt;VLOOKUP(N133,[1]EquipTable!$1:$1048576,MATCH("업데이트순번",[1]EquipTable!$1:$1,0),0),"업데이트순번이상",""),
IF(LEFT(N133,5)="Actor",
  IF($BW$1&lt;VLOOKUP(N133,[2]ActorTable!$1:$1048576,MATCH("업데이트순번",[2]ActorTable!$1:$1,0),0),"업데이트순번이상",""),
"그외없음")))</f>
        <v/>
      </c>
      <c r="T133">
        <f t="shared" ca="1" si="53"/>
        <v>0</v>
      </c>
      <c r="U133" t="s">
        <v>93</v>
      </c>
      <c r="V133">
        <v>24119</v>
      </c>
      <c r="W133">
        <v>10</v>
      </c>
      <c r="X133" t="s">
        <v>129</v>
      </c>
      <c r="Z133">
        <v>1000</v>
      </c>
      <c r="AA133" t="str">
        <f t="shared" ca="1" si="54"/>
        <v>upn</v>
      </c>
      <c r="AB133" t="s">
        <v>93</v>
      </c>
      <c r="AC133">
        <v>40132</v>
      </c>
      <c r="AD133">
        <v>11</v>
      </c>
      <c r="AE133" t="s">
        <v>129</v>
      </c>
      <c r="AG133">
        <v>1100</v>
      </c>
      <c r="AH133" t="str">
        <f t="shared" si="55"/>
        <v/>
      </c>
      <c r="AI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IFERROR(VLOOKUP(AC133,[2]ActorTable!$A:$G,MATCH("이름참고",[2]ActorTable!$1:$1,0),0),"캐릭터없음"),
"")))))</f>
        <v/>
      </c>
      <c r="AJ133">
        <v>1</v>
      </c>
      <c r="AK13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v>
      </c>
      <c r="AL133" t="str">
        <f t="shared" ca="1" si="56"/>
        <v>{"dy":8,"sl":4,"tp":"upn","vl":"40132","cn":11,"pt":"GO","pr":1100}</v>
      </c>
    </row>
    <row r="134" spans="1:38">
      <c r="A134">
        <v>9</v>
      </c>
      <c r="B134">
        <v>4</v>
      </c>
      <c r="C134">
        <f t="shared" si="51"/>
        <v>0</v>
      </c>
      <c r="D134">
        <f t="shared" ca="1" si="59"/>
        <v>0.69542643681457605</v>
      </c>
      <c r="E134">
        <f t="shared" ca="1" si="59"/>
        <v>0.75941330995073186</v>
      </c>
      <c r="F134">
        <f t="shared" ca="1" si="59"/>
        <v>0.96056592546877129</v>
      </c>
      <c r="G134">
        <f t="shared" ca="1" si="59"/>
        <v>0.28161263533476588</v>
      </c>
      <c r="H134">
        <f t="shared" ca="1" si="59"/>
        <v>0.14687192027440787</v>
      </c>
      <c r="I134">
        <f t="shared" ca="1" si="59"/>
        <v>0.77944616471115047</v>
      </c>
      <c r="M134" t="str">
        <f t="shared" ca="1" si="52"/>
        <v>안 지정 캐릭터 PP 일반등급</v>
      </c>
      <c r="N134">
        <f t="shared" ca="1" si="60"/>
        <v>75941</v>
      </c>
      <c r="O134">
        <f t="shared" ca="1" si="57"/>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캐릭터",$M134="지정 캐릭터 LBP1",$M134="지정 캐릭터 LBP2",$M134="지정 캐릭터 LBP3",$M134="안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캐릭터",$M134="지정 캐릭터 LBP1",$M134="지정 캐릭터 LBP2",$M134="지정 캐릭터 LBP3"),
  IF(AND(OR($B134=10,$B134=11),$M134=OFFSET($M134,-1,0)),OFFSET(Q134,-1,0),
    IF(ISBLANK(VLOOKUP($N134,[2]ActorTable!$1:$1048576,MATCH("표준 DI pp Min",[2]ActorTable!$1:$1,0),0)),"삭제",
      INT(VLOOKUP($M134,$AN:$BA,MATCH($AX$1,$AN$1:$BA$1,0),0)*(VLOOKUP($N134,[2]ActorTable!$1:$1048576,MATCH("표준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VLOOKUP($M134,$AN:$BA,MATCH($AZ$1,$AN$1:$BA$1,0),0)+INT($H134*(VLOOKUP($M134,$AN:$BA,MATCH($BA$1,$AN$1:$BA$1,0),0)-VLOOKUP($M134,$AN:$BA,MATCH($AZ$1,$AN$1:$BA$1,0),0)+1))),
IF($M134="지정 캐릭터 PP",
  IF(AND(OR($B134=10,$B134=11),$M134=OFFSET($M134,-1,0)),OFFSET(Q134,-1,0),
    INT($O134*VLOOKUP($M134,$AN:$BA,MATCH($AX$1,$AN$1:$BA$1,0),0))),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영웅등급"),VLOOKUP($M134,$AN:$BA,MATCH($AX$1,$AN$1:$BA$1,0),0),
IF(OR($M134="지정 캐릭터",$M134="지정 캐릭터 LBP1",$M134="지정 캐릭터 LBP2",$M134="지정 캐릭터 LBP3"),
  IF(AND(OR($B134=10,$B134=11),$M134=OFFSET($M134,-1,0)),OFFSET(R134,-1,0),
    INT(VLOOKUP($M134,$AN:$BA,MATCH($AX$1,$AN$1:$BA$1,0),0)*(VLOOKUP($N134,[2]ActorTable!$1:$1048576,MATCH("표준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VLOOKUP($M134,$AN:$BA,MATCH($AX$1,$AN$1:$BA$1,0),0)+INT($I134*(VLOOKUP($M134,$AN:$BA,MATCH($AY$1,$AN$1:$BA$1,0),0)-VLOOKUP($M134,$AN:$BA,MATCH($AX$1,$AN$1:$BA$1,0),0)+1))),
IF($M134="지정 캐릭터 PP",
  IF(AND(OR($B134=10,$B134=11),$M134=OFFSET($M134,-1,0)),OFFSET(R134,-1,0),
    INT($O134*(VLOOKUP($M134,$AN:$BA,MATCH($AX$1,$AN$1:$BA$1,0),0)*(VLOOKUP($M134,$AN:$BA,MATCH($AY$1,$AN$1:$BA$1,0),0)+$I134*(VLOOKUP($M134,$AN:$BA,MATCH($AZ$1,$AN$1:$BA$1,0),0)-VLOOKUP($M134,$AN:$BA,MATCH($AY$1,$AN$1:$BA$1,0),0)))))),
IF(OR($M134="안 지정 캐릭터 PP 일반등급",$M134="안 지정 캐릭터 PP 영웅등급"),
  IF(AND(OR($B134=10,$B134=11),$M134=OFFSET($M134,-1,0)),OFFSET(R134,-1,0),
    $O134*VLOOKUP($M134,$AN:$BA,MATCH($AX$1,$AN$1:$BA$1,0),0)),
"그외없음")))))))</f>
        <v>1300</v>
      </c>
      <c r="S134" t="str">
        <f ca="1">IF(OR(ISNUMBER(N134),N134="삭제"),"",
IF(LEFT(N134,5)="Equip",
  IF($BN$1&lt;VLOOKUP(N134,[1]EquipTable!$1:$1048576,MATCH("업데이트순번",[1]EquipTable!$1:$1,0),0),"업데이트순번이상",""),
IF(LEFT(N134,5)="Actor",
  IF($BW$1&lt;VLOOKUP(N134,[2]ActorTable!$1:$1048576,MATCH("업데이트순번",[2]ActorTable!$1:$1,0),0),"업데이트순번이상",""),
"그외없음")))</f>
        <v/>
      </c>
      <c r="T134">
        <f t="shared" ca="1" si="53"/>
        <v>0</v>
      </c>
      <c r="U134" t="s">
        <v>93</v>
      </c>
      <c r="V134">
        <v>61204</v>
      </c>
      <c r="W134">
        <v>12</v>
      </c>
      <c r="X134" t="s">
        <v>129</v>
      </c>
      <c r="Z134">
        <v>1200</v>
      </c>
      <c r="AA134" t="str">
        <f t="shared" ca="1" si="54"/>
        <v>upn</v>
      </c>
      <c r="AB134" t="s">
        <v>93</v>
      </c>
      <c r="AC134">
        <v>6631</v>
      </c>
      <c r="AD134">
        <v>9</v>
      </c>
      <c r="AE134" t="s">
        <v>129</v>
      </c>
      <c r="AG134">
        <v>900</v>
      </c>
      <c r="AH134" t="str">
        <f t="shared" si="55"/>
        <v/>
      </c>
      <c r="AI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IFERROR(VLOOKUP(AC134,[2]ActorTable!$A:$G,MATCH("이름참고",[2]ActorTable!$1:$1,0),0),"캐릭터없음"),
"")))))</f>
        <v/>
      </c>
      <c r="AJ134">
        <v>1</v>
      </c>
      <c r="AK13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v>
      </c>
      <c r="AL134" t="str">
        <f t="shared" ca="1" si="56"/>
        <v>{"dy":9,"sl":4,"tp":"upn","vl":"6631","cn":9,"pt":"GO","pr":900}</v>
      </c>
    </row>
    <row r="135" spans="1:38">
      <c r="A135">
        <v>10</v>
      </c>
      <c r="B135">
        <v>4</v>
      </c>
      <c r="C135">
        <f t="shared" si="51"/>
        <v>0</v>
      </c>
      <c r="D135">
        <f t="shared" ca="1" si="59"/>
        <v>0.75355320908478329</v>
      </c>
      <c r="E135">
        <f t="shared" ca="1" si="59"/>
        <v>0.40021981509262683</v>
      </c>
      <c r="F135">
        <f t="shared" ca="1" si="59"/>
        <v>0.87414803703311528</v>
      </c>
      <c r="G135">
        <f t="shared" ca="1" si="59"/>
        <v>0.10975942170399322</v>
      </c>
      <c r="H135">
        <f t="shared" ca="1" si="59"/>
        <v>0.80548492023587837</v>
      </c>
      <c r="I135">
        <f t="shared" ca="1" si="59"/>
        <v>0.87328143626588817</v>
      </c>
      <c r="M135" t="str">
        <f t="shared" ca="1" si="52"/>
        <v>안 지정 캐릭터 PP 일반등급</v>
      </c>
      <c r="N135">
        <f t="shared" ca="1" si="60"/>
        <v>40021</v>
      </c>
      <c r="O135">
        <f t="shared" ca="1" si="57"/>
        <v>11</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캐릭터",$M135="지정 캐릭터 LBP1",$M135="지정 캐릭터 LBP2",$M135="지정 캐릭터 LBP3",$M135="안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캐릭터",$M135="지정 캐릭터 LBP1",$M135="지정 캐릭터 LBP2",$M135="지정 캐릭터 LBP3"),
  IF(AND(OR($B135=10,$B135=11),$M135=OFFSET($M135,-1,0)),OFFSET(Q135,-1,0),
    IF(ISBLANK(VLOOKUP($N135,[2]ActorTable!$1:$1048576,MATCH("표준 DI pp Min",[2]ActorTable!$1:$1,0),0)),"삭제",
      INT(VLOOKUP($M135,$AN:$BA,MATCH($AX$1,$AN$1:$BA$1,0),0)*(VLOOKUP($N135,[2]ActorTable!$1:$1048576,MATCH("표준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VLOOKUP($M135,$AN:$BA,MATCH($AZ$1,$AN$1:$BA$1,0),0)+INT($H135*(VLOOKUP($M135,$AN:$BA,MATCH($BA$1,$AN$1:$BA$1,0),0)-VLOOKUP($M135,$AN:$BA,MATCH($AZ$1,$AN$1:$BA$1,0),0)+1))),
IF($M135="지정 캐릭터 PP",
  IF(AND(OR($B135=10,$B135=11),$M135=OFFSET($M135,-1,0)),OFFSET(Q135,-1,0),
    INT($O135*VLOOKUP($M135,$AN:$BA,MATCH($AX$1,$AN$1:$BA$1,0),0))),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영웅등급"),VLOOKUP($M135,$AN:$BA,MATCH($AX$1,$AN$1:$BA$1,0),0),
IF(OR($M135="지정 캐릭터",$M135="지정 캐릭터 LBP1",$M135="지정 캐릭터 LBP2",$M135="지정 캐릭터 LBP3"),
  IF(AND(OR($B135=10,$B135=11),$M135=OFFSET($M135,-1,0)),OFFSET(R135,-1,0),
    INT(VLOOKUP($M135,$AN:$BA,MATCH($AX$1,$AN$1:$BA$1,0),0)*(VLOOKUP($N135,[2]ActorTable!$1:$1048576,MATCH("표준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VLOOKUP($M135,$AN:$BA,MATCH($AX$1,$AN$1:$BA$1,0),0)+INT($I135*(VLOOKUP($M135,$AN:$BA,MATCH($AY$1,$AN$1:$BA$1,0),0)-VLOOKUP($M135,$AN:$BA,MATCH($AX$1,$AN$1:$BA$1,0),0)+1))),
IF($M135="지정 캐릭터 PP",
  IF(AND(OR($B135=10,$B135=11),$M135=OFFSET($M135,-1,0)),OFFSET(R135,-1,0),
    INT($O135*(VLOOKUP($M135,$AN:$BA,MATCH($AX$1,$AN$1:$BA$1,0),0)*(VLOOKUP($M135,$AN:$BA,MATCH($AY$1,$AN$1:$BA$1,0),0)+$I135*(VLOOKUP($M135,$AN:$BA,MATCH($AZ$1,$AN$1:$BA$1,0),0)-VLOOKUP($M135,$AN:$BA,MATCH($AY$1,$AN$1:$BA$1,0),0)))))),
IF(OR($M135="안 지정 캐릭터 PP 일반등급",$M135="안 지정 캐릭터 PP 영웅등급"),
  IF(AND(OR($B135=10,$B135=11),$M135=OFFSET($M135,-1,0)),OFFSET(R135,-1,0),
    $O135*VLOOKUP($M135,$AN:$BA,MATCH($AX$1,$AN$1:$BA$1,0),0)),
"그외없음")))))))</f>
        <v>1100</v>
      </c>
      <c r="S135" t="str">
        <f ca="1">IF(OR(ISNUMBER(N135),N135="삭제"),"",
IF(LEFT(N135,5)="Equip",
  IF($BN$1&lt;VLOOKUP(N135,[1]EquipTable!$1:$1048576,MATCH("업데이트순번",[1]EquipTable!$1:$1,0),0),"업데이트순번이상",""),
IF(LEFT(N135,5)="Actor",
  IF($BW$1&lt;VLOOKUP(N135,[2]ActorTable!$1:$1048576,MATCH("업데이트순번",[2]ActorTable!$1:$1,0),0),"업데이트순번이상",""),
"그외없음")))</f>
        <v/>
      </c>
      <c r="T135">
        <f t="shared" ca="1" si="53"/>
        <v>0</v>
      </c>
      <c r="U135" t="s">
        <v>93</v>
      </c>
      <c r="V135">
        <v>89535</v>
      </c>
      <c r="W135">
        <v>14</v>
      </c>
      <c r="X135" t="s">
        <v>129</v>
      </c>
      <c r="Z135">
        <v>1400</v>
      </c>
      <c r="AA135" t="str">
        <f t="shared" ca="1" si="54"/>
        <v>upn</v>
      </c>
      <c r="AB135" t="s">
        <v>93</v>
      </c>
      <c r="AC135">
        <v>55025</v>
      </c>
      <c r="AD135">
        <v>12</v>
      </c>
      <c r="AE135" t="s">
        <v>129</v>
      </c>
      <c r="AG135">
        <v>1200</v>
      </c>
      <c r="AH135" t="str">
        <f t="shared" si="55"/>
        <v/>
      </c>
      <c r="AI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IFERROR(VLOOKUP(AC135,[2]ActorTable!$A:$G,MATCH("이름참고",[2]ActorTable!$1:$1,0),0),"캐릭터없음"),
"")))))</f>
        <v/>
      </c>
      <c r="AJ135">
        <v>1</v>
      </c>
      <c r="AK13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v>
      </c>
      <c r="AL135" t="str">
        <f t="shared" ca="1" si="56"/>
        <v>{"dy":10,"sl":4,"tp":"upn","vl":"55025","cn":12,"pt":"GO","pr":1200}</v>
      </c>
    </row>
    <row r="136" spans="1:38">
      <c r="A136">
        <v>11</v>
      </c>
      <c r="B136">
        <v>4</v>
      </c>
      <c r="C136">
        <f t="shared" si="51"/>
        <v>0</v>
      </c>
      <c r="D136">
        <f t="shared" ca="1" si="59"/>
        <v>3.1177342043111511E-2</v>
      </c>
      <c r="E136">
        <f t="shared" ca="1" si="59"/>
        <v>0.78266183400110301</v>
      </c>
      <c r="F136">
        <f t="shared" ca="1" si="59"/>
        <v>0.88832826239294649</v>
      </c>
      <c r="G136">
        <f t="shared" ca="1" si="59"/>
        <v>0.29591409257379753</v>
      </c>
      <c r="H136">
        <f t="shared" ca="1" si="59"/>
        <v>0.20094516110744476</v>
      </c>
      <c r="I136">
        <f t="shared" ca="1" si="59"/>
        <v>7.0551022900715576E-3</v>
      </c>
      <c r="M136" t="str">
        <f t="shared" ca="1" si="52"/>
        <v>안 지정 캐릭터 PP 일반등급</v>
      </c>
      <c r="N136">
        <f t="shared" ca="1" si="60"/>
        <v>78266</v>
      </c>
      <c r="O136">
        <f t="shared" ca="1" si="57"/>
        <v>13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캐릭터",$M136="지정 캐릭터 LBP1",$M136="지정 캐릭터 LBP2",$M136="지정 캐릭터 LBP3",$M136="안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캐릭터",$M136="지정 캐릭터 LBP1",$M136="지정 캐릭터 LBP2",$M136="지정 캐릭터 LBP3"),
  IF(AND(OR($B136=10,$B136=11),$M136=OFFSET($M136,-1,0)),OFFSET(Q136,-1,0),
    IF(ISBLANK(VLOOKUP($N136,[2]ActorTable!$1:$1048576,MATCH("표준 DI pp Min",[2]ActorTable!$1:$1,0),0)),"삭제",
      INT(VLOOKUP($M136,$AN:$BA,MATCH($AX$1,$AN$1:$BA$1,0),0)*(VLOOKUP($N136,[2]ActorTable!$1:$1048576,MATCH("표준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VLOOKUP($M136,$AN:$BA,MATCH($AZ$1,$AN$1:$BA$1,0),0)+INT($H136*(VLOOKUP($M136,$AN:$BA,MATCH($BA$1,$AN$1:$BA$1,0),0)-VLOOKUP($M136,$AN:$BA,MATCH($AZ$1,$AN$1:$BA$1,0),0)+1))),
IF($M136="지정 캐릭터 PP",
  IF(AND(OR($B136=10,$B136=11),$M136=OFFSET($M136,-1,0)),OFFSET(Q136,-1,0),
    INT($O136*VLOOKUP($M136,$AN:$BA,MATCH($AX$1,$AN$1:$BA$1,0),0))),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영웅등급"),VLOOKUP($M136,$AN:$BA,MATCH($AX$1,$AN$1:$BA$1,0),0),
IF(OR($M136="지정 캐릭터",$M136="지정 캐릭터 LBP1",$M136="지정 캐릭터 LBP2",$M136="지정 캐릭터 LBP3"),
  IF(AND(OR($B136=10,$B136=11),$M136=OFFSET($M136,-1,0)),OFFSET(R136,-1,0),
    INT(VLOOKUP($M136,$AN:$BA,MATCH($AX$1,$AN$1:$BA$1,0),0)*(VLOOKUP($N136,[2]ActorTable!$1:$1048576,MATCH("표준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VLOOKUP($M136,$AN:$BA,MATCH($AX$1,$AN$1:$BA$1,0),0)+INT($I136*(VLOOKUP($M136,$AN:$BA,MATCH($AY$1,$AN$1:$BA$1,0),0)-VLOOKUP($M136,$AN:$BA,MATCH($AX$1,$AN$1:$BA$1,0),0)+1))),
IF($M136="지정 캐릭터 PP",
  IF(AND(OR($B136=10,$B136=11),$M136=OFFSET($M136,-1,0)),OFFSET(R136,-1,0),
    INT($O136*(VLOOKUP($M136,$AN:$BA,MATCH($AX$1,$AN$1:$BA$1,0),0)*(VLOOKUP($M136,$AN:$BA,MATCH($AY$1,$AN$1:$BA$1,0),0)+$I136*(VLOOKUP($M136,$AN:$BA,MATCH($AZ$1,$AN$1:$BA$1,0),0)-VLOOKUP($M136,$AN:$BA,MATCH($AY$1,$AN$1:$BA$1,0),0)))))),
IF(OR($M136="안 지정 캐릭터 PP 일반등급",$M136="안 지정 캐릭터 PP 영웅등급"),
  IF(AND(OR($B136=10,$B136=11),$M136=OFFSET($M136,-1,0)),OFFSET(R136,-1,0),
    $O136*VLOOKUP($M136,$AN:$BA,MATCH($AX$1,$AN$1:$BA$1,0),0)),
"그외없음")))))))</f>
        <v>1300</v>
      </c>
      <c r="S136" t="str">
        <f ca="1">IF(OR(ISNUMBER(N136),N136="삭제"),"",
IF(LEFT(N136,5)="Equip",
  IF($BN$1&lt;VLOOKUP(N136,[1]EquipTable!$1:$1048576,MATCH("업데이트순번",[1]EquipTable!$1:$1,0),0),"업데이트순번이상",""),
IF(LEFT(N136,5)="Actor",
  IF($BW$1&lt;VLOOKUP(N136,[2]ActorTable!$1:$1048576,MATCH("업데이트순번",[2]ActorTable!$1:$1,0),0),"업데이트순번이상",""),
"그외없음")))</f>
        <v/>
      </c>
      <c r="T136">
        <f t="shared" ca="1" si="53"/>
        <v>0</v>
      </c>
      <c r="U136" t="s">
        <v>93</v>
      </c>
      <c r="V136">
        <v>65107</v>
      </c>
      <c r="W136">
        <v>12</v>
      </c>
      <c r="X136" t="s">
        <v>129</v>
      </c>
      <c r="Z136">
        <v>1200</v>
      </c>
      <c r="AA136" t="str">
        <f t="shared" ca="1" si="54"/>
        <v>upn</v>
      </c>
      <c r="AB136" t="s">
        <v>93</v>
      </c>
      <c r="AC136">
        <v>35712</v>
      </c>
      <c r="AD136">
        <v>11</v>
      </c>
      <c r="AE136" t="s">
        <v>129</v>
      </c>
      <c r="AG136">
        <v>1100</v>
      </c>
      <c r="AH136" t="str">
        <f t="shared" si="55"/>
        <v/>
      </c>
      <c r="AI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IFERROR(VLOOKUP(AC136,[2]ActorTable!$A:$G,MATCH("이름참고",[2]ActorTable!$1:$1,0),0),"캐릭터없음"),
"")))))</f>
        <v/>
      </c>
      <c r="AJ136">
        <v>1</v>
      </c>
      <c r="AK13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v>
      </c>
      <c r="AL136" t="str">
        <f t="shared" ca="1" si="56"/>
        <v>{"dy":11,"sl":4,"tp":"upn","vl":"35712","cn":11,"pt":"GO","pr":1100}</v>
      </c>
    </row>
    <row r="137" spans="1:38">
      <c r="A137">
        <v>12</v>
      </c>
      <c r="B137">
        <v>4</v>
      </c>
      <c r="C137">
        <f t="shared" si="51"/>
        <v>0</v>
      </c>
      <c r="D137">
        <f t="shared" ca="1" si="59"/>
        <v>0.19673766621428546</v>
      </c>
      <c r="E137">
        <f t="shared" ca="1" si="59"/>
        <v>0.73531558650871975</v>
      </c>
      <c r="F137">
        <f t="shared" ca="1" si="59"/>
        <v>0.39798546594496131</v>
      </c>
      <c r="G137">
        <f t="shared" ca="1" si="59"/>
        <v>0.90474786431117926</v>
      </c>
      <c r="H137">
        <f t="shared" ca="1" si="59"/>
        <v>0.83998325645372007</v>
      </c>
      <c r="I137">
        <f t="shared" ca="1" si="59"/>
        <v>0.20912174953321927</v>
      </c>
      <c r="M137" t="str">
        <f t="shared" ca="1" si="52"/>
        <v>안 지정 캐릭터 PP 일반등급</v>
      </c>
      <c r="N137">
        <f t="shared" ca="1" si="60"/>
        <v>73531</v>
      </c>
      <c r="O137">
        <f t="shared" ca="1" si="57"/>
        <v>13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캐릭터",$M137="지정 캐릭터 LBP1",$M137="지정 캐릭터 LBP2",$M137="지정 캐릭터 LBP3",$M137="안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캐릭터",$M137="지정 캐릭터 LBP1",$M137="지정 캐릭터 LBP2",$M137="지정 캐릭터 LBP3"),
  IF(AND(OR($B137=10,$B137=11),$M137=OFFSET($M137,-1,0)),OFFSET(Q137,-1,0),
    IF(ISBLANK(VLOOKUP($N137,[2]ActorTable!$1:$1048576,MATCH("표준 DI pp Min",[2]ActorTable!$1:$1,0),0)),"삭제",
      INT(VLOOKUP($M137,$AN:$BA,MATCH($AX$1,$AN$1:$BA$1,0),0)*(VLOOKUP($N137,[2]ActorTable!$1:$1048576,MATCH("표준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VLOOKUP($M137,$AN:$BA,MATCH($AZ$1,$AN$1:$BA$1,0),0)+INT($H137*(VLOOKUP($M137,$AN:$BA,MATCH($BA$1,$AN$1:$BA$1,0),0)-VLOOKUP($M137,$AN:$BA,MATCH($AZ$1,$AN$1:$BA$1,0),0)+1))),
IF($M137="지정 캐릭터 PP",
  IF(AND(OR($B137=10,$B137=11),$M137=OFFSET($M137,-1,0)),OFFSET(Q137,-1,0),
    INT($O137*VLOOKUP($M137,$AN:$BA,MATCH($AX$1,$AN$1:$BA$1,0),0))),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영웅등급"),VLOOKUP($M137,$AN:$BA,MATCH($AX$1,$AN$1:$BA$1,0),0),
IF(OR($M137="지정 캐릭터",$M137="지정 캐릭터 LBP1",$M137="지정 캐릭터 LBP2",$M137="지정 캐릭터 LBP3"),
  IF(AND(OR($B137=10,$B137=11),$M137=OFFSET($M137,-1,0)),OFFSET(R137,-1,0),
    INT(VLOOKUP($M137,$AN:$BA,MATCH($AX$1,$AN$1:$BA$1,0),0)*(VLOOKUP($N137,[2]ActorTable!$1:$1048576,MATCH("표준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VLOOKUP($M137,$AN:$BA,MATCH($AX$1,$AN$1:$BA$1,0),0)+INT($I137*(VLOOKUP($M137,$AN:$BA,MATCH($AY$1,$AN$1:$BA$1,0),0)-VLOOKUP($M137,$AN:$BA,MATCH($AX$1,$AN$1:$BA$1,0),0)+1))),
IF($M137="지정 캐릭터 PP",
  IF(AND(OR($B137=10,$B137=11),$M137=OFFSET($M137,-1,0)),OFFSET(R137,-1,0),
    INT($O137*(VLOOKUP($M137,$AN:$BA,MATCH($AX$1,$AN$1:$BA$1,0),0)*(VLOOKUP($M137,$AN:$BA,MATCH($AY$1,$AN$1:$BA$1,0),0)+$I137*(VLOOKUP($M137,$AN:$BA,MATCH($AZ$1,$AN$1:$BA$1,0),0)-VLOOKUP($M137,$AN:$BA,MATCH($AY$1,$AN$1:$BA$1,0),0)))))),
IF(OR($M137="안 지정 캐릭터 PP 일반등급",$M137="안 지정 캐릭터 PP 영웅등급"),
  IF(AND(OR($B137=10,$B137=11),$M137=OFFSET($M137,-1,0)),OFFSET(R137,-1,0),
    $O137*VLOOKUP($M137,$AN:$BA,MATCH($AX$1,$AN$1:$BA$1,0),0)),
"그외없음")))))))</f>
        <v>1300</v>
      </c>
      <c r="S137" t="str">
        <f ca="1">IF(OR(ISNUMBER(N137),N137="삭제"),"",
IF(LEFT(N137,5)="Equip",
  IF($BN$1&lt;VLOOKUP(N137,[1]EquipTable!$1:$1048576,MATCH("업데이트순번",[1]EquipTable!$1:$1,0),0),"업데이트순번이상",""),
IF(LEFT(N137,5)="Actor",
  IF($BW$1&lt;VLOOKUP(N137,[2]ActorTable!$1:$1048576,MATCH("업데이트순번",[2]ActorTable!$1:$1,0),0),"업데이트순번이상",""),
"그외없음")))</f>
        <v/>
      </c>
      <c r="T137">
        <f t="shared" ca="1" si="53"/>
        <v>0</v>
      </c>
      <c r="U137" t="s">
        <v>93</v>
      </c>
      <c r="V137">
        <v>49657</v>
      </c>
      <c r="W137">
        <v>11</v>
      </c>
      <c r="X137" t="s">
        <v>129</v>
      </c>
      <c r="Z137">
        <v>1100</v>
      </c>
      <c r="AA137" t="str">
        <f t="shared" ca="1" si="54"/>
        <v>upn</v>
      </c>
      <c r="AB137" t="s">
        <v>93</v>
      </c>
      <c r="AC137">
        <v>98596</v>
      </c>
      <c r="AD137">
        <v>14</v>
      </c>
      <c r="AE137" t="s">
        <v>129</v>
      </c>
      <c r="AG137">
        <v>1400</v>
      </c>
      <c r="AH137" t="str">
        <f t="shared" si="55"/>
        <v/>
      </c>
      <c r="AI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IFERROR(VLOOKUP(AC137,[2]ActorTable!$A:$G,MATCH("이름참고",[2]ActorTable!$1:$1,0),0),"캐릭터없음"),
"")))))</f>
        <v/>
      </c>
      <c r="AJ137">
        <v>1</v>
      </c>
      <c r="AK13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v>
      </c>
      <c r="AL137" t="str">
        <f t="shared" ca="1" si="56"/>
        <v>{"dy":12,"sl":4,"tp":"upn","vl":"98596","cn":14,"pt":"GO","pr":1400}</v>
      </c>
    </row>
    <row r="138" spans="1:38">
      <c r="A138">
        <v>13</v>
      </c>
      <c r="B138">
        <v>4</v>
      </c>
      <c r="C138">
        <f t="shared" si="51"/>
        <v>0</v>
      </c>
      <c r="D138">
        <f t="shared" ca="1" si="59"/>
        <v>0.5269900327598338</v>
      </c>
      <c r="E138">
        <f t="shared" ca="1" si="59"/>
        <v>0.3715481381683573</v>
      </c>
      <c r="F138">
        <f t="shared" ca="1" si="59"/>
        <v>0.80559450493429863</v>
      </c>
      <c r="G138">
        <f t="shared" ca="1" si="59"/>
        <v>0.73052214943291516</v>
      </c>
      <c r="H138">
        <f t="shared" ca="1" si="59"/>
        <v>0.92395452266290268</v>
      </c>
      <c r="I138">
        <f t="shared" ca="1" si="59"/>
        <v>0.87605294345192197</v>
      </c>
      <c r="M138" t="str">
        <f t="shared" ca="1" si="52"/>
        <v>안 지정 캐릭터 PP 일반등급</v>
      </c>
      <c r="N138">
        <f t="shared" ca="1" si="60"/>
        <v>37154</v>
      </c>
      <c r="O138">
        <f t="shared" ca="1" si="57"/>
        <v>11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캐릭터",$M138="지정 캐릭터 LBP1",$M138="지정 캐릭터 LBP2",$M138="지정 캐릭터 LBP3",$M138="안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캐릭터",$M138="지정 캐릭터 LBP1",$M138="지정 캐릭터 LBP2",$M138="지정 캐릭터 LBP3"),
  IF(AND(OR($B138=10,$B138=11),$M138=OFFSET($M138,-1,0)),OFFSET(Q138,-1,0),
    IF(ISBLANK(VLOOKUP($N138,[2]ActorTable!$1:$1048576,MATCH("표준 DI pp Min",[2]ActorTable!$1:$1,0),0)),"삭제",
      INT(VLOOKUP($M138,$AN:$BA,MATCH($AX$1,$AN$1:$BA$1,0),0)*(VLOOKUP($N138,[2]ActorTable!$1:$1048576,MATCH("표준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VLOOKUP($M138,$AN:$BA,MATCH($AZ$1,$AN$1:$BA$1,0),0)+INT($H138*(VLOOKUP($M138,$AN:$BA,MATCH($BA$1,$AN$1:$BA$1,0),0)-VLOOKUP($M138,$AN:$BA,MATCH($AZ$1,$AN$1:$BA$1,0),0)+1))),
IF($M138="지정 캐릭터 PP",
  IF(AND(OR($B138=10,$B138=11),$M138=OFFSET($M138,-1,0)),OFFSET(Q138,-1,0),
    INT($O138*VLOOKUP($M138,$AN:$BA,MATCH($AX$1,$AN$1:$BA$1,0),0))),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영웅등급"),VLOOKUP($M138,$AN:$BA,MATCH($AX$1,$AN$1:$BA$1,0),0),
IF(OR($M138="지정 캐릭터",$M138="지정 캐릭터 LBP1",$M138="지정 캐릭터 LBP2",$M138="지정 캐릭터 LBP3"),
  IF(AND(OR($B138=10,$B138=11),$M138=OFFSET($M138,-1,0)),OFFSET(R138,-1,0),
    INT(VLOOKUP($M138,$AN:$BA,MATCH($AX$1,$AN$1:$BA$1,0),0)*(VLOOKUP($N138,[2]ActorTable!$1:$1048576,MATCH("표준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VLOOKUP($M138,$AN:$BA,MATCH($AX$1,$AN$1:$BA$1,0),0)+INT($I138*(VLOOKUP($M138,$AN:$BA,MATCH($AY$1,$AN$1:$BA$1,0),0)-VLOOKUP($M138,$AN:$BA,MATCH($AX$1,$AN$1:$BA$1,0),0)+1))),
IF($M138="지정 캐릭터 PP",
  IF(AND(OR($B138=10,$B138=11),$M138=OFFSET($M138,-1,0)),OFFSET(R138,-1,0),
    INT($O138*(VLOOKUP($M138,$AN:$BA,MATCH($AX$1,$AN$1:$BA$1,0),0)*(VLOOKUP($M138,$AN:$BA,MATCH($AY$1,$AN$1:$BA$1,0),0)+$I138*(VLOOKUP($M138,$AN:$BA,MATCH($AZ$1,$AN$1:$BA$1,0),0)-VLOOKUP($M138,$AN:$BA,MATCH($AY$1,$AN$1:$BA$1,0),0)))))),
IF(OR($M138="안 지정 캐릭터 PP 일반등급",$M138="안 지정 캐릭터 PP 영웅등급"),
  IF(AND(OR($B138=10,$B138=11),$M138=OFFSET($M138,-1,0)),OFFSET(R138,-1,0),
    $O138*VLOOKUP($M138,$AN:$BA,MATCH($AX$1,$AN$1:$BA$1,0),0)),
"그외없음")))))))</f>
        <v>1100</v>
      </c>
      <c r="S138" t="str">
        <f ca="1">IF(OR(ISNUMBER(N138),N138="삭제"),"",
IF(LEFT(N138,5)="Equip",
  IF($BN$1&lt;VLOOKUP(N138,[1]EquipTable!$1:$1048576,MATCH("업데이트순번",[1]EquipTable!$1:$1,0),0),"업데이트순번이상",""),
IF(LEFT(N138,5)="Actor",
  IF($BW$1&lt;VLOOKUP(N138,[2]ActorTable!$1:$1048576,MATCH("업데이트순번",[2]ActorTable!$1:$1,0),0),"업데이트순번이상",""),
"그외없음")))</f>
        <v/>
      </c>
      <c r="T138">
        <f t="shared" ca="1" si="53"/>
        <v>0</v>
      </c>
      <c r="U138" t="s">
        <v>93</v>
      </c>
      <c r="V138">
        <v>23542</v>
      </c>
      <c r="W138">
        <v>10</v>
      </c>
      <c r="X138" t="s">
        <v>129</v>
      </c>
      <c r="Z138">
        <v>1000</v>
      </c>
      <c r="AA138" t="str">
        <f t="shared" ca="1" si="54"/>
        <v>upn</v>
      </c>
      <c r="AB138" t="s">
        <v>93</v>
      </c>
      <c r="AC138">
        <v>30428</v>
      </c>
      <c r="AD138">
        <v>10</v>
      </c>
      <c r="AE138" t="s">
        <v>129</v>
      </c>
      <c r="AG138">
        <v>1000</v>
      </c>
      <c r="AH138" t="str">
        <f t="shared" si="55"/>
        <v/>
      </c>
      <c r="AI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IFERROR(VLOOKUP(AC138,[2]ActorTable!$A:$G,MATCH("이름참고",[2]ActorTable!$1:$1,0),0),"캐릭터없음"),
"")))))</f>
        <v/>
      </c>
      <c r="AJ138">
        <v>1</v>
      </c>
      <c r="AK13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v>
      </c>
      <c r="AL138" t="str">
        <f t="shared" ca="1" si="56"/>
        <v>{"dy":13,"sl":4,"tp":"upn","vl":"30428","cn":10,"pt":"GO","pr":1000}</v>
      </c>
    </row>
    <row r="139" spans="1:38">
      <c r="A139">
        <v>14</v>
      </c>
      <c r="B139">
        <v>4</v>
      </c>
      <c r="C139">
        <f t="shared" si="51"/>
        <v>0</v>
      </c>
      <c r="D139">
        <f t="shared" ca="1" si="59"/>
        <v>0.54396912915322038</v>
      </c>
      <c r="E139">
        <f t="shared" ca="1" si="59"/>
        <v>0.64831120757581084</v>
      </c>
      <c r="F139">
        <f t="shared" ca="1" si="59"/>
        <v>0.45454507294641344</v>
      </c>
      <c r="G139">
        <f t="shared" ca="1" si="59"/>
        <v>0.79939663375186298</v>
      </c>
      <c r="H139">
        <f t="shared" ca="1" si="59"/>
        <v>0.75380324791794351</v>
      </c>
      <c r="I139">
        <f t="shared" ca="1" si="59"/>
        <v>0.75675219703895746</v>
      </c>
      <c r="M139" t="str">
        <f t="shared" ca="1" si="52"/>
        <v>안 지정 캐릭터 PP 일반등급</v>
      </c>
      <c r="N139">
        <f t="shared" ca="1" si="60"/>
        <v>64831</v>
      </c>
      <c r="O139">
        <f t="shared" ca="1" si="57"/>
        <v>12</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캐릭터",$M139="지정 캐릭터 LBP1",$M139="지정 캐릭터 LBP2",$M139="지정 캐릭터 LBP3",$M139="안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캐릭터",$M139="지정 캐릭터 LBP1",$M139="지정 캐릭터 LBP2",$M139="지정 캐릭터 LBP3"),
  IF(AND(OR($B139=10,$B139=11),$M139=OFFSET($M139,-1,0)),OFFSET(Q139,-1,0),
    IF(ISBLANK(VLOOKUP($N139,[2]ActorTable!$1:$1048576,MATCH("표준 DI pp Min",[2]ActorTable!$1:$1,0),0)),"삭제",
      INT(VLOOKUP($M139,$AN:$BA,MATCH($AX$1,$AN$1:$BA$1,0),0)*(VLOOKUP($N139,[2]ActorTable!$1:$1048576,MATCH("표준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VLOOKUP($M139,$AN:$BA,MATCH($AZ$1,$AN$1:$BA$1,0),0)+INT($H139*(VLOOKUP($M139,$AN:$BA,MATCH($BA$1,$AN$1:$BA$1,0),0)-VLOOKUP($M139,$AN:$BA,MATCH($AZ$1,$AN$1:$BA$1,0),0)+1))),
IF($M139="지정 캐릭터 PP",
  IF(AND(OR($B139=10,$B139=11),$M139=OFFSET($M139,-1,0)),OFFSET(Q139,-1,0),
    INT($O139*VLOOKUP($M139,$AN:$BA,MATCH($AX$1,$AN$1:$BA$1,0),0))),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영웅등급"),VLOOKUP($M139,$AN:$BA,MATCH($AX$1,$AN$1:$BA$1,0),0),
IF(OR($M139="지정 캐릭터",$M139="지정 캐릭터 LBP1",$M139="지정 캐릭터 LBP2",$M139="지정 캐릭터 LBP3"),
  IF(AND(OR($B139=10,$B139=11),$M139=OFFSET($M139,-1,0)),OFFSET(R139,-1,0),
    INT(VLOOKUP($M139,$AN:$BA,MATCH($AX$1,$AN$1:$BA$1,0),0)*(VLOOKUP($N139,[2]ActorTable!$1:$1048576,MATCH("표준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VLOOKUP($M139,$AN:$BA,MATCH($AX$1,$AN$1:$BA$1,0),0)+INT($I139*(VLOOKUP($M139,$AN:$BA,MATCH($AY$1,$AN$1:$BA$1,0),0)-VLOOKUP($M139,$AN:$BA,MATCH($AX$1,$AN$1:$BA$1,0),0)+1))),
IF($M139="지정 캐릭터 PP",
  IF(AND(OR($B139=10,$B139=11),$M139=OFFSET($M139,-1,0)),OFFSET(R139,-1,0),
    INT($O139*(VLOOKUP($M139,$AN:$BA,MATCH($AX$1,$AN$1:$BA$1,0),0)*(VLOOKUP($M139,$AN:$BA,MATCH($AY$1,$AN$1:$BA$1,0),0)+$I139*(VLOOKUP($M139,$AN:$BA,MATCH($AZ$1,$AN$1:$BA$1,0),0)-VLOOKUP($M139,$AN:$BA,MATCH($AY$1,$AN$1:$BA$1,0),0)))))),
IF(OR($M139="안 지정 캐릭터 PP 일반등급",$M139="안 지정 캐릭터 PP 영웅등급"),
  IF(AND(OR($B139=10,$B139=11),$M139=OFFSET($M139,-1,0)),OFFSET(R139,-1,0),
    $O139*VLOOKUP($M139,$AN:$BA,MATCH($AX$1,$AN$1:$BA$1,0),0)),
"그외없음")))))))</f>
        <v>1200</v>
      </c>
      <c r="S139" t="str">
        <f ca="1">IF(OR(ISNUMBER(N139),N139="삭제"),"",
IF(LEFT(N139,5)="Equip",
  IF($BN$1&lt;VLOOKUP(N139,[1]EquipTable!$1:$1048576,MATCH("업데이트순번",[1]EquipTable!$1:$1,0),0),"업데이트순번이상",""),
IF(LEFT(N139,5)="Actor",
  IF($BW$1&lt;VLOOKUP(N139,[2]ActorTable!$1:$1048576,MATCH("업데이트순번",[2]ActorTable!$1:$1,0),0),"업데이트순번이상",""),
"그외없음")))</f>
        <v/>
      </c>
      <c r="T139">
        <f t="shared" ca="1" si="53"/>
        <v>0</v>
      </c>
      <c r="U139" t="s">
        <v>93</v>
      </c>
      <c r="V139">
        <v>27882</v>
      </c>
      <c r="W139">
        <v>10</v>
      </c>
      <c r="X139" t="s">
        <v>129</v>
      </c>
      <c r="Z139">
        <v>1000</v>
      </c>
      <c r="AA139" t="str">
        <f t="shared" ca="1" si="54"/>
        <v>upn</v>
      </c>
      <c r="AB139" t="s">
        <v>93</v>
      </c>
      <c r="AC139">
        <v>43921</v>
      </c>
      <c r="AD139">
        <v>11</v>
      </c>
      <c r="AE139" t="s">
        <v>129</v>
      </c>
      <c r="AG139">
        <v>1100</v>
      </c>
      <c r="AH139" t="str">
        <f t="shared" si="55"/>
        <v/>
      </c>
      <c r="AI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IFERROR(VLOOKUP(AC139,[2]ActorTable!$A:$G,MATCH("이름참고",[2]ActorTable!$1:$1,0),0),"캐릭터없음"),
"")))))</f>
        <v/>
      </c>
      <c r="AJ139">
        <v>1</v>
      </c>
      <c r="AK13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v>
      </c>
      <c r="AL139" t="str">
        <f t="shared" ca="1" si="56"/>
        <v>{"dy":14,"sl":4,"tp":"upn","vl":"43921","cn":11,"pt":"GO","pr":1100}</v>
      </c>
    </row>
    <row r="140" spans="1:38">
      <c r="A140">
        <v>15</v>
      </c>
      <c r="B140">
        <v>4</v>
      </c>
      <c r="C140">
        <f t="shared" si="51"/>
        <v>0</v>
      </c>
      <c r="D140">
        <f t="shared" ca="1" si="59"/>
        <v>0.52687347737364254</v>
      </c>
      <c r="E140">
        <f t="shared" ca="1" si="59"/>
        <v>7.0548725477797336E-2</v>
      </c>
      <c r="F140">
        <f t="shared" ca="1" si="59"/>
        <v>0.2227258518211167</v>
      </c>
      <c r="G140">
        <f t="shared" ca="1" si="59"/>
        <v>0.48683425947307313</v>
      </c>
      <c r="H140">
        <f t="shared" ca="1" si="59"/>
        <v>0.65721893589307356</v>
      </c>
      <c r="I140">
        <f t="shared" ca="1" si="59"/>
        <v>4.3416137215828932E-2</v>
      </c>
      <c r="M140" t="str">
        <f t="shared" ca="1" si="52"/>
        <v>안 지정 캐릭터 PP 일반등급</v>
      </c>
      <c r="N140">
        <f t="shared" ca="1" si="60"/>
        <v>7054</v>
      </c>
      <c r="O140">
        <f t="shared" ca="1" si="57"/>
        <v>9</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캐릭터",$M140="지정 캐릭터 LBP1",$M140="지정 캐릭터 LBP2",$M140="지정 캐릭터 LBP3",$M140="안 지정 캐릭터 영웅등급"),"DI",
IF($M140="지정 캐릭터 PP","DI",
IF(OR($M140="안 지정 캐릭터 PP 일반등급",$M140="안 지정 캐릭터 PP 영웅등급"),"GO",
"그외없음"))))))</f>
        <v>GO</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캐릭터",$M140="지정 캐릭터 LBP1",$M140="지정 캐릭터 LBP2",$M140="지정 캐릭터 LBP3"),
  IF(AND(OR($B140=10,$B140=11),$M140=OFFSET($M140,-1,0)),OFFSET(Q140,-1,0),
    IF(ISBLANK(VLOOKUP($N140,[2]ActorTable!$1:$1048576,MATCH("표준 DI pp Min",[2]ActorTable!$1:$1,0),0)),"삭제",
      INT(VLOOKUP($M140,$AN:$BA,MATCH($AX$1,$AN$1:$BA$1,0),0)*(VLOOKUP($N140,[2]ActorTable!$1:$1048576,MATCH("표준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VLOOKUP($M140,$AN:$BA,MATCH($AZ$1,$AN$1:$BA$1,0),0)+INT($H140*(VLOOKUP($M140,$AN:$BA,MATCH($BA$1,$AN$1:$BA$1,0),0)-VLOOKUP($M140,$AN:$BA,MATCH($AZ$1,$AN$1:$BA$1,0),0)+1))),
IF($M140="지정 캐릭터 PP",
  IF(AND(OR($B140=10,$B140=11),$M140=OFFSET($M140,-1,0)),OFFSET(Q140,-1,0),
    INT($O140*VLOOKUP($M140,$AN:$BA,MATCH($AX$1,$AN$1:$BA$1,0),0))),
"그외없음")))))))</f>
        <v>삭제</v>
      </c>
      <c r="R140">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영웅등급"),VLOOKUP($M140,$AN:$BA,MATCH($AX$1,$AN$1:$BA$1,0),0),
IF(OR($M140="지정 캐릭터",$M140="지정 캐릭터 LBP1",$M140="지정 캐릭터 LBP2",$M140="지정 캐릭터 LBP3"),
  IF(AND(OR($B140=10,$B140=11),$M140=OFFSET($M140,-1,0)),OFFSET(R140,-1,0),
    INT(VLOOKUP($M140,$AN:$BA,MATCH($AX$1,$AN$1:$BA$1,0),0)*(VLOOKUP($N140,[2]ActorTable!$1:$1048576,MATCH("표준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VLOOKUP($M140,$AN:$BA,MATCH($AX$1,$AN$1:$BA$1,0),0)+INT($I140*(VLOOKUP($M140,$AN:$BA,MATCH($AY$1,$AN$1:$BA$1,0),0)-VLOOKUP($M140,$AN:$BA,MATCH($AX$1,$AN$1:$BA$1,0),0)+1))),
IF($M140="지정 캐릭터 PP",
  IF(AND(OR($B140=10,$B140=11),$M140=OFFSET($M140,-1,0)),OFFSET(R140,-1,0),
    INT($O140*(VLOOKUP($M140,$AN:$BA,MATCH($AX$1,$AN$1:$BA$1,0),0)*(VLOOKUP($M140,$AN:$BA,MATCH($AY$1,$AN$1:$BA$1,0),0)+$I140*(VLOOKUP($M140,$AN:$BA,MATCH($AZ$1,$AN$1:$BA$1,0),0)-VLOOKUP($M140,$AN:$BA,MATCH($AY$1,$AN$1:$BA$1,0),0)))))),
IF(OR($M140="안 지정 캐릭터 PP 일반등급",$M140="안 지정 캐릭터 PP 영웅등급"),
  IF(AND(OR($B140=10,$B140=11),$M140=OFFSET($M140,-1,0)),OFFSET(R140,-1,0),
    $O140*VLOOKUP($M140,$AN:$BA,MATCH($AX$1,$AN$1:$BA$1,0),0)),
"그외없음")))))))</f>
        <v>900</v>
      </c>
      <c r="S140" t="str">
        <f ca="1">IF(OR(ISNUMBER(N140),N140="삭제"),"",
IF(LEFT(N140,5)="Equip",
  IF($BN$1&lt;VLOOKUP(N140,[1]EquipTable!$1:$1048576,MATCH("업데이트순번",[1]EquipTable!$1:$1,0),0),"업데이트순번이상",""),
IF(LEFT(N140,5)="Actor",
  IF($BW$1&lt;VLOOKUP(N140,[2]ActorTable!$1:$1048576,MATCH("업데이트순번",[2]ActorTable!$1:$1,0),0),"업데이트순번이상",""),
"그외없음")))</f>
        <v/>
      </c>
      <c r="T140">
        <f t="shared" ca="1" si="53"/>
        <v>0</v>
      </c>
      <c r="U140" t="s">
        <v>93</v>
      </c>
      <c r="V140">
        <v>49434</v>
      </c>
      <c r="W140">
        <v>11</v>
      </c>
      <c r="X140" t="s">
        <v>129</v>
      </c>
      <c r="Z140">
        <v>1100</v>
      </c>
      <c r="AA140" t="str">
        <f t="shared" ca="1" si="54"/>
        <v>upn</v>
      </c>
      <c r="AB140" t="s">
        <v>93</v>
      </c>
      <c r="AC140">
        <v>72846</v>
      </c>
      <c r="AD140">
        <v>13</v>
      </c>
      <c r="AE140" t="s">
        <v>129</v>
      </c>
      <c r="AG140">
        <v>1300</v>
      </c>
      <c r="AH140" t="str">
        <f t="shared" si="55"/>
        <v/>
      </c>
      <c r="AI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IFERROR(VLOOKUP(AC140,[2]ActorTable!$A:$G,MATCH("이름참고",[2]ActorTable!$1:$1,0),0),"캐릭터없음"),
"")))))</f>
        <v/>
      </c>
      <c r="AJ140">
        <v>1</v>
      </c>
      <c r="AK14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v>
      </c>
      <c r="AL140" t="str">
        <f t="shared" ca="1" si="56"/>
        <v>{"dy":15,"sl":4,"tp":"upn","vl":"72846","cn":13,"pt":"GO","pr":1300}</v>
      </c>
    </row>
    <row r="141" spans="1:38">
      <c r="A141">
        <v>16</v>
      </c>
      <c r="B141">
        <v>4</v>
      </c>
      <c r="C141">
        <f t="shared" si="51"/>
        <v>0</v>
      </c>
      <c r="D141">
        <f t="shared" ca="1" si="59"/>
        <v>0.44170281918967402</v>
      </c>
      <c r="E141">
        <f t="shared" ca="1" si="59"/>
        <v>8.218611887122329E-2</v>
      </c>
      <c r="F141">
        <f t="shared" ca="1" si="59"/>
        <v>0.63598958397560901</v>
      </c>
      <c r="G141">
        <f t="shared" ca="1" si="59"/>
        <v>0.60121261819461136</v>
      </c>
      <c r="H141">
        <f t="shared" ca="1" si="59"/>
        <v>0.49559568354685435</v>
      </c>
      <c r="I141">
        <f t="shared" ca="1" si="59"/>
        <v>0.93453776395881183</v>
      </c>
      <c r="M141" t="str">
        <f t="shared" ca="1" si="52"/>
        <v>안 지정 캐릭터 PP 일반등급</v>
      </c>
      <c r="N141">
        <f t="shared" ca="1" si="60"/>
        <v>8218</v>
      </c>
      <c r="O141">
        <f t="shared" ca="1" si="57"/>
        <v>9</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캐릭터",$M141="지정 캐릭터 LBP1",$M141="지정 캐릭터 LBP2",$M141="지정 캐릭터 LBP3",$M141="안 지정 캐릭터 영웅등급"),"DI",
IF($M141="지정 캐릭터 PP","DI",
IF(OR($M141="안 지정 캐릭터 PP 일반등급",$M141="안 지정 캐릭터 PP 영웅등급"),"GO",
"그외없음"))))))</f>
        <v>GO</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캐릭터",$M141="지정 캐릭터 LBP1",$M141="지정 캐릭터 LBP2",$M141="지정 캐릭터 LBP3"),
  IF(AND(OR($B141=10,$B141=11),$M141=OFFSET($M141,-1,0)),OFFSET(Q141,-1,0),
    IF(ISBLANK(VLOOKUP($N141,[2]ActorTable!$1:$1048576,MATCH("표준 DI pp Min",[2]ActorTable!$1:$1,0),0)),"삭제",
      INT(VLOOKUP($M141,$AN:$BA,MATCH($AX$1,$AN$1:$BA$1,0),0)*(VLOOKUP($N141,[2]ActorTable!$1:$1048576,MATCH("표준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VLOOKUP($M141,$AN:$BA,MATCH($AZ$1,$AN$1:$BA$1,0),0)+INT($H141*(VLOOKUP($M141,$AN:$BA,MATCH($BA$1,$AN$1:$BA$1,0),0)-VLOOKUP($M141,$AN:$BA,MATCH($AZ$1,$AN$1:$BA$1,0),0)+1))),
IF($M141="지정 캐릭터 PP",
  IF(AND(OR($B141=10,$B141=11),$M141=OFFSET($M141,-1,0)),OFFSET(Q141,-1,0),
    INT($O141*VLOOKUP($M141,$AN:$BA,MATCH($AX$1,$AN$1:$BA$1,0),0))),
"그외없음")))))))</f>
        <v>삭제</v>
      </c>
      <c r="R141">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영웅등급"),VLOOKUP($M141,$AN:$BA,MATCH($AX$1,$AN$1:$BA$1,0),0),
IF(OR($M141="지정 캐릭터",$M141="지정 캐릭터 LBP1",$M141="지정 캐릭터 LBP2",$M141="지정 캐릭터 LBP3"),
  IF(AND(OR($B141=10,$B141=11),$M141=OFFSET($M141,-1,0)),OFFSET(R141,-1,0),
    INT(VLOOKUP($M141,$AN:$BA,MATCH($AX$1,$AN$1:$BA$1,0),0)*(VLOOKUP($N141,[2]ActorTable!$1:$1048576,MATCH("표준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VLOOKUP($M141,$AN:$BA,MATCH($AX$1,$AN$1:$BA$1,0),0)+INT($I141*(VLOOKUP($M141,$AN:$BA,MATCH($AY$1,$AN$1:$BA$1,0),0)-VLOOKUP($M141,$AN:$BA,MATCH($AX$1,$AN$1:$BA$1,0),0)+1))),
IF($M141="지정 캐릭터 PP",
  IF(AND(OR($B141=10,$B141=11),$M141=OFFSET($M141,-1,0)),OFFSET(R141,-1,0),
    INT($O141*(VLOOKUP($M141,$AN:$BA,MATCH($AX$1,$AN$1:$BA$1,0),0)*(VLOOKUP($M141,$AN:$BA,MATCH($AY$1,$AN$1:$BA$1,0),0)+$I141*(VLOOKUP($M141,$AN:$BA,MATCH($AZ$1,$AN$1:$BA$1,0),0)-VLOOKUP($M141,$AN:$BA,MATCH($AY$1,$AN$1:$BA$1,0),0)))))),
IF(OR($M141="안 지정 캐릭터 PP 일반등급",$M141="안 지정 캐릭터 PP 영웅등급"),
  IF(AND(OR($B141=10,$B141=11),$M141=OFFSET($M141,-1,0)),OFFSET(R141,-1,0),
    $O141*VLOOKUP($M141,$AN:$BA,MATCH($AX$1,$AN$1:$BA$1,0),0)),
"그외없음")))))))</f>
        <v>900</v>
      </c>
      <c r="S141" t="str">
        <f ca="1">IF(OR(ISNUMBER(N141),N141="삭제"),"",
IF(LEFT(N141,5)="Equip",
  IF($BN$1&lt;VLOOKUP(N141,[1]EquipTable!$1:$1048576,MATCH("업데이트순번",[1]EquipTable!$1:$1,0),0),"업데이트순번이상",""),
IF(LEFT(N141,5)="Actor",
  IF($BW$1&lt;VLOOKUP(N141,[2]ActorTable!$1:$1048576,MATCH("업데이트순번",[2]ActorTable!$1:$1,0),0),"업데이트순번이상",""),
"그외없음")))</f>
        <v/>
      </c>
      <c r="T141">
        <f t="shared" ca="1" si="53"/>
        <v>0</v>
      </c>
      <c r="U141" t="s">
        <v>93</v>
      </c>
      <c r="V141">
        <v>31867</v>
      </c>
      <c r="W141">
        <v>10</v>
      </c>
      <c r="X141" t="s">
        <v>129</v>
      </c>
      <c r="Z141">
        <v>1000</v>
      </c>
      <c r="AA141" t="str">
        <f t="shared" ca="1" si="54"/>
        <v>upn</v>
      </c>
      <c r="AB141" t="s">
        <v>93</v>
      </c>
      <c r="AC141">
        <v>96095</v>
      </c>
      <c r="AD141">
        <v>14</v>
      </c>
      <c r="AE141" t="s">
        <v>129</v>
      </c>
      <c r="AG141">
        <v>1400</v>
      </c>
      <c r="AH141" t="str">
        <f t="shared" si="55"/>
        <v/>
      </c>
      <c r="AI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IFERROR(VLOOKUP(AC141,[2]ActorTable!$A:$G,MATCH("이름참고",[2]ActorTable!$1:$1,0),0),"캐릭터없음"),
"")))))</f>
        <v/>
      </c>
      <c r="AJ141">
        <v>1</v>
      </c>
      <c r="AK14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v>
      </c>
      <c r="AL141" t="str">
        <f t="shared" ca="1" si="56"/>
        <v>{"dy":16,"sl":4,"tp":"upn","vl":"96095","cn":14,"pt":"GO","pr":1400}</v>
      </c>
    </row>
    <row r="142" spans="1:38">
      <c r="A142">
        <v>17</v>
      </c>
      <c r="B142">
        <v>4</v>
      </c>
      <c r="C142">
        <f t="shared" si="51"/>
        <v>0</v>
      </c>
      <c r="D142">
        <f t="shared" ref="D142:I151" ca="1" si="61">RAND()</f>
        <v>0.3767969727692243</v>
      </c>
      <c r="E142">
        <f t="shared" ca="1" si="61"/>
        <v>0.40097667911567081</v>
      </c>
      <c r="F142">
        <f t="shared" ca="1" si="61"/>
        <v>0.82931729662117071</v>
      </c>
      <c r="G142">
        <f t="shared" ca="1" si="61"/>
        <v>0.96422306833068561</v>
      </c>
      <c r="H142">
        <f t="shared" ca="1" si="61"/>
        <v>0.5926680643928488</v>
      </c>
      <c r="I142">
        <f t="shared" ca="1" si="61"/>
        <v>0.81289326893161606</v>
      </c>
      <c r="M142" t="str">
        <f t="shared" ca="1" si="52"/>
        <v>안 지정 캐릭터 PP 일반등급</v>
      </c>
      <c r="N142">
        <f t="shared" ca="1" si="60"/>
        <v>40097</v>
      </c>
      <c r="O142">
        <f t="shared" ca="1" si="57"/>
        <v>11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캐릭터",$M142="지정 캐릭터 LBP1",$M142="지정 캐릭터 LBP2",$M142="지정 캐릭터 LBP3",$M142="안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캐릭터",$M142="지정 캐릭터 LBP1",$M142="지정 캐릭터 LBP2",$M142="지정 캐릭터 LBP3"),
  IF(AND(OR($B142=10,$B142=11),$M142=OFFSET($M142,-1,0)),OFFSET(Q142,-1,0),
    IF(ISBLANK(VLOOKUP($N142,[2]ActorTable!$1:$1048576,MATCH("표준 DI pp Min",[2]ActorTable!$1:$1,0),0)),"삭제",
      INT(VLOOKUP($M142,$AN:$BA,MATCH($AX$1,$AN$1:$BA$1,0),0)*(VLOOKUP($N142,[2]ActorTable!$1:$1048576,MATCH("표준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VLOOKUP($M142,$AN:$BA,MATCH($AZ$1,$AN$1:$BA$1,0),0)+INT($H142*(VLOOKUP($M142,$AN:$BA,MATCH($BA$1,$AN$1:$BA$1,0),0)-VLOOKUP($M142,$AN:$BA,MATCH($AZ$1,$AN$1:$BA$1,0),0)+1))),
IF($M142="지정 캐릭터 PP",
  IF(AND(OR($B142=10,$B142=11),$M142=OFFSET($M142,-1,0)),OFFSET(Q142,-1,0),
    INT($O142*VLOOKUP($M142,$AN:$BA,MATCH($AX$1,$AN$1:$BA$1,0),0))),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영웅등급"),VLOOKUP($M142,$AN:$BA,MATCH($AX$1,$AN$1:$BA$1,0),0),
IF(OR($M142="지정 캐릭터",$M142="지정 캐릭터 LBP1",$M142="지정 캐릭터 LBP2",$M142="지정 캐릭터 LBP3"),
  IF(AND(OR($B142=10,$B142=11),$M142=OFFSET($M142,-1,0)),OFFSET(R142,-1,0),
    INT(VLOOKUP($M142,$AN:$BA,MATCH($AX$1,$AN$1:$BA$1,0),0)*(VLOOKUP($N142,[2]ActorTable!$1:$1048576,MATCH("표준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VLOOKUP($M142,$AN:$BA,MATCH($AX$1,$AN$1:$BA$1,0),0)+INT($I142*(VLOOKUP($M142,$AN:$BA,MATCH($AY$1,$AN$1:$BA$1,0),0)-VLOOKUP($M142,$AN:$BA,MATCH($AX$1,$AN$1:$BA$1,0),0)+1))),
IF($M142="지정 캐릭터 PP",
  IF(AND(OR($B142=10,$B142=11),$M142=OFFSET($M142,-1,0)),OFFSET(R142,-1,0),
    INT($O142*(VLOOKUP($M142,$AN:$BA,MATCH($AX$1,$AN$1:$BA$1,0),0)*(VLOOKUP($M142,$AN:$BA,MATCH($AY$1,$AN$1:$BA$1,0),0)+$I142*(VLOOKUP($M142,$AN:$BA,MATCH($AZ$1,$AN$1:$BA$1,0),0)-VLOOKUP($M142,$AN:$BA,MATCH($AY$1,$AN$1:$BA$1,0),0)))))),
IF(OR($M142="안 지정 캐릭터 PP 일반등급",$M142="안 지정 캐릭터 PP 영웅등급"),
  IF(AND(OR($B142=10,$B142=11),$M142=OFFSET($M142,-1,0)),OFFSET(R142,-1,0),
    $O142*VLOOKUP($M142,$AN:$BA,MATCH($AX$1,$AN$1:$BA$1,0),0)),
"그외없음")))))))</f>
        <v>1100</v>
      </c>
      <c r="S142" t="str">
        <f ca="1">IF(OR(ISNUMBER(N142),N142="삭제"),"",
IF(LEFT(N142,5)="Equip",
  IF($BN$1&lt;VLOOKUP(N142,[1]EquipTable!$1:$1048576,MATCH("업데이트순번",[1]EquipTable!$1:$1,0),0),"업데이트순번이상",""),
IF(LEFT(N142,5)="Actor",
  IF($BW$1&lt;VLOOKUP(N142,[2]ActorTable!$1:$1048576,MATCH("업데이트순번",[2]ActorTable!$1:$1,0),0),"업데이트순번이상",""),
"그외없음")))</f>
        <v/>
      </c>
      <c r="T142">
        <f t="shared" ca="1" si="53"/>
        <v>0</v>
      </c>
      <c r="U142" t="s">
        <v>93</v>
      </c>
      <c r="V142">
        <v>98900</v>
      </c>
      <c r="W142">
        <v>14</v>
      </c>
      <c r="X142" t="s">
        <v>129</v>
      </c>
      <c r="Z142">
        <v>1400</v>
      </c>
      <c r="AA142" t="str">
        <f t="shared" ca="1" si="54"/>
        <v>upn</v>
      </c>
      <c r="AB142" t="s">
        <v>93</v>
      </c>
      <c r="AC142">
        <v>90626</v>
      </c>
      <c r="AD142">
        <v>14</v>
      </c>
      <c r="AE142" t="s">
        <v>129</v>
      </c>
      <c r="AG142">
        <v>1400</v>
      </c>
      <c r="AH142" t="str">
        <f t="shared" si="55"/>
        <v/>
      </c>
      <c r="AI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IFERROR(VLOOKUP(AC142,[2]ActorTable!$A:$G,MATCH("이름참고",[2]ActorTable!$1:$1,0),0),"캐릭터없음"),
"")))))</f>
        <v/>
      </c>
      <c r="AJ142">
        <v>1</v>
      </c>
      <c r="AK14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v>
      </c>
      <c r="AL142" t="str">
        <f t="shared" ca="1" si="56"/>
        <v>{"dy":17,"sl":4,"tp":"upn","vl":"90626","cn":14,"pt":"GO","pr":1400}</v>
      </c>
    </row>
    <row r="143" spans="1:38">
      <c r="A143">
        <v>18</v>
      </c>
      <c r="B143">
        <v>4</v>
      </c>
      <c r="C143">
        <f t="shared" si="51"/>
        <v>0</v>
      </c>
      <c r="D143">
        <f t="shared" ca="1" si="61"/>
        <v>0.376763497348097</v>
      </c>
      <c r="E143">
        <f t="shared" ca="1" si="61"/>
        <v>8.7960193514743601E-2</v>
      </c>
      <c r="F143">
        <f t="shared" ca="1" si="61"/>
        <v>0.96405070362480283</v>
      </c>
      <c r="G143">
        <f t="shared" ca="1" si="61"/>
        <v>6.7224245416507178E-2</v>
      </c>
      <c r="H143">
        <f t="shared" ca="1" si="61"/>
        <v>0.90620206934234515</v>
      </c>
      <c r="I143">
        <f t="shared" ca="1" si="61"/>
        <v>0.52715456481201139</v>
      </c>
      <c r="M143" t="str">
        <f t="shared" ca="1" si="52"/>
        <v>안 지정 캐릭터 PP 일반등급</v>
      </c>
      <c r="N143">
        <f t="shared" ca="1" si="60"/>
        <v>8796</v>
      </c>
      <c r="O143">
        <f t="shared" ca="1" si="57"/>
        <v>9</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캐릭터",$M143="지정 캐릭터 LBP1",$M143="지정 캐릭터 LBP2",$M143="지정 캐릭터 LBP3",$M143="안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캐릭터",$M143="지정 캐릭터 LBP1",$M143="지정 캐릭터 LBP2",$M143="지정 캐릭터 LBP3"),
  IF(AND(OR($B143=10,$B143=11),$M143=OFFSET($M143,-1,0)),OFFSET(Q143,-1,0),
    IF(ISBLANK(VLOOKUP($N143,[2]ActorTable!$1:$1048576,MATCH("표준 DI pp Min",[2]ActorTable!$1:$1,0),0)),"삭제",
      INT(VLOOKUP($M143,$AN:$BA,MATCH($AX$1,$AN$1:$BA$1,0),0)*(VLOOKUP($N143,[2]ActorTable!$1:$1048576,MATCH("표준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VLOOKUP($M143,$AN:$BA,MATCH($AZ$1,$AN$1:$BA$1,0),0)+INT($H143*(VLOOKUP($M143,$AN:$BA,MATCH($BA$1,$AN$1:$BA$1,0),0)-VLOOKUP($M143,$AN:$BA,MATCH($AZ$1,$AN$1:$BA$1,0),0)+1))),
IF($M143="지정 캐릭터 PP",
  IF(AND(OR($B143=10,$B143=11),$M143=OFFSET($M143,-1,0)),OFFSET(Q143,-1,0),
    INT($O143*VLOOKUP($M143,$AN:$BA,MATCH($AX$1,$AN$1:$BA$1,0),0))),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영웅등급"),VLOOKUP($M143,$AN:$BA,MATCH($AX$1,$AN$1:$BA$1,0),0),
IF(OR($M143="지정 캐릭터",$M143="지정 캐릭터 LBP1",$M143="지정 캐릭터 LBP2",$M143="지정 캐릭터 LBP3"),
  IF(AND(OR($B143=10,$B143=11),$M143=OFFSET($M143,-1,0)),OFFSET(R143,-1,0),
    INT(VLOOKUP($M143,$AN:$BA,MATCH($AX$1,$AN$1:$BA$1,0),0)*(VLOOKUP($N143,[2]ActorTable!$1:$1048576,MATCH("표준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VLOOKUP($M143,$AN:$BA,MATCH($AX$1,$AN$1:$BA$1,0),0)+INT($I143*(VLOOKUP($M143,$AN:$BA,MATCH($AY$1,$AN$1:$BA$1,0),0)-VLOOKUP($M143,$AN:$BA,MATCH($AX$1,$AN$1:$BA$1,0),0)+1))),
IF($M143="지정 캐릭터 PP",
  IF(AND(OR($B143=10,$B143=11),$M143=OFFSET($M143,-1,0)),OFFSET(R143,-1,0),
    INT($O143*(VLOOKUP($M143,$AN:$BA,MATCH($AX$1,$AN$1:$BA$1,0),0)*(VLOOKUP($M143,$AN:$BA,MATCH($AY$1,$AN$1:$BA$1,0),0)+$I143*(VLOOKUP($M143,$AN:$BA,MATCH($AZ$1,$AN$1:$BA$1,0),0)-VLOOKUP($M143,$AN:$BA,MATCH($AY$1,$AN$1:$BA$1,0),0)))))),
IF(OR($M143="안 지정 캐릭터 PP 일반등급",$M143="안 지정 캐릭터 PP 영웅등급"),
  IF(AND(OR($B143=10,$B143=11),$M143=OFFSET($M143,-1,0)),OFFSET(R143,-1,0),
    $O143*VLOOKUP($M143,$AN:$BA,MATCH($AX$1,$AN$1:$BA$1,0),0)),
"그외없음")))))))</f>
        <v>900</v>
      </c>
      <c r="S143" t="str">
        <f ca="1">IF(OR(ISNUMBER(N143),N143="삭제"),"",
IF(LEFT(N143,5)="Equip",
  IF($BN$1&lt;VLOOKUP(N143,[1]EquipTable!$1:$1048576,MATCH("업데이트순번",[1]EquipTable!$1:$1,0),0),"업데이트순번이상",""),
IF(LEFT(N143,5)="Actor",
  IF($BW$1&lt;VLOOKUP(N143,[2]ActorTable!$1:$1048576,MATCH("업데이트순번",[2]ActorTable!$1:$1,0),0),"업데이트순번이상",""),
"그외없음")))</f>
        <v/>
      </c>
      <c r="T143">
        <f t="shared" ca="1" si="53"/>
        <v>0</v>
      </c>
      <c r="U143" t="s">
        <v>93</v>
      </c>
      <c r="V143">
        <v>42908</v>
      </c>
      <c r="W143">
        <v>11</v>
      </c>
      <c r="X143" t="s">
        <v>129</v>
      </c>
      <c r="Z143">
        <v>1100</v>
      </c>
      <c r="AA143" t="str">
        <f t="shared" ca="1" si="54"/>
        <v>upn</v>
      </c>
      <c r="AB143" t="s">
        <v>93</v>
      </c>
      <c r="AC143">
        <v>27136</v>
      </c>
      <c r="AD143">
        <v>10</v>
      </c>
      <c r="AE143" t="s">
        <v>129</v>
      </c>
      <c r="AG143">
        <v>1000</v>
      </c>
      <c r="AH143" t="str">
        <f t="shared" si="55"/>
        <v/>
      </c>
      <c r="AI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IFERROR(VLOOKUP(AC143,[2]ActorTable!$A:$G,MATCH("이름참고",[2]ActorTable!$1:$1,0),0),"캐릭터없음"),
"")))))</f>
        <v/>
      </c>
      <c r="AJ143">
        <v>1</v>
      </c>
      <c r="AK14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v>
      </c>
      <c r="AL143" t="str">
        <f t="shared" ca="1" si="56"/>
        <v>{"dy":18,"sl":4,"tp":"upn","vl":"27136","cn":10,"pt":"GO","pr":1000}</v>
      </c>
    </row>
    <row r="144" spans="1:38">
      <c r="A144">
        <v>19</v>
      </c>
      <c r="B144">
        <v>4</v>
      </c>
      <c r="C144">
        <f t="shared" si="51"/>
        <v>0</v>
      </c>
      <c r="D144">
        <f t="shared" ca="1" si="61"/>
        <v>0.80023328823143358</v>
      </c>
      <c r="E144">
        <f t="shared" ca="1" si="61"/>
        <v>0.72951328135968341</v>
      </c>
      <c r="F144">
        <f t="shared" ca="1" si="61"/>
        <v>0.92391893703822303</v>
      </c>
      <c r="G144">
        <f t="shared" ca="1" si="61"/>
        <v>5.9091022668675608E-2</v>
      </c>
      <c r="H144">
        <f t="shared" ca="1" si="61"/>
        <v>0.77689356571169776</v>
      </c>
      <c r="I144">
        <f t="shared" ca="1" si="61"/>
        <v>0.29097821869402063</v>
      </c>
      <c r="M144" t="str">
        <f t="shared" ca="1" si="52"/>
        <v>안 지정 캐릭터 PP 일반등급</v>
      </c>
      <c r="N144">
        <f t="shared" ca="1" si="60"/>
        <v>72951</v>
      </c>
      <c r="O144">
        <f t="shared" ca="1" si="57"/>
        <v>13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캐릭터",$M144="지정 캐릭터 LBP1",$M144="지정 캐릭터 LBP2",$M144="지정 캐릭터 LBP3",$M144="안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캐릭터",$M144="지정 캐릭터 LBP1",$M144="지정 캐릭터 LBP2",$M144="지정 캐릭터 LBP3"),
  IF(AND(OR($B144=10,$B144=11),$M144=OFFSET($M144,-1,0)),OFFSET(Q144,-1,0),
    IF(ISBLANK(VLOOKUP($N144,[2]ActorTable!$1:$1048576,MATCH("표준 DI pp Min",[2]ActorTable!$1:$1,0),0)),"삭제",
      INT(VLOOKUP($M144,$AN:$BA,MATCH($AX$1,$AN$1:$BA$1,0),0)*(VLOOKUP($N144,[2]ActorTable!$1:$1048576,MATCH("표준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VLOOKUP($M144,$AN:$BA,MATCH($AZ$1,$AN$1:$BA$1,0),0)+INT($H144*(VLOOKUP($M144,$AN:$BA,MATCH($BA$1,$AN$1:$BA$1,0),0)-VLOOKUP($M144,$AN:$BA,MATCH($AZ$1,$AN$1:$BA$1,0),0)+1))),
IF($M144="지정 캐릭터 PP",
  IF(AND(OR($B144=10,$B144=11),$M144=OFFSET($M144,-1,0)),OFFSET(Q144,-1,0),
    INT($O144*VLOOKUP($M144,$AN:$BA,MATCH($AX$1,$AN$1:$BA$1,0),0))),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영웅등급"),VLOOKUP($M144,$AN:$BA,MATCH($AX$1,$AN$1:$BA$1,0),0),
IF(OR($M144="지정 캐릭터",$M144="지정 캐릭터 LBP1",$M144="지정 캐릭터 LBP2",$M144="지정 캐릭터 LBP3"),
  IF(AND(OR($B144=10,$B144=11),$M144=OFFSET($M144,-1,0)),OFFSET(R144,-1,0),
    INT(VLOOKUP($M144,$AN:$BA,MATCH($AX$1,$AN$1:$BA$1,0),0)*(VLOOKUP($N144,[2]ActorTable!$1:$1048576,MATCH("표준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VLOOKUP($M144,$AN:$BA,MATCH($AX$1,$AN$1:$BA$1,0),0)+INT($I144*(VLOOKUP($M144,$AN:$BA,MATCH($AY$1,$AN$1:$BA$1,0),0)-VLOOKUP($M144,$AN:$BA,MATCH($AX$1,$AN$1:$BA$1,0),0)+1))),
IF($M144="지정 캐릭터 PP",
  IF(AND(OR($B144=10,$B144=11),$M144=OFFSET($M144,-1,0)),OFFSET(R144,-1,0),
    INT($O144*(VLOOKUP($M144,$AN:$BA,MATCH($AX$1,$AN$1:$BA$1,0),0)*(VLOOKUP($M144,$AN:$BA,MATCH($AY$1,$AN$1:$BA$1,0),0)+$I144*(VLOOKUP($M144,$AN:$BA,MATCH($AZ$1,$AN$1:$BA$1,0),0)-VLOOKUP($M144,$AN:$BA,MATCH($AY$1,$AN$1:$BA$1,0),0)))))),
IF(OR($M144="안 지정 캐릭터 PP 일반등급",$M144="안 지정 캐릭터 PP 영웅등급"),
  IF(AND(OR($B144=10,$B144=11),$M144=OFFSET($M144,-1,0)),OFFSET(R144,-1,0),
    $O144*VLOOKUP($M144,$AN:$BA,MATCH($AX$1,$AN$1:$BA$1,0),0)),
"그외없음")))))))</f>
        <v>1300</v>
      </c>
      <c r="S144" t="str">
        <f ca="1">IF(OR(ISNUMBER(N144),N144="삭제"),"",
IF(LEFT(N144,5)="Equip",
  IF($BN$1&lt;VLOOKUP(N144,[1]EquipTable!$1:$1048576,MATCH("업데이트순번",[1]EquipTable!$1:$1,0),0),"업데이트순번이상",""),
IF(LEFT(N144,5)="Actor",
  IF($BW$1&lt;VLOOKUP(N144,[2]ActorTable!$1:$1048576,MATCH("업데이트순번",[2]ActorTable!$1:$1,0),0),"업데이트순번이상",""),
"그외없음")))</f>
        <v/>
      </c>
      <c r="T144">
        <f t="shared" ca="1" si="53"/>
        <v>0</v>
      </c>
      <c r="U144" t="s">
        <v>93</v>
      </c>
      <c r="V144">
        <v>37808</v>
      </c>
      <c r="W144">
        <v>11</v>
      </c>
      <c r="X144" t="s">
        <v>129</v>
      </c>
      <c r="Z144">
        <v>1100</v>
      </c>
      <c r="AA144" t="str">
        <f t="shared" ca="1" si="54"/>
        <v>upn</v>
      </c>
      <c r="AB144" t="s">
        <v>93</v>
      </c>
      <c r="AC144">
        <v>11604</v>
      </c>
      <c r="AD144">
        <v>9</v>
      </c>
      <c r="AE144" t="s">
        <v>129</v>
      </c>
      <c r="AG144">
        <v>900</v>
      </c>
      <c r="AH144" t="str">
        <f t="shared" si="55"/>
        <v/>
      </c>
      <c r="AI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IFERROR(VLOOKUP(AC144,[2]ActorTable!$A:$G,MATCH("이름참고",[2]ActorTable!$1:$1,0),0),"캐릭터없음"),
"")))))</f>
        <v/>
      </c>
      <c r="AJ144">
        <v>1</v>
      </c>
      <c r="AK14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v>
      </c>
      <c r="AL144" t="str">
        <f t="shared" ca="1" si="56"/>
        <v>{"dy":19,"sl":4,"tp":"upn","vl":"11604","cn":9,"pt":"GO","pr":900}</v>
      </c>
    </row>
    <row r="145" spans="1:38">
      <c r="A145">
        <v>20</v>
      </c>
      <c r="B145">
        <v>4</v>
      </c>
      <c r="C145">
        <f t="shared" si="51"/>
        <v>0</v>
      </c>
      <c r="D145">
        <f t="shared" ca="1" si="61"/>
        <v>0.99131158758016913</v>
      </c>
      <c r="E145">
        <f t="shared" ca="1" si="61"/>
        <v>0.10356736566583502</v>
      </c>
      <c r="F145">
        <f t="shared" ca="1" si="61"/>
        <v>0.62935957234094353</v>
      </c>
      <c r="G145">
        <f t="shared" ca="1" si="61"/>
        <v>0.25718072614887277</v>
      </c>
      <c r="H145">
        <f t="shared" ca="1" si="61"/>
        <v>0.50814665603254561</v>
      </c>
      <c r="I145">
        <f t="shared" ca="1" si="61"/>
        <v>0.67304508306619093</v>
      </c>
      <c r="M145" t="str">
        <f t="shared" ca="1" si="52"/>
        <v>안 지정 캐릭터 PP 일반등급</v>
      </c>
      <c r="N145">
        <f t="shared" ca="1" si="60"/>
        <v>10356</v>
      </c>
      <c r="O145">
        <f t="shared" ca="1" si="57"/>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캐릭터",$M145="지정 캐릭터 LBP1",$M145="지정 캐릭터 LBP2",$M145="지정 캐릭터 LBP3",$M145="안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캐릭터",$M145="지정 캐릭터 LBP1",$M145="지정 캐릭터 LBP2",$M145="지정 캐릭터 LBP3"),
  IF(AND(OR($B145=10,$B145=11),$M145=OFFSET($M145,-1,0)),OFFSET(Q145,-1,0),
    IF(ISBLANK(VLOOKUP($N145,[2]ActorTable!$1:$1048576,MATCH("표준 DI pp Min",[2]ActorTable!$1:$1,0),0)),"삭제",
      INT(VLOOKUP($M145,$AN:$BA,MATCH($AX$1,$AN$1:$BA$1,0),0)*(VLOOKUP($N145,[2]ActorTable!$1:$1048576,MATCH("표준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VLOOKUP($M145,$AN:$BA,MATCH($AZ$1,$AN$1:$BA$1,0),0)+INT($H145*(VLOOKUP($M145,$AN:$BA,MATCH($BA$1,$AN$1:$BA$1,0),0)-VLOOKUP($M145,$AN:$BA,MATCH($AZ$1,$AN$1:$BA$1,0),0)+1))),
IF($M145="지정 캐릭터 PP",
  IF(AND(OR($B145=10,$B145=11),$M145=OFFSET($M145,-1,0)),OFFSET(Q145,-1,0),
    INT($O145*VLOOKUP($M145,$AN:$BA,MATCH($AX$1,$AN$1:$BA$1,0),0))),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영웅등급"),VLOOKUP($M145,$AN:$BA,MATCH($AX$1,$AN$1:$BA$1,0),0),
IF(OR($M145="지정 캐릭터",$M145="지정 캐릭터 LBP1",$M145="지정 캐릭터 LBP2",$M145="지정 캐릭터 LBP3"),
  IF(AND(OR($B145=10,$B145=11),$M145=OFFSET($M145,-1,0)),OFFSET(R145,-1,0),
    INT(VLOOKUP($M145,$AN:$BA,MATCH($AX$1,$AN$1:$BA$1,0),0)*(VLOOKUP($N145,[2]ActorTable!$1:$1048576,MATCH("표준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VLOOKUP($M145,$AN:$BA,MATCH($AX$1,$AN$1:$BA$1,0),0)+INT($I145*(VLOOKUP($M145,$AN:$BA,MATCH($AY$1,$AN$1:$BA$1,0),0)-VLOOKUP($M145,$AN:$BA,MATCH($AX$1,$AN$1:$BA$1,0),0)+1))),
IF($M145="지정 캐릭터 PP",
  IF(AND(OR($B145=10,$B145=11),$M145=OFFSET($M145,-1,0)),OFFSET(R145,-1,0),
    INT($O145*(VLOOKUP($M145,$AN:$BA,MATCH($AX$1,$AN$1:$BA$1,0),0)*(VLOOKUP($M145,$AN:$BA,MATCH($AY$1,$AN$1:$BA$1,0),0)+$I145*(VLOOKUP($M145,$AN:$BA,MATCH($AZ$1,$AN$1:$BA$1,0),0)-VLOOKUP($M145,$AN:$BA,MATCH($AY$1,$AN$1:$BA$1,0),0)))))),
IF(OR($M145="안 지정 캐릭터 PP 일반등급",$M145="안 지정 캐릭터 PP 영웅등급"),
  IF(AND(OR($B145=10,$B145=11),$M145=OFFSET($M145,-1,0)),OFFSET(R145,-1,0),
    $O145*VLOOKUP($M145,$AN:$BA,MATCH($AX$1,$AN$1:$BA$1,0),0)),
"그외없음")))))))</f>
        <v>900</v>
      </c>
      <c r="S145" t="str">
        <f ca="1">IF(OR(ISNUMBER(N145),N145="삭제"),"",
IF(LEFT(N145,5)="Equip",
  IF($BN$1&lt;VLOOKUP(N145,[1]EquipTable!$1:$1048576,MATCH("업데이트순번",[1]EquipTable!$1:$1,0),0),"업데이트순번이상",""),
IF(LEFT(N145,5)="Actor",
  IF($BW$1&lt;VLOOKUP(N145,[2]ActorTable!$1:$1048576,MATCH("업데이트순번",[2]ActorTable!$1:$1,0),0),"업데이트순번이상",""),
"그외없음")))</f>
        <v/>
      </c>
      <c r="T145">
        <f t="shared" ca="1" si="53"/>
        <v>0</v>
      </c>
      <c r="U145" t="s">
        <v>93</v>
      </c>
      <c r="V145">
        <v>65749</v>
      </c>
      <c r="W145">
        <v>12</v>
      </c>
      <c r="X145" t="s">
        <v>129</v>
      </c>
      <c r="Z145">
        <v>1200</v>
      </c>
      <c r="AA145" t="str">
        <f t="shared" ca="1" si="54"/>
        <v>upn</v>
      </c>
      <c r="AB145" t="s">
        <v>93</v>
      </c>
      <c r="AC145">
        <v>96975</v>
      </c>
      <c r="AD145">
        <v>14</v>
      </c>
      <c r="AE145" t="s">
        <v>129</v>
      </c>
      <c r="AG145">
        <v>1400</v>
      </c>
      <c r="AH145" t="str">
        <f t="shared" si="55"/>
        <v/>
      </c>
      <c r="AI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IFERROR(VLOOKUP(AC145,[2]ActorTable!$A:$G,MATCH("이름참고",[2]ActorTable!$1:$1,0),0),"캐릭터없음"),
"")))))</f>
        <v/>
      </c>
      <c r="AJ145">
        <v>1</v>
      </c>
      <c r="AK14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v>
      </c>
      <c r="AL145" t="str">
        <f t="shared" ca="1" si="56"/>
        <v>{"dy":20,"sl":4,"tp":"upn","vl":"96975","cn":14,"pt":"GO","pr":1400}</v>
      </c>
    </row>
    <row r="146" spans="1:38">
      <c r="A146">
        <v>21</v>
      </c>
      <c r="B146">
        <v>4</v>
      </c>
      <c r="C146">
        <f t="shared" si="51"/>
        <v>0</v>
      </c>
      <c r="D146">
        <f t="shared" ca="1" si="61"/>
        <v>0.73291062368729221</v>
      </c>
      <c r="E146">
        <f t="shared" ca="1" si="61"/>
        <v>0.99359860967210023</v>
      </c>
      <c r="F146">
        <f t="shared" ca="1" si="61"/>
        <v>0.88197471077724976</v>
      </c>
      <c r="G146">
        <f t="shared" ca="1" si="61"/>
        <v>0.73584843710680292</v>
      </c>
      <c r="H146">
        <f t="shared" ca="1" si="61"/>
        <v>0.58285421061435083</v>
      </c>
      <c r="I146">
        <f t="shared" ca="1" si="61"/>
        <v>2.6372386027004868E-2</v>
      </c>
      <c r="M146" t="str">
        <f t="shared" ca="1" si="52"/>
        <v>안 지정 캐릭터 PP 일반등급</v>
      </c>
      <c r="N146">
        <f t="shared" ca="1" si="60"/>
        <v>99359</v>
      </c>
      <c r="O146">
        <f t="shared" ca="1" si="57"/>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캐릭터",$M146="지정 캐릭터 LBP1",$M146="지정 캐릭터 LBP2",$M146="지정 캐릭터 LBP3",$M146="안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캐릭터",$M146="지정 캐릭터 LBP1",$M146="지정 캐릭터 LBP2",$M146="지정 캐릭터 LBP3"),
  IF(AND(OR($B146=10,$B146=11),$M146=OFFSET($M146,-1,0)),OFFSET(Q146,-1,0),
    IF(ISBLANK(VLOOKUP($N146,[2]ActorTable!$1:$1048576,MATCH("표준 DI pp Min",[2]ActorTable!$1:$1,0),0)),"삭제",
      INT(VLOOKUP($M146,$AN:$BA,MATCH($AX$1,$AN$1:$BA$1,0),0)*(VLOOKUP($N146,[2]ActorTable!$1:$1048576,MATCH("표준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VLOOKUP($M146,$AN:$BA,MATCH($AZ$1,$AN$1:$BA$1,0),0)+INT($H146*(VLOOKUP($M146,$AN:$BA,MATCH($BA$1,$AN$1:$BA$1,0),0)-VLOOKUP($M146,$AN:$BA,MATCH($AZ$1,$AN$1:$BA$1,0),0)+1))),
IF($M146="지정 캐릭터 PP",
  IF(AND(OR($B146=10,$B146=11),$M146=OFFSET($M146,-1,0)),OFFSET(Q146,-1,0),
    INT($O146*VLOOKUP($M146,$AN:$BA,MATCH($AX$1,$AN$1:$BA$1,0),0))),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영웅등급"),VLOOKUP($M146,$AN:$BA,MATCH($AX$1,$AN$1:$BA$1,0),0),
IF(OR($M146="지정 캐릭터",$M146="지정 캐릭터 LBP1",$M146="지정 캐릭터 LBP2",$M146="지정 캐릭터 LBP3"),
  IF(AND(OR($B146=10,$B146=11),$M146=OFFSET($M146,-1,0)),OFFSET(R146,-1,0),
    INT(VLOOKUP($M146,$AN:$BA,MATCH($AX$1,$AN$1:$BA$1,0),0)*(VLOOKUP($N146,[2]ActorTable!$1:$1048576,MATCH("표준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VLOOKUP($M146,$AN:$BA,MATCH($AX$1,$AN$1:$BA$1,0),0)+INT($I146*(VLOOKUP($M146,$AN:$BA,MATCH($AY$1,$AN$1:$BA$1,0),0)-VLOOKUP($M146,$AN:$BA,MATCH($AX$1,$AN$1:$BA$1,0),0)+1))),
IF($M146="지정 캐릭터 PP",
  IF(AND(OR($B146=10,$B146=11),$M146=OFFSET($M146,-1,0)),OFFSET(R146,-1,0),
    INT($O146*(VLOOKUP($M146,$AN:$BA,MATCH($AX$1,$AN$1:$BA$1,0),0)*(VLOOKUP($M146,$AN:$BA,MATCH($AY$1,$AN$1:$BA$1,0),0)+$I146*(VLOOKUP($M146,$AN:$BA,MATCH($AZ$1,$AN$1:$BA$1,0),0)-VLOOKUP($M146,$AN:$BA,MATCH($AY$1,$AN$1:$BA$1,0),0)))))),
IF(OR($M146="안 지정 캐릭터 PP 일반등급",$M146="안 지정 캐릭터 PP 영웅등급"),
  IF(AND(OR($B146=10,$B146=11),$M146=OFFSET($M146,-1,0)),OFFSET(R146,-1,0),
    $O146*VLOOKUP($M146,$AN:$BA,MATCH($AX$1,$AN$1:$BA$1,0),0)),
"그외없음")))))))</f>
        <v>1400</v>
      </c>
      <c r="S146" t="str">
        <f ca="1">IF(OR(ISNUMBER(N146),N146="삭제"),"",
IF(LEFT(N146,5)="Equip",
  IF($BN$1&lt;VLOOKUP(N146,[1]EquipTable!$1:$1048576,MATCH("업데이트순번",[1]EquipTable!$1:$1,0),0),"업데이트순번이상",""),
IF(LEFT(N146,5)="Actor",
  IF($BW$1&lt;VLOOKUP(N146,[2]ActorTable!$1:$1048576,MATCH("업데이트순번",[2]ActorTable!$1:$1,0),0),"업데이트순번이상",""),
"그외없음")))</f>
        <v/>
      </c>
      <c r="T146">
        <f t="shared" ca="1" si="53"/>
        <v>0</v>
      </c>
      <c r="U146" t="s">
        <v>93</v>
      </c>
      <c r="V146">
        <v>34826</v>
      </c>
      <c r="W146">
        <v>11</v>
      </c>
      <c r="X146" t="s">
        <v>129</v>
      </c>
      <c r="Z146">
        <v>1100</v>
      </c>
      <c r="AA146" t="str">
        <f t="shared" ca="1" si="54"/>
        <v>upn</v>
      </c>
      <c r="AB146" t="s">
        <v>93</v>
      </c>
      <c r="AC146">
        <v>51616</v>
      </c>
      <c r="AD146">
        <v>12</v>
      </c>
      <c r="AE146" t="s">
        <v>129</v>
      </c>
      <c r="AG146">
        <v>1200</v>
      </c>
      <c r="AH146" t="str">
        <f t="shared" si="55"/>
        <v/>
      </c>
      <c r="AI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IFERROR(VLOOKUP(AC146,[2]ActorTable!$A:$G,MATCH("이름참고",[2]ActorTable!$1:$1,0),0),"캐릭터없음"),
"")))))</f>
        <v/>
      </c>
      <c r="AJ146">
        <v>1</v>
      </c>
      <c r="AK14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v>
      </c>
      <c r="AL146" t="str">
        <f t="shared" ca="1" si="56"/>
        <v>{"dy":21,"sl":4,"tp":"upn","vl":"51616","cn":12,"pt":"GO","pr":1200}</v>
      </c>
    </row>
    <row r="147" spans="1:38">
      <c r="A147">
        <v>22</v>
      </c>
      <c r="B147">
        <v>4</v>
      </c>
      <c r="C147">
        <f t="shared" si="51"/>
        <v>0</v>
      </c>
      <c r="D147">
        <f t="shared" ca="1" si="61"/>
        <v>3.3280517436732548E-2</v>
      </c>
      <c r="E147">
        <f t="shared" ca="1" si="61"/>
        <v>0.47788551884119324</v>
      </c>
      <c r="F147">
        <f t="shared" ca="1" si="61"/>
        <v>0.68146155980482248</v>
      </c>
      <c r="G147">
        <f t="shared" ca="1" si="61"/>
        <v>0.5401601595135338</v>
      </c>
      <c r="H147">
        <f t="shared" ca="1" si="61"/>
        <v>0.47305064014872911</v>
      </c>
      <c r="I147">
        <f t="shared" ca="1" si="61"/>
        <v>0.42692412075140529</v>
      </c>
      <c r="M147" t="str">
        <f t="shared" ca="1" si="52"/>
        <v>안 지정 캐릭터 PP 일반등급</v>
      </c>
      <c r="N147">
        <f t="shared" ca="1" si="60"/>
        <v>47788</v>
      </c>
      <c r="O147">
        <f t="shared" ca="1" si="57"/>
        <v>11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캐릭터",$M147="지정 캐릭터 LBP1",$M147="지정 캐릭터 LBP2",$M147="지정 캐릭터 LBP3",$M147="안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캐릭터",$M147="지정 캐릭터 LBP1",$M147="지정 캐릭터 LBP2",$M147="지정 캐릭터 LBP3"),
  IF(AND(OR($B147=10,$B147=11),$M147=OFFSET($M147,-1,0)),OFFSET(Q147,-1,0),
    IF(ISBLANK(VLOOKUP($N147,[2]ActorTable!$1:$1048576,MATCH("표준 DI pp Min",[2]ActorTable!$1:$1,0),0)),"삭제",
      INT(VLOOKUP($M147,$AN:$BA,MATCH($AX$1,$AN$1:$BA$1,0),0)*(VLOOKUP($N147,[2]ActorTable!$1:$1048576,MATCH("표준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VLOOKUP($M147,$AN:$BA,MATCH($AZ$1,$AN$1:$BA$1,0),0)+INT($H147*(VLOOKUP($M147,$AN:$BA,MATCH($BA$1,$AN$1:$BA$1,0),0)-VLOOKUP($M147,$AN:$BA,MATCH($AZ$1,$AN$1:$BA$1,0),0)+1))),
IF($M147="지정 캐릭터 PP",
  IF(AND(OR($B147=10,$B147=11),$M147=OFFSET($M147,-1,0)),OFFSET(Q147,-1,0),
    INT($O147*VLOOKUP($M147,$AN:$BA,MATCH($AX$1,$AN$1:$BA$1,0),0))),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영웅등급"),VLOOKUP($M147,$AN:$BA,MATCH($AX$1,$AN$1:$BA$1,0),0),
IF(OR($M147="지정 캐릭터",$M147="지정 캐릭터 LBP1",$M147="지정 캐릭터 LBP2",$M147="지정 캐릭터 LBP3"),
  IF(AND(OR($B147=10,$B147=11),$M147=OFFSET($M147,-1,0)),OFFSET(R147,-1,0),
    INT(VLOOKUP($M147,$AN:$BA,MATCH($AX$1,$AN$1:$BA$1,0),0)*(VLOOKUP($N147,[2]ActorTable!$1:$1048576,MATCH("표준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VLOOKUP($M147,$AN:$BA,MATCH($AX$1,$AN$1:$BA$1,0),0)+INT($I147*(VLOOKUP($M147,$AN:$BA,MATCH($AY$1,$AN$1:$BA$1,0),0)-VLOOKUP($M147,$AN:$BA,MATCH($AX$1,$AN$1:$BA$1,0),0)+1))),
IF($M147="지정 캐릭터 PP",
  IF(AND(OR($B147=10,$B147=11),$M147=OFFSET($M147,-1,0)),OFFSET(R147,-1,0),
    INT($O147*(VLOOKUP($M147,$AN:$BA,MATCH($AX$1,$AN$1:$BA$1,0),0)*(VLOOKUP($M147,$AN:$BA,MATCH($AY$1,$AN$1:$BA$1,0),0)+$I147*(VLOOKUP($M147,$AN:$BA,MATCH($AZ$1,$AN$1:$BA$1,0),0)-VLOOKUP($M147,$AN:$BA,MATCH($AY$1,$AN$1:$BA$1,0),0)))))),
IF(OR($M147="안 지정 캐릭터 PP 일반등급",$M147="안 지정 캐릭터 PP 영웅등급"),
  IF(AND(OR($B147=10,$B147=11),$M147=OFFSET($M147,-1,0)),OFFSET(R147,-1,0),
    $O147*VLOOKUP($M147,$AN:$BA,MATCH($AX$1,$AN$1:$BA$1,0),0)),
"그외없음")))))))</f>
        <v>1100</v>
      </c>
      <c r="S147" t="str">
        <f ca="1">IF(OR(ISNUMBER(N147),N147="삭제"),"",
IF(LEFT(N147,5)="Equip",
  IF($BN$1&lt;VLOOKUP(N147,[1]EquipTable!$1:$1048576,MATCH("업데이트순번",[1]EquipTable!$1:$1,0),0),"업데이트순번이상",""),
IF(LEFT(N147,5)="Actor",
  IF($BW$1&lt;VLOOKUP(N147,[2]ActorTable!$1:$1048576,MATCH("업데이트순번",[2]ActorTable!$1:$1,0),0),"업데이트순번이상",""),
"그외없음")))</f>
        <v/>
      </c>
      <c r="T147">
        <f t="shared" ca="1" si="53"/>
        <v>0</v>
      </c>
      <c r="U147" t="s">
        <v>93</v>
      </c>
      <c r="V147">
        <v>46582</v>
      </c>
      <c r="W147">
        <v>11</v>
      </c>
      <c r="X147" t="s">
        <v>129</v>
      </c>
      <c r="Z147">
        <v>1100</v>
      </c>
      <c r="AA147" t="str">
        <f t="shared" ca="1" si="54"/>
        <v>upn</v>
      </c>
      <c r="AB147" t="s">
        <v>93</v>
      </c>
      <c r="AC147">
        <v>53553</v>
      </c>
      <c r="AD147">
        <v>12</v>
      </c>
      <c r="AE147" t="s">
        <v>129</v>
      </c>
      <c r="AG147">
        <v>1200</v>
      </c>
      <c r="AH147" t="str">
        <f t="shared" si="55"/>
        <v/>
      </c>
      <c r="AI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IFERROR(VLOOKUP(AC147,[2]ActorTable!$A:$G,MATCH("이름참고",[2]ActorTable!$1:$1,0),0),"캐릭터없음"),
"")))))</f>
        <v/>
      </c>
      <c r="AJ147">
        <v>1</v>
      </c>
      <c r="AK14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v>
      </c>
      <c r="AL147" t="str">
        <f t="shared" ca="1" si="56"/>
        <v>{"dy":22,"sl":4,"tp":"upn","vl":"53553","cn":12,"pt":"GO","pr":1200}</v>
      </c>
    </row>
    <row r="148" spans="1:38">
      <c r="A148">
        <v>23</v>
      </c>
      <c r="B148">
        <v>4</v>
      </c>
      <c r="C148">
        <f t="shared" si="51"/>
        <v>0</v>
      </c>
      <c r="D148">
        <f t="shared" ca="1" si="61"/>
        <v>0.49542755609455702</v>
      </c>
      <c r="E148">
        <f t="shared" ca="1" si="61"/>
        <v>0.77887090545666426</v>
      </c>
      <c r="F148">
        <f t="shared" ca="1" si="61"/>
        <v>6.1062823192897797E-2</v>
      </c>
      <c r="G148">
        <f t="shared" ca="1" si="61"/>
        <v>0.74392738839646044</v>
      </c>
      <c r="H148">
        <f t="shared" ca="1" si="61"/>
        <v>0.75640463486351195</v>
      </c>
      <c r="I148">
        <f t="shared" ca="1" si="61"/>
        <v>9.6873879264049778E-2</v>
      </c>
      <c r="M148" t="str">
        <f t="shared" ca="1" si="52"/>
        <v>안 지정 캐릭터 PP 일반등급</v>
      </c>
      <c r="N148">
        <f t="shared" ca="1" si="60"/>
        <v>77887</v>
      </c>
      <c r="O148">
        <f t="shared" ca="1" si="57"/>
        <v>13</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캐릭터",$M148="지정 캐릭터 LBP1",$M148="지정 캐릭터 LBP2",$M148="지정 캐릭터 LBP3",$M148="안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캐릭터",$M148="지정 캐릭터 LBP1",$M148="지정 캐릭터 LBP2",$M148="지정 캐릭터 LBP3"),
  IF(AND(OR($B148=10,$B148=11),$M148=OFFSET($M148,-1,0)),OFFSET(Q148,-1,0),
    IF(ISBLANK(VLOOKUP($N148,[2]ActorTable!$1:$1048576,MATCH("표준 DI pp Min",[2]ActorTable!$1:$1,0),0)),"삭제",
      INT(VLOOKUP($M148,$AN:$BA,MATCH($AX$1,$AN$1:$BA$1,0),0)*(VLOOKUP($N148,[2]ActorTable!$1:$1048576,MATCH("표준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VLOOKUP($M148,$AN:$BA,MATCH($AZ$1,$AN$1:$BA$1,0),0)+INT($H148*(VLOOKUP($M148,$AN:$BA,MATCH($BA$1,$AN$1:$BA$1,0),0)-VLOOKUP($M148,$AN:$BA,MATCH($AZ$1,$AN$1:$BA$1,0),0)+1))),
IF($M148="지정 캐릭터 PP",
  IF(AND(OR($B148=10,$B148=11),$M148=OFFSET($M148,-1,0)),OFFSET(Q148,-1,0),
    INT($O148*VLOOKUP($M148,$AN:$BA,MATCH($AX$1,$AN$1:$BA$1,0),0))),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영웅등급"),VLOOKUP($M148,$AN:$BA,MATCH($AX$1,$AN$1:$BA$1,0),0),
IF(OR($M148="지정 캐릭터",$M148="지정 캐릭터 LBP1",$M148="지정 캐릭터 LBP2",$M148="지정 캐릭터 LBP3"),
  IF(AND(OR($B148=10,$B148=11),$M148=OFFSET($M148,-1,0)),OFFSET(R148,-1,0),
    INT(VLOOKUP($M148,$AN:$BA,MATCH($AX$1,$AN$1:$BA$1,0),0)*(VLOOKUP($N148,[2]ActorTable!$1:$1048576,MATCH("표준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VLOOKUP($M148,$AN:$BA,MATCH($AX$1,$AN$1:$BA$1,0),0)+INT($I148*(VLOOKUP($M148,$AN:$BA,MATCH($AY$1,$AN$1:$BA$1,0),0)-VLOOKUP($M148,$AN:$BA,MATCH($AX$1,$AN$1:$BA$1,0),0)+1))),
IF($M148="지정 캐릭터 PP",
  IF(AND(OR($B148=10,$B148=11),$M148=OFFSET($M148,-1,0)),OFFSET(R148,-1,0),
    INT($O148*(VLOOKUP($M148,$AN:$BA,MATCH($AX$1,$AN$1:$BA$1,0),0)*(VLOOKUP($M148,$AN:$BA,MATCH($AY$1,$AN$1:$BA$1,0),0)+$I148*(VLOOKUP($M148,$AN:$BA,MATCH($AZ$1,$AN$1:$BA$1,0),0)-VLOOKUP($M148,$AN:$BA,MATCH($AY$1,$AN$1:$BA$1,0),0)))))),
IF(OR($M148="안 지정 캐릭터 PP 일반등급",$M148="안 지정 캐릭터 PP 영웅등급"),
  IF(AND(OR($B148=10,$B148=11),$M148=OFFSET($M148,-1,0)),OFFSET(R148,-1,0),
    $O148*VLOOKUP($M148,$AN:$BA,MATCH($AX$1,$AN$1:$BA$1,0),0)),
"그외없음")))))))</f>
        <v>1300</v>
      </c>
      <c r="S148" t="str">
        <f ca="1">IF(OR(ISNUMBER(N148),N148="삭제"),"",
IF(LEFT(N148,5)="Equip",
  IF($BN$1&lt;VLOOKUP(N148,[1]EquipTable!$1:$1048576,MATCH("업데이트순번",[1]EquipTable!$1:$1,0),0),"업데이트순번이상",""),
IF(LEFT(N148,5)="Actor",
  IF($BW$1&lt;VLOOKUP(N148,[2]ActorTable!$1:$1048576,MATCH("업데이트순번",[2]ActorTable!$1:$1,0),0),"업데이트순번이상",""),
"그외없음")))</f>
        <v/>
      </c>
      <c r="T148">
        <f t="shared" ca="1" si="53"/>
        <v>0</v>
      </c>
      <c r="U148" t="s">
        <v>93</v>
      </c>
      <c r="V148">
        <v>32362</v>
      </c>
      <c r="W148">
        <v>10</v>
      </c>
      <c r="X148" t="s">
        <v>129</v>
      </c>
      <c r="Z148">
        <v>1000</v>
      </c>
      <c r="AA148" t="str">
        <f t="shared" ca="1" si="54"/>
        <v>upn</v>
      </c>
      <c r="AB148" t="s">
        <v>93</v>
      </c>
      <c r="AC148">
        <v>65020</v>
      </c>
      <c r="AD148">
        <v>12</v>
      </c>
      <c r="AE148" t="s">
        <v>129</v>
      </c>
      <c r="AG148">
        <v>1200</v>
      </c>
      <c r="AH148" t="str">
        <f t="shared" si="55"/>
        <v/>
      </c>
      <c r="AI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IFERROR(VLOOKUP(AC148,[2]ActorTable!$A:$G,MATCH("이름참고",[2]ActorTable!$1:$1,0),0),"캐릭터없음"),
"")))))</f>
        <v/>
      </c>
      <c r="AJ148">
        <v>1</v>
      </c>
      <c r="AK14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v>
      </c>
      <c r="AL148" t="str">
        <f t="shared" ca="1" si="56"/>
        <v>{"dy":23,"sl":4,"tp":"upn","vl":"65020","cn":12,"pt":"GO","pr":1200}</v>
      </c>
    </row>
    <row r="149" spans="1:38">
      <c r="A149">
        <v>24</v>
      </c>
      <c r="B149">
        <v>4</v>
      </c>
      <c r="C149">
        <f t="shared" si="51"/>
        <v>0</v>
      </c>
      <c r="D149">
        <f t="shared" ca="1" si="61"/>
        <v>0.59107770070958676</v>
      </c>
      <c r="E149">
        <f t="shared" ca="1" si="61"/>
        <v>9.3077216236985061E-2</v>
      </c>
      <c r="F149">
        <f t="shared" ca="1" si="61"/>
        <v>0.64628156249482249</v>
      </c>
      <c r="G149">
        <f t="shared" ca="1" si="61"/>
        <v>0.55552677275345708</v>
      </c>
      <c r="H149">
        <f t="shared" ca="1" si="61"/>
        <v>2.7236193511354645E-2</v>
      </c>
      <c r="I149">
        <f t="shared" ca="1" si="61"/>
        <v>0.41835559280501722</v>
      </c>
      <c r="M149" t="str">
        <f t="shared" ca="1" si="52"/>
        <v>안 지정 캐릭터 PP 일반등급</v>
      </c>
      <c r="N149">
        <f t="shared" ca="1" si="60"/>
        <v>9307</v>
      </c>
      <c r="O149">
        <f t="shared" ca="1" si="57"/>
        <v>9</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캐릭터",$M149="지정 캐릭터 LBP1",$M149="지정 캐릭터 LBP2",$M149="지정 캐릭터 LBP3",$M149="안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캐릭터",$M149="지정 캐릭터 LBP1",$M149="지정 캐릭터 LBP2",$M149="지정 캐릭터 LBP3"),
  IF(AND(OR($B149=10,$B149=11),$M149=OFFSET($M149,-1,0)),OFFSET(Q149,-1,0),
    IF(ISBLANK(VLOOKUP($N149,[2]ActorTable!$1:$1048576,MATCH("표준 DI pp Min",[2]ActorTable!$1:$1,0),0)),"삭제",
      INT(VLOOKUP($M149,$AN:$BA,MATCH($AX$1,$AN$1:$BA$1,0),0)*(VLOOKUP($N149,[2]ActorTable!$1:$1048576,MATCH("표준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VLOOKUP($M149,$AN:$BA,MATCH($AZ$1,$AN$1:$BA$1,0),0)+INT($H149*(VLOOKUP($M149,$AN:$BA,MATCH($BA$1,$AN$1:$BA$1,0),0)-VLOOKUP($M149,$AN:$BA,MATCH($AZ$1,$AN$1:$BA$1,0),0)+1))),
IF($M149="지정 캐릭터 PP",
  IF(AND(OR($B149=10,$B149=11),$M149=OFFSET($M149,-1,0)),OFFSET(Q149,-1,0),
    INT($O149*VLOOKUP($M149,$AN:$BA,MATCH($AX$1,$AN$1:$BA$1,0),0))),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영웅등급"),VLOOKUP($M149,$AN:$BA,MATCH($AX$1,$AN$1:$BA$1,0),0),
IF(OR($M149="지정 캐릭터",$M149="지정 캐릭터 LBP1",$M149="지정 캐릭터 LBP2",$M149="지정 캐릭터 LBP3"),
  IF(AND(OR($B149=10,$B149=11),$M149=OFFSET($M149,-1,0)),OFFSET(R149,-1,0),
    INT(VLOOKUP($M149,$AN:$BA,MATCH($AX$1,$AN$1:$BA$1,0),0)*(VLOOKUP($N149,[2]ActorTable!$1:$1048576,MATCH("표준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VLOOKUP($M149,$AN:$BA,MATCH($AX$1,$AN$1:$BA$1,0),0)+INT($I149*(VLOOKUP($M149,$AN:$BA,MATCH($AY$1,$AN$1:$BA$1,0),0)-VLOOKUP($M149,$AN:$BA,MATCH($AX$1,$AN$1:$BA$1,0),0)+1))),
IF($M149="지정 캐릭터 PP",
  IF(AND(OR($B149=10,$B149=11),$M149=OFFSET($M149,-1,0)),OFFSET(R149,-1,0),
    INT($O149*(VLOOKUP($M149,$AN:$BA,MATCH($AX$1,$AN$1:$BA$1,0),0)*(VLOOKUP($M149,$AN:$BA,MATCH($AY$1,$AN$1:$BA$1,0),0)+$I149*(VLOOKUP($M149,$AN:$BA,MATCH($AZ$1,$AN$1:$BA$1,0),0)-VLOOKUP($M149,$AN:$BA,MATCH($AY$1,$AN$1:$BA$1,0),0)))))),
IF(OR($M149="안 지정 캐릭터 PP 일반등급",$M149="안 지정 캐릭터 PP 영웅등급"),
  IF(AND(OR($B149=10,$B149=11),$M149=OFFSET($M149,-1,0)),OFFSET(R149,-1,0),
    $O149*VLOOKUP($M149,$AN:$BA,MATCH($AX$1,$AN$1:$BA$1,0),0)),
"그외없음")))))))</f>
        <v>900</v>
      </c>
      <c r="S149" t="str">
        <f ca="1">IF(OR(ISNUMBER(N149),N149="삭제"),"",
IF(LEFT(N149,5)="Equip",
  IF($BN$1&lt;VLOOKUP(N149,[1]EquipTable!$1:$1048576,MATCH("업데이트순번",[1]EquipTable!$1:$1,0),0),"업데이트순번이상",""),
IF(LEFT(N149,5)="Actor",
  IF($BW$1&lt;VLOOKUP(N149,[2]ActorTable!$1:$1048576,MATCH("업데이트순번",[2]ActorTable!$1:$1,0),0),"업데이트순번이상",""),
"그외없음")))</f>
        <v/>
      </c>
      <c r="T149">
        <f t="shared" ca="1" si="53"/>
        <v>0</v>
      </c>
      <c r="U149" t="s">
        <v>93</v>
      </c>
      <c r="V149">
        <v>97439</v>
      </c>
      <c r="W149">
        <v>14</v>
      </c>
      <c r="X149" t="s">
        <v>129</v>
      </c>
      <c r="Z149">
        <v>1400</v>
      </c>
      <c r="AA149" t="str">
        <f t="shared" ca="1" si="54"/>
        <v>upn</v>
      </c>
      <c r="AB149" t="s">
        <v>93</v>
      </c>
      <c r="AC149">
        <v>74232</v>
      </c>
      <c r="AD149">
        <v>13</v>
      </c>
      <c r="AE149" t="s">
        <v>129</v>
      </c>
      <c r="AG149">
        <v>1300</v>
      </c>
      <c r="AH149" t="str">
        <f t="shared" si="55"/>
        <v/>
      </c>
      <c r="AI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IFERROR(VLOOKUP(AC149,[2]ActorTable!$A:$G,MATCH("이름참고",[2]ActorTable!$1:$1,0),0),"캐릭터없음"),
"")))))</f>
        <v/>
      </c>
      <c r="AJ149">
        <v>1</v>
      </c>
      <c r="AK14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v>
      </c>
      <c r="AL149" t="str">
        <f t="shared" ca="1" si="56"/>
        <v>{"dy":24,"sl":4,"tp":"upn","vl":"74232","cn":13,"pt":"GO","pr":1300}</v>
      </c>
    </row>
    <row r="150" spans="1:38">
      <c r="A150">
        <v>25</v>
      </c>
      <c r="B150">
        <v>4</v>
      </c>
      <c r="C150">
        <f t="shared" si="51"/>
        <v>0</v>
      </c>
      <c r="D150">
        <f t="shared" ca="1" si="61"/>
        <v>0.94286173084294977</v>
      </c>
      <c r="E150">
        <f t="shared" ca="1" si="61"/>
        <v>0.70502426367551374</v>
      </c>
      <c r="F150">
        <f t="shared" ca="1" si="61"/>
        <v>8.2404342578262124E-2</v>
      </c>
      <c r="G150">
        <f t="shared" ca="1" si="61"/>
        <v>6.6949859215232888E-3</v>
      </c>
      <c r="H150">
        <f t="shared" ca="1" si="61"/>
        <v>9.9184603661429449E-2</v>
      </c>
      <c r="I150">
        <f t="shared" ca="1" si="61"/>
        <v>4.7870529823208496E-2</v>
      </c>
      <c r="M150" t="str">
        <f t="shared" ca="1" si="52"/>
        <v>안 지정 캐릭터 PP 일반등급</v>
      </c>
      <c r="N150">
        <f t="shared" ca="1" si="60"/>
        <v>70502</v>
      </c>
      <c r="O150">
        <f t="shared" ca="1" si="57"/>
        <v>13</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캐릭터",$M150="지정 캐릭터 LBP1",$M150="지정 캐릭터 LBP2",$M150="지정 캐릭터 LBP3",$M150="안 지정 캐릭터 영웅등급"),"DI",
IF($M150="지정 캐릭터 PP","DI",
IF(OR($M150="안 지정 캐릭터 PP 일반등급",$M150="안 지정 캐릭터 PP 영웅등급"),"GO",
"그외없음"))))))</f>
        <v>GO</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캐릭터",$M150="지정 캐릭터 LBP1",$M150="지정 캐릭터 LBP2",$M150="지정 캐릭터 LBP3"),
  IF(AND(OR($B150=10,$B150=11),$M150=OFFSET($M150,-1,0)),OFFSET(Q150,-1,0),
    IF(ISBLANK(VLOOKUP($N150,[2]ActorTable!$1:$1048576,MATCH("표준 DI pp Min",[2]ActorTable!$1:$1,0),0)),"삭제",
      INT(VLOOKUP($M150,$AN:$BA,MATCH($AX$1,$AN$1:$BA$1,0),0)*(VLOOKUP($N150,[2]ActorTable!$1:$1048576,MATCH("표준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VLOOKUP($M150,$AN:$BA,MATCH($AZ$1,$AN$1:$BA$1,0),0)+INT($H150*(VLOOKUP($M150,$AN:$BA,MATCH($BA$1,$AN$1:$BA$1,0),0)-VLOOKUP($M150,$AN:$BA,MATCH($AZ$1,$AN$1:$BA$1,0),0)+1))),
IF($M150="지정 캐릭터 PP",
  IF(AND(OR($B150=10,$B150=11),$M150=OFFSET($M150,-1,0)),OFFSET(Q150,-1,0),
    INT($O150*VLOOKUP($M150,$AN:$BA,MATCH($AX$1,$AN$1:$BA$1,0),0))),
"그외없음")))))))</f>
        <v>삭제</v>
      </c>
      <c r="R150">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영웅등급"),VLOOKUP($M150,$AN:$BA,MATCH($AX$1,$AN$1:$BA$1,0),0),
IF(OR($M150="지정 캐릭터",$M150="지정 캐릭터 LBP1",$M150="지정 캐릭터 LBP2",$M150="지정 캐릭터 LBP3"),
  IF(AND(OR($B150=10,$B150=11),$M150=OFFSET($M150,-1,0)),OFFSET(R150,-1,0),
    INT(VLOOKUP($M150,$AN:$BA,MATCH($AX$1,$AN$1:$BA$1,0),0)*(VLOOKUP($N150,[2]ActorTable!$1:$1048576,MATCH("표준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VLOOKUP($M150,$AN:$BA,MATCH($AX$1,$AN$1:$BA$1,0),0)+INT($I150*(VLOOKUP($M150,$AN:$BA,MATCH($AY$1,$AN$1:$BA$1,0),0)-VLOOKUP($M150,$AN:$BA,MATCH($AX$1,$AN$1:$BA$1,0),0)+1))),
IF($M150="지정 캐릭터 PP",
  IF(AND(OR($B150=10,$B150=11),$M150=OFFSET($M150,-1,0)),OFFSET(R150,-1,0),
    INT($O150*(VLOOKUP($M150,$AN:$BA,MATCH($AX$1,$AN$1:$BA$1,0),0)*(VLOOKUP($M150,$AN:$BA,MATCH($AY$1,$AN$1:$BA$1,0),0)+$I150*(VLOOKUP($M150,$AN:$BA,MATCH($AZ$1,$AN$1:$BA$1,0),0)-VLOOKUP($M150,$AN:$BA,MATCH($AY$1,$AN$1:$BA$1,0),0)))))),
IF(OR($M150="안 지정 캐릭터 PP 일반등급",$M150="안 지정 캐릭터 PP 영웅등급"),
  IF(AND(OR($B150=10,$B150=11),$M150=OFFSET($M150,-1,0)),OFFSET(R150,-1,0),
    $O150*VLOOKUP($M150,$AN:$BA,MATCH($AX$1,$AN$1:$BA$1,0),0)),
"그외없음")))))))</f>
        <v>1300</v>
      </c>
      <c r="S150" t="str">
        <f ca="1">IF(OR(ISNUMBER(N150),N150="삭제"),"",
IF(LEFT(N150,5)="Equip",
  IF($BN$1&lt;VLOOKUP(N150,[1]EquipTable!$1:$1048576,MATCH("업데이트순번",[1]EquipTable!$1:$1,0),0),"업데이트순번이상",""),
IF(LEFT(N150,5)="Actor",
  IF($BW$1&lt;VLOOKUP(N150,[2]ActorTable!$1:$1048576,MATCH("업데이트순번",[2]ActorTable!$1:$1,0),0),"업데이트순번이상",""),
"그외없음")))</f>
        <v/>
      </c>
      <c r="T150">
        <f t="shared" ca="1" si="53"/>
        <v>0</v>
      </c>
      <c r="U150" t="s">
        <v>93</v>
      </c>
      <c r="V150">
        <v>49664</v>
      </c>
      <c r="W150">
        <v>11</v>
      </c>
      <c r="X150" t="s">
        <v>129</v>
      </c>
      <c r="Z150">
        <v>1100</v>
      </c>
      <c r="AA150" t="str">
        <f t="shared" ca="1" si="54"/>
        <v>upn</v>
      </c>
      <c r="AB150" t="s">
        <v>93</v>
      </c>
      <c r="AC150">
        <v>10707</v>
      </c>
      <c r="AD150">
        <v>9</v>
      </c>
      <c r="AE150" t="s">
        <v>129</v>
      </c>
      <c r="AG150">
        <v>900</v>
      </c>
      <c r="AH150" t="str">
        <f t="shared" si="55"/>
        <v/>
      </c>
      <c r="AI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IFERROR(VLOOKUP(AC150,[2]ActorTable!$A:$G,MATCH("이름참고",[2]ActorTable!$1:$1,0),0),"캐릭터없음"),
"")))))</f>
        <v/>
      </c>
      <c r="AJ150">
        <v>1</v>
      </c>
      <c r="AK15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v>
      </c>
      <c r="AL150" t="str">
        <f t="shared" ca="1" si="56"/>
        <v>{"dy":25,"sl":4,"tp":"upn","vl":"10707","cn":9,"pt":"GO","pr":900}</v>
      </c>
    </row>
    <row r="151" spans="1:38">
      <c r="A151">
        <v>26</v>
      </c>
      <c r="B151">
        <v>4</v>
      </c>
      <c r="C151">
        <f t="shared" si="51"/>
        <v>0</v>
      </c>
      <c r="D151">
        <f t="shared" ca="1" si="61"/>
        <v>0.86561744244192207</v>
      </c>
      <c r="E151">
        <f t="shared" ca="1" si="61"/>
        <v>0.34500527640746692</v>
      </c>
      <c r="F151">
        <f t="shared" ca="1" si="61"/>
        <v>0.40532770228924331</v>
      </c>
      <c r="G151">
        <f t="shared" ca="1" si="61"/>
        <v>1.0406020990726517E-2</v>
      </c>
      <c r="H151">
        <f t="shared" ca="1" si="61"/>
        <v>0.73783929427865047</v>
      </c>
      <c r="I151">
        <f t="shared" ca="1" si="61"/>
        <v>0.19445259334920173</v>
      </c>
      <c r="M151" t="str">
        <f t="shared" ca="1" si="52"/>
        <v>안 지정 캐릭터 PP 일반등급</v>
      </c>
      <c r="N151">
        <f t="shared" ca="1" si="60"/>
        <v>34500</v>
      </c>
      <c r="O151">
        <f t="shared" ca="1" si="57"/>
        <v>11</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캐릭터",$M151="지정 캐릭터 LBP1",$M151="지정 캐릭터 LBP2",$M151="지정 캐릭터 LBP3",$M151="안 지정 캐릭터 영웅등급"),"DI",
IF($M151="지정 캐릭터 PP","DI",
IF(OR($M151="안 지정 캐릭터 PP 일반등급",$M151="안 지정 캐릭터 PP 영웅등급"),"GO",
"그외없음"))))))</f>
        <v>GO</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캐릭터",$M151="지정 캐릭터 LBP1",$M151="지정 캐릭터 LBP2",$M151="지정 캐릭터 LBP3"),
  IF(AND(OR($B151=10,$B151=11),$M151=OFFSET($M151,-1,0)),OFFSET(Q151,-1,0),
    IF(ISBLANK(VLOOKUP($N151,[2]ActorTable!$1:$1048576,MATCH("표준 DI pp Min",[2]ActorTable!$1:$1,0),0)),"삭제",
      INT(VLOOKUP($M151,$AN:$BA,MATCH($AX$1,$AN$1:$BA$1,0),0)*(VLOOKUP($N151,[2]ActorTable!$1:$1048576,MATCH("표준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VLOOKUP($M151,$AN:$BA,MATCH($AZ$1,$AN$1:$BA$1,0),0)+INT($H151*(VLOOKUP($M151,$AN:$BA,MATCH($BA$1,$AN$1:$BA$1,0),0)-VLOOKUP($M151,$AN:$BA,MATCH($AZ$1,$AN$1:$BA$1,0),0)+1))),
IF($M151="지정 캐릭터 PP",
  IF(AND(OR($B151=10,$B151=11),$M151=OFFSET($M151,-1,0)),OFFSET(Q151,-1,0),
    INT($O151*VLOOKUP($M151,$AN:$BA,MATCH($AX$1,$AN$1:$BA$1,0),0))),
"그외없음")))))))</f>
        <v>삭제</v>
      </c>
      <c r="R151">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영웅등급"),VLOOKUP($M151,$AN:$BA,MATCH($AX$1,$AN$1:$BA$1,0),0),
IF(OR($M151="지정 캐릭터",$M151="지정 캐릭터 LBP1",$M151="지정 캐릭터 LBP2",$M151="지정 캐릭터 LBP3"),
  IF(AND(OR($B151=10,$B151=11),$M151=OFFSET($M151,-1,0)),OFFSET(R151,-1,0),
    INT(VLOOKUP($M151,$AN:$BA,MATCH($AX$1,$AN$1:$BA$1,0),0)*(VLOOKUP($N151,[2]ActorTable!$1:$1048576,MATCH("표준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VLOOKUP($M151,$AN:$BA,MATCH($AX$1,$AN$1:$BA$1,0),0)+INT($I151*(VLOOKUP($M151,$AN:$BA,MATCH($AY$1,$AN$1:$BA$1,0),0)-VLOOKUP($M151,$AN:$BA,MATCH($AX$1,$AN$1:$BA$1,0),0)+1))),
IF($M151="지정 캐릭터 PP",
  IF(AND(OR($B151=10,$B151=11),$M151=OFFSET($M151,-1,0)),OFFSET(R151,-1,0),
    INT($O151*(VLOOKUP($M151,$AN:$BA,MATCH($AX$1,$AN$1:$BA$1,0),0)*(VLOOKUP($M151,$AN:$BA,MATCH($AY$1,$AN$1:$BA$1,0),0)+$I151*(VLOOKUP($M151,$AN:$BA,MATCH($AZ$1,$AN$1:$BA$1,0),0)-VLOOKUP($M151,$AN:$BA,MATCH($AY$1,$AN$1:$BA$1,0),0)))))),
IF(OR($M151="안 지정 캐릭터 PP 일반등급",$M151="안 지정 캐릭터 PP 영웅등급"),
  IF(AND(OR($B151=10,$B151=11),$M151=OFFSET($M151,-1,0)),OFFSET(R151,-1,0),
    $O151*VLOOKUP($M151,$AN:$BA,MATCH($AX$1,$AN$1:$BA$1,0),0)),
"그외없음")))))))</f>
        <v>1100</v>
      </c>
      <c r="S151" t="str">
        <f ca="1">IF(OR(ISNUMBER(N151),N151="삭제"),"",
IF(LEFT(N151,5)="Equip",
  IF($BN$1&lt;VLOOKUP(N151,[1]EquipTable!$1:$1048576,MATCH("업데이트순번",[1]EquipTable!$1:$1,0),0),"업데이트순번이상",""),
IF(LEFT(N151,5)="Actor",
  IF($BW$1&lt;VLOOKUP(N151,[2]ActorTable!$1:$1048576,MATCH("업데이트순번",[2]ActorTable!$1:$1,0),0),"업데이트순번이상",""),
"그외없음")))</f>
        <v/>
      </c>
      <c r="T151">
        <f t="shared" ca="1" si="53"/>
        <v>0</v>
      </c>
      <c r="U151" t="s">
        <v>93</v>
      </c>
      <c r="V151">
        <v>55476</v>
      </c>
      <c r="W151">
        <v>12</v>
      </c>
      <c r="X151" t="s">
        <v>129</v>
      </c>
      <c r="Z151">
        <v>1200</v>
      </c>
      <c r="AA151" t="str">
        <f t="shared" ca="1" si="54"/>
        <v>upn</v>
      </c>
      <c r="AB151" t="s">
        <v>93</v>
      </c>
      <c r="AC151">
        <v>14175</v>
      </c>
      <c r="AD151">
        <v>9</v>
      </c>
      <c r="AE151" t="s">
        <v>129</v>
      </c>
      <c r="AG151">
        <v>900</v>
      </c>
      <c r="AH151" t="str">
        <f t="shared" si="55"/>
        <v/>
      </c>
      <c r="AI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IFERROR(VLOOKUP(AC151,[2]ActorTable!$A:$G,MATCH("이름참고",[2]ActorTable!$1:$1,0),0),"캐릭터없음"),
"")))))</f>
        <v/>
      </c>
      <c r="AJ151">
        <v>1</v>
      </c>
      <c r="AK15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v>
      </c>
      <c r="AL151" t="str">
        <f t="shared" ca="1" si="56"/>
        <v>{"dy":26,"sl":4,"tp":"upn","vl":"14175","cn":9,"pt":"GO","pr":900}</v>
      </c>
    </row>
    <row r="152" spans="1:38">
      <c r="A152">
        <v>27</v>
      </c>
      <c r="B152">
        <v>4</v>
      </c>
      <c r="C152">
        <f t="shared" si="51"/>
        <v>0</v>
      </c>
      <c r="D152">
        <f t="shared" ref="D152:I161" ca="1" si="62">RAND()</f>
        <v>0.20587998796034468</v>
      </c>
      <c r="E152">
        <f t="shared" ca="1" si="62"/>
        <v>0.93012391215336487</v>
      </c>
      <c r="F152">
        <f t="shared" ca="1" si="62"/>
        <v>0.80130743363431145</v>
      </c>
      <c r="G152">
        <f t="shared" ca="1" si="62"/>
        <v>3.7769721521480393E-2</v>
      </c>
      <c r="H152">
        <f t="shared" ca="1" si="62"/>
        <v>0.54439781809239063</v>
      </c>
      <c r="I152">
        <f t="shared" ca="1" si="62"/>
        <v>0.65705196443859315</v>
      </c>
      <c r="M152" t="str">
        <f t="shared" ca="1" si="52"/>
        <v>안 지정 캐릭터 PP 일반등급</v>
      </c>
      <c r="N152">
        <f t="shared" ca="1" si="60"/>
        <v>93012</v>
      </c>
      <c r="O152">
        <f t="shared" ca="1" si="57"/>
        <v>14</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캐릭터",$M152="지정 캐릭터 LBP1",$M152="지정 캐릭터 LBP2",$M152="지정 캐릭터 LBP3",$M152="안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캐릭터",$M152="지정 캐릭터 LBP1",$M152="지정 캐릭터 LBP2",$M152="지정 캐릭터 LBP3"),
  IF(AND(OR($B152=10,$B152=11),$M152=OFFSET($M152,-1,0)),OFFSET(Q152,-1,0),
    IF(ISBLANK(VLOOKUP($N152,[2]ActorTable!$1:$1048576,MATCH("표준 DI pp Min",[2]ActorTable!$1:$1,0),0)),"삭제",
      INT(VLOOKUP($M152,$AN:$BA,MATCH($AX$1,$AN$1:$BA$1,0),0)*(VLOOKUP($N152,[2]ActorTable!$1:$1048576,MATCH("표준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VLOOKUP($M152,$AN:$BA,MATCH($AZ$1,$AN$1:$BA$1,0),0)+INT($H152*(VLOOKUP($M152,$AN:$BA,MATCH($BA$1,$AN$1:$BA$1,0),0)-VLOOKUP($M152,$AN:$BA,MATCH($AZ$1,$AN$1:$BA$1,0),0)+1))),
IF($M152="지정 캐릭터 PP",
  IF(AND(OR($B152=10,$B152=11),$M152=OFFSET($M152,-1,0)),OFFSET(Q152,-1,0),
    INT($O152*VLOOKUP($M152,$AN:$BA,MATCH($AX$1,$AN$1:$BA$1,0),0))),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영웅등급"),VLOOKUP($M152,$AN:$BA,MATCH($AX$1,$AN$1:$BA$1,0),0),
IF(OR($M152="지정 캐릭터",$M152="지정 캐릭터 LBP1",$M152="지정 캐릭터 LBP2",$M152="지정 캐릭터 LBP3"),
  IF(AND(OR($B152=10,$B152=11),$M152=OFFSET($M152,-1,0)),OFFSET(R152,-1,0),
    INT(VLOOKUP($M152,$AN:$BA,MATCH($AX$1,$AN$1:$BA$1,0),0)*(VLOOKUP($N152,[2]ActorTable!$1:$1048576,MATCH("표준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VLOOKUP($M152,$AN:$BA,MATCH($AX$1,$AN$1:$BA$1,0),0)+INT($I152*(VLOOKUP($M152,$AN:$BA,MATCH($AY$1,$AN$1:$BA$1,0),0)-VLOOKUP($M152,$AN:$BA,MATCH($AX$1,$AN$1:$BA$1,0),0)+1))),
IF($M152="지정 캐릭터 PP",
  IF(AND(OR($B152=10,$B152=11),$M152=OFFSET($M152,-1,0)),OFFSET(R152,-1,0),
    INT($O152*(VLOOKUP($M152,$AN:$BA,MATCH($AX$1,$AN$1:$BA$1,0),0)*(VLOOKUP($M152,$AN:$BA,MATCH($AY$1,$AN$1:$BA$1,0),0)+$I152*(VLOOKUP($M152,$AN:$BA,MATCH($AZ$1,$AN$1:$BA$1,0),0)-VLOOKUP($M152,$AN:$BA,MATCH($AY$1,$AN$1:$BA$1,0),0)))))),
IF(OR($M152="안 지정 캐릭터 PP 일반등급",$M152="안 지정 캐릭터 PP 영웅등급"),
  IF(AND(OR($B152=10,$B152=11),$M152=OFFSET($M152,-1,0)),OFFSET(R152,-1,0),
    $O152*VLOOKUP($M152,$AN:$BA,MATCH($AX$1,$AN$1:$BA$1,0),0)),
"그외없음")))))))</f>
        <v>1400</v>
      </c>
      <c r="S152" t="str">
        <f ca="1">IF(OR(ISNUMBER(N152),N152="삭제"),"",
IF(LEFT(N152,5)="Equip",
  IF($BN$1&lt;VLOOKUP(N152,[1]EquipTable!$1:$1048576,MATCH("업데이트순번",[1]EquipTable!$1:$1,0),0),"업데이트순번이상",""),
IF(LEFT(N152,5)="Actor",
  IF($BW$1&lt;VLOOKUP(N152,[2]ActorTable!$1:$1048576,MATCH("업데이트순번",[2]ActorTable!$1:$1,0),0),"업데이트순번이상",""),
"그외없음")))</f>
        <v/>
      </c>
      <c r="T152">
        <f t="shared" ca="1" si="53"/>
        <v>0</v>
      </c>
      <c r="U152" t="s">
        <v>93</v>
      </c>
      <c r="V152">
        <v>19556</v>
      </c>
      <c r="W152">
        <v>10</v>
      </c>
      <c r="X152" t="s">
        <v>129</v>
      </c>
      <c r="Z152">
        <v>1000</v>
      </c>
      <c r="AA152" t="str">
        <f t="shared" ca="1" si="54"/>
        <v>upn</v>
      </c>
      <c r="AB152" t="s">
        <v>93</v>
      </c>
      <c r="AC152">
        <v>58093</v>
      </c>
      <c r="AD152">
        <v>12</v>
      </c>
      <c r="AE152" t="s">
        <v>129</v>
      </c>
      <c r="AG152">
        <v>1200</v>
      </c>
      <c r="AH152" t="str">
        <f t="shared" si="55"/>
        <v/>
      </c>
      <c r="AI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IFERROR(VLOOKUP(AC152,[2]ActorTable!$A:$G,MATCH("이름참고",[2]ActorTable!$1:$1,0),0),"캐릭터없음"),
"")))))</f>
        <v/>
      </c>
      <c r="AJ152">
        <v>1</v>
      </c>
      <c r="AK15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v>
      </c>
      <c r="AL152" t="str">
        <f t="shared" ca="1" si="56"/>
        <v>{"dy":27,"sl":4,"tp":"upn","vl":"58093","cn":12,"pt":"GO","pr":1200}</v>
      </c>
    </row>
    <row r="153" spans="1:38">
      <c r="A153">
        <v>28</v>
      </c>
      <c r="B153">
        <v>4</v>
      </c>
      <c r="C153">
        <f t="shared" si="51"/>
        <v>0</v>
      </c>
      <c r="D153">
        <f t="shared" ca="1" si="62"/>
        <v>0.77784969253279546</v>
      </c>
      <c r="E153">
        <f t="shared" ca="1" si="62"/>
        <v>0.51794317709049553</v>
      </c>
      <c r="F153">
        <f t="shared" ca="1" si="62"/>
        <v>0.23893237994090877</v>
      </c>
      <c r="G153">
        <f t="shared" ca="1" si="62"/>
        <v>0.35346475970060187</v>
      </c>
      <c r="H153">
        <f t="shared" ca="1" si="62"/>
        <v>0.59641322573659838</v>
      </c>
      <c r="I153">
        <f t="shared" ca="1" si="62"/>
        <v>0.11543687519421408</v>
      </c>
      <c r="M153" t="str">
        <f t="shared" ca="1" si="52"/>
        <v>안 지정 캐릭터 PP 일반등급</v>
      </c>
      <c r="N153">
        <f t="shared" ca="1" si="60"/>
        <v>51794</v>
      </c>
      <c r="O153">
        <f t="shared" ca="1" si="57"/>
        <v>12</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캐릭터",$M153="지정 캐릭터 LBP1",$M153="지정 캐릭터 LBP2",$M153="지정 캐릭터 LBP3",$M153="안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캐릭터",$M153="지정 캐릭터 LBP1",$M153="지정 캐릭터 LBP2",$M153="지정 캐릭터 LBP3"),
  IF(AND(OR($B153=10,$B153=11),$M153=OFFSET($M153,-1,0)),OFFSET(Q153,-1,0),
    IF(ISBLANK(VLOOKUP($N153,[2]ActorTable!$1:$1048576,MATCH("표준 DI pp Min",[2]ActorTable!$1:$1,0),0)),"삭제",
      INT(VLOOKUP($M153,$AN:$BA,MATCH($AX$1,$AN$1:$BA$1,0),0)*(VLOOKUP($N153,[2]ActorTable!$1:$1048576,MATCH("표준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VLOOKUP($M153,$AN:$BA,MATCH($AZ$1,$AN$1:$BA$1,0),0)+INT($H153*(VLOOKUP($M153,$AN:$BA,MATCH($BA$1,$AN$1:$BA$1,0),0)-VLOOKUP($M153,$AN:$BA,MATCH($AZ$1,$AN$1:$BA$1,0),0)+1))),
IF($M153="지정 캐릭터 PP",
  IF(AND(OR($B153=10,$B153=11),$M153=OFFSET($M153,-1,0)),OFFSET(Q153,-1,0),
    INT($O153*VLOOKUP($M153,$AN:$BA,MATCH($AX$1,$AN$1:$BA$1,0),0))),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영웅등급"),VLOOKUP($M153,$AN:$BA,MATCH($AX$1,$AN$1:$BA$1,0),0),
IF(OR($M153="지정 캐릭터",$M153="지정 캐릭터 LBP1",$M153="지정 캐릭터 LBP2",$M153="지정 캐릭터 LBP3"),
  IF(AND(OR($B153=10,$B153=11),$M153=OFFSET($M153,-1,0)),OFFSET(R153,-1,0),
    INT(VLOOKUP($M153,$AN:$BA,MATCH($AX$1,$AN$1:$BA$1,0),0)*(VLOOKUP($N153,[2]ActorTable!$1:$1048576,MATCH("표준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VLOOKUP($M153,$AN:$BA,MATCH($AX$1,$AN$1:$BA$1,0),0)+INT($I153*(VLOOKUP($M153,$AN:$BA,MATCH($AY$1,$AN$1:$BA$1,0),0)-VLOOKUP($M153,$AN:$BA,MATCH($AX$1,$AN$1:$BA$1,0),0)+1))),
IF($M153="지정 캐릭터 PP",
  IF(AND(OR($B153=10,$B153=11),$M153=OFFSET($M153,-1,0)),OFFSET(R153,-1,0),
    INT($O153*(VLOOKUP($M153,$AN:$BA,MATCH($AX$1,$AN$1:$BA$1,0),0)*(VLOOKUP($M153,$AN:$BA,MATCH($AY$1,$AN$1:$BA$1,0),0)+$I153*(VLOOKUP($M153,$AN:$BA,MATCH($AZ$1,$AN$1:$BA$1,0),0)-VLOOKUP($M153,$AN:$BA,MATCH($AY$1,$AN$1:$BA$1,0),0)))))),
IF(OR($M153="안 지정 캐릭터 PP 일반등급",$M153="안 지정 캐릭터 PP 영웅등급"),
  IF(AND(OR($B153=10,$B153=11),$M153=OFFSET($M153,-1,0)),OFFSET(R153,-1,0),
    $O153*VLOOKUP($M153,$AN:$BA,MATCH($AX$1,$AN$1:$BA$1,0),0)),
"그외없음")))))))</f>
        <v>1200</v>
      </c>
      <c r="S153" t="str">
        <f ca="1">IF(OR(ISNUMBER(N153),N153="삭제"),"",
IF(LEFT(N153,5)="Equip",
  IF($BN$1&lt;VLOOKUP(N153,[1]EquipTable!$1:$1048576,MATCH("업데이트순번",[1]EquipTable!$1:$1,0),0),"업데이트순번이상",""),
IF(LEFT(N153,5)="Actor",
  IF($BW$1&lt;VLOOKUP(N153,[2]ActorTable!$1:$1048576,MATCH("업데이트순번",[2]ActorTable!$1:$1,0),0),"업데이트순번이상",""),
"그외없음")))</f>
        <v/>
      </c>
      <c r="T153">
        <f t="shared" ca="1" si="53"/>
        <v>0</v>
      </c>
      <c r="U153" t="s">
        <v>93</v>
      </c>
      <c r="V153">
        <v>26955</v>
      </c>
      <c r="W153">
        <v>10</v>
      </c>
      <c r="X153" t="s">
        <v>129</v>
      </c>
      <c r="Z153">
        <v>1000</v>
      </c>
      <c r="AA153" t="str">
        <f t="shared" ca="1" si="54"/>
        <v>upn</v>
      </c>
      <c r="AB153" t="s">
        <v>93</v>
      </c>
      <c r="AC153">
        <v>41165</v>
      </c>
      <c r="AD153">
        <v>11</v>
      </c>
      <c r="AE153" t="s">
        <v>129</v>
      </c>
      <c r="AG153">
        <v>1100</v>
      </c>
      <c r="AH153" t="str">
        <f t="shared" si="55"/>
        <v/>
      </c>
      <c r="AI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IFERROR(VLOOKUP(AC153,[2]ActorTable!$A:$G,MATCH("이름참고",[2]ActorTable!$1:$1,0),0),"캐릭터없음"),
"")))))</f>
        <v/>
      </c>
      <c r="AJ153">
        <v>1</v>
      </c>
      <c r="AK15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v>
      </c>
      <c r="AL153" t="str">
        <f t="shared" ca="1" si="56"/>
        <v>{"dy":28,"sl":4,"tp":"upn","vl":"41165","cn":11,"pt":"GO","pr":1100}</v>
      </c>
    </row>
    <row r="154" spans="1:38">
      <c r="A154">
        <v>29</v>
      </c>
      <c r="B154">
        <v>4</v>
      </c>
      <c r="C154">
        <f t="shared" si="51"/>
        <v>0</v>
      </c>
      <c r="D154">
        <f t="shared" ca="1" si="62"/>
        <v>6.3343224624986538E-3</v>
      </c>
      <c r="E154">
        <f t="shared" ca="1" si="62"/>
        <v>0.53103000763532449</v>
      </c>
      <c r="F154">
        <f t="shared" ca="1" si="62"/>
        <v>0.9078530345749749</v>
      </c>
      <c r="G154">
        <f t="shared" ca="1" si="62"/>
        <v>0.6314338167723772</v>
      </c>
      <c r="H154">
        <f t="shared" ca="1" si="62"/>
        <v>0.97239495595032888</v>
      </c>
      <c r="I154">
        <f t="shared" ca="1" si="62"/>
        <v>2.1137653938852918E-2</v>
      </c>
      <c r="M154" t="str">
        <f t="shared" ca="1" si="52"/>
        <v>안 지정 캐릭터 PP 일반등급</v>
      </c>
      <c r="N154">
        <f t="shared" ca="1" si="60"/>
        <v>53103</v>
      </c>
      <c r="O154">
        <f t="shared" ca="1" si="57"/>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캐릭터",$M154="지정 캐릭터 LBP1",$M154="지정 캐릭터 LBP2",$M154="지정 캐릭터 LBP3",$M154="안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캐릭터",$M154="지정 캐릭터 LBP1",$M154="지정 캐릭터 LBP2",$M154="지정 캐릭터 LBP3"),
  IF(AND(OR($B154=10,$B154=11),$M154=OFFSET($M154,-1,0)),OFFSET(Q154,-1,0),
    IF(ISBLANK(VLOOKUP($N154,[2]ActorTable!$1:$1048576,MATCH("표준 DI pp Min",[2]ActorTable!$1:$1,0),0)),"삭제",
      INT(VLOOKUP($M154,$AN:$BA,MATCH($AX$1,$AN$1:$BA$1,0),0)*(VLOOKUP($N154,[2]ActorTable!$1:$1048576,MATCH("표준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VLOOKUP($M154,$AN:$BA,MATCH($AZ$1,$AN$1:$BA$1,0),0)+INT($H154*(VLOOKUP($M154,$AN:$BA,MATCH($BA$1,$AN$1:$BA$1,0),0)-VLOOKUP($M154,$AN:$BA,MATCH($AZ$1,$AN$1:$BA$1,0),0)+1))),
IF($M154="지정 캐릭터 PP",
  IF(AND(OR($B154=10,$B154=11),$M154=OFFSET($M154,-1,0)),OFFSET(Q154,-1,0),
    INT($O154*VLOOKUP($M154,$AN:$BA,MATCH($AX$1,$AN$1:$BA$1,0),0))),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영웅등급"),VLOOKUP($M154,$AN:$BA,MATCH($AX$1,$AN$1:$BA$1,0),0),
IF(OR($M154="지정 캐릭터",$M154="지정 캐릭터 LBP1",$M154="지정 캐릭터 LBP2",$M154="지정 캐릭터 LBP3"),
  IF(AND(OR($B154=10,$B154=11),$M154=OFFSET($M154,-1,0)),OFFSET(R154,-1,0),
    INT(VLOOKUP($M154,$AN:$BA,MATCH($AX$1,$AN$1:$BA$1,0),0)*(VLOOKUP($N154,[2]ActorTable!$1:$1048576,MATCH("표준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VLOOKUP($M154,$AN:$BA,MATCH($AX$1,$AN$1:$BA$1,0),0)+INT($I154*(VLOOKUP($M154,$AN:$BA,MATCH($AY$1,$AN$1:$BA$1,0),0)-VLOOKUP($M154,$AN:$BA,MATCH($AX$1,$AN$1:$BA$1,0),0)+1))),
IF($M154="지정 캐릭터 PP",
  IF(AND(OR($B154=10,$B154=11),$M154=OFFSET($M154,-1,0)),OFFSET(R154,-1,0),
    INT($O154*(VLOOKUP($M154,$AN:$BA,MATCH($AX$1,$AN$1:$BA$1,0),0)*(VLOOKUP($M154,$AN:$BA,MATCH($AY$1,$AN$1:$BA$1,0),0)+$I154*(VLOOKUP($M154,$AN:$BA,MATCH($AZ$1,$AN$1:$BA$1,0),0)-VLOOKUP($M154,$AN:$BA,MATCH($AY$1,$AN$1:$BA$1,0),0)))))),
IF(OR($M154="안 지정 캐릭터 PP 일반등급",$M154="안 지정 캐릭터 PP 영웅등급"),
  IF(AND(OR($B154=10,$B154=11),$M154=OFFSET($M154,-1,0)),OFFSET(R154,-1,0),
    $O154*VLOOKUP($M154,$AN:$BA,MATCH($AX$1,$AN$1:$BA$1,0),0)),
"그외없음")))))))</f>
        <v>1200</v>
      </c>
      <c r="S154" t="str">
        <f ca="1">IF(OR(ISNUMBER(N154),N154="삭제"),"",
IF(LEFT(N154,5)="Equip",
  IF($BN$1&lt;VLOOKUP(N154,[1]EquipTable!$1:$1048576,MATCH("업데이트순번",[1]EquipTable!$1:$1,0),0),"업데이트순번이상",""),
IF(LEFT(N154,5)="Actor",
  IF($BW$1&lt;VLOOKUP(N154,[2]ActorTable!$1:$1048576,MATCH("업데이트순번",[2]ActorTable!$1:$1,0),0),"업데이트순번이상",""),
"그외없음")))</f>
        <v/>
      </c>
      <c r="T154">
        <f t="shared" ca="1" si="53"/>
        <v>0</v>
      </c>
      <c r="U154" t="s">
        <v>93</v>
      </c>
      <c r="V154">
        <v>80039</v>
      </c>
      <c r="W154">
        <v>13</v>
      </c>
      <c r="X154" t="s">
        <v>129</v>
      </c>
      <c r="Z154">
        <v>1300</v>
      </c>
      <c r="AA154" t="str">
        <f t="shared" ca="1" si="54"/>
        <v>upn</v>
      </c>
      <c r="AB154" t="s">
        <v>93</v>
      </c>
      <c r="AC154">
        <v>4931</v>
      </c>
      <c r="AD154">
        <v>9</v>
      </c>
      <c r="AE154" t="s">
        <v>129</v>
      </c>
      <c r="AG154">
        <v>900</v>
      </c>
      <c r="AH154" t="str">
        <f t="shared" si="55"/>
        <v/>
      </c>
      <c r="AI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IFERROR(VLOOKUP(AC154,[2]ActorTable!$A:$G,MATCH("이름참고",[2]ActorTable!$1:$1,0),0),"캐릭터없음"),
"")))))</f>
        <v/>
      </c>
      <c r="AJ154">
        <v>1</v>
      </c>
      <c r="AK15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v>
      </c>
      <c r="AL154" t="str">
        <f t="shared" ca="1" si="56"/>
        <v>{"dy":29,"sl":4,"tp":"upn","vl":"4931","cn":9,"pt":"GO","pr":900}</v>
      </c>
    </row>
    <row r="155" spans="1:38">
      <c r="A155">
        <v>30</v>
      </c>
      <c r="B155">
        <v>4</v>
      </c>
      <c r="C155">
        <f t="shared" si="51"/>
        <v>0</v>
      </c>
      <c r="D155">
        <f t="shared" ca="1" si="62"/>
        <v>0.71293187938978853</v>
      </c>
      <c r="E155">
        <f t="shared" ca="1" si="62"/>
        <v>0.65212088333299623</v>
      </c>
      <c r="F155">
        <f t="shared" ca="1" si="62"/>
        <v>0.91393494871780379</v>
      </c>
      <c r="G155">
        <f t="shared" ca="1" si="62"/>
        <v>0.27680054722597935</v>
      </c>
      <c r="H155">
        <f t="shared" ca="1" si="62"/>
        <v>0.64226706753523943</v>
      </c>
      <c r="I155">
        <f t="shared" ca="1" si="62"/>
        <v>0.89781400462549288</v>
      </c>
      <c r="M155" t="str">
        <f t="shared" ca="1" si="52"/>
        <v>안 지정 캐릭터 PP 일반등급</v>
      </c>
      <c r="N155">
        <f t="shared" ca="1" si="60"/>
        <v>65212</v>
      </c>
      <c r="O155">
        <f t="shared" ca="1" si="57"/>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캐릭터",$M155="지정 캐릭터 LBP1",$M155="지정 캐릭터 LBP2",$M155="지정 캐릭터 LBP3",$M155="안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캐릭터",$M155="지정 캐릭터 LBP1",$M155="지정 캐릭터 LBP2",$M155="지정 캐릭터 LBP3"),
  IF(AND(OR($B155=10,$B155=11),$M155=OFFSET($M155,-1,0)),OFFSET(Q155,-1,0),
    IF(ISBLANK(VLOOKUP($N155,[2]ActorTable!$1:$1048576,MATCH("표준 DI pp Min",[2]ActorTable!$1:$1,0),0)),"삭제",
      INT(VLOOKUP($M155,$AN:$BA,MATCH($AX$1,$AN$1:$BA$1,0),0)*(VLOOKUP($N155,[2]ActorTable!$1:$1048576,MATCH("표준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VLOOKUP($M155,$AN:$BA,MATCH($AZ$1,$AN$1:$BA$1,0),0)+INT($H155*(VLOOKUP($M155,$AN:$BA,MATCH($BA$1,$AN$1:$BA$1,0),0)-VLOOKUP($M155,$AN:$BA,MATCH($AZ$1,$AN$1:$BA$1,0),0)+1))),
IF($M155="지정 캐릭터 PP",
  IF(AND(OR($B155=10,$B155=11),$M155=OFFSET($M155,-1,0)),OFFSET(Q155,-1,0),
    INT($O155*VLOOKUP($M155,$AN:$BA,MATCH($AX$1,$AN$1:$BA$1,0),0))),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영웅등급"),VLOOKUP($M155,$AN:$BA,MATCH($AX$1,$AN$1:$BA$1,0),0),
IF(OR($M155="지정 캐릭터",$M155="지정 캐릭터 LBP1",$M155="지정 캐릭터 LBP2",$M155="지정 캐릭터 LBP3"),
  IF(AND(OR($B155=10,$B155=11),$M155=OFFSET($M155,-1,0)),OFFSET(R155,-1,0),
    INT(VLOOKUP($M155,$AN:$BA,MATCH($AX$1,$AN$1:$BA$1,0),0)*(VLOOKUP($N155,[2]ActorTable!$1:$1048576,MATCH("표준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VLOOKUP($M155,$AN:$BA,MATCH($AX$1,$AN$1:$BA$1,0),0)+INT($I155*(VLOOKUP($M155,$AN:$BA,MATCH($AY$1,$AN$1:$BA$1,0),0)-VLOOKUP($M155,$AN:$BA,MATCH($AX$1,$AN$1:$BA$1,0),0)+1))),
IF($M155="지정 캐릭터 PP",
  IF(AND(OR($B155=10,$B155=11),$M155=OFFSET($M155,-1,0)),OFFSET(R155,-1,0),
    INT($O155*(VLOOKUP($M155,$AN:$BA,MATCH($AX$1,$AN$1:$BA$1,0),0)*(VLOOKUP($M155,$AN:$BA,MATCH($AY$1,$AN$1:$BA$1,0),0)+$I155*(VLOOKUP($M155,$AN:$BA,MATCH($AZ$1,$AN$1:$BA$1,0),0)-VLOOKUP($M155,$AN:$BA,MATCH($AY$1,$AN$1:$BA$1,0),0)))))),
IF(OR($M155="안 지정 캐릭터 PP 일반등급",$M155="안 지정 캐릭터 PP 영웅등급"),
  IF(AND(OR($B155=10,$B155=11),$M155=OFFSET($M155,-1,0)),OFFSET(R155,-1,0),
    $O155*VLOOKUP($M155,$AN:$BA,MATCH($AX$1,$AN$1:$BA$1,0),0)),
"그외없음")))))))</f>
        <v>1200</v>
      </c>
      <c r="S155" t="str">
        <f ca="1">IF(OR(ISNUMBER(N155),N155="삭제"),"",
IF(LEFT(N155,5)="Equip",
  IF($BN$1&lt;VLOOKUP(N155,[1]EquipTable!$1:$1048576,MATCH("업데이트순번",[1]EquipTable!$1:$1,0),0),"업데이트순번이상",""),
IF(LEFT(N155,5)="Actor",
  IF($BW$1&lt;VLOOKUP(N155,[2]ActorTable!$1:$1048576,MATCH("업데이트순번",[2]ActorTable!$1:$1,0),0),"업데이트순번이상",""),
"그외없음")))</f>
        <v/>
      </c>
      <c r="T155">
        <f t="shared" ca="1" si="53"/>
        <v>0</v>
      </c>
      <c r="U155" t="s">
        <v>93</v>
      </c>
      <c r="V155">
        <v>77217</v>
      </c>
      <c r="W155">
        <v>13</v>
      </c>
      <c r="X155" t="s">
        <v>129</v>
      </c>
      <c r="Z155">
        <v>1300</v>
      </c>
      <c r="AA155" t="str">
        <f t="shared" ca="1" si="54"/>
        <v>upn</v>
      </c>
      <c r="AB155" t="s">
        <v>93</v>
      </c>
      <c r="AC155">
        <v>62625</v>
      </c>
      <c r="AD155">
        <v>12</v>
      </c>
      <c r="AE155" t="s">
        <v>129</v>
      </c>
      <c r="AG155">
        <v>1200</v>
      </c>
      <c r="AH155" t="str">
        <f t="shared" si="55"/>
        <v/>
      </c>
      <c r="AI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IFERROR(VLOOKUP(AC155,[2]ActorTable!$A:$G,MATCH("이름참고",[2]ActorTable!$1:$1,0),0),"캐릭터없음"),
"")))))</f>
        <v/>
      </c>
      <c r="AJ155">
        <v>1</v>
      </c>
      <c r="AK15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v>
      </c>
      <c r="AL155" t="str">
        <f t="shared" ca="1" si="56"/>
        <v>{"dy":30,"sl":4,"tp":"upn","vl":"62625","cn":12,"pt":"GO","pr":1200}</v>
      </c>
    </row>
    <row r="156" spans="1:38">
      <c r="A156">
        <v>31</v>
      </c>
      <c r="B156">
        <v>4</v>
      </c>
      <c r="C156">
        <f t="shared" si="51"/>
        <v>0</v>
      </c>
      <c r="D156">
        <f t="shared" ca="1" si="62"/>
        <v>0.96781744390298596</v>
      </c>
      <c r="E156">
        <f t="shared" ca="1" si="62"/>
        <v>0.29569129984627784</v>
      </c>
      <c r="F156">
        <f t="shared" ca="1" si="62"/>
        <v>0.59921982018161479</v>
      </c>
      <c r="G156">
        <f t="shared" ca="1" si="62"/>
        <v>0.93904712196414841</v>
      </c>
      <c r="H156">
        <f t="shared" ca="1" si="62"/>
        <v>0.64859837501790019</v>
      </c>
      <c r="I156">
        <f t="shared" ca="1" si="62"/>
        <v>9.5936199240475251E-2</v>
      </c>
      <c r="M156" t="str">
        <f t="shared" ca="1" si="52"/>
        <v>안 지정 캐릭터 PP 일반등급</v>
      </c>
      <c r="N156">
        <f t="shared" ca="1" si="60"/>
        <v>29569</v>
      </c>
      <c r="O156">
        <f t="shared" ca="1" si="57"/>
        <v>10</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캐릭터",$M156="지정 캐릭터 LBP1",$M156="지정 캐릭터 LBP2",$M156="지정 캐릭터 LBP3",$M156="안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캐릭터",$M156="지정 캐릭터 LBP1",$M156="지정 캐릭터 LBP2",$M156="지정 캐릭터 LBP3"),
  IF(AND(OR($B156=10,$B156=11),$M156=OFFSET($M156,-1,0)),OFFSET(Q156,-1,0),
    IF(ISBLANK(VLOOKUP($N156,[2]ActorTable!$1:$1048576,MATCH("표준 DI pp Min",[2]ActorTable!$1:$1,0),0)),"삭제",
      INT(VLOOKUP($M156,$AN:$BA,MATCH($AX$1,$AN$1:$BA$1,0),0)*(VLOOKUP($N156,[2]ActorTable!$1:$1048576,MATCH("표준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VLOOKUP($M156,$AN:$BA,MATCH($AZ$1,$AN$1:$BA$1,0),0)+INT($H156*(VLOOKUP($M156,$AN:$BA,MATCH($BA$1,$AN$1:$BA$1,0),0)-VLOOKUP($M156,$AN:$BA,MATCH($AZ$1,$AN$1:$BA$1,0),0)+1))),
IF($M156="지정 캐릭터 PP",
  IF(AND(OR($B156=10,$B156=11),$M156=OFFSET($M156,-1,0)),OFFSET(Q156,-1,0),
    INT($O156*VLOOKUP($M156,$AN:$BA,MATCH($AX$1,$AN$1:$BA$1,0),0))),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영웅등급"),VLOOKUP($M156,$AN:$BA,MATCH($AX$1,$AN$1:$BA$1,0),0),
IF(OR($M156="지정 캐릭터",$M156="지정 캐릭터 LBP1",$M156="지정 캐릭터 LBP2",$M156="지정 캐릭터 LBP3"),
  IF(AND(OR($B156=10,$B156=11),$M156=OFFSET($M156,-1,0)),OFFSET(R156,-1,0),
    INT(VLOOKUP($M156,$AN:$BA,MATCH($AX$1,$AN$1:$BA$1,0),0)*(VLOOKUP($N156,[2]ActorTable!$1:$1048576,MATCH("표준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VLOOKUP($M156,$AN:$BA,MATCH($AX$1,$AN$1:$BA$1,0),0)+INT($I156*(VLOOKUP($M156,$AN:$BA,MATCH($AY$1,$AN$1:$BA$1,0),0)-VLOOKUP($M156,$AN:$BA,MATCH($AX$1,$AN$1:$BA$1,0),0)+1))),
IF($M156="지정 캐릭터 PP",
  IF(AND(OR($B156=10,$B156=11),$M156=OFFSET($M156,-1,0)),OFFSET(R156,-1,0),
    INT($O156*(VLOOKUP($M156,$AN:$BA,MATCH($AX$1,$AN$1:$BA$1,0),0)*(VLOOKUP($M156,$AN:$BA,MATCH($AY$1,$AN$1:$BA$1,0),0)+$I156*(VLOOKUP($M156,$AN:$BA,MATCH($AZ$1,$AN$1:$BA$1,0),0)-VLOOKUP($M156,$AN:$BA,MATCH($AY$1,$AN$1:$BA$1,0),0)))))),
IF(OR($M156="안 지정 캐릭터 PP 일반등급",$M156="안 지정 캐릭터 PP 영웅등급"),
  IF(AND(OR($B156=10,$B156=11),$M156=OFFSET($M156,-1,0)),OFFSET(R156,-1,0),
    $O156*VLOOKUP($M156,$AN:$BA,MATCH($AX$1,$AN$1:$BA$1,0),0)),
"그외없음")))))))</f>
        <v>1000</v>
      </c>
      <c r="S156" t="str">
        <f ca="1">IF(OR(ISNUMBER(N156),N156="삭제"),"",
IF(LEFT(N156,5)="Equip",
  IF($BN$1&lt;VLOOKUP(N156,[1]EquipTable!$1:$1048576,MATCH("업데이트순번",[1]EquipTable!$1:$1,0),0),"업데이트순번이상",""),
IF(LEFT(N156,5)="Actor",
  IF($BW$1&lt;VLOOKUP(N156,[2]ActorTable!$1:$1048576,MATCH("업데이트순번",[2]ActorTable!$1:$1,0),0),"업데이트순번이상",""),
"그외없음")))</f>
        <v/>
      </c>
      <c r="T156">
        <f t="shared" ca="1" si="53"/>
        <v>0</v>
      </c>
      <c r="U156" t="s">
        <v>93</v>
      </c>
      <c r="V156">
        <v>20856</v>
      </c>
      <c r="W156">
        <v>10</v>
      </c>
      <c r="X156" t="s">
        <v>129</v>
      </c>
      <c r="Z156">
        <v>1000</v>
      </c>
      <c r="AA156" t="str">
        <f t="shared" ca="1" si="54"/>
        <v>upn</v>
      </c>
      <c r="AB156" t="s">
        <v>93</v>
      </c>
      <c r="AC156">
        <v>28048</v>
      </c>
      <c r="AD156">
        <v>10</v>
      </c>
      <c r="AE156" t="s">
        <v>129</v>
      </c>
      <c r="AG156">
        <v>1000</v>
      </c>
      <c r="AH156" t="str">
        <f t="shared" si="55"/>
        <v/>
      </c>
      <c r="AI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IFERROR(VLOOKUP(AC156,[2]ActorTable!$A:$G,MATCH("이름참고",[2]ActorTable!$1:$1,0),0),"캐릭터없음"),
"")))))</f>
        <v/>
      </c>
      <c r="AJ156">
        <v>1</v>
      </c>
      <c r="AK15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v>
      </c>
      <c r="AL156" t="str">
        <f t="shared" ca="1" si="56"/>
        <v>{"dy":31,"sl":4,"tp":"upn","vl":"28048","cn":10,"pt":"GO","pr":1000}</v>
      </c>
    </row>
    <row r="157" spans="1:38">
      <c r="A157">
        <v>1</v>
      </c>
      <c r="B157">
        <v>5</v>
      </c>
      <c r="C157">
        <f t="shared" si="51"/>
        <v>0</v>
      </c>
      <c r="D157">
        <f t="shared" ca="1" si="62"/>
        <v>0.57589320627276119</v>
      </c>
      <c r="E157">
        <f t="shared" ca="1" si="62"/>
        <v>6.9694167041725152E-2</v>
      </c>
      <c r="F157">
        <f t="shared" ca="1" si="62"/>
        <v>0.36114057869281835</v>
      </c>
      <c r="G157">
        <f t="shared" ca="1" si="62"/>
        <v>0.66035314611896589</v>
      </c>
      <c r="H157">
        <f t="shared" ca="1" si="62"/>
        <v>0.86762351782283198</v>
      </c>
      <c r="I157">
        <f t="shared" ca="1" si="62"/>
        <v>0.3984142920330157</v>
      </c>
      <c r="M157" t="str">
        <f t="shared" ca="1" si="52"/>
        <v>안 지정 캐릭터 PP 영웅등급</v>
      </c>
      <c r="N157">
        <f t="shared" ca="1" si="60"/>
        <v>6969</v>
      </c>
      <c r="O157">
        <f t="shared" ca="1" si="57"/>
        <v>9</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캐릭터",$M157="지정 캐릭터 LBP1",$M157="지정 캐릭터 LBP2",$M157="지정 캐릭터 LBP3",$M157="안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캐릭터",$M157="지정 캐릭터 LBP1",$M157="지정 캐릭터 LBP2",$M157="지정 캐릭터 LBP3"),
  IF(AND(OR($B157=10,$B157=11),$M157=OFFSET($M157,-1,0)),OFFSET(Q157,-1,0),
    IF(ISBLANK(VLOOKUP($N157,[2]ActorTable!$1:$1048576,MATCH("표준 DI pp Min",[2]ActorTable!$1:$1,0),0)),"삭제",
      INT(VLOOKUP($M157,$AN:$BA,MATCH($AX$1,$AN$1:$BA$1,0),0)*(VLOOKUP($N157,[2]ActorTable!$1:$1048576,MATCH("표준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VLOOKUP($M157,$AN:$BA,MATCH($AZ$1,$AN$1:$BA$1,0),0)+INT($H157*(VLOOKUP($M157,$AN:$BA,MATCH($BA$1,$AN$1:$BA$1,0),0)-VLOOKUP($M157,$AN:$BA,MATCH($AZ$1,$AN$1:$BA$1,0),0)+1))),
IF($M157="지정 캐릭터 PP",
  IF(AND(OR($B157=10,$B157=11),$M157=OFFSET($M157,-1,0)),OFFSET(Q157,-1,0),
    INT($O157*VLOOKUP($M157,$AN:$BA,MATCH($AX$1,$AN$1:$BA$1,0),0))),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영웅등급"),VLOOKUP($M157,$AN:$BA,MATCH($AX$1,$AN$1:$BA$1,0),0),
IF(OR($M157="지정 캐릭터",$M157="지정 캐릭터 LBP1",$M157="지정 캐릭터 LBP2",$M157="지정 캐릭터 LBP3"),
  IF(AND(OR($B157=10,$B157=11),$M157=OFFSET($M157,-1,0)),OFFSET(R157,-1,0),
    INT(VLOOKUP($M157,$AN:$BA,MATCH($AX$1,$AN$1:$BA$1,0),0)*(VLOOKUP($N157,[2]ActorTable!$1:$1048576,MATCH("표준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VLOOKUP($M157,$AN:$BA,MATCH($AX$1,$AN$1:$BA$1,0),0)+INT($I157*(VLOOKUP($M157,$AN:$BA,MATCH($AY$1,$AN$1:$BA$1,0),0)-VLOOKUP($M157,$AN:$BA,MATCH($AX$1,$AN$1:$BA$1,0),0)+1))),
IF($M157="지정 캐릭터 PP",
  IF(AND(OR($B157=10,$B157=11),$M157=OFFSET($M157,-1,0)),OFFSET(R157,-1,0),
    INT($O157*(VLOOKUP($M157,$AN:$BA,MATCH($AX$1,$AN$1:$BA$1,0),0)*(VLOOKUP($M157,$AN:$BA,MATCH($AY$1,$AN$1:$BA$1,0),0)+$I157*(VLOOKUP($M157,$AN:$BA,MATCH($AZ$1,$AN$1:$BA$1,0),0)-VLOOKUP($M157,$AN:$BA,MATCH($AY$1,$AN$1:$BA$1,0),0)))))),
IF(OR($M157="안 지정 캐릭터 PP 일반등급",$M157="안 지정 캐릭터 PP 영웅등급"),
  IF(AND(OR($B157=10,$B157=11),$M157=OFFSET($M157,-1,0)),OFFSET(R157,-1,0),
    $O157*VLOOKUP($M157,$AN:$BA,MATCH($AX$1,$AN$1:$BA$1,0),0)),
"그외없음")))))))</f>
        <v>900</v>
      </c>
      <c r="S157" t="str">
        <f ca="1">IF(OR(ISNUMBER(N157),N157="삭제"),"",
IF(LEFT(N157,5)="Equip",
  IF($BN$1&lt;VLOOKUP(N157,[1]EquipTable!$1:$1048576,MATCH("업데이트순번",[1]EquipTable!$1:$1,0),0),"업데이트순번이상",""),
IF(LEFT(N157,5)="Actor",
  IF($BW$1&lt;VLOOKUP(N157,[2]ActorTable!$1:$1048576,MATCH("업데이트순번",[2]ActorTable!$1:$1,0),0),"업데이트순번이상",""),
"그외없음")))</f>
        <v/>
      </c>
      <c r="T157">
        <f t="shared" ca="1" si="53"/>
        <v>0</v>
      </c>
      <c r="U157" t="s">
        <v>93</v>
      </c>
      <c r="V157">
        <v>84543</v>
      </c>
      <c r="W157">
        <v>14</v>
      </c>
      <c r="X157" t="s">
        <v>129</v>
      </c>
      <c r="Z157">
        <v>1400</v>
      </c>
      <c r="AA157" t="str">
        <f t="shared" ca="1" si="54"/>
        <v>upn</v>
      </c>
      <c r="AB157" t="s">
        <v>93</v>
      </c>
      <c r="AC157">
        <v>31111</v>
      </c>
      <c r="AD157">
        <v>10</v>
      </c>
      <c r="AE157" t="s">
        <v>129</v>
      </c>
      <c r="AG157">
        <v>1000</v>
      </c>
      <c r="AH157" t="str">
        <f t="shared" si="55"/>
        <v/>
      </c>
      <c r="AI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IFERROR(VLOOKUP(AC157,[2]ActorTable!$A:$G,MATCH("이름참고",[2]ActorTable!$1:$1,0),0),"캐릭터없음"),
"")))))</f>
        <v/>
      </c>
      <c r="AJ157">
        <v>1</v>
      </c>
      <c r="AK15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v>
      </c>
      <c r="AL157" t="str">
        <f t="shared" ca="1" si="56"/>
        <v>{"dy":1,"sl":5,"tp":"upn","vl":"31111","cn":10,"pt":"GO","pr":1000}</v>
      </c>
    </row>
    <row r="158" spans="1:38">
      <c r="A158">
        <v>2</v>
      </c>
      <c r="B158">
        <v>5</v>
      </c>
      <c r="C158">
        <f t="shared" si="51"/>
        <v>0</v>
      </c>
      <c r="D158">
        <f t="shared" ca="1" si="62"/>
        <v>0.76874319075263198</v>
      </c>
      <c r="E158">
        <f t="shared" ca="1" si="62"/>
        <v>0.36385756451402795</v>
      </c>
      <c r="F158">
        <f t="shared" ca="1" si="62"/>
        <v>0.19034257962481782</v>
      </c>
      <c r="G158">
        <f t="shared" ca="1" si="62"/>
        <v>0.94259482869163158</v>
      </c>
      <c r="H158">
        <f t="shared" ca="1" si="62"/>
        <v>0.61211637172726563</v>
      </c>
      <c r="I158">
        <f t="shared" ca="1" si="62"/>
        <v>0.40523104452855629</v>
      </c>
      <c r="M158" t="str">
        <f t="shared" ca="1" si="52"/>
        <v>안 지정 캐릭터 PP 일반등급</v>
      </c>
      <c r="N158">
        <f t="shared" ca="1" si="60"/>
        <v>36385</v>
      </c>
      <c r="O158">
        <f t="shared" ca="1" si="57"/>
        <v>11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캐릭터",$M158="지정 캐릭터 LBP1",$M158="지정 캐릭터 LBP2",$M158="지정 캐릭터 LBP3",$M158="안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캐릭터",$M158="지정 캐릭터 LBP1",$M158="지정 캐릭터 LBP2",$M158="지정 캐릭터 LBP3"),
  IF(AND(OR($B158=10,$B158=11),$M158=OFFSET($M158,-1,0)),OFFSET(Q158,-1,0),
    IF(ISBLANK(VLOOKUP($N158,[2]ActorTable!$1:$1048576,MATCH("표준 DI pp Min",[2]ActorTable!$1:$1,0),0)),"삭제",
      INT(VLOOKUP($M158,$AN:$BA,MATCH($AX$1,$AN$1:$BA$1,0),0)*(VLOOKUP($N158,[2]ActorTable!$1:$1048576,MATCH("표준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VLOOKUP($M158,$AN:$BA,MATCH($AZ$1,$AN$1:$BA$1,0),0)+INT($H158*(VLOOKUP($M158,$AN:$BA,MATCH($BA$1,$AN$1:$BA$1,0),0)-VLOOKUP($M158,$AN:$BA,MATCH($AZ$1,$AN$1:$BA$1,0),0)+1))),
IF($M158="지정 캐릭터 PP",
  IF(AND(OR($B158=10,$B158=11),$M158=OFFSET($M158,-1,0)),OFFSET(Q158,-1,0),
    INT($O158*VLOOKUP($M158,$AN:$BA,MATCH($AX$1,$AN$1:$BA$1,0),0))),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영웅등급"),VLOOKUP($M158,$AN:$BA,MATCH($AX$1,$AN$1:$BA$1,0),0),
IF(OR($M158="지정 캐릭터",$M158="지정 캐릭터 LBP1",$M158="지정 캐릭터 LBP2",$M158="지정 캐릭터 LBP3"),
  IF(AND(OR($B158=10,$B158=11),$M158=OFFSET($M158,-1,0)),OFFSET(R158,-1,0),
    INT(VLOOKUP($M158,$AN:$BA,MATCH($AX$1,$AN$1:$BA$1,0),0)*(VLOOKUP($N158,[2]ActorTable!$1:$1048576,MATCH("표준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VLOOKUP($M158,$AN:$BA,MATCH($AX$1,$AN$1:$BA$1,0),0)+INT($I158*(VLOOKUP($M158,$AN:$BA,MATCH($AY$1,$AN$1:$BA$1,0),0)-VLOOKUP($M158,$AN:$BA,MATCH($AX$1,$AN$1:$BA$1,0),0)+1))),
IF($M158="지정 캐릭터 PP",
  IF(AND(OR($B158=10,$B158=11),$M158=OFFSET($M158,-1,0)),OFFSET(R158,-1,0),
    INT($O158*(VLOOKUP($M158,$AN:$BA,MATCH($AX$1,$AN$1:$BA$1,0),0)*(VLOOKUP($M158,$AN:$BA,MATCH($AY$1,$AN$1:$BA$1,0),0)+$I158*(VLOOKUP($M158,$AN:$BA,MATCH($AZ$1,$AN$1:$BA$1,0),0)-VLOOKUP($M158,$AN:$BA,MATCH($AY$1,$AN$1:$BA$1,0),0)))))),
IF(OR($M158="안 지정 캐릭터 PP 일반등급",$M158="안 지정 캐릭터 PP 영웅등급"),
  IF(AND(OR($B158=10,$B158=11),$M158=OFFSET($M158,-1,0)),OFFSET(R158,-1,0),
    $O158*VLOOKUP($M158,$AN:$BA,MATCH($AX$1,$AN$1:$BA$1,0),0)),
"그외없음")))))))</f>
        <v>1100</v>
      </c>
      <c r="S158" t="str">
        <f ca="1">IF(OR(ISNUMBER(N158),N158="삭제"),"",
IF(LEFT(N158,5)="Equip",
  IF($BN$1&lt;VLOOKUP(N158,[1]EquipTable!$1:$1048576,MATCH("업데이트순번",[1]EquipTable!$1:$1,0),0),"업데이트순번이상",""),
IF(LEFT(N158,5)="Actor",
  IF($BW$1&lt;VLOOKUP(N158,[2]ActorTable!$1:$1048576,MATCH("업데이트순번",[2]ActorTable!$1:$1,0),0),"업데이트순번이상",""),
"그외없음")))</f>
        <v/>
      </c>
      <c r="T158">
        <f t="shared" ca="1" si="53"/>
        <v>0</v>
      </c>
      <c r="U158" t="s">
        <v>83</v>
      </c>
      <c r="V158" t="s">
        <v>285</v>
      </c>
      <c r="W158">
        <v>1</v>
      </c>
      <c r="X158" t="s">
        <v>133</v>
      </c>
      <c r="Z158">
        <v>5</v>
      </c>
      <c r="AA158" t="str">
        <f t="shared" ca="1" si="54"/>
        <v>upn</v>
      </c>
      <c r="AB158" t="s">
        <v>93</v>
      </c>
      <c r="AC158">
        <v>90543</v>
      </c>
      <c r="AD158">
        <v>14</v>
      </c>
      <c r="AE158" t="s">
        <v>129</v>
      </c>
      <c r="AG158">
        <v>1400</v>
      </c>
      <c r="AH158" t="str">
        <f t="shared" si="55"/>
        <v/>
      </c>
      <c r="AI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IFERROR(VLOOKUP(AC158,[2]ActorTable!$A:$G,MATCH("이름참고",[2]ActorTable!$1:$1,0),0),"캐릭터없음"),
"")))))</f>
        <v/>
      </c>
      <c r="AJ158">
        <v>1</v>
      </c>
      <c r="AK15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v>
      </c>
      <c r="AL158" t="str">
        <f t="shared" ca="1" si="56"/>
        <v>{"dy":2,"sl":5,"tp":"upn","vl":"90543","cn":14,"pt":"GO","pr":1400}</v>
      </c>
    </row>
    <row r="159" spans="1:38">
      <c r="A159">
        <v>3</v>
      </c>
      <c r="B159">
        <v>5</v>
      </c>
      <c r="C159">
        <f t="shared" si="51"/>
        <v>0</v>
      </c>
      <c r="D159">
        <f t="shared" ca="1" si="62"/>
        <v>0.30973201478599011</v>
      </c>
      <c r="E159">
        <f t="shared" ca="1" si="62"/>
        <v>0.6033042521074593</v>
      </c>
      <c r="F159">
        <f t="shared" ca="1" si="62"/>
        <v>0.94341817952501328</v>
      </c>
      <c r="G159">
        <f t="shared" ca="1" si="62"/>
        <v>0.88454350421729533</v>
      </c>
      <c r="H159">
        <f t="shared" ca="1" si="62"/>
        <v>0.51815487090521173</v>
      </c>
      <c r="I159">
        <f t="shared" ca="1" si="62"/>
        <v>0.85780235810793537</v>
      </c>
      <c r="M159" t="str">
        <f t="shared" ca="1" si="52"/>
        <v>지정 장비</v>
      </c>
      <c r="N159" t="e">
        <f t="shared" ca="1" si="60"/>
        <v>#VALUE!</v>
      </c>
      <c r="O159">
        <f t="shared" ca="1" si="57"/>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캐릭터",$M159="지정 캐릭터 LBP1",$M159="지정 캐릭터 LBP2",$M159="지정 캐릭터 LBP3",$M159="안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캐릭터",$M159="지정 캐릭터 LBP1",$M159="지정 캐릭터 LBP2",$M159="지정 캐릭터 LBP3"),
  IF(AND(OR($B159=10,$B159=11),$M159=OFFSET($M159,-1,0)),OFFSET(Q159,-1,0),
    IF(ISBLANK(VLOOKUP($N159,[2]ActorTable!$1:$1048576,MATCH("표준 DI pp Min",[2]ActorTable!$1:$1,0),0)),"삭제",
      INT(VLOOKUP($M159,$AN:$BA,MATCH($AX$1,$AN$1:$BA$1,0),0)*(VLOOKUP($N159,[2]ActorTable!$1:$1048576,MATCH("표준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VLOOKUP($M159,$AN:$BA,MATCH($AZ$1,$AN$1:$BA$1,0),0)+INT($H159*(VLOOKUP($M159,$AN:$BA,MATCH($BA$1,$AN$1:$BA$1,0),0)-VLOOKUP($M159,$AN:$BA,MATCH($AZ$1,$AN$1:$BA$1,0),0)+1))),
IF($M159="지정 캐릭터 PP",
  IF(AND(OR($B159=10,$B159=11),$M159=OFFSET($M159,-1,0)),OFFSET(Q159,-1,0),
    INT($O159*VLOOKUP($M159,$AN:$BA,MATCH($AX$1,$AN$1:$BA$1,0),0))),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영웅등급"),VLOOKUP($M159,$AN:$BA,MATCH($AX$1,$AN$1:$BA$1,0),0),
IF(OR($M159="지정 캐릭터",$M159="지정 캐릭터 LBP1",$M159="지정 캐릭터 LBP2",$M159="지정 캐릭터 LBP3"),
  IF(AND(OR($B159=10,$B159=11),$M159=OFFSET($M159,-1,0)),OFFSET(R159,-1,0),
    INT(VLOOKUP($M159,$AN:$BA,MATCH($AX$1,$AN$1:$BA$1,0),0)*(VLOOKUP($N159,[2]ActorTable!$1:$1048576,MATCH("표준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VLOOKUP($M159,$AN:$BA,MATCH($AX$1,$AN$1:$BA$1,0),0)+INT($I159*(VLOOKUP($M159,$AN:$BA,MATCH($AY$1,$AN$1:$BA$1,0),0)-VLOOKUP($M159,$AN:$BA,MATCH($AX$1,$AN$1:$BA$1,0),0)+1))),
IF($M159="지정 캐릭터 PP",
  IF(AND(OR($B159=10,$B159=11),$M159=OFFSET($M159,-1,0)),OFFSET(R159,-1,0),
    INT($O159*(VLOOKUP($M159,$AN:$BA,MATCH($AX$1,$AN$1:$BA$1,0),0)*(VLOOKUP($M159,$AN:$BA,MATCH($AY$1,$AN$1:$BA$1,0),0)+$I159*(VLOOKUP($M159,$AN:$BA,MATCH($AZ$1,$AN$1:$BA$1,0),0)-VLOOKUP($M159,$AN:$BA,MATCH($AY$1,$AN$1:$BA$1,0),0)))))),
IF(OR($M159="안 지정 캐릭터 PP 일반등급",$M159="안 지정 캐릭터 PP 영웅등급"),
  IF(AND(OR($B159=10,$B159=11),$M159=OFFSET($M159,-1,0)),OFFSET(R159,-1,0),
    $O159*VLOOKUP($M159,$AN:$BA,MATCH($AX$1,$AN$1:$BA$1,0),0)),
"그외없음")))))))</f>
        <v>#VALUE!</v>
      </c>
      <c r="S159" t="e">
        <f ca="1">IF(OR(ISNUMBER(N159),N159="삭제"),"",
IF(LEFT(N159,5)="Equip",
  IF($BN$1&lt;VLOOKUP(N159,[1]EquipTable!$1:$1048576,MATCH("업데이트순번",[1]EquipTable!$1:$1,0),0),"업데이트순번이상",""),
IF(LEFT(N159,5)="Actor",
  IF($BW$1&lt;VLOOKUP(N159,[2]ActorTable!$1:$1048576,MATCH("업데이트순번",[2]ActorTable!$1:$1,0),0),"업데이트순번이상",""),
"그외없음")))</f>
        <v>#VALUE!</v>
      </c>
      <c r="T159" t="e">
        <f t="shared" ca="1" si="53"/>
        <v>#VALUE!</v>
      </c>
      <c r="U159" t="s">
        <v>83</v>
      </c>
      <c r="V159" t="s">
        <v>317</v>
      </c>
      <c r="W159">
        <v>1</v>
      </c>
      <c r="X159" t="s">
        <v>133</v>
      </c>
      <c r="Y159">
        <v>29</v>
      </c>
      <c r="Z159">
        <v>19</v>
      </c>
      <c r="AA159" t="str">
        <f t="shared" ca="1" si="54"/>
        <v>upn</v>
      </c>
      <c r="AB159" t="s">
        <v>93</v>
      </c>
      <c r="AC159">
        <v>94909</v>
      </c>
      <c r="AD159">
        <v>14</v>
      </c>
      <c r="AE159" t="s">
        <v>129</v>
      </c>
      <c r="AG159">
        <v>1400</v>
      </c>
      <c r="AH159" t="str">
        <f t="shared" si="55"/>
        <v/>
      </c>
      <c r="AI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IFERROR(VLOOKUP(AC159,[2]ActorTable!$A:$G,MATCH("이름참고",[2]ActorTable!$1:$1,0),0),"캐릭터없음"),
"")))))</f>
        <v/>
      </c>
      <c r="AJ159">
        <v>1</v>
      </c>
      <c r="AK15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v>
      </c>
      <c r="AL159" t="str">
        <f t="shared" ca="1" si="56"/>
        <v>{"dy":3,"sl":5,"tp":"upn","vl":"94909","cn":14,"pt":"GO","pr":1400}</v>
      </c>
    </row>
    <row r="160" spans="1:38">
      <c r="A160">
        <v>4</v>
      </c>
      <c r="B160">
        <v>5</v>
      </c>
      <c r="C160">
        <f t="shared" si="51"/>
        <v>0</v>
      </c>
      <c r="D160">
        <f t="shared" ca="1" si="62"/>
        <v>0.58261198031784822</v>
      </c>
      <c r="E160">
        <f t="shared" ca="1" si="62"/>
        <v>5.1092580636993512E-2</v>
      </c>
      <c r="F160">
        <f t="shared" ca="1" si="62"/>
        <v>0.69081231304560309</v>
      </c>
      <c r="G160">
        <f t="shared" ca="1" si="62"/>
        <v>0.77000114725430246</v>
      </c>
      <c r="H160">
        <f t="shared" ca="1" si="62"/>
        <v>0.98087719611724877</v>
      </c>
      <c r="I160">
        <f t="shared" ca="1" si="62"/>
        <v>0.79157976604562574</v>
      </c>
      <c r="M160" t="str">
        <f t="shared" ca="1" si="52"/>
        <v>안 지정 캐릭터 PP 영웅등급</v>
      </c>
      <c r="N160">
        <f t="shared" ca="1" si="60"/>
        <v>5109</v>
      </c>
      <c r="O160">
        <f t="shared" ca="1" si="57"/>
        <v>9</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캐릭터",$M160="지정 캐릭터 LBP1",$M160="지정 캐릭터 LBP2",$M160="지정 캐릭터 LBP3",$M160="안 지정 캐릭터 영웅등급"),"DI",
IF($M160="지정 캐릭터 PP","DI",
IF(OR($M160="안 지정 캐릭터 PP 일반등급",$M160="안 지정 캐릭터 PP 영웅등급"),"GO",
"그외없음"))))))</f>
        <v>GO</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캐릭터",$M160="지정 캐릭터 LBP1",$M160="지정 캐릭터 LBP2",$M160="지정 캐릭터 LBP3"),
  IF(AND(OR($B160=10,$B160=11),$M160=OFFSET($M160,-1,0)),OFFSET(Q160,-1,0),
    IF(ISBLANK(VLOOKUP($N160,[2]ActorTable!$1:$1048576,MATCH("표준 DI pp Min",[2]ActorTable!$1:$1,0),0)),"삭제",
      INT(VLOOKUP($M160,$AN:$BA,MATCH($AX$1,$AN$1:$BA$1,0),0)*(VLOOKUP($N160,[2]ActorTable!$1:$1048576,MATCH("표준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VLOOKUP($M160,$AN:$BA,MATCH($AZ$1,$AN$1:$BA$1,0),0)+INT($H160*(VLOOKUP($M160,$AN:$BA,MATCH($BA$1,$AN$1:$BA$1,0),0)-VLOOKUP($M160,$AN:$BA,MATCH($AZ$1,$AN$1:$BA$1,0),0)+1))),
IF($M160="지정 캐릭터 PP",
  IF(AND(OR($B160=10,$B160=11),$M160=OFFSET($M160,-1,0)),OFFSET(Q160,-1,0),
    INT($O160*VLOOKUP($M160,$AN:$BA,MATCH($AX$1,$AN$1:$BA$1,0),0))),
"그외없음")))))))</f>
        <v>삭제</v>
      </c>
      <c r="R160">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영웅등급"),VLOOKUP($M160,$AN:$BA,MATCH($AX$1,$AN$1:$BA$1,0),0),
IF(OR($M160="지정 캐릭터",$M160="지정 캐릭터 LBP1",$M160="지정 캐릭터 LBP2",$M160="지정 캐릭터 LBP3"),
  IF(AND(OR($B160=10,$B160=11),$M160=OFFSET($M160,-1,0)),OFFSET(R160,-1,0),
    INT(VLOOKUP($M160,$AN:$BA,MATCH($AX$1,$AN$1:$BA$1,0),0)*(VLOOKUP($N160,[2]ActorTable!$1:$1048576,MATCH("표준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VLOOKUP($M160,$AN:$BA,MATCH($AX$1,$AN$1:$BA$1,0),0)+INT($I160*(VLOOKUP($M160,$AN:$BA,MATCH($AY$1,$AN$1:$BA$1,0),0)-VLOOKUP($M160,$AN:$BA,MATCH($AX$1,$AN$1:$BA$1,0),0)+1))),
IF($M160="지정 캐릭터 PP",
  IF(AND(OR($B160=10,$B160=11),$M160=OFFSET($M160,-1,0)),OFFSET(R160,-1,0),
    INT($O160*(VLOOKUP($M160,$AN:$BA,MATCH($AX$1,$AN$1:$BA$1,0),0)*(VLOOKUP($M160,$AN:$BA,MATCH($AY$1,$AN$1:$BA$1,0),0)+$I160*(VLOOKUP($M160,$AN:$BA,MATCH($AZ$1,$AN$1:$BA$1,0),0)-VLOOKUP($M160,$AN:$BA,MATCH($AY$1,$AN$1:$BA$1,0),0)))))),
IF(OR($M160="안 지정 캐릭터 PP 일반등급",$M160="안 지정 캐릭터 PP 영웅등급"),
  IF(AND(OR($B160=10,$B160=11),$M160=OFFSET($M160,-1,0)),OFFSET(R160,-1,0),
    $O160*VLOOKUP($M160,$AN:$BA,MATCH($AX$1,$AN$1:$BA$1,0),0)),
"그외없음")))))))</f>
        <v>900</v>
      </c>
      <c r="S160" t="str">
        <f ca="1">IF(OR(ISNUMBER(N160),N160="삭제"),"",
IF(LEFT(N160,5)="Equip",
  IF($BN$1&lt;VLOOKUP(N160,[1]EquipTable!$1:$1048576,MATCH("업데이트순번",[1]EquipTable!$1:$1,0),0),"업데이트순번이상",""),
IF(LEFT(N160,5)="Actor",
  IF($BW$1&lt;VLOOKUP(N160,[2]ActorTable!$1:$1048576,MATCH("업데이트순번",[2]ActorTable!$1:$1,0),0),"업데이트순번이상",""),
"그외없음")))</f>
        <v/>
      </c>
      <c r="T160">
        <f t="shared" ca="1" si="53"/>
        <v>0</v>
      </c>
      <c r="U160" t="s">
        <v>92</v>
      </c>
      <c r="V160">
        <v>69119</v>
      </c>
      <c r="W160">
        <v>13</v>
      </c>
      <c r="X160" t="s">
        <v>129</v>
      </c>
      <c r="Z160">
        <v>1300</v>
      </c>
      <c r="AA160" t="str">
        <f t="shared" ca="1" si="54"/>
        <v>upn</v>
      </c>
      <c r="AB160" t="s">
        <v>93</v>
      </c>
      <c r="AC160">
        <v>27902</v>
      </c>
      <c r="AD160">
        <v>10</v>
      </c>
      <c r="AE160" t="s">
        <v>129</v>
      </c>
      <c r="AG160">
        <v>1000</v>
      </c>
      <c r="AH160" t="str">
        <f t="shared" si="55"/>
        <v/>
      </c>
      <c r="AI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IFERROR(VLOOKUP(AC160,[2]ActorTable!$A:$G,MATCH("이름참고",[2]ActorTable!$1:$1,0),0),"캐릭터없음"),
"")))))</f>
        <v/>
      </c>
      <c r="AJ160">
        <v>1</v>
      </c>
      <c r="AK16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v>
      </c>
      <c r="AL160" t="str">
        <f t="shared" ca="1" si="56"/>
        <v>{"dy":4,"sl":5,"tp":"upn","vl":"27902","cn":10,"pt":"GO","pr":1000}</v>
      </c>
    </row>
    <row r="161" spans="1:38">
      <c r="A161">
        <v>5</v>
      </c>
      <c r="B161">
        <v>5</v>
      </c>
      <c r="C161">
        <f t="shared" si="51"/>
        <v>0</v>
      </c>
      <c r="D161">
        <f t="shared" ca="1" si="62"/>
        <v>0.52820398033478089</v>
      </c>
      <c r="E161">
        <f t="shared" ca="1" si="62"/>
        <v>0.38850386743530352</v>
      </c>
      <c r="F161">
        <f t="shared" ca="1" si="62"/>
        <v>0.34791374565634636</v>
      </c>
      <c r="G161">
        <f t="shared" ca="1" si="62"/>
        <v>0.58646979458078696</v>
      </c>
      <c r="H161">
        <f t="shared" ca="1" si="62"/>
        <v>0.11727087120386837</v>
      </c>
      <c r="I161">
        <f t="shared" ca="1" si="62"/>
        <v>0.64613419187421628</v>
      </c>
      <c r="M161" t="str">
        <f t="shared" ca="1" si="52"/>
        <v>안 지정 캐릭터 PP 영웅등급</v>
      </c>
      <c r="N161">
        <f t="shared" ca="1" si="60"/>
        <v>38850</v>
      </c>
      <c r="O161">
        <f t="shared" ca="1" si="57"/>
        <v>11</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캐릭터",$M161="지정 캐릭터 LBP1",$M161="지정 캐릭터 LBP2",$M161="지정 캐릭터 LBP3",$M161="안 지정 캐릭터 영웅등급"),"DI",
IF($M161="지정 캐릭터 PP","DI",
IF(OR($M161="안 지정 캐릭터 PP 일반등급",$M161="안 지정 캐릭터 PP 영웅등급"),"GO",
"그외없음"))))))</f>
        <v>GO</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캐릭터",$M161="지정 캐릭터 LBP1",$M161="지정 캐릭터 LBP2",$M161="지정 캐릭터 LBP3"),
  IF(AND(OR($B161=10,$B161=11),$M161=OFFSET($M161,-1,0)),OFFSET(Q161,-1,0),
    IF(ISBLANK(VLOOKUP($N161,[2]ActorTable!$1:$1048576,MATCH("표준 DI pp Min",[2]ActorTable!$1:$1,0),0)),"삭제",
      INT(VLOOKUP($M161,$AN:$BA,MATCH($AX$1,$AN$1:$BA$1,0),0)*(VLOOKUP($N161,[2]ActorTable!$1:$1048576,MATCH("표준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VLOOKUP($M161,$AN:$BA,MATCH($AZ$1,$AN$1:$BA$1,0),0)+INT($H161*(VLOOKUP($M161,$AN:$BA,MATCH($BA$1,$AN$1:$BA$1,0),0)-VLOOKUP($M161,$AN:$BA,MATCH($AZ$1,$AN$1:$BA$1,0),0)+1))),
IF($M161="지정 캐릭터 PP",
  IF(AND(OR($B161=10,$B161=11),$M161=OFFSET($M161,-1,0)),OFFSET(Q161,-1,0),
    INT($O161*VLOOKUP($M161,$AN:$BA,MATCH($AX$1,$AN$1:$BA$1,0),0))),
"그외없음")))))))</f>
        <v>삭제</v>
      </c>
      <c r="R161">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영웅등급"),VLOOKUP($M161,$AN:$BA,MATCH($AX$1,$AN$1:$BA$1,0),0),
IF(OR($M161="지정 캐릭터",$M161="지정 캐릭터 LBP1",$M161="지정 캐릭터 LBP2",$M161="지정 캐릭터 LBP3"),
  IF(AND(OR($B161=10,$B161=11),$M161=OFFSET($M161,-1,0)),OFFSET(R161,-1,0),
    INT(VLOOKUP($M161,$AN:$BA,MATCH($AX$1,$AN$1:$BA$1,0),0)*(VLOOKUP($N161,[2]ActorTable!$1:$1048576,MATCH("표준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VLOOKUP($M161,$AN:$BA,MATCH($AX$1,$AN$1:$BA$1,0),0)+INT($I161*(VLOOKUP($M161,$AN:$BA,MATCH($AY$1,$AN$1:$BA$1,0),0)-VLOOKUP($M161,$AN:$BA,MATCH($AX$1,$AN$1:$BA$1,0),0)+1))),
IF($M161="지정 캐릭터 PP",
  IF(AND(OR($B161=10,$B161=11),$M161=OFFSET($M161,-1,0)),OFFSET(R161,-1,0),
    INT($O161*(VLOOKUP($M161,$AN:$BA,MATCH($AX$1,$AN$1:$BA$1,0),0)*(VLOOKUP($M161,$AN:$BA,MATCH($AY$1,$AN$1:$BA$1,0),0)+$I161*(VLOOKUP($M161,$AN:$BA,MATCH($AZ$1,$AN$1:$BA$1,0),0)-VLOOKUP($M161,$AN:$BA,MATCH($AY$1,$AN$1:$BA$1,0),0)))))),
IF(OR($M161="안 지정 캐릭터 PP 일반등급",$M161="안 지정 캐릭터 PP 영웅등급"),
  IF(AND(OR($B161=10,$B161=11),$M161=OFFSET($M161,-1,0)),OFFSET(R161,-1,0),
    $O161*VLOOKUP($M161,$AN:$BA,MATCH($AX$1,$AN$1:$BA$1,0),0)),
"그외없음")))))))</f>
        <v>1100</v>
      </c>
      <c r="S161" t="str">
        <f ca="1">IF(OR(ISNUMBER(N161),N161="삭제"),"",
IF(LEFT(N161,5)="Equip",
  IF($BN$1&lt;VLOOKUP(N161,[1]EquipTable!$1:$1048576,MATCH("업데이트순번",[1]EquipTable!$1:$1,0),0),"업데이트순번이상",""),
IF(LEFT(N161,5)="Actor",
  IF($BW$1&lt;VLOOKUP(N161,[2]ActorTable!$1:$1048576,MATCH("업데이트순번",[2]ActorTable!$1:$1,0),0),"업데이트순번이상",""),
"그외없음")))</f>
        <v/>
      </c>
      <c r="T161">
        <f t="shared" ca="1" si="53"/>
        <v>0</v>
      </c>
      <c r="U161" t="s">
        <v>92</v>
      </c>
      <c r="V161">
        <v>62491</v>
      </c>
      <c r="W161">
        <v>12</v>
      </c>
      <c r="X161" t="s">
        <v>129</v>
      </c>
      <c r="Z161">
        <v>1200</v>
      </c>
      <c r="AA161" t="str">
        <f t="shared" ca="1" si="54"/>
        <v>upn</v>
      </c>
      <c r="AB161" t="s">
        <v>93</v>
      </c>
      <c r="AC161">
        <v>83002</v>
      </c>
      <c r="AD161">
        <v>13</v>
      </c>
      <c r="AE161" t="s">
        <v>129</v>
      </c>
      <c r="AG161">
        <v>1300</v>
      </c>
      <c r="AH161" t="str">
        <f t="shared" si="55"/>
        <v/>
      </c>
      <c r="AI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IFERROR(VLOOKUP(AC161,[2]ActorTable!$A:$G,MATCH("이름참고",[2]ActorTable!$1:$1,0),0),"캐릭터없음"),
"")))))</f>
        <v/>
      </c>
      <c r="AJ161">
        <v>1</v>
      </c>
      <c r="AK16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v>
      </c>
      <c r="AL161" t="str">
        <f t="shared" ca="1" si="56"/>
        <v>{"dy":5,"sl":5,"tp":"upn","vl":"83002","cn":13,"pt":"GO","pr":1300}</v>
      </c>
    </row>
    <row r="162" spans="1:38">
      <c r="A162">
        <v>6</v>
      </c>
      <c r="B162">
        <v>5</v>
      </c>
      <c r="C162">
        <f t="shared" si="51"/>
        <v>0</v>
      </c>
      <c r="D162">
        <f t="shared" ref="D162:I171" ca="1" si="63">RAND()</f>
        <v>0.57426358449253156</v>
      </c>
      <c r="E162">
        <f t="shared" ca="1" si="63"/>
        <v>0.85025073101421234</v>
      </c>
      <c r="F162">
        <f t="shared" ca="1" si="63"/>
        <v>0.56863889918781396</v>
      </c>
      <c r="G162">
        <f t="shared" ca="1" si="63"/>
        <v>0.65652815936029441</v>
      </c>
      <c r="H162">
        <f t="shared" ca="1" si="63"/>
        <v>0.78643633374321009</v>
      </c>
      <c r="I162">
        <f t="shared" ca="1" si="63"/>
        <v>0.51400258849828062</v>
      </c>
      <c r="M162" t="str">
        <f t="shared" ca="1" si="52"/>
        <v>안 지정 캐릭터 PP 영웅등급</v>
      </c>
      <c r="N162">
        <f t="shared" ca="1" si="60"/>
        <v>85025</v>
      </c>
      <c r="O162">
        <f t="shared" ca="1" si="57"/>
        <v>14</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캐릭터",$M162="지정 캐릭터 LBP1",$M162="지정 캐릭터 LBP2",$M162="지정 캐릭터 LBP3",$M162="안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캐릭터",$M162="지정 캐릭터 LBP1",$M162="지정 캐릭터 LBP2",$M162="지정 캐릭터 LBP3"),
  IF(AND(OR($B162=10,$B162=11),$M162=OFFSET($M162,-1,0)),OFFSET(Q162,-1,0),
    IF(ISBLANK(VLOOKUP($N162,[2]ActorTable!$1:$1048576,MATCH("표준 DI pp Min",[2]ActorTable!$1:$1,0),0)),"삭제",
      INT(VLOOKUP($M162,$AN:$BA,MATCH($AX$1,$AN$1:$BA$1,0),0)*(VLOOKUP($N162,[2]ActorTable!$1:$1048576,MATCH("표준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VLOOKUP($M162,$AN:$BA,MATCH($AZ$1,$AN$1:$BA$1,0),0)+INT($H162*(VLOOKUP($M162,$AN:$BA,MATCH($BA$1,$AN$1:$BA$1,0),0)-VLOOKUP($M162,$AN:$BA,MATCH($AZ$1,$AN$1:$BA$1,0),0)+1))),
IF($M162="지정 캐릭터 PP",
  IF(AND(OR($B162=10,$B162=11),$M162=OFFSET($M162,-1,0)),OFFSET(Q162,-1,0),
    INT($O162*VLOOKUP($M162,$AN:$BA,MATCH($AX$1,$AN$1:$BA$1,0),0))),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영웅등급"),VLOOKUP($M162,$AN:$BA,MATCH($AX$1,$AN$1:$BA$1,0),0),
IF(OR($M162="지정 캐릭터",$M162="지정 캐릭터 LBP1",$M162="지정 캐릭터 LBP2",$M162="지정 캐릭터 LBP3"),
  IF(AND(OR($B162=10,$B162=11),$M162=OFFSET($M162,-1,0)),OFFSET(R162,-1,0),
    INT(VLOOKUP($M162,$AN:$BA,MATCH($AX$1,$AN$1:$BA$1,0),0)*(VLOOKUP($N162,[2]ActorTable!$1:$1048576,MATCH("표준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VLOOKUP($M162,$AN:$BA,MATCH($AX$1,$AN$1:$BA$1,0),0)+INT($I162*(VLOOKUP($M162,$AN:$BA,MATCH($AY$1,$AN$1:$BA$1,0),0)-VLOOKUP($M162,$AN:$BA,MATCH($AX$1,$AN$1:$BA$1,0),0)+1))),
IF($M162="지정 캐릭터 PP",
  IF(AND(OR($B162=10,$B162=11),$M162=OFFSET($M162,-1,0)),OFFSET(R162,-1,0),
    INT($O162*(VLOOKUP($M162,$AN:$BA,MATCH($AX$1,$AN$1:$BA$1,0),0)*(VLOOKUP($M162,$AN:$BA,MATCH($AY$1,$AN$1:$BA$1,0),0)+$I162*(VLOOKUP($M162,$AN:$BA,MATCH($AZ$1,$AN$1:$BA$1,0),0)-VLOOKUP($M162,$AN:$BA,MATCH($AY$1,$AN$1:$BA$1,0),0)))))),
IF(OR($M162="안 지정 캐릭터 PP 일반등급",$M162="안 지정 캐릭터 PP 영웅등급"),
  IF(AND(OR($B162=10,$B162=11),$M162=OFFSET($M162,-1,0)),OFFSET(R162,-1,0),
    $O162*VLOOKUP($M162,$AN:$BA,MATCH($AX$1,$AN$1:$BA$1,0),0)),
"그외없음")))))))</f>
        <v>1400</v>
      </c>
      <c r="S162" t="str">
        <f ca="1">IF(OR(ISNUMBER(N162),N162="삭제"),"",
IF(LEFT(N162,5)="Equip",
  IF($BN$1&lt;VLOOKUP(N162,[1]EquipTable!$1:$1048576,MATCH("업데이트순번",[1]EquipTable!$1:$1,0),0),"업데이트순번이상",""),
IF(LEFT(N162,5)="Actor",
  IF($BW$1&lt;VLOOKUP(N162,[2]ActorTable!$1:$1048576,MATCH("업데이트순번",[2]ActorTable!$1:$1,0),0),"업데이트순번이상",""),
"그외없음")))</f>
        <v/>
      </c>
      <c r="T162">
        <f t="shared" ca="1" si="53"/>
        <v>0</v>
      </c>
      <c r="U162" t="s">
        <v>93</v>
      </c>
      <c r="V162">
        <v>1421</v>
      </c>
      <c r="W162">
        <v>9</v>
      </c>
      <c r="X162" t="s">
        <v>129</v>
      </c>
      <c r="Z162">
        <v>900</v>
      </c>
      <c r="AA162" t="str">
        <f t="shared" ca="1" si="54"/>
        <v>uph</v>
      </c>
      <c r="AB162" t="s">
        <v>92</v>
      </c>
      <c r="AC162">
        <v>98994</v>
      </c>
      <c r="AD162">
        <v>14</v>
      </c>
      <c r="AE162" t="s">
        <v>129</v>
      </c>
      <c r="AG162">
        <v>1400</v>
      </c>
      <c r="AH162" t="str">
        <f t="shared" si="55"/>
        <v/>
      </c>
      <c r="AI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IFERROR(VLOOKUP(AC162,[2]ActorTable!$A:$G,MATCH("이름참고",[2]ActorTable!$1:$1,0),0),"캐릭터없음"),
"")))))</f>
        <v/>
      </c>
      <c r="AJ162">
        <v>1</v>
      </c>
      <c r="AK16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v>
      </c>
      <c r="AL162" t="str">
        <f t="shared" ca="1" si="56"/>
        <v>{"dy":6,"sl":5,"tp":"uph","vl":"98994","cn":14,"pt":"GO","pr":1400}</v>
      </c>
    </row>
    <row r="163" spans="1:38">
      <c r="A163">
        <v>7</v>
      </c>
      <c r="B163">
        <v>5</v>
      </c>
      <c r="C163">
        <f t="shared" si="51"/>
        <v>0</v>
      </c>
      <c r="D163">
        <f t="shared" ca="1" si="63"/>
        <v>3.288199123156299E-2</v>
      </c>
      <c r="E163">
        <f t="shared" ca="1" si="63"/>
        <v>0.61835144986686874</v>
      </c>
      <c r="F163">
        <f t="shared" ca="1" si="63"/>
        <v>0.67815904784969372</v>
      </c>
      <c r="G163">
        <f t="shared" ca="1" si="63"/>
        <v>0.36054084339382253</v>
      </c>
      <c r="H163">
        <f t="shared" ca="1" si="63"/>
        <v>0.1647137358702645</v>
      </c>
      <c r="I163">
        <f t="shared" ca="1" si="63"/>
        <v>0.35665929306716482</v>
      </c>
      <c r="M163" t="str">
        <f t="shared" ca="1" si="52"/>
        <v>지정 장비</v>
      </c>
      <c r="N163" t="e">
        <f t="shared" ca="1" si="60"/>
        <v>#VALUE!</v>
      </c>
      <c r="O163">
        <f t="shared" ca="1" si="57"/>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캐릭터",$M163="지정 캐릭터 LBP1",$M163="지정 캐릭터 LBP2",$M163="지정 캐릭터 LBP3",$M163="안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캐릭터",$M163="지정 캐릭터 LBP1",$M163="지정 캐릭터 LBP2",$M163="지정 캐릭터 LBP3"),
  IF(AND(OR($B163=10,$B163=11),$M163=OFFSET($M163,-1,0)),OFFSET(Q163,-1,0),
    IF(ISBLANK(VLOOKUP($N163,[2]ActorTable!$1:$1048576,MATCH("표준 DI pp Min",[2]ActorTable!$1:$1,0),0)),"삭제",
      INT(VLOOKUP($M163,$AN:$BA,MATCH($AX$1,$AN$1:$BA$1,0),0)*(VLOOKUP($N163,[2]ActorTable!$1:$1048576,MATCH("표준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VLOOKUP($M163,$AN:$BA,MATCH($AZ$1,$AN$1:$BA$1,0),0)+INT($H163*(VLOOKUP($M163,$AN:$BA,MATCH($BA$1,$AN$1:$BA$1,0),0)-VLOOKUP($M163,$AN:$BA,MATCH($AZ$1,$AN$1:$BA$1,0),0)+1))),
IF($M163="지정 캐릭터 PP",
  IF(AND(OR($B163=10,$B163=11),$M163=OFFSET($M163,-1,0)),OFFSET(Q163,-1,0),
    INT($O163*VLOOKUP($M163,$AN:$BA,MATCH($AX$1,$AN$1:$BA$1,0),0))),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영웅등급"),VLOOKUP($M163,$AN:$BA,MATCH($AX$1,$AN$1:$BA$1,0),0),
IF(OR($M163="지정 캐릭터",$M163="지정 캐릭터 LBP1",$M163="지정 캐릭터 LBP2",$M163="지정 캐릭터 LBP3"),
  IF(AND(OR($B163=10,$B163=11),$M163=OFFSET($M163,-1,0)),OFFSET(R163,-1,0),
    INT(VLOOKUP($M163,$AN:$BA,MATCH($AX$1,$AN$1:$BA$1,0),0)*(VLOOKUP($N163,[2]ActorTable!$1:$1048576,MATCH("표준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VLOOKUP($M163,$AN:$BA,MATCH($AX$1,$AN$1:$BA$1,0),0)+INT($I163*(VLOOKUP($M163,$AN:$BA,MATCH($AY$1,$AN$1:$BA$1,0),0)-VLOOKUP($M163,$AN:$BA,MATCH($AX$1,$AN$1:$BA$1,0),0)+1))),
IF($M163="지정 캐릭터 PP",
  IF(AND(OR($B163=10,$B163=11),$M163=OFFSET($M163,-1,0)),OFFSET(R163,-1,0),
    INT($O163*(VLOOKUP($M163,$AN:$BA,MATCH($AX$1,$AN$1:$BA$1,0),0)*(VLOOKUP($M163,$AN:$BA,MATCH($AY$1,$AN$1:$BA$1,0),0)+$I163*(VLOOKUP($M163,$AN:$BA,MATCH($AZ$1,$AN$1:$BA$1,0),0)-VLOOKUP($M163,$AN:$BA,MATCH($AY$1,$AN$1:$BA$1,0),0)))))),
IF(OR($M163="안 지정 캐릭터 PP 일반등급",$M163="안 지정 캐릭터 PP 영웅등급"),
  IF(AND(OR($B163=10,$B163=11),$M163=OFFSET($M163,-1,0)),OFFSET(R163,-1,0),
    $O163*VLOOKUP($M163,$AN:$BA,MATCH($AX$1,$AN$1:$BA$1,0),0)),
"그외없음")))))))</f>
        <v>#VALUE!</v>
      </c>
      <c r="S163" t="e">
        <f ca="1">IF(OR(ISNUMBER(N163),N163="삭제"),"",
IF(LEFT(N163,5)="Equip",
  IF($BN$1&lt;VLOOKUP(N163,[1]EquipTable!$1:$1048576,MATCH("업데이트순번",[1]EquipTable!$1:$1,0),0),"업데이트순번이상",""),
IF(LEFT(N163,5)="Actor",
  IF($BW$1&lt;VLOOKUP(N163,[2]ActorTable!$1:$1048576,MATCH("업데이트순번",[2]ActorTable!$1:$1,0),0),"업데이트순번이상",""),
"그외없음")))</f>
        <v>#VALUE!</v>
      </c>
      <c r="T163" t="e">
        <f t="shared" ca="1" si="53"/>
        <v>#VALUE!</v>
      </c>
      <c r="U163" t="s">
        <v>83</v>
      </c>
      <c r="V163" t="s">
        <v>221</v>
      </c>
      <c r="W163">
        <v>1</v>
      </c>
      <c r="X163" t="s">
        <v>129</v>
      </c>
      <c r="Z163">
        <v>3100</v>
      </c>
      <c r="AA163" t="str">
        <f t="shared" ca="1" si="54"/>
        <v>upn</v>
      </c>
      <c r="AB163" t="s">
        <v>93</v>
      </c>
      <c r="AC163">
        <v>30259</v>
      </c>
      <c r="AD163">
        <v>10</v>
      </c>
      <c r="AE163" t="s">
        <v>129</v>
      </c>
      <c r="AG163">
        <v>1000</v>
      </c>
      <c r="AH163" t="str">
        <f t="shared" si="55"/>
        <v/>
      </c>
      <c r="AI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IFERROR(VLOOKUP(AC163,[2]ActorTable!$A:$G,MATCH("이름참고",[2]ActorTable!$1:$1,0),0),"캐릭터없음"),
"")))))</f>
        <v/>
      </c>
      <c r="AJ163">
        <v>1</v>
      </c>
      <c r="AK16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v>
      </c>
      <c r="AL163" t="str">
        <f t="shared" ca="1" si="56"/>
        <v>{"dy":7,"sl":5,"tp":"upn","vl":"30259","cn":10,"pt":"GO","pr":1000}</v>
      </c>
    </row>
    <row r="164" spans="1:38">
      <c r="A164">
        <v>8</v>
      </c>
      <c r="B164">
        <v>5</v>
      </c>
      <c r="C164">
        <f t="shared" si="51"/>
        <v>0</v>
      </c>
      <c r="D164">
        <f t="shared" ca="1" si="63"/>
        <v>0.8365602945550531</v>
      </c>
      <c r="E164">
        <f t="shared" ca="1" si="63"/>
        <v>0.27075688777629392</v>
      </c>
      <c r="F164">
        <f t="shared" ca="1" si="63"/>
        <v>0.93972016972013983</v>
      </c>
      <c r="G164">
        <f t="shared" ca="1" si="63"/>
        <v>0.86274605566599205</v>
      </c>
      <c r="H164">
        <f t="shared" ca="1" si="63"/>
        <v>0.33332919154496998</v>
      </c>
      <c r="I164">
        <f t="shared" ca="1" si="63"/>
        <v>0.29751865455350113</v>
      </c>
      <c r="M164" t="str">
        <f t="shared" ca="1" si="52"/>
        <v>안 지정 캐릭터 PP 일반등급</v>
      </c>
      <c r="N164">
        <f t="shared" ca="1" si="60"/>
        <v>27075</v>
      </c>
      <c r="O164">
        <f t="shared" ca="1" si="57"/>
        <v>10</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캐릭터",$M164="지정 캐릭터 LBP1",$M164="지정 캐릭터 LBP2",$M164="지정 캐릭터 LBP3",$M164="안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캐릭터",$M164="지정 캐릭터 LBP1",$M164="지정 캐릭터 LBP2",$M164="지정 캐릭터 LBP3"),
  IF(AND(OR($B164=10,$B164=11),$M164=OFFSET($M164,-1,0)),OFFSET(Q164,-1,0),
    IF(ISBLANK(VLOOKUP($N164,[2]ActorTable!$1:$1048576,MATCH("표준 DI pp Min",[2]ActorTable!$1:$1,0),0)),"삭제",
      INT(VLOOKUP($M164,$AN:$BA,MATCH($AX$1,$AN$1:$BA$1,0),0)*(VLOOKUP($N164,[2]ActorTable!$1:$1048576,MATCH("표준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VLOOKUP($M164,$AN:$BA,MATCH($AZ$1,$AN$1:$BA$1,0),0)+INT($H164*(VLOOKUP($M164,$AN:$BA,MATCH($BA$1,$AN$1:$BA$1,0),0)-VLOOKUP($M164,$AN:$BA,MATCH($AZ$1,$AN$1:$BA$1,0),0)+1))),
IF($M164="지정 캐릭터 PP",
  IF(AND(OR($B164=10,$B164=11),$M164=OFFSET($M164,-1,0)),OFFSET(Q164,-1,0),
    INT($O164*VLOOKUP($M164,$AN:$BA,MATCH($AX$1,$AN$1:$BA$1,0),0))),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영웅등급"),VLOOKUP($M164,$AN:$BA,MATCH($AX$1,$AN$1:$BA$1,0),0),
IF(OR($M164="지정 캐릭터",$M164="지정 캐릭터 LBP1",$M164="지정 캐릭터 LBP2",$M164="지정 캐릭터 LBP3"),
  IF(AND(OR($B164=10,$B164=11),$M164=OFFSET($M164,-1,0)),OFFSET(R164,-1,0),
    INT(VLOOKUP($M164,$AN:$BA,MATCH($AX$1,$AN$1:$BA$1,0),0)*(VLOOKUP($N164,[2]ActorTable!$1:$1048576,MATCH("표준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VLOOKUP($M164,$AN:$BA,MATCH($AX$1,$AN$1:$BA$1,0),0)+INT($I164*(VLOOKUP($M164,$AN:$BA,MATCH($AY$1,$AN$1:$BA$1,0),0)-VLOOKUP($M164,$AN:$BA,MATCH($AX$1,$AN$1:$BA$1,0),0)+1))),
IF($M164="지정 캐릭터 PP",
  IF(AND(OR($B164=10,$B164=11),$M164=OFFSET($M164,-1,0)),OFFSET(R164,-1,0),
    INT($O164*(VLOOKUP($M164,$AN:$BA,MATCH($AX$1,$AN$1:$BA$1,0),0)*(VLOOKUP($M164,$AN:$BA,MATCH($AY$1,$AN$1:$BA$1,0),0)+$I164*(VLOOKUP($M164,$AN:$BA,MATCH($AZ$1,$AN$1:$BA$1,0),0)-VLOOKUP($M164,$AN:$BA,MATCH($AY$1,$AN$1:$BA$1,0),0)))))),
IF(OR($M164="안 지정 캐릭터 PP 일반등급",$M164="안 지정 캐릭터 PP 영웅등급"),
  IF(AND(OR($B164=10,$B164=11),$M164=OFFSET($M164,-1,0)),OFFSET(R164,-1,0),
    $O164*VLOOKUP($M164,$AN:$BA,MATCH($AX$1,$AN$1:$BA$1,0),0)),
"그외없음")))))))</f>
        <v>1000</v>
      </c>
      <c r="S164" t="str">
        <f ca="1">IF(OR(ISNUMBER(N164),N164="삭제"),"",
IF(LEFT(N164,5)="Equip",
  IF($BN$1&lt;VLOOKUP(N164,[1]EquipTable!$1:$1048576,MATCH("업데이트순번",[1]EquipTable!$1:$1,0),0),"업데이트순번이상",""),
IF(LEFT(N164,5)="Actor",
  IF($BW$1&lt;VLOOKUP(N164,[2]ActorTable!$1:$1048576,MATCH("업데이트순번",[2]ActorTable!$1:$1,0),0),"업데이트순번이상",""),
"그외없음")))</f>
        <v/>
      </c>
      <c r="T164">
        <f t="shared" ca="1" si="53"/>
        <v>0</v>
      </c>
      <c r="U164" t="s">
        <v>83</v>
      </c>
      <c r="V164" t="s">
        <v>277</v>
      </c>
      <c r="W164">
        <v>1</v>
      </c>
      <c r="X164" t="s">
        <v>133</v>
      </c>
      <c r="Z164">
        <v>4</v>
      </c>
      <c r="AA164" t="str">
        <f t="shared" ca="1" si="54"/>
        <v>fe</v>
      </c>
      <c r="AB164" t="s">
        <v>83</v>
      </c>
      <c r="AC164" t="s">
        <v>182</v>
      </c>
      <c r="AD164">
        <v>1</v>
      </c>
      <c r="AE164" t="s">
        <v>129</v>
      </c>
      <c r="AG164">
        <v>1400</v>
      </c>
      <c r="AH164" t="str">
        <f t="shared" si="55"/>
        <v/>
      </c>
      <c r="AI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IFERROR(VLOOKUP(AC164,[2]ActorTable!$A:$G,MATCH("이름참고",[2]ActorTable!$1:$1,0),0),"캐릭터없음"),
"")))))</f>
        <v>흑마법의 지팡이</v>
      </c>
      <c r="AJ164">
        <v>1</v>
      </c>
      <c r="AK16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v>
      </c>
      <c r="AL164" t="str">
        <f t="shared" ca="1" si="56"/>
        <v>{"dy":8,"sl":5,"tp":"fe","vl":"Equip3102","cn":1,"pt":"GO","pr":1400}</v>
      </c>
    </row>
    <row r="165" spans="1:38">
      <c r="A165">
        <v>9</v>
      </c>
      <c r="B165">
        <v>5</v>
      </c>
      <c r="C165">
        <f t="shared" si="51"/>
        <v>0</v>
      </c>
      <c r="D165">
        <f t="shared" ca="1" si="63"/>
        <v>0.60372290124154393</v>
      </c>
      <c r="E165">
        <f t="shared" ca="1" si="63"/>
        <v>0.10069685832019293</v>
      </c>
      <c r="F165">
        <f t="shared" ca="1" si="63"/>
        <v>0.53060561312859666</v>
      </c>
      <c r="G165">
        <f t="shared" ca="1" si="63"/>
        <v>0.96255180684889574</v>
      </c>
      <c r="H165">
        <f t="shared" ca="1" si="63"/>
        <v>0.86731042616916199</v>
      </c>
      <c r="I165">
        <f t="shared" ca="1" si="63"/>
        <v>0.53581739677871065</v>
      </c>
      <c r="M165" t="str">
        <f t="shared" ca="1" si="52"/>
        <v>안 지정 캐릭터 PP 영웅등급</v>
      </c>
      <c r="N165">
        <f t="shared" ca="1" si="60"/>
        <v>10069</v>
      </c>
      <c r="O165">
        <f t="shared" ca="1" si="57"/>
        <v>9</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캐릭터",$M165="지정 캐릭터 LBP1",$M165="지정 캐릭터 LBP2",$M165="지정 캐릭터 LBP3",$M165="안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캐릭터",$M165="지정 캐릭터 LBP1",$M165="지정 캐릭터 LBP2",$M165="지정 캐릭터 LBP3"),
  IF(AND(OR($B165=10,$B165=11),$M165=OFFSET($M165,-1,0)),OFFSET(Q165,-1,0),
    IF(ISBLANK(VLOOKUP($N165,[2]ActorTable!$1:$1048576,MATCH("표준 DI pp Min",[2]ActorTable!$1:$1,0),0)),"삭제",
      INT(VLOOKUP($M165,$AN:$BA,MATCH($AX$1,$AN$1:$BA$1,0),0)*(VLOOKUP($N165,[2]ActorTable!$1:$1048576,MATCH("표준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VLOOKUP($M165,$AN:$BA,MATCH($AZ$1,$AN$1:$BA$1,0),0)+INT($H165*(VLOOKUP($M165,$AN:$BA,MATCH($BA$1,$AN$1:$BA$1,0),0)-VLOOKUP($M165,$AN:$BA,MATCH($AZ$1,$AN$1:$BA$1,0),0)+1))),
IF($M165="지정 캐릭터 PP",
  IF(AND(OR($B165=10,$B165=11),$M165=OFFSET($M165,-1,0)),OFFSET(Q165,-1,0),
    INT($O165*VLOOKUP($M165,$AN:$BA,MATCH($AX$1,$AN$1:$BA$1,0),0))),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영웅등급"),VLOOKUP($M165,$AN:$BA,MATCH($AX$1,$AN$1:$BA$1,0),0),
IF(OR($M165="지정 캐릭터",$M165="지정 캐릭터 LBP1",$M165="지정 캐릭터 LBP2",$M165="지정 캐릭터 LBP3"),
  IF(AND(OR($B165=10,$B165=11),$M165=OFFSET($M165,-1,0)),OFFSET(R165,-1,0),
    INT(VLOOKUP($M165,$AN:$BA,MATCH($AX$1,$AN$1:$BA$1,0),0)*(VLOOKUP($N165,[2]ActorTable!$1:$1048576,MATCH("표준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VLOOKUP($M165,$AN:$BA,MATCH($AX$1,$AN$1:$BA$1,0),0)+INT($I165*(VLOOKUP($M165,$AN:$BA,MATCH($AY$1,$AN$1:$BA$1,0),0)-VLOOKUP($M165,$AN:$BA,MATCH($AX$1,$AN$1:$BA$1,0),0)+1))),
IF($M165="지정 캐릭터 PP",
  IF(AND(OR($B165=10,$B165=11),$M165=OFFSET($M165,-1,0)),OFFSET(R165,-1,0),
    INT($O165*(VLOOKUP($M165,$AN:$BA,MATCH($AX$1,$AN$1:$BA$1,0),0)*(VLOOKUP($M165,$AN:$BA,MATCH($AY$1,$AN$1:$BA$1,0),0)+$I165*(VLOOKUP($M165,$AN:$BA,MATCH($AZ$1,$AN$1:$BA$1,0),0)-VLOOKUP($M165,$AN:$BA,MATCH($AY$1,$AN$1:$BA$1,0),0)))))),
IF(OR($M165="안 지정 캐릭터 PP 일반등급",$M165="안 지정 캐릭터 PP 영웅등급"),
  IF(AND(OR($B165=10,$B165=11),$M165=OFFSET($M165,-1,0)),OFFSET(R165,-1,0),
    $O165*VLOOKUP($M165,$AN:$BA,MATCH($AX$1,$AN$1:$BA$1,0),0)),
"그외없음")))))))</f>
        <v>900</v>
      </c>
      <c r="S165" t="str">
        <f ca="1">IF(OR(ISNUMBER(N165),N165="삭제"),"",
IF(LEFT(N165,5)="Equip",
  IF($BN$1&lt;VLOOKUP(N165,[1]EquipTable!$1:$1048576,MATCH("업데이트순번",[1]EquipTable!$1:$1,0),0),"업데이트순번이상",""),
IF(LEFT(N165,5)="Actor",
  IF($BW$1&lt;VLOOKUP(N165,[2]ActorTable!$1:$1048576,MATCH("업데이트순번",[2]ActorTable!$1:$1,0),0),"업데이트순번이상",""),
"그외없음")))</f>
        <v/>
      </c>
      <c r="T165">
        <f t="shared" ca="1" si="53"/>
        <v>0</v>
      </c>
      <c r="U165" t="s">
        <v>83</v>
      </c>
      <c r="V165" t="s">
        <v>294</v>
      </c>
      <c r="W165">
        <v>1</v>
      </c>
      <c r="X165" t="s">
        <v>133</v>
      </c>
      <c r="Z165">
        <v>10</v>
      </c>
      <c r="AA165" t="str">
        <f t="shared" ca="1" si="54"/>
        <v>uph</v>
      </c>
      <c r="AB165" t="s">
        <v>92</v>
      </c>
      <c r="AC165">
        <v>81265</v>
      </c>
      <c r="AD165">
        <v>13</v>
      </c>
      <c r="AE165" t="s">
        <v>129</v>
      </c>
      <c r="AG165">
        <v>1300</v>
      </c>
      <c r="AH165" t="str">
        <f t="shared" si="55"/>
        <v/>
      </c>
      <c r="AI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IFERROR(VLOOKUP(AC165,[2]ActorTable!$A:$G,MATCH("이름참고",[2]ActorTable!$1:$1,0),0),"캐릭터없음"),
"")))))</f>
        <v/>
      </c>
      <c r="AJ165">
        <v>1</v>
      </c>
      <c r="AK16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v>
      </c>
      <c r="AL165" t="str">
        <f t="shared" ca="1" si="56"/>
        <v>{"dy":9,"sl":5,"tp":"uph","vl":"81265","cn":13,"pt":"GO","pr":1300}</v>
      </c>
    </row>
    <row r="166" spans="1:38">
      <c r="A166">
        <v>10</v>
      </c>
      <c r="B166">
        <v>5</v>
      </c>
      <c r="C166">
        <f t="shared" si="51"/>
        <v>0</v>
      </c>
      <c r="D166">
        <f t="shared" ca="1" si="63"/>
        <v>9.9141361214745705E-2</v>
      </c>
      <c r="E166">
        <f t="shared" ca="1" si="63"/>
        <v>0.30022038692998165</v>
      </c>
      <c r="F166">
        <f t="shared" ca="1" si="63"/>
        <v>0.35266543345350421</v>
      </c>
      <c r="G166">
        <f t="shared" ca="1" si="63"/>
        <v>0.97443183905298314</v>
      </c>
      <c r="H166">
        <f t="shared" ca="1" si="63"/>
        <v>0.77887497701901787</v>
      </c>
      <c r="I166">
        <f t="shared" ca="1" si="63"/>
        <v>0.38155078858956926</v>
      </c>
      <c r="M166" t="str">
        <f t="shared" ca="1" si="52"/>
        <v>지정 장비</v>
      </c>
      <c r="N166" t="e">
        <f t="shared" ca="1" si="60"/>
        <v>#VALUE!</v>
      </c>
      <c r="O166">
        <f t="shared" ca="1" si="57"/>
        <v>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캐릭터",$M166="지정 캐릭터 LBP1",$M166="지정 캐릭터 LBP2",$M166="지정 캐릭터 LBP3",$M166="안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캐릭터",$M166="지정 캐릭터 LBP1",$M166="지정 캐릭터 LBP2",$M166="지정 캐릭터 LBP3"),
  IF(AND(OR($B166=10,$B166=11),$M166=OFFSET($M166,-1,0)),OFFSET(Q166,-1,0),
    IF(ISBLANK(VLOOKUP($N166,[2]ActorTable!$1:$1048576,MATCH("표준 DI pp Min",[2]ActorTable!$1:$1,0),0)),"삭제",
      INT(VLOOKUP($M166,$AN:$BA,MATCH($AX$1,$AN$1:$BA$1,0),0)*(VLOOKUP($N166,[2]ActorTable!$1:$1048576,MATCH("표준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VLOOKUP($M166,$AN:$BA,MATCH($AZ$1,$AN$1:$BA$1,0),0)+INT($H166*(VLOOKUP($M166,$AN:$BA,MATCH($BA$1,$AN$1:$BA$1,0),0)-VLOOKUP($M166,$AN:$BA,MATCH($AZ$1,$AN$1:$BA$1,0),0)+1))),
IF($M166="지정 캐릭터 PP",
  IF(AND(OR($B166=10,$B166=11),$M166=OFFSET($M166,-1,0)),OFFSET(Q166,-1,0),
    INT($O166*VLOOKUP($M166,$AN:$BA,MATCH($AX$1,$AN$1:$BA$1,0),0))),
"그외없음")))))))</f>
        <v>삭제</v>
      </c>
      <c r="R166" t="e">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영웅등급"),VLOOKUP($M166,$AN:$BA,MATCH($AX$1,$AN$1:$BA$1,0),0),
IF(OR($M166="지정 캐릭터",$M166="지정 캐릭터 LBP1",$M166="지정 캐릭터 LBP2",$M166="지정 캐릭터 LBP3"),
  IF(AND(OR($B166=10,$B166=11),$M166=OFFSET($M166,-1,0)),OFFSET(R166,-1,0),
    INT(VLOOKUP($M166,$AN:$BA,MATCH($AX$1,$AN$1:$BA$1,0),0)*(VLOOKUP($N166,[2]ActorTable!$1:$1048576,MATCH("표준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VLOOKUP($M166,$AN:$BA,MATCH($AX$1,$AN$1:$BA$1,0),0)+INT($I166*(VLOOKUP($M166,$AN:$BA,MATCH($AY$1,$AN$1:$BA$1,0),0)-VLOOKUP($M166,$AN:$BA,MATCH($AX$1,$AN$1:$BA$1,0),0)+1))),
IF($M166="지정 캐릭터 PP",
  IF(AND(OR($B166=10,$B166=11),$M166=OFFSET($M166,-1,0)),OFFSET(R166,-1,0),
    INT($O166*(VLOOKUP($M166,$AN:$BA,MATCH($AX$1,$AN$1:$BA$1,0),0)*(VLOOKUP($M166,$AN:$BA,MATCH($AY$1,$AN$1:$BA$1,0),0)+$I166*(VLOOKUP($M166,$AN:$BA,MATCH($AZ$1,$AN$1:$BA$1,0),0)-VLOOKUP($M166,$AN:$BA,MATCH($AY$1,$AN$1:$BA$1,0),0)))))),
IF(OR($M166="안 지정 캐릭터 PP 일반등급",$M166="안 지정 캐릭터 PP 영웅등급"),
  IF(AND(OR($B166=10,$B166=11),$M166=OFFSET($M166,-1,0)),OFFSET(R166,-1,0),
    $O166*VLOOKUP($M166,$AN:$BA,MATCH($AX$1,$AN$1:$BA$1,0),0)),
"그외없음")))))))</f>
        <v>#VALUE!</v>
      </c>
      <c r="S166" t="e">
        <f ca="1">IF(OR(ISNUMBER(N166),N166="삭제"),"",
IF(LEFT(N166,5)="Equip",
  IF($BN$1&lt;VLOOKUP(N166,[1]EquipTable!$1:$1048576,MATCH("업데이트순번",[1]EquipTable!$1:$1,0),0),"업데이트순번이상",""),
IF(LEFT(N166,5)="Actor",
  IF($BW$1&lt;VLOOKUP(N166,[2]ActorTable!$1:$1048576,MATCH("업데이트순번",[2]ActorTable!$1:$1,0),0),"업데이트순번이상",""),
"그외없음")))</f>
        <v>#VALUE!</v>
      </c>
      <c r="T166" t="e">
        <f t="shared" ca="1" si="53"/>
        <v>#VALUE!</v>
      </c>
      <c r="U166" t="s">
        <v>83</v>
      </c>
      <c r="V166" t="s">
        <v>287</v>
      </c>
      <c r="W166">
        <v>1</v>
      </c>
      <c r="X166" t="s">
        <v>129</v>
      </c>
      <c r="Z166">
        <v>1300</v>
      </c>
      <c r="AA166" t="str">
        <f t="shared" ca="1" si="54"/>
        <v>fe</v>
      </c>
      <c r="AB166" t="s">
        <v>83</v>
      </c>
      <c r="AC166" t="s">
        <v>219</v>
      </c>
      <c r="AD166">
        <v>1</v>
      </c>
      <c r="AE166" t="s">
        <v>129</v>
      </c>
      <c r="AG166">
        <v>5400</v>
      </c>
      <c r="AH166" t="str">
        <f t="shared" si="55"/>
        <v/>
      </c>
      <c r="AI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IFERROR(VLOOKUP(AC166,[2]ActorTable!$A:$G,MATCH("이름참고",[2]ActorTable!$1:$1,0),0),"캐릭터없음"),
"")))))</f>
        <v>굴곡 무늬의 양손검</v>
      </c>
      <c r="AJ166">
        <v>1</v>
      </c>
      <c r="AK16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v>
      </c>
      <c r="AL166" t="str">
        <f t="shared" ca="1" si="56"/>
        <v>{"dy":10,"sl":5,"tp":"fe","vl":"Equip8001","cn":1,"pt":"GO","pr":5400}</v>
      </c>
    </row>
    <row r="167" spans="1:38">
      <c r="A167">
        <v>11</v>
      </c>
      <c r="B167">
        <v>5</v>
      </c>
      <c r="C167">
        <f t="shared" si="51"/>
        <v>0</v>
      </c>
      <c r="D167">
        <f t="shared" ca="1" si="63"/>
        <v>0.83035092361728524</v>
      </c>
      <c r="E167">
        <f t="shared" ca="1" si="63"/>
        <v>0.34335633553782063</v>
      </c>
      <c r="F167">
        <f t="shared" ca="1" si="63"/>
        <v>0.96785318840403756</v>
      </c>
      <c r="G167">
        <f t="shared" ca="1" si="63"/>
        <v>0.71517928542400111</v>
      </c>
      <c r="H167">
        <f t="shared" ca="1" si="63"/>
        <v>0.68254375223576935</v>
      </c>
      <c r="I167">
        <f t="shared" ca="1" si="63"/>
        <v>0.74100617092053012</v>
      </c>
      <c r="M167" t="str">
        <f t="shared" ca="1" si="52"/>
        <v>안 지정 캐릭터 PP 일반등급</v>
      </c>
      <c r="N167">
        <f t="shared" ca="1" si="60"/>
        <v>34335</v>
      </c>
      <c r="O167">
        <f t="shared" ca="1" si="57"/>
        <v>11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캐릭터",$M167="지정 캐릭터 LBP1",$M167="지정 캐릭터 LBP2",$M167="지정 캐릭터 LBP3",$M167="안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캐릭터",$M167="지정 캐릭터 LBP1",$M167="지정 캐릭터 LBP2",$M167="지정 캐릭터 LBP3"),
  IF(AND(OR($B167=10,$B167=11),$M167=OFFSET($M167,-1,0)),OFFSET(Q167,-1,0),
    IF(ISBLANK(VLOOKUP($N167,[2]ActorTable!$1:$1048576,MATCH("표준 DI pp Min",[2]ActorTable!$1:$1,0),0)),"삭제",
      INT(VLOOKUP($M167,$AN:$BA,MATCH($AX$1,$AN$1:$BA$1,0),0)*(VLOOKUP($N167,[2]ActorTable!$1:$1048576,MATCH("표준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VLOOKUP($M167,$AN:$BA,MATCH($AZ$1,$AN$1:$BA$1,0),0)+INT($H167*(VLOOKUP($M167,$AN:$BA,MATCH($BA$1,$AN$1:$BA$1,0),0)-VLOOKUP($M167,$AN:$BA,MATCH($AZ$1,$AN$1:$BA$1,0),0)+1))),
IF($M167="지정 캐릭터 PP",
  IF(AND(OR($B167=10,$B167=11),$M167=OFFSET($M167,-1,0)),OFFSET(Q167,-1,0),
    INT($O167*VLOOKUP($M167,$AN:$BA,MATCH($AX$1,$AN$1:$BA$1,0),0))),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영웅등급"),VLOOKUP($M167,$AN:$BA,MATCH($AX$1,$AN$1:$BA$1,0),0),
IF(OR($M167="지정 캐릭터",$M167="지정 캐릭터 LBP1",$M167="지정 캐릭터 LBP2",$M167="지정 캐릭터 LBP3"),
  IF(AND(OR($B167=10,$B167=11),$M167=OFFSET($M167,-1,0)),OFFSET(R167,-1,0),
    INT(VLOOKUP($M167,$AN:$BA,MATCH($AX$1,$AN$1:$BA$1,0),0)*(VLOOKUP($N167,[2]ActorTable!$1:$1048576,MATCH("표준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VLOOKUP($M167,$AN:$BA,MATCH($AX$1,$AN$1:$BA$1,0),0)+INT($I167*(VLOOKUP($M167,$AN:$BA,MATCH($AY$1,$AN$1:$BA$1,0),0)-VLOOKUP($M167,$AN:$BA,MATCH($AX$1,$AN$1:$BA$1,0),0)+1))),
IF($M167="지정 캐릭터 PP",
  IF(AND(OR($B167=10,$B167=11),$M167=OFFSET($M167,-1,0)),OFFSET(R167,-1,0),
    INT($O167*(VLOOKUP($M167,$AN:$BA,MATCH($AX$1,$AN$1:$BA$1,0),0)*(VLOOKUP($M167,$AN:$BA,MATCH($AY$1,$AN$1:$BA$1,0),0)+$I167*(VLOOKUP($M167,$AN:$BA,MATCH($AZ$1,$AN$1:$BA$1,0),0)-VLOOKUP($M167,$AN:$BA,MATCH($AY$1,$AN$1:$BA$1,0),0)))))),
IF(OR($M167="안 지정 캐릭터 PP 일반등급",$M167="안 지정 캐릭터 PP 영웅등급"),
  IF(AND(OR($B167=10,$B167=11),$M167=OFFSET($M167,-1,0)),OFFSET(R167,-1,0),
    $O167*VLOOKUP($M167,$AN:$BA,MATCH($AX$1,$AN$1:$BA$1,0),0)),
"그외없음")))))))</f>
        <v>1100</v>
      </c>
      <c r="S167" t="str">
        <f ca="1">IF(OR(ISNUMBER(N167),N167="삭제"),"",
IF(LEFT(N167,5)="Equip",
  IF($BN$1&lt;VLOOKUP(N167,[1]EquipTable!$1:$1048576,MATCH("업데이트순번",[1]EquipTable!$1:$1,0),0),"업데이트순번이상",""),
IF(LEFT(N167,5)="Actor",
  IF($BW$1&lt;VLOOKUP(N167,[2]ActorTable!$1:$1048576,MATCH("업데이트순번",[2]ActorTable!$1:$1,0),0),"업데이트순번이상",""),
"그외없음")))</f>
        <v/>
      </c>
      <c r="T167">
        <f t="shared" ca="1" si="53"/>
        <v>0</v>
      </c>
      <c r="U167" t="s">
        <v>83</v>
      </c>
      <c r="V167" t="s">
        <v>205</v>
      </c>
      <c r="W167">
        <v>1</v>
      </c>
      <c r="X167" t="s">
        <v>129</v>
      </c>
      <c r="Z167">
        <v>900</v>
      </c>
      <c r="AA167" t="str">
        <f t="shared" ca="1" si="54"/>
        <v>upn</v>
      </c>
      <c r="AB167" t="s">
        <v>93</v>
      </c>
      <c r="AC167">
        <v>3678</v>
      </c>
      <c r="AD167">
        <v>9</v>
      </c>
      <c r="AE167" t="s">
        <v>129</v>
      </c>
      <c r="AG167">
        <v>900</v>
      </c>
      <c r="AH167" t="str">
        <f t="shared" si="55"/>
        <v/>
      </c>
      <c r="AI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IFERROR(VLOOKUP(AC167,[2]ActorTable!$A:$G,MATCH("이름참고",[2]ActorTable!$1:$1,0),0),"캐릭터없음"),
"")))))</f>
        <v/>
      </c>
      <c r="AJ167">
        <v>1</v>
      </c>
      <c r="AK16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v>
      </c>
      <c r="AL167" t="str">
        <f t="shared" ca="1" si="56"/>
        <v>{"dy":11,"sl":5,"tp":"upn","vl":"3678","cn":9,"pt":"GO","pr":900}</v>
      </c>
    </row>
    <row r="168" spans="1:38">
      <c r="A168">
        <v>12</v>
      </c>
      <c r="B168">
        <v>5</v>
      </c>
      <c r="C168">
        <f t="shared" si="51"/>
        <v>0</v>
      </c>
      <c r="D168">
        <f t="shared" ca="1" si="63"/>
        <v>0.11868034596841226</v>
      </c>
      <c r="E168">
        <f t="shared" ca="1" si="63"/>
        <v>0.70249260438299022</v>
      </c>
      <c r="F168">
        <f t="shared" ca="1" si="63"/>
        <v>3.8168748905157091E-2</v>
      </c>
      <c r="G168">
        <f t="shared" ca="1" si="63"/>
        <v>0.42389737240698833</v>
      </c>
      <c r="H168">
        <f t="shared" ca="1" si="63"/>
        <v>0.64478929008421171</v>
      </c>
      <c r="I168">
        <f t="shared" ca="1" si="63"/>
        <v>0.20540705371135681</v>
      </c>
      <c r="M168" t="str">
        <f t="shared" ca="1" si="52"/>
        <v>지정 장비</v>
      </c>
      <c r="N168" t="e">
        <f t="shared" ca="1" si="60"/>
        <v>#VALUE!</v>
      </c>
      <c r="O168">
        <f t="shared" ca="1" si="57"/>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캐릭터",$M168="지정 캐릭터 LBP1",$M168="지정 캐릭터 LBP2",$M168="지정 캐릭터 LBP3",$M168="안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캐릭터",$M168="지정 캐릭터 LBP1",$M168="지정 캐릭터 LBP2",$M168="지정 캐릭터 LBP3"),
  IF(AND(OR($B168=10,$B168=11),$M168=OFFSET($M168,-1,0)),OFFSET(Q168,-1,0),
    IF(ISBLANK(VLOOKUP($N168,[2]ActorTable!$1:$1048576,MATCH("표준 DI pp Min",[2]ActorTable!$1:$1,0),0)),"삭제",
      INT(VLOOKUP($M168,$AN:$BA,MATCH($AX$1,$AN$1:$BA$1,0),0)*(VLOOKUP($N168,[2]ActorTable!$1:$1048576,MATCH("표준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VLOOKUP($M168,$AN:$BA,MATCH($AZ$1,$AN$1:$BA$1,0),0)+INT($H168*(VLOOKUP($M168,$AN:$BA,MATCH($BA$1,$AN$1:$BA$1,0),0)-VLOOKUP($M168,$AN:$BA,MATCH($AZ$1,$AN$1:$BA$1,0),0)+1))),
IF($M168="지정 캐릭터 PP",
  IF(AND(OR($B168=10,$B168=11),$M168=OFFSET($M168,-1,0)),OFFSET(Q168,-1,0),
    INT($O168*VLOOKUP($M168,$AN:$BA,MATCH($AX$1,$AN$1:$BA$1,0),0))),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영웅등급"),VLOOKUP($M168,$AN:$BA,MATCH($AX$1,$AN$1:$BA$1,0),0),
IF(OR($M168="지정 캐릭터",$M168="지정 캐릭터 LBP1",$M168="지정 캐릭터 LBP2",$M168="지정 캐릭터 LBP3"),
  IF(AND(OR($B168=10,$B168=11),$M168=OFFSET($M168,-1,0)),OFFSET(R168,-1,0),
    INT(VLOOKUP($M168,$AN:$BA,MATCH($AX$1,$AN$1:$BA$1,0),0)*(VLOOKUP($N168,[2]ActorTable!$1:$1048576,MATCH("표준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VLOOKUP($M168,$AN:$BA,MATCH($AX$1,$AN$1:$BA$1,0),0)+INT($I168*(VLOOKUP($M168,$AN:$BA,MATCH($AY$1,$AN$1:$BA$1,0),0)-VLOOKUP($M168,$AN:$BA,MATCH($AX$1,$AN$1:$BA$1,0),0)+1))),
IF($M168="지정 캐릭터 PP",
  IF(AND(OR($B168=10,$B168=11),$M168=OFFSET($M168,-1,0)),OFFSET(R168,-1,0),
    INT($O168*(VLOOKUP($M168,$AN:$BA,MATCH($AX$1,$AN$1:$BA$1,0),0)*(VLOOKUP($M168,$AN:$BA,MATCH($AY$1,$AN$1:$BA$1,0),0)+$I168*(VLOOKUP($M168,$AN:$BA,MATCH($AZ$1,$AN$1:$BA$1,0),0)-VLOOKUP($M168,$AN:$BA,MATCH($AY$1,$AN$1:$BA$1,0),0)))))),
IF(OR($M168="안 지정 캐릭터 PP 일반등급",$M168="안 지정 캐릭터 PP 영웅등급"),
  IF(AND(OR($B168=10,$B168=11),$M168=OFFSET($M168,-1,0)),OFFSET(R168,-1,0),
    $O168*VLOOKUP($M168,$AN:$BA,MATCH($AX$1,$AN$1:$BA$1,0),0)),
"그외없음")))))))</f>
        <v>#VALUE!</v>
      </c>
      <c r="S168" t="e">
        <f ca="1">IF(OR(ISNUMBER(N168),N168="삭제"),"",
IF(LEFT(N168,5)="Equip",
  IF($BN$1&lt;VLOOKUP(N168,[1]EquipTable!$1:$1048576,MATCH("업데이트순번",[1]EquipTable!$1:$1,0),0),"업데이트순번이상",""),
IF(LEFT(N168,5)="Actor",
  IF($BW$1&lt;VLOOKUP(N168,[2]ActorTable!$1:$1048576,MATCH("업데이트순번",[2]ActorTable!$1:$1,0),0),"업데이트순번이상",""),
"그외없음")))</f>
        <v>#VALUE!</v>
      </c>
      <c r="T168" t="e">
        <f t="shared" ca="1" si="53"/>
        <v>#VALUE!</v>
      </c>
      <c r="U168" t="s">
        <v>83</v>
      </c>
      <c r="V168" t="s">
        <v>278</v>
      </c>
      <c r="W168">
        <v>1</v>
      </c>
      <c r="X168" t="s">
        <v>129</v>
      </c>
      <c r="Z168">
        <v>900</v>
      </c>
      <c r="AA168" t="str">
        <f t="shared" ca="1" si="54"/>
        <v>upn</v>
      </c>
      <c r="AB168" t="s">
        <v>93</v>
      </c>
      <c r="AC168">
        <v>25224</v>
      </c>
      <c r="AD168">
        <v>10</v>
      </c>
      <c r="AE168" t="s">
        <v>129</v>
      </c>
      <c r="AG168">
        <v>1000</v>
      </c>
      <c r="AH168" t="str">
        <f t="shared" si="55"/>
        <v/>
      </c>
      <c r="AI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IFERROR(VLOOKUP(AC168,[2]ActorTable!$A:$G,MATCH("이름참고",[2]ActorTable!$1:$1,0),0),"캐릭터없음"),
"")))))</f>
        <v/>
      </c>
      <c r="AJ168">
        <v>1</v>
      </c>
      <c r="AK16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v>
      </c>
      <c r="AL168" t="str">
        <f t="shared" ca="1" si="56"/>
        <v>{"dy":12,"sl":5,"tp":"upn","vl":"25224","cn":10,"pt":"GO","pr":1000}</v>
      </c>
    </row>
    <row r="169" spans="1:38">
      <c r="A169">
        <v>13</v>
      </c>
      <c r="B169">
        <v>5</v>
      </c>
      <c r="C169">
        <f t="shared" si="51"/>
        <v>0</v>
      </c>
      <c r="D169">
        <f t="shared" ca="1" si="63"/>
        <v>9.6364689733438702E-2</v>
      </c>
      <c r="E169">
        <f t="shared" ca="1" si="63"/>
        <v>0.90711989781762881</v>
      </c>
      <c r="F169">
        <f t="shared" ca="1" si="63"/>
        <v>0.65687837733179488</v>
      </c>
      <c r="G169">
        <f t="shared" ca="1" si="63"/>
        <v>0.83655433785334488</v>
      </c>
      <c r="H169">
        <f t="shared" ca="1" si="63"/>
        <v>0.35221711794539778</v>
      </c>
      <c r="I169">
        <f t="shared" ca="1" si="63"/>
        <v>0.44717198041268746</v>
      </c>
      <c r="M169" t="str">
        <f t="shared" ca="1" si="52"/>
        <v>지정 장비</v>
      </c>
      <c r="N169" t="e">
        <f t="shared" ca="1" si="60"/>
        <v>#VALUE!</v>
      </c>
      <c r="O169">
        <f t="shared" ca="1" si="57"/>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캐릭터",$M169="지정 캐릭터 LBP1",$M169="지정 캐릭터 LBP2",$M169="지정 캐릭터 LBP3",$M169="안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캐릭터",$M169="지정 캐릭터 LBP1",$M169="지정 캐릭터 LBP2",$M169="지정 캐릭터 LBP3"),
  IF(AND(OR($B169=10,$B169=11),$M169=OFFSET($M169,-1,0)),OFFSET(Q169,-1,0),
    IF(ISBLANK(VLOOKUP($N169,[2]ActorTable!$1:$1048576,MATCH("표준 DI pp Min",[2]ActorTable!$1:$1,0),0)),"삭제",
      INT(VLOOKUP($M169,$AN:$BA,MATCH($AX$1,$AN$1:$BA$1,0),0)*(VLOOKUP($N169,[2]ActorTable!$1:$1048576,MATCH("표준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VLOOKUP($M169,$AN:$BA,MATCH($AZ$1,$AN$1:$BA$1,0),0)+INT($H169*(VLOOKUP($M169,$AN:$BA,MATCH($BA$1,$AN$1:$BA$1,0),0)-VLOOKUP($M169,$AN:$BA,MATCH($AZ$1,$AN$1:$BA$1,0),0)+1))),
IF($M169="지정 캐릭터 PP",
  IF(AND(OR($B169=10,$B169=11),$M169=OFFSET($M169,-1,0)),OFFSET(Q169,-1,0),
    INT($O169*VLOOKUP($M169,$AN:$BA,MATCH($AX$1,$AN$1:$BA$1,0),0))),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영웅등급"),VLOOKUP($M169,$AN:$BA,MATCH($AX$1,$AN$1:$BA$1,0),0),
IF(OR($M169="지정 캐릭터",$M169="지정 캐릭터 LBP1",$M169="지정 캐릭터 LBP2",$M169="지정 캐릭터 LBP3"),
  IF(AND(OR($B169=10,$B169=11),$M169=OFFSET($M169,-1,0)),OFFSET(R169,-1,0),
    INT(VLOOKUP($M169,$AN:$BA,MATCH($AX$1,$AN$1:$BA$1,0),0)*(VLOOKUP($N169,[2]ActorTable!$1:$1048576,MATCH("표준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VLOOKUP($M169,$AN:$BA,MATCH($AX$1,$AN$1:$BA$1,0),0)+INT($I169*(VLOOKUP($M169,$AN:$BA,MATCH($AY$1,$AN$1:$BA$1,0),0)-VLOOKUP($M169,$AN:$BA,MATCH($AX$1,$AN$1:$BA$1,0),0)+1))),
IF($M169="지정 캐릭터 PP",
  IF(AND(OR($B169=10,$B169=11),$M169=OFFSET($M169,-1,0)),OFFSET(R169,-1,0),
    INT($O169*(VLOOKUP($M169,$AN:$BA,MATCH($AX$1,$AN$1:$BA$1,0),0)*(VLOOKUP($M169,$AN:$BA,MATCH($AY$1,$AN$1:$BA$1,0),0)+$I169*(VLOOKUP($M169,$AN:$BA,MATCH($AZ$1,$AN$1:$BA$1,0),0)-VLOOKUP($M169,$AN:$BA,MATCH($AY$1,$AN$1:$BA$1,0),0)))))),
IF(OR($M169="안 지정 캐릭터 PP 일반등급",$M169="안 지정 캐릭터 PP 영웅등급"),
  IF(AND(OR($B169=10,$B169=11),$M169=OFFSET($M169,-1,0)),OFFSET(R169,-1,0),
    $O169*VLOOKUP($M169,$AN:$BA,MATCH($AX$1,$AN$1:$BA$1,0),0)),
"그외없음")))))))</f>
        <v>#VALUE!</v>
      </c>
      <c r="S169" t="e">
        <f ca="1">IF(OR(ISNUMBER(N169),N169="삭제"),"",
IF(LEFT(N169,5)="Equip",
  IF($BN$1&lt;VLOOKUP(N169,[1]EquipTable!$1:$1048576,MATCH("업데이트순번",[1]EquipTable!$1:$1,0),0),"업데이트순번이상",""),
IF(LEFT(N169,5)="Actor",
  IF($BW$1&lt;VLOOKUP(N169,[2]ActorTable!$1:$1048576,MATCH("업데이트순번",[2]ActorTable!$1:$1,0),0),"업데이트순번이상",""),
"그외없음")))</f>
        <v>#VALUE!</v>
      </c>
      <c r="T169" t="e">
        <f t="shared" ca="1" si="53"/>
        <v>#VALUE!</v>
      </c>
      <c r="U169" t="s">
        <v>83</v>
      </c>
      <c r="V169" t="s">
        <v>220</v>
      </c>
      <c r="W169">
        <v>1</v>
      </c>
      <c r="X169" t="s">
        <v>129</v>
      </c>
      <c r="Z169">
        <v>3500</v>
      </c>
      <c r="AA169" t="str">
        <f t="shared" ca="1" si="54"/>
        <v>fe</v>
      </c>
      <c r="AB169" t="s">
        <v>83</v>
      </c>
      <c r="AC169" t="s">
        <v>184</v>
      </c>
      <c r="AD169">
        <v>1</v>
      </c>
      <c r="AE169" t="s">
        <v>129</v>
      </c>
      <c r="AG169">
        <v>22000</v>
      </c>
      <c r="AH169" t="str">
        <f t="shared" si="55"/>
        <v/>
      </c>
      <c r="AI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IFERROR(VLOOKUP(AC169,[2]ActorTable!$A:$G,MATCH("이름참고",[2]ActorTable!$1:$1,0),0),"캐릭터없음"),
"")))))</f>
        <v>꽃잎 샷건</v>
      </c>
      <c r="AJ169">
        <v>1</v>
      </c>
      <c r="AK16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v>
      </c>
      <c r="AL169" t="str">
        <f t="shared" ca="1" si="56"/>
        <v>{"dy":13,"sl":5,"tp":"fe","vl":"Equip6302","cn":1,"pt":"GO","pr":22000}</v>
      </c>
    </row>
    <row r="170" spans="1:38">
      <c r="A170">
        <v>14</v>
      </c>
      <c r="B170">
        <v>5</v>
      </c>
      <c r="C170">
        <f t="shared" si="51"/>
        <v>0</v>
      </c>
      <c r="D170">
        <f t="shared" ca="1" si="63"/>
        <v>0.98810169264612868</v>
      </c>
      <c r="E170">
        <f t="shared" ca="1" si="63"/>
        <v>0.5232941856104375</v>
      </c>
      <c r="F170">
        <f t="shared" ca="1" si="63"/>
        <v>7.6645338662678197E-2</v>
      </c>
      <c r="G170">
        <f t="shared" ca="1" si="63"/>
        <v>8.4328066873001761E-3</v>
      </c>
      <c r="H170">
        <f t="shared" ca="1" si="63"/>
        <v>0.73049635722606643</v>
      </c>
      <c r="I170">
        <f t="shared" ca="1" si="63"/>
        <v>0.51852377279780082</v>
      </c>
      <c r="M170" t="str">
        <f t="shared" ca="1" si="52"/>
        <v>안 지정 캐릭터 PP 일반등급</v>
      </c>
      <c r="N170">
        <f t="shared" ca="1" si="60"/>
        <v>52329</v>
      </c>
      <c r="O170">
        <f t="shared" ca="1" si="57"/>
        <v>12</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캐릭터",$M170="지정 캐릭터 LBP1",$M170="지정 캐릭터 LBP2",$M170="지정 캐릭터 LBP3",$M170="안 지정 캐릭터 영웅등급"),"DI",
IF($M170="지정 캐릭터 PP","DI",
IF(OR($M170="안 지정 캐릭터 PP 일반등급",$M170="안 지정 캐릭터 PP 영웅등급"),"GO",
"그외없음"))))))</f>
        <v>GO</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캐릭터",$M170="지정 캐릭터 LBP1",$M170="지정 캐릭터 LBP2",$M170="지정 캐릭터 LBP3"),
  IF(AND(OR($B170=10,$B170=11),$M170=OFFSET($M170,-1,0)),OFFSET(Q170,-1,0),
    IF(ISBLANK(VLOOKUP($N170,[2]ActorTable!$1:$1048576,MATCH("표준 DI pp Min",[2]ActorTable!$1:$1,0),0)),"삭제",
      INT(VLOOKUP($M170,$AN:$BA,MATCH($AX$1,$AN$1:$BA$1,0),0)*(VLOOKUP($N170,[2]ActorTable!$1:$1048576,MATCH("표준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VLOOKUP($M170,$AN:$BA,MATCH($AZ$1,$AN$1:$BA$1,0),0)+INT($H170*(VLOOKUP($M170,$AN:$BA,MATCH($BA$1,$AN$1:$BA$1,0),0)-VLOOKUP($M170,$AN:$BA,MATCH($AZ$1,$AN$1:$BA$1,0),0)+1))),
IF($M170="지정 캐릭터 PP",
  IF(AND(OR($B170=10,$B170=11),$M170=OFFSET($M170,-1,0)),OFFSET(Q170,-1,0),
    INT($O170*VLOOKUP($M170,$AN:$BA,MATCH($AX$1,$AN$1:$BA$1,0),0))),
"그외없음")))))))</f>
        <v>삭제</v>
      </c>
      <c r="R170">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영웅등급"),VLOOKUP($M170,$AN:$BA,MATCH($AX$1,$AN$1:$BA$1,0),0),
IF(OR($M170="지정 캐릭터",$M170="지정 캐릭터 LBP1",$M170="지정 캐릭터 LBP2",$M170="지정 캐릭터 LBP3"),
  IF(AND(OR($B170=10,$B170=11),$M170=OFFSET($M170,-1,0)),OFFSET(R170,-1,0),
    INT(VLOOKUP($M170,$AN:$BA,MATCH($AX$1,$AN$1:$BA$1,0),0)*(VLOOKUP($N170,[2]ActorTable!$1:$1048576,MATCH("표준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VLOOKUP($M170,$AN:$BA,MATCH($AX$1,$AN$1:$BA$1,0),0)+INT($I170*(VLOOKUP($M170,$AN:$BA,MATCH($AY$1,$AN$1:$BA$1,0),0)-VLOOKUP($M170,$AN:$BA,MATCH($AX$1,$AN$1:$BA$1,0),0)+1))),
IF($M170="지정 캐릭터 PP",
  IF(AND(OR($B170=10,$B170=11),$M170=OFFSET($M170,-1,0)),OFFSET(R170,-1,0),
    INT($O170*(VLOOKUP($M170,$AN:$BA,MATCH($AX$1,$AN$1:$BA$1,0),0)*(VLOOKUP($M170,$AN:$BA,MATCH($AY$1,$AN$1:$BA$1,0),0)+$I170*(VLOOKUP($M170,$AN:$BA,MATCH($AZ$1,$AN$1:$BA$1,0),0)-VLOOKUP($M170,$AN:$BA,MATCH($AY$1,$AN$1:$BA$1,0),0)))))),
IF(OR($M170="안 지정 캐릭터 PP 일반등급",$M170="안 지정 캐릭터 PP 영웅등급"),
  IF(AND(OR($B170=10,$B170=11),$M170=OFFSET($M170,-1,0)),OFFSET(R170,-1,0),
    $O170*VLOOKUP($M170,$AN:$BA,MATCH($AX$1,$AN$1:$BA$1,0),0)),
"그외없음")))))))</f>
        <v>1200</v>
      </c>
      <c r="S170" t="str">
        <f ca="1">IF(OR(ISNUMBER(N170),N170="삭제"),"",
IF(LEFT(N170,5)="Equip",
  IF($BN$1&lt;VLOOKUP(N170,[1]EquipTable!$1:$1048576,MATCH("업데이트순번",[1]EquipTable!$1:$1,0),0),"업데이트순번이상",""),
IF(LEFT(N170,5)="Actor",
  IF($BW$1&lt;VLOOKUP(N170,[2]ActorTable!$1:$1048576,MATCH("업데이트순번",[2]ActorTable!$1:$1,0),0),"업데이트순번이상",""),
"그외없음")))</f>
        <v/>
      </c>
      <c r="T170">
        <f t="shared" ca="1" si="53"/>
        <v>0</v>
      </c>
      <c r="U170" t="s">
        <v>92</v>
      </c>
      <c r="V170">
        <v>96358</v>
      </c>
      <c r="W170">
        <v>14</v>
      </c>
      <c r="X170" t="s">
        <v>129</v>
      </c>
      <c r="Z170">
        <v>1400</v>
      </c>
      <c r="AA170" t="str">
        <f t="shared" ca="1" si="54"/>
        <v>fe</v>
      </c>
      <c r="AB170" t="s">
        <v>83</v>
      </c>
      <c r="AC170" t="s">
        <v>213</v>
      </c>
      <c r="AD170">
        <v>1</v>
      </c>
      <c r="AE170" t="s">
        <v>129</v>
      </c>
      <c r="AG170">
        <v>800</v>
      </c>
      <c r="AH170" t="str">
        <f t="shared" si="55"/>
        <v/>
      </c>
      <c r="AI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IFERROR(VLOOKUP(AC170,[2]ActorTable!$A:$G,MATCH("이름참고",[2]ActorTable!$1:$1,0),0),"캐릭터없음"),
"")))))</f>
        <v>스타일 액스</v>
      </c>
      <c r="AJ170">
        <v>1</v>
      </c>
      <c r="AK17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v>
      </c>
      <c r="AL170" t="str">
        <f t="shared" ca="1" si="56"/>
        <v>{"dy":14,"sl":5,"tp":"fe","vl":"Equip0001","cn":1,"pt":"GO","pr":800}</v>
      </c>
    </row>
    <row r="171" spans="1:38">
      <c r="A171">
        <v>15</v>
      </c>
      <c r="B171">
        <v>5</v>
      </c>
      <c r="C171">
        <f t="shared" si="51"/>
        <v>0</v>
      </c>
      <c r="D171">
        <f t="shared" ca="1" si="63"/>
        <v>0.54171535982809027</v>
      </c>
      <c r="E171">
        <f t="shared" ca="1" si="63"/>
        <v>0.3871403596890185</v>
      </c>
      <c r="F171">
        <f t="shared" ca="1" si="63"/>
        <v>0.32014012194630792</v>
      </c>
      <c r="G171">
        <f t="shared" ca="1" si="63"/>
        <v>0.54585015675122217</v>
      </c>
      <c r="H171">
        <f t="shared" ca="1" si="63"/>
        <v>0.99392735662234932</v>
      </c>
      <c r="I171">
        <f t="shared" ca="1" si="63"/>
        <v>0.92654433870933339</v>
      </c>
      <c r="M171" t="str">
        <f t="shared" ca="1" si="52"/>
        <v>안 지정 캐릭터 PP 영웅등급</v>
      </c>
      <c r="N171">
        <f t="shared" ca="1" si="60"/>
        <v>38714</v>
      </c>
      <c r="O171">
        <f t="shared" ca="1" si="57"/>
        <v>11</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캐릭터",$M171="지정 캐릭터 LBP1",$M171="지정 캐릭터 LBP2",$M171="지정 캐릭터 LBP3",$M171="안 지정 캐릭터 영웅등급"),"DI",
IF($M171="지정 캐릭터 PP","DI",
IF(OR($M171="안 지정 캐릭터 PP 일반등급",$M171="안 지정 캐릭터 PP 영웅등급"),"GO",
"그외없음"))))))</f>
        <v>GO</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캐릭터",$M171="지정 캐릭터 LBP1",$M171="지정 캐릭터 LBP2",$M171="지정 캐릭터 LBP3"),
  IF(AND(OR($B171=10,$B171=11),$M171=OFFSET($M171,-1,0)),OFFSET(Q171,-1,0),
    IF(ISBLANK(VLOOKUP($N171,[2]ActorTable!$1:$1048576,MATCH("표준 DI pp Min",[2]ActorTable!$1:$1,0),0)),"삭제",
      INT(VLOOKUP($M171,$AN:$BA,MATCH($AX$1,$AN$1:$BA$1,0),0)*(VLOOKUP($N171,[2]ActorTable!$1:$1048576,MATCH("표준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VLOOKUP($M171,$AN:$BA,MATCH($AZ$1,$AN$1:$BA$1,0),0)+INT($H171*(VLOOKUP($M171,$AN:$BA,MATCH($BA$1,$AN$1:$BA$1,0),0)-VLOOKUP($M171,$AN:$BA,MATCH($AZ$1,$AN$1:$BA$1,0),0)+1))),
IF($M171="지정 캐릭터 PP",
  IF(AND(OR($B171=10,$B171=11),$M171=OFFSET($M171,-1,0)),OFFSET(Q171,-1,0),
    INT($O171*VLOOKUP($M171,$AN:$BA,MATCH($AX$1,$AN$1:$BA$1,0),0))),
"그외없음")))))))</f>
        <v>삭제</v>
      </c>
      <c r="R171">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영웅등급"),VLOOKUP($M171,$AN:$BA,MATCH($AX$1,$AN$1:$BA$1,0),0),
IF(OR($M171="지정 캐릭터",$M171="지정 캐릭터 LBP1",$M171="지정 캐릭터 LBP2",$M171="지정 캐릭터 LBP3"),
  IF(AND(OR($B171=10,$B171=11),$M171=OFFSET($M171,-1,0)),OFFSET(R171,-1,0),
    INT(VLOOKUP($M171,$AN:$BA,MATCH($AX$1,$AN$1:$BA$1,0),0)*(VLOOKUP($N171,[2]ActorTable!$1:$1048576,MATCH("표준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VLOOKUP($M171,$AN:$BA,MATCH($AX$1,$AN$1:$BA$1,0),0)+INT($I171*(VLOOKUP($M171,$AN:$BA,MATCH($AY$1,$AN$1:$BA$1,0),0)-VLOOKUP($M171,$AN:$BA,MATCH($AX$1,$AN$1:$BA$1,0),0)+1))),
IF($M171="지정 캐릭터 PP",
  IF(AND(OR($B171=10,$B171=11),$M171=OFFSET($M171,-1,0)),OFFSET(R171,-1,0),
    INT($O171*(VLOOKUP($M171,$AN:$BA,MATCH($AX$1,$AN$1:$BA$1,0),0)*(VLOOKUP($M171,$AN:$BA,MATCH($AY$1,$AN$1:$BA$1,0),0)+$I171*(VLOOKUP($M171,$AN:$BA,MATCH($AZ$1,$AN$1:$BA$1,0),0)-VLOOKUP($M171,$AN:$BA,MATCH($AY$1,$AN$1:$BA$1,0),0)))))),
IF(OR($M171="안 지정 캐릭터 PP 일반등급",$M171="안 지정 캐릭터 PP 영웅등급"),
  IF(AND(OR($B171=10,$B171=11),$M171=OFFSET($M171,-1,0)),OFFSET(R171,-1,0),
    $O171*VLOOKUP($M171,$AN:$BA,MATCH($AX$1,$AN$1:$BA$1,0),0)),
"그외없음")))))))</f>
        <v>1100</v>
      </c>
      <c r="S171" t="str">
        <f ca="1">IF(OR(ISNUMBER(N171),N171="삭제"),"",
IF(LEFT(N171,5)="Equip",
  IF($BN$1&lt;VLOOKUP(N171,[1]EquipTable!$1:$1048576,MATCH("업데이트순번",[1]EquipTable!$1:$1,0),0),"업데이트순번이상",""),
IF(LEFT(N171,5)="Actor",
  IF($BW$1&lt;VLOOKUP(N171,[2]ActorTable!$1:$1048576,MATCH("업데이트순번",[2]ActorTable!$1:$1,0),0),"업데이트순번이상",""),
"그외없음")))</f>
        <v/>
      </c>
      <c r="T171">
        <f t="shared" ca="1" si="53"/>
        <v>0</v>
      </c>
      <c r="U171" t="s">
        <v>92</v>
      </c>
      <c r="V171">
        <v>50122</v>
      </c>
      <c r="W171">
        <v>12</v>
      </c>
      <c r="X171" t="s">
        <v>129</v>
      </c>
      <c r="Z171">
        <v>1200</v>
      </c>
      <c r="AA171" t="str">
        <f t="shared" ca="1" si="54"/>
        <v>fe</v>
      </c>
      <c r="AB171" t="s">
        <v>83</v>
      </c>
      <c r="AC171" t="s">
        <v>184</v>
      </c>
      <c r="AD171">
        <v>1</v>
      </c>
      <c r="AE171" t="s">
        <v>129</v>
      </c>
      <c r="AG171">
        <v>22500</v>
      </c>
      <c r="AH171" t="str">
        <f t="shared" si="55"/>
        <v/>
      </c>
      <c r="AI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IFERROR(VLOOKUP(AC171,[2]ActorTable!$A:$G,MATCH("이름참고",[2]ActorTable!$1:$1,0),0),"캐릭터없음"),
"")))))</f>
        <v>꽃잎 샷건</v>
      </c>
      <c r="AJ171">
        <v>1</v>
      </c>
      <c r="AK17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v>
      </c>
      <c r="AL171" t="str">
        <f t="shared" ca="1" si="56"/>
        <v>{"dy":15,"sl":5,"tp":"fe","vl":"Equip6302","cn":1,"pt":"GO","pr":22500}</v>
      </c>
    </row>
    <row r="172" spans="1:38">
      <c r="A172">
        <v>16</v>
      </c>
      <c r="B172">
        <v>5</v>
      </c>
      <c r="C172">
        <f t="shared" si="51"/>
        <v>0</v>
      </c>
      <c r="D172">
        <f t="shared" ref="D172:I181" ca="1" si="64">RAND()</f>
        <v>0.13734211732550883</v>
      </c>
      <c r="E172">
        <f t="shared" ca="1" si="64"/>
        <v>0.69668893952776878</v>
      </c>
      <c r="F172">
        <f t="shared" ca="1" si="64"/>
        <v>0.43538387983128135</v>
      </c>
      <c r="G172">
        <f t="shared" ca="1" si="64"/>
        <v>0.23584206351807224</v>
      </c>
      <c r="H172">
        <f t="shared" ca="1" si="64"/>
        <v>0.77709801601222572</v>
      </c>
      <c r="I172">
        <f t="shared" ca="1" si="64"/>
        <v>0.73531426230185482</v>
      </c>
      <c r="M172" t="str">
        <f t="shared" ca="1" si="52"/>
        <v>지정 장비</v>
      </c>
      <c r="N172" t="e">
        <f t="shared" ca="1" si="60"/>
        <v>#VALUE!</v>
      </c>
      <c r="O172">
        <f t="shared" ca="1" si="57"/>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캐릭터",$M172="지정 캐릭터 LBP1",$M172="지정 캐릭터 LBP2",$M172="지정 캐릭터 LBP3",$M172="안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캐릭터",$M172="지정 캐릭터 LBP1",$M172="지정 캐릭터 LBP2",$M172="지정 캐릭터 LBP3"),
  IF(AND(OR($B172=10,$B172=11),$M172=OFFSET($M172,-1,0)),OFFSET(Q172,-1,0),
    IF(ISBLANK(VLOOKUP($N172,[2]ActorTable!$1:$1048576,MATCH("표준 DI pp Min",[2]ActorTable!$1:$1,0),0)),"삭제",
      INT(VLOOKUP($M172,$AN:$BA,MATCH($AX$1,$AN$1:$BA$1,0),0)*(VLOOKUP($N172,[2]ActorTable!$1:$1048576,MATCH("표준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VLOOKUP($M172,$AN:$BA,MATCH($AZ$1,$AN$1:$BA$1,0),0)+INT($H172*(VLOOKUP($M172,$AN:$BA,MATCH($BA$1,$AN$1:$BA$1,0),0)-VLOOKUP($M172,$AN:$BA,MATCH($AZ$1,$AN$1:$BA$1,0),0)+1))),
IF($M172="지정 캐릭터 PP",
  IF(AND(OR($B172=10,$B172=11),$M172=OFFSET($M172,-1,0)),OFFSET(Q172,-1,0),
    INT($O172*VLOOKUP($M172,$AN:$BA,MATCH($AX$1,$AN$1:$BA$1,0),0))),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영웅등급"),VLOOKUP($M172,$AN:$BA,MATCH($AX$1,$AN$1:$BA$1,0),0),
IF(OR($M172="지정 캐릭터",$M172="지정 캐릭터 LBP1",$M172="지정 캐릭터 LBP2",$M172="지정 캐릭터 LBP3"),
  IF(AND(OR($B172=10,$B172=11),$M172=OFFSET($M172,-1,0)),OFFSET(R172,-1,0),
    INT(VLOOKUP($M172,$AN:$BA,MATCH($AX$1,$AN$1:$BA$1,0),0)*(VLOOKUP($N172,[2]ActorTable!$1:$1048576,MATCH("표준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VLOOKUP($M172,$AN:$BA,MATCH($AX$1,$AN$1:$BA$1,0),0)+INT($I172*(VLOOKUP($M172,$AN:$BA,MATCH($AY$1,$AN$1:$BA$1,0),0)-VLOOKUP($M172,$AN:$BA,MATCH($AX$1,$AN$1:$BA$1,0),0)+1))),
IF($M172="지정 캐릭터 PP",
  IF(AND(OR($B172=10,$B172=11),$M172=OFFSET($M172,-1,0)),OFFSET(R172,-1,0),
    INT($O172*(VLOOKUP($M172,$AN:$BA,MATCH($AX$1,$AN$1:$BA$1,0),0)*(VLOOKUP($M172,$AN:$BA,MATCH($AY$1,$AN$1:$BA$1,0),0)+$I172*(VLOOKUP($M172,$AN:$BA,MATCH($AZ$1,$AN$1:$BA$1,0),0)-VLOOKUP($M172,$AN:$BA,MATCH($AY$1,$AN$1:$BA$1,0),0)))))),
IF(OR($M172="안 지정 캐릭터 PP 일반등급",$M172="안 지정 캐릭터 PP 영웅등급"),
  IF(AND(OR($B172=10,$B172=11),$M172=OFFSET($M172,-1,0)),OFFSET(R172,-1,0),
    $O172*VLOOKUP($M172,$AN:$BA,MATCH($AX$1,$AN$1:$BA$1,0),0)),
"그외없음")))))))</f>
        <v>#VALUE!</v>
      </c>
      <c r="S172" t="e">
        <f ca="1">IF(OR(ISNUMBER(N172),N172="삭제"),"",
IF(LEFT(N172,5)="Equip",
  IF($BN$1&lt;VLOOKUP(N172,[1]EquipTable!$1:$1048576,MATCH("업데이트순번",[1]EquipTable!$1:$1,0),0),"업데이트순번이상",""),
IF(LEFT(N172,5)="Actor",
  IF($BW$1&lt;VLOOKUP(N172,[2]ActorTable!$1:$1048576,MATCH("업데이트순번",[2]ActorTable!$1:$1,0),0),"업데이트순번이상",""),
"그외없음")))</f>
        <v>#VALUE!</v>
      </c>
      <c r="T172" t="e">
        <f t="shared" ca="1" si="53"/>
        <v>#VALUE!</v>
      </c>
      <c r="U172" t="s">
        <v>93</v>
      </c>
      <c r="V172">
        <v>55303</v>
      </c>
      <c r="W172">
        <v>12</v>
      </c>
      <c r="X172" t="s">
        <v>129</v>
      </c>
      <c r="Z172">
        <v>1200</v>
      </c>
      <c r="AA172" t="str">
        <f t="shared" ca="1" si="54"/>
        <v>fe</v>
      </c>
      <c r="AB172" t="s">
        <v>83</v>
      </c>
      <c r="AC172" t="s">
        <v>218</v>
      </c>
      <c r="AD172">
        <v>1</v>
      </c>
      <c r="AE172" t="s">
        <v>129</v>
      </c>
      <c r="AG172">
        <v>3000</v>
      </c>
      <c r="AH172" t="str">
        <f t="shared" si="55"/>
        <v/>
      </c>
      <c r="AI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IFERROR(VLOOKUP(AC172,[2]ActorTable!$A:$G,MATCH("이름참고",[2]ActorTable!$1:$1,0),0),"캐릭터없음"),
"")))))</f>
        <v>잔혹한 지배자의 몽둥이</v>
      </c>
      <c r="AJ172">
        <v>1</v>
      </c>
      <c r="AK17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v>
      </c>
      <c r="AL172" t="str">
        <f t="shared" ca="1" si="56"/>
        <v>{"dy":16,"sl":5,"tp":"fe","vl":"Equip4201","cn":1,"pt":"GO","pr":3000}</v>
      </c>
    </row>
    <row r="173" spans="1:38">
      <c r="A173">
        <v>17</v>
      </c>
      <c r="B173">
        <v>5</v>
      </c>
      <c r="C173">
        <f t="shared" si="51"/>
        <v>0</v>
      </c>
      <c r="D173">
        <f t="shared" ca="1" si="64"/>
        <v>0.74746225693900092</v>
      </c>
      <c r="E173">
        <f t="shared" ca="1" si="64"/>
        <v>0.75572081818771464</v>
      </c>
      <c r="F173">
        <f t="shared" ca="1" si="64"/>
        <v>0.61163326941540253</v>
      </c>
      <c r="G173">
        <f t="shared" ca="1" si="64"/>
        <v>0.16081510761027307</v>
      </c>
      <c r="H173">
        <f t="shared" ca="1" si="64"/>
        <v>0.53277528678734809</v>
      </c>
      <c r="I173">
        <f t="shared" ca="1" si="64"/>
        <v>0.18970101362537184</v>
      </c>
      <c r="M173" t="str">
        <f t="shared" ca="1" si="52"/>
        <v>안 지정 캐릭터 PP 영웅등급</v>
      </c>
      <c r="N173">
        <f t="shared" ca="1" si="60"/>
        <v>75572</v>
      </c>
      <c r="O173">
        <f t="shared" ca="1" si="57"/>
        <v>13</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캐릭터",$M173="지정 캐릭터 LBP1",$M173="지정 캐릭터 LBP2",$M173="지정 캐릭터 LBP3",$M173="안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캐릭터",$M173="지정 캐릭터 LBP1",$M173="지정 캐릭터 LBP2",$M173="지정 캐릭터 LBP3"),
  IF(AND(OR($B173=10,$B173=11),$M173=OFFSET($M173,-1,0)),OFFSET(Q173,-1,0),
    IF(ISBLANK(VLOOKUP($N173,[2]ActorTable!$1:$1048576,MATCH("표준 DI pp Min",[2]ActorTable!$1:$1,0),0)),"삭제",
      INT(VLOOKUP($M173,$AN:$BA,MATCH($AX$1,$AN$1:$BA$1,0),0)*(VLOOKUP($N173,[2]ActorTable!$1:$1048576,MATCH("표준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VLOOKUP($M173,$AN:$BA,MATCH($AZ$1,$AN$1:$BA$1,0),0)+INT($H173*(VLOOKUP($M173,$AN:$BA,MATCH($BA$1,$AN$1:$BA$1,0),0)-VLOOKUP($M173,$AN:$BA,MATCH($AZ$1,$AN$1:$BA$1,0),0)+1))),
IF($M173="지정 캐릭터 PP",
  IF(AND(OR($B173=10,$B173=11),$M173=OFFSET($M173,-1,0)),OFFSET(Q173,-1,0),
    INT($O173*VLOOKUP($M173,$AN:$BA,MATCH($AX$1,$AN$1:$BA$1,0),0))),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영웅등급"),VLOOKUP($M173,$AN:$BA,MATCH($AX$1,$AN$1:$BA$1,0),0),
IF(OR($M173="지정 캐릭터",$M173="지정 캐릭터 LBP1",$M173="지정 캐릭터 LBP2",$M173="지정 캐릭터 LBP3"),
  IF(AND(OR($B173=10,$B173=11),$M173=OFFSET($M173,-1,0)),OFFSET(R173,-1,0),
    INT(VLOOKUP($M173,$AN:$BA,MATCH($AX$1,$AN$1:$BA$1,0),0)*(VLOOKUP($N173,[2]ActorTable!$1:$1048576,MATCH("표준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VLOOKUP($M173,$AN:$BA,MATCH($AX$1,$AN$1:$BA$1,0),0)+INT($I173*(VLOOKUP($M173,$AN:$BA,MATCH($AY$1,$AN$1:$BA$1,0),0)-VLOOKUP($M173,$AN:$BA,MATCH($AX$1,$AN$1:$BA$1,0),0)+1))),
IF($M173="지정 캐릭터 PP",
  IF(AND(OR($B173=10,$B173=11),$M173=OFFSET($M173,-1,0)),OFFSET(R173,-1,0),
    INT($O173*(VLOOKUP($M173,$AN:$BA,MATCH($AX$1,$AN$1:$BA$1,0),0)*(VLOOKUP($M173,$AN:$BA,MATCH($AY$1,$AN$1:$BA$1,0),0)+$I173*(VLOOKUP($M173,$AN:$BA,MATCH($AZ$1,$AN$1:$BA$1,0),0)-VLOOKUP($M173,$AN:$BA,MATCH($AY$1,$AN$1:$BA$1,0),0)))))),
IF(OR($M173="안 지정 캐릭터 PP 일반등급",$M173="안 지정 캐릭터 PP 영웅등급"),
  IF(AND(OR($B173=10,$B173=11),$M173=OFFSET($M173,-1,0)),OFFSET(R173,-1,0),
    $O173*VLOOKUP($M173,$AN:$BA,MATCH($AX$1,$AN$1:$BA$1,0),0)),
"그외없음")))))))</f>
        <v>1300</v>
      </c>
      <c r="S173" t="str">
        <f ca="1">IF(OR(ISNUMBER(N173),N173="삭제"),"",
IF(LEFT(N173,5)="Equip",
  IF($BN$1&lt;VLOOKUP(N173,[1]EquipTable!$1:$1048576,MATCH("업데이트순번",[1]EquipTable!$1:$1,0),0),"업데이트순번이상",""),
IF(LEFT(N173,5)="Actor",
  IF($BW$1&lt;VLOOKUP(N173,[2]ActorTable!$1:$1048576,MATCH("업데이트순번",[2]ActorTable!$1:$1,0),0),"업데이트순번이상",""),
"그외없음")))</f>
        <v/>
      </c>
      <c r="T173">
        <f t="shared" ca="1" si="53"/>
        <v>0</v>
      </c>
      <c r="U173" t="s">
        <v>93</v>
      </c>
      <c r="V173">
        <v>46078</v>
      </c>
      <c r="W173">
        <v>11</v>
      </c>
      <c r="X173" t="s">
        <v>129</v>
      </c>
      <c r="Z173">
        <v>1100</v>
      </c>
      <c r="AA173" t="str">
        <f t="shared" ca="1" si="54"/>
        <v>fe</v>
      </c>
      <c r="AB173" t="s">
        <v>83</v>
      </c>
      <c r="AC173" t="s">
        <v>186</v>
      </c>
      <c r="AD173">
        <v>1</v>
      </c>
      <c r="AE173" t="s">
        <v>129</v>
      </c>
      <c r="AG173">
        <v>9600</v>
      </c>
      <c r="AH173" t="str">
        <f t="shared" si="55"/>
        <v/>
      </c>
      <c r="AI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IFERROR(VLOOKUP(AC173,[2]ActorTable!$A:$G,MATCH("이름참고",[2]ActorTable!$1:$1,0),0),"캐릭터없음"),
"")))))</f>
        <v>빛나는 보석의 방패</v>
      </c>
      <c r="AJ173">
        <v>1</v>
      </c>
      <c r="AK17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v>
      </c>
      <c r="AL173" t="str">
        <f t="shared" ca="1" si="56"/>
        <v>{"dy":17,"sl":5,"tp":"fe","vl":"Equip7201","cn":1,"pt":"GO","pr":9600}</v>
      </c>
    </row>
    <row r="174" spans="1:38">
      <c r="A174">
        <v>18</v>
      </c>
      <c r="B174">
        <v>5</v>
      </c>
      <c r="C174">
        <f t="shared" si="51"/>
        <v>0</v>
      </c>
      <c r="D174">
        <f t="shared" ca="1" si="64"/>
        <v>0.75098719069376862</v>
      </c>
      <c r="E174">
        <f t="shared" ca="1" si="64"/>
        <v>0.22196788150231528</v>
      </c>
      <c r="F174">
        <f t="shared" ca="1" si="64"/>
        <v>0.65148023325377691</v>
      </c>
      <c r="G174">
        <f t="shared" ca="1" si="64"/>
        <v>0.47877782226647758</v>
      </c>
      <c r="H174">
        <f t="shared" ca="1" si="64"/>
        <v>0.15747337323766419</v>
      </c>
      <c r="I174">
        <f t="shared" ca="1" si="64"/>
        <v>0.69367472261429808</v>
      </c>
      <c r="M174" t="str">
        <f t="shared" ca="1" si="52"/>
        <v>안 지정 캐릭터 PP 일반등급</v>
      </c>
      <c r="N174">
        <f t="shared" ca="1" si="60"/>
        <v>22196</v>
      </c>
      <c r="O174">
        <f t="shared" ca="1" si="57"/>
        <v>10</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캐릭터",$M174="지정 캐릭터 LBP1",$M174="지정 캐릭터 LBP2",$M174="지정 캐릭터 LBP3",$M174="안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캐릭터",$M174="지정 캐릭터 LBP1",$M174="지정 캐릭터 LBP2",$M174="지정 캐릭터 LBP3"),
  IF(AND(OR($B174=10,$B174=11),$M174=OFFSET($M174,-1,0)),OFFSET(Q174,-1,0),
    IF(ISBLANK(VLOOKUP($N174,[2]ActorTable!$1:$1048576,MATCH("표준 DI pp Min",[2]ActorTable!$1:$1,0),0)),"삭제",
      INT(VLOOKUP($M174,$AN:$BA,MATCH($AX$1,$AN$1:$BA$1,0),0)*(VLOOKUP($N174,[2]ActorTable!$1:$1048576,MATCH("표준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VLOOKUP($M174,$AN:$BA,MATCH($AZ$1,$AN$1:$BA$1,0),0)+INT($H174*(VLOOKUP($M174,$AN:$BA,MATCH($BA$1,$AN$1:$BA$1,0),0)-VLOOKUP($M174,$AN:$BA,MATCH($AZ$1,$AN$1:$BA$1,0),0)+1))),
IF($M174="지정 캐릭터 PP",
  IF(AND(OR($B174=10,$B174=11),$M174=OFFSET($M174,-1,0)),OFFSET(Q174,-1,0),
    INT($O174*VLOOKUP($M174,$AN:$BA,MATCH($AX$1,$AN$1:$BA$1,0),0))),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영웅등급"),VLOOKUP($M174,$AN:$BA,MATCH($AX$1,$AN$1:$BA$1,0),0),
IF(OR($M174="지정 캐릭터",$M174="지정 캐릭터 LBP1",$M174="지정 캐릭터 LBP2",$M174="지정 캐릭터 LBP3"),
  IF(AND(OR($B174=10,$B174=11),$M174=OFFSET($M174,-1,0)),OFFSET(R174,-1,0),
    INT(VLOOKUP($M174,$AN:$BA,MATCH($AX$1,$AN$1:$BA$1,0),0)*(VLOOKUP($N174,[2]ActorTable!$1:$1048576,MATCH("표준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VLOOKUP($M174,$AN:$BA,MATCH($AX$1,$AN$1:$BA$1,0),0)+INT($I174*(VLOOKUP($M174,$AN:$BA,MATCH($AY$1,$AN$1:$BA$1,0),0)-VLOOKUP($M174,$AN:$BA,MATCH($AX$1,$AN$1:$BA$1,0),0)+1))),
IF($M174="지정 캐릭터 PP",
  IF(AND(OR($B174=10,$B174=11),$M174=OFFSET($M174,-1,0)),OFFSET(R174,-1,0),
    INT($O174*(VLOOKUP($M174,$AN:$BA,MATCH($AX$1,$AN$1:$BA$1,0),0)*(VLOOKUP($M174,$AN:$BA,MATCH($AY$1,$AN$1:$BA$1,0),0)+$I174*(VLOOKUP($M174,$AN:$BA,MATCH($AZ$1,$AN$1:$BA$1,0),0)-VLOOKUP($M174,$AN:$BA,MATCH($AY$1,$AN$1:$BA$1,0),0)))))),
IF(OR($M174="안 지정 캐릭터 PP 일반등급",$M174="안 지정 캐릭터 PP 영웅등급"),
  IF(AND(OR($B174=10,$B174=11),$M174=OFFSET($M174,-1,0)),OFFSET(R174,-1,0),
    $O174*VLOOKUP($M174,$AN:$BA,MATCH($AX$1,$AN$1:$BA$1,0),0)),
"그외없음")))))))</f>
        <v>1000</v>
      </c>
      <c r="S174" t="str">
        <f ca="1">IF(OR(ISNUMBER(N174),N174="삭제"),"",
IF(LEFT(N174,5)="Equip",
  IF($BN$1&lt;VLOOKUP(N174,[1]EquipTable!$1:$1048576,MATCH("업데이트순번",[1]EquipTable!$1:$1,0),0),"업데이트순번이상",""),
IF(LEFT(N174,5)="Actor",
  IF($BW$1&lt;VLOOKUP(N174,[2]ActorTable!$1:$1048576,MATCH("업데이트순번",[2]ActorTable!$1:$1,0),0),"업데이트순번이상",""),
"그외없음")))</f>
        <v/>
      </c>
      <c r="T174">
        <f t="shared" ca="1" si="53"/>
        <v>0</v>
      </c>
      <c r="U174" t="s">
        <v>83</v>
      </c>
      <c r="V174" t="s">
        <v>183</v>
      </c>
      <c r="W174">
        <v>1</v>
      </c>
      <c r="X174" t="s">
        <v>129</v>
      </c>
      <c r="Z174">
        <v>700</v>
      </c>
      <c r="AA174" t="str">
        <f t="shared" ca="1" si="54"/>
        <v>uph</v>
      </c>
      <c r="AB174" t="s">
        <v>92</v>
      </c>
      <c r="AC174">
        <v>64109</v>
      </c>
      <c r="AD174">
        <v>12</v>
      </c>
      <c r="AE174" t="s">
        <v>129</v>
      </c>
      <c r="AG174">
        <v>1200</v>
      </c>
      <c r="AH174" t="str">
        <f t="shared" si="55"/>
        <v/>
      </c>
      <c r="AI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IFERROR(VLOOKUP(AC174,[2]ActorTable!$A:$G,MATCH("이름참고",[2]ActorTable!$1:$1,0),0),"캐릭터없음"),
"")))))</f>
        <v/>
      </c>
      <c r="AJ174">
        <v>1</v>
      </c>
      <c r="AK17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v>
      </c>
      <c r="AL174" t="str">
        <f t="shared" ca="1" si="56"/>
        <v>{"dy":18,"sl":5,"tp":"uph","vl":"64109","cn":12,"pt":"GO","pr":1200}</v>
      </c>
    </row>
    <row r="175" spans="1:38">
      <c r="A175">
        <v>19</v>
      </c>
      <c r="B175">
        <v>5</v>
      </c>
      <c r="C175">
        <f t="shared" si="51"/>
        <v>0</v>
      </c>
      <c r="D175">
        <f t="shared" ca="1" si="64"/>
        <v>0.43767870942188714</v>
      </c>
      <c r="E175">
        <f t="shared" ca="1" si="64"/>
        <v>0.61376197134887356</v>
      </c>
      <c r="F175">
        <f t="shared" ca="1" si="64"/>
        <v>0.36925961733648149</v>
      </c>
      <c r="G175">
        <f t="shared" ca="1" si="64"/>
        <v>0.79287864318222478</v>
      </c>
      <c r="H175">
        <f t="shared" ca="1" si="64"/>
        <v>0.11293793614151459</v>
      </c>
      <c r="I175">
        <f t="shared" ca="1" si="64"/>
        <v>0.48362409871291767</v>
      </c>
      <c r="M175" t="str">
        <f t="shared" ca="1" si="52"/>
        <v>지정 장비</v>
      </c>
      <c r="N175" t="e">
        <f t="shared" ca="1" si="60"/>
        <v>#VALUE!</v>
      </c>
      <c r="O175">
        <f t="shared" ca="1" si="57"/>
        <v>1</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캐릭터",$M175="지정 캐릭터 LBP1",$M175="지정 캐릭터 LBP2",$M175="지정 캐릭터 LBP3",$M175="안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캐릭터",$M175="지정 캐릭터 LBP1",$M175="지정 캐릭터 LBP2",$M175="지정 캐릭터 LBP3"),
  IF(AND(OR($B175=10,$B175=11),$M175=OFFSET($M175,-1,0)),OFFSET(Q175,-1,0),
    IF(ISBLANK(VLOOKUP($N175,[2]ActorTable!$1:$1048576,MATCH("표준 DI pp Min",[2]ActorTable!$1:$1,0),0)),"삭제",
      INT(VLOOKUP($M175,$AN:$BA,MATCH($AX$1,$AN$1:$BA$1,0),0)*(VLOOKUP($N175,[2]ActorTable!$1:$1048576,MATCH("표준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VLOOKUP($M175,$AN:$BA,MATCH($AZ$1,$AN$1:$BA$1,0),0)+INT($H175*(VLOOKUP($M175,$AN:$BA,MATCH($BA$1,$AN$1:$BA$1,0),0)-VLOOKUP($M175,$AN:$BA,MATCH($AZ$1,$AN$1:$BA$1,0),0)+1))),
IF($M175="지정 캐릭터 PP",
  IF(AND(OR($B175=10,$B175=11),$M175=OFFSET($M175,-1,0)),OFFSET(Q175,-1,0),
    INT($O175*VLOOKUP($M175,$AN:$BA,MATCH($AX$1,$AN$1:$BA$1,0),0))),
"그외없음")))))))</f>
        <v>삭제</v>
      </c>
      <c r="R175" t="e">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영웅등급"),VLOOKUP($M175,$AN:$BA,MATCH($AX$1,$AN$1:$BA$1,0),0),
IF(OR($M175="지정 캐릭터",$M175="지정 캐릭터 LBP1",$M175="지정 캐릭터 LBP2",$M175="지정 캐릭터 LBP3"),
  IF(AND(OR($B175=10,$B175=11),$M175=OFFSET($M175,-1,0)),OFFSET(R175,-1,0),
    INT(VLOOKUP($M175,$AN:$BA,MATCH($AX$1,$AN$1:$BA$1,0),0)*(VLOOKUP($N175,[2]ActorTable!$1:$1048576,MATCH("표준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VLOOKUP($M175,$AN:$BA,MATCH($AX$1,$AN$1:$BA$1,0),0)+INT($I175*(VLOOKUP($M175,$AN:$BA,MATCH($AY$1,$AN$1:$BA$1,0),0)-VLOOKUP($M175,$AN:$BA,MATCH($AX$1,$AN$1:$BA$1,0),0)+1))),
IF($M175="지정 캐릭터 PP",
  IF(AND(OR($B175=10,$B175=11),$M175=OFFSET($M175,-1,0)),OFFSET(R175,-1,0),
    INT($O175*(VLOOKUP($M175,$AN:$BA,MATCH($AX$1,$AN$1:$BA$1,0),0)*(VLOOKUP($M175,$AN:$BA,MATCH($AY$1,$AN$1:$BA$1,0),0)+$I175*(VLOOKUP($M175,$AN:$BA,MATCH($AZ$1,$AN$1:$BA$1,0),0)-VLOOKUP($M175,$AN:$BA,MATCH($AY$1,$AN$1:$BA$1,0),0)))))),
IF(OR($M175="안 지정 캐릭터 PP 일반등급",$M175="안 지정 캐릭터 PP 영웅등급"),
  IF(AND(OR($B175=10,$B175=11),$M175=OFFSET($M175,-1,0)),OFFSET(R175,-1,0),
    $O175*VLOOKUP($M175,$AN:$BA,MATCH($AX$1,$AN$1:$BA$1,0),0)),
"그외없음")))))))</f>
        <v>#VALUE!</v>
      </c>
      <c r="S175" t="e">
        <f ca="1">IF(OR(ISNUMBER(N175),N175="삭제"),"",
IF(LEFT(N175,5)="Equip",
  IF($BN$1&lt;VLOOKUP(N175,[1]EquipTable!$1:$1048576,MATCH("업데이트순번",[1]EquipTable!$1:$1,0),0),"업데이트순번이상",""),
IF(LEFT(N175,5)="Actor",
  IF($BW$1&lt;VLOOKUP(N175,[2]ActorTable!$1:$1048576,MATCH("업데이트순번",[2]ActorTable!$1:$1,0),0),"업데이트순번이상",""),
"그외없음")))</f>
        <v>#VALUE!</v>
      </c>
      <c r="T175" t="e">
        <f t="shared" ca="1" si="53"/>
        <v>#VALUE!</v>
      </c>
      <c r="U175" t="s">
        <v>93</v>
      </c>
      <c r="V175">
        <v>75759</v>
      </c>
      <c r="W175">
        <v>13</v>
      </c>
      <c r="X175" t="s">
        <v>129</v>
      </c>
      <c r="Z175">
        <v>1300</v>
      </c>
      <c r="AA175" t="str">
        <f t="shared" ca="1" si="54"/>
        <v>fe</v>
      </c>
      <c r="AB175" t="s">
        <v>83</v>
      </c>
      <c r="AC175" t="s">
        <v>192</v>
      </c>
      <c r="AD175">
        <v>1</v>
      </c>
      <c r="AE175" t="s">
        <v>133</v>
      </c>
      <c r="AG175">
        <v>98</v>
      </c>
      <c r="AH175" t="str">
        <f t="shared" si="55"/>
        <v/>
      </c>
      <c r="AI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IFERROR(VLOOKUP(AC175,[2]ActorTable!$A:$G,MATCH("이름참고",[2]ActorTable!$1:$1,0),0),"캐릭터없음"),
"")))))</f>
        <v>풀메탈 소드</v>
      </c>
      <c r="AJ175">
        <v>1</v>
      </c>
      <c r="AK17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v>
      </c>
      <c r="AL175" t="str">
        <f t="shared" ca="1" si="56"/>
        <v>{"dy":19,"sl":5,"tp":"fe","vl":"Equip8301","cn":1,"pt":"DI","pr":98}</v>
      </c>
    </row>
    <row r="176" spans="1:38">
      <c r="A176">
        <v>20</v>
      </c>
      <c r="B176">
        <v>5</v>
      </c>
      <c r="C176">
        <f t="shared" si="51"/>
        <v>0</v>
      </c>
      <c r="D176">
        <f t="shared" ca="1" si="64"/>
        <v>0.74927890262750119</v>
      </c>
      <c r="E176">
        <f t="shared" ca="1" si="64"/>
        <v>0.84822674214605076</v>
      </c>
      <c r="F176">
        <f t="shared" ca="1" si="64"/>
        <v>0.91243787538428289</v>
      </c>
      <c r="G176">
        <f t="shared" ca="1" si="64"/>
        <v>0.67670587989052344</v>
      </c>
      <c r="H176">
        <f t="shared" ca="1" si="64"/>
        <v>0.92825635718416222</v>
      </c>
      <c r="I176">
        <f t="shared" ca="1" si="64"/>
        <v>0.93886988034722829</v>
      </c>
      <c r="M176" t="str">
        <f t="shared" ca="1" si="52"/>
        <v>안 지정 캐릭터 PP 영웅등급</v>
      </c>
      <c r="N176">
        <f t="shared" ca="1" si="60"/>
        <v>84822</v>
      </c>
      <c r="O176">
        <f t="shared" ca="1" si="57"/>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캐릭터",$M176="지정 캐릭터 LBP1",$M176="지정 캐릭터 LBP2",$M176="지정 캐릭터 LBP3",$M176="안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캐릭터",$M176="지정 캐릭터 LBP1",$M176="지정 캐릭터 LBP2",$M176="지정 캐릭터 LBP3"),
  IF(AND(OR($B176=10,$B176=11),$M176=OFFSET($M176,-1,0)),OFFSET(Q176,-1,0),
    IF(ISBLANK(VLOOKUP($N176,[2]ActorTable!$1:$1048576,MATCH("표준 DI pp Min",[2]ActorTable!$1:$1,0),0)),"삭제",
      INT(VLOOKUP($M176,$AN:$BA,MATCH($AX$1,$AN$1:$BA$1,0),0)*(VLOOKUP($N176,[2]ActorTable!$1:$1048576,MATCH("표준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VLOOKUP($M176,$AN:$BA,MATCH($AZ$1,$AN$1:$BA$1,0),0)+INT($H176*(VLOOKUP($M176,$AN:$BA,MATCH($BA$1,$AN$1:$BA$1,0),0)-VLOOKUP($M176,$AN:$BA,MATCH($AZ$1,$AN$1:$BA$1,0),0)+1))),
IF($M176="지정 캐릭터 PP",
  IF(AND(OR($B176=10,$B176=11),$M176=OFFSET($M176,-1,0)),OFFSET(Q176,-1,0),
    INT($O176*VLOOKUP($M176,$AN:$BA,MATCH($AX$1,$AN$1:$BA$1,0),0))),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영웅등급"),VLOOKUP($M176,$AN:$BA,MATCH($AX$1,$AN$1:$BA$1,0),0),
IF(OR($M176="지정 캐릭터",$M176="지정 캐릭터 LBP1",$M176="지정 캐릭터 LBP2",$M176="지정 캐릭터 LBP3"),
  IF(AND(OR($B176=10,$B176=11),$M176=OFFSET($M176,-1,0)),OFFSET(R176,-1,0),
    INT(VLOOKUP($M176,$AN:$BA,MATCH($AX$1,$AN$1:$BA$1,0),0)*(VLOOKUP($N176,[2]ActorTable!$1:$1048576,MATCH("표준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VLOOKUP($M176,$AN:$BA,MATCH($AX$1,$AN$1:$BA$1,0),0)+INT($I176*(VLOOKUP($M176,$AN:$BA,MATCH($AY$1,$AN$1:$BA$1,0),0)-VLOOKUP($M176,$AN:$BA,MATCH($AX$1,$AN$1:$BA$1,0),0)+1))),
IF($M176="지정 캐릭터 PP",
  IF(AND(OR($B176=10,$B176=11),$M176=OFFSET($M176,-1,0)),OFFSET(R176,-1,0),
    INT($O176*(VLOOKUP($M176,$AN:$BA,MATCH($AX$1,$AN$1:$BA$1,0),0)*(VLOOKUP($M176,$AN:$BA,MATCH($AY$1,$AN$1:$BA$1,0),0)+$I176*(VLOOKUP($M176,$AN:$BA,MATCH($AZ$1,$AN$1:$BA$1,0),0)-VLOOKUP($M176,$AN:$BA,MATCH($AY$1,$AN$1:$BA$1,0),0)))))),
IF(OR($M176="안 지정 캐릭터 PP 일반등급",$M176="안 지정 캐릭터 PP 영웅등급"),
  IF(AND(OR($B176=10,$B176=11),$M176=OFFSET($M176,-1,0)),OFFSET(R176,-1,0),
    $O176*VLOOKUP($M176,$AN:$BA,MATCH($AX$1,$AN$1:$BA$1,0),0)),
"그외없음")))))))</f>
        <v>1400</v>
      </c>
      <c r="S176" t="str">
        <f ca="1">IF(OR(ISNUMBER(N176),N176="삭제"),"",
IF(LEFT(N176,5)="Equip",
  IF($BN$1&lt;VLOOKUP(N176,[1]EquipTable!$1:$1048576,MATCH("업데이트순번",[1]EquipTable!$1:$1,0),0),"업데이트순번이상",""),
IF(LEFT(N176,5)="Actor",
  IF($BW$1&lt;VLOOKUP(N176,[2]ActorTable!$1:$1048576,MATCH("업데이트순번",[2]ActorTable!$1:$1,0),0),"업데이트순번이상",""),
"그외없음")))</f>
        <v/>
      </c>
      <c r="T176">
        <f t="shared" ca="1" si="53"/>
        <v>0</v>
      </c>
      <c r="U176" t="s">
        <v>83</v>
      </c>
      <c r="V176" t="s">
        <v>291</v>
      </c>
      <c r="W176">
        <v>1</v>
      </c>
      <c r="X176" t="s">
        <v>129</v>
      </c>
      <c r="Z176">
        <v>3200</v>
      </c>
      <c r="AA176" t="str">
        <f t="shared" ca="1" si="54"/>
        <v>fe</v>
      </c>
      <c r="AB176" t="s">
        <v>83</v>
      </c>
      <c r="AC176" t="s">
        <v>182</v>
      </c>
      <c r="AD176">
        <v>1</v>
      </c>
      <c r="AE176" t="s">
        <v>129</v>
      </c>
      <c r="AG176">
        <v>1500</v>
      </c>
      <c r="AH176" t="str">
        <f t="shared" si="55"/>
        <v/>
      </c>
      <c r="AI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IFERROR(VLOOKUP(AC176,[2]ActorTable!$A:$G,MATCH("이름참고",[2]ActorTable!$1:$1,0),0),"캐릭터없음"),
"")))))</f>
        <v>흑마법의 지팡이</v>
      </c>
      <c r="AJ176">
        <v>1</v>
      </c>
      <c r="AK17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v>
      </c>
      <c r="AL176" t="str">
        <f t="shared" ca="1" si="56"/>
        <v>{"dy":20,"sl":5,"tp":"fe","vl":"Equip3102","cn":1,"pt":"GO","pr":1500}</v>
      </c>
    </row>
    <row r="177" spans="1:38">
      <c r="A177">
        <v>21</v>
      </c>
      <c r="B177">
        <v>5</v>
      </c>
      <c r="C177">
        <f t="shared" si="51"/>
        <v>0</v>
      </c>
      <c r="D177">
        <f t="shared" ca="1" si="64"/>
        <v>0.90516431622719629</v>
      </c>
      <c r="E177">
        <f t="shared" ca="1" si="64"/>
        <v>0.83955405720806286</v>
      </c>
      <c r="F177">
        <f t="shared" ca="1" si="64"/>
        <v>0.15967786529720884</v>
      </c>
      <c r="G177">
        <f t="shared" ca="1" si="64"/>
        <v>0.21790392419737448</v>
      </c>
      <c r="H177">
        <f t="shared" ca="1" si="64"/>
        <v>0.58895142880233942</v>
      </c>
      <c r="I177">
        <f t="shared" ca="1" si="64"/>
        <v>0.65428981383533824</v>
      </c>
      <c r="M177" t="str">
        <f t="shared" ca="1" si="52"/>
        <v>안 지정 캐릭터 PP 일반등급</v>
      </c>
      <c r="N177">
        <f t="shared" ca="1" si="60"/>
        <v>83955</v>
      </c>
      <c r="O177">
        <f t="shared" ca="1" si="57"/>
        <v>14</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캐릭터",$M177="지정 캐릭터 LBP1",$M177="지정 캐릭터 LBP2",$M177="지정 캐릭터 LBP3",$M177="안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캐릭터",$M177="지정 캐릭터 LBP1",$M177="지정 캐릭터 LBP2",$M177="지정 캐릭터 LBP3"),
  IF(AND(OR($B177=10,$B177=11),$M177=OFFSET($M177,-1,0)),OFFSET(Q177,-1,0),
    IF(ISBLANK(VLOOKUP($N177,[2]ActorTable!$1:$1048576,MATCH("표준 DI pp Min",[2]ActorTable!$1:$1,0),0)),"삭제",
      INT(VLOOKUP($M177,$AN:$BA,MATCH($AX$1,$AN$1:$BA$1,0),0)*(VLOOKUP($N177,[2]ActorTable!$1:$1048576,MATCH("표준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VLOOKUP($M177,$AN:$BA,MATCH($AZ$1,$AN$1:$BA$1,0),0)+INT($H177*(VLOOKUP($M177,$AN:$BA,MATCH($BA$1,$AN$1:$BA$1,0),0)-VLOOKUP($M177,$AN:$BA,MATCH($AZ$1,$AN$1:$BA$1,0),0)+1))),
IF($M177="지정 캐릭터 PP",
  IF(AND(OR($B177=10,$B177=11),$M177=OFFSET($M177,-1,0)),OFFSET(Q177,-1,0),
    INT($O177*VLOOKUP($M177,$AN:$BA,MATCH($AX$1,$AN$1:$BA$1,0),0))),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영웅등급"),VLOOKUP($M177,$AN:$BA,MATCH($AX$1,$AN$1:$BA$1,0),0),
IF(OR($M177="지정 캐릭터",$M177="지정 캐릭터 LBP1",$M177="지정 캐릭터 LBP2",$M177="지정 캐릭터 LBP3"),
  IF(AND(OR($B177=10,$B177=11),$M177=OFFSET($M177,-1,0)),OFFSET(R177,-1,0),
    INT(VLOOKUP($M177,$AN:$BA,MATCH($AX$1,$AN$1:$BA$1,0),0)*(VLOOKUP($N177,[2]ActorTable!$1:$1048576,MATCH("표준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VLOOKUP($M177,$AN:$BA,MATCH($AX$1,$AN$1:$BA$1,0),0)+INT($I177*(VLOOKUP($M177,$AN:$BA,MATCH($AY$1,$AN$1:$BA$1,0),0)-VLOOKUP($M177,$AN:$BA,MATCH($AX$1,$AN$1:$BA$1,0),0)+1))),
IF($M177="지정 캐릭터 PP",
  IF(AND(OR($B177=10,$B177=11),$M177=OFFSET($M177,-1,0)),OFFSET(R177,-1,0),
    INT($O177*(VLOOKUP($M177,$AN:$BA,MATCH($AX$1,$AN$1:$BA$1,0),0)*(VLOOKUP($M177,$AN:$BA,MATCH($AY$1,$AN$1:$BA$1,0),0)+$I177*(VLOOKUP($M177,$AN:$BA,MATCH($AZ$1,$AN$1:$BA$1,0),0)-VLOOKUP($M177,$AN:$BA,MATCH($AY$1,$AN$1:$BA$1,0),0)))))),
IF(OR($M177="안 지정 캐릭터 PP 일반등급",$M177="안 지정 캐릭터 PP 영웅등급"),
  IF(AND(OR($B177=10,$B177=11),$M177=OFFSET($M177,-1,0)),OFFSET(R177,-1,0),
    $O177*VLOOKUP($M177,$AN:$BA,MATCH($AX$1,$AN$1:$BA$1,0),0)),
"그외없음")))))))</f>
        <v>1400</v>
      </c>
      <c r="S177" t="str">
        <f ca="1">IF(OR(ISNUMBER(N177),N177="삭제"),"",
IF(LEFT(N177,5)="Equip",
  IF($BN$1&lt;VLOOKUP(N177,[1]EquipTable!$1:$1048576,MATCH("업데이트순번",[1]EquipTable!$1:$1,0),0),"업데이트순번이상",""),
IF(LEFT(N177,5)="Actor",
  IF($BW$1&lt;VLOOKUP(N177,[2]ActorTable!$1:$1048576,MATCH("업데이트순번",[2]ActorTable!$1:$1,0),0),"업데이트순번이상",""),
"그외없음")))</f>
        <v/>
      </c>
      <c r="T177">
        <f t="shared" ca="1" si="53"/>
        <v>0</v>
      </c>
      <c r="U177" t="s">
        <v>83</v>
      </c>
      <c r="V177" t="s">
        <v>289</v>
      </c>
      <c r="W177">
        <v>1</v>
      </c>
      <c r="X177" t="s">
        <v>129</v>
      </c>
      <c r="Z177">
        <v>22600</v>
      </c>
      <c r="AA177" t="str">
        <f t="shared" ca="1" si="54"/>
        <v>uph</v>
      </c>
      <c r="AB177" t="s">
        <v>92</v>
      </c>
      <c r="AC177">
        <v>87049</v>
      </c>
      <c r="AD177">
        <v>14</v>
      </c>
      <c r="AE177" t="s">
        <v>129</v>
      </c>
      <c r="AG177">
        <v>1400</v>
      </c>
      <c r="AH177" t="str">
        <f t="shared" si="55"/>
        <v/>
      </c>
      <c r="AI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IFERROR(VLOOKUP(AC177,[2]ActorTable!$A:$G,MATCH("이름참고",[2]ActorTable!$1:$1,0),0),"캐릭터없음"),
"")))))</f>
        <v/>
      </c>
      <c r="AJ177">
        <v>1</v>
      </c>
      <c r="AK17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v>
      </c>
      <c r="AL177" t="str">
        <f t="shared" ca="1" si="56"/>
        <v>{"dy":21,"sl":5,"tp":"uph","vl":"87049","cn":14,"pt":"GO","pr":1400}</v>
      </c>
    </row>
    <row r="178" spans="1:38">
      <c r="A178">
        <v>22</v>
      </c>
      <c r="B178">
        <v>5</v>
      </c>
      <c r="C178">
        <f t="shared" si="51"/>
        <v>0</v>
      </c>
      <c r="D178">
        <f t="shared" ca="1" si="64"/>
        <v>0.75424089791310378</v>
      </c>
      <c r="E178">
        <f t="shared" ca="1" si="64"/>
        <v>0.77926558983978056</v>
      </c>
      <c r="F178">
        <f t="shared" ca="1" si="64"/>
        <v>0.35711737885253669</v>
      </c>
      <c r="G178">
        <f t="shared" ca="1" si="64"/>
        <v>0.26431920357429362</v>
      </c>
      <c r="H178">
        <f t="shared" ca="1" si="64"/>
        <v>0.28586667581122827</v>
      </c>
      <c r="I178">
        <f t="shared" ca="1" si="64"/>
        <v>0.38754547912205128</v>
      </c>
      <c r="M178" t="str">
        <f t="shared" ca="1" si="52"/>
        <v>안 지정 캐릭터 PP 일반등급</v>
      </c>
      <c r="N178">
        <f t="shared" ca="1" si="60"/>
        <v>77926</v>
      </c>
      <c r="O178">
        <f t="shared" ca="1" si="57"/>
        <v>13</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캐릭터",$M178="지정 캐릭터 LBP1",$M178="지정 캐릭터 LBP2",$M178="지정 캐릭터 LBP3",$M178="안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캐릭터",$M178="지정 캐릭터 LBP1",$M178="지정 캐릭터 LBP2",$M178="지정 캐릭터 LBP3"),
  IF(AND(OR($B178=10,$B178=11),$M178=OFFSET($M178,-1,0)),OFFSET(Q178,-1,0),
    IF(ISBLANK(VLOOKUP($N178,[2]ActorTable!$1:$1048576,MATCH("표준 DI pp Min",[2]ActorTable!$1:$1,0),0)),"삭제",
      INT(VLOOKUP($M178,$AN:$BA,MATCH($AX$1,$AN$1:$BA$1,0),0)*(VLOOKUP($N178,[2]ActorTable!$1:$1048576,MATCH("표준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VLOOKUP($M178,$AN:$BA,MATCH($AZ$1,$AN$1:$BA$1,0),0)+INT($H178*(VLOOKUP($M178,$AN:$BA,MATCH($BA$1,$AN$1:$BA$1,0),0)-VLOOKUP($M178,$AN:$BA,MATCH($AZ$1,$AN$1:$BA$1,0),0)+1))),
IF($M178="지정 캐릭터 PP",
  IF(AND(OR($B178=10,$B178=11),$M178=OFFSET($M178,-1,0)),OFFSET(Q178,-1,0),
    INT($O178*VLOOKUP($M178,$AN:$BA,MATCH($AX$1,$AN$1:$BA$1,0),0))),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영웅등급"),VLOOKUP($M178,$AN:$BA,MATCH($AX$1,$AN$1:$BA$1,0),0),
IF(OR($M178="지정 캐릭터",$M178="지정 캐릭터 LBP1",$M178="지정 캐릭터 LBP2",$M178="지정 캐릭터 LBP3"),
  IF(AND(OR($B178=10,$B178=11),$M178=OFFSET($M178,-1,0)),OFFSET(R178,-1,0),
    INT(VLOOKUP($M178,$AN:$BA,MATCH($AX$1,$AN$1:$BA$1,0),0)*(VLOOKUP($N178,[2]ActorTable!$1:$1048576,MATCH("표준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VLOOKUP($M178,$AN:$BA,MATCH($AX$1,$AN$1:$BA$1,0),0)+INT($I178*(VLOOKUP($M178,$AN:$BA,MATCH($AY$1,$AN$1:$BA$1,0),0)-VLOOKUP($M178,$AN:$BA,MATCH($AX$1,$AN$1:$BA$1,0),0)+1))),
IF($M178="지정 캐릭터 PP",
  IF(AND(OR($B178=10,$B178=11),$M178=OFFSET($M178,-1,0)),OFFSET(R178,-1,0),
    INT($O178*(VLOOKUP($M178,$AN:$BA,MATCH($AX$1,$AN$1:$BA$1,0),0)*(VLOOKUP($M178,$AN:$BA,MATCH($AY$1,$AN$1:$BA$1,0),0)+$I178*(VLOOKUP($M178,$AN:$BA,MATCH($AZ$1,$AN$1:$BA$1,0),0)-VLOOKUP($M178,$AN:$BA,MATCH($AY$1,$AN$1:$BA$1,0),0)))))),
IF(OR($M178="안 지정 캐릭터 PP 일반등급",$M178="안 지정 캐릭터 PP 영웅등급"),
  IF(AND(OR($B178=10,$B178=11),$M178=OFFSET($M178,-1,0)),OFFSET(R178,-1,0),
    $O178*VLOOKUP($M178,$AN:$BA,MATCH($AX$1,$AN$1:$BA$1,0),0)),
"그외없음")))))))</f>
        <v>1300</v>
      </c>
      <c r="S178" t="str">
        <f ca="1">IF(OR(ISNUMBER(N178),N178="삭제"),"",
IF(LEFT(N178,5)="Equip",
  IF($BN$1&lt;VLOOKUP(N178,[1]EquipTable!$1:$1048576,MATCH("업데이트순번",[1]EquipTable!$1:$1,0),0),"업데이트순번이상",""),
IF(LEFT(N178,5)="Actor",
  IF($BW$1&lt;VLOOKUP(N178,[2]ActorTable!$1:$1048576,MATCH("업데이트순번",[2]ActorTable!$1:$1,0),0),"업데이트순번이상",""),
"그외없음")))</f>
        <v/>
      </c>
      <c r="T178">
        <f t="shared" ca="1" si="53"/>
        <v>0</v>
      </c>
      <c r="U178" t="s">
        <v>92</v>
      </c>
      <c r="V178">
        <v>55285</v>
      </c>
      <c r="W178">
        <v>12</v>
      </c>
      <c r="X178" t="s">
        <v>129</v>
      </c>
      <c r="Z178">
        <v>1200</v>
      </c>
      <c r="AA178" t="str">
        <f t="shared" ca="1" si="54"/>
        <v>fe</v>
      </c>
      <c r="AB178" t="s">
        <v>83</v>
      </c>
      <c r="AC178" t="s">
        <v>294</v>
      </c>
      <c r="AD178">
        <v>1</v>
      </c>
      <c r="AE178" t="s">
        <v>133</v>
      </c>
      <c r="AG178">
        <v>11</v>
      </c>
      <c r="AH178" t="str">
        <f t="shared" si="55"/>
        <v/>
      </c>
      <c r="AI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IFERROR(VLOOKUP(AC178,[2]ActorTable!$A:$G,MATCH("이름참고",[2]ActorTable!$1:$1,0),0),"캐릭터없음"),
"")))))</f>
        <v>뼈장식 골든 소드</v>
      </c>
      <c r="AJ178">
        <v>1</v>
      </c>
      <c r="AK17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v>
      </c>
      <c r="AL178" t="str">
        <f t="shared" ca="1" si="56"/>
        <v>{"dy":22,"sl":5,"tp":"fe","vl":"Equip5302","cn":1,"pt":"DI","pr":11}</v>
      </c>
    </row>
    <row r="179" spans="1:38">
      <c r="A179">
        <v>23</v>
      </c>
      <c r="B179">
        <v>5</v>
      </c>
      <c r="C179">
        <f t="shared" si="51"/>
        <v>0</v>
      </c>
      <c r="D179">
        <f t="shared" ca="1" si="64"/>
        <v>0.64124520097221993</v>
      </c>
      <c r="E179">
        <f t="shared" ca="1" si="64"/>
        <v>0.8330789019750322</v>
      </c>
      <c r="F179">
        <f t="shared" ca="1" si="64"/>
        <v>0.18875951735151009</v>
      </c>
      <c r="G179">
        <f t="shared" ca="1" si="64"/>
        <v>0.63537080775536747</v>
      </c>
      <c r="H179">
        <f t="shared" ca="1" si="64"/>
        <v>0.9581894593776612</v>
      </c>
      <c r="I179">
        <f t="shared" ca="1" si="64"/>
        <v>0.44862782090641962</v>
      </c>
      <c r="M179" t="str">
        <f t="shared" ca="1" si="52"/>
        <v>안 지정 캐릭터 PP 영웅등급</v>
      </c>
      <c r="N179">
        <f t="shared" ca="1" si="60"/>
        <v>83307</v>
      </c>
      <c r="O179">
        <f t="shared" ca="1" si="57"/>
        <v>13</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캐릭터",$M179="지정 캐릭터 LBP1",$M179="지정 캐릭터 LBP2",$M179="지정 캐릭터 LBP3",$M179="안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캐릭터",$M179="지정 캐릭터 LBP1",$M179="지정 캐릭터 LBP2",$M179="지정 캐릭터 LBP3"),
  IF(AND(OR($B179=10,$B179=11),$M179=OFFSET($M179,-1,0)),OFFSET(Q179,-1,0),
    IF(ISBLANK(VLOOKUP($N179,[2]ActorTable!$1:$1048576,MATCH("표준 DI pp Min",[2]ActorTable!$1:$1,0),0)),"삭제",
      INT(VLOOKUP($M179,$AN:$BA,MATCH($AX$1,$AN$1:$BA$1,0),0)*(VLOOKUP($N179,[2]ActorTable!$1:$1048576,MATCH("표준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VLOOKUP($M179,$AN:$BA,MATCH($AZ$1,$AN$1:$BA$1,0),0)+INT($H179*(VLOOKUP($M179,$AN:$BA,MATCH($BA$1,$AN$1:$BA$1,0),0)-VLOOKUP($M179,$AN:$BA,MATCH($AZ$1,$AN$1:$BA$1,0),0)+1))),
IF($M179="지정 캐릭터 PP",
  IF(AND(OR($B179=10,$B179=11),$M179=OFFSET($M179,-1,0)),OFFSET(Q179,-1,0),
    INT($O179*VLOOKUP($M179,$AN:$BA,MATCH($AX$1,$AN$1:$BA$1,0),0))),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영웅등급"),VLOOKUP($M179,$AN:$BA,MATCH($AX$1,$AN$1:$BA$1,0),0),
IF(OR($M179="지정 캐릭터",$M179="지정 캐릭터 LBP1",$M179="지정 캐릭터 LBP2",$M179="지정 캐릭터 LBP3"),
  IF(AND(OR($B179=10,$B179=11),$M179=OFFSET($M179,-1,0)),OFFSET(R179,-1,0),
    INT(VLOOKUP($M179,$AN:$BA,MATCH($AX$1,$AN$1:$BA$1,0),0)*(VLOOKUP($N179,[2]ActorTable!$1:$1048576,MATCH("표준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VLOOKUP($M179,$AN:$BA,MATCH($AX$1,$AN$1:$BA$1,0),0)+INT($I179*(VLOOKUP($M179,$AN:$BA,MATCH($AY$1,$AN$1:$BA$1,0),0)-VLOOKUP($M179,$AN:$BA,MATCH($AX$1,$AN$1:$BA$1,0),0)+1))),
IF($M179="지정 캐릭터 PP",
  IF(AND(OR($B179=10,$B179=11),$M179=OFFSET($M179,-1,0)),OFFSET(R179,-1,0),
    INT($O179*(VLOOKUP($M179,$AN:$BA,MATCH($AX$1,$AN$1:$BA$1,0),0)*(VLOOKUP($M179,$AN:$BA,MATCH($AY$1,$AN$1:$BA$1,0),0)+$I179*(VLOOKUP($M179,$AN:$BA,MATCH($AZ$1,$AN$1:$BA$1,0),0)-VLOOKUP($M179,$AN:$BA,MATCH($AY$1,$AN$1:$BA$1,0),0)))))),
IF(OR($M179="안 지정 캐릭터 PP 일반등급",$M179="안 지정 캐릭터 PP 영웅등급"),
  IF(AND(OR($B179=10,$B179=11),$M179=OFFSET($M179,-1,0)),OFFSET(R179,-1,0),
    $O179*VLOOKUP($M179,$AN:$BA,MATCH($AX$1,$AN$1:$BA$1,0),0)),
"그외없음")))))))</f>
        <v>1300</v>
      </c>
      <c r="S179" t="str">
        <f ca="1">IF(OR(ISNUMBER(N179),N179="삭제"),"",
IF(LEFT(N179,5)="Equip",
  IF($BN$1&lt;VLOOKUP(N179,[1]EquipTable!$1:$1048576,MATCH("업데이트순번",[1]EquipTable!$1:$1,0),0),"업데이트순번이상",""),
IF(LEFT(N179,5)="Actor",
  IF($BW$1&lt;VLOOKUP(N179,[2]ActorTable!$1:$1048576,MATCH("업데이트순번",[2]ActorTable!$1:$1,0),0),"업데이트순번이상",""),
"그외없음")))</f>
        <v/>
      </c>
      <c r="T179">
        <f t="shared" ca="1" si="53"/>
        <v>0</v>
      </c>
      <c r="U179" t="s">
        <v>92</v>
      </c>
      <c r="V179">
        <v>20510</v>
      </c>
      <c r="W179">
        <v>10</v>
      </c>
      <c r="X179" t="s">
        <v>129</v>
      </c>
      <c r="Z179">
        <v>1000</v>
      </c>
      <c r="AA179" t="str">
        <f t="shared" ca="1" si="54"/>
        <v>uph</v>
      </c>
      <c r="AB179" t="s">
        <v>92</v>
      </c>
      <c r="AC179">
        <v>28096</v>
      </c>
      <c r="AD179">
        <v>10</v>
      </c>
      <c r="AE179" t="s">
        <v>129</v>
      </c>
      <c r="AG179">
        <v>1000</v>
      </c>
      <c r="AH179" t="str">
        <f t="shared" si="55"/>
        <v/>
      </c>
      <c r="AI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IFERROR(VLOOKUP(AC179,[2]ActorTable!$A:$G,MATCH("이름참고",[2]ActorTable!$1:$1,0),0),"캐릭터없음"),
"")))))</f>
        <v/>
      </c>
      <c r="AJ179">
        <v>1</v>
      </c>
      <c r="AK17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v>
      </c>
      <c r="AL179" t="str">
        <f t="shared" ca="1" si="56"/>
        <v>{"dy":23,"sl":5,"tp":"uph","vl":"28096","cn":10,"pt":"GO","pr":1000}</v>
      </c>
    </row>
    <row r="180" spans="1:38">
      <c r="A180">
        <v>24</v>
      </c>
      <c r="B180">
        <v>5</v>
      </c>
      <c r="C180">
        <f t="shared" si="51"/>
        <v>0</v>
      </c>
      <c r="D180">
        <f t="shared" ca="1" si="64"/>
        <v>0.64760918210134177</v>
      </c>
      <c r="E180">
        <f t="shared" ca="1" si="64"/>
        <v>0.70643569845001664</v>
      </c>
      <c r="F180">
        <f t="shared" ca="1" si="64"/>
        <v>0.97850991633509998</v>
      </c>
      <c r="G180">
        <f t="shared" ca="1" si="64"/>
        <v>0.18265769736224324</v>
      </c>
      <c r="H180">
        <f t="shared" ca="1" si="64"/>
        <v>0.87961577956091852</v>
      </c>
      <c r="I180">
        <f t="shared" ca="1" si="64"/>
        <v>0.64926524739643388</v>
      </c>
      <c r="M180" t="str">
        <f t="shared" ca="1" si="52"/>
        <v>안 지정 캐릭터 PP 영웅등급</v>
      </c>
      <c r="N180">
        <f t="shared" ca="1" si="60"/>
        <v>70643</v>
      </c>
      <c r="O180">
        <f t="shared" ca="1" si="57"/>
        <v>13</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캐릭터",$M180="지정 캐릭터 LBP1",$M180="지정 캐릭터 LBP2",$M180="지정 캐릭터 LBP3",$M180="안 지정 캐릭터 영웅등급"),"DI",
IF($M180="지정 캐릭터 PP","DI",
IF(OR($M180="안 지정 캐릭터 PP 일반등급",$M180="안 지정 캐릭터 PP 영웅등급"),"GO",
"그외없음"))))))</f>
        <v>GO</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캐릭터",$M180="지정 캐릭터 LBP1",$M180="지정 캐릭터 LBP2",$M180="지정 캐릭터 LBP3"),
  IF(AND(OR($B180=10,$B180=11),$M180=OFFSET($M180,-1,0)),OFFSET(Q180,-1,0),
    IF(ISBLANK(VLOOKUP($N180,[2]ActorTable!$1:$1048576,MATCH("표준 DI pp Min",[2]ActorTable!$1:$1,0),0)),"삭제",
      INT(VLOOKUP($M180,$AN:$BA,MATCH($AX$1,$AN$1:$BA$1,0),0)*(VLOOKUP($N180,[2]ActorTable!$1:$1048576,MATCH("표준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VLOOKUP($M180,$AN:$BA,MATCH($AZ$1,$AN$1:$BA$1,0),0)+INT($H180*(VLOOKUP($M180,$AN:$BA,MATCH($BA$1,$AN$1:$BA$1,0),0)-VLOOKUP($M180,$AN:$BA,MATCH($AZ$1,$AN$1:$BA$1,0),0)+1))),
IF($M180="지정 캐릭터 PP",
  IF(AND(OR($B180=10,$B180=11),$M180=OFFSET($M180,-1,0)),OFFSET(Q180,-1,0),
    INT($O180*VLOOKUP($M180,$AN:$BA,MATCH($AX$1,$AN$1:$BA$1,0),0))),
"그외없음")))))))</f>
        <v>삭제</v>
      </c>
      <c r="R180">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영웅등급"),VLOOKUP($M180,$AN:$BA,MATCH($AX$1,$AN$1:$BA$1,0),0),
IF(OR($M180="지정 캐릭터",$M180="지정 캐릭터 LBP1",$M180="지정 캐릭터 LBP2",$M180="지정 캐릭터 LBP3"),
  IF(AND(OR($B180=10,$B180=11),$M180=OFFSET($M180,-1,0)),OFFSET(R180,-1,0),
    INT(VLOOKUP($M180,$AN:$BA,MATCH($AX$1,$AN$1:$BA$1,0),0)*(VLOOKUP($N180,[2]ActorTable!$1:$1048576,MATCH("표준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VLOOKUP($M180,$AN:$BA,MATCH($AX$1,$AN$1:$BA$1,0),0)+INT($I180*(VLOOKUP($M180,$AN:$BA,MATCH($AY$1,$AN$1:$BA$1,0),0)-VLOOKUP($M180,$AN:$BA,MATCH($AX$1,$AN$1:$BA$1,0),0)+1))),
IF($M180="지정 캐릭터 PP",
  IF(AND(OR($B180=10,$B180=11),$M180=OFFSET($M180,-1,0)),OFFSET(R180,-1,0),
    INT($O180*(VLOOKUP($M180,$AN:$BA,MATCH($AX$1,$AN$1:$BA$1,0),0)*(VLOOKUP($M180,$AN:$BA,MATCH($AY$1,$AN$1:$BA$1,0),0)+$I180*(VLOOKUP($M180,$AN:$BA,MATCH($AZ$1,$AN$1:$BA$1,0),0)-VLOOKUP($M180,$AN:$BA,MATCH($AY$1,$AN$1:$BA$1,0),0)))))),
IF(OR($M180="안 지정 캐릭터 PP 일반등급",$M180="안 지정 캐릭터 PP 영웅등급"),
  IF(AND(OR($B180=10,$B180=11),$M180=OFFSET($M180,-1,0)),OFFSET(R180,-1,0),
    $O180*VLOOKUP($M180,$AN:$BA,MATCH($AX$1,$AN$1:$BA$1,0),0)),
"그외없음")))))))</f>
        <v>1300</v>
      </c>
      <c r="S180" t="str">
        <f ca="1">IF(OR(ISNUMBER(N180),N180="삭제"),"",
IF(LEFT(N180,5)="Equip",
  IF($BN$1&lt;VLOOKUP(N180,[1]EquipTable!$1:$1048576,MATCH("업데이트순번",[1]EquipTable!$1:$1,0),0),"업데이트순번이상",""),
IF(LEFT(N180,5)="Actor",
  IF($BW$1&lt;VLOOKUP(N180,[2]ActorTable!$1:$1048576,MATCH("업데이트순번",[2]ActorTable!$1:$1,0),0),"업데이트순번이상",""),
"그외없음")))</f>
        <v/>
      </c>
      <c r="T180">
        <f t="shared" ca="1" si="53"/>
        <v>0</v>
      </c>
      <c r="U180" t="s">
        <v>83</v>
      </c>
      <c r="V180" t="s">
        <v>117</v>
      </c>
      <c r="W180">
        <v>1</v>
      </c>
      <c r="X180" t="s">
        <v>129</v>
      </c>
      <c r="Z180">
        <v>1100</v>
      </c>
      <c r="AA180" t="str">
        <f t="shared" ca="1" si="54"/>
        <v>uph</v>
      </c>
      <c r="AB180" t="s">
        <v>92</v>
      </c>
      <c r="AC180">
        <v>5051</v>
      </c>
      <c r="AD180">
        <v>9</v>
      </c>
      <c r="AE180" t="s">
        <v>129</v>
      </c>
      <c r="AG180">
        <v>900</v>
      </c>
      <c r="AH180" t="str">
        <f t="shared" si="55"/>
        <v/>
      </c>
      <c r="AI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IFERROR(VLOOKUP(AC180,[2]ActorTable!$A:$G,MATCH("이름참고",[2]ActorTable!$1:$1,0),0),"캐릭터없음"),
"")))))</f>
        <v/>
      </c>
      <c r="AJ180">
        <v>1</v>
      </c>
      <c r="AK18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v>
      </c>
      <c r="AL180" t="str">
        <f t="shared" ca="1" si="56"/>
        <v>{"dy":24,"sl":5,"tp":"uph","vl":"5051","cn":9,"pt":"GO","pr":900}</v>
      </c>
    </row>
    <row r="181" spans="1:38">
      <c r="A181">
        <v>25</v>
      </c>
      <c r="B181">
        <v>5</v>
      </c>
      <c r="C181">
        <f t="shared" si="51"/>
        <v>0</v>
      </c>
      <c r="D181">
        <f t="shared" ca="1" si="64"/>
        <v>0.66076028873219261</v>
      </c>
      <c r="E181">
        <f t="shared" ca="1" si="64"/>
        <v>0.20020416742686031</v>
      </c>
      <c r="F181">
        <f t="shared" ca="1" si="64"/>
        <v>0.7187666135632288</v>
      </c>
      <c r="G181">
        <f t="shared" ca="1" si="64"/>
        <v>7.2401211009796795E-2</v>
      </c>
      <c r="H181">
        <f t="shared" ca="1" si="64"/>
        <v>0.82225443245652285</v>
      </c>
      <c r="I181">
        <f t="shared" ca="1" si="64"/>
        <v>0.85034196175755938</v>
      </c>
      <c r="M181" t="str">
        <f t="shared" ca="1" si="52"/>
        <v>안 지정 캐릭터 PP 영웅등급</v>
      </c>
      <c r="N181">
        <f t="shared" ca="1" si="60"/>
        <v>20020</v>
      </c>
      <c r="O181">
        <f t="shared" ca="1" si="57"/>
        <v>10</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캐릭터",$M181="지정 캐릭터 LBP1",$M181="지정 캐릭터 LBP2",$M181="지정 캐릭터 LBP3",$M181="안 지정 캐릭터 영웅등급"),"DI",
IF($M181="지정 캐릭터 PP","DI",
IF(OR($M181="안 지정 캐릭터 PP 일반등급",$M181="안 지정 캐릭터 PP 영웅등급"),"GO",
"그외없음"))))))</f>
        <v>GO</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캐릭터",$M181="지정 캐릭터 LBP1",$M181="지정 캐릭터 LBP2",$M181="지정 캐릭터 LBP3"),
  IF(AND(OR($B181=10,$B181=11),$M181=OFFSET($M181,-1,0)),OFFSET(Q181,-1,0),
    IF(ISBLANK(VLOOKUP($N181,[2]ActorTable!$1:$1048576,MATCH("표준 DI pp Min",[2]ActorTable!$1:$1,0),0)),"삭제",
      INT(VLOOKUP($M181,$AN:$BA,MATCH($AX$1,$AN$1:$BA$1,0),0)*(VLOOKUP($N181,[2]ActorTable!$1:$1048576,MATCH("표준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VLOOKUP($M181,$AN:$BA,MATCH($AZ$1,$AN$1:$BA$1,0),0)+INT($H181*(VLOOKUP($M181,$AN:$BA,MATCH($BA$1,$AN$1:$BA$1,0),0)-VLOOKUP($M181,$AN:$BA,MATCH($AZ$1,$AN$1:$BA$1,0),0)+1))),
IF($M181="지정 캐릭터 PP",
  IF(AND(OR($B181=10,$B181=11),$M181=OFFSET($M181,-1,0)),OFFSET(Q181,-1,0),
    INT($O181*VLOOKUP($M181,$AN:$BA,MATCH($AX$1,$AN$1:$BA$1,0),0))),
"그외없음")))))))</f>
        <v>삭제</v>
      </c>
      <c r="R181">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영웅등급"),VLOOKUP($M181,$AN:$BA,MATCH($AX$1,$AN$1:$BA$1,0),0),
IF(OR($M181="지정 캐릭터",$M181="지정 캐릭터 LBP1",$M181="지정 캐릭터 LBP2",$M181="지정 캐릭터 LBP3"),
  IF(AND(OR($B181=10,$B181=11),$M181=OFFSET($M181,-1,0)),OFFSET(R181,-1,0),
    INT(VLOOKUP($M181,$AN:$BA,MATCH($AX$1,$AN$1:$BA$1,0),0)*(VLOOKUP($N181,[2]ActorTable!$1:$1048576,MATCH("표준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VLOOKUP($M181,$AN:$BA,MATCH($AX$1,$AN$1:$BA$1,0),0)+INT($I181*(VLOOKUP($M181,$AN:$BA,MATCH($AY$1,$AN$1:$BA$1,0),0)-VLOOKUP($M181,$AN:$BA,MATCH($AX$1,$AN$1:$BA$1,0),0)+1))),
IF($M181="지정 캐릭터 PP",
  IF(AND(OR($B181=10,$B181=11),$M181=OFFSET($M181,-1,0)),OFFSET(R181,-1,0),
    INT($O181*(VLOOKUP($M181,$AN:$BA,MATCH($AX$1,$AN$1:$BA$1,0),0)*(VLOOKUP($M181,$AN:$BA,MATCH($AY$1,$AN$1:$BA$1,0),0)+$I181*(VLOOKUP($M181,$AN:$BA,MATCH($AZ$1,$AN$1:$BA$1,0),0)-VLOOKUP($M181,$AN:$BA,MATCH($AY$1,$AN$1:$BA$1,0),0)))))),
IF(OR($M181="안 지정 캐릭터 PP 일반등급",$M181="안 지정 캐릭터 PP 영웅등급"),
  IF(AND(OR($B181=10,$B181=11),$M181=OFFSET($M181,-1,0)),OFFSET(R181,-1,0),
    $O181*VLOOKUP($M181,$AN:$BA,MATCH($AX$1,$AN$1:$BA$1,0),0)),
"그외없음")))))))</f>
        <v>1000</v>
      </c>
      <c r="S181" t="str">
        <f ca="1">IF(OR(ISNUMBER(N181),N181="삭제"),"",
IF(LEFT(N181,5)="Equip",
  IF($BN$1&lt;VLOOKUP(N181,[1]EquipTable!$1:$1048576,MATCH("업데이트순번",[1]EquipTable!$1:$1,0),0),"업데이트순번이상",""),
IF(LEFT(N181,5)="Actor",
  IF($BW$1&lt;VLOOKUP(N181,[2]ActorTable!$1:$1048576,MATCH("업데이트순번",[2]ActorTable!$1:$1,0),0),"업데이트순번이상",""),
"그외없음")))</f>
        <v/>
      </c>
      <c r="T181">
        <f t="shared" ca="1" si="53"/>
        <v>0</v>
      </c>
      <c r="U181" t="s">
        <v>92</v>
      </c>
      <c r="V181">
        <v>33152</v>
      </c>
      <c r="W181">
        <v>10</v>
      </c>
      <c r="X181" t="s">
        <v>129</v>
      </c>
      <c r="Z181">
        <v>1000</v>
      </c>
      <c r="AA181" t="str">
        <f t="shared" ca="1" si="54"/>
        <v>fe</v>
      </c>
      <c r="AB181" t="s">
        <v>83</v>
      </c>
      <c r="AC181" t="s">
        <v>196</v>
      </c>
      <c r="AD181">
        <v>1</v>
      </c>
      <c r="AE181" t="s">
        <v>129</v>
      </c>
      <c r="AG181">
        <v>8300</v>
      </c>
      <c r="AH181" t="str">
        <f t="shared" si="55"/>
        <v/>
      </c>
      <c r="AI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IFERROR(VLOOKUP(AC181,[2]ActorTable!$A:$G,MATCH("이름참고",[2]ActorTable!$1:$1,0),0),"캐릭터없음"),
"")))))</f>
        <v>발열하는 스톤 소드</v>
      </c>
      <c r="AJ181">
        <v>1</v>
      </c>
      <c r="AK18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v>
      </c>
      <c r="AL181" t="str">
        <f t="shared" ca="1" si="56"/>
        <v>{"dy":25,"sl":5,"tp":"fe","vl":"Equip8101","cn":1,"pt":"GO","pr":8300}</v>
      </c>
    </row>
    <row r="182" spans="1:38">
      <c r="A182">
        <v>26</v>
      </c>
      <c r="B182">
        <v>5</v>
      </c>
      <c r="C182">
        <f t="shared" si="51"/>
        <v>0</v>
      </c>
      <c r="D182">
        <f t="shared" ref="D182:I191" ca="1" si="65">RAND()</f>
        <v>0.98856173286624127</v>
      </c>
      <c r="E182">
        <f t="shared" ca="1" si="65"/>
        <v>0.29838226024200132</v>
      </c>
      <c r="F182">
        <f t="shared" ca="1" si="65"/>
        <v>0.33266013005612871</v>
      </c>
      <c r="G182">
        <f t="shared" ca="1" si="65"/>
        <v>0.87984782772037606</v>
      </c>
      <c r="H182">
        <f t="shared" ca="1" si="65"/>
        <v>0.15325061842030163</v>
      </c>
      <c r="I182">
        <f t="shared" ca="1" si="65"/>
        <v>1.775322233968224E-2</v>
      </c>
      <c r="M182" t="str">
        <f t="shared" ca="1" si="52"/>
        <v>안 지정 캐릭터 PP 일반등급</v>
      </c>
      <c r="N182">
        <f t="shared" ca="1" si="60"/>
        <v>29838</v>
      </c>
      <c r="O182">
        <f t="shared" ca="1" si="57"/>
        <v>10</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캐릭터",$M182="지정 캐릭터 LBP1",$M182="지정 캐릭터 LBP2",$M182="지정 캐릭터 LBP3",$M182="안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캐릭터",$M182="지정 캐릭터 LBP1",$M182="지정 캐릭터 LBP2",$M182="지정 캐릭터 LBP3"),
  IF(AND(OR($B182=10,$B182=11),$M182=OFFSET($M182,-1,0)),OFFSET(Q182,-1,0),
    IF(ISBLANK(VLOOKUP($N182,[2]ActorTable!$1:$1048576,MATCH("표준 DI pp Min",[2]ActorTable!$1:$1,0),0)),"삭제",
      INT(VLOOKUP($M182,$AN:$BA,MATCH($AX$1,$AN$1:$BA$1,0),0)*(VLOOKUP($N182,[2]ActorTable!$1:$1048576,MATCH("표준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VLOOKUP($M182,$AN:$BA,MATCH($AZ$1,$AN$1:$BA$1,0),0)+INT($H182*(VLOOKUP($M182,$AN:$BA,MATCH($BA$1,$AN$1:$BA$1,0),0)-VLOOKUP($M182,$AN:$BA,MATCH($AZ$1,$AN$1:$BA$1,0),0)+1))),
IF($M182="지정 캐릭터 PP",
  IF(AND(OR($B182=10,$B182=11),$M182=OFFSET($M182,-1,0)),OFFSET(Q182,-1,0),
    INT($O182*VLOOKUP($M182,$AN:$BA,MATCH($AX$1,$AN$1:$BA$1,0),0))),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영웅등급"),VLOOKUP($M182,$AN:$BA,MATCH($AX$1,$AN$1:$BA$1,0),0),
IF(OR($M182="지정 캐릭터",$M182="지정 캐릭터 LBP1",$M182="지정 캐릭터 LBP2",$M182="지정 캐릭터 LBP3"),
  IF(AND(OR($B182=10,$B182=11),$M182=OFFSET($M182,-1,0)),OFFSET(R182,-1,0),
    INT(VLOOKUP($M182,$AN:$BA,MATCH($AX$1,$AN$1:$BA$1,0),0)*(VLOOKUP($N182,[2]ActorTable!$1:$1048576,MATCH("표준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VLOOKUP($M182,$AN:$BA,MATCH($AX$1,$AN$1:$BA$1,0),0)+INT($I182*(VLOOKUP($M182,$AN:$BA,MATCH($AY$1,$AN$1:$BA$1,0),0)-VLOOKUP($M182,$AN:$BA,MATCH($AX$1,$AN$1:$BA$1,0),0)+1))),
IF($M182="지정 캐릭터 PP",
  IF(AND(OR($B182=10,$B182=11),$M182=OFFSET($M182,-1,0)),OFFSET(R182,-1,0),
    INT($O182*(VLOOKUP($M182,$AN:$BA,MATCH($AX$1,$AN$1:$BA$1,0),0)*(VLOOKUP($M182,$AN:$BA,MATCH($AY$1,$AN$1:$BA$1,0),0)+$I182*(VLOOKUP($M182,$AN:$BA,MATCH($AZ$1,$AN$1:$BA$1,0),0)-VLOOKUP($M182,$AN:$BA,MATCH($AY$1,$AN$1:$BA$1,0),0)))))),
IF(OR($M182="안 지정 캐릭터 PP 일반등급",$M182="안 지정 캐릭터 PP 영웅등급"),
  IF(AND(OR($B182=10,$B182=11),$M182=OFFSET($M182,-1,0)),OFFSET(R182,-1,0),
    $O182*VLOOKUP($M182,$AN:$BA,MATCH($AX$1,$AN$1:$BA$1,0),0)),
"그외없음")))))))</f>
        <v>1000</v>
      </c>
      <c r="S182" t="str">
        <f ca="1">IF(OR(ISNUMBER(N182),N182="삭제"),"",
IF(LEFT(N182,5)="Equip",
  IF($BN$1&lt;VLOOKUP(N182,[1]EquipTable!$1:$1048576,MATCH("업데이트순번",[1]EquipTable!$1:$1,0),0),"업데이트순번이상",""),
IF(LEFT(N182,5)="Actor",
  IF($BW$1&lt;VLOOKUP(N182,[2]ActorTable!$1:$1048576,MATCH("업데이트순번",[2]ActorTable!$1:$1,0),0),"업데이트순번이상",""),
"그외없음")))</f>
        <v/>
      </c>
      <c r="T182">
        <f t="shared" ca="1" si="53"/>
        <v>0</v>
      </c>
      <c r="U182" t="s">
        <v>83</v>
      </c>
      <c r="V182" t="s">
        <v>182</v>
      </c>
      <c r="W182">
        <v>1</v>
      </c>
      <c r="X182" t="s">
        <v>129</v>
      </c>
      <c r="Z182">
        <v>1400</v>
      </c>
      <c r="AA182" t="str">
        <f t="shared" ca="1" si="54"/>
        <v>fe</v>
      </c>
      <c r="AB182" t="s">
        <v>83</v>
      </c>
      <c r="AC182" t="s">
        <v>220</v>
      </c>
      <c r="AD182">
        <v>1</v>
      </c>
      <c r="AE182" t="s">
        <v>129</v>
      </c>
      <c r="AG182">
        <v>2500</v>
      </c>
      <c r="AH182" t="str">
        <f t="shared" si="55"/>
        <v/>
      </c>
      <c r="AI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IFERROR(VLOOKUP(AC182,[2]ActorTable!$A:$G,MATCH("이름참고",[2]ActorTable!$1:$1,0),0),"캐릭터없음"),
"")))))</f>
        <v>무거운 양손 도끼</v>
      </c>
      <c r="AJ182">
        <v>1</v>
      </c>
      <c r="AK18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v>
      </c>
      <c r="AL182" t="str">
        <f t="shared" ca="1" si="56"/>
        <v>{"dy":26,"sl":5,"tp":"fe","vl":"Equip0201","cn":1,"pt":"GO","pr":2500}</v>
      </c>
    </row>
    <row r="183" spans="1:38">
      <c r="A183">
        <v>27</v>
      </c>
      <c r="B183">
        <v>5</v>
      </c>
      <c r="C183">
        <f t="shared" si="51"/>
        <v>0</v>
      </c>
      <c r="D183">
        <f t="shared" ca="1" si="65"/>
        <v>0.6589869249890532</v>
      </c>
      <c r="E183">
        <f t="shared" ca="1" si="65"/>
        <v>0.72772937614604671</v>
      </c>
      <c r="F183">
        <f t="shared" ca="1" si="65"/>
        <v>0.31515385674348906</v>
      </c>
      <c r="G183">
        <f t="shared" ca="1" si="65"/>
        <v>0.37777289693506</v>
      </c>
      <c r="H183">
        <f t="shared" ca="1" si="65"/>
        <v>0.92708425968519415</v>
      </c>
      <c r="I183">
        <f t="shared" ca="1" si="65"/>
        <v>0.14072971759288633</v>
      </c>
      <c r="M183" t="str">
        <f t="shared" ca="1" si="52"/>
        <v>안 지정 캐릭터 PP 영웅등급</v>
      </c>
      <c r="N183">
        <f t="shared" ca="1" si="60"/>
        <v>72772</v>
      </c>
      <c r="O183">
        <f t="shared" ca="1" si="57"/>
        <v>13</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캐릭터",$M183="지정 캐릭터 LBP1",$M183="지정 캐릭터 LBP2",$M183="지정 캐릭터 LBP3",$M183="안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캐릭터",$M183="지정 캐릭터 LBP1",$M183="지정 캐릭터 LBP2",$M183="지정 캐릭터 LBP3"),
  IF(AND(OR($B183=10,$B183=11),$M183=OFFSET($M183,-1,0)),OFFSET(Q183,-1,0),
    IF(ISBLANK(VLOOKUP($N183,[2]ActorTable!$1:$1048576,MATCH("표준 DI pp Min",[2]ActorTable!$1:$1,0),0)),"삭제",
      INT(VLOOKUP($M183,$AN:$BA,MATCH($AX$1,$AN$1:$BA$1,0),0)*(VLOOKUP($N183,[2]ActorTable!$1:$1048576,MATCH("표준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VLOOKUP($M183,$AN:$BA,MATCH($AZ$1,$AN$1:$BA$1,0),0)+INT($H183*(VLOOKUP($M183,$AN:$BA,MATCH($BA$1,$AN$1:$BA$1,0),0)-VLOOKUP($M183,$AN:$BA,MATCH($AZ$1,$AN$1:$BA$1,0),0)+1))),
IF($M183="지정 캐릭터 PP",
  IF(AND(OR($B183=10,$B183=11),$M183=OFFSET($M183,-1,0)),OFFSET(Q183,-1,0),
    INT($O183*VLOOKUP($M183,$AN:$BA,MATCH($AX$1,$AN$1:$BA$1,0),0))),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영웅등급"),VLOOKUP($M183,$AN:$BA,MATCH($AX$1,$AN$1:$BA$1,0),0),
IF(OR($M183="지정 캐릭터",$M183="지정 캐릭터 LBP1",$M183="지정 캐릭터 LBP2",$M183="지정 캐릭터 LBP3"),
  IF(AND(OR($B183=10,$B183=11),$M183=OFFSET($M183,-1,0)),OFFSET(R183,-1,0),
    INT(VLOOKUP($M183,$AN:$BA,MATCH($AX$1,$AN$1:$BA$1,0),0)*(VLOOKUP($N183,[2]ActorTable!$1:$1048576,MATCH("표준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VLOOKUP($M183,$AN:$BA,MATCH($AX$1,$AN$1:$BA$1,0),0)+INT($I183*(VLOOKUP($M183,$AN:$BA,MATCH($AY$1,$AN$1:$BA$1,0),0)-VLOOKUP($M183,$AN:$BA,MATCH($AX$1,$AN$1:$BA$1,0),0)+1))),
IF($M183="지정 캐릭터 PP",
  IF(AND(OR($B183=10,$B183=11),$M183=OFFSET($M183,-1,0)),OFFSET(R183,-1,0),
    INT($O183*(VLOOKUP($M183,$AN:$BA,MATCH($AX$1,$AN$1:$BA$1,0),0)*(VLOOKUP($M183,$AN:$BA,MATCH($AY$1,$AN$1:$BA$1,0),0)+$I183*(VLOOKUP($M183,$AN:$BA,MATCH($AZ$1,$AN$1:$BA$1,0),0)-VLOOKUP($M183,$AN:$BA,MATCH($AY$1,$AN$1:$BA$1,0),0)))))),
IF(OR($M183="안 지정 캐릭터 PP 일반등급",$M183="안 지정 캐릭터 PP 영웅등급"),
  IF(AND(OR($B183=10,$B183=11),$M183=OFFSET($M183,-1,0)),OFFSET(R183,-1,0),
    $O183*VLOOKUP($M183,$AN:$BA,MATCH($AX$1,$AN$1:$BA$1,0),0)),
"그외없음")))))))</f>
        <v>1300</v>
      </c>
      <c r="S183" t="str">
        <f ca="1">IF(OR(ISNUMBER(N183),N183="삭제"),"",
IF(LEFT(N183,5)="Equip",
  IF($BN$1&lt;VLOOKUP(N183,[1]EquipTable!$1:$1048576,MATCH("업데이트순번",[1]EquipTable!$1:$1,0),0),"업데이트순번이상",""),
IF(LEFT(N183,5)="Actor",
  IF($BW$1&lt;VLOOKUP(N183,[2]ActorTable!$1:$1048576,MATCH("업데이트순번",[2]ActorTable!$1:$1,0),0),"업데이트순번이상",""),
"그외없음")))</f>
        <v/>
      </c>
      <c r="T183">
        <f t="shared" ca="1" si="53"/>
        <v>0</v>
      </c>
      <c r="U183" t="s">
        <v>83</v>
      </c>
      <c r="V183" t="s">
        <v>114</v>
      </c>
      <c r="W183">
        <v>1</v>
      </c>
      <c r="X183" t="s">
        <v>133</v>
      </c>
      <c r="Z183">
        <v>4</v>
      </c>
      <c r="AA183" t="str">
        <f t="shared" ca="1" si="54"/>
        <v>fe</v>
      </c>
      <c r="AB183" t="s">
        <v>83</v>
      </c>
      <c r="AC183" t="s">
        <v>193</v>
      </c>
      <c r="AD183">
        <v>1</v>
      </c>
      <c r="AE183" t="s">
        <v>129</v>
      </c>
      <c r="AG183">
        <v>2200</v>
      </c>
      <c r="AH183" t="str">
        <f t="shared" si="55"/>
        <v/>
      </c>
      <c r="AI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IFERROR(VLOOKUP(AC183,[2]ActorTable!$A:$G,MATCH("이름참고",[2]ActorTable!$1:$1,0),0),"캐릭터없음"),
"")))))</f>
        <v>해골 대형 방패</v>
      </c>
      <c r="AJ183">
        <v>1</v>
      </c>
      <c r="AK18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v>
      </c>
      <c r="AL183" t="str">
        <f t="shared" ca="1" si="56"/>
        <v>{"dy":27,"sl":5,"tp":"fe","vl":"Equip7002","cn":1,"pt":"GO","pr":2200}</v>
      </c>
    </row>
    <row r="184" spans="1:38">
      <c r="A184">
        <v>28</v>
      </c>
      <c r="B184">
        <v>5</v>
      </c>
      <c r="C184">
        <f t="shared" si="51"/>
        <v>0</v>
      </c>
      <c r="D184">
        <f t="shared" ca="1" si="65"/>
        <v>8.0782003223097032E-2</v>
      </c>
      <c r="E184">
        <f t="shared" ca="1" si="65"/>
        <v>0.6793465615782005</v>
      </c>
      <c r="F184">
        <f t="shared" ca="1" si="65"/>
        <v>0.34071580882518093</v>
      </c>
      <c r="G184">
        <f t="shared" ca="1" si="65"/>
        <v>0.81377425755998167</v>
      </c>
      <c r="H184">
        <f t="shared" ca="1" si="65"/>
        <v>0.99928577622338399</v>
      </c>
      <c r="I184">
        <f t="shared" ca="1" si="65"/>
        <v>0.63336344067892381</v>
      </c>
      <c r="M184" t="str">
        <f t="shared" ca="1" si="52"/>
        <v>지정 장비</v>
      </c>
      <c r="N184" t="e">
        <f t="shared" ca="1" si="60"/>
        <v>#VALUE!</v>
      </c>
      <c r="O184">
        <f t="shared" ca="1" si="57"/>
        <v>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캐릭터",$M184="지정 캐릭터 LBP1",$M184="지정 캐릭터 LBP2",$M184="지정 캐릭터 LBP3",$M184="안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캐릭터",$M184="지정 캐릭터 LBP1",$M184="지정 캐릭터 LBP2",$M184="지정 캐릭터 LBP3"),
  IF(AND(OR($B184=10,$B184=11),$M184=OFFSET($M184,-1,0)),OFFSET(Q184,-1,0),
    IF(ISBLANK(VLOOKUP($N184,[2]ActorTable!$1:$1048576,MATCH("표준 DI pp Min",[2]ActorTable!$1:$1,0),0)),"삭제",
      INT(VLOOKUP($M184,$AN:$BA,MATCH($AX$1,$AN$1:$BA$1,0),0)*(VLOOKUP($N184,[2]ActorTable!$1:$1048576,MATCH("표준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VLOOKUP($M184,$AN:$BA,MATCH($AZ$1,$AN$1:$BA$1,0),0)+INT($H184*(VLOOKUP($M184,$AN:$BA,MATCH($BA$1,$AN$1:$BA$1,0),0)-VLOOKUP($M184,$AN:$BA,MATCH($AZ$1,$AN$1:$BA$1,0),0)+1))),
IF($M184="지정 캐릭터 PP",
  IF(AND(OR($B184=10,$B184=11),$M184=OFFSET($M184,-1,0)),OFFSET(Q184,-1,0),
    INT($O184*VLOOKUP($M184,$AN:$BA,MATCH($AX$1,$AN$1:$BA$1,0),0))),
"그외없음")))))))</f>
        <v>삭제</v>
      </c>
      <c r="R184" t="e">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영웅등급"),VLOOKUP($M184,$AN:$BA,MATCH($AX$1,$AN$1:$BA$1,0),0),
IF(OR($M184="지정 캐릭터",$M184="지정 캐릭터 LBP1",$M184="지정 캐릭터 LBP2",$M184="지정 캐릭터 LBP3"),
  IF(AND(OR($B184=10,$B184=11),$M184=OFFSET($M184,-1,0)),OFFSET(R184,-1,0),
    INT(VLOOKUP($M184,$AN:$BA,MATCH($AX$1,$AN$1:$BA$1,0),0)*(VLOOKUP($N184,[2]ActorTable!$1:$1048576,MATCH("표준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VLOOKUP($M184,$AN:$BA,MATCH($AX$1,$AN$1:$BA$1,0),0)+INT($I184*(VLOOKUP($M184,$AN:$BA,MATCH($AY$1,$AN$1:$BA$1,0),0)-VLOOKUP($M184,$AN:$BA,MATCH($AX$1,$AN$1:$BA$1,0),0)+1))),
IF($M184="지정 캐릭터 PP",
  IF(AND(OR($B184=10,$B184=11),$M184=OFFSET($M184,-1,0)),OFFSET(R184,-1,0),
    INT($O184*(VLOOKUP($M184,$AN:$BA,MATCH($AX$1,$AN$1:$BA$1,0),0)*(VLOOKUP($M184,$AN:$BA,MATCH($AY$1,$AN$1:$BA$1,0),0)+$I184*(VLOOKUP($M184,$AN:$BA,MATCH($AZ$1,$AN$1:$BA$1,0),0)-VLOOKUP($M184,$AN:$BA,MATCH($AY$1,$AN$1:$BA$1,0),0)))))),
IF(OR($M184="안 지정 캐릭터 PP 일반등급",$M184="안 지정 캐릭터 PP 영웅등급"),
  IF(AND(OR($B184=10,$B184=11),$M184=OFFSET($M184,-1,0)),OFFSET(R184,-1,0),
    $O184*VLOOKUP($M184,$AN:$BA,MATCH($AX$1,$AN$1:$BA$1,0),0)),
"그외없음")))))))</f>
        <v>#VALUE!</v>
      </c>
      <c r="S184" t="e">
        <f ca="1">IF(OR(ISNUMBER(N184),N184="삭제"),"",
IF(LEFT(N184,5)="Equip",
  IF($BN$1&lt;VLOOKUP(N184,[1]EquipTable!$1:$1048576,MATCH("업데이트순번",[1]EquipTable!$1:$1,0),0),"업데이트순번이상",""),
IF(LEFT(N184,5)="Actor",
  IF($BW$1&lt;VLOOKUP(N184,[2]ActorTable!$1:$1048576,MATCH("업데이트순번",[2]ActorTable!$1:$1,0),0),"업데이트순번이상",""),
"그외없음")))</f>
        <v>#VALUE!</v>
      </c>
      <c r="T184" t="e">
        <f t="shared" ca="1" si="53"/>
        <v>#VALUE!</v>
      </c>
      <c r="U184" t="s">
        <v>83</v>
      </c>
      <c r="V184" t="s">
        <v>217</v>
      </c>
      <c r="W184">
        <v>1</v>
      </c>
      <c r="X184" t="s">
        <v>133</v>
      </c>
      <c r="Z184">
        <v>16</v>
      </c>
      <c r="AA184" t="str">
        <f t="shared" ca="1" si="54"/>
        <v>fe</v>
      </c>
      <c r="AB184" t="s">
        <v>83</v>
      </c>
      <c r="AC184" t="s">
        <v>275</v>
      </c>
      <c r="AD184">
        <v>1</v>
      </c>
      <c r="AE184" t="s">
        <v>129</v>
      </c>
      <c r="AG184">
        <v>9600</v>
      </c>
      <c r="AH184" t="str">
        <f t="shared" si="55"/>
        <v/>
      </c>
      <c r="AI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IFERROR(VLOOKUP(AC184,[2]ActorTable!$A:$G,MATCH("이름참고",[2]ActorTable!$1:$1,0),0),"캐릭터없음"),
"")))))</f>
        <v>십자 은도금 방패</v>
      </c>
      <c r="AJ184">
        <v>1</v>
      </c>
      <c r="AK18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v>
      </c>
      <c r="AL184" t="str">
        <f t="shared" ca="1" si="56"/>
        <v>{"dy":28,"sl":5,"tp":"fe","vl":"Equip7202","cn":1,"pt":"GO","pr":9600}</v>
      </c>
    </row>
    <row r="185" spans="1:38">
      <c r="A185">
        <v>29</v>
      </c>
      <c r="B185">
        <v>5</v>
      </c>
      <c r="C185">
        <f t="shared" si="51"/>
        <v>0</v>
      </c>
      <c r="D185">
        <f t="shared" ca="1" si="65"/>
        <v>0.36241113686573578</v>
      </c>
      <c r="E185">
        <f t="shared" ca="1" si="65"/>
        <v>0.8990551888913848</v>
      </c>
      <c r="F185">
        <f t="shared" ca="1" si="65"/>
        <v>0.65991605692472344</v>
      </c>
      <c r="G185">
        <f t="shared" ca="1" si="65"/>
        <v>0.29200330321616286</v>
      </c>
      <c r="H185">
        <f t="shared" ca="1" si="65"/>
        <v>0.91069502634646005</v>
      </c>
      <c r="I185">
        <f t="shared" ca="1" si="65"/>
        <v>0.83248642687898655</v>
      </c>
      <c r="M185" t="str">
        <f t="shared" ca="1" si="52"/>
        <v>지정 장비</v>
      </c>
      <c r="N185" t="e">
        <f t="shared" ca="1" si="60"/>
        <v>#VALUE!</v>
      </c>
      <c r="O185">
        <f t="shared" ca="1" si="57"/>
        <v>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캐릭터",$M185="지정 캐릭터 LBP1",$M185="지정 캐릭터 LBP2",$M185="지정 캐릭터 LBP3",$M185="안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캐릭터",$M185="지정 캐릭터 LBP1",$M185="지정 캐릭터 LBP2",$M185="지정 캐릭터 LBP3"),
  IF(AND(OR($B185=10,$B185=11),$M185=OFFSET($M185,-1,0)),OFFSET(Q185,-1,0),
    IF(ISBLANK(VLOOKUP($N185,[2]ActorTable!$1:$1048576,MATCH("표준 DI pp Min",[2]ActorTable!$1:$1,0),0)),"삭제",
      INT(VLOOKUP($M185,$AN:$BA,MATCH($AX$1,$AN$1:$BA$1,0),0)*(VLOOKUP($N185,[2]ActorTable!$1:$1048576,MATCH("표준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VLOOKUP($M185,$AN:$BA,MATCH($AZ$1,$AN$1:$BA$1,0),0)+INT($H185*(VLOOKUP($M185,$AN:$BA,MATCH($BA$1,$AN$1:$BA$1,0),0)-VLOOKUP($M185,$AN:$BA,MATCH($AZ$1,$AN$1:$BA$1,0),0)+1))),
IF($M185="지정 캐릭터 PP",
  IF(AND(OR($B185=10,$B185=11),$M185=OFFSET($M185,-1,0)),OFFSET(Q185,-1,0),
    INT($O185*VLOOKUP($M185,$AN:$BA,MATCH($AX$1,$AN$1:$BA$1,0),0))),
"그외없음")))))))</f>
        <v>삭제</v>
      </c>
      <c r="R185" t="e">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영웅등급"),VLOOKUP($M185,$AN:$BA,MATCH($AX$1,$AN$1:$BA$1,0),0),
IF(OR($M185="지정 캐릭터",$M185="지정 캐릭터 LBP1",$M185="지정 캐릭터 LBP2",$M185="지정 캐릭터 LBP3"),
  IF(AND(OR($B185=10,$B185=11),$M185=OFFSET($M185,-1,0)),OFFSET(R185,-1,0),
    INT(VLOOKUP($M185,$AN:$BA,MATCH($AX$1,$AN$1:$BA$1,0),0)*(VLOOKUP($N185,[2]ActorTable!$1:$1048576,MATCH("표준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VLOOKUP($M185,$AN:$BA,MATCH($AX$1,$AN$1:$BA$1,0),0)+INT($I185*(VLOOKUP($M185,$AN:$BA,MATCH($AY$1,$AN$1:$BA$1,0),0)-VLOOKUP($M185,$AN:$BA,MATCH($AX$1,$AN$1:$BA$1,0),0)+1))),
IF($M185="지정 캐릭터 PP",
  IF(AND(OR($B185=10,$B185=11),$M185=OFFSET($M185,-1,0)),OFFSET(R185,-1,0),
    INT($O185*(VLOOKUP($M185,$AN:$BA,MATCH($AX$1,$AN$1:$BA$1,0),0)*(VLOOKUP($M185,$AN:$BA,MATCH($AY$1,$AN$1:$BA$1,0),0)+$I185*(VLOOKUP($M185,$AN:$BA,MATCH($AZ$1,$AN$1:$BA$1,0),0)-VLOOKUP($M185,$AN:$BA,MATCH($AY$1,$AN$1:$BA$1,0),0)))))),
IF(OR($M185="안 지정 캐릭터 PP 일반등급",$M185="안 지정 캐릭터 PP 영웅등급"),
  IF(AND(OR($B185=10,$B185=11),$M185=OFFSET($M185,-1,0)),OFFSET(R185,-1,0),
    $O185*VLOOKUP($M185,$AN:$BA,MATCH($AX$1,$AN$1:$BA$1,0),0)),
"그외없음")))))))</f>
        <v>#VALUE!</v>
      </c>
      <c r="S185" t="e">
        <f ca="1">IF(OR(ISNUMBER(N185),N185="삭제"),"",
IF(LEFT(N185,5)="Equip",
  IF($BN$1&lt;VLOOKUP(N185,[1]EquipTable!$1:$1048576,MATCH("업데이트순번",[1]EquipTable!$1:$1,0),0),"업데이트순번이상",""),
IF(LEFT(N185,5)="Actor",
  IF($BW$1&lt;VLOOKUP(N185,[2]ActorTable!$1:$1048576,MATCH("업데이트순번",[2]ActorTable!$1:$1,0),0),"업데이트순번이상",""),
"그외없음")))</f>
        <v>#VALUE!</v>
      </c>
      <c r="T185" t="e">
        <f t="shared" ca="1" si="53"/>
        <v>#VALUE!</v>
      </c>
      <c r="U185" t="s">
        <v>93</v>
      </c>
      <c r="V185">
        <v>71792</v>
      </c>
      <c r="W185">
        <v>13</v>
      </c>
      <c r="X185" t="s">
        <v>129</v>
      </c>
      <c r="Z185">
        <v>1300</v>
      </c>
      <c r="AA185" t="str">
        <f t="shared" ca="1" si="54"/>
        <v>fe</v>
      </c>
      <c r="AB185" t="s">
        <v>83</v>
      </c>
      <c r="AC185" t="s">
        <v>202</v>
      </c>
      <c r="AD185">
        <v>1</v>
      </c>
      <c r="AE185" t="s">
        <v>129</v>
      </c>
      <c r="AG185">
        <v>1400</v>
      </c>
      <c r="AH185" t="str">
        <f t="shared" si="55"/>
        <v/>
      </c>
      <c r="AI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IFERROR(VLOOKUP(AC185,[2]ActorTable!$A:$G,MATCH("이름참고",[2]ActorTable!$1:$1,0),0),"캐릭터없음"),
"")))))</f>
        <v>몬스터 세포 보우</v>
      </c>
      <c r="AJ185">
        <v>1</v>
      </c>
      <c r="AK18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v>
      </c>
      <c r="AL185" t="str">
        <f t="shared" ca="1" si="56"/>
        <v>{"dy":29,"sl":5,"tp":"fe","vl":"Equip2102","cn":1,"pt":"GO","pr":1400}</v>
      </c>
    </row>
    <row r="186" spans="1:38">
      <c r="A186">
        <v>30</v>
      </c>
      <c r="B186">
        <v>5</v>
      </c>
      <c r="C186">
        <f t="shared" si="51"/>
        <v>0</v>
      </c>
      <c r="D186">
        <f t="shared" ca="1" si="65"/>
        <v>0.57996937293243012</v>
      </c>
      <c r="E186">
        <f t="shared" ca="1" si="65"/>
        <v>0.96732241411097797</v>
      </c>
      <c r="F186">
        <f t="shared" ca="1" si="65"/>
        <v>4.391241111041233E-2</v>
      </c>
      <c r="G186">
        <f t="shared" ca="1" si="65"/>
        <v>0.55864765299304142</v>
      </c>
      <c r="H186">
        <f t="shared" ca="1" si="65"/>
        <v>0.47690901093233262</v>
      </c>
      <c r="I186">
        <f t="shared" ca="1" si="65"/>
        <v>0.88171223043018254</v>
      </c>
      <c r="M186" t="str">
        <f t="shared" ca="1" si="52"/>
        <v>안 지정 캐릭터 PP 영웅등급</v>
      </c>
      <c r="N186">
        <f t="shared" ca="1" si="60"/>
        <v>96732</v>
      </c>
      <c r="O186">
        <f t="shared" ca="1" si="57"/>
        <v>14</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캐릭터",$M186="지정 캐릭터 LBP1",$M186="지정 캐릭터 LBP2",$M186="지정 캐릭터 LBP3",$M186="안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캐릭터",$M186="지정 캐릭터 LBP1",$M186="지정 캐릭터 LBP2",$M186="지정 캐릭터 LBP3"),
  IF(AND(OR($B186=10,$B186=11),$M186=OFFSET($M186,-1,0)),OFFSET(Q186,-1,0),
    IF(ISBLANK(VLOOKUP($N186,[2]ActorTable!$1:$1048576,MATCH("표준 DI pp Min",[2]ActorTable!$1:$1,0),0)),"삭제",
      INT(VLOOKUP($M186,$AN:$BA,MATCH($AX$1,$AN$1:$BA$1,0),0)*(VLOOKUP($N186,[2]ActorTable!$1:$1048576,MATCH("표준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VLOOKUP($M186,$AN:$BA,MATCH($AZ$1,$AN$1:$BA$1,0),0)+INT($H186*(VLOOKUP($M186,$AN:$BA,MATCH($BA$1,$AN$1:$BA$1,0),0)-VLOOKUP($M186,$AN:$BA,MATCH($AZ$1,$AN$1:$BA$1,0),0)+1))),
IF($M186="지정 캐릭터 PP",
  IF(AND(OR($B186=10,$B186=11),$M186=OFFSET($M186,-1,0)),OFFSET(Q186,-1,0),
    INT($O186*VLOOKUP($M186,$AN:$BA,MATCH($AX$1,$AN$1:$BA$1,0),0))),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영웅등급"),VLOOKUP($M186,$AN:$BA,MATCH($AX$1,$AN$1:$BA$1,0),0),
IF(OR($M186="지정 캐릭터",$M186="지정 캐릭터 LBP1",$M186="지정 캐릭터 LBP2",$M186="지정 캐릭터 LBP3"),
  IF(AND(OR($B186=10,$B186=11),$M186=OFFSET($M186,-1,0)),OFFSET(R186,-1,0),
    INT(VLOOKUP($M186,$AN:$BA,MATCH($AX$1,$AN$1:$BA$1,0),0)*(VLOOKUP($N186,[2]ActorTable!$1:$1048576,MATCH("표준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VLOOKUP($M186,$AN:$BA,MATCH($AX$1,$AN$1:$BA$1,0),0)+INT($I186*(VLOOKUP($M186,$AN:$BA,MATCH($AY$1,$AN$1:$BA$1,0),0)-VLOOKUP($M186,$AN:$BA,MATCH($AX$1,$AN$1:$BA$1,0),0)+1))),
IF($M186="지정 캐릭터 PP",
  IF(AND(OR($B186=10,$B186=11),$M186=OFFSET($M186,-1,0)),OFFSET(R186,-1,0),
    INT($O186*(VLOOKUP($M186,$AN:$BA,MATCH($AX$1,$AN$1:$BA$1,0),0)*(VLOOKUP($M186,$AN:$BA,MATCH($AY$1,$AN$1:$BA$1,0),0)+$I186*(VLOOKUP($M186,$AN:$BA,MATCH($AZ$1,$AN$1:$BA$1,0),0)-VLOOKUP($M186,$AN:$BA,MATCH($AY$1,$AN$1:$BA$1,0),0)))))),
IF(OR($M186="안 지정 캐릭터 PP 일반등급",$M186="안 지정 캐릭터 PP 영웅등급"),
  IF(AND(OR($B186=10,$B186=11),$M186=OFFSET($M186,-1,0)),OFFSET(R186,-1,0),
    $O186*VLOOKUP($M186,$AN:$BA,MATCH($AX$1,$AN$1:$BA$1,0),0)),
"그외없음")))))))</f>
        <v>1400</v>
      </c>
      <c r="S186" t="str">
        <f ca="1">IF(OR(ISNUMBER(N186),N186="삭제"),"",
IF(LEFT(N186,5)="Equip",
  IF($BN$1&lt;VLOOKUP(N186,[1]EquipTable!$1:$1048576,MATCH("업데이트순번",[1]EquipTable!$1:$1,0),0),"업데이트순번이상",""),
IF(LEFT(N186,5)="Actor",
  IF($BW$1&lt;VLOOKUP(N186,[2]ActorTable!$1:$1048576,MATCH("업데이트순번",[2]ActorTable!$1:$1,0),0),"업데이트순번이상",""),
"그외없음")))</f>
        <v/>
      </c>
      <c r="T186">
        <f t="shared" ca="1" si="53"/>
        <v>0</v>
      </c>
      <c r="U186" t="s">
        <v>83</v>
      </c>
      <c r="V186" t="s">
        <v>206</v>
      </c>
      <c r="W186">
        <v>1</v>
      </c>
      <c r="X186" t="s">
        <v>129</v>
      </c>
      <c r="Z186">
        <v>8000</v>
      </c>
      <c r="AA186" t="str">
        <f t="shared" ca="1" si="54"/>
        <v>upn</v>
      </c>
      <c r="AB186" t="s">
        <v>93</v>
      </c>
      <c r="AC186">
        <v>22920</v>
      </c>
      <c r="AD186">
        <v>10</v>
      </c>
      <c r="AE186" t="s">
        <v>129</v>
      </c>
      <c r="AG186">
        <v>1000</v>
      </c>
      <c r="AH186" t="str">
        <f t="shared" si="55"/>
        <v/>
      </c>
      <c r="AI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IFERROR(VLOOKUP(AC186,[2]ActorTable!$A:$G,MATCH("이름참고",[2]ActorTable!$1:$1,0),0),"캐릭터없음"),
"")))))</f>
        <v/>
      </c>
      <c r="AJ186">
        <v>1</v>
      </c>
      <c r="AK18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v>
      </c>
      <c r="AL186" t="str">
        <f t="shared" ca="1" si="56"/>
        <v>{"dy":30,"sl":5,"tp":"upn","vl":"22920","cn":10,"pt":"GO","pr":1000}</v>
      </c>
    </row>
    <row r="187" spans="1:38">
      <c r="A187">
        <v>31</v>
      </c>
      <c r="B187">
        <v>5</v>
      </c>
      <c r="C187">
        <f t="shared" si="51"/>
        <v>0</v>
      </c>
      <c r="D187">
        <f t="shared" ca="1" si="65"/>
        <v>0.95422087544019141</v>
      </c>
      <c r="E187">
        <f t="shared" ca="1" si="65"/>
        <v>0.8544758432016315</v>
      </c>
      <c r="F187">
        <f t="shared" ca="1" si="65"/>
        <v>0.79393887917257744</v>
      </c>
      <c r="G187">
        <f t="shared" ca="1" si="65"/>
        <v>0.54364956679258181</v>
      </c>
      <c r="H187">
        <f t="shared" ca="1" si="65"/>
        <v>0.23281383301376291</v>
      </c>
      <c r="I187">
        <f t="shared" ca="1" si="65"/>
        <v>0.70901861836132074</v>
      </c>
      <c r="M187" t="str">
        <f t="shared" ca="1" si="52"/>
        <v>안 지정 캐릭터 PP 일반등급</v>
      </c>
      <c r="N187">
        <f t="shared" ca="1" si="60"/>
        <v>85447</v>
      </c>
      <c r="O187">
        <f t="shared" ca="1" si="57"/>
        <v>14</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캐릭터",$M187="지정 캐릭터 LBP1",$M187="지정 캐릭터 LBP2",$M187="지정 캐릭터 LBP3",$M187="안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캐릭터",$M187="지정 캐릭터 LBP1",$M187="지정 캐릭터 LBP2",$M187="지정 캐릭터 LBP3"),
  IF(AND(OR($B187=10,$B187=11),$M187=OFFSET($M187,-1,0)),OFFSET(Q187,-1,0),
    IF(ISBLANK(VLOOKUP($N187,[2]ActorTable!$1:$1048576,MATCH("표준 DI pp Min",[2]ActorTable!$1:$1,0),0)),"삭제",
      INT(VLOOKUP($M187,$AN:$BA,MATCH($AX$1,$AN$1:$BA$1,0),0)*(VLOOKUP($N187,[2]ActorTable!$1:$1048576,MATCH("표준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VLOOKUP($M187,$AN:$BA,MATCH($AZ$1,$AN$1:$BA$1,0),0)+INT($H187*(VLOOKUP($M187,$AN:$BA,MATCH($BA$1,$AN$1:$BA$1,0),0)-VLOOKUP($M187,$AN:$BA,MATCH($AZ$1,$AN$1:$BA$1,0),0)+1))),
IF($M187="지정 캐릭터 PP",
  IF(AND(OR($B187=10,$B187=11),$M187=OFFSET($M187,-1,0)),OFFSET(Q187,-1,0),
    INT($O187*VLOOKUP($M187,$AN:$BA,MATCH($AX$1,$AN$1:$BA$1,0),0))),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영웅등급"),VLOOKUP($M187,$AN:$BA,MATCH($AX$1,$AN$1:$BA$1,0),0),
IF(OR($M187="지정 캐릭터",$M187="지정 캐릭터 LBP1",$M187="지정 캐릭터 LBP2",$M187="지정 캐릭터 LBP3"),
  IF(AND(OR($B187=10,$B187=11),$M187=OFFSET($M187,-1,0)),OFFSET(R187,-1,0),
    INT(VLOOKUP($M187,$AN:$BA,MATCH($AX$1,$AN$1:$BA$1,0),0)*(VLOOKUP($N187,[2]ActorTable!$1:$1048576,MATCH("표준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VLOOKUP($M187,$AN:$BA,MATCH($AX$1,$AN$1:$BA$1,0),0)+INT($I187*(VLOOKUP($M187,$AN:$BA,MATCH($AY$1,$AN$1:$BA$1,0),0)-VLOOKUP($M187,$AN:$BA,MATCH($AX$1,$AN$1:$BA$1,0),0)+1))),
IF($M187="지정 캐릭터 PP",
  IF(AND(OR($B187=10,$B187=11),$M187=OFFSET($M187,-1,0)),OFFSET(R187,-1,0),
    INT($O187*(VLOOKUP($M187,$AN:$BA,MATCH($AX$1,$AN$1:$BA$1,0),0)*(VLOOKUP($M187,$AN:$BA,MATCH($AY$1,$AN$1:$BA$1,0),0)+$I187*(VLOOKUP($M187,$AN:$BA,MATCH($AZ$1,$AN$1:$BA$1,0),0)-VLOOKUP($M187,$AN:$BA,MATCH($AY$1,$AN$1:$BA$1,0),0)))))),
IF(OR($M187="안 지정 캐릭터 PP 일반등급",$M187="안 지정 캐릭터 PP 영웅등급"),
  IF(AND(OR($B187=10,$B187=11),$M187=OFFSET($M187,-1,0)),OFFSET(R187,-1,0),
    $O187*VLOOKUP($M187,$AN:$BA,MATCH($AX$1,$AN$1:$BA$1,0),0)),
"그외없음")))))))</f>
        <v>1400</v>
      </c>
      <c r="S187" t="str">
        <f ca="1">IF(OR(ISNUMBER(N187),N187="삭제"),"",
IF(LEFT(N187,5)="Equip",
  IF($BN$1&lt;VLOOKUP(N187,[1]EquipTable!$1:$1048576,MATCH("업데이트순번",[1]EquipTable!$1:$1,0),0),"업데이트순번이상",""),
IF(LEFT(N187,5)="Actor",
  IF($BW$1&lt;VLOOKUP(N187,[2]ActorTable!$1:$1048576,MATCH("업데이트순번",[2]ActorTable!$1:$1,0),0),"업데이트순번이상",""),
"그외없음")))</f>
        <v/>
      </c>
      <c r="T187">
        <f t="shared" ca="1" si="53"/>
        <v>0</v>
      </c>
      <c r="U187" t="s">
        <v>83</v>
      </c>
      <c r="V187" t="s">
        <v>267</v>
      </c>
      <c r="W187">
        <v>1</v>
      </c>
      <c r="X187" t="s">
        <v>129</v>
      </c>
      <c r="Z187">
        <v>29100</v>
      </c>
      <c r="AA187" t="str">
        <f t="shared" ca="1" si="54"/>
        <v>uph</v>
      </c>
      <c r="AB187" t="s">
        <v>92</v>
      </c>
      <c r="AC187">
        <v>30799</v>
      </c>
      <c r="AD187">
        <v>10</v>
      </c>
      <c r="AE187" t="s">
        <v>129</v>
      </c>
      <c r="AG187">
        <v>1000</v>
      </c>
      <c r="AH187" t="str">
        <f t="shared" si="55"/>
        <v/>
      </c>
      <c r="AI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IFERROR(VLOOKUP(AC187,[2]ActorTable!$A:$G,MATCH("이름참고",[2]ActorTable!$1:$1,0),0),"캐릭터없음"),
"")))))</f>
        <v/>
      </c>
      <c r="AJ187">
        <v>1</v>
      </c>
      <c r="AK18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v>
      </c>
      <c r="AL187" t="str">
        <f t="shared" ca="1" si="56"/>
        <v>{"dy":31,"sl":5,"tp":"uph","vl":"30799","cn":10,"pt":"GO","pr":1000}</v>
      </c>
    </row>
    <row r="188" spans="1:38">
      <c r="A188">
        <v>1</v>
      </c>
      <c r="B188">
        <v>6</v>
      </c>
      <c r="C188">
        <f t="shared" si="51"/>
        <v>0</v>
      </c>
      <c r="D188">
        <f t="shared" ca="1" si="65"/>
        <v>0.59493655984333826</v>
      </c>
      <c r="E188">
        <f t="shared" ca="1" si="65"/>
        <v>0.7564314279821196</v>
      </c>
      <c r="F188">
        <f t="shared" ca="1" si="65"/>
        <v>0.27261771931032541</v>
      </c>
      <c r="G188">
        <f t="shared" ca="1" si="65"/>
        <v>0.46687643311101668</v>
      </c>
      <c r="H188">
        <f t="shared" ca="1" si="65"/>
        <v>0.78145809533018962</v>
      </c>
      <c r="I188">
        <f t="shared" ca="1" si="65"/>
        <v>0.6563808029798357</v>
      </c>
      <c r="M188" t="str">
        <f t="shared" ca="1" si="52"/>
        <v>지정 장비</v>
      </c>
      <c r="N188" t="e">
        <f t="shared" ca="1" si="60"/>
        <v>#VALUE!</v>
      </c>
      <c r="O188">
        <f t="shared" ca="1" si="57"/>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캐릭터",$M188="지정 캐릭터 LBP1",$M188="지정 캐릭터 LBP2",$M188="지정 캐릭터 LBP3",$M188="안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캐릭터",$M188="지정 캐릭터 LBP1",$M188="지정 캐릭터 LBP2",$M188="지정 캐릭터 LBP3"),
  IF(AND(OR($B188=10,$B188=11),$M188=OFFSET($M188,-1,0)),OFFSET(Q188,-1,0),
    IF(ISBLANK(VLOOKUP($N188,[2]ActorTable!$1:$1048576,MATCH("표준 DI pp Min",[2]ActorTable!$1:$1,0),0)),"삭제",
      INT(VLOOKUP($M188,$AN:$BA,MATCH($AX$1,$AN$1:$BA$1,0),0)*(VLOOKUP($N188,[2]ActorTable!$1:$1048576,MATCH("표준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VLOOKUP($M188,$AN:$BA,MATCH($AZ$1,$AN$1:$BA$1,0),0)+INT($H188*(VLOOKUP($M188,$AN:$BA,MATCH($BA$1,$AN$1:$BA$1,0),0)-VLOOKUP($M188,$AN:$BA,MATCH($AZ$1,$AN$1:$BA$1,0),0)+1))),
IF($M188="지정 캐릭터 PP",
  IF(AND(OR($B188=10,$B188=11),$M188=OFFSET($M188,-1,0)),OFFSET(Q188,-1,0),
    INT($O188*VLOOKUP($M188,$AN:$BA,MATCH($AX$1,$AN$1:$BA$1,0),0))),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영웅등급"),VLOOKUP($M188,$AN:$BA,MATCH($AX$1,$AN$1:$BA$1,0),0),
IF(OR($M188="지정 캐릭터",$M188="지정 캐릭터 LBP1",$M188="지정 캐릭터 LBP2",$M188="지정 캐릭터 LBP3"),
  IF(AND(OR($B188=10,$B188=11),$M188=OFFSET($M188,-1,0)),OFFSET(R188,-1,0),
    INT(VLOOKUP($M188,$AN:$BA,MATCH($AX$1,$AN$1:$BA$1,0),0)*(VLOOKUP($N188,[2]ActorTable!$1:$1048576,MATCH("표준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VLOOKUP($M188,$AN:$BA,MATCH($AX$1,$AN$1:$BA$1,0),0)+INT($I188*(VLOOKUP($M188,$AN:$BA,MATCH($AY$1,$AN$1:$BA$1,0),0)-VLOOKUP($M188,$AN:$BA,MATCH($AX$1,$AN$1:$BA$1,0),0)+1))),
IF($M188="지정 캐릭터 PP",
  IF(AND(OR($B188=10,$B188=11),$M188=OFFSET($M188,-1,0)),OFFSET(R188,-1,0),
    INT($O188*(VLOOKUP($M188,$AN:$BA,MATCH($AX$1,$AN$1:$BA$1,0),0)*(VLOOKUP($M188,$AN:$BA,MATCH($AY$1,$AN$1:$BA$1,0),0)+$I188*(VLOOKUP($M188,$AN:$BA,MATCH($AZ$1,$AN$1:$BA$1,0),0)-VLOOKUP($M188,$AN:$BA,MATCH($AY$1,$AN$1:$BA$1,0),0)))))),
IF(OR($M188="안 지정 캐릭터 PP 일반등급",$M188="안 지정 캐릭터 PP 영웅등급"),
  IF(AND(OR($B188=10,$B188=11),$M188=OFFSET($M188,-1,0)),OFFSET(R188,-1,0),
    $O188*VLOOKUP($M188,$AN:$BA,MATCH($AX$1,$AN$1:$BA$1,0),0)),
"그외없음")))))))</f>
        <v>#VALUE!</v>
      </c>
      <c r="S188" t="e">
        <f ca="1">IF(OR(ISNUMBER(N188),N188="삭제"),"",
IF(LEFT(N188,5)="Equip",
  IF($BN$1&lt;VLOOKUP(N188,[1]EquipTable!$1:$1048576,MATCH("업데이트순번",[1]EquipTable!$1:$1,0),0),"업데이트순번이상",""),
IF(LEFT(N188,5)="Actor",
  IF($BW$1&lt;VLOOKUP(N188,[2]ActorTable!$1:$1048576,MATCH("업데이트순번",[2]ActorTable!$1:$1,0),0),"업데이트순번이상",""),
"그외없음")))</f>
        <v>#VALUE!</v>
      </c>
      <c r="T188" t="e">
        <f t="shared" ca="1" si="53"/>
        <v>#VALUE!</v>
      </c>
      <c r="U188" t="s">
        <v>83</v>
      </c>
      <c r="V188" t="s">
        <v>212</v>
      </c>
      <c r="W188">
        <v>1</v>
      </c>
      <c r="X188" t="s">
        <v>133</v>
      </c>
      <c r="Z188">
        <v>5</v>
      </c>
      <c r="AA188" t="str">
        <f t="shared" ca="1" si="54"/>
        <v>fe</v>
      </c>
      <c r="AB188" t="s">
        <v>83</v>
      </c>
      <c r="AC188" t="s">
        <v>212</v>
      </c>
      <c r="AD188">
        <v>1</v>
      </c>
      <c r="AE188" t="s">
        <v>133</v>
      </c>
      <c r="AG188">
        <v>5</v>
      </c>
      <c r="AH188" t="str">
        <f t="shared" si="55"/>
        <v/>
      </c>
      <c r="AI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IFERROR(VLOOKUP(AC188,[2]ActorTable!$A:$G,MATCH("이름참고",[2]ActorTable!$1:$1,0),0),"캐릭터없음"),
"")))))</f>
        <v>음각 양날 도끼</v>
      </c>
      <c r="AJ188">
        <v>1</v>
      </c>
      <c r="AK18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v>
      </c>
      <c r="AL188" t="str">
        <f t="shared" ca="1" si="56"/>
        <v>{"dy":1,"sl":6,"tp":"fe","vl":"Equip0202","cn":1,"pt":"DI","pr":5}</v>
      </c>
    </row>
    <row r="189" spans="1:38">
      <c r="A189">
        <v>2</v>
      </c>
      <c r="B189">
        <v>6</v>
      </c>
      <c r="C189">
        <f t="shared" si="51"/>
        <v>0</v>
      </c>
      <c r="D189">
        <f t="shared" ca="1" si="65"/>
        <v>0.28444592232253807</v>
      </c>
      <c r="E189">
        <f t="shared" ca="1" si="65"/>
        <v>0.74957101913060709</v>
      </c>
      <c r="F189">
        <f t="shared" ca="1" si="65"/>
        <v>0.40974836332256748</v>
      </c>
      <c r="G189">
        <f t="shared" ca="1" si="65"/>
        <v>0.70187398371037202</v>
      </c>
      <c r="H189">
        <f t="shared" ca="1" si="65"/>
        <v>0.17321384177614996</v>
      </c>
      <c r="I189">
        <f t="shared" ca="1" si="65"/>
        <v>0.34440381030762424</v>
      </c>
      <c r="M189" t="str">
        <f t="shared" ca="1" si="52"/>
        <v>지정 장비</v>
      </c>
      <c r="N189" t="e">
        <f t="shared" ca="1" si="60"/>
        <v>#VALUE!</v>
      </c>
      <c r="O189">
        <f t="shared" ca="1" si="57"/>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캐릭터",$M189="지정 캐릭터 LBP1",$M189="지정 캐릭터 LBP2",$M189="지정 캐릭터 LBP3",$M189="안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캐릭터",$M189="지정 캐릭터 LBP1",$M189="지정 캐릭터 LBP2",$M189="지정 캐릭터 LBP3"),
  IF(AND(OR($B189=10,$B189=11),$M189=OFFSET($M189,-1,0)),OFFSET(Q189,-1,0),
    IF(ISBLANK(VLOOKUP($N189,[2]ActorTable!$1:$1048576,MATCH("표준 DI pp Min",[2]ActorTable!$1:$1,0),0)),"삭제",
      INT(VLOOKUP($M189,$AN:$BA,MATCH($AX$1,$AN$1:$BA$1,0),0)*(VLOOKUP($N189,[2]ActorTable!$1:$1048576,MATCH("표준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VLOOKUP($M189,$AN:$BA,MATCH($AZ$1,$AN$1:$BA$1,0),0)+INT($H189*(VLOOKUP($M189,$AN:$BA,MATCH($BA$1,$AN$1:$BA$1,0),0)-VLOOKUP($M189,$AN:$BA,MATCH($AZ$1,$AN$1:$BA$1,0),0)+1))),
IF($M189="지정 캐릭터 PP",
  IF(AND(OR($B189=10,$B189=11),$M189=OFFSET($M189,-1,0)),OFFSET(Q189,-1,0),
    INT($O189*VLOOKUP($M189,$AN:$BA,MATCH($AX$1,$AN$1:$BA$1,0),0))),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영웅등급"),VLOOKUP($M189,$AN:$BA,MATCH($AX$1,$AN$1:$BA$1,0),0),
IF(OR($M189="지정 캐릭터",$M189="지정 캐릭터 LBP1",$M189="지정 캐릭터 LBP2",$M189="지정 캐릭터 LBP3"),
  IF(AND(OR($B189=10,$B189=11),$M189=OFFSET($M189,-1,0)),OFFSET(R189,-1,0),
    INT(VLOOKUP($M189,$AN:$BA,MATCH($AX$1,$AN$1:$BA$1,0),0)*(VLOOKUP($N189,[2]ActorTable!$1:$1048576,MATCH("표준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VLOOKUP($M189,$AN:$BA,MATCH($AX$1,$AN$1:$BA$1,0),0)+INT($I189*(VLOOKUP($M189,$AN:$BA,MATCH($AY$1,$AN$1:$BA$1,0),0)-VLOOKUP($M189,$AN:$BA,MATCH($AX$1,$AN$1:$BA$1,0),0)+1))),
IF($M189="지정 캐릭터 PP",
  IF(AND(OR($B189=10,$B189=11),$M189=OFFSET($M189,-1,0)),OFFSET(R189,-1,0),
    INT($O189*(VLOOKUP($M189,$AN:$BA,MATCH($AX$1,$AN$1:$BA$1,0),0)*(VLOOKUP($M189,$AN:$BA,MATCH($AY$1,$AN$1:$BA$1,0),0)+$I189*(VLOOKUP($M189,$AN:$BA,MATCH($AZ$1,$AN$1:$BA$1,0),0)-VLOOKUP($M189,$AN:$BA,MATCH($AY$1,$AN$1:$BA$1,0),0)))))),
IF(OR($M189="안 지정 캐릭터 PP 일반등급",$M189="안 지정 캐릭터 PP 영웅등급"),
  IF(AND(OR($B189=10,$B189=11),$M189=OFFSET($M189,-1,0)),OFFSET(R189,-1,0),
    $O189*VLOOKUP($M189,$AN:$BA,MATCH($AX$1,$AN$1:$BA$1,0),0)),
"그외없음")))))))</f>
        <v>#VALUE!</v>
      </c>
      <c r="S189" t="e">
        <f ca="1">IF(OR(ISNUMBER(N189),N189="삭제"),"",
IF(LEFT(N189,5)="Equip",
  IF($BN$1&lt;VLOOKUP(N189,[1]EquipTable!$1:$1048576,MATCH("업데이트순번",[1]EquipTable!$1:$1,0),0),"업데이트순번이상",""),
IF(LEFT(N189,5)="Actor",
  IF($BW$1&lt;VLOOKUP(N189,[2]ActorTable!$1:$1048576,MATCH("업데이트순번",[2]ActorTable!$1:$1,0),0),"업데이트순번이상",""),
"그외없음")))</f>
        <v>#VALUE!</v>
      </c>
      <c r="T189" t="e">
        <f t="shared" ca="1" si="53"/>
        <v>#VALUE!</v>
      </c>
      <c r="U189" t="s">
        <v>83</v>
      </c>
      <c r="V189" t="s">
        <v>184</v>
      </c>
      <c r="W189">
        <v>1</v>
      </c>
      <c r="X189" t="s">
        <v>133</v>
      </c>
      <c r="Z189">
        <v>34</v>
      </c>
      <c r="AA189" t="str">
        <f t="shared" ca="1" si="54"/>
        <v>fe</v>
      </c>
      <c r="AB189" t="s">
        <v>83</v>
      </c>
      <c r="AC189" t="s">
        <v>274</v>
      </c>
      <c r="AD189">
        <v>1</v>
      </c>
      <c r="AE189" t="s">
        <v>129</v>
      </c>
      <c r="AG189">
        <v>800</v>
      </c>
      <c r="AH189" t="str">
        <f t="shared" si="55"/>
        <v/>
      </c>
      <c r="AI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IFERROR(VLOOKUP(AC189,[2]ActorTable!$A:$G,MATCH("이름참고",[2]ActorTable!$1:$1,0),0),"캐릭터없음"),
"")))))</f>
        <v>반원 무늬 대거</v>
      </c>
      <c r="AJ189">
        <v>1</v>
      </c>
      <c r="AK18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v>
      </c>
      <c r="AL189" t="str">
        <f t="shared" ca="1" si="56"/>
        <v>{"dy":2,"sl":6,"tp":"fe","vl":"Equip1002","cn":1,"pt":"GO","pr":800}</v>
      </c>
    </row>
    <row r="190" spans="1:38">
      <c r="A190">
        <v>3</v>
      </c>
      <c r="B190">
        <v>6</v>
      </c>
      <c r="C190">
        <f t="shared" si="51"/>
        <v>0</v>
      </c>
      <c r="D190">
        <f t="shared" ca="1" si="65"/>
        <v>0.83201065407794184</v>
      </c>
      <c r="E190">
        <f t="shared" ca="1" si="65"/>
        <v>0.78319436937080156</v>
      </c>
      <c r="F190">
        <f t="shared" ca="1" si="65"/>
        <v>0.6413925186070788</v>
      </c>
      <c r="G190">
        <f t="shared" ca="1" si="65"/>
        <v>0.98750200219746986</v>
      </c>
      <c r="H190">
        <f t="shared" ca="1" si="65"/>
        <v>0.81446835797238715</v>
      </c>
      <c r="I190">
        <f t="shared" ca="1" si="65"/>
        <v>0.64689647189502886</v>
      </c>
      <c r="M190" t="str">
        <f t="shared" ca="1" si="52"/>
        <v>지정 장비</v>
      </c>
      <c r="N190" t="e">
        <f t="shared" ca="1" si="60"/>
        <v>#VALUE!</v>
      </c>
      <c r="O190">
        <f t="shared" ca="1" si="57"/>
        <v>1</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캐릭터",$M190="지정 캐릭터 LBP1",$M190="지정 캐릭터 LBP2",$M190="지정 캐릭터 LBP3",$M190="안 지정 캐릭터 영웅등급"),"DI",
IF($M190="지정 캐릭터 PP","DI",
IF(OR($M190="안 지정 캐릭터 PP 일반등급",$M190="안 지정 캐릭터 PP 영웅등급"),"GO",
"그외없음"))))))</f>
        <v>GO</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캐릭터",$M190="지정 캐릭터 LBP1",$M190="지정 캐릭터 LBP2",$M190="지정 캐릭터 LBP3"),
  IF(AND(OR($B190=10,$B190=11),$M190=OFFSET($M190,-1,0)),OFFSET(Q190,-1,0),
    IF(ISBLANK(VLOOKUP($N190,[2]ActorTable!$1:$1048576,MATCH("표준 DI pp Min",[2]ActorTable!$1:$1,0),0)),"삭제",
      INT(VLOOKUP($M190,$AN:$BA,MATCH($AX$1,$AN$1:$BA$1,0),0)*(VLOOKUP($N190,[2]ActorTable!$1:$1048576,MATCH("표준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VLOOKUP($M190,$AN:$BA,MATCH($AZ$1,$AN$1:$BA$1,0),0)+INT($H190*(VLOOKUP($M190,$AN:$BA,MATCH($BA$1,$AN$1:$BA$1,0),0)-VLOOKUP($M190,$AN:$BA,MATCH($AZ$1,$AN$1:$BA$1,0),0)+1))),
IF($M190="지정 캐릭터 PP",
  IF(AND(OR($B190=10,$B190=11),$M190=OFFSET($M190,-1,0)),OFFSET(Q190,-1,0),
    INT($O190*VLOOKUP($M190,$AN:$BA,MATCH($AX$1,$AN$1:$BA$1,0),0))),
"그외없음")))))))</f>
        <v>삭제</v>
      </c>
      <c r="R190" t="e">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영웅등급"),VLOOKUP($M190,$AN:$BA,MATCH($AX$1,$AN$1:$BA$1,0),0),
IF(OR($M190="지정 캐릭터",$M190="지정 캐릭터 LBP1",$M190="지정 캐릭터 LBP2",$M190="지정 캐릭터 LBP3"),
  IF(AND(OR($B190=10,$B190=11),$M190=OFFSET($M190,-1,0)),OFFSET(R190,-1,0),
    INT(VLOOKUP($M190,$AN:$BA,MATCH($AX$1,$AN$1:$BA$1,0),0)*(VLOOKUP($N190,[2]ActorTable!$1:$1048576,MATCH("표준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VLOOKUP($M190,$AN:$BA,MATCH($AX$1,$AN$1:$BA$1,0),0)+INT($I190*(VLOOKUP($M190,$AN:$BA,MATCH($AY$1,$AN$1:$BA$1,0),0)-VLOOKUP($M190,$AN:$BA,MATCH($AX$1,$AN$1:$BA$1,0),0)+1))),
IF($M190="지정 캐릭터 PP",
  IF(AND(OR($B190=10,$B190=11),$M190=OFFSET($M190,-1,0)),OFFSET(R190,-1,0),
    INT($O190*(VLOOKUP($M190,$AN:$BA,MATCH($AX$1,$AN$1:$BA$1,0),0)*(VLOOKUP($M190,$AN:$BA,MATCH($AY$1,$AN$1:$BA$1,0),0)+$I190*(VLOOKUP($M190,$AN:$BA,MATCH($AZ$1,$AN$1:$BA$1,0),0)-VLOOKUP($M190,$AN:$BA,MATCH($AY$1,$AN$1:$BA$1,0),0)))))),
IF(OR($M190="안 지정 캐릭터 PP 일반등급",$M190="안 지정 캐릭터 PP 영웅등급"),
  IF(AND(OR($B190=10,$B190=11),$M190=OFFSET($M190,-1,0)),OFFSET(R190,-1,0),
    $O190*VLOOKUP($M190,$AN:$BA,MATCH($AX$1,$AN$1:$BA$1,0),0)),
"그외없음")))))))</f>
        <v>#VALUE!</v>
      </c>
      <c r="S190" t="e">
        <f ca="1">IF(OR(ISNUMBER(N190),N190="삭제"),"",
IF(LEFT(N190,5)="Equip",
  IF($BN$1&lt;VLOOKUP(N190,[1]EquipTable!$1:$1048576,MATCH("업데이트순번",[1]EquipTable!$1:$1,0),0),"업데이트순번이상",""),
IF(LEFT(N190,5)="Actor",
  IF($BW$1&lt;VLOOKUP(N190,[2]ActorTable!$1:$1048576,MATCH("업데이트순번",[2]ActorTable!$1:$1,0),0),"업데이트순번이상",""),
"그외없음")))</f>
        <v>#VALUE!</v>
      </c>
      <c r="T190" t="e">
        <f t="shared" ca="1" si="53"/>
        <v>#VALUE!</v>
      </c>
      <c r="U190" t="s">
        <v>83</v>
      </c>
      <c r="V190" t="s">
        <v>283</v>
      </c>
      <c r="W190">
        <v>1</v>
      </c>
      <c r="X190" t="s">
        <v>133</v>
      </c>
      <c r="Z190">
        <v>12</v>
      </c>
      <c r="AA190" t="str">
        <f t="shared" ca="1" si="54"/>
        <v>fe</v>
      </c>
      <c r="AB190" t="s">
        <v>83</v>
      </c>
      <c r="AC190" t="s">
        <v>113</v>
      </c>
      <c r="AD190">
        <v>1</v>
      </c>
      <c r="AE190" t="s">
        <v>129</v>
      </c>
      <c r="AG190">
        <v>600</v>
      </c>
      <c r="AH190" t="str">
        <f t="shared" si="55"/>
        <v/>
      </c>
      <c r="AI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IFERROR(VLOOKUP(AC190,[2]ActorTable!$A:$G,MATCH("이름참고",[2]ActorTable!$1:$1,0),0),"캐릭터없음"),
"")))))</f>
        <v>석공의 망치</v>
      </c>
      <c r="AJ190">
        <v>1</v>
      </c>
      <c r="AK19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v>
      </c>
      <c r="AL190" t="str">
        <f t="shared" ca="1" si="56"/>
        <v>{"dy":3,"sl":6,"tp":"fe","vl":"Equip4001","cn":1,"pt":"GO","pr":600}</v>
      </c>
    </row>
    <row r="191" spans="1:38">
      <c r="A191">
        <v>4</v>
      </c>
      <c r="B191">
        <v>6</v>
      </c>
      <c r="C191">
        <f t="shared" si="51"/>
        <v>0</v>
      </c>
      <c r="D191">
        <f t="shared" ca="1" si="65"/>
        <v>0.25516649677322123</v>
      </c>
      <c r="E191">
        <f t="shared" ca="1" si="65"/>
        <v>0.50757558190925223</v>
      </c>
      <c r="F191">
        <f t="shared" ca="1" si="65"/>
        <v>0.41584559019679856</v>
      </c>
      <c r="G191">
        <f t="shared" ca="1" si="65"/>
        <v>1.6579391320311054E-2</v>
      </c>
      <c r="H191">
        <f t="shared" ca="1" si="65"/>
        <v>0.53613546825374936</v>
      </c>
      <c r="I191">
        <f t="shared" ca="1" si="65"/>
        <v>0.38779547062534725</v>
      </c>
      <c r="M191" t="str">
        <f t="shared" ca="1" si="52"/>
        <v>지정 장비</v>
      </c>
      <c r="N191" t="e">
        <f t="shared" ca="1" si="60"/>
        <v>#VALUE!</v>
      </c>
      <c r="O191">
        <f t="shared" ca="1" si="57"/>
        <v>1</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캐릭터",$M191="지정 캐릭터 LBP1",$M191="지정 캐릭터 LBP2",$M191="지정 캐릭터 LBP3",$M191="안 지정 캐릭터 영웅등급"),"DI",
IF($M191="지정 캐릭터 PP","DI",
IF(OR($M191="안 지정 캐릭터 PP 일반등급",$M191="안 지정 캐릭터 PP 영웅등급"),"GO",
"그외없음"))))))</f>
        <v>DI</v>
      </c>
      <c r="Q191" t="e">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캐릭터",$M191="지정 캐릭터 LBP1",$M191="지정 캐릭터 LBP2",$M191="지정 캐릭터 LBP3"),
  IF(AND(OR($B191=10,$B191=11),$M191=OFFSET($M191,-1,0)),OFFSET(Q191,-1,0),
    IF(ISBLANK(VLOOKUP($N191,[2]ActorTable!$1:$1048576,MATCH("표준 DI pp Min",[2]ActorTable!$1:$1,0),0)),"삭제",
      INT(VLOOKUP($M191,$AN:$BA,MATCH($AX$1,$AN$1:$BA$1,0),0)*(VLOOKUP($N191,[2]ActorTable!$1:$1048576,MATCH("표준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VLOOKUP($M191,$AN:$BA,MATCH($AZ$1,$AN$1:$BA$1,0),0)+INT($H191*(VLOOKUP($M191,$AN:$BA,MATCH($BA$1,$AN$1:$BA$1,0),0)-VLOOKUP($M191,$AN:$BA,MATCH($AZ$1,$AN$1:$BA$1,0),0)+1))),
IF($M191="지정 캐릭터 PP",
  IF(AND(OR($B191=10,$B191=11),$M191=OFFSET($M191,-1,0)),OFFSET(Q191,-1,0),
    INT($O191*VLOOKUP($M191,$AN:$BA,MATCH($AX$1,$AN$1:$BA$1,0),0))),
"그외없음")))))))</f>
        <v>#VALUE!</v>
      </c>
      <c r="R191" t="e">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영웅등급"),VLOOKUP($M191,$AN:$BA,MATCH($AX$1,$AN$1:$BA$1,0),0),
IF(OR($M191="지정 캐릭터",$M191="지정 캐릭터 LBP1",$M191="지정 캐릭터 LBP2",$M191="지정 캐릭터 LBP3"),
  IF(AND(OR($B191=10,$B191=11),$M191=OFFSET($M191,-1,0)),OFFSET(R191,-1,0),
    INT(VLOOKUP($M191,$AN:$BA,MATCH($AX$1,$AN$1:$BA$1,0),0)*(VLOOKUP($N191,[2]ActorTable!$1:$1048576,MATCH("표준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VLOOKUP($M191,$AN:$BA,MATCH($AX$1,$AN$1:$BA$1,0),0)+INT($I191*(VLOOKUP($M191,$AN:$BA,MATCH($AY$1,$AN$1:$BA$1,0),0)-VLOOKUP($M191,$AN:$BA,MATCH($AX$1,$AN$1:$BA$1,0),0)+1))),
IF($M191="지정 캐릭터 PP",
  IF(AND(OR($B191=10,$B191=11),$M191=OFFSET($M191,-1,0)),OFFSET(R191,-1,0),
    INT($O191*(VLOOKUP($M191,$AN:$BA,MATCH($AX$1,$AN$1:$BA$1,0),0)*(VLOOKUP($M191,$AN:$BA,MATCH($AY$1,$AN$1:$BA$1,0),0)+$I191*(VLOOKUP($M191,$AN:$BA,MATCH($AZ$1,$AN$1:$BA$1,0),0)-VLOOKUP($M191,$AN:$BA,MATCH($AY$1,$AN$1:$BA$1,0),0)))))),
IF(OR($M191="안 지정 캐릭터 PP 일반등급",$M191="안 지정 캐릭터 PP 영웅등급"),
  IF(AND(OR($B191=10,$B191=11),$M191=OFFSET($M191,-1,0)),OFFSET(R191,-1,0),
    $O191*VLOOKUP($M191,$AN:$BA,MATCH($AX$1,$AN$1:$BA$1,0),0)),
"그외없음")))))))</f>
        <v>#VALUE!</v>
      </c>
      <c r="S191" t="e">
        <f ca="1">IF(OR(ISNUMBER(N191),N191="삭제"),"",
IF(LEFT(N191,5)="Equip",
  IF($BN$1&lt;VLOOKUP(N191,[1]EquipTable!$1:$1048576,MATCH("업데이트순번",[1]EquipTable!$1:$1,0),0),"업데이트순번이상",""),
IF(LEFT(N191,5)="Actor",
  IF($BW$1&lt;VLOOKUP(N191,[2]ActorTable!$1:$1048576,MATCH("업데이트순번",[2]ActorTable!$1:$1,0),0),"업데이트순번이상",""),
"그외없음")))</f>
        <v>#VALUE!</v>
      </c>
      <c r="T191" t="e">
        <f t="shared" ca="1" si="53"/>
        <v>#VALUE!</v>
      </c>
      <c r="U191" t="s">
        <v>83</v>
      </c>
      <c r="V191" t="s">
        <v>289</v>
      </c>
      <c r="W191">
        <v>1</v>
      </c>
      <c r="X191" t="s">
        <v>133</v>
      </c>
      <c r="Z191">
        <v>36</v>
      </c>
      <c r="AA191" t="str">
        <f t="shared" ca="1" si="54"/>
        <v>fe</v>
      </c>
      <c r="AB191" t="s">
        <v>83</v>
      </c>
      <c r="AC191" t="s">
        <v>208</v>
      </c>
      <c r="AD191">
        <v>1</v>
      </c>
      <c r="AE191" t="s">
        <v>129</v>
      </c>
      <c r="AG191">
        <v>22500</v>
      </c>
      <c r="AH191" t="str">
        <f t="shared" si="55"/>
        <v/>
      </c>
      <c r="AI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IFERROR(VLOOKUP(AC191,[2]ActorTable!$A:$G,MATCH("이름참고",[2]ActorTable!$1:$1,0),0),"캐릭터없음"),
"")))))</f>
        <v>고대 주술인의 방패</v>
      </c>
      <c r="AJ191">
        <v>1</v>
      </c>
      <c r="AK19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v>
      </c>
      <c r="AL191" t="str">
        <f t="shared" ca="1" si="56"/>
        <v>{"dy":4,"sl":6,"tp":"fe","vl":"Equip7301","cn":1,"pt":"GO","pr":22500}</v>
      </c>
    </row>
    <row r="192" spans="1:38">
      <c r="A192">
        <v>5</v>
      </c>
      <c r="B192">
        <v>6</v>
      </c>
      <c r="C192">
        <f t="shared" si="51"/>
        <v>0</v>
      </c>
      <c r="D192">
        <f t="shared" ref="D192:I201" ca="1" si="66">RAND()</f>
        <v>0.41757870844142309</v>
      </c>
      <c r="E192">
        <f t="shared" ca="1" si="66"/>
        <v>0.26970097454190034</v>
      </c>
      <c r="F192">
        <f t="shared" ca="1" si="66"/>
        <v>0.20266322877366261</v>
      </c>
      <c r="G192">
        <f t="shared" ca="1" si="66"/>
        <v>0.1742015544978901</v>
      </c>
      <c r="H192">
        <f t="shared" ca="1" si="66"/>
        <v>0.85133283300564588</v>
      </c>
      <c r="I192">
        <f t="shared" ca="1" si="66"/>
        <v>0.12553096818996534</v>
      </c>
      <c r="M192" t="str">
        <f t="shared" ca="1" si="52"/>
        <v>지정 장비</v>
      </c>
      <c r="N192" t="e">
        <f t="shared" ca="1" si="60"/>
        <v>#VALUE!</v>
      </c>
      <c r="O192">
        <f t="shared" ca="1" si="57"/>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캐릭터",$M192="지정 캐릭터 LBP1",$M192="지정 캐릭터 LBP2",$M192="지정 캐릭터 LBP3",$M192="안 지정 캐릭터 영웅등급"),"DI",
IF($M192="지정 캐릭터 PP","DI",
IF(OR($M192="안 지정 캐릭터 PP 일반등급",$M192="안 지정 캐릭터 PP 영웅등급"),"GO",
"그외없음"))))))</f>
        <v>DI</v>
      </c>
      <c r="Q192" t="e">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캐릭터",$M192="지정 캐릭터 LBP1",$M192="지정 캐릭터 LBP2",$M192="지정 캐릭터 LBP3"),
  IF(AND(OR($B192=10,$B192=11),$M192=OFFSET($M192,-1,0)),OFFSET(Q192,-1,0),
    IF(ISBLANK(VLOOKUP($N192,[2]ActorTable!$1:$1048576,MATCH("표준 DI pp Min",[2]ActorTable!$1:$1,0),0)),"삭제",
      INT(VLOOKUP($M192,$AN:$BA,MATCH($AX$1,$AN$1:$BA$1,0),0)*(VLOOKUP($N192,[2]ActorTable!$1:$1048576,MATCH("표준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VLOOKUP($M192,$AN:$BA,MATCH($AZ$1,$AN$1:$BA$1,0),0)+INT($H192*(VLOOKUP($M192,$AN:$BA,MATCH($BA$1,$AN$1:$BA$1,0),0)-VLOOKUP($M192,$AN:$BA,MATCH($AZ$1,$AN$1:$BA$1,0),0)+1))),
IF($M192="지정 캐릭터 PP",
  IF(AND(OR($B192=10,$B192=11),$M192=OFFSET($M192,-1,0)),OFFSET(Q192,-1,0),
    INT($O192*VLOOKUP($M192,$AN:$BA,MATCH($AX$1,$AN$1:$BA$1,0),0))),
"그외없음")))))))</f>
        <v>#VALUE!</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영웅등급"),VLOOKUP($M192,$AN:$BA,MATCH($AX$1,$AN$1:$BA$1,0),0),
IF(OR($M192="지정 캐릭터",$M192="지정 캐릭터 LBP1",$M192="지정 캐릭터 LBP2",$M192="지정 캐릭터 LBP3"),
  IF(AND(OR($B192=10,$B192=11),$M192=OFFSET($M192,-1,0)),OFFSET(R192,-1,0),
    INT(VLOOKUP($M192,$AN:$BA,MATCH($AX$1,$AN$1:$BA$1,0),0)*(VLOOKUP($N192,[2]ActorTable!$1:$1048576,MATCH("표준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VLOOKUP($M192,$AN:$BA,MATCH($AX$1,$AN$1:$BA$1,0),0)+INT($I192*(VLOOKUP($M192,$AN:$BA,MATCH($AY$1,$AN$1:$BA$1,0),0)-VLOOKUP($M192,$AN:$BA,MATCH($AX$1,$AN$1:$BA$1,0),0)+1))),
IF($M192="지정 캐릭터 PP",
  IF(AND(OR($B192=10,$B192=11),$M192=OFFSET($M192,-1,0)),OFFSET(R192,-1,0),
    INT($O192*(VLOOKUP($M192,$AN:$BA,MATCH($AX$1,$AN$1:$BA$1,0),0)*(VLOOKUP($M192,$AN:$BA,MATCH($AY$1,$AN$1:$BA$1,0),0)+$I192*(VLOOKUP($M192,$AN:$BA,MATCH($AZ$1,$AN$1:$BA$1,0),0)-VLOOKUP($M192,$AN:$BA,MATCH($AY$1,$AN$1:$BA$1,0),0)))))),
IF(OR($M192="안 지정 캐릭터 PP 일반등급",$M192="안 지정 캐릭터 PP 영웅등급"),
  IF(AND(OR($B192=10,$B192=11),$M192=OFFSET($M192,-1,0)),OFFSET(R192,-1,0),
    $O192*VLOOKUP($M192,$AN:$BA,MATCH($AX$1,$AN$1:$BA$1,0),0)),
"그외없음")))))))</f>
        <v>#VALUE!</v>
      </c>
      <c r="S192" t="e">
        <f ca="1">IF(OR(ISNUMBER(N192),N192="삭제"),"",
IF(LEFT(N192,5)="Equip",
  IF($BN$1&lt;VLOOKUP(N192,[1]EquipTable!$1:$1048576,MATCH("업데이트순번",[1]EquipTable!$1:$1,0),0),"업데이트순번이상",""),
IF(LEFT(N192,5)="Actor",
  IF($BW$1&lt;VLOOKUP(N192,[2]ActorTable!$1:$1048576,MATCH("업데이트순번",[2]ActorTable!$1:$1,0),0),"업데이트순번이상",""),
"그외없음")))</f>
        <v>#VALUE!</v>
      </c>
      <c r="T192" t="e">
        <f t="shared" ca="1" si="53"/>
        <v>#VALUE!</v>
      </c>
      <c r="U192" t="s">
        <v>83</v>
      </c>
      <c r="V192" t="s">
        <v>112</v>
      </c>
      <c r="W192">
        <v>1</v>
      </c>
      <c r="X192" t="s">
        <v>129</v>
      </c>
      <c r="Z192">
        <v>3500</v>
      </c>
      <c r="AA192" t="str">
        <f t="shared" ca="1" si="54"/>
        <v>fe</v>
      </c>
      <c r="AB192" t="s">
        <v>83</v>
      </c>
      <c r="AC192" t="s">
        <v>282</v>
      </c>
      <c r="AD192">
        <v>1</v>
      </c>
      <c r="AE192" t="s">
        <v>129</v>
      </c>
      <c r="AG192">
        <v>7900</v>
      </c>
      <c r="AH192" t="str">
        <f t="shared" si="55"/>
        <v/>
      </c>
      <c r="AI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IFERROR(VLOOKUP(AC192,[2]ActorTable!$A:$G,MATCH("이름참고",[2]ActorTable!$1:$1,0),0),"캐릭터없음"),
"")))))</f>
        <v>회전식 강철 활</v>
      </c>
      <c r="AJ192">
        <v>1</v>
      </c>
      <c r="AK19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v>
      </c>
      <c r="AL192" t="str">
        <f t="shared" ca="1" si="56"/>
        <v>{"dy":5,"sl":6,"tp":"fe","vl":"Equip2302","cn":1,"pt":"GO","pr":7900}</v>
      </c>
    </row>
    <row r="193" spans="1:38">
      <c r="A193">
        <v>6</v>
      </c>
      <c r="B193">
        <v>6</v>
      </c>
      <c r="C193">
        <f t="shared" si="51"/>
        <v>0</v>
      </c>
      <c r="D193">
        <f t="shared" ca="1" si="66"/>
        <v>0.84285114317200638</v>
      </c>
      <c r="E193">
        <f t="shared" ca="1" si="66"/>
        <v>0.76751791006667192</v>
      </c>
      <c r="F193">
        <f t="shared" ca="1" si="66"/>
        <v>3.6477560104645868E-2</v>
      </c>
      <c r="G193">
        <f t="shared" ca="1" si="66"/>
        <v>0.80523931968776341</v>
      </c>
      <c r="H193">
        <f t="shared" ca="1" si="66"/>
        <v>0.9379633939274048</v>
      </c>
      <c r="I193">
        <f t="shared" ca="1" si="66"/>
        <v>0.89025157087380691</v>
      </c>
      <c r="M193" t="str">
        <f t="shared" ca="1" si="52"/>
        <v>지정 장비</v>
      </c>
      <c r="N193" t="e">
        <f t="shared" ca="1" si="60"/>
        <v>#VALUE!</v>
      </c>
      <c r="O193">
        <f t="shared" ca="1" si="57"/>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캐릭터",$M193="지정 캐릭터 LBP1",$M193="지정 캐릭터 LBP2",$M193="지정 캐릭터 LBP3",$M193="안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캐릭터",$M193="지정 캐릭터 LBP1",$M193="지정 캐릭터 LBP2",$M193="지정 캐릭터 LBP3"),
  IF(AND(OR($B193=10,$B193=11),$M193=OFFSET($M193,-1,0)),OFFSET(Q193,-1,0),
    IF(ISBLANK(VLOOKUP($N193,[2]ActorTable!$1:$1048576,MATCH("표준 DI pp Min",[2]ActorTable!$1:$1,0),0)),"삭제",
      INT(VLOOKUP($M193,$AN:$BA,MATCH($AX$1,$AN$1:$BA$1,0),0)*(VLOOKUP($N193,[2]ActorTable!$1:$1048576,MATCH("표준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VLOOKUP($M193,$AN:$BA,MATCH($AZ$1,$AN$1:$BA$1,0),0)+INT($H193*(VLOOKUP($M193,$AN:$BA,MATCH($BA$1,$AN$1:$BA$1,0),0)-VLOOKUP($M193,$AN:$BA,MATCH($AZ$1,$AN$1:$BA$1,0),0)+1))),
IF($M193="지정 캐릭터 PP",
  IF(AND(OR($B193=10,$B193=11),$M193=OFFSET($M193,-1,0)),OFFSET(Q193,-1,0),
    INT($O193*VLOOKUP($M193,$AN:$BA,MATCH($AX$1,$AN$1:$BA$1,0),0))),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영웅등급"),VLOOKUP($M193,$AN:$BA,MATCH($AX$1,$AN$1:$BA$1,0),0),
IF(OR($M193="지정 캐릭터",$M193="지정 캐릭터 LBP1",$M193="지정 캐릭터 LBP2",$M193="지정 캐릭터 LBP3"),
  IF(AND(OR($B193=10,$B193=11),$M193=OFFSET($M193,-1,0)),OFFSET(R193,-1,0),
    INT(VLOOKUP($M193,$AN:$BA,MATCH($AX$1,$AN$1:$BA$1,0),0)*(VLOOKUP($N193,[2]ActorTable!$1:$1048576,MATCH("표준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VLOOKUP($M193,$AN:$BA,MATCH($AX$1,$AN$1:$BA$1,0),0)+INT($I193*(VLOOKUP($M193,$AN:$BA,MATCH($AY$1,$AN$1:$BA$1,0),0)-VLOOKUP($M193,$AN:$BA,MATCH($AX$1,$AN$1:$BA$1,0),0)+1))),
IF($M193="지정 캐릭터 PP",
  IF(AND(OR($B193=10,$B193=11),$M193=OFFSET($M193,-1,0)),OFFSET(R193,-1,0),
    INT($O193*(VLOOKUP($M193,$AN:$BA,MATCH($AX$1,$AN$1:$BA$1,0),0)*(VLOOKUP($M193,$AN:$BA,MATCH($AY$1,$AN$1:$BA$1,0),0)+$I193*(VLOOKUP($M193,$AN:$BA,MATCH($AZ$1,$AN$1:$BA$1,0),0)-VLOOKUP($M193,$AN:$BA,MATCH($AY$1,$AN$1:$BA$1,0),0)))))),
IF(OR($M193="안 지정 캐릭터 PP 일반등급",$M193="안 지정 캐릭터 PP 영웅등급"),
  IF(AND(OR($B193=10,$B193=11),$M193=OFFSET($M193,-1,0)),OFFSET(R193,-1,0),
    $O193*VLOOKUP($M193,$AN:$BA,MATCH($AX$1,$AN$1:$BA$1,0),0)),
"그외없음")))))))</f>
        <v>#VALUE!</v>
      </c>
      <c r="S193" t="e">
        <f ca="1">IF(OR(ISNUMBER(N193),N193="삭제"),"",
IF(LEFT(N193,5)="Equip",
  IF($BN$1&lt;VLOOKUP(N193,[1]EquipTable!$1:$1048576,MATCH("업데이트순번",[1]EquipTable!$1:$1,0),0),"업데이트순번이상",""),
IF(LEFT(N193,5)="Actor",
  IF($BW$1&lt;VLOOKUP(N193,[2]ActorTable!$1:$1048576,MATCH("업데이트순번",[2]ActorTable!$1:$1,0),0),"업데이트순번이상",""),
"그외없음")))</f>
        <v>#VALUE!</v>
      </c>
      <c r="T193" t="e">
        <f t="shared" ca="1" si="53"/>
        <v>#VALUE!</v>
      </c>
      <c r="U193" t="s">
        <v>83</v>
      </c>
      <c r="V193" t="s">
        <v>284</v>
      </c>
      <c r="W193">
        <v>1</v>
      </c>
      <c r="X193" t="s">
        <v>129</v>
      </c>
      <c r="Z193">
        <v>3500</v>
      </c>
      <c r="AA193" t="str">
        <f t="shared" ca="1" si="54"/>
        <v>fe</v>
      </c>
      <c r="AB193" t="s">
        <v>83</v>
      </c>
      <c r="AC193" t="s">
        <v>190</v>
      </c>
      <c r="AD193">
        <v>1</v>
      </c>
      <c r="AE193" t="s">
        <v>129</v>
      </c>
      <c r="AG193">
        <v>3200</v>
      </c>
      <c r="AH193" t="str">
        <f t="shared" si="55"/>
        <v/>
      </c>
      <c r="AI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IFERROR(VLOOKUP(AC193,[2]ActorTable!$A:$G,MATCH("이름참고",[2]ActorTable!$1:$1,0),0),"캐릭터없음"),
"")))))</f>
        <v>버블 블래스터</v>
      </c>
      <c r="AJ193">
        <v>1</v>
      </c>
      <c r="AK19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v>
      </c>
      <c r="AL193" t="str">
        <f t="shared" ca="1" si="56"/>
        <v>{"dy":6,"sl":6,"tp":"fe","vl":"Equip6102","cn":1,"pt":"GO","pr":3200}</v>
      </c>
    </row>
    <row r="194" spans="1:38">
      <c r="A194">
        <v>7</v>
      </c>
      <c r="B194">
        <v>6</v>
      </c>
      <c r="C194">
        <f t="shared" ref="C194:C257" si="67">IF(B194&lt;=9,0,
IF(B194=10,1,2))</f>
        <v>0</v>
      </c>
      <c r="D194">
        <f t="shared" ca="1" si="66"/>
        <v>8.7973237759927381E-2</v>
      </c>
      <c r="E194">
        <f t="shared" ca="1" si="66"/>
        <v>0.85549804124310425</v>
      </c>
      <c r="F194">
        <f t="shared" ca="1" si="66"/>
        <v>0.14851202248764217</v>
      </c>
      <c r="G194">
        <f t="shared" ca="1" si="66"/>
        <v>0.54415636860458272</v>
      </c>
      <c r="H194">
        <f t="shared" ca="1" si="66"/>
        <v>0.43173454699357983</v>
      </c>
      <c r="I194">
        <f t="shared" ca="1" si="66"/>
        <v>0.65300171052154654</v>
      </c>
      <c r="M194" t="str">
        <f t="shared" ref="M194:M257" ca="1" si="68">IF(LEN(J194)&lt;&gt;0,J194,VLOOKUP(D194+$B194,$BH:$BI,MATCH($BI$1,$BH$1:$BI$1,0),1))</f>
        <v>지정 장비</v>
      </c>
      <c r="N194" t="e">
        <f t="shared" ca="1" si="60"/>
        <v>#VALUE!</v>
      </c>
      <c r="O194">
        <f t="shared" ca="1" si="57"/>
        <v>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캐릭터",$M194="지정 캐릭터 LBP1",$M194="지정 캐릭터 LBP2",$M194="지정 캐릭터 LBP3",$M194="안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캐릭터",$M194="지정 캐릭터 LBP1",$M194="지정 캐릭터 LBP2",$M194="지정 캐릭터 LBP3"),
  IF(AND(OR($B194=10,$B194=11),$M194=OFFSET($M194,-1,0)),OFFSET(Q194,-1,0),
    IF(ISBLANK(VLOOKUP($N194,[2]ActorTable!$1:$1048576,MATCH("표준 DI pp Min",[2]ActorTable!$1:$1,0),0)),"삭제",
      INT(VLOOKUP($M194,$AN:$BA,MATCH($AX$1,$AN$1:$BA$1,0),0)*(VLOOKUP($N194,[2]ActorTable!$1:$1048576,MATCH("표준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VLOOKUP($M194,$AN:$BA,MATCH($AZ$1,$AN$1:$BA$1,0),0)+INT($H194*(VLOOKUP($M194,$AN:$BA,MATCH($BA$1,$AN$1:$BA$1,0),0)-VLOOKUP($M194,$AN:$BA,MATCH($AZ$1,$AN$1:$BA$1,0),0)+1))),
IF($M194="지정 캐릭터 PP",
  IF(AND(OR($B194=10,$B194=11),$M194=OFFSET($M194,-1,0)),OFFSET(Q194,-1,0),
    INT($O194*VLOOKUP($M194,$AN:$BA,MATCH($AX$1,$AN$1:$BA$1,0),0))),
"그외없음")))))))</f>
        <v>삭제</v>
      </c>
      <c r="R194" t="e">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영웅등급"),VLOOKUP($M194,$AN:$BA,MATCH($AX$1,$AN$1:$BA$1,0),0),
IF(OR($M194="지정 캐릭터",$M194="지정 캐릭터 LBP1",$M194="지정 캐릭터 LBP2",$M194="지정 캐릭터 LBP3"),
  IF(AND(OR($B194=10,$B194=11),$M194=OFFSET($M194,-1,0)),OFFSET(R194,-1,0),
    INT(VLOOKUP($M194,$AN:$BA,MATCH($AX$1,$AN$1:$BA$1,0),0)*(VLOOKUP($N194,[2]ActorTable!$1:$1048576,MATCH("표준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VLOOKUP($M194,$AN:$BA,MATCH($AX$1,$AN$1:$BA$1,0),0)+INT($I194*(VLOOKUP($M194,$AN:$BA,MATCH($AY$1,$AN$1:$BA$1,0),0)-VLOOKUP($M194,$AN:$BA,MATCH($AX$1,$AN$1:$BA$1,0),0)+1))),
IF($M194="지정 캐릭터 PP",
  IF(AND(OR($B194=10,$B194=11),$M194=OFFSET($M194,-1,0)),OFFSET(R194,-1,0),
    INT($O194*(VLOOKUP($M194,$AN:$BA,MATCH($AX$1,$AN$1:$BA$1,0),0)*(VLOOKUP($M194,$AN:$BA,MATCH($AY$1,$AN$1:$BA$1,0),0)+$I194*(VLOOKUP($M194,$AN:$BA,MATCH($AZ$1,$AN$1:$BA$1,0),0)-VLOOKUP($M194,$AN:$BA,MATCH($AY$1,$AN$1:$BA$1,0),0)))))),
IF(OR($M194="안 지정 캐릭터 PP 일반등급",$M194="안 지정 캐릭터 PP 영웅등급"),
  IF(AND(OR($B194=10,$B194=11),$M194=OFFSET($M194,-1,0)),OFFSET(R194,-1,0),
    $O194*VLOOKUP($M194,$AN:$BA,MATCH($AX$1,$AN$1:$BA$1,0),0)),
"그외없음")))))))</f>
        <v>#VALUE!</v>
      </c>
      <c r="S194" t="e">
        <f ca="1">IF(OR(ISNUMBER(N194),N194="삭제"),"",
IF(LEFT(N194,5)="Equip",
  IF($BN$1&lt;VLOOKUP(N194,[1]EquipTable!$1:$1048576,MATCH("업데이트순번",[1]EquipTable!$1:$1,0),0),"업데이트순번이상",""),
IF(LEFT(N194,5)="Actor",
  IF($BW$1&lt;VLOOKUP(N194,[2]ActorTable!$1:$1048576,MATCH("업데이트순번",[2]ActorTable!$1:$1,0),0),"업데이트순번이상",""),
"그외없음")))</f>
        <v>#VALUE!</v>
      </c>
      <c r="T194" t="e">
        <f t="shared" ref="T194:T257" ca="1" si="69">IF(OR(ISNUMBER(N194),N194="삭제"),0,
IF(LEFT(N194,5)="Equip",IF(MID(N194,7,1)="4",1,0),
IF(LEFT(N194,5)="Actor",IF(MID(N194,7,1)="2",1,0),
"그외없음")))</f>
        <v>#VALUE!</v>
      </c>
      <c r="U194" t="s">
        <v>83</v>
      </c>
      <c r="V194" t="s">
        <v>284</v>
      </c>
      <c r="W194">
        <v>1</v>
      </c>
      <c r="X194" t="s">
        <v>129</v>
      </c>
      <c r="Z194">
        <v>3900</v>
      </c>
      <c r="AA194" t="str">
        <f t="shared" ref="AA194:AA257" ca="1" si="70">IF(ISBLANK(AB194),"",
VLOOKUP(AB194,OFFSET(INDIRECT("$A:$B"),0,MATCH(AB$1&amp;"_Verify",INDIRECT("$1:$1"),0)-1),2,0)
)</f>
        <v>fe</v>
      </c>
      <c r="AB194" t="s">
        <v>83</v>
      </c>
      <c r="AC194" t="s">
        <v>183</v>
      </c>
      <c r="AD194">
        <v>1</v>
      </c>
      <c r="AE194" t="s">
        <v>129</v>
      </c>
      <c r="AG194">
        <v>800</v>
      </c>
      <c r="AH194" t="str">
        <f t="shared" ref="AH194:AH257" si="71">IF(ISBLANK($AB194),"",
IF(AND($B194&gt;=VLOOKUP($AB194,$AN:$AQ,3,0),$B194&lt;=VLOOKUP($AB194,$AN:$AQ,4,0)),"","슬롯타입이상"))</f>
        <v/>
      </c>
      <c r="AI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IFERROR(VLOOKUP(AC194,[2]ActorTable!$A:$G,MATCH("이름참고",[2]ActorTable!$1:$1,0),0),"캐릭터없음"),
"")))))</f>
        <v>루비 장식 아밍 소드</v>
      </c>
      <c r="AJ194">
        <v>1</v>
      </c>
      <c r="AK19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v>
      </c>
      <c r="AL194" t="str">
        <f t="shared" ref="AL194:AL257" ca="1" si="72">IF(AJ194&lt;&gt;1,"",
"{"""&amp;A$1&amp;""":"&amp;A194
&amp;","""&amp;B$1&amp;""":"&amp;B194
&amp;IF(LEN(AA194)=0,"",","""&amp;AA$1&amp;""":"""&amp;AA194&amp;"""")
&amp;IF(LEN(AC194)=0,"",","""&amp;AC$1&amp;""":"""&amp;AC194&amp;"""")
&amp;IF(LEN(AD194)=0,"",","""&amp;AD$1&amp;""":"&amp;AD194)
&amp;IF(LEN(AE194)=0,"",","""&amp;AE$1&amp;""":"""&amp;AE194&amp;"""")
&amp;IF(LEN(AF194)=0,"",","""&amp;AF$1&amp;""":"&amp;AF194)
&amp;IF(LEN(AG194)=0,"",","""&amp;AG$1&amp;""":"&amp;AG194)&amp;"}")</f>
        <v>{"dy":7,"sl":6,"tp":"fe","vl":"Equip5001","cn":1,"pt":"GO","pr":800}</v>
      </c>
    </row>
    <row r="195" spans="1:38">
      <c r="A195">
        <v>8</v>
      </c>
      <c r="B195">
        <v>6</v>
      </c>
      <c r="C195">
        <f t="shared" si="67"/>
        <v>0</v>
      </c>
      <c r="D195">
        <f t="shared" ca="1" si="66"/>
        <v>0.46468435608311043</v>
      </c>
      <c r="E195">
        <f t="shared" ca="1" si="66"/>
        <v>0.2774758619181088</v>
      </c>
      <c r="F195">
        <f t="shared" ca="1" si="66"/>
        <v>0.74646563737099469</v>
      </c>
      <c r="G195">
        <f t="shared" ca="1" si="66"/>
        <v>0.42023282693223107</v>
      </c>
      <c r="H195">
        <f t="shared" ca="1" si="66"/>
        <v>0.14841140937926467</v>
      </c>
      <c r="I195">
        <f t="shared" ca="1" si="66"/>
        <v>0.85880252104456234</v>
      </c>
      <c r="M195" t="str">
        <f t="shared" ca="1" si="68"/>
        <v>지정 장비</v>
      </c>
      <c r="N195" t="e">
        <f t="shared" ca="1" si="60"/>
        <v>#VALUE!</v>
      </c>
      <c r="O195">
        <f t="shared" ref="O195:O258" ca="1" si="73">IF(LEN(L195)&lt;&gt;0,
  IF(OR(LEN($J195)=0,LEN($K195)=0),"세 칸 모두 입력",L195),
IF($M195="삭제","삭제",
IF(OR($M195="지정 장비",$M195="캐릭터 상자 일반등급",$M195="캐릭터 상자 영웅등급",$M195="지정 캐릭터",$M195="지정 캐릭터 LBP1",$M195="지정 캐릭터 LBP2",$M195="지정 캐릭터 LBP3",$M195="안 지정 캐릭터 영웅등급"),1,
IF($M195="지정 캐릭터 PP",
  IF(AND(OR($B195=10,$B195=11),$M195=OFFSET($M195,-1,0)),OFFSET(O195,-1,0),
    VLOOKUP($M195,$AN:$AZ,MATCH($AV$1,$AN$1:$AZ$1,0),0)+INT($E195*(VLOOKUP($M195,$AN:$AZ,MATCH($AW$1,$AN$1:$AZ$1,0),0)-VLOOKUP($M195,$AN:$AZ,MATCH($AV$1,$AN$1:$AZ$1,0),0)+1))),
IF(OR($M195="안 지정 캐릭터 PP 일반등급",$M195="안 지정 캐릭터 PP 영웅등급"),
  IF(AND(OR($B195=10,$B195=11),$M195=OFFSET($M195,-1,0)),OFFSET(O195,-1,0),
    VLOOKUP($M195,$AN:$AZ,MATCH($AV$1,$AN$1:$AZ$1,0),0)+INT($E195*(VLOOKUP($M195,$AN:$AZ,MATCH($AW$1,$AN$1:$AZ$1,0),0)-VLOOKUP($M195,$AN:$AZ,MATCH($AV$1,$AN$1:$AZ$1,0),0)+1))),
"그외없음")))))</f>
        <v>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캐릭터",$M195="지정 캐릭터 LBP1",$M195="지정 캐릭터 LBP2",$M195="지정 캐릭터 LBP3",$M195="안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캐릭터",$M195="지정 캐릭터 LBP1",$M195="지정 캐릭터 LBP2",$M195="지정 캐릭터 LBP3"),
  IF(AND(OR($B195=10,$B195=11),$M195=OFFSET($M195,-1,0)),OFFSET(Q195,-1,0),
    IF(ISBLANK(VLOOKUP($N195,[2]ActorTable!$1:$1048576,MATCH("표준 DI pp Min",[2]ActorTable!$1:$1,0),0)),"삭제",
      INT(VLOOKUP($M195,$AN:$BA,MATCH($AX$1,$AN$1:$BA$1,0),0)*(VLOOKUP($N195,[2]ActorTable!$1:$1048576,MATCH("표준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VLOOKUP($M195,$AN:$BA,MATCH($AZ$1,$AN$1:$BA$1,0),0)+INT($H195*(VLOOKUP($M195,$AN:$BA,MATCH($BA$1,$AN$1:$BA$1,0),0)-VLOOKUP($M195,$AN:$BA,MATCH($AZ$1,$AN$1:$BA$1,0),0)+1))),
IF($M195="지정 캐릭터 PP",
  IF(AND(OR($B195=10,$B195=11),$M195=OFFSET($M195,-1,0)),OFFSET(Q195,-1,0),
    INT($O195*VLOOKUP($M195,$AN:$BA,MATCH($AX$1,$AN$1:$BA$1,0),0))),
"그외없음")))))))</f>
        <v>삭제</v>
      </c>
      <c r="R195" t="e">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영웅등급"),VLOOKUP($M195,$AN:$BA,MATCH($AX$1,$AN$1:$BA$1,0),0),
IF(OR($M195="지정 캐릭터",$M195="지정 캐릭터 LBP1",$M195="지정 캐릭터 LBP2",$M195="지정 캐릭터 LBP3"),
  IF(AND(OR($B195=10,$B195=11),$M195=OFFSET($M195,-1,0)),OFFSET(R195,-1,0),
    INT(VLOOKUP($M195,$AN:$BA,MATCH($AX$1,$AN$1:$BA$1,0),0)*(VLOOKUP($N195,[2]ActorTable!$1:$1048576,MATCH("표준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VLOOKUP($M195,$AN:$BA,MATCH($AX$1,$AN$1:$BA$1,0),0)+INT($I195*(VLOOKUP($M195,$AN:$BA,MATCH($AY$1,$AN$1:$BA$1,0),0)-VLOOKUP($M195,$AN:$BA,MATCH($AX$1,$AN$1:$BA$1,0),0)+1))),
IF($M195="지정 캐릭터 PP",
  IF(AND(OR($B195=10,$B195=11),$M195=OFFSET($M195,-1,0)),OFFSET(R195,-1,0),
    INT($O195*(VLOOKUP($M195,$AN:$BA,MATCH($AX$1,$AN$1:$BA$1,0),0)*(VLOOKUP($M195,$AN:$BA,MATCH($AY$1,$AN$1:$BA$1,0),0)+$I195*(VLOOKUP($M195,$AN:$BA,MATCH($AZ$1,$AN$1:$BA$1,0),0)-VLOOKUP($M195,$AN:$BA,MATCH($AY$1,$AN$1:$BA$1,0),0)))))),
IF(OR($M195="안 지정 캐릭터 PP 일반등급",$M195="안 지정 캐릭터 PP 영웅등급"),
  IF(AND(OR($B195=10,$B195=11),$M195=OFFSET($M195,-1,0)),OFFSET(R195,-1,0),
    $O195*VLOOKUP($M195,$AN:$BA,MATCH($AX$1,$AN$1:$BA$1,0),0)),
"그외없음")))))))</f>
        <v>#VALUE!</v>
      </c>
      <c r="S195" t="e">
        <f ca="1">IF(OR(ISNUMBER(N195),N195="삭제"),"",
IF(LEFT(N195,5)="Equip",
  IF($BN$1&lt;VLOOKUP(N195,[1]EquipTable!$1:$1048576,MATCH("업데이트순번",[1]EquipTable!$1:$1,0),0),"업데이트순번이상",""),
IF(LEFT(N195,5)="Actor",
  IF($BW$1&lt;VLOOKUP(N195,[2]ActorTable!$1:$1048576,MATCH("업데이트순번",[2]ActorTable!$1:$1,0),0),"업데이트순번이상",""),
"그외없음")))</f>
        <v>#VALUE!</v>
      </c>
      <c r="T195" t="e">
        <f t="shared" ca="1" si="69"/>
        <v>#VALUE!</v>
      </c>
      <c r="U195" t="s">
        <v>83</v>
      </c>
      <c r="V195" t="s">
        <v>197</v>
      </c>
      <c r="W195">
        <v>1</v>
      </c>
      <c r="X195" t="s">
        <v>129</v>
      </c>
      <c r="Z195">
        <v>2600</v>
      </c>
      <c r="AA195" t="str">
        <f t="shared" ca="1" si="70"/>
        <v>fe</v>
      </c>
      <c r="AB195" t="s">
        <v>83</v>
      </c>
      <c r="AC195" t="s">
        <v>191</v>
      </c>
      <c r="AD195">
        <v>1</v>
      </c>
      <c r="AE195" t="s">
        <v>133</v>
      </c>
      <c r="AG195">
        <v>11</v>
      </c>
      <c r="AH195" t="str">
        <f t="shared" si="71"/>
        <v/>
      </c>
      <c r="AI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IFERROR(VLOOKUP(AC195,[2]ActorTable!$A:$G,MATCH("이름참고",[2]ActorTable!$1:$1,0),0),"캐릭터없음"),
"")))))</f>
        <v>흑진주 단검</v>
      </c>
      <c r="AJ195">
        <v>1</v>
      </c>
      <c r="AK195" t="str">
        <f t="shared" ref="AK195:AK258" ca="1" si="74">AK194&amp;IF(LEN(AL195)=0,"",","&amp;AL195)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v>
      </c>
      <c r="AL195" t="str">
        <f t="shared" ca="1" si="72"/>
        <v>{"dy":8,"sl":6,"tp":"fe","vl":"Equip1302","cn":1,"pt":"DI","pr":11}</v>
      </c>
    </row>
    <row r="196" spans="1:38">
      <c r="A196">
        <v>9</v>
      </c>
      <c r="B196">
        <v>6</v>
      </c>
      <c r="C196">
        <f t="shared" si="67"/>
        <v>0</v>
      </c>
      <c r="D196">
        <f t="shared" ca="1" si="66"/>
        <v>0.21816721659987171</v>
      </c>
      <c r="E196">
        <f t="shared" ca="1" si="66"/>
        <v>0.44052218414164079</v>
      </c>
      <c r="F196">
        <f t="shared" ca="1" si="66"/>
        <v>0.55126556806748084</v>
      </c>
      <c r="G196">
        <f t="shared" ca="1" si="66"/>
        <v>0.9168851081624606</v>
      </c>
      <c r="H196">
        <f t="shared" ca="1" si="66"/>
        <v>0.88186720786286765</v>
      </c>
      <c r="I196">
        <f t="shared" ca="1" si="66"/>
        <v>5.4962185670756059E-3</v>
      </c>
      <c r="M196" t="str">
        <f t="shared" ca="1" si="68"/>
        <v>지정 장비</v>
      </c>
      <c r="N196" t="e">
        <f t="shared" ref="N196:N259" ca="1" si="75">IF(LEN(K196)&lt;&gt;0,
  IF(LEN($J196)=0,"두 칸 모두 입력",
  IF($J196="지정 장비",K196,INDEX($BY:$BY,MATCH(K196,$BZ:$BZ,0)))),
IF($M196="삭제","삭제",
IF($M196="지정 장비",VLOOKUP($E196,OFFSET($BQ:$BT,0,IF($B196=6,1,IF($B196=7,2,0))),MATCH($BT$1,OFFSET($BQ$1:$BT$1,0,IF($B196=6,1,IF($B196=7,2,0))),0),1),
IF(OR($M196="캐릭터 상자 일반등급",$M196="캐릭터 상자 영웅등급"),"삭제",
IF(OR($M196="지정 캐릭터",$M196="지정 캐릭터 PP",$M196="지정 캐릭터 LBP1",$M196="지정 캐릭터 LBP2",$M196="지정 캐릭터 LBP3"),
  IF(AND(OR($B196=10,$B196=11),$M196=OFFSET($M196,-1,0)),OFFSET(N196,-1,0),VLOOKUP($E196,$BX:$BY,MATCH($BY$1,$BX$1:$BY$1,0),1)),
IF(OR($M196="안 지정 캐릭터 영웅등급",$M196="안 지정 캐릭터 PP 일반등급",$M196="안 지정 캐릭터 PP 영웅등급"),
  IF(AND(OR($B196=10,$B196=11),$M196=OFFSET($M196,-1,0)),OFFSET(N196,-1,0),INT($E196*100000)),
"그외없음"))))))</f>
        <v>#VALUE!</v>
      </c>
      <c r="O196">
        <f t="shared" ca="1" si="73"/>
        <v>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캐릭터",$M196="지정 캐릭터 LBP1",$M196="지정 캐릭터 LBP2",$M196="지정 캐릭터 LBP3",$M196="안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캐릭터",$M196="지정 캐릭터 LBP1",$M196="지정 캐릭터 LBP2",$M196="지정 캐릭터 LBP3"),
  IF(AND(OR($B196=10,$B196=11),$M196=OFFSET($M196,-1,0)),OFFSET(Q196,-1,0),
    IF(ISBLANK(VLOOKUP($N196,[2]ActorTable!$1:$1048576,MATCH("표준 DI pp Min",[2]ActorTable!$1:$1,0),0)),"삭제",
      INT(VLOOKUP($M196,$AN:$BA,MATCH($AX$1,$AN$1:$BA$1,0),0)*(VLOOKUP($N196,[2]ActorTable!$1:$1048576,MATCH("표준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VLOOKUP($M196,$AN:$BA,MATCH($AZ$1,$AN$1:$BA$1,0),0)+INT($H196*(VLOOKUP($M196,$AN:$BA,MATCH($BA$1,$AN$1:$BA$1,0),0)-VLOOKUP($M196,$AN:$BA,MATCH($AZ$1,$AN$1:$BA$1,0),0)+1))),
IF($M196="지정 캐릭터 PP",
  IF(AND(OR($B196=10,$B196=11),$M196=OFFSET($M196,-1,0)),OFFSET(Q196,-1,0),
    INT($O196*VLOOKUP($M196,$AN:$BA,MATCH($AX$1,$AN$1:$BA$1,0),0))),
"그외없음")))))))</f>
        <v>삭제</v>
      </c>
      <c r="R196" t="e">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영웅등급"),VLOOKUP($M196,$AN:$BA,MATCH($AX$1,$AN$1:$BA$1,0),0),
IF(OR($M196="지정 캐릭터",$M196="지정 캐릭터 LBP1",$M196="지정 캐릭터 LBP2",$M196="지정 캐릭터 LBP3"),
  IF(AND(OR($B196=10,$B196=11),$M196=OFFSET($M196,-1,0)),OFFSET(R196,-1,0),
    INT(VLOOKUP($M196,$AN:$BA,MATCH($AX$1,$AN$1:$BA$1,0),0)*(VLOOKUP($N196,[2]ActorTable!$1:$1048576,MATCH("표준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VLOOKUP($M196,$AN:$BA,MATCH($AX$1,$AN$1:$BA$1,0),0)+INT($I196*(VLOOKUP($M196,$AN:$BA,MATCH($AY$1,$AN$1:$BA$1,0),0)-VLOOKUP($M196,$AN:$BA,MATCH($AX$1,$AN$1:$BA$1,0),0)+1))),
IF($M196="지정 캐릭터 PP",
  IF(AND(OR($B196=10,$B196=11),$M196=OFFSET($M196,-1,0)),OFFSET(R196,-1,0),
    INT($O196*(VLOOKUP($M196,$AN:$BA,MATCH($AX$1,$AN$1:$BA$1,0),0)*(VLOOKUP($M196,$AN:$BA,MATCH($AY$1,$AN$1:$BA$1,0),0)+$I196*(VLOOKUP($M196,$AN:$BA,MATCH($AZ$1,$AN$1:$BA$1,0),0)-VLOOKUP($M196,$AN:$BA,MATCH($AY$1,$AN$1:$BA$1,0),0)))))),
IF(OR($M196="안 지정 캐릭터 PP 일반등급",$M196="안 지정 캐릭터 PP 영웅등급"),
  IF(AND(OR($B196=10,$B196=11),$M196=OFFSET($M196,-1,0)),OFFSET(R196,-1,0),
    $O196*VLOOKUP($M196,$AN:$BA,MATCH($AX$1,$AN$1:$BA$1,0),0)),
"그외없음")))))))</f>
        <v>#VALUE!</v>
      </c>
      <c r="S196" t="e">
        <f ca="1">IF(OR(ISNUMBER(N196),N196="삭제"),"",
IF(LEFT(N196,5)="Equip",
  IF($BN$1&lt;VLOOKUP(N196,[1]EquipTable!$1:$1048576,MATCH("업데이트순번",[1]EquipTable!$1:$1,0),0),"업데이트순번이상",""),
IF(LEFT(N196,5)="Actor",
  IF($BW$1&lt;VLOOKUP(N196,[2]ActorTable!$1:$1048576,MATCH("업데이트순번",[2]ActorTable!$1:$1,0),0),"업데이트순번이상",""),
"그외없음")))</f>
        <v>#VALUE!</v>
      </c>
      <c r="T196" t="e">
        <f t="shared" ca="1" si="69"/>
        <v>#VALUE!</v>
      </c>
      <c r="U196" t="s">
        <v>83</v>
      </c>
      <c r="V196" t="s">
        <v>275</v>
      </c>
      <c r="W196">
        <v>1</v>
      </c>
      <c r="X196" t="s">
        <v>129</v>
      </c>
      <c r="Z196">
        <v>9300</v>
      </c>
      <c r="AA196" t="str">
        <f t="shared" ca="1" si="70"/>
        <v>fe</v>
      </c>
      <c r="AB196" t="s">
        <v>83</v>
      </c>
      <c r="AC196" t="s">
        <v>209</v>
      </c>
      <c r="AD196">
        <v>1</v>
      </c>
      <c r="AE196" t="s">
        <v>133</v>
      </c>
      <c r="AG196">
        <v>10</v>
      </c>
      <c r="AH196" t="str">
        <f t="shared" si="71"/>
        <v/>
      </c>
      <c r="AI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IFERROR(VLOOKUP(AC196,[2]ActorTable!$A:$G,MATCH("이름참고",[2]ActorTable!$1:$1,0),0),"캐릭터없음"),
"")))))</f>
        <v>고대 문자의 스톤해머</v>
      </c>
      <c r="AJ196">
        <v>1</v>
      </c>
      <c r="AK19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v>
      </c>
      <c r="AL196" t="str">
        <f t="shared" ca="1" si="72"/>
        <v>{"dy":9,"sl":6,"tp":"fe","vl":"Equip4302","cn":1,"pt":"DI","pr":10}</v>
      </c>
    </row>
    <row r="197" spans="1:38">
      <c r="A197">
        <v>10</v>
      </c>
      <c r="B197">
        <v>6</v>
      </c>
      <c r="C197">
        <f t="shared" si="67"/>
        <v>0</v>
      </c>
      <c r="D197">
        <f t="shared" ca="1" si="66"/>
        <v>0.91049575207700606</v>
      </c>
      <c r="E197">
        <f t="shared" ca="1" si="66"/>
        <v>0.65694562125971701</v>
      </c>
      <c r="F197">
        <f t="shared" ca="1" si="66"/>
        <v>0.63597407612297274</v>
      </c>
      <c r="G197">
        <f t="shared" ca="1" si="66"/>
        <v>0.90096536418256945</v>
      </c>
      <c r="H197">
        <f t="shared" ca="1" si="66"/>
        <v>0.99190227634376027</v>
      </c>
      <c r="I197">
        <f t="shared" ca="1" si="66"/>
        <v>0.24012878269459526</v>
      </c>
      <c r="M197" t="str">
        <f t="shared" ca="1" si="68"/>
        <v>지정 장비</v>
      </c>
      <c r="N197" t="e">
        <f t="shared" ca="1" si="75"/>
        <v>#VALUE!</v>
      </c>
      <c r="O197">
        <f t="shared" ca="1" si="73"/>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캐릭터",$M197="지정 캐릭터 LBP1",$M197="지정 캐릭터 LBP2",$M197="지정 캐릭터 LBP3",$M197="안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캐릭터",$M197="지정 캐릭터 LBP1",$M197="지정 캐릭터 LBP2",$M197="지정 캐릭터 LBP3"),
  IF(AND(OR($B197=10,$B197=11),$M197=OFFSET($M197,-1,0)),OFFSET(Q197,-1,0),
    IF(ISBLANK(VLOOKUP($N197,[2]ActorTable!$1:$1048576,MATCH("표준 DI pp Min",[2]ActorTable!$1:$1,0),0)),"삭제",
      INT(VLOOKUP($M197,$AN:$BA,MATCH($AX$1,$AN$1:$BA$1,0),0)*(VLOOKUP($N197,[2]ActorTable!$1:$1048576,MATCH("표준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VLOOKUP($M197,$AN:$BA,MATCH($AZ$1,$AN$1:$BA$1,0),0)+INT($H197*(VLOOKUP($M197,$AN:$BA,MATCH($BA$1,$AN$1:$BA$1,0),0)-VLOOKUP($M197,$AN:$BA,MATCH($AZ$1,$AN$1:$BA$1,0),0)+1))),
IF($M197="지정 캐릭터 PP",
  IF(AND(OR($B197=10,$B197=11),$M197=OFFSET($M197,-1,0)),OFFSET(Q197,-1,0),
    INT($O197*VLOOKUP($M197,$AN:$BA,MATCH($AX$1,$AN$1:$BA$1,0),0))),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영웅등급"),VLOOKUP($M197,$AN:$BA,MATCH($AX$1,$AN$1:$BA$1,0),0),
IF(OR($M197="지정 캐릭터",$M197="지정 캐릭터 LBP1",$M197="지정 캐릭터 LBP2",$M197="지정 캐릭터 LBP3"),
  IF(AND(OR($B197=10,$B197=11),$M197=OFFSET($M197,-1,0)),OFFSET(R197,-1,0),
    INT(VLOOKUP($M197,$AN:$BA,MATCH($AX$1,$AN$1:$BA$1,0),0)*(VLOOKUP($N197,[2]ActorTable!$1:$1048576,MATCH("표준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VLOOKUP($M197,$AN:$BA,MATCH($AX$1,$AN$1:$BA$1,0),0)+INT($I197*(VLOOKUP($M197,$AN:$BA,MATCH($AY$1,$AN$1:$BA$1,0),0)-VLOOKUP($M197,$AN:$BA,MATCH($AX$1,$AN$1:$BA$1,0),0)+1))),
IF($M197="지정 캐릭터 PP",
  IF(AND(OR($B197=10,$B197=11),$M197=OFFSET($M197,-1,0)),OFFSET(R197,-1,0),
    INT($O197*(VLOOKUP($M197,$AN:$BA,MATCH($AX$1,$AN$1:$BA$1,0),0)*(VLOOKUP($M197,$AN:$BA,MATCH($AY$1,$AN$1:$BA$1,0),0)+$I197*(VLOOKUP($M197,$AN:$BA,MATCH($AZ$1,$AN$1:$BA$1,0),0)-VLOOKUP($M197,$AN:$BA,MATCH($AY$1,$AN$1:$BA$1,0),0)))))),
IF(OR($M197="안 지정 캐릭터 PP 일반등급",$M197="안 지정 캐릭터 PP 영웅등급"),
  IF(AND(OR($B197=10,$B197=11),$M197=OFFSET($M197,-1,0)),OFFSET(R197,-1,0),
    $O197*VLOOKUP($M197,$AN:$BA,MATCH($AX$1,$AN$1:$BA$1,0),0)),
"그외없음")))))))</f>
        <v>#VALUE!</v>
      </c>
      <c r="S197" t="e">
        <f ca="1">IF(OR(ISNUMBER(N197),N197="삭제"),"",
IF(LEFT(N197,5)="Equip",
  IF($BN$1&lt;VLOOKUP(N197,[1]EquipTable!$1:$1048576,MATCH("업데이트순번",[1]EquipTable!$1:$1,0),0),"업데이트순번이상",""),
IF(LEFT(N197,5)="Actor",
  IF($BW$1&lt;VLOOKUP(N197,[2]ActorTable!$1:$1048576,MATCH("업데이트순번",[2]ActorTable!$1:$1,0),0),"업데이트순번이상",""),
"그외없음")))</f>
        <v>#VALUE!</v>
      </c>
      <c r="T197" t="e">
        <f t="shared" ca="1" si="69"/>
        <v>#VALUE!</v>
      </c>
      <c r="U197" t="s">
        <v>83</v>
      </c>
      <c r="V197" t="s">
        <v>117</v>
      </c>
      <c r="W197">
        <v>1</v>
      </c>
      <c r="X197" t="s">
        <v>129</v>
      </c>
      <c r="Z197">
        <v>1100</v>
      </c>
      <c r="AA197" t="str">
        <f t="shared" ca="1" si="70"/>
        <v>fe</v>
      </c>
      <c r="AB197" t="s">
        <v>83</v>
      </c>
      <c r="AC197" t="s">
        <v>196</v>
      </c>
      <c r="AD197">
        <v>1</v>
      </c>
      <c r="AE197" t="s">
        <v>129</v>
      </c>
      <c r="AG197">
        <v>8100</v>
      </c>
      <c r="AH197" t="str">
        <f t="shared" si="71"/>
        <v/>
      </c>
      <c r="AI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IFERROR(VLOOKUP(AC197,[2]ActorTable!$A:$G,MATCH("이름참고",[2]ActorTable!$1:$1,0),0),"캐릭터없음"),
"")))))</f>
        <v>발열하는 스톤 소드</v>
      </c>
      <c r="AJ197">
        <v>1</v>
      </c>
      <c r="AK19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v>
      </c>
      <c r="AL197" t="str">
        <f t="shared" ca="1" si="72"/>
        <v>{"dy":10,"sl":6,"tp":"fe","vl":"Equip8101","cn":1,"pt":"GO","pr":8100}</v>
      </c>
    </row>
    <row r="198" spans="1:38">
      <c r="A198">
        <v>11</v>
      </c>
      <c r="B198">
        <v>6</v>
      </c>
      <c r="C198">
        <f t="shared" si="67"/>
        <v>0</v>
      </c>
      <c r="D198">
        <f t="shared" ca="1" si="66"/>
        <v>0.94139880589544633</v>
      </c>
      <c r="E198">
        <f t="shared" ca="1" si="66"/>
        <v>0.28423119049202639</v>
      </c>
      <c r="F198">
        <f t="shared" ca="1" si="66"/>
        <v>0.87315135760606322</v>
      </c>
      <c r="G198">
        <f t="shared" ca="1" si="66"/>
        <v>0.1357468592032175</v>
      </c>
      <c r="H198">
        <f t="shared" ca="1" si="66"/>
        <v>1.5926530147363227E-2</v>
      </c>
      <c r="I198">
        <f t="shared" ca="1" si="66"/>
        <v>4.8023466484027333E-2</v>
      </c>
      <c r="M198" t="str">
        <f t="shared" ca="1" si="68"/>
        <v>지정 장비</v>
      </c>
      <c r="N198" t="e">
        <f t="shared" ca="1" si="75"/>
        <v>#VALUE!</v>
      </c>
      <c r="O198">
        <f t="shared" ca="1" si="73"/>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캐릭터",$M198="지정 캐릭터 LBP1",$M198="지정 캐릭터 LBP2",$M198="지정 캐릭터 LBP3",$M198="안 지정 캐릭터 영웅등급"),"DI",
IF($M198="지정 캐릭터 PP","DI",
IF(OR($M198="안 지정 캐릭터 PP 일반등급",$M198="안 지정 캐릭터 PP 영웅등급"),"GO",
"그외없음"))))))</f>
        <v>DI</v>
      </c>
      <c r="Q198" t="e">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캐릭터",$M198="지정 캐릭터 LBP1",$M198="지정 캐릭터 LBP2",$M198="지정 캐릭터 LBP3"),
  IF(AND(OR($B198=10,$B198=11),$M198=OFFSET($M198,-1,0)),OFFSET(Q198,-1,0),
    IF(ISBLANK(VLOOKUP($N198,[2]ActorTable!$1:$1048576,MATCH("표준 DI pp Min",[2]ActorTable!$1:$1,0),0)),"삭제",
      INT(VLOOKUP($M198,$AN:$BA,MATCH($AX$1,$AN$1:$BA$1,0),0)*(VLOOKUP($N198,[2]ActorTable!$1:$1048576,MATCH("표준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VLOOKUP($M198,$AN:$BA,MATCH($AZ$1,$AN$1:$BA$1,0),0)+INT($H198*(VLOOKUP($M198,$AN:$BA,MATCH($BA$1,$AN$1:$BA$1,0),0)-VLOOKUP($M198,$AN:$BA,MATCH($AZ$1,$AN$1:$BA$1,0),0)+1))),
IF($M198="지정 캐릭터 PP",
  IF(AND(OR($B198=10,$B198=11),$M198=OFFSET($M198,-1,0)),OFFSET(Q198,-1,0),
    INT($O198*VLOOKUP($M198,$AN:$BA,MATCH($AX$1,$AN$1:$BA$1,0),0))),
"그외없음")))))))</f>
        <v>#VALUE!</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영웅등급"),VLOOKUP($M198,$AN:$BA,MATCH($AX$1,$AN$1:$BA$1,0),0),
IF(OR($M198="지정 캐릭터",$M198="지정 캐릭터 LBP1",$M198="지정 캐릭터 LBP2",$M198="지정 캐릭터 LBP3"),
  IF(AND(OR($B198=10,$B198=11),$M198=OFFSET($M198,-1,0)),OFFSET(R198,-1,0),
    INT(VLOOKUP($M198,$AN:$BA,MATCH($AX$1,$AN$1:$BA$1,0),0)*(VLOOKUP($N198,[2]ActorTable!$1:$1048576,MATCH("표준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VLOOKUP($M198,$AN:$BA,MATCH($AX$1,$AN$1:$BA$1,0),0)+INT($I198*(VLOOKUP($M198,$AN:$BA,MATCH($AY$1,$AN$1:$BA$1,0),0)-VLOOKUP($M198,$AN:$BA,MATCH($AX$1,$AN$1:$BA$1,0),0)+1))),
IF($M198="지정 캐릭터 PP",
  IF(AND(OR($B198=10,$B198=11),$M198=OFFSET($M198,-1,0)),OFFSET(R198,-1,0),
    INT($O198*(VLOOKUP($M198,$AN:$BA,MATCH($AX$1,$AN$1:$BA$1,0),0)*(VLOOKUP($M198,$AN:$BA,MATCH($AY$1,$AN$1:$BA$1,0),0)+$I198*(VLOOKUP($M198,$AN:$BA,MATCH($AZ$1,$AN$1:$BA$1,0),0)-VLOOKUP($M198,$AN:$BA,MATCH($AY$1,$AN$1:$BA$1,0),0)))))),
IF(OR($M198="안 지정 캐릭터 PP 일반등급",$M198="안 지정 캐릭터 PP 영웅등급"),
  IF(AND(OR($B198=10,$B198=11),$M198=OFFSET($M198,-1,0)),OFFSET(R198,-1,0),
    $O198*VLOOKUP($M198,$AN:$BA,MATCH($AX$1,$AN$1:$BA$1,0),0)),
"그외없음")))))))</f>
        <v>#VALUE!</v>
      </c>
      <c r="S198" t="e">
        <f ca="1">IF(OR(ISNUMBER(N198),N198="삭제"),"",
IF(LEFT(N198,5)="Equip",
  IF($BN$1&lt;VLOOKUP(N198,[1]EquipTable!$1:$1048576,MATCH("업데이트순번",[1]EquipTable!$1:$1,0),0),"업데이트순번이상",""),
IF(LEFT(N198,5)="Actor",
  IF($BW$1&lt;VLOOKUP(N198,[2]ActorTable!$1:$1048576,MATCH("업데이트순번",[2]ActorTable!$1:$1,0),0),"업데이트순번이상",""),
"그외없음")))</f>
        <v>#VALUE!</v>
      </c>
      <c r="T198" t="e">
        <f t="shared" ca="1" si="69"/>
        <v>#VALUE!</v>
      </c>
      <c r="U198" t="s">
        <v>83</v>
      </c>
      <c r="V198" t="s">
        <v>190</v>
      </c>
      <c r="W198">
        <v>1</v>
      </c>
      <c r="X198" t="s">
        <v>129</v>
      </c>
      <c r="Z198">
        <v>3600</v>
      </c>
      <c r="AA198" t="str">
        <f t="shared" ca="1" si="70"/>
        <v>fe</v>
      </c>
      <c r="AB198" t="s">
        <v>83</v>
      </c>
      <c r="AC198" t="s">
        <v>282</v>
      </c>
      <c r="AD198">
        <v>1</v>
      </c>
      <c r="AE198" t="s">
        <v>133</v>
      </c>
      <c r="AG198">
        <v>12</v>
      </c>
      <c r="AH198" t="str">
        <f t="shared" si="71"/>
        <v/>
      </c>
      <c r="AI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IFERROR(VLOOKUP(AC198,[2]ActorTable!$A:$G,MATCH("이름참고",[2]ActorTable!$1:$1,0),0),"캐릭터없음"),
"")))))</f>
        <v>회전식 강철 활</v>
      </c>
      <c r="AJ198">
        <v>1</v>
      </c>
      <c r="AK19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v>
      </c>
      <c r="AL198" t="str">
        <f t="shared" ca="1" si="72"/>
        <v>{"dy":11,"sl":6,"tp":"fe","vl":"Equip2302","cn":1,"pt":"DI","pr":12}</v>
      </c>
    </row>
    <row r="199" spans="1:38">
      <c r="A199">
        <v>12</v>
      </c>
      <c r="B199">
        <v>6</v>
      </c>
      <c r="C199">
        <f t="shared" si="67"/>
        <v>0</v>
      </c>
      <c r="D199">
        <f t="shared" ca="1" si="66"/>
        <v>0.78984031120295273</v>
      </c>
      <c r="E199">
        <f t="shared" ca="1" si="66"/>
        <v>0.25803895962663459</v>
      </c>
      <c r="F199">
        <f t="shared" ca="1" si="66"/>
        <v>0.56874904185585196</v>
      </c>
      <c r="G199">
        <f t="shared" ca="1" si="66"/>
        <v>0.42958771445272181</v>
      </c>
      <c r="H199">
        <f t="shared" ca="1" si="66"/>
        <v>0.24129659766113831</v>
      </c>
      <c r="I199">
        <f t="shared" ca="1" si="66"/>
        <v>0.79235912905188532</v>
      </c>
      <c r="M199" t="str">
        <f t="shared" ca="1" si="68"/>
        <v>지정 장비</v>
      </c>
      <c r="N199" t="e">
        <f t="shared" ca="1" si="75"/>
        <v>#VALUE!</v>
      </c>
      <c r="O199">
        <f t="shared" ca="1" si="73"/>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캐릭터",$M199="지정 캐릭터 LBP1",$M199="지정 캐릭터 LBP2",$M199="지정 캐릭터 LBP3",$M199="안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캐릭터",$M199="지정 캐릭터 LBP1",$M199="지정 캐릭터 LBP2",$M199="지정 캐릭터 LBP3"),
  IF(AND(OR($B199=10,$B199=11),$M199=OFFSET($M199,-1,0)),OFFSET(Q199,-1,0),
    IF(ISBLANK(VLOOKUP($N199,[2]ActorTable!$1:$1048576,MATCH("표준 DI pp Min",[2]ActorTable!$1:$1,0),0)),"삭제",
      INT(VLOOKUP($M199,$AN:$BA,MATCH($AX$1,$AN$1:$BA$1,0),0)*(VLOOKUP($N199,[2]ActorTable!$1:$1048576,MATCH("표준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VLOOKUP($M199,$AN:$BA,MATCH($AZ$1,$AN$1:$BA$1,0),0)+INT($H199*(VLOOKUP($M199,$AN:$BA,MATCH($BA$1,$AN$1:$BA$1,0),0)-VLOOKUP($M199,$AN:$BA,MATCH($AZ$1,$AN$1:$BA$1,0),0)+1))),
IF($M199="지정 캐릭터 PP",
  IF(AND(OR($B199=10,$B199=11),$M199=OFFSET($M199,-1,0)),OFFSET(Q199,-1,0),
    INT($O199*VLOOKUP($M199,$AN:$BA,MATCH($AX$1,$AN$1:$BA$1,0),0))),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영웅등급"),VLOOKUP($M199,$AN:$BA,MATCH($AX$1,$AN$1:$BA$1,0),0),
IF(OR($M199="지정 캐릭터",$M199="지정 캐릭터 LBP1",$M199="지정 캐릭터 LBP2",$M199="지정 캐릭터 LBP3"),
  IF(AND(OR($B199=10,$B199=11),$M199=OFFSET($M199,-1,0)),OFFSET(R199,-1,0),
    INT(VLOOKUP($M199,$AN:$BA,MATCH($AX$1,$AN$1:$BA$1,0),0)*(VLOOKUP($N199,[2]ActorTable!$1:$1048576,MATCH("표준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VLOOKUP($M199,$AN:$BA,MATCH($AX$1,$AN$1:$BA$1,0),0)+INT($I199*(VLOOKUP($M199,$AN:$BA,MATCH($AY$1,$AN$1:$BA$1,0),0)-VLOOKUP($M199,$AN:$BA,MATCH($AX$1,$AN$1:$BA$1,0),0)+1))),
IF($M199="지정 캐릭터 PP",
  IF(AND(OR($B199=10,$B199=11),$M199=OFFSET($M199,-1,0)),OFFSET(R199,-1,0),
    INT($O199*(VLOOKUP($M199,$AN:$BA,MATCH($AX$1,$AN$1:$BA$1,0),0)*(VLOOKUP($M199,$AN:$BA,MATCH($AY$1,$AN$1:$BA$1,0),0)+$I199*(VLOOKUP($M199,$AN:$BA,MATCH($AZ$1,$AN$1:$BA$1,0),0)-VLOOKUP($M199,$AN:$BA,MATCH($AY$1,$AN$1:$BA$1,0),0)))))),
IF(OR($M199="안 지정 캐릭터 PP 일반등급",$M199="안 지정 캐릭터 PP 영웅등급"),
  IF(AND(OR($B199=10,$B199=11),$M199=OFFSET($M199,-1,0)),OFFSET(R199,-1,0),
    $O199*VLOOKUP($M199,$AN:$BA,MATCH($AX$1,$AN$1:$BA$1,0),0)),
"그외없음")))))))</f>
        <v>#VALUE!</v>
      </c>
      <c r="S199" t="e">
        <f ca="1">IF(OR(ISNUMBER(N199),N199="삭제"),"",
IF(LEFT(N199,5)="Equip",
  IF($BN$1&lt;VLOOKUP(N199,[1]EquipTable!$1:$1048576,MATCH("업데이트순번",[1]EquipTable!$1:$1,0),0),"업데이트순번이상",""),
IF(LEFT(N199,5)="Actor",
  IF($BW$1&lt;VLOOKUP(N199,[2]ActorTable!$1:$1048576,MATCH("업데이트순번",[2]ActorTable!$1:$1,0),0),"업데이트순번이상",""),
"그외없음")))</f>
        <v>#VALUE!</v>
      </c>
      <c r="T199" t="e">
        <f t="shared" ca="1" si="69"/>
        <v>#VALUE!</v>
      </c>
      <c r="U199" t="s">
        <v>83</v>
      </c>
      <c r="V199" t="s">
        <v>215</v>
      </c>
      <c r="W199">
        <v>1</v>
      </c>
      <c r="X199" t="s">
        <v>129</v>
      </c>
      <c r="Z199">
        <v>2300</v>
      </c>
      <c r="AA199" t="str">
        <f t="shared" ca="1" si="70"/>
        <v>fe</v>
      </c>
      <c r="AB199" t="s">
        <v>83</v>
      </c>
      <c r="AC199" t="s">
        <v>204</v>
      </c>
      <c r="AD199">
        <v>1</v>
      </c>
      <c r="AE199" t="s">
        <v>129</v>
      </c>
      <c r="AG199">
        <v>700</v>
      </c>
      <c r="AH199" t="str">
        <f t="shared" si="71"/>
        <v/>
      </c>
      <c r="AI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IFERROR(VLOOKUP(AC199,[2]ActorTable!$A:$G,MATCH("이름참고",[2]ActorTable!$1:$1,0),0),"캐릭터없음"),
"")))))</f>
        <v>얼룩진 도끼</v>
      </c>
      <c r="AJ199">
        <v>1</v>
      </c>
      <c r="AK19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v>
      </c>
      <c r="AL199" t="str">
        <f t="shared" ca="1" si="72"/>
        <v>{"dy":12,"sl":6,"tp":"fe","vl":"Equip0002","cn":1,"pt":"GO","pr":700}</v>
      </c>
    </row>
    <row r="200" spans="1:38">
      <c r="A200">
        <v>13</v>
      </c>
      <c r="B200">
        <v>6</v>
      </c>
      <c r="C200">
        <f t="shared" si="67"/>
        <v>0</v>
      </c>
      <c r="D200">
        <f t="shared" ca="1" si="66"/>
        <v>0.97526950601318185</v>
      </c>
      <c r="E200">
        <f t="shared" ca="1" si="66"/>
        <v>6.5806080985448601E-2</v>
      </c>
      <c r="F200">
        <f t="shared" ca="1" si="66"/>
        <v>0.94161195256026542</v>
      </c>
      <c r="G200">
        <f t="shared" ca="1" si="66"/>
        <v>0.44681527263182252</v>
      </c>
      <c r="H200">
        <f t="shared" ca="1" si="66"/>
        <v>0.28274566545495095</v>
      </c>
      <c r="I200">
        <f t="shared" ca="1" si="66"/>
        <v>0.72875541343076988</v>
      </c>
      <c r="M200" t="str">
        <f t="shared" ca="1" si="68"/>
        <v>지정 장비</v>
      </c>
      <c r="N200" t="e">
        <f t="shared" ca="1" si="75"/>
        <v>#VALUE!</v>
      </c>
      <c r="O200">
        <f t="shared" ca="1" si="73"/>
        <v>1</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캐릭터",$M200="지정 캐릭터 LBP1",$M200="지정 캐릭터 LBP2",$M200="지정 캐릭터 LBP3",$M200="안 지정 캐릭터 영웅등급"),"DI",
IF($M200="지정 캐릭터 PP","DI",
IF(OR($M200="안 지정 캐릭터 PP 일반등급",$M200="안 지정 캐릭터 PP 영웅등급"),"GO",
"그외없음"))))))</f>
        <v>GO</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캐릭터",$M200="지정 캐릭터 LBP1",$M200="지정 캐릭터 LBP2",$M200="지정 캐릭터 LBP3"),
  IF(AND(OR($B200=10,$B200=11),$M200=OFFSET($M200,-1,0)),OFFSET(Q200,-1,0),
    IF(ISBLANK(VLOOKUP($N200,[2]ActorTable!$1:$1048576,MATCH("표준 DI pp Min",[2]ActorTable!$1:$1,0),0)),"삭제",
      INT(VLOOKUP($M200,$AN:$BA,MATCH($AX$1,$AN$1:$BA$1,0),0)*(VLOOKUP($N200,[2]ActorTable!$1:$1048576,MATCH("표준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VLOOKUP($M200,$AN:$BA,MATCH($AZ$1,$AN$1:$BA$1,0),0)+INT($H200*(VLOOKUP($M200,$AN:$BA,MATCH($BA$1,$AN$1:$BA$1,0),0)-VLOOKUP($M200,$AN:$BA,MATCH($AZ$1,$AN$1:$BA$1,0),0)+1))),
IF($M200="지정 캐릭터 PP",
  IF(AND(OR($B200=10,$B200=11),$M200=OFFSET($M200,-1,0)),OFFSET(Q200,-1,0),
    INT($O200*VLOOKUP($M200,$AN:$BA,MATCH($AX$1,$AN$1:$BA$1,0),0))),
"그외없음")))))))</f>
        <v>삭제</v>
      </c>
      <c r="R200" t="e">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영웅등급"),VLOOKUP($M200,$AN:$BA,MATCH($AX$1,$AN$1:$BA$1,0),0),
IF(OR($M200="지정 캐릭터",$M200="지정 캐릭터 LBP1",$M200="지정 캐릭터 LBP2",$M200="지정 캐릭터 LBP3"),
  IF(AND(OR($B200=10,$B200=11),$M200=OFFSET($M200,-1,0)),OFFSET(R200,-1,0),
    INT(VLOOKUP($M200,$AN:$BA,MATCH($AX$1,$AN$1:$BA$1,0),0)*(VLOOKUP($N200,[2]ActorTable!$1:$1048576,MATCH("표준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VLOOKUP($M200,$AN:$BA,MATCH($AX$1,$AN$1:$BA$1,0),0)+INT($I200*(VLOOKUP($M200,$AN:$BA,MATCH($AY$1,$AN$1:$BA$1,0),0)-VLOOKUP($M200,$AN:$BA,MATCH($AX$1,$AN$1:$BA$1,0),0)+1))),
IF($M200="지정 캐릭터 PP",
  IF(AND(OR($B200=10,$B200=11),$M200=OFFSET($M200,-1,0)),OFFSET(R200,-1,0),
    INT($O200*(VLOOKUP($M200,$AN:$BA,MATCH($AX$1,$AN$1:$BA$1,0),0)*(VLOOKUP($M200,$AN:$BA,MATCH($AY$1,$AN$1:$BA$1,0),0)+$I200*(VLOOKUP($M200,$AN:$BA,MATCH($AZ$1,$AN$1:$BA$1,0),0)-VLOOKUP($M200,$AN:$BA,MATCH($AY$1,$AN$1:$BA$1,0),0)))))),
IF(OR($M200="안 지정 캐릭터 PP 일반등급",$M200="안 지정 캐릭터 PP 영웅등급"),
  IF(AND(OR($B200=10,$B200=11),$M200=OFFSET($M200,-1,0)),OFFSET(R200,-1,0),
    $O200*VLOOKUP($M200,$AN:$BA,MATCH($AX$1,$AN$1:$BA$1,0),0)),
"그외없음")))))))</f>
        <v>#VALUE!</v>
      </c>
      <c r="S200" t="e">
        <f ca="1">IF(OR(ISNUMBER(N200),N200="삭제"),"",
IF(LEFT(N200,5)="Equip",
  IF($BN$1&lt;VLOOKUP(N200,[1]EquipTable!$1:$1048576,MATCH("업데이트순번",[1]EquipTable!$1:$1,0),0),"업데이트순번이상",""),
IF(LEFT(N200,5)="Actor",
  IF($BW$1&lt;VLOOKUP(N200,[2]ActorTable!$1:$1048576,MATCH("업데이트순번",[2]ActorTable!$1:$1,0),0),"업데이트순번이상",""),
"그외없음")))</f>
        <v>#VALUE!</v>
      </c>
      <c r="T200" t="e">
        <f t="shared" ca="1" si="69"/>
        <v>#VALUE!</v>
      </c>
      <c r="U200" t="s">
        <v>83</v>
      </c>
      <c r="V200" t="s">
        <v>289</v>
      </c>
      <c r="W200">
        <v>1</v>
      </c>
      <c r="X200" t="s">
        <v>133</v>
      </c>
      <c r="Z200">
        <v>33</v>
      </c>
      <c r="AA200" t="str">
        <f t="shared" ca="1" si="70"/>
        <v>fe</v>
      </c>
      <c r="AB200" t="s">
        <v>83</v>
      </c>
      <c r="AC200" t="s">
        <v>269</v>
      </c>
      <c r="AD200">
        <v>1</v>
      </c>
      <c r="AE200" t="s">
        <v>133</v>
      </c>
      <c r="AG200">
        <v>10</v>
      </c>
      <c r="AH200" t="str">
        <f t="shared" si="71"/>
        <v/>
      </c>
      <c r="AI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IFERROR(VLOOKUP(AC200,[2]ActorTable!$A:$G,MATCH("이름참고",[2]ActorTable!$1:$1,0),0),"캐릭터없음"),
"")))))</f>
        <v>위장용 세검</v>
      </c>
      <c r="AJ200">
        <v>1</v>
      </c>
      <c r="AK20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v>
      </c>
      <c r="AL200" t="str">
        <f t="shared" ca="1" si="72"/>
        <v>{"dy":13,"sl":6,"tp":"fe","vl":"Equip1301","cn":1,"pt":"DI","pr":10}</v>
      </c>
    </row>
    <row r="201" spans="1:38">
      <c r="A201">
        <v>14</v>
      </c>
      <c r="B201">
        <v>6</v>
      </c>
      <c r="C201">
        <f t="shared" si="67"/>
        <v>0</v>
      </c>
      <c r="D201">
        <f t="shared" ca="1" si="66"/>
        <v>0.82875886260320897</v>
      </c>
      <c r="E201">
        <f t="shared" ca="1" si="66"/>
        <v>0.26178859195126414</v>
      </c>
      <c r="F201">
        <f t="shared" ca="1" si="66"/>
        <v>0.10021191521416006</v>
      </c>
      <c r="G201">
        <f t="shared" ca="1" si="66"/>
        <v>0.8848898543674939</v>
      </c>
      <c r="H201">
        <f t="shared" ca="1" si="66"/>
        <v>0.68424915970631695</v>
      </c>
      <c r="I201">
        <f t="shared" ca="1" si="66"/>
        <v>0.34362567859553417</v>
      </c>
      <c r="M201" t="str">
        <f t="shared" ca="1" si="68"/>
        <v>지정 장비</v>
      </c>
      <c r="N201" t="e">
        <f t="shared" ca="1" si="75"/>
        <v>#VALUE!</v>
      </c>
      <c r="O201">
        <f t="shared" ca="1" si="73"/>
        <v>1</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캐릭터",$M201="지정 캐릭터 LBP1",$M201="지정 캐릭터 LBP2",$M201="지정 캐릭터 LBP3",$M201="안 지정 캐릭터 영웅등급"),"DI",
IF($M201="지정 캐릭터 PP","DI",
IF(OR($M201="안 지정 캐릭터 PP 일반등급",$M201="안 지정 캐릭터 PP 영웅등급"),"GO",
"그외없음"))))))</f>
        <v>GO</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캐릭터",$M201="지정 캐릭터 LBP1",$M201="지정 캐릭터 LBP2",$M201="지정 캐릭터 LBP3"),
  IF(AND(OR($B201=10,$B201=11),$M201=OFFSET($M201,-1,0)),OFFSET(Q201,-1,0),
    IF(ISBLANK(VLOOKUP($N201,[2]ActorTable!$1:$1048576,MATCH("표준 DI pp Min",[2]ActorTable!$1:$1,0),0)),"삭제",
      INT(VLOOKUP($M201,$AN:$BA,MATCH($AX$1,$AN$1:$BA$1,0),0)*(VLOOKUP($N201,[2]ActorTable!$1:$1048576,MATCH("표준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VLOOKUP($M201,$AN:$BA,MATCH($AZ$1,$AN$1:$BA$1,0),0)+INT($H201*(VLOOKUP($M201,$AN:$BA,MATCH($BA$1,$AN$1:$BA$1,0),0)-VLOOKUP($M201,$AN:$BA,MATCH($AZ$1,$AN$1:$BA$1,0),0)+1))),
IF($M201="지정 캐릭터 PP",
  IF(AND(OR($B201=10,$B201=11),$M201=OFFSET($M201,-1,0)),OFFSET(Q201,-1,0),
    INT($O201*VLOOKUP($M201,$AN:$BA,MATCH($AX$1,$AN$1:$BA$1,0),0))),
"그외없음")))))))</f>
        <v>삭제</v>
      </c>
      <c r="R201" t="e">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영웅등급"),VLOOKUP($M201,$AN:$BA,MATCH($AX$1,$AN$1:$BA$1,0),0),
IF(OR($M201="지정 캐릭터",$M201="지정 캐릭터 LBP1",$M201="지정 캐릭터 LBP2",$M201="지정 캐릭터 LBP3"),
  IF(AND(OR($B201=10,$B201=11),$M201=OFFSET($M201,-1,0)),OFFSET(R201,-1,0),
    INT(VLOOKUP($M201,$AN:$BA,MATCH($AX$1,$AN$1:$BA$1,0),0)*(VLOOKUP($N201,[2]ActorTable!$1:$1048576,MATCH("표준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VLOOKUP($M201,$AN:$BA,MATCH($AX$1,$AN$1:$BA$1,0),0)+INT($I201*(VLOOKUP($M201,$AN:$BA,MATCH($AY$1,$AN$1:$BA$1,0),0)-VLOOKUP($M201,$AN:$BA,MATCH($AX$1,$AN$1:$BA$1,0),0)+1))),
IF($M201="지정 캐릭터 PP",
  IF(AND(OR($B201=10,$B201=11),$M201=OFFSET($M201,-1,0)),OFFSET(R201,-1,0),
    INT($O201*(VLOOKUP($M201,$AN:$BA,MATCH($AX$1,$AN$1:$BA$1,0),0)*(VLOOKUP($M201,$AN:$BA,MATCH($AY$1,$AN$1:$BA$1,0),0)+$I201*(VLOOKUP($M201,$AN:$BA,MATCH($AZ$1,$AN$1:$BA$1,0),0)-VLOOKUP($M201,$AN:$BA,MATCH($AY$1,$AN$1:$BA$1,0),0)))))),
IF(OR($M201="안 지정 캐릭터 PP 일반등급",$M201="안 지정 캐릭터 PP 영웅등급"),
  IF(AND(OR($B201=10,$B201=11),$M201=OFFSET($M201,-1,0)),OFFSET(R201,-1,0),
    $O201*VLOOKUP($M201,$AN:$BA,MATCH($AX$1,$AN$1:$BA$1,0),0)),
"그외없음")))))))</f>
        <v>#VALUE!</v>
      </c>
      <c r="S201" t="e">
        <f ca="1">IF(OR(ISNUMBER(N201),N201="삭제"),"",
IF(LEFT(N201,5)="Equip",
  IF($BN$1&lt;VLOOKUP(N201,[1]EquipTable!$1:$1048576,MATCH("업데이트순번",[1]EquipTable!$1:$1,0),0),"업데이트순번이상",""),
IF(LEFT(N201,5)="Actor",
  IF($BW$1&lt;VLOOKUP(N201,[2]ActorTable!$1:$1048576,MATCH("업데이트순번",[2]ActorTable!$1:$1,0),0),"업데이트순번이상",""),
"그외없음")))</f>
        <v>#VALUE!</v>
      </c>
      <c r="T201" t="e">
        <f t="shared" ca="1" si="69"/>
        <v>#VALUE!</v>
      </c>
      <c r="U201" t="s">
        <v>83</v>
      </c>
      <c r="V201" t="s">
        <v>275</v>
      </c>
      <c r="W201">
        <v>1</v>
      </c>
      <c r="X201" t="s">
        <v>133</v>
      </c>
      <c r="Z201">
        <v>16</v>
      </c>
      <c r="AA201" t="str">
        <f t="shared" ca="1" si="70"/>
        <v>fe</v>
      </c>
      <c r="AB201" t="s">
        <v>83</v>
      </c>
      <c r="AC201" t="s">
        <v>274</v>
      </c>
      <c r="AD201">
        <v>1</v>
      </c>
      <c r="AE201" t="s">
        <v>129</v>
      </c>
      <c r="AG201">
        <v>700</v>
      </c>
      <c r="AH201" t="str">
        <f t="shared" si="71"/>
        <v/>
      </c>
      <c r="AI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IFERROR(VLOOKUP(AC201,[2]ActorTable!$A:$G,MATCH("이름참고",[2]ActorTable!$1:$1,0),0),"캐릭터없음"),
"")))))</f>
        <v>반원 무늬 대거</v>
      </c>
      <c r="AJ201">
        <v>1</v>
      </c>
      <c r="AK20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v>
      </c>
      <c r="AL201" t="str">
        <f t="shared" ca="1" si="72"/>
        <v>{"dy":14,"sl":6,"tp":"fe","vl":"Equip1002","cn":1,"pt":"GO","pr":700}</v>
      </c>
    </row>
    <row r="202" spans="1:38">
      <c r="A202">
        <v>15</v>
      </c>
      <c r="B202">
        <v>6</v>
      </c>
      <c r="C202">
        <f t="shared" si="67"/>
        <v>0</v>
      </c>
      <c r="D202">
        <f t="shared" ref="D202:I211" ca="1" si="76">RAND()</f>
        <v>2.2861895475672522E-2</v>
      </c>
      <c r="E202">
        <f t="shared" ca="1" si="76"/>
        <v>0.38014954365871423</v>
      </c>
      <c r="F202">
        <f t="shared" ca="1" si="76"/>
        <v>0.43959248843361864</v>
      </c>
      <c r="G202">
        <f t="shared" ca="1" si="76"/>
        <v>0.63255149549707534</v>
      </c>
      <c r="H202">
        <f t="shared" ca="1" si="76"/>
        <v>6.5550491330603755E-2</v>
      </c>
      <c r="I202">
        <f t="shared" ca="1" si="76"/>
        <v>0.58382075101477127</v>
      </c>
      <c r="M202" t="str">
        <f t="shared" ca="1" si="68"/>
        <v>지정 장비</v>
      </c>
      <c r="N202" t="e">
        <f t="shared" ca="1" si="75"/>
        <v>#VALUE!</v>
      </c>
      <c r="O202">
        <f t="shared" ca="1" si="73"/>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캐릭터",$M202="지정 캐릭터 LBP1",$M202="지정 캐릭터 LBP2",$M202="지정 캐릭터 LBP3",$M202="안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캐릭터",$M202="지정 캐릭터 LBP1",$M202="지정 캐릭터 LBP2",$M202="지정 캐릭터 LBP3"),
  IF(AND(OR($B202=10,$B202=11),$M202=OFFSET($M202,-1,0)),OFFSET(Q202,-1,0),
    IF(ISBLANK(VLOOKUP($N202,[2]ActorTable!$1:$1048576,MATCH("표준 DI pp Min",[2]ActorTable!$1:$1,0),0)),"삭제",
      INT(VLOOKUP($M202,$AN:$BA,MATCH($AX$1,$AN$1:$BA$1,0),0)*(VLOOKUP($N202,[2]ActorTable!$1:$1048576,MATCH("표준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VLOOKUP($M202,$AN:$BA,MATCH($AZ$1,$AN$1:$BA$1,0),0)+INT($H202*(VLOOKUP($M202,$AN:$BA,MATCH($BA$1,$AN$1:$BA$1,0),0)-VLOOKUP($M202,$AN:$BA,MATCH($AZ$1,$AN$1:$BA$1,0),0)+1))),
IF($M202="지정 캐릭터 PP",
  IF(AND(OR($B202=10,$B202=11),$M202=OFFSET($M202,-1,0)),OFFSET(Q202,-1,0),
    INT($O202*VLOOKUP($M202,$AN:$BA,MATCH($AX$1,$AN$1:$BA$1,0),0))),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영웅등급"),VLOOKUP($M202,$AN:$BA,MATCH($AX$1,$AN$1:$BA$1,0),0),
IF(OR($M202="지정 캐릭터",$M202="지정 캐릭터 LBP1",$M202="지정 캐릭터 LBP2",$M202="지정 캐릭터 LBP3"),
  IF(AND(OR($B202=10,$B202=11),$M202=OFFSET($M202,-1,0)),OFFSET(R202,-1,0),
    INT(VLOOKUP($M202,$AN:$BA,MATCH($AX$1,$AN$1:$BA$1,0),0)*(VLOOKUP($N202,[2]ActorTable!$1:$1048576,MATCH("표준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VLOOKUP($M202,$AN:$BA,MATCH($AX$1,$AN$1:$BA$1,0),0)+INT($I202*(VLOOKUP($M202,$AN:$BA,MATCH($AY$1,$AN$1:$BA$1,0),0)-VLOOKUP($M202,$AN:$BA,MATCH($AX$1,$AN$1:$BA$1,0),0)+1))),
IF($M202="지정 캐릭터 PP",
  IF(AND(OR($B202=10,$B202=11),$M202=OFFSET($M202,-1,0)),OFFSET(R202,-1,0),
    INT($O202*(VLOOKUP($M202,$AN:$BA,MATCH($AX$1,$AN$1:$BA$1,0),0)*(VLOOKUP($M202,$AN:$BA,MATCH($AY$1,$AN$1:$BA$1,0),0)+$I202*(VLOOKUP($M202,$AN:$BA,MATCH($AZ$1,$AN$1:$BA$1,0),0)-VLOOKUP($M202,$AN:$BA,MATCH($AY$1,$AN$1:$BA$1,0),0)))))),
IF(OR($M202="안 지정 캐릭터 PP 일반등급",$M202="안 지정 캐릭터 PP 영웅등급"),
  IF(AND(OR($B202=10,$B202=11),$M202=OFFSET($M202,-1,0)),OFFSET(R202,-1,0),
    $O202*VLOOKUP($M202,$AN:$BA,MATCH($AX$1,$AN$1:$BA$1,0),0)),
"그외없음")))))))</f>
        <v>#VALUE!</v>
      </c>
      <c r="S202" t="e">
        <f ca="1">IF(OR(ISNUMBER(N202),N202="삭제"),"",
IF(LEFT(N202,5)="Equip",
  IF($BN$1&lt;VLOOKUP(N202,[1]EquipTable!$1:$1048576,MATCH("업데이트순번",[1]EquipTable!$1:$1,0),0),"업데이트순번이상",""),
IF(LEFT(N202,5)="Actor",
  IF($BW$1&lt;VLOOKUP(N202,[2]ActorTable!$1:$1048576,MATCH("업데이트순번",[2]ActorTable!$1:$1,0),0),"업데이트순번이상",""),
"그외없음")))</f>
        <v>#VALUE!</v>
      </c>
      <c r="T202" t="e">
        <f t="shared" ca="1" si="69"/>
        <v>#VALUE!</v>
      </c>
      <c r="U202" t="s">
        <v>83</v>
      </c>
      <c r="V202" t="s">
        <v>189</v>
      </c>
      <c r="W202">
        <v>1</v>
      </c>
      <c r="X202" t="s">
        <v>133</v>
      </c>
      <c r="Z202">
        <v>10</v>
      </c>
      <c r="AA202" t="str">
        <f t="shared" ca="1" si="70"/>
        <v>fe</v>
      </c>
      <c r="AB202" t="s">
        <v>83</v>
      </c>
      <c r="AC202" t="s">
        <v>194</v>
      </c>
      <c r="AD202">
        <v>1</v>
      </c>
      <c r="AE202" t="s">
        <v>129</v>
      </c>
      <c r="AG202">
        <v>1000</v>
      </c>
      <c r="AH202" t="str">
        <f t="shared" si="71"/>
        <v/>
      </c>
      <c r="AI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IFERROR(VLOOKUP(AC202,[2]ActorTable!$A:$G,MATCH("이름참고",[2]ActorTable!$1:$1,0),0),"캐릭터없음"),
"")))))</f>
        <v>결사대의 활</v>
      </c>
      <c r="AJ202">
        <v>1</v>
      </c>
      <c r="AK20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v>
      </c>
      <c r="AL202" t="str">
        <f t="shared" ca="1" si="72"/>
        <v>{"dy":15,"sl":6,"tp":"fe","vl":"Equip2101","cn":1,"pt":"GO","pr":1000}</v>
      </c>
    </row>
    <row r="203" spans="1:38">
      <c r="A203">
        <v>16</v>
      </c>
      <c r="B203">
        <v>6</v>
      </c>
      <c r="C203">
        <f t="shared" si="67"/>
        <v>0</v>
      </c>
      <c r="D203">
        <f t="shared" ca="1" si="76"/>
        <v>0.37297769675783576</v>
      </c>
      <c r="E203">
        <f t="shared" ca="1" si="76"/>
        <v>0.29821472341241451</v>
      </c>
      <c r="F203">
        <f t="shared" ca="1" si="76"/>
        <v>0.67587991379264822</v>
      </c>
      <c r="G203">
        <f t="shared" ca="1" si="76"/>
        <v>4.125535747909681E-2</v>
      </c>
      <c r="H203">
        <f t="shared" ca="1" si="76"/>
        <v>0.14409135709147747</v>
      </c>
      <c r="I203">
        <f t="shared" ca="1" si="76"/>
        <v>0.61787880167750253</v>
      </c>
      <c r="M203" t="str">
        <f t="shared" ca="1" si="68"/>
        <v>지정 장비</v>
      </c>
      <c r="N203" t="e">
        <f t="shared" ca="1" si="75"/>
        <v>#VALUE!</v>
      </c>
      <c r="O203">
        <f t="shared" ca="1" si="73"/>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캐릭터",$M203="지정 캐릭터 LBP1",$M203="지정 캐릭터 LBP2",$M203="지정 캐릭터 LBP3",$M203="안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캐릭터",$M203="지정 캐릭터 LBP1",$M203="지정 캐릭터 LBP2",$M203="지정 캐릭터 LBP3"),
  IF(AND(OR($B203=10,$B203=11),$M203=OFFSET($M203,-1,0)),OFFSET(Q203,-1,0),
    IF(ISBLANK(VLOOKUP($N203,[2]ActorTable!$1:$1048576,MATCH("표준 DI pp Min",[2]ActorTable!$1:$1,0),0)),"삭제",
      INT(VLOOKUP($M203,$AN:$BA,MATCH($AX$1,$AN$1:$BA$1,0),0)*(VLOOKUP($N203,[2]ActorTable!$1:$1048576,MATCH("표준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VLOOKUP($M203,$AN:$BA,MATCH($AZ$1,$AN$1:$BA$1,0),0)+INT($H203*(VLOOKUP($M203,$AN:$BA,MATCH($BA$1,$AN$1:$BA$1,0),0)-VLOOKUP($M203,$AN:$BA,MATCH($AZ$1,$AN$1:$BA$1,0),0)+1))),
IF($M203="지정 캐릭터 PP",
  IF(AND(OR($B203=10,$B203=11),$M203=OFFSET($M203,-1,0)),OFFSET(Q203,-1,0),
    INT($O203*VLOOKUP($M203,$AN:$BA,MATCH($AX$1,$AN$1:$BA$1,0),0))),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영웅등급"),VLOOKUP($M203,$AN:$BA,MATCH($AX$1,$AN$1:$BA$1,0),0),
IF(OR($M203="지정 캐릭터",$M203="지정 캐릭터 LBP1",$M203="지정 캐릭터 LBP2",$M203="지정 캐릭터 LBP3"),
  IF(AND(OR($B203=10,$B203=11),$M203=OFFSET($M203,-1,0)),OFFSET(R203,-1,0),
    INT(VLOOKUP($M203,$AN:$BA,MATCH($AX$1,$AN$1:$BA$1,0),0)*(VLOOKUP($N203,[2]ActorTable!$1:$1048576,MATCH("표준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VLOOKUP($M203,$AN:$BA,MATCH($AX$1,$AN$1:$BA$1,0),0)+INT($I203*(VLOOKUP($M203,$AN:$BA,MATCH($AY$1,$AN$1:$BA$1,0),0)-VLOOKUP($M203,$AN:$BA,MATCH($AX$1,$AN$1:$BA$1,0),0)+1))),
IF($M203="지정 캐릭터 PP",
  IF(AND(OR($B203=10,$B203=11),$M203=OFFSET($M203,-1,0)),OFFSET(R203,-1,0),
    INT($O203*(VLOOKUP($M203,$AN:$BA,MATCH($AX$1,$AN$1:$BA$1,0),0)*(VLOOKUP($M203,$AN:$BA,MATCH($AY$1,$AN$1:$BA$1,0),0)+$I203*(VLOOKUP($M203,$AN:$BA,MATCH($AZ$1,$AN$1:$BA$1,0),0)-VLOOKUP($M203,$AN:$BA,MATCH($AY$1,$AN$1:$BA$1,0),0)))))),
IF(OR($M203="안 지정 캐릭터 PP 일반등급",$M203="안 지정 캐릭터 PP 영웅등급"),
  IF(AND(OR($B203=10,$B203=11),$M203=OFFSET($M203,-1,0)),OFFSET(R203,-1,0),
    $O203*VLOOKUP($M203,$AN:$BA,MATCH($AX$1,$AN$1:$BA$1,0),0)),
"그외없음")))))))</f>
        <v>#VALUE!</v>
      </c>
      <c r="S203" t="e">
        <f ca="1">IF(OR(ISNUMBER(N203),N203="삭제"),"",
IF(LEFT(N203,5)="Equip",
  IF($BN$1&lt;VLOOKUP(N203,[1]EquipTable!$1:$1048576,MATCH("업데이트순번",[1]EquipTable!$1:$1,0),0),"업데이트순번이상",""),
IF(LEFT(N203,5)="Actor",
  IF($BW$1&lt;VLOOKUP(N203,[2]ActorTable!$1:$1048576,MATCH("업데이트순번",[2]ActorTable!$1:$1,0),0),"업데이트순번이상",""),
"그외없음")))</f>
        <v>#VALUE!</v>
      </c>
      <c r="T203" t="e">
        <f t="shared" ca="1" si="69"/>
        <v>#VALUE!</v>
      </c>
      <c r="U203" t="s">
        <v>83</v>
      </c>
      <c r="V203" t="s">
        <v>209</v>
      </c>
      <c r="W203">
        <v>1</v>
      </c>
      <c r="X203" t="s">
        <v>129</v>
      </c>
      <c r="Z203">
        <v>7800</v>
      </c>
      <c r="AA203" t="str">
        <f t="shared" ca="1" si="70"/>
        <v>fe</v>
      </c>
      <c r="AB203" t="s">
        <v>83</v>
      </c>
      <c r="AC203" t="s">
        <v>287</v>
      </c>
      <c r="AD203">
        <v>1</v>
      </c>
      <c r="AE203" t="s">
        <v>129</v>
      </c>
      <c r="AG203">
        <v>1500</v>
      </c>
      <c r="AH203" t="str">
        <f t="shared" si="71"/>
        <v/>
      </c>
      <c r="AI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IFERROR(VLOOKUP(AC203,[2]ActorTable!$A:$G,MATCH("이름참고",[2]ActorTable!$1:$1,0),0),"캐릭터없음"),
"")))))</f>
        <v>칼날 손잡이 단검</v>
      </c>
      <c r="AJ203">
        <v>1</v>
      </c>
      <c r="AK20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v>
      </c>
      <c r="AL203" t="str">
        <f t="shared" ca="1" si="72"/>
        <v>{"dy":16,"sl":6,"tp":"fe","vl":"Equip1101","cn":1,"pt":"GO","pr":1500}</v>
      </c>
    </row>
    <row r="204" spans="1:38">
      <c r="A204">
        <v>17</v>
      </c>
      <c r="B204">
        <v>6</v>
      </c>
      <c r="C204">
        <f t="shared" si="67"/>
        <v>0</v>
      </c>
      <c r="D204">
        <f t="shared" ca="1" si="76"/>
        <v>0.48285965606118919</v>
      </c>
      <c r="E204">
        <f t="shared" ca="1" si="76"/>
        <v>0.31769803072370773</v>
      </c>
      <c r="F204">
        <f t="shared" ca="1" si="76"/>
        <v>2.1279699032946575E-2</v>
      </c>
      <c r="G204">
        <f t="shared" ca="1" si="76"/>
        <v>0.1223539294766558</v>
      </c>
      <c r="H204">
        <f t="shared" ca="1" si="76"/>
        <v>0.41087129729843719</v>
      </c>
      <c r="I204">
        <f t="shared" ca="1" si="76"/>
        <v>0.2320822976202831</v>
      </c>
      <c r="M204" t="str">
        <f t="shared" ca="1" si="68"/>
        <v>지정 장비</v>
      </c>
      <c r="N204" t="e">
        <f t="shared" ca="1" si="75"/>
        <v>#VALUE!</v>
      </c>
      <c r="O204">
        <f t="shared" ca="1" si="73"/>
        <v>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캐릭터",$M204="지정 캐릭터 LBP1",$M204="지정 캐릭터 LBP2",$M204="지정 캐릭터 LBP3",$M204="안 지정 캐릭터 영웅등급"),"DI",
IF($M204="지정 캐릭터 PP","DI",
IF(OR($M204="안 지정 캐릭터 PP 일반등급",$M204="안 지정 캐릭터 PP 영웅등급"),"GO",
"그외없음"))))))</f>
        <v>DI</v>
      </c>
      <c r="Q204" t="e">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캐릭터",$M204="지정 캐릭터 LBP1",$M204="지정 캐릭터 LBP2",$M204="지정 캐릭터 LBP3"),
  IF(AND(OR($B204=10,$B204=11),$M204=OFFSET($M204,-1,0)),OFFSET(Q204,-1,0),
    IF(ISBLANK(VLOOKUP($N204,[2]ActorTable!$1:$1048576,MATCH("표준 DI pp Min",[2]ActorTable!$1:$1,0),0)),"삭제",
      INT(VLOOKUP($M204,$AN:$BA,MATCH($AX$1,$AN$1:$BA$1,0),0)*(VLOOKUP($N204,[2]ActorTable!$1:$1048576,MATCH("표준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VLOOKUP($M204,$AN:$BA,MATCH($AZ$1,$AN$1:$BA$1,0),0)+INT($H204*(VLOOKUP($M204,$AN:$BA,MATCH($BA$1,$AN$1:$BA$1,0),0)-VLOOKUP($M204,$AN:$BA,MATCH($AZ$1,$AN$1:$BA$1,0),0)+1))),
IF($M204="지정 캐릭터 PP",
  IF(AND(OR($B204=10,$B204=11),$M204=OFFSET($M204,-1,0)),OFFSET(Q204,-1,0),
    INT($O204*VLOOKUP($M204,$AN:$BA,MATCH($AX$1,$AN$1:$BA$1,0),0))),
"그외없음")))))))</f>
        <v>#VALUE!</v>
      </c>
      <c r="R204" t="e">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영웅등급"),VLOOKUP($M204,$AN:$BA,MATCH($AX$1,$AN$1:$BA$1,0),0),
IF(OR($M204="지정 캐릭터",$M204="지정 캐릭터 LBP1",$M204="지정 캐릭터 LBP2",$M204="지정 캐릭터 LBP3"),
  IF(AND(OR($B204=10,$B204=11),$M204=OFFSET($M204,-1,0)),OFFSET(R204,-1,0),
    INT(VLOOKUP($M204,$AN:$BA,MATCH($AX$1,$AN$1:$BA$1,0),0)*(VLOOKUP($N204,[2]ActorTable!$1:$1048576,MATCH("표준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VLOOKUP($M204,$AN:$BA,MATCH($AX$1,$AN$1:$BA$1,0),0)+INT($I204*(VLOOKUP($M204,$AN:$BA,MATCH($AY$1,$AN$1:$BA$1,0),0)-VLOOKUP($M204,$AN:$BA,MATCH($AX$1,$AN$1:$BA$1,0),0)+1))),
IF($M204="지정 캐릭터 PP",
  IF(AND(OR($B204=10,$B204=11),$M204=OFFSET($M204,-1,0)),OFFSET(R204,-1,0),
    INT($O204*(VLOOKUP($M204,$AN:$BA,MATCH($AX$1,$AN$1:$BA$1,0),0)*(VLOOKUP($M204,$AN:$BA,MATCH($AY$1,$AN$1:$BA$1,0),0)+$I204*(VLOOKUP($M204,$AN:$BA,MATCH($AZ$1,$AN$1:$BA$1,0),0)-VLOOKUP($M204,$AN:$BA,MATCH($AY$1,$AN$1:$BA$1,0),0)))))),
IF(OR($M204="안 지정 캐릭터 PP 일반등급",$M204="안 지정 캐릭터 PP 영웅등급"),
  IF(AND(OR($B204=10,$B204=11),$M204=OFFSET($M204,-1,0)),OFFSET(R204,-1,0),
    $O204*VLOOKUP($M204,$AN:$BA,MATCH($AX$1,$AN$1:$BA$1,0),0)),
"그외없음")))))))</f>
        <v>#VALUE!</v>
      </c>
      <c r="S204" t="e">
        <f ca="1">IF(OR(ISNUMBER(N204),N204="삭제"),"",
IF(LEFT(N204,5)="Equip",
  IF($BN$1&lt;VLOOKUP(N204,[1]EquipTable!$1:$1048576,MATCH("업데이트순번",[1]EquipTable!$1:$1,0),0),"업데이트순번이상",""),
IF(LEFT(N204,5)="Actor",
  IF($BW$1&lt;VLOOKUP(N204,[2]ActorTable!$1:$1048576,MATCH("업데이트순번",[2]ActorTable!$1:$1,0),0),"업데이트순번이상",""),
"그외없음")))</f>
        <v>#VALUE!</v>
      </c>
      <c r="T204" t="e">
        <f t="shared" ca="1" si="69"/>
        <v>#VALUE!</v>
      </c>
      <c r="U204" t="s">
        <v>83</v>
      </c>
      <c r="V204" t="s">
        <v>275</v>
      </c>
      <c r="W204">
        <v>1</v>
      </c>
      <c r="X204" t="s">
        <v>129</v>
      </c>
      <c r="Z204">
        <v>9800</v>
      </c>
      <c r="AA204" t="str">
        <f t="shared" ca="1" si="70"/>
        <v>fe</v>
      </c>
      <c r="AB204" t="s">
        <v>83</v>
      </c>
      <c r="AC204" t="s">
        <v>272</v>
      </c>
      <c r="AD204">
        <v>1</v>
      </c>
      <c r="AE204" t="s">
        <v>129</v>
      </c>
      <c r="AG204">
        <v>800</v>
      </c>
      <c r="AH204" t="str">
        <f t="shared" si="71"/>
        <v/>
      </c>
      <c r="AI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IFERROR(VLOOKUP(AC204,[2]ActorTable!$A:$G,MATCH("이름참고",[2]ActorTable!$1:$1,0),0),"캐릭터없음"),
"")))))</f>
        <v>떠오르는 태양의 지팡이</v>
      </c>
      <c r="AJ204">
        <v>1</v>
      </c>
      <c r="AK20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v>
      </c>
      <c r="AL204" t="str">
        <f t="shared" ca="1" si="72"/>
        <v>{"dy":17,"sl":6,"tp":"fe","vl":"Equip3002","cn":1,"pt":"GO","pr":800}</v>
      </c>
    </row>
    <row r="205" spans="1:38">
      <c r="A205">
        <v>18</v>
      </c>
      <c r="B205">
        <v>6</v>
      </c>
      <c r="C205">
        <f t="shared" si="67"/>
        <v>0</v>
      </c>
      <c r="D205">
        <f t="shared" ca="1" si="76"/>
        <v>0.80858711298388908</v>
      </c>
      <c r="E205">
        <f t="shared" ca="1" si="76"/>
        <v>0.37366843553121976</v>
      </c>
      <c r="F205">
        <f t="shared" ca="1" si="76"/>
        <v>0.70379383692378972</v>
      </c>
      <c r="G205">
        <f t="shared" ca="1" si="76"/>
        <v>0.91843986218714702</v>
      </c>
      <c r="H205">
        <f t="shared" ca="1" si="76"/>
        <v>0.54443922915791165</v>
      </c>
      <c r="I205">
        <f t="shared" ca="1" si="76"/>
        <v>0.9920254725485641</v>
      </c>
      <c r="M205" t="str">
        <f t="shared" ca="1" si="68"/>
        <v>지정 장비</v>
      </c>
      <c r="N205" t="e">
        <f t="shared" ca="1" si="75"/>
        <v>#VALUE!</v>
      </c>
      <c r="O205">
        <f t="shared" ca="1" si="73"/>
        <v>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캐릭터",$M205="지정 캐릭터 LBP1",$M205="지정 캐릭터 LBP2",$M205="지정 캐릭터 LBP3",$M205="안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캐릭터",$M205="지정 캐릭터 LBP1",$M205="지정 캐릭터 LBP2",$M205="지정 캐릭터 LBP3"),
  IF(AND(OR($B205=10,$B205=11),$M205=OFFSET($M205,-1,0)),OFFSET(Q205,-1,0),
    IF(ISBLANK(VLOOKUP($N205,[2]ActorTable!$1:$1048576,MATCH("표준 DI pp Min",[2]ActorTable!$1:$1,0),0)),"삭제",
      INT(VLOOKUP($M205,$AN:$BA,MATCH($AX$1,$AN$1:$BA$1,0),0)*(VLOOKUP($N205,[2]ActorTable!$1:$1048576,MATCH("표준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VLOOKUP($M205,$AN:$BA,MATCH($AZ$1,$AN$1:$BA$1,0),0)+INT($H205*(VLOOKUP($M205,$AN:$BA,MATCH($BA$1,$AN$1:$BA$1,0),0)-VLOOKUP($M205,$AN:$BA,MATCH($AZ$1,$AN$1:$BA$1,0),0)+1))),
IF($M205="지정 캐릭터 PP",
  IF(AND(OR($B205=10,$B205=11),$M205=OFFSET($M205,-1,0)),OFFSET(Q205,-1,0),
    INT($O205*VLOOKUP($M205,$AN:$BA,MATCH($AX$1,$AN$1:$BA$1,0),0))),
"그외없음")))))))</f>
        <v>삭제</v>
      </c>
      <c r="R205" t="e">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영웅등급"),VLOOKUP($M205,$AN:$BA,MATCH($AX$1,$AN$1:$BA$1,0),0),
IF(OR($M205="지정 캐릭터",$M205="지정 캐릭터 LBP1",$M205="지정 캐릭터 LBP2",$M205="지정 캐릭터 LBP3"),
  IF(AND(OR($B205=10,$B205=11),$M205=OFFSET($M205,-1,0)),OFFSET(R205,-1,0),
    INT(VLOOKUP($M205,$AN:$BA,MATCH($AX$1,$AN$1:$BA$1,0),0)*(VLOOKUP($N205,[2]ActorTable!$1:$1048576,MATCH("표준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VLOOKUP($M205,$AN:$BA,MATCH($AX$1,$AN$1:$BA$1,0),0)+INT($I205*(VLOOKUP($M205,$AN:$BA,MATCH($AY$1,$AN$1:$BA$1,0),0)-VLOOKUP($M205,$AN:$BA,MATCH($AX$1,$AN$1:$BA$1,0),0)+1))),
IF($M205="지정 캐릭터 PP",
  IF(AND(OR($B205=10,$B205=11),$M205=OFFSET($M205,-1,0)),OFFSET(R205,-1,0),
    INT($O205*(VLOOKUP($M205,$AN:$BA,MATCH($AX$1,$AN$1:$BA$1,0),0)*(VLOOKUP($M205,$AN:$BA,MATCH($AY$1,$AN$1:$BA$1,0),0)+$I205*(VLOOKUP($M205,$AN:$BA,MATCH($AZ$1,$AN$1:$BA$1,0),0)-VLOOKUP($M205,$AN:$BA,MATCH($AY$1,$AN$1:$BA$1,0),0)))))),
IF(OR($M205="안 지정 캐릭터 PP 일반등급",$M205="안 지정 캐릭터 PP 영웅등급"),
  IF(AND(OR($B205=10,$B205=11),$M205=OFFSET($M205,-1,0)),OFFSET(R205,-1,0),
    $O205*VLOOKUP($M205,$AN:$BA,MATCH($AX$1,$AN$1:$BA$1,0),0)),
"그외없음")))))))</f>
        <v>#VALUE!</v>
      </c>
      <c r="S205" t="e">
        <f ca="1">IF(OR(ISNUMBER(N205),N205="삭제"),"",
IF(LEFT(N205,5)="Equip",
  IF($BN$1&lt;VLOOKUP(N205,[1]EquipTable!$1:$1048576,MATCH("업데이트순번",[1]EquipTable!$1:$1,0),0),"업데이트순번이상",""),
IF(LEFT(N205,5)="Actor",
  IF($BW$1&lt;VLOOKUP(N205,[2]ActorTable!$1:$1048576,MATCH("업데이트순번",[2]ActorTable!$1:$1,0),0),"업데이트순번이상",""),
"그외없음")))</f>
        <v>#VALUE!</v>
      </c>
      <c r="T205" t="e">
        <f t="shared" ca="1" si="69"/>
        <v>#VALUE!</v>
      </c>
      <c r="U205" t="s">
        <v>83</v>
      </c>
      <c r="V205" t="s">
        <v>186</v>
      </c>
      <c r="W205">
        <v>1</v>
      </c>
      <c r="X205" t="s">
        <v>129</v>
      </c>
      <c r="Z205">
        <v>8900</v>
      </c>
      <c r="AA205" t="str">
        <f t="shared" ca="1" si="70"/>
        <v>fe</v>
      </c>
      <c r="AB205" t="s">
        <v>83</v>
      </c>
      <c r="AC205" t="s">
        <v>214</v>
      </c>
      <c r="AD205">
        <v>1</v>
      </c>
      <c r="AE205" t="s">
        <v>133</v>
      </c>
      <c r="AG205">
        <v>5</v>
      </c>
      <c r="AH205" t="str">
        <f t="shared" si="71"/>
        <v/>
      </c>
      <c r="AI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IFERROR(VLOOKUP(AC205,[2]ActorTable!$A:$G,MATCH("이름참고",[2]ActorTable!$1:$1,0),0),"캐릭터없음"),
"")))))</f>
        <v>푸른 줄무늬 단검</v>
      </c>
      <c r="AJ205">
        <v>1</v>
      </c>
      <c r="AK20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v>
      </c>
      <c r="AL205" t="str">
        <f t="shared" ca="1" si="72"/>
        <v>{"dy":18,"sl":6,"tp":"fe","vl":"Equip1202","cn":1,"pt":"DI","pr":5}</v>
      </c>
    </row>
    <row r="206" spans="1:38">
      <c r="A206">
        <v>19</v>
      </c>
      <c r="B206">
        <v>6</v>
      </c>
      <c r="C206">
        <f t="shared" si="67"/>
        <v>0</v>
      </c>
      <c r="D206">
        <f t="shared" ca="1" si="76"/>
        <v>0.84122825712894045</v>
      </c>
      <c r="E206">
        <f t="shared" ca="1" si="76"/>
        <v>4.278815608352915E-2</v>
      </c>
      <c r="F206">
        <f t="shared" ca="1" si="76"/>
        <v>0.42711174878628821</v>
      </c>
      <c r="G206">
        <f t="shared" ca="1" si="76"/>
        <v>7.0107791503341788E-2</v>
      </c>
      <c r="H206">
        <f t="shared" ca="1" si="76"/>
        <v>0.12507780928556556</v>
      </c>
      <c r="I206">
        <f t="shared" ca="1" si="76"/>
        <v>0.88517934272786125</v>
      </c>
      <c r="M206" t="str">
        <f t="shared" ca="1" si="68"/>
        <v>지정 장비</v>
      </c>
      <c r="N206" t="e">
        <f t="shared" ca="1" si="75"/>
        <v>#VALUE!</v>
      </c>
      <c r="O206">
        <f t="shared" ca="1" si="73"/>
        <v>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캐릭터",$M206="지정 캐릭터 LBP1",$M206="지정 캐릭터 LBP2",$M206="지정 캐릭터 LBP3",$M206="안 지정 캐릭터 영웅등급"),"DI",
IF($M206="지정 캐릭터 PP","DI",
IF(OR($M206="안 지정 캐릭터 PP 일반등급",$M206="안 지정 캐릭터 PP 영웅등급"),"GO",
"그외없음"))))))</f>
        <v>DI</v>
      </c>
      <c r="Q206" t="e">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캐릭터",$M206="지정 캐릭터 LBP1",$M206="지정 캐릭터 LBP2",$M206="지정 캐릭터 LBP3"),
  IF(AND(OR($B206=10,$B206=11),$M206=OFFSET($M206,-1,0)),OFFSET(Q206,-1,0),
    IF(ISBLANK(VLOOKUP($N206,[2]ActorTable!$1:$1048576,MATCH("표준 DI pp Min",[2]ActorTable!$1:$1,0),0)),"삭제",
      INT(VLOOKUP($M206,$AN:$BA,MATCH($AX$1,$AN$1:$BA$1,0),0)*(VLOOKUP($N206,[2]ActorTable!$1:$1048576,MATCH("표준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VLOOKUP($M206,$AN:$BA,MATCH($AZ$1,$AN$1:$BA$1,0),0)+INT($H206*(VLOOKUP($M206,$AN:$BA,MATCH($BA$1,$AN$1:$BA$1,0),0)-VLOOKUP($M206,$AN:$BA,MATCH($AZ$1,$AN$1:$BA$1,0),0)+1))),
IF($M206="지정 캐릭터 PP",
  IF(AND(OR($B206=10,$B206=11),$M206=OFFSET($M206,-1,0)),OFFSET(Q206,-1,0),
    INT($O206*VLOOKUP($M206,$AN:$BA,MATCH($AX$1,$AN$1:$BA$1,0),0))),
"그외없음")))))))</f>
        <v>#VALUE!</v>
      </c>
      <c r="R206" t="e">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영웅등급"),VLOOKUP($M206,$AN:$BA,MATCH($AX$1,$AN$1:$BA$1,0),0),
IF(OR($M206="지정 캐릭터",$M206="지정 캐릭터 LBP1",$M206="지정 캐릭터 LBP2",$M206="지정 캐릭터 LBP3"),
  IF(AND(OR($B206=10,$B206=11),$M206=OFFSET($M206,-1,0)),OFFSET(R206,-1,0),
    INT(VLOOKUP($M206,$AN:$BA,MATCH($AX$1,$AN$1:$BA$1,0),0)*(VLOOKUP($N206,[2]ActorTable!$1:$1048576,MATCH("표준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VLOOKUP($M206,$AN:$BA,MATCH($AX$1,$AN$1:$BA$1,0),0)+INT($I206*(VLOOKUP($M206,$AN:$BA,MATCH($AY$1,$AN$1:$BA$1,0),0)-VLOOKUP($M206,$AN:$BA,MATCH($AX$1,$AN$1:$BA$1,0),0)+1))),
IF($M206="지정 캐릭터 PP",
  IF(AND(OR($B206=10,$B206=11),$M206=OFFSET($M206,-1,0)),OFFSET(R206,-1,0),
    INT($O206*(VLOOKUP($M206,$AN:$BA,MATCH($AX$1,$AN$1:$BA$1,0),0)*(VLOOKUP($M206,$AN:$BA,MATCH($AY$1,$AN$1:$BA$1,0),0)+$I206*(VLOOKUP($M206,$AN:$BA,MATCH($AZ$1,$AN$1:$BA$1,0),0)-VLOOKUP($M206,$AN:$BA,MATCH($AY$1,$AN$1:$BA$1,0),0)))))),
IF(OR($M206="안 지정 캐릭터 PP 일반등급",$M206="안 지정 캐릭터 PP 영웅등급"),
  IF(AND(OR($B206=10,$B206=11),$M206=OFFSET($M206,-1,0)),OFFSET(R206,-1,0),
    $O206*VLOOKUP($M206,$AN:$BA,MATCH($AX$1,$AN$1:$BA$1,0),0)),
"그외없음")))))))</f>
        <v>#VALUE!</v>
      </c>
      <c r="S206" t="e">
        <f ca="1">IF(OR(ISNUMBER(N206),N206="삭제"),"",
IF(LEFT(N206,5)="Equip",
  IF($BN$1&lt;VLOOKUP(N206,[1]EquipTable!$1:$1048576,MATCH("업데이트순번",[1]EquipTable!$1:$1,0),0),"업데이트순번이상",""),
IF(LEFT(N206,5)="Actor",
  IF($BW$1&lt;VLOOKUP(N206,[2]ActorTable!$1:$1048576,MATCH("업데이트순번",[2]ActorTable!$1:$1,0),0),"업데이트순번이상",""),
"그외없음")))</f>
        <v>#VALUE!</v>
      </c>
      <c r="T206" t="e">
        <f t="shared" ca="1" si="69"/>
        <v>#VALUE!</v>
      </c>
      <c r="U206" t="s">
        <v>83</v>
      </c>
      <c r="V206" t="s">
        <v>215</v>
      </c>
      <c r="W206">
        <v>1</v>
      </c>
      <c r="X206" t="s">
        <v>129</v>
      </c>
      <c r="Z206">
        <v>1700</v>
      </c>
      <c r="AA206" t="str">
        <f t="shared" ca="1" si="70"/>
        <v>fe</v>
      </c>
      <c r="AB206" t="s">
        <v>83</v>
      </c>
      <c r="AC206" t="s">
        <v>284</v>
      </c>
      <c r="AD206">
        <v>1</v>
      </c>
      <c r="AE206" t="s">
        <v>129</v>
      </c>
      <c r="AG206">
        <v>3500</v>
      </c>
      <c r="AH206" t="str">
        <f t="shared" si="71"/>
        <v/>
      </c>
      <c r="AI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IFERROR(VLOOKUP(AC206,[2]ActorTable!$A:$G,MATCH("이름참고",[2]ActorTable!$1:$1,0),0),"캐릭터없음"),
"")))))</f>
        <v>용력의 방패</v>
      </c>
      <c r="AJ206">
        <v>1</v>
      </c>
      <c r="AK20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v>
      </c>
      <c r="AL206" t="str">
        <f t="shared" ca="1" si="72"/>
        <v>{"dy":19,"sl":6,"tp":"fe","vl":"Equip7101","cn":1,"pt":"GO","pr":3500}</v>
      </c>
    </row>
    <row r="207" spans="1:38">
      <c r="A207">
        <v>20</v>
      </c>
      <c r="B207">
        <v>6</v>
      </c>
      <c r="C207">
        <f t="shared" si="67"/>
        <v>0</v>
      </c>
      <c r="D207">
        <f t="shared" ca="1" si="76"/>
        <v>0.35634182795528746</v>
      </c>
      <c r="E207">
        <f t="shared" ca="1" si="76"/>
        <v>0.72793840736299353</v>
      </c>
      <c r="F207">
        <f t="shared" ca="1" si="76"/>
        <v>0.79668462500671477</v>
      </c>
      <c r="G207">
        <f t="shared" ca="1" si="76"/>
        <v>0.52734839478138218</v>
      </c>
      <c r="H207">
        <f t="shared" ca="1" si="76"/>
        <v>0.70707998845177822</v>
      </c>
      <c r="I207">
        <f t="shared" ca="1" si="76"/>
        <v>0.65504667859789756</v>
      </c>
      <c r="M207" t="str">
        <f t="shared" ca="1" si="68"/>
        <v>지정 장비</v>
      </c>
      <c r="N207" t="e">
        <f t="shared" ca="1" si="75"/>
        <v>#VALUE!</v>
      </c>
      <c r="O207">
        <f t="shared" ca="1" si="73"/>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캐릭터",$M207="지정 캐릭터 LBP1",$M207="지정 캐릭터 LBP2",$M207="지정 캐릭터 LBP3",$M207="안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캐릭터",$M207="지정 캐릭터 LBP1",$M207="지정 캐릭터 LBP2",$M207="지정 캐릭터 LBP3"),
  IF(AND(OR($B207=10,$B207=11),$M207=OFFSET($M207,-1,0)),OFFSET(Q207,-1,0),
    IF(ISBLANK(VLOOKUP($N207,[2]ActorTable!$1:$1048576,MATCH("표준 DI pp Min",[2]ActorTable!$1:$1,0),0)),"삭제",
      INT(VLOOKUP($M207,$AN:$BA,MATCH($AX$1,$AN$1:$BA$1,0),0)*(VLOOKUP($N207,[2]ActorTable!$1:$1048576,MATCH("표준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VLOOKUP($M207,$AN:$BA,MATCH($AZ$1,$AN$1:$BA$1,0),0)+INT($H207*(VLOOKUP($M207,$AN:$BA,MATCH($BA$1,$AN$1:$BA$1,0),0)-VLOOKUP($M207,$AN:$BA,MATCH($AZ$1,$AN$1:$BA$1,0),0)+1))),
IF($M207="지정 캐릭터 PP",
  IF(AND(OR($B207=10,$B207=11),$M207=OFFSET($M207,-1,0)),OFFSET(Q207,-1,0),
    INT($O207*VLOOKUP($M207,$AN:$BA,MATCH($AX$1,$AN$1:$BA$1,0),0))),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영웅등급"),VLOOKUP($M207,$AN:$BA,MATCH($AX$1,$AN$1:$BA$1,0),0),
IF(OR($M207="지정 캐릭터",$M207="지정 캐릭터 LBP1",$M207="지정 캐릭터 LBP2",$M207="지정 캐릭터 LBP3"),
  IF(AND(OR($B207=10,$B207=11),$M207=OFFSET($M207,-1,0)),OFFSET(R207,-1,0),
    INT(VLOOKUP($M207,$AN:$BA,MATCH($AX$1,$AN$1:$BA$1,0),0)*(VLOOKUP($N207,[2]ActorTable!$1:$1048576,MATCH("표준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VLOOKUP($M207,$AN:$BA,MATCH($AX$1,$AN$1:$BA$1,0),0)+INT($I207*(VLOOKUP($M207,$AN:$BA,MATCH($AY$1,$AN$1:$BA$1,0),0)-VLOOKUP($M207,$AN:$BA,MATCH($AX$1,$AN$1:$BA$1,0),0)+1))),
IF($M207="지정 캐릭터 PP",
  IF(AND(OR($B207=10,$B207=11),$M207=OFFSET($M207,-1,0)),OFFSET(R207,-1,0),
    INT($O207*(VLOOKUP($M207,$AN:$BA,MATCH($AX$1,$AN$1:$BA$1,0),0)*(VLOOKUP($M207,$AN:$BA,MATCH($AY$1,$AN$1:$BA$1,0),0)+$I207*(VLOOKUP($M207,$AN:$BA,MATCH($AZ$1,$AN$1:$BA$1,0),0)-VLOOKUP($M207,$AN:$BA,MATCH($AY$1,$AN$1:$BA$1,0),0)))))),
IF(OR($M207="안 지정 캐릭터 PP 일반등급",$M207="안 지정 캐릭터 PP 영웅등급"),
  IF(AND(OR($B207=10,$B207=11),$M207=OFFSET($M207,-1,0)),OFFSET(R207,-1,0),
    $O207*VLOOKUP($M207,$AN:$BA,MATCH($AX$1,$AN$1:$BA$1,0),0)),
"그외없음")))))))</f>
        <v>#VALUE!</v>
      </c>
      <c r="S207" t="e">
        <f ca="1">IF(OR(ISNUMBER(N207),N207="삭제"),"",
IF(LEFT(N207,5)="Equip",
  IF($BN$1&lt;VLOOKUP(N207,[1]EquipTable!$1:$1048576,MATCH("업데이트순번",[1]EquipTable!$1:$1,0),0),"업데이트순번이상",""),
IF(LEFT(N207,5)="Actor",
  IF($BW$1&lt;VLOOKUP(N207,[2]ActorTable!$1:$1048576,MATCH("업데이트순번",[2]ActorTable!$1:$1,0),0),"업데이트순번이상",""),
"그외없음")))</f>
        <v>#VALUE!</v>
      </c>
      <c r="T207" t="e">
        <f t="shared" ca="1" si="69"/>
        <v>#VALUE!</v>
      </c>
      <c r="U207" t="s">
        <v>83</v>
      </c>
      <c r="V207" t="s">
        <v>207</v>
      </c>
      <c r="W207">
        <v>1</v>
      </c>
      <c r="X207" t="s">
        <v>129</v>
      </c>
      <c r="Z207">
        <v>22800</v>
      </c>
      <c r="AA207" t="str">
        <f t="shared" ca="1" si="70"/>
        <v>fe</v>
      </c>
      <c r="AB207" t="s">
        <v>83</v>
      </c>
      <c r="AC207" t="s">
        <v>217</v>
      </c>
      <c r="AD207">
        <v>1</v>
      </c>
      <c r="AE207" t="s">
        <v>129</v>
      </c>
      <c r="AG207">
        <v>9900</v>
      </c>
      <c r="AH207" t="str">
        <f t="shared" si="71"/>
        <v/>
      </c>
      <c r="AI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IFERROR(VLOOKUP(AC207,[2]ActorTable!$A:$G,MATCH("이름참고",[2]ActorTable!$1:$1,0),0),"캐릭터없음"),
"")))))</f>
        <v>더블 이퀄라이저</v>
      </c>
      <c r="AJ207">
        <v>1</v>
      </c>
      <c r="AK20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v>
      </c>
      <c r="AL207" t="str">
        <f t="shared" ca="1" si="72"/>
        <v>{"dy":20,"sl":6,"tp":"fe","vl":"Equip6201","cn":1,"pt":"GO","pr":9900}</v>
      </c>
    </row>
    <row r="208" spans="1:38">
      <c r="A208">
        <v>21</v>
      </c>
      <c r="B208">
        <v>6</v>
      </c>
      <c r="C208">
        <f t="shared" si="67"/>
        <v>0</v>
      </c>
      <c r="D208">
        <f t="shared" ca="1" si="76"/>
        <v>0.4610614231900092</v>
      </c>
      <c r="E208">
        <f t="shared" ca="1" si="76"/>
        <v>0.34862247627419629</v>
      </c>
      <c r="F208">
        <f t="shared" ca="1" si="76"/>
        <v>0.93927192455013353</v>
      </c>
      <c r="G208">
        <f t="shared" ca="1" si="76"/>
        <v>0.78172251750311506</v>
      </c>
      <c r="H208">
        <f t="shared" ca="1" si="76"/>
        <v>0.9134811646990938</v>
      </c>
      <c r="I208">
        <f t="shared" ca="1" si="76"/>
        <v>5.2056494301721101E-2</v>
      </c>
      <c r="M208" t="str">
        <f t="shared" ca="1" si="68"/>
        <v>지정 장비</v>
      </c>
      <c r="N208" t="e">
        <f t="shared" ca="1" si="75"/>
        <v>#VALUE!</v>
      </c>
      <c r="O208">
        <f t="shared" ca="1" si="73"/>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캐릭터",$M208="지정 캐릭터 LBP1",$M208="지정 캐릭터 LBP2",$M208="지정 캐릭터 LBP3",$M208="안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캐릭터",$M208="지정 캐릭터 LBP1",$M208="지정 캐릭터 LBP2",$M208="지정 캐릭터 LBP3"),
  IF(AND(OR($B208=10,$B208=11),$M208=OFFSET($M208,-1,0)),OFFSET(Q208,-1,0),
    IF(ISBLANK(VLOOKUP($N208,[2]ActorTable!$1:$1048576,MATCH("표준 DI pp Min",[2]ActorTable!$1:$1,0),0)),"삭제",
      INT(VLOOKUP($M208,$AN:$BA,MATCH($AX$1,$AN$1:$BA$1,0),0)*(VLOOKUP($N208,[2]ActorTable!$1:$1048576,MATCH("표준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VLOOKUP($M208,$AN:$BA,MATCH($AZ$1,$AN$1:$BA$1,0),0)+INT($H208*(VLOOKUP($M208,$AN:$BA,MATCH($BA$1,$AN$1:$BA$1,0),0)-VLOOKUP($M208,$AN:$BA,MATCH($AZ$1,$AN$1:$BA$1,0),0)+1))),
IF($M208="지정 캐릭터 PP",
  IF(AND(OR($B208=10,$B208=11),$M208=OFFSET($M208,-1,0)),OFFSET(Q208,-1,0),
    INT($O208*VLOOKUP($M208,$AN:$BA,MATCH($AX$1,$AN$1:$BA$1,0),0))),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영웅등급"),VLOOKUP($M208,$AN:$BA,MATCH($AX$1,$AN$1:$BA$1,0),0),
IF(OR($M208="지정 캐릭터",$M208="지정 캐릭터 LBP1",$M208="지정 캐릭터 LBP2",$M208="지정 캐릭터 LBP3"),
  IF(AND(OR($B208=10,$B208=11),$M208=OFFSET($M208,-1,0)),OFFSET(R208,-1,0),
    INT(VLOOKUP($M208,$AN:$BA,MATCH($AX$1,$AN$1:$BA$1,0),0)*(VLOOKUP($N208,[2]ActorTable!$1:$1048576,MATCH("표준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VLOOKUP($M208,$AN:$BA,MATCH($AX$1,$AN$1:$BA$1,0),0)+INT($I208*(VLOOKUP($M208,$AN:$BA,MATCH($AY$1,$AN$1:$BA$1,0),0)-VLOOKUP($M208,$AN:$BA,MATCH($AX$1,$AN$1:$BA$1,0),0)+1))),
IF($M208="지정 캐릭터 PP",
  IF(AND(OR($B208=10,$B208=11),$M208=OFFSET($M208,-1,0)),OFFSET(R208,-1,0),
    INT($O208*(VLOOKUP($M208,$AN:$BA,MATCH($AX$1,$AN$1:$BA$1,0),0)*(VLOOKUP($M208,$AN:$BA,MATCH($AY$1,$AN$1:$BA$1,0),0)+$I208*(VLOOKUP($M208,$AN:$BA,MATCH($AZ$1,$AN$1:$BA$1,0),0)-VLOOKUP($M208,$AN:$BA,MATCH($AY$1,$AN$1:$BA$1,0),0)))))),
IF(OR($M208="안 지정 캐릭터 PP 일반등급",$M208="안 지정 캐릭터 PP 영웅등급"),
  IF(AND(OR($B208=10,$B208=11),$M208=OFFSET($M208,-1,0)),OFFSET(R208,-1,0),
    $O208*VLOOKUP($M208,$AN:$BA,MATCH($AX$1,$AN$1:$BA$1,0),0)),
"그외없음")))))))</f>
        <v>#VALUE!</v>
      </c>
      <c r="S208" t="e">
        <f ca="1">IF(OR(ISNUMBER(N208),N208="삭제"),"",
IF(LEFT(N208,5)="Equip",
  IF($BN$1&lt;VLOOKUP(N208,[1]EquipTable!$1:$1048576,MATCH("업데이트순번",[1]EquipTable!$1:$1,0),0),"업데이트순번이상",""),
IF(LEFT(N208,5)="Actor",
  IF($BW$1&lt;VLOOKUP(N208,[2]ActorTable!$1:$1048576,MATCH("업데이트순번",[2]ActorTable!$1:$1,0),0),"업데이트순번이상",""),
"그외없음")))</f>
        <v>#VALUE!</v>
      </c>
      <c r="T208" t="e">
        <f t="shared" ca="1" si="69"/>
        <v>#VALUE!</v>
      </c>
      <c r="U208" t="s">
        <v>83</v>
      </c>
      <c r="V208" t="s">
        <v>318</v>
      </c>
      <c r="W208">
        <v>1</v>
      </c>
      <c r="X208" t="s">
        <v>133</v>
      </c>
      <c r="Y208">
        <v>26</v>
      </c>
      <c r="Z208">
        <v>14</v>
      </c>
      <c r="AA208" t="str">
        <f t="shared" ca="1" si="70"/>
        <v>fe</v>
      </c>
      <c r="AB208" t="s">
        <v>83</v>
      </c>
      <c r="AC208" t="s">
        <v>184</v>
      </c>
      <c r="AD208">
        <v>1</v>
      </c>
      <c r="AE208" t="s">
        <v>129</v>
      </c>
      <c r="AG208">
        <v>22200</v>
      </c>
      <c r="AH208" t="str">
        <f t="shared" si="71"/>
        <v/>
      </c>
      <c r="AI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IFERROR(VLOOKUP(AC208,[2]ActorTable!$A:$G,MATCH("이름참고",[2]ActorTable!$1:$1,0),0),"캐릭터없음"),
"")))))</f>
        <v>꽃잎 샷건</v>
      </c>
      <c r="AJ208">
        <v>1</v>
      </c>
      <c r="AK20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v>
      </c>
      <c r="AL208" t="str">
        <f t="shared" ca="1" si="72"/>
        <v>{"dy":21,"sl":6,"tp":"fe","vl":"Equip6302","cn":1,"pt":"GO","pr":22200}</v>
      </c>
    </row>
    <row r="209" spans="1:38">
      <c r="A209">
        <v>22</v>
      </c>
      <c r="B209">
        <v>6</v>
      </c>
      <c r="C209">
        <f t="shared" si="67"/>
        <v>0</v>
      </c>
      <c r="D209">
        <f t="shared" ca="1" si="76"/>
        <v>0.90951484167702401</v>
      </c>
      <c r="E209">
        <f t="shared" ca="1" si="76"/>
        <v>0.21920012294774838</v>
      </c>
      <c r="F209">
        <f t="shared" ca="1" si="76"/>
        <v>0.27393410433636878</v>
      </c>
      <c r="G209">
        <f t="shared" ca="1" si="76"/>
        <v>0.67790553487544702</v>
      </c>
      <c r="H209">
        <f t="shared" ca="1" si="76"/>
        <v>0.67657891377457924</v>
      </c>
      <c r="I209">
        <f t="shared" ca="1" si="76"/>
        <v>0.62210775649892247</v>
      </c>
      <c r="M209" t="str">
        <f t="shared" ca="1" si="68"/>
        <v>지정 장비</v>
      </c>
      <c r="N209" t="e">
        <f t="shared" ca="1" si="75"/>
        <v>#VALUE!</v>
      </c>
      <c r="O209">
        <f t="shared" ca="1" si="73"/>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캐릭터",$M209="지정 캐릭터 LBP1",$M209="지정 캐릭터 LBP2",$M209="지정 캐릭터 LBP3",$M209="안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캐릭터",$M209="지정 캐릭터 LBP1",$M209="지정 캐릭터 LBP2",$M209="지정 캐릭터 LBP3"),
  IF(AND(OR($B209=10,$B209=11),$M209=OFFSET($M209,-1,0)),OFFSET(Q209,-1,0),
    IF(ISBLANK(VLOOKUP($N209,[2]ActorTable!$1:$1048576,MATCH("표준 DI pp Min",[2]ActorTable!$1:$1,0),0)),"삭제",
      INT(VLOOKUP($M209,$AN:$BA,MATCH($AX$1,$AN$1:$BA$1,0),0)*(VLOOKUP($N209,[2]ActorTable!$1:$1048576,MATCH("표준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VLOOKUP($M209,$AN:$BA,MATCH($AZ$1,$AN$1:$BA$1,0),0)+INT($H209*(VLOOKUP($M209,$AN:$BA,MATCH($BA$1,$AN$1:$BA$1,0),0)-VLOOKUP($M209,$AN:$BA,MATCH($AZ$1,$AN$1:$BA$1,0),0)+1))),
IF($M209="지정 캐릭터 PP",
  IF(AND(OR($B209=10,$B209=11),$M209=OFFSET($M209,-1,0)),OFFSET(Q209,-1,0),
    INT($O209*VLOOKUP($M209,$AN:$BA,MATCH($AX$1,$AN$1:$BA$1,0),0))),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영웅등급"),VLOOKUP($M209,$AN:$BA,MATCH($AX$1,$AN$1:$BA$1,0),0),
IF(OR($M209="지정 캐릭터",$M209="지정 캐릭터 LBP1",$M209="지정 캐릭터 LBP2",$M209="지정 캐릭터 LBP3"),
  IF(AND(OR($B209=10,$B209=11),$M209=OFFSET($M209,-1,0)),OFFSET(R209,-1,0),
    INT(VLOOKUP($M209,$AN:$BA,MATCH($AX$1,$AN$1:$BA$1,0),0)*(VLOOKUP($N209,[2]ActorTable!$1:$1048576,MATCH("표준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VLOOKUP($M209,$AN:$BA,MATCH($AX$1,$AN$1:$BA$1,0),0)+INT($I209*(VLOOKUP($M209,$AN:$BA,MATCH($AY$1,$AN$1:$BA$1,0),0)-VLOOKUP($M209,$AN:$BA,MATCH($AX$1,$AN$1:$BA$1,0),0)+1))),
IF($M209="지정 캐릭터 PP",
  IF(AND(OR($B209=10,$B209=11),$M209=OFFSET($M209,-1,0)),OFFSET(R209,-1,0),
    INT($O209*(VLOOKUP($M209,$AN:$BA,MATCH($AX$1,$AN$1:$BA$1,0),0)*(VLOOKUP($M209,$AN:$BA,MATCH($AY$1,$AN$1:$BA$1,0),0)+$I209*(VLOOKUP($M209,$AN:$BA,MATCH($AZ$1,$AN$1:$BA$1,0),0)-VLOOKUP($M209,$AN:$BA,MATCH($AY$1,$AN$1:$BA$1,0),0)))))),
IF(OR($M209="안 지정 캐릭터 PP 일반등급",$M209="안 지정 캐릭터 PP 영웅등급"),
  IF(AND(OR($B209=10,$B209=11),$M209=OFFSET($M209,-1,0)),OFFSET(R209,-1,0),
    $O209*VLOOKUP($M209,$AN:$BA,MATCH($AX$1,$AN$1:$BA$1,0),0)),
"그외없음")))))))</f>
        <v>#VALUE!</v>
      </c>
      <c r="S209" t="e">
        <f ca="1">IF(OR(ISNUMBER(N209),N209="삭제"),"",
IF(LEFT(N209,5)="Equip",
  IF($BN$1&lt;VLOOKUP(N209,[1]EquipTable!$1:$1048576,MATCH("업데이트순번",[1]EquipTable!$1:$1,0),0),"업데이트순번이상",""),
IF(LEFT(N209,5)="Actor",
  IF($BW$1&lt;VLOOKUP(N209,[2]ActorTable!$1:$1048576,MATCH("업데이트순번",[2]ActorTable!$1:$1,0),0),"업데이트순번이상",""),
"그외없음")))</f>
        <v>#VALUE!</v>
      </c>
      <c r="T209" t="e">
        <f t="shared" ca="1" si="69"/>
        <v>#VALUE!</v>
      </c>
      <c r="U209" t="s">
        <v>83</v>
      </c>
      <c r="V209" t="s">
        <v>189</v>
      </c>
      <c r="W209">
        <v>1</v>
      </c>
      <c r="X209" t="s">
        <v>129</v>
      </c>
      <c r="Z209">
        <v>7100</v>
      </c>
      <c r="AA209" t="str">
        <f t="shared" ca="1" si="70"/>
        <v>fe</v>
      </c>
      <c r="AB209" t="s">
        <v>83</v>
      </c>
      <c r="AC209" t="s">
        <v>211</v>
      </c>
      <c r="AD209">
        <v>1</v>
      </c>
      <c r="AE209" t="s">
        <v>129</v>
      </c>
      <c r="AG209">
        <v>74600</v>
      </c>
      <c r="AH209" t="str">
        <f t="shared" si="71"/>
        <v/>
      </c>
      <c r="AI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IFERROR(VLOOKUP(AC209,[2]ActorTable!$A:$G,MATCH("이름참고",[2]ActorTable!$1:$1,0),0),"캐릭터없음"),
"")))))</f>
        <v>강철 칼날 대검</v>
      </c>
      <c r="AJ209">
        <v>1</v>
      </c>
      <c r="AK20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v>
      </c>
      <c r="AL209" t="str">
        <f t="shared" ca="1" si="72"/>
        <v>{"dy":22,"sl":6,"tp":"fe","vl":"Equip8302","cn":1,"pt":"GO","pr":74600}</v>
      </c>
    </row>
    <row r="210" spans="1:38">
      <c r="A210">
        <v>23</v>
      </c>
      <c r="B210">
        <v>6</v>
      </c>
      <c r="C210">
        <f t="shared" si="67"/>
        <v>0</v>
      </c>
      <c r="D210">
        <f t="shared" ca="1" si="76"/>
        <v>0.12145638231733702</v>
      </c>
      <c r="E210">
        <f t="shared" ca="1" si="76"/>
        <v>0.94553680518495742</v>
      </c>
      <c r="F210">
        <f t="shared" ca="1" si="76"/>
        <v>0.58785384353887071</v>
      </c>
      <c r="G210">
        <f t="shared" ca="1" si="76"/>
        <v>0.9201694871307956</v>
      </c>
      <c r="H210">
        <f t="shared" ca="1" si="76"/>
        <v>0.91340684520757442</v>
      </c>
      <c r="I210">
        <f t="shared" ca="1" si="76"/>
        <v>0.24793050853517518</v>
      </c>
      <c r="M210" t="str">
        <f t="shared" ca="1" si="68"/>
        <v>지정 장비</v>
      </c>
      <c r="N210" t="e">
        <f t="shared" ca="1" si="75"/>
        <v>#VALUE!</v>
      </c>
      <c r="O210">
        <f t="shared" ca="1" si="73"/>
        <v>1</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캐릭터",$M210="지정 캐릭터 LBP1",$M210="지정 캐릭터 LBP2",$M210="지정 캐릭터 LBP3",$M210="안 지정 캐릭터 영웅등급"),"DI",
IF($M210="지정 캐릭터 PP","DI",
IF(OR($M210="안 지정 캐릭터 PP 일반등급",$M210="안 지정 캐릭터 PP 영웅등급"),"GO",
"그외없음"))))))</f>
        <v>GO</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캐릭터",$M210="지정 캐릭터 LBP1",$M210="지정 캐릭터 LBP2",$M210="지정 캐릭터 LBP3"),
  IF(AND(OR($B210=10,$B210=11),$M210=OFFSET($M210,-1,0)),OFFSET(Q210,-1,0),
    IF(ISBLANK(VLOOKUP($N210,[2]ActorTable!$1:$1048576,MATCH("표준 DI pp Min",[2]ActorTable!$1:$1,0),0)),"삭제",
      INT(VLOOKUP($M210,$AN:$BA,MATCH($AX$1,$AN$1:$BA$1,0),0)*(VLOOKUP($N210,[2]ActorTable!$1:$1048576,MATCH("표준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VLOOKUP($M210,$AN:$BA,MATCH($AZ$1,$AN$1:$BA$1,0),0)+INT($H210*(VLOOKUP($M210,$AN:$BA,MATCH($BA$1,$AN$1:$BA$1,0),0)-VLOOKUP($M210,$AN:$BA,MATCH($AZ$1,$AN$1:$BA$1,0),0)+1))),
IF($M210="지정 캐릭터 PP",
  IF(AND(OR($B210=10,$B210=11),$M210=OFFSET($M210,-1,0)),OFFSET(Q210,-1,0),
    INT($O210*VLOOKUP($M210,$AN:$BA,MATCH($AX$1,$AN$1:$BA$1,0),0))),
"그외없음")))))))</f>
        <v>삭제</v>
      </c>
      <c r="R210" t="e">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영웅등급"),VLOOKUP($M210,$AN:$BA,MATCH($AX$1,$AN$1:$BA$1,0),0),
IF(OR($M210="지정 캐릭터",$M210="지정 캐릭터 LBP1",$M210="지정 캐릭터 LBP2",$M210="지정 캐릭터 LBP3"),
  IF(AND(OR($B210=10,$B210=11),$M210=OFFSET($M210,-1,0)),OFFSET(R210,-1,0),
    INT(VLOOKUP($M210,$AN:$BA,MATCH($AX$1,$AN$1:$BA$1,0),0)*(VLOOKUP($N210,[2]ActorTable!$1:$1048576,MATCH("표준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VLOOKUP($M210,$AN:$BA,MATCH($AX$1,$AN$1:$BA$1,0),0)+INT($I210*(VLOOKUP($M210,$AN:$BA,MATCH($AY$1,$AN$1:$BA$1,0),0)-VLOOKUP($M210,$AN:$BA,MATCH($AX$1,$AN$1:$BA$1,0),0)+1))),
IF($M210="지정 캐릭터 PP",
  IF(AND(OR($B210=10,$B210=11),$M210=OFFSET($M210,-1,0)),OFFSET(R210,-1,0),
    INT($O210*(VLOOKUP($M210,$AN:$BA,MATCH($AX$1,$AN$1:$BA$1,0),0)*(VLOOKUP($M210,$AN:$BA,MATCH($AY$1,$AN$1:$BA$1,0),0)+$I210*(VLOOKUP($M210,$AN:$BA,MATCH($AZ$1,$AN$1:$BA$1,0),0)-VLOOKUP($M210,$AN:$BA,MATCH($AY$1,$AN$1:$BA$1,0),0)))))),
IF(OR($M210="안 지정 캐릭터 PP 일반등급",$M210="안 지정 캐릭터 PP 영웅등급"),
  IF(AND(OR($B210=10,$B210=11),$M210=OFFSET($M210,-1,0)),OFFSET(R210,-1,0),
    $O210*VLOOKUP($M210,$AN:$BA,MATCH($AX$1,$AN$1:$BA$1,0),0)),
"그외없음")))))))</f>
        <v>#VALUE!</v>
      </c>
      <c r="S210" t="e">
        <f ca="1">IF(OR(ISNUMBER(N210),N210="삭제"),"",
IF(LEFT(N210,5)="Equip",
  IF($BN$1&lt;VLOOKUP(N210,[1]EquipTable!$1:$1048576,MATCH("업데이트순번",[1]EquipTable!$1:$1,0),0),"업데이트순번이상",""),
IF(LEFT(N210,5)="Actor",
  IF($BW$1&lt;VLOOKUP(N210,[2]ActorTable!$1:$1048576,MATCH("업데이트순번",[2]ActorTable!$1:$1,0),0),"업데이트순번이상",""),
"그외없음")))</f>
        <v>#VALUE!</v>
      </c>
      <c r="T210" t="e">
        <f t="shared" ca="1" si="69"/>
        <v>#VALUE!</v>
      </c>
      <c r="U210" t="s">
        <v>83</v>
      </c>
      <c r="V210" t="s">
        <v>188</v>
      </c>
      <c r="W210">
        <v>1</v>
      </c>
      <c r="X210" t="s">
        <v>133</v>
      </c>
      <c r="Z210">
        <v>4</v>
      </c>
      <c r="AA210" t="str">
        <f t="shared" ca="1" si="70"/>
        <v>fe</v>
      </c>
      <c r="AB210" t="s">
        <v>83</v>
      </c>
      <c r="AC210" t="s">
        <v>189</v>
      </c>
      <c r="AD210">
        <v>1</v>
      </c>
      <c r="AE210" t="s">
        <v>133</v>
      </c>
      <c r="AG210">
        <v>12</v>
      </c>
      <c r="AH210" t="str">
        <f t="shared" si="71"/>
        <v/>
      </c>
      <c r="AI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IFERROR(VLOOKUP(AC210,[2]ActorTable!$A:$G,MATCH("이름참고",[2]ActorTable!$1:$1,0),0),"캐릭터없음"),
"")))))</f>
        <v>홍연의 해머</v>
      </c>
      <c r="AJ210">
        <v>1</v>
      </c>
      <c r="AK21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v>
      </c>
      <c r="AL210" t="str">
        <f t="shared" ca="1" si="72"/>
        <v>{"dy":23,"sl":6,"tp":"fe","vl":"Equip4301","cn":1,"pt":"DI","pr":12}</v>
      </c>
    </row>
    <row r="211" spans="1:38">
      <c r="A211">
        <v>24</v>
      </c>
      <c r="B211">
        <v>6</v>
      </c>
      <c r="C211">
        <f t="shared" si="67"/>
        <v>0</v>
      </c>
      <c r="D211">
        <f t="shared" ca="1" si="76"/>
        <v>0.96081832071194906</v>
      </c>
      <c r="E211">
        <f t="shared" ca="1" si="76"/>
        <v>0.31854388659340449</v>
      </c>
      <c r="F211">
        <f t="shared" ca="1" si="76"/>
        <v>0.77554787649497803</v>
      </c>
      <c r="G211">
        <f t="shared" ca="1" si="76"/>
        <v>0.37421443293326773</v>
      </c>
      <c r="H211">
        <f t="shared" ca="1" si="76"/>
        <v>0.81588094556002944</v>
      </c>
      <c r="I211">
        <f t="shared" ca="1" si="76"/>
        <v>0.69066955238544958</v>
      </c>
      <c r="M211" t="str">
        <f t="shared" ca="1" si="68"/>
        <v>지정 장비</v>
      </c>
      <c r="N211" t="e">
        <f t="shared" ca="1" si="75"/>
        <v>#VALUE!</v>
      </c>
      <c r="O211">
        <f t="shared" ca="1" si="73"/>
        <v>1</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캐릭터",$M211="지정 캐릭터 LBP1",$M211="지정 캐릭터 LBP2",$M211="지정 캐릭터 LBP3",$M211="안 지정 캐릭터 영웅등급"),"DI",
IF($M211="지정 캐릭터 PP","DI",
IF(OR($M211="안 지정 캐릭터 PP 일반등급",$M211="안 지정 캐릭터 PP 영웅등급"),"GO",
"그외없음"))))))</f>
        <v>GO</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캐릭터",$M211="지정 캐릭터 LBP1",$M211="지정 캐릭터 LBP2",$M211="지정 캐릭터 LBP3"),
  IF(AND(OR($B211=10,$B211=11),$M211=OFFSET($M211,-1,0)),OFFSET(Q211,-1,0),
    IF(ISBLANK(VLOOKUP($N211,[2]ActorTable!$1:$1048576,MATCH("표준 DI pp Min",[2]ActorTable!$1:$1,0),0)),"삭제",
      INT(VLOOKUP($M211,$AN:$BA,MATCH($AX$1,$AN$1:$BA$1,0),0)*(VLOOKUP($N211,[2]ActorTable!$1:$1048576,MATCH("표준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VLOOKUP($M211,$AN:$BA,MATCH($AZ$1,$AN$1:$BA$1,0),0)+INT($H211*(VLOOKUP($M211,$AN:$BA,MATCH($BA$1,$AN$1:$BA$1,0),0)-VLOOKUP($M211,$AN:$BA,MATCH($AZ$1,$AN$1:$BA$1,0),0)+1))),
IF($M211="지정 캐릭터 PP",
  IF(AND(OR($B211=10,$B211=11),$M211=OFFSET($M211,-1,0)),OFFSET(Q211,-1,0),
    INT($O211*VLOOKUP($M211,$AN:$BA,MATCH($AX$1,$AN$1:$BA$1,0),0))),
"그외없음")))))))</f>
        <v>삭제</v>
      </c>
      <c r="R211" t="e">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영웅등급"),VLOOKUP($M211,$AN:$BA,MATCH($AX$1,$AN$1:$BA$1,0),0),
IF(OR($M211="지정 캐릭터",$M211="지정 캐릭터 LBP1",$M211="지정 캐릭터 LBP2",$M211="지정 캐릭터 LBP3"),
  IF(AND(OR($B211=10,$B211=11),$M211=OFFSET($M211,-1,0)),OFFSET(R211,-1,0),
    INT(VLOOKUP($M211,$AN:$BA,MATCH($AX$1,$AN$1:$BA$1,0),0)*(VLOOKUP($N211,[2]ActorTable!$1:$1048576,MATCH("표준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VLOOKUP($M211,$AN:$BA,MATCH($AX$1,$AN$1:$BA$1,0),0)+INT($I211*(VLOOKUP($M211,$AN:$BA,MATCH($AY$1,$AN$1:$BA$1,0),0)-VLOOKUP($M211,$AN:$BA,MATCH($AX$1,$AN$1:$BA$1,0),0)+1))),
IF($M211="지정 캐릭터 PP",
  IF(AND(OR($B211=10,$B211=11),$M211=OFFSET($M211,-1,0)),OFFSET(R211,-1,0),
    INT($O211*(VLOOKUP($M211,$AN:$BA,MATCH($AX$1,$AN$1:$BA$1,0),0)*(VLOOKUP($M211,$AN:$BA,MATCH($AY$1,$AN$1:$BA$1,0),0)+$I211*(VLOOKUP($M211,$AN:$BA,MATCH($AZ$1,$AN$1:$BA$1,0),0)-VLOOKUP($M211,$AN:$BA,MATCH($AY$1,$AN$1:$BA$1,0),0)))))),
IF(OR($M211="안 지정 캐릭터 PP 일반등급",$M211="안 지정 캐릭터 PP 영웅등급"),
  IF(AND(OR($B211=10,$B211=11),$M211=OFFSET($M211,-1,0)),OFFSET(R211,-1,0),
    $O211*VLOOKUP($M211,$AN:$BA,MATCH($AX$1,$AN$1:$BA$1,0),0)),
"그외없음")))))))</f>
        <v>#VALUE!</v>
      </c>
      <c r="S211" t="e">
        <f ca="1">IF(OR(ISNUMBER(N211),N211="삭제"),"",
IF(LEFT(N211,5)="Equip",
  IF($BN$1&lt;VLOOKUP(N211,[1]EquipTable!$1:$1048576,MATCH("업데이트순번",[1]EquipTable!$1:$1,0),0),"업데이트순번이상",""),
IF(LEFT(N211,5)="Actor",
  IF($BW$1&lt;VLOOKUP(N211,[2]ActorTable!$1:$1048576,MATCH("업데이트순번",[2]ActorTable!$1:$1,0),0),"업데이트순번이상",""),
"그외없음")))</f>
        <v>#VALUE!</v>
      </c>
      <c r="T211" t="e">
        <f t="shared" ca="1" si="69"/>
        <v>#VALUE!</v>
      </c>
      <c r="U211" t="s">
        <v>83</v>
      </c>
      <c r="V211" t="s">
        <v>202</v>
      </c>
      <c r="W211">
        <v>1</v>
      </c>
      <c r="X211" t="s">
        <v>129</v>
      </c>
      <c r="Z211">
        <v>1500</v>
      </c>
      <c r="AA211" t="str">
        <f t="shared" ca="1" si="70"/>
        <v>fe</v>
      </c>
      <c r="AB211" t="s">
        <v>83</v>
      </c>
      <c r="AC211" t="s">
        <v>192</v>
      </c>
      <c r="AD211">
        <v>1</v>
      </c>
      <c r="AE211" t="s">
        <v>129</v>
      </c>
      <c r="AG211">
        <v>74900</v>
      </c>
      <c r="AH211" t="str">
        <f t="shared" si="71"/>
        <v/>
      </c>
      <c r="AI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IFERROR(VLOOKUP(AC211,[2]ActorTable!$A:$G,MATCH("이름참고",[2]ActorTable!$1:$1,0),0),"캐릭터없음"),
"")))))</f>
        <v>풀메탈 소드</v>
      </c>
      <c r="AJ211">
        <v>1</v>
      </c>
      <c r="AK21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v>
      </c>
      <c r="AL211" t="str">
        <f t="shared" ca="1" si="72"/>
        <v>{"dy":24,"sl":6,"tp":"fe","vl":"Equip8301","cn":1,"pt":"GO","pr":74900}</v>
      </c>
    </row>
    <row r="212" spans="1:38">
      <c r="A212">
        <v>25</v>
      </c>
      <c r="B212">
        <v>6</v>
      </c>
      <c r="C212">
        <f t="shared" si="67"/>
        <v>0</v>
      </c>
      <c r="D212">
        <f t="shared" ref="D212:I221" ca="1" si="77">RAND()</f>
        <v>3.5164192381469506E-2</v>
      </c>
      <c r="E212">
        <f t="shared" ca="1" si="77"/>
        <v>0.98864923264658711</v>
      </c>
      <c r="F212">
        <f t="shared" ca="1" si="77"/>
        <v>0.3613175486929241</v>
      </c>
      <c r="G212">
        <f t="shared" ca="1" si="77"/>
        <v>0.70154886352032431</v>
      </c>
      <c r="H212">
        <f t="shared" ca="1" si="77"/>
        <v>3.3455404436167013E-2</v>
      </c>
      <c r="I212">
        <f t="shared" ca="1" si="77"/>
        <v>0.49395666476147559</v>
      </c>
      <c r="M212" t="str">
        <f t="shared" ca="1" si="68"/>
        <v>지정 장비</v>
      </c>
      <c r="N212" t="e">
        <f t="shared" ca="1" si="75"/>
        <v>#VALUE!</v>
      </c>
      <c r="O212">
        <f t="shared" ca="1" si="73"/>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캐릭터",$M212="지정 캐릭터 LBP1",$M212="지정 캐릭터 LBP2",$M212="지정 캐릭터 LBP3",$M212="안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캐릭터",$M212="지정 캐릭터 LBP1",$M212="지정 캐릭터 LBP2",$M212="지정 캐릭터 LBP3"),
  IF(AND(OR($B212=10,$B212=11),$M212=OFFSET($M212,-1,0)),OFFSET(Q212,-1,0),
    IF(ISBLANK(VLOOKUP($N212,[2]ActorTable!$1:$1048576,MATCH("표준 DI pp Min",[2]ActorTable!$1:$1,0),0)),"삭제",
      INT(VLOOKUP($M212,$AN:$BA,MATCH($AX$1,$AN$1:$BA$1,0),0)*(VLOOKUP($N212,[2]ActorTable!$1:$1048576,MATCH("표준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VLOOKUP($M212,$AN:$BA,MATCH($AZ$1,$AN$1:$BA$1,0),0)+INT($H212*(VLOOKUP($M212,$AN:$BA,MATCH($BA$1,$AN$1:$BA$1,0),0)-VLOOKUP($M212,$AN:$BA,MATCH($AZ$1,$AN$1:$BA$1,0),0)+1))),
IF($M212="지정 캐릭터 PP",
  IF(AND(OR($B212=10,$B212=11),$M212=OFFSET($M212,-1,0)),OFFSET(Q212,-1,0),
    INT($O212*VLOOKUP($M212,$AN:$BA,MATCH($AX$1,$AN$1:$BA$1,0),0))),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영웅등급"),VLOOKUP($M212,$AN:$BA,MATCH($AX$1,$AN$1:$BA$1,0),0),
IF(OR($M212="지정 캐릭터",$M212="지정 캐릭터 LBP1",$M212="지정 캐릭터 LBP2",$M212="지정 캐릭터 LBP3"),
  IF(AND(OR($B212=10,$B212=11),$M212=OFFSET($M212,-1,0)),OFFSET(R212,-1,0),
    INT(VLOOKUP($M212,$AN:$BA,MATCH($AX$1,$AN$1:$BA$1,0),0)*(VLOOKUP($N212,[2]ActorTable!$1:$1048576,MATCH("표준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VLOOKUP($M212,$AN:$BA,MATCH($AX$1,$AN$1:$BA$1,0),0)+INT($I212*(VLOOKUP($M212,$AN:$BA,MATCH($AY$1,$AN$1:$BA$1,0),0)-VLOOKUP($M212,$AN:$BA,MATCH($AX$1,$AN$1:$BA$1,0),0)+1))),
IF($M212="지정 캐릭터 PP",
  IF(AND(OR($B212=10,$B212=11),$M212=OFFSET($M212,-1,0)),OFFSET(R212,-1,0),
    INT($O212*(VLOOKUP($M212,$AN:$BA,MATCH($AX$1,$AN$1:$BA$1,0),0)*(VLOOKUP($M212,$AN:$BA,MATCH($AY$1,$AN$1:$BA$1,0),0)+$I212*(VLOOKUP($M212,$AN:$BA,MATCH($AZ$1,$AN$1:$BA$1,0),0)-VLOOKUP($M212,$AN:$BA,MATCH($AY$1,$AN$1:$BA$1,0),0)))))),
IF(OR($M212="안 지정 캐릭터 PP 일반등급",$M212="안 지정 캐릭터 PP 영웅등급"),
  IF(AND(OR($B212=10,$B212=11),$M212=OFFSET($M212,-1,0)),OFFSET(R212,-1,0),
    $O212*VLOOKUP($M212,$AN:$BA,MATCH($AX$1,$AN$1:$BA$1,0),0)),
"그외없음")))))))</f>
        <v>#VALUE!</v>
      </c>
      <c r="S212" t="e">
        <f ca="1">IF(OR(ISNUMBER(N212),N212="삭제"),"",
IF(LEFT(N212,5)="Equip",
  IF($BN$1&lt;VLOOKUP(N212,[1]EquipTable!$1:$1048576,MATCH("업데이트순번",[1]EquipTable!$1:$1,0),0),"업데이트순번이상",""),
IF(LEFT(N212,5)="Actor",
  IF($BW$1&lt;VLOOKUP(N212,[2]ActorTable!$1:$1048576,MATCH("업데이트순번",[2]ActorTable!$1:$1,0),0),"업데이트순번이상",""),
"그외없음")))</f>
        <v>#VALUE!</v>
      </c>
      <c r="T212" t="e">
        <f t="shared" ca="1" si="69"/>
        <v>#VALUE!</v>
      </c>
      <c r="U212" t="s">
        <v>83</v>
      </c>
      <c r="V212" t="s">
        <v>220</v>
      </c>
      <c r="W212">
        <v>1</v>
      </c>
      <c r="X212" t="s">
        <v>133</v>
      </c>
      <c r="Z212">
        <v>5</v>
      </c>
      <c r="AA212" t="str">
        <f t="shared" ca="1" si="70"/>
        <v>fe</v>
      </c>
      <c r="AB212" t="s">
        <v>83</v>
      </c>
      <c r="AC212" t="s">
        <v>193</v>
      </c>
      <c r="AD212">
        <v>1</v>
      </c>
      <c r="AE212" t="s">
        <v>129</v>
      </c>
      <c r="AG212">
        <v>2000</v>
      </c>
      <c r="AH212" t="str">
        <f t="shared" si="71"/>
        <v/>
      </c>
      <c r="AI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IFERROR(VLOOKUP(AC212,[2]ActorTable!$A:$G,MATCH("이름참고",[2]ActorTable!$1:$1,0),0),"캐릭터없음"),
"")))))</f>
        <v>해골 대형 방패</v>
      </c>
      <c r="AJ212">
        <v>1</v>
      </c>
      <c r="AK21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v>
      </c>
      <c r="AL212" t="str">
        <f t="shared" ca="1" si="72"/>
        <v>{"dy":25,"sl":6,"tp":"fe","vl":"Equip7002","cn":1,"pt":"GO","pr":2000}</v>
      </c>
    </row>
    <row r="213" spans="1:38">
      <c r="A213">
        <v>26</v>
      </c>
      <c r="B213">
        <v>6</v>
      </c>
      <c r="C213">
        <f t="shared" si="67"/>
        <v>0</v>
      </c>
      <c r="D213">
        <f t="shared" ca="1" si="77"/>
        <v>0.51945382626034131</v>
      </c>
      <c r="E213">
        <f t="shared" ca="1" si="77"/>
        <v>0.36459742707908593</v>
      </c>
      <c r="F213">
        <f t="shared" ca="1" si="77"/>
        <v>0.31529230352691795</v>
      </c>
      <c r="G213">
        <f t="shared" ca="1" si="77"/>
        <v>0.68722053605773203</v>
      </c>
      <c r="H213">
        <f t="shared" ca="1" si="77"/>
        <v>0.95496446370568722</v>
      </c>
      <c r="I213">
        <f t="shared" ca="1" si="77"/>
        <v>0.43937872891781482</v>
      </c>
      <c r="M213" t="str">
        <f t="shared" ca="1" si="68"/>
        <v>지정 장비</v>
      </c>
      <c r="N213" t="e">
        <f t="shared" ca="1" si="75"/>
        <v>#VALUE!</v>
      </c>
      <c r="O213">
        <f t="shared" ca="1" si="73"/>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캐릭터",$M213="지정 캐릭터 LBP1",$M213="지정 캐릭터 LBP2",$M213="지정 캐릭터 LBP3",$M213="안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캐릭터",$M213="지정 캐릭터 LBP1",$M213="지정 캐릭터 LBP2",$M213="지정 캐릭터 LBP3"),
  IF(AND(OR($B213=10,$B213=11),$M213=OFFSET($M213,-1,0)),OFFSET(Q213,-1,0),
    IF(ISBLANK(VLOOKUP($N213,[2]ActorTable!$1:$1048576,MATCH("표준 DI pp Min",[2]ActorTable!$1:$1,0),0)),"삭제",
      INT(VLOOKUP($M213,$AN:$BA,MATCH($AX$1,$AN$1:$BA$1,0),0)*(VLOOKUP($N213,[2]ActorTable!$1:$1048576,MATCH("표준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VLOOKUP($M213,$AN:$BA,MATCH($AZ$1,$AN$1:$BA$1,0),0)+INT($H213*(VLOOKUP($M213,$AN:$BA,MATCH($BA$1,$AN$1:$BA$1,0),0)-VLOOKUP($M213,$AN:$BA,MATCH($AZ$1,$AN$1:$BA$1,0),0)+1))),
IF($M213="지정 캐릭터 PP",
  IF(AND(OR($B213=10,$B213=11),$M213=OFFSET($M213,-1,0)),OFFSET(Q213,-1,0),
    INT($O213*VLOOKUP($M213,$AN:$BA,MATCH($AX$1,$AN$1:$BA$1,0),0))),
"그외없음")))))))</f>
        <v>삭제</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영웅등급"),VLOOKUP($M213,$AN:$BA,MATCH($AX$1,$AN$1:$BA$1,0),0),
IF(OR($M213="지정 캐릭터",$M213="지정 캐릭터 LBP1",$M213="지정 캐릭터 LBP2",$M213="지정 캐릭터 LBP3"),
  IF(AND(OR($B213=10,$B213=11),$M213=OFFSET($M213,-1,0)),OFFSET(R213,-1,0),
    INT(VLOOKUP($M213,$AN:$BA,MATCH($AX$1,$AN$1:$BA$1,0),0)*(VLOOKUP($N213,[2]ActorTable!$1:$1048576,MATCH("표준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VLOOKUP($M213,$AN:$BA,MATCH($AX$1,$AN$1:$BA$1,0),0)+INT($I213*(VLOOKUP($M213,$AN:$BA,MATCH($AY$1,$AN$1:$BA$1,0),0)-VLOOKUP($M213,$AN:$BA,MATCH($AX$1,$AN$1:$BA$1,0),0)+1))),
IF($M213="지정 캐릭터 PP",
  IF(AND(OR($B213=10,$B213=11),$M213=OFFSET($M213,-1,0)),OFFSET(R213,-1,0),
    INT($O213*(VLOOKUP($M213,$AN:$BA,MATCH($AX$1,$AN$1:$BA$1,0),0)*(VLOOKUP($M213,$AN:$BA,MATCH($AY$1,$AN$1:$BA$1,0),0)+$I213*(VLOOKUP($M213,$AN:$BA,MATCH($AZ$1,$AN$1:$BA$1,0),0)-VLOOKUP($M213,$AN:$BA,MATCH($AY$1,$AN$1:$BA$1,0),0)))))),
IF(OR($M213="안 지정 캐릭터 PP 일반등급",$M213="안 지정 캐릭터 PP 영웅등급"),
  IF(AND(OR($B213=10,$B213=11),$M213=OFFSET($M213,-1,0)),OFFSET(R213,-1,0),
    $O213*VLOOKUP($M213,$AN:$BA,MATCH($AX$1,$AN$1:$BA$1,0),0)),
"그외없음")))))))</f>
        <v>#VALUE!</v>
      </c>
      <c r="S213" t="e">
        <f ca="1">IF(OR(ISNUMBER(N213),N213="삭제"),"",
IF(LEFT(N213,5)="Equip",
  IF($BN$1&lt;VLOOKUP(N213,[1]EquipTable!$1:$1048576,MATCH("업데이트순번",[1]EquipTable!$1:$1,0),0),"업데이트순번이상",""),
IF(LEFT(N213,5)="Actor",
  IF($BW$1&lt;VLOOKUP(N213,[2]ActorTable!$1:$1048576,MATCH("업데이트순번",[2]ActorTable!$1:$1,0),0),"업데이트순번이상",""),
"그외없음")))</f>
        <v>#VALUE!</v>
      </c>
      <c r="T213" t="e">
        <f t="shared" ca="1" si="69"/>
        <v>#VALUE!</v>
      </c>
      <c r="U213" t="s">
        <v>83</v>
      </c>
      <c r="V213" t="s">
        <v>206</v>
      </c>
      <c r="W213">
        <v>1</v>
      </c>
      <c r="X213" t="s">
        <v>133</v>
      </c>
      <c r="Z213">
        <v>11</v>
      </c>
      <c r="AA213" t="str">
        <f t="shared" ca="1" si="70"/>
        <v>fe</v>
      </c>
      <c r="AB213" t="s">
        <v>83</v>
      </c>
      <c r="AC213" t="s">
        <v>218</v>
      </c>
      <c r="AD213">
        <v>1</v>
      </c>
      <c r="AE213" t="s">
        <v>129</v>
      </c>
      <c r="AG213">
        <v>2600</v>
      </c>
      <c r="AH213" t="str">
        <f t="shared" si="71"/>
        <v/>
      </c>
      <c r="AI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IFERROR(VLOOKUP(AC213,[2]ActorTable!$A:$G,MATCH("이름참고",[2]ActorTable!$1:$1,0),0),"캐릭터없음"),
"")))))</f>
        <v>잔혹한 지배자의 몽둥이</v>
      </c>
      <c r="AJ213">
        <v>1</v>
      </c>
      <c r="AK21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v>
      </c>
      <c r="AL213" t="str">
        <f t="shared" ca="1" si="72"/>
        <v>{"dy":26,"sl":6,"tp":"fe","vl":"Equip4201","cn":1,"pt":"GO","pr":2600}</v>
      </c>
    </row>
    <row r="214" spans="1:38">
      <c r="A214">
        <v>27</v>
      </c>
      <c r="B214">
        <v>6</v>
      </c>
      <c r="C214">
        <f t="shared" si="67"/>
        <v>0</v>
      </c>
      <c r="D214">
        <f t="shared" ca="1" si="77"/>
        <v>0.80865555414446055</v>
      </c>
      <c r="E214">
        <f t="shared" ca="1" si="77"/>
        <v>0.63387303897481551</v>
      </c>
      <c r="F214">
        <f t="shared" ca="1" si="77"/>
        <v>0.74334753121649744</v>
      </c>
      <c r="G214">
        <f t="shared" ca="1" si="77"/>
        <v>0.74803511702036785</v>
      </c>
      <c r="H214">
        <f t="shared" ca="1" si="77"/>
        <v>0.69342843850431068</v>
      </c>
      <c r="I214">
        <f t="shared" ca="1" si="77"/>
        <v>0.19959980073062333</v>
      </c>
      <c r="M214" t="str">
        <f t="shared" ca="1" si="68"/>
        <v>지정 장비</v>
      </c>
      <c r="N214" t="e">
        <f t="shared" ca="1" si="75"/>
        <v>#VALUE!</v>
      </c>
      <c r="O214">
        <f t="shared" ca="1" si="73"/>
        <v>1</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캐릭터",$M214="지정 캐릭터 LBP1",$M214="지정 캐릭터 LBP2",$M214="지정 캐릭터 LBP3",$M214="안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캐릭터",$M214="지정 캐릭터 LBP1",$M214="지정 캐릭터 LBP2",$M214="지정 캐릭터 LBP3"),
  IF(AND(OR($B214=10,$B214=11),$M214=OFFSET($M214,-1,0)),OFFSET(Q214,-1,0),
    IF(ISBLANK(VLOOKUP($N214,[2]ActorTable!$1:$1048576,MATCH("표준 DI pp Min",[2]ActorTable!$1:$1,0),0)),"삭제",
      INT(VLOOKUP($M214,$AN:$BA,MATCH($AX$1,$AN$1:$BA$1,0),0)*(VLOOKUP($N214,[2]ActorTable!$1:$1048576,MATCH("표준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VLOOKUP($M214,$AN:$BA,MATCH($AZ$1,$AN$1:$BA$1,0),0)+INT($H214*(VLOOKUP($M214,$AN:$BA,MATCH($BA$1,$AN$1:$BA$1,0),0)-VLOOKUP($M214,$AN:$BA,MATCH($AZ$1,$AN$1:$BA$1,0),0)+1))),
IF($M214="지정 캐릭터 PP",
  IF(AND(OR($B214=10,$B214=11),$M214=OFFSET($M214,-1,0)),OFFSET(Q214,-1,0),
    INT($O214*VLOOKUP($M214,$AN:$BA,MATCH($AX$1,$AN$1:$BA$1,0),0))),
"그외없음")))))))</f>
        <v>삭제</v>
      </c>
      <c r="R214" t="e">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영웅등급"),VLOOKUP($M214,$AN:$BA,MATCH($AX$1,$AN$1:$BA$1,0),0),
IF(OR($M214="지정 캐릭터",$M214="지정 캐릭터 LBP1",$M214="지정 캐릭터 LBP2",$M214="지정 캐릭터 LBP3"),
  IF(AND(OR($B214=10,$B214=11),$M214=OFFSET($M214,-1,0)),OFFSET(R214,-1,0),
    INT(VLOOKUP($M214,$AN:$BA,MATCH($AX$1,$AN$1:$BA$1,0),0)*(VLOOKUP($N214,[2]ActorTable!$1:$1048576,MATCH("표준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VLOOKUP($M214,$AN:$BA,MATCH($AX$1,$AN$1:$BA$1,0),0)+INT($I214*(VLOOKUP($M214,$AN:$BA,MATCH($AY$1,$AN$1:$BA$1,0),0)-VLOOKUP($M214,$AN:$BA,MATCH($AX$1,$AN$1:$BA$1,0),0)+1))),
IF($M214="지정 캐릭터 PP",
  IF(AND(OR($B214=10,$B214=11),$M214=OFFSET($M214,-1,0)),OFFSET(R214,-1,0),
    INT($O214*(VLOOKUP($M214,$AN:$BA,MATCH($AX$1,$AN$1:$BA$1,0),0)*(VLOOKUP($M214,$AN:$BA,MATCH($AY$1,$AN$1:$BA$1,0),0)+$I214*(VLOOKUP($M214,$AN:$BA,MATCH($AZ$1,$AN$1:$BA$1,0),0)-VLOOKUP($M214,$AN:$BA,MATCH($AY$1,$AN$1:$BA$1,0),0)))))),
IF(OR($M214="안 지정 캐릭터 PP 일반등급",$M214="안 지정 캐릭터 PP 영웅등급"),
  IF(AND(OR($B214=10,$B214=11),$M214=OFFSET($M214,-1,0)),OFFSET(R214,-1,0),
    $O214*VLOOKUP($M214,$AN:$BA,MATCH($AX$1,$AN$1:$BA$1,0),0)),
"그외없음")))))))</f>
        <v>#VALUE!</v>
      </c>
      <c r="S214" t="e">
        <f ca="1">IF(OR(ISNUMBER(N214),N214="삭제"),"",
IF(LEFT(N214,5)="Equip",
  IF($BN$1&lt;VLOOKUP(N214,[1]EquipTable!$1:$1048576,MATCH("업데이트순번",[1]EquipTable!$1:$1,0),0),"업데이트순번이상",""),
IF(LEFT(N214,5)="Actor",
  IF($BW$1&lt;VLOOKUP(N214,[2]ActorTable!$1:$1048576,MATCH("업데이트순번",[2]ActorTable!$1:$1,0),0),"업데이트순번이상",""),
"그외없음")))</f>
        <v>#VALUE!</v>
      </c>
      <c r="T214" t="e">
        <f t="shared" ca="1" si="69"/>
        <v>#VALUE!</v>
      </c>
      <c r="U214" t="s">
        <v>83</v>
      </c>
      <c r="V214" t="s">
        <v>113</v>
      </c>
      <c r="W214">
        <v>1</v>
      </c>
      <c r="X214" t="s">
        <v>129</v>
      </c>
      <c r="Z214">
        <v>800</v>
      </c>
      <c r="AA214" t="str">
        <f t="shared" ca="1" si="70"/>
        <v>fe</v>
      </c>
      <c r="AB214" t="s">
        <v>83</v>
      </c>
      <c r="AC214" t="s">
        <v>293</v>
      </c>
      <c r="AD214">
        <v>1</v>
      </c>
      <c r="AE214" t="s">
        <v>129</v>
      </c>
      <c r="AG214">
        <v>1500</v>
      </c>
      <c r="AH214" t="str">
        <f t="shared" si="71"/>
        <v/>
      </c>
      <c r="AI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IFERROR(VLOOKUP(AC214,[2]ActorTable!$A:$G,MATCH("이름참고",[2]ActorTable!$1:$1,0),0),"캐릭터없음"),
"")))))</f>
        <v>룬 문자 해머</v>
      </c>
      <c r="AJ214">
        <v>1</v>
      </c>
      <c r="AK21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v>
      </c>
      <c r="AL214" t="str">
        <f t="shared" ca="1" si="72"/>
        <v>{"dy":27,"sl":6,"tp":"fe","vl":"Equip4101","cn":1,"pt":"GO","pr":1500}</v>
      </c>
    </row>
    <row r="215" spans="1:38">
      <c r="A215">
        <v>28</v>
      </c>
      <c r="B215">
        <v>6</v>
      </c>
      <c r="C215">
        <f t="shared" si="67"/>
        <v>0</v>
      </c>
      <c r="D215">
        <f t="shared" ca="1" si="77"/>
        <v>9.0455885037491135E-2</v>
      </c>
      <c r="E215">
        <f t="shared" ca="1" si="77"/>
        <v>0.6194083109874774</v>
      </c>
      <c r="F215">
        <f t="shared" ca="1" si="77"/>
        <v>0.51573199702487482</v>
      </c>
      <c r="G215">
        <f t="shared" ca="1" si="77"/>
        <v>0.38995864411842174</v>
      </c>
      <c r="H215">
        <f t="shared" ca="1" si="77"/>
        <v>0.50595891519961211</v>
      </c>
      <c r="I215">
        <f t="shared" ca="1" si="77"/>
        <v>0.26231622790619191</v>
      </c>
      <c r="M215" t="str">
        <f t="shared" ca="1" si="68"/>
        <v>지정 장비</v>
      </c>
      <c r="N215" t="e">
        <f t="shared" ca="1" si="75"/>
        <v>#VALUE!</v>
      </c>
      <c r="O215">
        <f t="shared" ca="1" si="73"/>
        <v>1</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캐릭터",$M215="지정 캐릭터 LBP1",$M215="지정 캐릭터 LBP2",$M215="지정 캐릭터 LBP3",$M215="안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캐릭터",$M215="지정 캐릭터 LBP1",$M215="지정 캐릭터 LBP2",$M215="지정 캐릭터 LBP3"),
  IF(AND(OR($B215=10,$B215=11),$M215=OFFSET($M215,-1,0)),OFFSET(Q215,-1,0),
    IF(ISBLANK(VLOOKUP($N215,[2]ActorTable!$1:$1048576,MATCH("표준 DI pp Min",[2]ActorTable!$1:$1,0),0)),"삭제",
      INT(VLOOKUP($M215,$AN:$BA,MATCH($AX$1,$AN$1:$BA$1,0),0)*(VLOOKUP($N215,[2]ActorTable!$1:$1048576,MATCH("표준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VLOOKUP($M215,$AN:$BA,MATCH($AZ$1,$AN$1:$BA$1,0),0)+INT($H215*(VLOOKUP($M215,$AN:$BA,MATCH($BA$1,$AN$1:$BA$1,0),0)-VLOOKUP($M215,$AN:$BA,MATCH($AZ$1,$AN$1:$BA$1,0),0)+1))),
IF($M215="지정 캐릭터 PP",
  IF(AND(OR($B215=10,$B215=11),$M215=OFFSET($M215,-1,0)),OFFSET(Q215,-1,0),
    INT($O215*VLOOKUP($M215,$AN:$BA,MATCH($AX$1,$AN$1:$BA$1,0),0))),
"그외없음")))))))</f>
        <v>삭제</v>
      </c>
      <c r="R215" t="e">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영웅등급"),VLOOKUP($M215,$AN:$BA,MATCH($AX$1,$AN$1:$BA$1,0),0),
IF(OR($M215="지정 캐릭터",$M215="지정 캐릭터 LBP1",$M215="지정 캐릭터 LBP2",$M215="지정 캐릭터 LBP3"),
  IF(AND(OR($B215=10,$B215=11),$M215=OFFSET($M215,-1,0)),OFFSET(R215,-1,0),
    INT(VLOOKUP($M215,$AN:$BA,MATCH($AX$1,$AN$1:$BA$1,0),0)*(VLOOKUP($N215,[2]ActorTable!$1:$1048576,MATCH("표준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VLOOKUP($M215,$AN:$BA,MATCH($AX$1,$AN$1:$BA$1,0),0)+INT($I215*(VLOOKUP($M215,$AN:$BA,MATCH($AY$1,$AN$1:$BA$1,0),0)-VLOOKUP($M215,$AN:$BA,MATCH($AX$1,$AN$1:$BA$1,0),0)+1))),
IF($M215="지정 캐릭터 PP",
  IF(AND(OR($B215=10,$B215=11),$M215=OFFSET($M215,-1,0)),OFFSET(R215,-1,0),
    INT($O215*(VLOOKUP($M215,$AN:$BA,MATCH($AX$1,$AN$1:$BA$1,0),0)*(VLOOKUP($M215,$AN:$BA,MATCH($AY$1,$AN$1:$BA$1,0),0)+$I215*(VLOOKUP($M215,$AN:$BA,MATCH($AZ$1,$AN$1:$BA$1,0),0)-VLOOKUP($M215,$AN:$BA,MATCH($AY$1,$AN$1:$BA$1,0),0)))))),
IF(OR($M215="안 지정 캐릭터 PP 일반등급",$M215="안 지정 캐릭터 PP 영웅등급"),
  IF(AND(OR($B215=10,$B215=11),$M215=OFFSET($M215,-1,0)),OFFSET(R215,-1,0),
    $O215*VLOOKUP($M215,$AN:$BA,MATCH($AX$1,$AN$1:$BA$1,0),0)),
"그외없음")))))))</f>
        <v>#VALUE!</v>
      </c>
      <c r="S215" t="e">
        <f ca="1">IF(OR(ISNUMBER(N215),N215="삭제"),"",
IF(LEFT(N215,5)="Equip",
  IF($BN$1&lt;VLOOKUP(N215,[1]EquipTable!$1:$1048576,MATCH("업데이트순번",[1]EquipTable!$1:$1,0),0),"업데이트순번이상",""),
IF(LEFT(N215,5)="Actor",
  IF($BW$1&lt;VLOOKUP(N215,[2]ActorTable!$1:$1048576,MATCH("업데이트순번",[2]ActorTable!$1:$1,0),0),"업데이트순번이상",""),
"그외없음")))</f>
        <v>#VALUE!</v>
      </c>
      <c r="T215" t="e">
        <f t="shared" ca="1" si="69"/>
        <v>#VALUE!</v>
      </c>
      <c r="U215" t="s">
        <v>83</v>
      </c>
      <c r="V215" t="s">
        <v>220</v>
      </c>
      <c r="W215">
        <v>1</v>
      </c>
      <c r="X215" t="s">
        <v>133</v>
      </c>
      <c r="Z215">
        <v>5</v>
      </c>
      <c r="AA215" t="str">
        <f t="shared" ca="1" si="70"/>
        <v>fe</v>
      </c>
      <c r="AB215" t="s">
        <v>83</v>
      </c>
      <c r="AC215" t="s">
        <v>115</v>
      </c>
      <c r="AD215">
        <v>1</v>
      </c>
      <c r="AE215" t="s">
        <v>129</v>
      </c>
      <c r="AG215">
        <v>1200</v>
      </c>
      <c r="AH215" t="str">
        <f t="shared" si="71"/>
        <v/>
      </c>
      <c r="AI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IFERROR(VLOOKUP(AC215,[2]ActorTable!$A:$G,MATCH("이름참고",[2]ActorTable!$1:$1,0),0),"캐릭터없음"),
"")))))</f>
        <v>이국의 무기</v>
      </c>
      <c r="AJ215">
        <v>1</v>
      </c>
      <c r="AK21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v>
      </c>
      <c r="AL215" t="str">
        <f t="shared" ca="1" si="72"/>
        <v>{"dy":28,"sl":6,"tp":"fe","vl":"Equip0102","cn":1,"pt":"GO","pr":1200}</v>
      </c>
    </row>
    <row r="216" spans="1:38">
      <c r="A216">
        <v>29</v>
      </c>
      <c r="B216">
        <v>6</v>
      </c>
      <c r="C216">
        <f t="shared" si="67"/>
        <v>0</v>
      </c>
      <c r="D216">
        <f t="shared" ca="1" si="77"/>
        <v>0.36475044129631973</v>
      </c>
      <c r="E216">
        <f t="shared" ca="1" si="77"/>
        <v>0.30861039806415103</v>
      </c>
      <c r="F216">
        <f t="shared" ca="1" si="77"/>
        <v>0.54613457353695527</v>
      </c>
      <c r="G216">
        <f t="shared" ca="1" si="77"/>
        <v>0.41997500866172177</v>
      </c>
      <c r="H216">
        <f t="shared" ca="1" si="77"/>
        <v>0.17013792454671639</v>
      </c>
      <c r="I216">
        <f t="shared" ca="1" si="77"/>
        <v>0.36544981198054383</v>
      </c>
      <c r="M216" t="str">
        <f t="shared" ca="1" si="68"/>
        <v>지정 장비</v>
      </c>
      <c r="N216" t="e">
        <f t="shared" ca="1" si="75"/>
        <v>#VALUE!</v>
      </c>
      <c r="O216">
        <f t="shared" ca="1" si="73"/>
        <v>1</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캐릭터",$M216="지정 캐릭터 LBP1",$M216="지정 캐릭터 LBP2",$M216="지정 캐릭터 LBP3",$M216="안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캐릭터",$M216="지정 캐릭터 LBP1",$M216="지정 캐릭터 LBP2",$M216="지정 캐릭터 LBP3"),
  IF(AND(OR($B216=10,$B216=11),$M216=OFFSET($M216,-1,0)),OFFSET(Q216,-1,0),
    IF(ISBLANK(VLOOKUP($N216,[2]ActorTable!$1:$1048576,MATCH("표준 DI pp Min",[2]ActorTable!$1:$1,0),0)),"삭제",
      INT(VLOOKUP($M216,$AN:$BA,MATCH($AX$1,$AN$1:$BA$1,0),0)*(VLOOKUP($N216,[2]ActorTable!$1:$1048576,MATCH("표준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VLOOKUP($M216,$AN:$BA,MATCH($AZ$1,$AN$1:$BA$1,0),0)+INT($H216*(VLOOKUP($M216,$AN:$BA,MATCH($BA$1,$AN$1:$BA$1,0),0)-VLOOKUP($M216,$AN:$BA,MATCH($AZ$1,$AN$1:$BA$1,0),0)+1))),
IF($M216="지정 캐릭터 PP",
  IF(AND(OR($B216=10,$B216=11),$M216=OFFSET($M216,-1,0)),OFFSET(Q216,-1,0),
    INT($O216*VLOOKUP($M216,$AN:$BA,MATCH($AX$1,$AN$1:$BA$1,0),0))),
"그외없음")))))))</f>
        <v>삭제</v>
      </c>
      <c r="R216" t="e">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영웅등급"),VLOOKUP($M216,$AN:$BA,MATCH($AX$1,$AN$1:$BA$1,0),0),
IF(OR($M216="지정 캐릭터",$M216="지정 캐릭터 LBP1",$M216="지정 캐릭터 LBP2",$M216="지정 캐릭터 LBP3"),
  IF(AND(OR($B216=10,$B216=11),$M216=OFFSET($M216,-1,0)),OFFSET(R216,-1,0),
    INT(VLOOKUP($M216,$AN:$BA,MATCH($AX$1,$AN$1:$BA$1,0),0)*(VLOOKUP($N216,[2]ActorTable!$1:$1048576,MATCH("표준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VLOOKUP($M216,$AN:$BA,MATCH($AX$1,$AN$1:$BA$1,0),0)+INT($I216*(VLOOKUP($M216,$AN:$BA,MATCH($AY$1,$AN$1:$BA$1,0),0)-VLOOKUP($M216,$AN:$BA,MATCH($AX$1,$AN$1:$BA$1,0),0)+1))),
IF($M216="지정 캐릭터 PP",
  IF(AND(OR($B216=10,$B216=11),$M216=OFFSET($M216,-1,0)),OFFSET(R216,-1,0),
    INT($O216*(VLOOKUP($M216,$AN:$BA,MATCH($AX$1,$AN$1:$BA$1,0),0)*(VLOOKUP($M216,$AN:$BA,MATCH($AY$1,$AN$1:$BA$1,0),0)+$I216*(VLOOKUP($M216,$AN:$BA,MATCH($AZ$1,$AN$1:$BA$1,0),0)-VLOOKUP($M216,$AN:$BA,MATCH($AY$1,$AN$1:$BA$1,0),0)))))),
IF(OR($M216="안 지정 캐릭터 PP 일반등급",$M216="안 지정 캐릭터 PP 영웅등급"),
  IF(AND(OR($B216=10,$B216=11),$M216=OFFSET($M216,-1,0)),OFFSET(R216,-1,0),
    $O216*VLOOKUP($M216,$AN:$BA,MATCH($AX$1,$AN$1:$BA$1,0),0)),
"그외없음")))))))</f>
        <v>#VALUE!</v>
      </c>
      <c r="S216" t="e">
        <f ca="1">IF(OR(ISNUMBER(N216),N216="삭제"),"",
IF(LEFT(N216,5)="Equip",
  IF($BN$1&lt;VLOOKUP(N216,[1]EquipTable!$1:$1048576,MATCH("업데이트순번",[1]EquipTable!$1:$1,0),0),"업데이트순번이상",""),
IF(LEFT(N216,5)="Actor",
  IF($BW$1&lt;VLOOKUP(N216,[2]ActorTable!$1:$1048576,MATCH("업데이트순번",[2]ActorTable!$1:$1,0),0),"업데이트순번이상",""),
"그외없음")))</f>
        <v>#VALUE!</v>
      </c>
      <c r="T216" t="e">
        <f t="shared" ca="1" si="69"/>
        <v>#VALUE!</v>
      </c>
      <c r="U216" t="s">
        <v>83</v>
      </c>
      <c r="V216" t="s">
        <v>319</v>
      </c>
      <c r="W216">
        <v>1</v>
      </c>
      <c r="X216" t="s">
        <v>129</v>
      </c>
      <c r="Z216">
        <v>2800</v>
      </c>
      <c r="AA216" t="str">
        <f t="shared" ca="1" si="70"/>
        <v>fe</v>
      </c>
      <c r="AB216" t="s">
        <v>83</v>
      </c>
      <c r="AC216" t="s">
        <v>190</v>
      </c>
      <c r="AD216">
        <v>1</v>
      </c>
      <c r="AE216" t="s">
        <v>129</v>
      </c>
      <c r="AG216">
        <v>3400</v>
      </c>
      <c r="AH216" t="str">
        <f t="shared" si="71"/>
        <v/>
      </c>
      <c r="AI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IFERROR(VLOOKUP(AC216,[2]ActorTable!$A:$G,MATCH("이름참고",[2]ActorTable!$1:$1,0),0),"캐릭터없음"),
"")))))</f>
        <v>버블 블래스터</v>
      </c>
      <c r="AJ216">
        <v>1</v>
      </c>
      <c r="AK21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v>
      </c>
      <c r="AL216" t="str">
        <f t="shared" ca="1" si="72"/>
        <v>{"dy":29,"sl":6,"tp":"fe","vl":"Equip6102","cn":1,"pt":"GO","pr":3400}</v>
      </c>
    </row>
    <row r="217" spans="1:38">
      <c r="A217">
        <v>30</v>
      </c>
      <c r="B217">
        <v>6</v>
      </c>
      <c r="C217">
        <f t="shared" si="67"/>
        <v>0</v>
      </c>
      <c r="D217">
        <f t="shared" ca="1" si="77"/>
        <v>0.6129428471533479</v>
      </c>
      <c r="E217">
        <f t="shared" ca="1" si="77"/>
        <v>0.74722547252429228</v>
      </c>
      <c r="F217">
        <f t="shared" ca="1" si="77"/>
        <v>1.6325312691856442E-2</v>
      </c>
      <c r="G217">
        <f t="shared" ca="1" si="77"/>
        <v>0.22599999791683978</v>
      </c>
      <c r="H217">
        <f t="shared" ca="1" si="77"/>
        <v>5.6087217694442693E-2</v>
      </c>
      <c r="I217">
        <f t="shared" ca="1" si="77"/>
        <v>0.58140065416449538</v>
      </c>
      <c r="M217" t="str">
        <f t="shared" ca="1" si="68"/>
        <v>지정 장비</v>
      </c>
      <c r="N217" t="e">
        <f t="shared" ca="1" si="75"/>
        <v>#VALUE!</v>
      </c>
      <c r="O217">
        <f t="shared" ca="1" si="73"/>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캐릭터",$M217="지정 캐릭터 LBP1",$M217="지정 캐릭터 LBP2",$M217="지정 캐릭터 LBP3",$M217="안 지정 캐릭터 영웅등급"),"DI",
IF($M217="지정 캐릭터 PP","DI",
IF(OR($M217="안 지정 캐릭터 PP 일반등급",$M217="안 지정 캐릭터 PP 영웅등급"),"GO",
"그외없음"))))))</f>
        <v>DI</v>
      </c>
      <c r="Q217" t="e">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캐릭터",$M217="지정 캐릭터 LBP1",$M217="지정 캐릭터 LBP2",$M217="지정 캐릭터 LBP3"),
  IF(AND(OR($B217=10,$B217=11),$M217=OFFSET($M217,-1,0)),OFFSET(Q217,-1,0),
    IF(ISBLANK(VLOOKUP($N217,[2]ActorTable!$1:$1048576,MATCH("표준 DI pp Min",[2]ActorTable!$1:$1,0),0)),"삭제",
      INT(VLOOKUP($M217,$AN:$BA,MATCH($AX$1,$AN$1:$BA$1,0),0)*(VLOOKUP($N217,[2]ActorTable!$1:$1048576,MATCH("표준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VLOOKUP($M217,$AN:$BA,MATCH($AZ$1,$AN$1:$BA$1,0),0)+INT($H217*(VLOOKUP($M217,$AN:$BA,MATCH($BA$1,$AN$1:$BA$1,0),0)-VLOOKUP($M217,$AN:$BA,MATCH($AZ$1,$AN$1:$BA$1,0),0)+1))),
IF($M217="지정 캐릭터 PP",
  IF(AND(OR($B217=10,$B217=11),$M217=OFFSET($M217,-1,0)),OFFSET(Q217,-1,0),
    INT($O217*VLOOKUP($M217,$AN:$BA,MATCH($AX$1,$AN$1:$BA$1,0),0))),
"그외없음")))))))</f>
        <v>#VALUE!</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영웅등급"),VLOOKUP($M217,$AN:$BA,MATCH($AX$1,$AN$1:$BA$1,0),0),
IF(OR($M217="지정 캐릭터",$M217="지정 캐릭터 LBP1",$M217="지정 캐릭터 LBP2",$M217="지정 캐릭터 LBP3"),
  IF(AND(OR($B217=10,$B217=11),$M217=OFFSET($M217,-1,0)),OFFSET(R217,-1,0),
    INT(VLOOKUP($M217,$AN:$BA,MATCH($AX$1,$AN$1:$BA$1,0),0)*(VLOOKUP($N217,[2]ActorTable!$1:$1048576,MATCH("표준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VLOOKUP($M217,$AN:$BA,MATCH($AX$1,$AN$1:$BA$1,0),0)+INT($I217*(VLOOKUP($M217,$AN:$BA,MATCH($AY$1,$AN$1:$BA$1,0),0)-VLOOKUP($M217,$AN:$BA,MATCH($AX$1,$AN$1:$BA$1,0),0)+1))),
IF($M217="지정 캐릭터 PP",
  IF(AND(OR($B217=10,$B217=11),$M217=OFFSET($M217,-1,0)),OFFSET(R217,-1,0),
    INT($O217*(VLOOKUP($M217,$AN:$BA,MATCH($AX$1,$AN$1:$BA$1,0),0)*(VLOOKUP($M217,$AN:$BA,MATCH($AY$1,$AN$1:$BA$1,0),0)+$I217*(VLOOKUP($M217,$AN:$BA,MATCH($AZ$1,$AN$1:$BA$1,0),0)-VLOOKUP($M217,$AN:$BA,MATCH($AY$1,$AN$1:$BA$1,0),0)))))),
IF(OR($M217="안 지정 캐릭터 PP 일반등급",$M217="안 지정 캐릭터 PP 영웅등급"),
  IF(AND(OR($B217=10,$B217=11),$M217=OFFSET($M217,-1,0)),OFFSET(R217,-1,0),
    $O217*VLOOKUP($M217,$AN:$BA,MATCH($AX$1,$AN$1:$BA$1,0),0)),
"그외없음")))))))</f>
        <v>#VALUE!</v>
      </c>
      <c r="S217" t="e">
        <f ca="1">IF(OR(ISNUMBER(N217),N217="삭제"),"",
IF(LEFT(N217,5)="Equip",
  IF($BN$1&lt;VLOOKUP(N217,[1]EquipTable!$1:$1048576,MATCH("업데이트순번",[1]EquipTable!$1:$1,0),0),"업데이트순번이상",""),
IF(LEFT(N217,5)="Actor",
  IF($BW$1&lt;VLOOKUP(N217,[2]ActorTable!$1:$1048576,MATCH("업데이트순번",[2]ActorTable!$1:$1,0),0),"업데이트순번이상",""),
"그외없음")))</f>
        <v>#VALUE!</v>
      </c>
      <c r="T217" t="e">
        <f t="shared" ca="1" si="69"/>
        <v>#VALUE!</v>
      </c>
      <c r="U217" t="s">
        <v>83</v>
      </c>
      <c r="V217" t="s">
        <v>117</v>
      </c>
      <c r="W217">
        <v>1</v>
      </c>
      <c r="X217" t="s">
        <v>129</v>
      </c>
      <c r="Z217">
        <v>1500</v>
      </c>
      <c r="AA217" t="str">
        <f t="shared" ca="1" si="70"/>
        <v>fe</v>
      </c>
      <c r="AB217" t="s">
        <v>83</v>
      </c>
      <c r="AC217" t="s">
        <v>284</v>
      </c>
      <c r="AD217">
        <v>1</v>
      </c>
      <c r="AE217" t="s">
        <v>129</v>
      </c>
      <c r="AG217">
        <v>3200</v>
      </c>
      <c r="AH217" t="str">
        <f t="shared" si="71"/>
        <v/>
      </c>
      <c r="AI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IFERROR(VLOOKUP(AC217,[2]ActorTable!$A:$G,MATCH("이름참고",[2]ActorTable!$1:$1,0),0),"캐릭터없음"),
"")))))</f>
        <v>용력의 방패</v>
      </c>
      <c r="AJ217">
        <v>1</v>
      </c>
      <c r="AK21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v>
      </c>
      <c r="AL217" t="str">
        <f t="shared" ca="1" si="72"/>
        <v>{"dy":30,"sl":6,"tp":"fe","vl":"Equip7101","cn":1,"pt":"GO","pr":3200}</v>
      </c>
    </row>
    <row r="218" spans="1:38">
      <c r="A218">
        <v>31</v>
      </c>
      <c r="B218">
        <v>6</v>
      </c>
      <c r="C218">
        <f t="shared" si="67"/>
        <v>0</v>
      </c>
      <c r="D218">
        <f t="shared" ca="1" si="77"/>
        <v>0.3255158420113009</v>
      </c>
      <c r="E218">
        <f t="shared" ca="1" si="77"/>
        <v>0.47618188630415625</v>
      </c>
      <c r="F218">
        <f t="shared" ca="1" si="77"/>
        <v>0.74689764129518388</v>
      </c>
      <c r="G218">
        <f t="shared" ca="1" si="77"/>
        <v>0.27714225147337501</v>
      </c>
      <c r="H218">
        <f t="shared" ca="1" si="77"/>
        <v>0.85235867681023403</v>
      </c>
      <c r="I218">
        <f t="shared" ca="1" si="77"/>
        <v>0.43494228877683394</v>
      </c>
      <c r="M218" t="str">
        <f t="shared" ca="1" si="68"/>
        <v>지정 장비</v>
      </c>
      <c r="N218" t="e">
        <f t="shared" ca="1" si="75"/>
        <v>#VALUE!</v>
      </c>
      <c r="O218">
        <f t="shared" ca="1" si="73"/>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캐릭터",$M218="지정 캐릭터 LBP1",$M218="지정 캐릭터 LBP2",$M218="지정 캐릭터 LBP3",$M218="안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캐릭터",$M218="지정 캐릭터 LBP1",$M218="지정 캐릭터 LBP2",$M218="지정 캐릭터 LBP3"),
  IF(AND(OR($B218=10,$B218=11),$M218=OFFSET($M218,-1,0)),OFFSET(Q218,-1,0),
    IF(ISBLANK(VLOOKUP($N218,[2]ActorTable!$1:$1048576,MATCH("표준 DI pp Min",[2]ActorTable!$1:$1,0),0)),"삭제",
      INT(VLOOKUP($M218,$AN:$BA,MATCH($AX$1,$AN$1:$BA$1,0),0)*(VLOOKUP($N218,[2]ActorTable!$1:$1048576,MATCH("표준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VLOOKUP($M218,$AN:$BA,MATCH($AZ$1,$AN$1:$BA$1,0),0)+INT($H218*(VLOOKUP($M218,$AN:$BA,MATCH($BA$1,$AN$1:$BA$1,0),0)-VLOOKUP($M218,$AN:$BA,MATCH($AZ$1,$AN$1:$BA$1,0),0)+1))),
IF($M218="지정 캐릭터 PP",
  IF(AND(OR($B218=10,$B218=11),$M218=OFFSET($M218,-1,0)),OFFSET(Q218,-1,0),
    INT($O218*VLOOKUP($M218,$AN:$BA,MATCH($AX$1,$AN$1:$BA$1,0),0))),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영웅등급"),VLOOKUP($M218,$AN:$BA,MATCH($AX$1,$AN$1:$BA$1,0),0),
IF(OR($M218="지정 캐릭터",$M218="지정 캐릭터 LBP1",$M218="지정 캐릭터 LBP2",$M218="지정 캐릭터 LBP3"),
  IF(AND(OR($B218=10,$B218=11),$M218=OFFSET($M218,-1,0)),OFFSET(R218,-1,0),
    INT(VLOOKUP($M218,$AN:$BA,MATCH($AX$1,$AN$1:$BA$1,0),0)*(VLOOKUP($N218,[2]ActorTable!$1:$1048576,MATCH("표준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VLOOKUP($M218,$AN:$BA,MATCH($AX$1,$AN$1:$BA$1,0),0)+INT($I218*(VLOOKUP($M218,$AN:$BA,MATCH($AY$1,$AN$1:$BA$1,0),0)-VLOOKUP($M218,$AN:$BA,MATCH($AX$1,$AN$1:$BA$1,0),0)+1))),
IF($M218="지정 캐릭터 PP",
  IF(AND(OR($B218=10,$B218=11),$M218=OFFSET($M218,-1,0)),OFFSET(R218,-1,0),
    INT($O218*(VLOOKUP($M218,$AN:$BA,MATCH($AX$1,$AN$1:$BA$1,0),0)*(VLOOKUP($M218,$AN:$BA,MATCH($AY$1,$AN$1:$BA$1,0),0)+$I218*(VLOOKUP($M218,$AN:$BA,MATCH($AZ$1,$AN$1:$BA$1,0),0)-VLOOKUP($M218,$AN:$BA,MATCH($AY$1,$AN$1:$BA$1,0),0)))))),
IF(OR($M218="안 지정 캐릭터 PP 일반등급",$M218="안 지정 캐릭터 PP 영웅등급"),
  IF(AND(OR($B218=10,$B218=11),$M218=OFFSET($M218,-1,0)),OFFSET(R218,-1,0),
    $O218*VLOOKUP($M218,$AN:$BA,MATCH($AX$1,$AN$1:$BA$1,0),0)),
"그외없음")))))))</f>
        <v>#VALUE!</v>
      </c>
      <c r="S218" t="e">
        <f ca="1">IF(OR(ISNUMBER(N218),N218="삭제"),"",
IF(LEFT(N218,5)="Equip",
  IF($BN$1&lt;VLOOKUP(N218,[1]EquipTable!$1:$1048576,MATCH("업데이트순번",[1]EquipTable!$1:$1,0),0),"업데이트순번이상",""),
IF(LEFT(N218,5)="Actor",
  IF($BW$1&lt;VLOOKUP(N218,[2]ActorTable!$1:$1048576,MATCH("업데이트순번",[2]ActorTable!$1:$1,0),0),"업데이트순번이상",""),
"그외없음")))</f>
        <v>#VALUE!</v>
      </c>
      <c r="T218" t="e">
        <f t="shared" ca="1" si="69"/>
        <v>#VALUE!</v>
      </c>
      <c r="U218" t="s">
        <v>83</v>
      </c>
      <c r="V218" t="s">
        <v>113</v>
      </c>
      <c r="W218">
        <v>1</v>
      </c>
      <c r="X218" t="s">
        <v>129</v>
      </c>
      <c r="Z218">
        <v>900</v>
      </c>
      <c r="AA218" t="str">
        <f t="shared" ca="1" si="70"/>
        <v>fe</v>
      </c>
      <c r="AB218" t="s">
        <v>83</v>
      </c>
      <c r="AC218" t="s">
        <v>275</v>
      </c>
      <c r="AD218">
        <v>1</v>
      </c>
      <c r="AE218" t="s">
        <v>133</v>
      </c>
      <c r="AG218">
        <v>14</v>
      </c>
      <c r="AH218" t="str">
        <f t="shared" si="71"/>
        <v/>
      </c>
      <c r="AI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IFERROR(VLOOKUP(AC218,[2]ActorTable!$A:$G,MATCH("이름참고",[2]ActorTable!$1:$1,0),0),"캐릭터없음"),
"")))))</f>
        <v>십자 은도금 방패</v>
      </c>
      <c r="AJ218">
        <v>1</v>
      </c>
      <c r="AK21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v>
      </c>
      <c r="AL218" t="str">
        <f t="shared" ca="1" si="72"/>
        <v>{"dy":31,"sl":6,"tp":"fe","vl":"Equip7202","cn":1,"pt":"DI","pr":14}</v>
      </c>
    </row>
    <row r="219" spans="1:38">
      <c r="A219">
        <v>1</v>
      </c>
      <c r="B219">
        <v>7</v>
      </c>
      <c r="C219">
        <f t="shared" si="67"/>
        <v>0</v>
      </c>
      <c r="D219">
        <f t="shared" ca="1" si="77"/>
        <v>0.90127741875528156</v>
      </c>
      <c r="E219">
        <f t="shared" ca="1" si="77"/>
        <v>0.99749442560306878</v>
      </c>
      <c r="F219">
        <f t="shared" ca="1" si="77"/>
        <v>0.90233567352729671</v>
      </c>
      <c r="G219">
        <f t="shared" ca="1" si="77"/>
        <v>9.8875218497467277E-2</v>
      </c>
      <c r="H219">
        <f t="shared" ca="1" si="77"/>
        <v>0.36841656801455991</v>
      </c>
      <c r="I219">
        <f t="shared" ca="1" si="77"/>
        <v>0.33301229588453796</v>
      </c>
      <c r="M219" t="str">
        <f t="shared" ca="1" si="68"/>
        <v>지정 장비</v>
      </c>
      <c r="N219" t="e">
        <f t="shared" ca="1" si="75"/>
        <v>#VALUE!</v>
      </c>
      <c r="O219">
        <f t="shared" ca="1" si="73"/>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캐릭터",$M219="지정 캐릭터 LBP1",$M219="지정 캐릭터 LBP2",$M219="지정 캐릭터 LBP3",$M219="안 지정 캐릭터 영웅등급"),"DI",
IF($M219="지정 캐릭터 PP","DI",
IF(OR($M219="안 지정 캐릭터 PP 일반등급",$M219="안 지정 캐릭터 PP 영웅등급"),"GO",
"그외없음"))))))</f>
        <v>DI</v>
      </c>
      <c r="Q219" t="e">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캐릭터",$M219="지정 캐릭터 LBP1",$M219="지정 캐릭터 LBP2",$M219="지정 캐릭터 LBP3"),
  IF(AND(OR($B219=10,$B219=11),$M219=OFFSET($M219,-1,0)),OFFSET(Q219,-1,0),
    IF(ISBLANK(VLOOKUP($N219,[2]ActorTable!$1:$1048576,MATCH("표준 DI pp Min",[2]ActorTable!$1:$1,0),0)),"삭제",
      INT(VLOOKUP($M219,$AN:$BA,MATCH($AX$1,$AN$1:$BA$1,0),0)*(VLOOKUP($N219,[2]ActorTable!$1:$1048576,MATCH("표준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VLOOKUP($M219,$AN:$BA,MATCH($AZ$1,$AN$1:$BA$1,0),0)+INT($H219*(VLOOKUP($M219,$AN:$BA,MATCH($BA$1,$AN$1:$BA$1,0),0)-VLOOKUP($M219,$AN:$BA,MATCH($AZ$1,$AN$1:$BA$1,0),0)+1))),
IF($M219="지정 캐릭터 PP",
  IF(AND(OR($B219=10,$B219=11),$M219=OFFSET($M219,-1,0)),OFFSET(Q219,-1,0),
    INT($O219*VLOOKUP($M219,$AN:$BA,MATCH($AX$1,$AN$1:$BA$1,0),0))),
"그외없음")))))))</f>
        <v>#VALUE!</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영웅등급"),VLOOKUP($M219,$AN:$BA,MATCH($AX$1,$AN$1:$BA$1,0),0),
IF(OR($M219="지정 캐릭터",$M219="지정 캐릭터 LBP1",$M219="지정 캐릭터 LBP2",$M219="지정 캐릭터 LBP3"),
  IF(AND(OR($B219=10,$B219=11),$M219=OFFSET($M219,-1,0)),OFFSET(R219,-1,0),
    INT(VLOOKUP($M219,$AN:$BA,MATCH($AX$1,$AN$1:$BA$1,0),0)*(VLOOKUP($N219,[2]ActorTable!$1:$1048576,MATCH("표준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VLOOKUP($M219,$AN:$BA,MATCH($AX$1,$AN$1:$BA$1,0),0)+INT($I219*(VLOOKUP($M219,$AN:$BA,MATCH($AY$1,$AN$1:$BA$1,0),0)-VLOOKUP($M219,$AN:$BA,MATCH($AX$1,$AN$1:$BA$1,0),0)+1))),
IF($M219="지정 캐릭터 PP",
  IF(AND(OR($B219=10,$B219=11),$M219=OFFSET($M219,-1,0)),OFFSET(R219,-1,0),
    INT($O219*(VLOOKUP($M219,$AN:$BA,MATCH($AX$1,$AN$1:$BA$1,0),0)*(VLOOKUP($M219,$AN:$BA,MATCH($AY$1,$AN$1:$BA$1,0),0)+$I219*(VLOOKUP($M219,$AN:$BA,MATCH($AZ$1,$AN$1:$BA$1,0),0)-VLOOKUP($M219,$AN:$BA,MATCH($AY$1,$AN$1:$BA$1,0),0)))))),
IF(OR($M219="안 지정 캐릭터 PP 일반등급",$M219="안 지정 캐릭터 PP 영웅등급"),
  IF(AND(OR($B219=10,$B219=11),$M219=OFFSET($M219,-1,0)),OFFSET(R219,-1,0),
    $O219*VLOOKUP($M219,$AN:$BA,MATCH($AX$1,$AN$1:$BA$1,0),0)),
"그외없음")))))))</f>
        <v>#VALUE!</v>
      </c>
      <c r="S219" t="e">
        <f ca="1">IF(OR(ISNUMBER(N219),N219="삭제"),"",
IF(LEFT(N219,5)="Equip",
  IF($BN$1&lt;VLOOKUP(N219,[1]EquipTable!$1:$1048576,MATCH("업데이트순번",[1]EquipTable!$1:$1,0),0),"업데이트순번이상",""),
IF(LEFT(N219,5)="Actor",
  IF($BW$1&lt;VLOOKUP(N219,[2]ActorTable!$1:$1048576,MATCH("업데이트순번",[2]ActorTable!$1:$1,0),0),"업데이트순번이상",""),
"그외없음")))</f>
        <v>#VALUE!</v>
      </c>
      <c r="T219" t="e">
        <f t="shared" ca="1" si="69"/>
        <v>#VALUE!</v>
      </c>
      <c r="U219" t="s">
        <v>83</v>
      </c>
      <c r="V219" t="s">
        <v>283</v>
      </c>
      <c r="W219">
        <v>1</v>
      </c>
      <c r="X219" t="s">
        <v>133</v>
      </c>
      <c r="Z219">
        <v>10</v>
      </c>
      <c r="AA219" t="str">
        <f t="shared" ca="1" si="70"/>
        <v>fe</v>
      </c>
      <c r="AB219" t="s">
        <v>83</v>
      </c>
      <c r="AC219" t="s">
        <v>215</v>
      </c>
      <c r="AD219">
        <v>1</v>
      </c>
      <c r="AE219" t="s">
        <v>129</v>
      </c>
      <c r="AG219">
        <v>1700</v>
      </c>
      <c r="AH219" t="str">
        <f t="shared" si="71"/>
        <v/>
      </c>
      <c r="AI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IFERROR(VLOOKUP(AC219,[2]ActorTable!$A:$G,MATCH("이름참고",[2]ActorTable!$1:$1,0),0),"캐릭터없음"),
"")))))</f>
        <v>강철 원형 방패</v>
      </c>
      <c r="AJ219">
        <v>1</v>
      </c>
      <c r="AK21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v>
      </c>
      <c r="AL219" t="str">
        <f t="shared" ca="1" si="72"/>
        <v>{"dy":1,"sl":7,"tp":"fe","vl":"Equip7001","cn":1,"pt":"GO","pr":1700}</v>
      </c>
    </row>
    <row r="220" spans="1:38">
      <c r="A220">
        <v>2</v>
      </c>
      <c r="B220">
        <v>7</v>
      </c>
      <c r="C220">
        <f t="shared" si="67"/>
        <v>0</v>
      </c>
      <c r="D220">
        <f t="shared" ca="1" si="77"/>
        <v>8.7696176066868969E-2</v>
      </c>
      <c r="E220">
        <f t="shared" ca="1" si="77"/>
        <v>0.14877570798926909</v>
      </c>
      <c r="F220">
        <f t="shared" ca="1" si="77"/>
        <v>7.9093551107994875E-2</v>
      </c>
      <c r="G220">
        <f t="shared" ca="1" si="77"/>
        <v>0.18703105493014593</v>
      </c>
      <c r="H220">
        <f t="shared" ca="1" si="77"/>
        <v>0.48553391561432913</v>
      </c>
      <c r="I220">
        <f t="shared" ca="1" si="77"/>
        <v>1.807996356159125E-2</v>
      </c>
      <c r="M220" t="str">
        <f t="shared" ca="1" si="68"/>
        <v>지정 장비</v>
      </c>
      <c r="N220" t="e">
        <f t="shared" ca="1" si="75"/>
        <v>#VALUE!</v>
      </c>
      <c r="O220">
        <f t="shared" ca="1" si="73"/>
        <v>1</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캐릭터",$M220="지정 캐릭터 LBP1",$M220="지정 캐릭터 LBP2",$M220="지정 캐릭터 LBP3",$M220="안 지정 캐릭터 영웅등급"),"DI",
IF($M220="지정 캐릭터 PP","DI",
IF(OR($M220="안 지정 캐릭터 PP 일반등급",$M220="안 지정 캐릭터 PP 영웅등급"),"GO",
"그외없음"))))))</f>
        <v>DI</v>
      </c>
      <c r="Q220" t="e">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캐릭터",$M220="지정 캐릭터 LBP1",$M220="지정 캐릭터 LBP2",$M220="지정 캐릭터 LBP3"),
  IF(AND(OR($B220=10,$B220=11),$M220=OFFSET($M220,-1,0)),OFFSET(Q220,-1,0),
    IF(ISBLANK(VLOOKUP($N220,[2]ActorTable!$1:$1048576,MATCH("표준 DI pp Min",[2]ActorTable!$1:$1,0),0)),"삭제",
      INT(VLOOKUP($M220,$AN:$BA,MATCH($AX$1,$AN$1:$BA$1,0),0)*(VLOOKUP($N220,[2]ActorTable!$1:$1048576,MATCH("표준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VLOOKUP($M220,$AN:$BA,MATCH($AZ$1,$AN$1:$BA$1,0),0)+INT($H220*(VLOOKUP($M220,$AN:$BA,MATCH($BA$1,$AN$1:$BA$1,0),0)-VLOOKUP($M220,$AN:$BA,MATCH($AZ$1,$AN$1:$BA$1,0),0)+1))),
IF($M220="지정 캐릭터 PP",
  IF(AND(OR($B220=10,$B220=11),$M220=OFFSET($M220,-1,0)),OFFSET(Q220,-1,0),
    INT($O220*VLOOKUP($M220,$AN:$BA,MATCH($AX$1,$AN$1:$BA$1,0),0))),
"그외없음")))))))</f>
        <v>#VALUE!</v>
      </c>
      <c r="R220" t="e">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영웅등급"),VLOOKUP($M220,$AN:$BA,MATCH($AX$1,$AN$1:$BA$1,0),0),
IF(OR($M220="지정 캐릭터",$M220="지정 캐릭터 LBP1",$M220="지정 캐릭터 LBP2",$M220="지정 캐릭터 LBP3"),
  IF(AND(OR($B220=10,$B220=11),$M220=OFFSET($M220,-1,0)),OFFSET(R220,-1,0),
    INT(VLOOKUP($M220,$AN:$BA,MATCH($AX$1,$AN$1:$BA$1,0),0)*(VLOOKUP($N220,[2]ActorTable!$1:$1048576,MATCH("표준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VLOOKUP($M220,$AN:$BA,MATCH($AX$1,$AN$1:$BA$1,0),0)+INT($I220*(VLOOKUP($M220,$AN:$BA,MATCH($AY$1,$AN$1:$BA$1,0),0)-VLOOKUP($M220,$AN:$BA,MATCH($AX$1,$AN$1:$BA$1,0),0)+1))),
IF($M220="지정 캐릭터 PP",
  IF(AND(OR($B220=10,$B220=11),$M220=OFFSET($M220,-1,0)),OFFSET(R220,-1,0),
    INT($O220*(VLOOKUP($M220,$AN:$BA,MATCH($AX$1,$AN$1:$BA$1,0),0)*(VLOOKUP($M220,$AN:$BA,MATCH($AY$1,$AN$1:$BA$1,0),0)+$I220*(VLOOKUP($M220,$AN:$BA,MATCH($AZ$1,$AN$1:$BA$1,0),0)-VLOOKUP($M220,$AN:$BA,MATCH($AY$1,$AN$1:$BA$1,0),0)))))),
IF(OR($M220="안 지정 캐릭터 PP 일반등급",$M220="안 지정 캐릭터 PP 영웅등급"),
  IF(AND(OR($B220=10,$B220=11),$M220=OFFSET($M220,-1,0)),OFFSET(R220,-1,0),
    $O220*VLOOKUP($M220,$AN:$BA,MATCH($AX$1,$AN$1:$BA$1,0),0)),
"그외없음")))))))</f>
        <v>#VALUE!</v>
      </c>
      <c r="S220" t="e">
        <f ca="1">IF(OR(ISNUMBER(N220),N220="삭제"),"",
IF(LEFT(N220,5)="Equip",
  IF($BN$1&lt;VLOOKUP(N220,[1]EquipTable!$1:$1048576,MATCH("업데이트순번",[1]EquipTable!$1:$1,0),0),"업데이트순번이상",""),
IF(LEFT(N220,5)="Actor",
  IF($BW$1&lt;VLOOKUP(N220,[2]ActorTable!$1:$1048576,MATCH("업데이트순번",[2]ActorTable!$1:$1,0),0),"업데이트순번이상",""),
"그외없음")))</f>
        <v>#VALUE!</v>
      </c>
      <c r="T220" t="e">
        <f t="shared" ca="1" si="69"/>
        <v>#VALUE!</v>
      </c>
      <c r="U220" t="s">
        <v>83</v>
      </c>
      <c r="V220" t="s">
        <v>296</v>
      </c>
      <c r="W220">
        <v>1</v>
      </c>
      <c r="X220" t="s">
        <v>129</v>
      </c>
      <c r="Z220">
        <v>7000</v>
      </c>
      <c r="AA220" t="str">
        <f t="shared" ca="1" si="70"/>
        <v>fe</v>
      </c>
      <c r="AB220" t="s">
        <v>83</v>
      </c>
      <c r="AC220" t="s">
        <v>295</v>
      </c>
      <c r="AD220">
        <v>1</v>
      </c>
      <c r="AE220" t="s">
        <v>133</v>
      </c>
      <c r="AF220">
        <v>29</v>
      </c>
      <c r="AG220">
        <v>16</v>
      </c>
      <c r="AH220" t="str">
        <f t="shared" si="71"/>
        <v/>
      </c>
      <c r="AI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IFERROR(VLOOKUP(AC220,[2]ActorTable!$A:$G,MATCH("이름참고",[2]ActorTable!$1:$1,0),0),"캐릭터없음"),
"")))))</f>
        <v>흑빛 띠를 두른 도끼</v>
      </c>
      <c r="AJ220">
        <v>1</v>
      </c>
      <c r="AK22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v>
      </c>
      <c r="AL220" t="str">
        <f t="shared" ca="1" si="72"/>
        <v>{"dy":2,"sl":7,"tp":"fe","vl":"Equip0401","cn":1,"pt":"DI","pp":29,"pr":16}</v>
      </c>
    </row>
    <row r="221" spans="1:38">
      <c r="A221">
        <v>3</v>
      </c>
      <c r="B221">
        <v>7</v>
      </c>
      <c r="C221">
        <f t="shared" si="67"/>
        <v>0</v>
      </c>
      <c r="D221">
        <f t="shared" ca="1" si="77"/>
        <v>0.98867350905860174</v>
      </c>
      <c r="E221">
        <f t="shared" ca="1" si="77"/>
        <v>0.51357272938662379</v>
      </c>
      <c r="F221">
        <f t="shared" ca="1" si="77"/>
        <v>0.45899937749184139</v>
      </c>
      <c r="G221">
        <f t="shared" ca="1" si="77"/>
        <v>2.8716831061105674E-2</v>
      </c>
      <c r="H221">
        <f t="shared" ca="1" si="77"/>
        <v>0.27574320082456094</v>
      </c>
      <c r="I221">
        <f t="shared" ca="1" si="77"/>
        <v>0.88441653382572583</v>
      </c>
      <c r="M221" t="str">
        <f t="shared" ca="1" si="68"/>
        <v>지정 장비</v>
      </c>
      <c r="N221" t="e">
        <f t="shared" ca="1" si="75"/>
        <v>#VALUE!</v>
      </c>
      <c r="O221">
        <f t="shared" ca="1" si="73"/>
        <v>1</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캐릭터",$M221="지정 캐릭터 LBP1",$M221="지정 캐릭터 LBP2",$M221="지정 캐릭터 LBP3",$M221="안 지정 캐릭터 영웅등급"),"DI",
IF($M221="지정 캐릭터 PP","DI",
IF(OR($M221="안 지정 캐릭터 PP 일반등급",$M221="안 지정 캐릭터 PP 영웅등급"),"GO",
"그외없음"))))))</f>
        <v>DI</v>
      </c>
      <c r="Q221" t="e">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캐릭터",$M221="지정 캐릭터 LBP1",$M221="지정 캐릭터 LBP2",$M221="지정 캐릭터 LBP3"),
  IF(AND(OR($B221=10,$B221=11),$M221=OFFSET($M221,-1,0)),OFFSET(Q221,-1,0),
    IF(ISBLANK(VLOOKUP($N221,[2]ActorTable!$1:$1048576,MATCH("표준 DI pp Min",[2]ActorTable!$1:$1,0),0)),"삭제",
      INT(VLOOKUP($M221,$AN:$BA,MATCH($AX$1,$AN$1:$BA$1,0),0)*(VLOOKUP($N221,[2]ActorTable!$1:$1048576,MATCH("표준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VLOOKUP($M221,$AN:$BA,MATCH($AZ$1,$AN$1:$BA$1,0),0)+INT($H221*(VLOOKUP($M221,$AN:$BA,MATCH($BA$1,$AN$1:$BA$1,0),0)-VLOOKUP($M221,$AN:$BA,MATCH($AZ$1,$AN$1:$BA$1,0),0)+1))),
IF($M221="지정 캐릭터 PP",
  IF(AND(OR($B221=10,$B221=11),$M221=OFFSET($M221,-1,0)),OFFSET(Q221,-1,0),
    INT($O221*VLOOKUP($M221,$AN:$BA,MATCH($AX$1,$AN$1:$BA$1,0),0))),
"그외없음")))))))</f>
        <v>#VALUE!</v>
      </c>
      <c r="R221" t="e">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영웅등급"),VLOOKUP($M221,$AN:$BA,MATCH($AX$1,$AN$1:$BA$1,0),0),
IF(OR($M221="지정 캐릭터",$M221="지정 캐릭터 LBP1",$M221="지정 캐릭터 LBP2",$M221="지정 캐릭터 LBP3"),
  IF(AND(OR($B221=10,$B221=11),$M221=OFFSET($M221,-1,0)),OFFSET(R221,-1,0),
    INT(VLOOKUP($M221,$AN:$BA,MATCH($AX$1,$AN$1:$BA$1,0),0)*(VLOOKUP($N221,[2]ActorTable!$1:$1048576,MATCH("표준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VLOOKUP($M221,$AN:$BA,MATCH($AX$1,$AN$1:$BA$1,0),0)+INT($I221*(VLOOKUP($M221,$AN:$BA,MATCH($AY$1,$AN$1:$BA$1,0),0)-VLOOKUP($M221,$AN:$BA,MATCH($AX$1,$AN$1:$BA$1,0),0)+1))),
IF($M221="지정 캐릭터 PP",
  IF(AND(OR($B221=10,$B221=11),$M221=OFFSET($M221,-1,0)),OFFSET(R221,-1,0),
    INT($O221*(VLOOKUP($M221,$AN:$BA,MATCH($AX$1,$AN$1:$BA$1,0),0)*(VLOOKUP($M221,$AN:$BA,MATCH($AY$1,$AN$1:$BA$1,0),0)+$I221*(VLOOKUP($M221,$AN:$BA,MATCH($AZ$1,$AN$1:$BA$1,0),0)-VLOOKUP($M221,$AN:$BA,MATCH($AY$1,$AN$1:$BA$1,0),0)))))),
IF(OR($M221="안 지정 캐릭터 PP 일반등급",$M221="안 지정 캐릭터 PP 영웅등급"),
  IF(AND(OR($B221=10,$B221=11),$M221=OFFSET($M221,-1,0)),OFFSET(R221,-1,0),
    $O221*VLOOKUP($M221,$AN:$BA,MATCH($AX$1,$AN$1:$BA$1,0),0)),
"그외없음")))))))</f>
        <v>#VALUE!</v>
      </c>
      <c r="S221" t="e">
        <f ca="1">IF(OR(ISNUMBER(N221),N221="삭제"),"",
IF(LEFT(N221,5)="Equip",
  IF($BN$1&lt;VLOOKUP(N221,[1]EquipTable!$1:$1048576,MATCH("업데이트순번",[1]EquipTable!$1:$1,0),0),"업데이트순번이상",""),
IF(LEFT(N221,5)="Actor",
  IF($BW$1&lt;VLOOKUP(N221,[2]ActorTable!$1:$1048576,MATCH("업데이트순번",[2]ActorTable!$1:$1,0),0),"업데이트순번이상",""),
"그외없음")))</f>
        <v>#VALUE!</v>
      </c>
      <c r="T221" t="e">
        <f t="shared" ca="1" si="69"/>
        <v>#VALUE!</v>
      </c>
      <c r="U221" t="s">
        <v>83</v>
      </c>
      <c r="V221" t="s">
        <v>190</v>
      </c>
      <c r="W221">
        <v>1</v>
      </c>
      <c r="X221" t="s">
        <v>129</v>
      </c>
      <c r="Z221">
        <v>3600</v>
      </c>
      <c r="AA221" t="str">
        <f t="shared" ca="1" si="70"/>
        <v>fe</v>
      </c>
      <c r="AB221" t="s">
        <v>83</v>
      </c>
      <c r="AC221" t="s">
        <v>265</v>
      </c>
      <c r="AD221">
        <v>1</v>
      </c>
      <c r="AE221" t="s">
        <v>129</v>
      </c>
      <c r="AG221">
        <v>7700</v>
      </c>
      <c r="AH221" t="str">
        <f t="shared" si="71"/>
        <v/>
      </c>
      <c r="AI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IFERROR(VLOOKUP(AC221,[2]ActorTable!$A:$G,MATCH("이름참고",[2]ActorTable!$1:$1,0),0),"캐릭터없음"),
"")))))</f>
        <v>왕조의 블레이드</v>
      </c>
      <c r="AJ221">
        <v>1</v>
      </c>
      <c r="AK22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v>
      </c>
      <c r="AL221" t="str">
        <f t="shared" ca="1" si="72"/>
        <v>{"dy":3,"sl":7,"tp":"fe","vl":"Equip8102","cn":1,"pt":"GO","pr":7700}</v>
      </c>
    </row>
    <row r="222" spans="1:38">
      <c r="A222">
        <v>4</v>
      </c>
      <c r="B222">
        <v>7</v>
      </c>
      <c r="C222">
        <f t="shared" si="67"/>
        <v>0</v>
      </c>
      <c r="D222">
        <f t="shared" ref="D222:I231" ca="1" si="78">RAND()</f>
        <v>0.98125327084137426</v>
      </c>
      <c r="E222">
        <f t="shared" ca="1" si="78"/>
        <v>0.55796753157434975</v>
      </c>
      <c r="F222">
        <f t="shared" ca="1" si="78"/>
        <v>0.52582511420395228</v>
      </c>
      <c r="G222">
        <f t="shared" ca="1" si="78"/>
        <v>0.65483471155664008</v>
      </c>
      <c r="H222">
        <f t="shared" ca="1" si="78"/>
        <v>0.19884007539059501</v>
      </c>
      <c r="I222">
        <f t="shared" ca="1" si="78"/>
        <v>0.26715424660710807</v>
      </c>
      <c r="M222" t="str">
        <f t="shared" ca="1" si="68"/>
        <v>지정 장비</v>
      </c>
      <c r="N222" t="e">
        <f t="shared" ca="1" si="75"/>
        <v>#VALUE!</v>
      </c>
      <c r="O222">
        <f t="shared" ca="1" si="73"/>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캐릭터",$M222="지정 캐릭터 LBP1",$M222="지정 캐릭터 LBP2",$M222="지정 캐릭터 LBP3",$M222="안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캐릭터",$M222="지정 캐릭터 LBP1",$M222="지정 캐릭터 LBP2",$M222="지정 캐릭터 LBP3"),
  IF(AND(OR($B222=10,$B222=11),$M222=OFFSET($M222,-1,0)),OFFSET(Q222,-1,0),
    IF(ISBLANK(VLOOKUP($N222,[2]ActorTable!$1:$1048576,MATCH("표준 DI pp Min",[2]ActorTable!$1:$1,0),0)),"삭제",
      INT(VLOOKUP($M222,$AN:$BA,MATCH($AX$1,$AN$1:$BA$1,0),0)*(VLOOKUP($N222,[2]ActorTable!$1:$1048576,MATCH("표준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VLOOKUP($M222,$AN:$BA,MATCH($AZ$1,$AN$1:$BA$1,0),0)+INT($H222*(VLOOKUP($M222,$AN:$BA,MATCH($BA$1,$AN$1:$BA$1,0),0)-VLOOKUP($M222,$AN:$BA,MATCH($AZ$1,$AN$1:$BA$1,0),0)+1))),
IF($M222="지정 캐릭터 PP",
  IF(AND(OR($B222=10,$B222=11),$M222=OFFSET($M222,-1,0)),OFFSET(Q222,-1,0),
    INT($O222*VLOOKUP($M222,$AN:$BA,MATCH($AX$1,$AN$1:$BA$1,0),0))),
"그외없음")))))))</f>
        <v>삭제</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영웅등급"),VLOOKUP($M222,$AN:$BA,MATCH($AX$1,$AN$1:$BA$1,0),0),
IF(OR($M222="지정 캐릭터",$M222="지정 캐릭터 LBP1",$M222="지정 캐릭터 LBP2",$M222="지정 캐릭터 LBP3"),
  IF(AND(OR($B222=10,$B222=11),$M222=OFFSET($M222,-1,0)),OFFSET(R222,-1,0),
    INT(VLOOKUP($M222,$AN:$BA,MATCH($AX$1,$AN$1:$BA$1,0),0)*(VLOOKUP($N222,[2]ActorTable!$1:$1048576,MATCH("표준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VLOOKUP($M222,$AN:$BA,MATCH($AX$1,$AN$1:$BA$1,0),0)+INT($I222*(VLOOKUP($M222,$AN:$BA,MATCH($AY$1,$AN$1:$BA$1,0),0)-VLOOKUP($M222,$AN:$BA,MATCH($AX$1,$AN$1:$BA$1,0),0)+1))),
IF($M222="지정 캐릭터 PP",
  IF(AND(OR($B222=10,$B222=11),$M222=OFFSET($M222,-1,0)),OFFSET(R222,-1,0),
    INT($O222*(VLOOKUP($M222,$AN:$BA,MATCH($AX$1,$AN$1:$BA$1,0),0)*(VLOOKUP($M222,$AN:$BA,MATCH($AY$1,$AN$1:$BA$1,0),0)+$I222*(VLOOKUP($M222,$AN:$BA,MATCH($AZ$1,$AN$1:$BA$1,0),0)-VLOOKUP($M222,$AN:$BA,MATCH($AY$1,$AN$1:$BA$1,0),0)))))),
IF(OR($M222="안 지정 캐릭터 PP 일반등급",$M222="안 지정 캐릭터 PP 영웅등급"),
  IF(AND(OR($B222=10,$B222=11),$M222=OFFSET($M222,-1,0)),OFFSET(R222,-1,0),
    $O222*VLOOKUP($M222,$AN:$BA,MATCH($AX$1,$AN$1:$BA$1,0),0)),
"그외없음")))))))</f>
        <v>#VALUE!</v>
      </c>
      <c r="S222" t="e">
        <f ca="1">IF(OR(ISNUMBER(N222),N222="삭제"),"",
IF(LEFT(N222,5)="Equip",
  IF($BN$1&lt;VLOOKUP(N222,[1]EquipTable!$1:$1048576,MATCH("업데이트순번",[1]EquipTable!$1:$1,0),0),"업데이트순번이상",""),
IF(LEFT(N222,5)="Actor",
  IF($BW$1&lt;VLOOKUP(N222,[2]ActorTable!$1:$1048576,MATCH("업데이트순번",[2]ActorTable!$1:$1,0),0),"업데이트순번이상",""),
"그외없음")))</f>
        <v>#VALUE!</v>
      </c>
      <c r="T222" t="e">
        <f t="shared" ca="1" si="69"/>
        <v>#VALUE!</v>
      </c>
      <c r="U222" t="s">
        <v>83</v>
      </c>
      <c r="V222" t="s">
        <v>280</v>
      </c>
      <c r="W222">
        <v>1</v>
      </c>
      <c r="X222" t="s">
        <v>129</v>
      </c>
      <c r="Z222">
        <v>800</v>
      </c>
      <c r="AA222" t="str">
        <f t="shared" ca="1" si="70"/>
        <v>fe</v>
      </c>
      <c r="AB222" t="s">
        <v>83</v>
      </c>
      <c r="AC222" t="s">
        <v>271</v>
      </c>
      <c r="AD222">
        <v>1</v>
      </c>
      <c r="AE222" t="s">
        <v>133</v>
      </c>
      <c r="AF222">
        <v>248</v>
      </c>
      <c r="AG222">
        <v>119</v>
      </c>
      <c r="AH222" t="str">
        <f t="shared" si="71"/>
        <v/>
      </c>
      <c r="AI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IFERROR(VLOOKUP(AC222,[2]ActorTable!$A:$G,MATCH("이름참고",[2]ActorTable!$1:$1,0),0),"캐릭터없음"),
"")))))</f>
        <v>영혼분쇄기</v>
      </c>
      <c r="AJ222">
        <v>1</v>
      </c>
      <c r="AK22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v>
      </c>
      <c r="AL222" t="str">
        <f t="shared" ca="1" si="72"/>
        <v>{"dy":4,"sl":7,"tp":"fe","vl":"Equip8402","cn":1,"pt":"DI","pp":248,"pr":119}</v>
      </c>
    </row>
    <row r="223" spans="1:38">
      <c r="A223">
        <v>5</v>
      </c>
      <c r="B223">
        <v>7</v>
      </c>
      <c r="C223">
        <f t="shared" si="67"/>
        <v>0</v>
      </c>
      <c r="D223">
        <f t="shared" ca="1" si="78"/>
        <v>0.61914473050284102</v>
      </c>
      <c r="E223">
        <f t="shared" ca="1" si="78"/>
        <v>0.45810404630168378</v>
      </c>
      <c r="F223">
        <f t="shared" ca="1" si="78"/>
        <v>0.96000660036120422</v>
      </c>
      <c r="G223">
        <f t="shared" ca="1" si="78"/>
        <v>0.4677679417135282</v>
      </c>
      <c r="H223">
        <f t="shared" ca="1" si="78"/>
        <v>0.43296448667025633</v>
      </c>
      <c r="I223">
        <f t="shared" ca="1" si="78"/>
        <v>0.18599646463463149</v>
      </c>
      <c r="M223" t="str">
        <f t="shared" ca="1" si="68"/>
        <v>지정 장비</v>
      </c>
      <c r="N223" t="e">
        <f t="shared" ca="1" si="75"/>
        <v>#VALUE!</v>
      </c>
      <c r="O223">
        <f t="shared" ca="1" si="73"/>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캐릭터",$M223="지정 캐릭터 LBP1",$M223="지정 캐릭터 LBP2",$M223="지정 캐릭터 LBP3",$M223="안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캐릭터",$M223="지정 캐릭터 LBP1",$M223="지정 캐릭터 LBP2",$M223="지정 캐릭터 LBP3"),
  IF(AND(OR($B223=10,$B223=11),$M223=OFFSET($M223,-1,0)),OFFSET(Q223,-1,0),
    IF(ISBLANK(VLOOKUP($N223,[2]ActorTable!$1:$1048576,MATCH("표준 DI pp Min",[2]ActorTable!$1:$1,0),0)),"삭제",
      INT(VLOOKUP($M223,$AN:$BA,MATCH($AX$1,$AN$1:$BA$1,0),0)*(VLOOKUP($N223,[2]ActorTable!$1:$1048576,MATCH("표준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VLOOKUP($M223,$AN:$BA,MATCH($AZ$1,$AN$1:$BA$1,0),0)+INT($H223*(VLOOKUP($M223,$AN:$BA,MATCH($BA$1,$AN$1:$BA$1,0),0)-VLOOKUP($M223,$AN:$BA,MATCH($AZ$1,$AN$1:$BA$1,0),0)+1))),
IF($M223="지정 캐릭터 PP",
  IF(AND(OR($B223=10,$B223=11),$M223=OFFSET($M223,-1,0)),OFFSET(Q223,-1,0),
    INT($O223*VLOOKUP($M223,$AN:$BA,MATCH($AX$1,$AN$1:$BA$1,0),0))),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영웅등급"),VLOOKUP($M223,$AN:$BA,MATCH($AX$1,$AN$1:$BA$1,0),0),
IF(OR($M223="지정 캐릭터",$M223="지정 캐릭터 LBP1",$M223="지정 캐릭터 LBP2",$M223="지정 캐릭터 LBP3"),
  IF(AND(OR($B223=10,$B223=11),$M223=OFFSET($M223,-1,0)),OFFSET(R223,-1,0),
    INT(VLOOKUP($M223,$AN:$BA,MATCH($AX$1,$AN$1:$BA$1,0),0)*(VLOOKUP($N223,[2]ActorTable!$1:$1048576,MATCH("표준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VLOOKUP($M223,$AN:$BA,MATCH($AX$1,$AN$1:$BA$1,0),0)+INT($I223*(VLOOKUP($M223,$AN:$BA,MATCH($AY$1,$AN$1:$BA$1,0),0)-VLOOKUP($M223,$AN:$BA,MATCH($AX$1,$AN$1:$BA$1,0),0)+1))),
IF($M223="지정 캐릭터 PP",
  IF(AND(OR($B223=10,$B223=11),$M223=OFFSET($M223,-1,0)),OFFSET(R223,-1,0),
    INT($O223*(VLOOKUP($M223,$AN:$BA,MATCH($AX$1,$AN$1:$BA$1,0),0)*(VLOOKUP($M223,$AN:$BA,MATCH($AY$1,$AN$1:$BA$1,0),0)+$I223*(VLOOKUP($M223,$AN:$BA,MATCH($AZ$1,$AN$1:$BA$1,0),0)-VLOOKUP($M223,$AN:$BA,MATCH($AY$1,$AN$1:$BA$1,0),0)))))),
IF(OR($M223="안 지정 캐릭터 PP 일반등급",$M223="안 지정 캐릭터 PP 영웅등급"),
  IF(AND(OR($B223=10,$B223=11),$M223=OFFSET($M223,-1,0)),OFFSET(R223,-1,0),
    $O223*VLOOKUP($M223,$AN:$BA,MATCH($AX$1,$AN$1:$BA$1,0),0)),
"그외없음")))))))</f>
        <v>#VALUE!</v>
      </c>
      <c r="S223" t="e">
        <f ca="1">IF(OR(ISNUMBER(N223),N223="삭제"),"",
IF(LEFT(N223,5)="Equip",
  IF($BN$1&lt;VLOOKUP(N223,[1]EquipTable!$1:$1048576,MATCH("업데이트순번",[1]EquipTable!$1:$1,0),0),"업데이트순번이상",""),
IF(LEFT(N223,5)="Actor",
  IF($BW$1&lt;VLOOKUP(N223,[2]ActorTable!$1:$1048576,MATCH("업데이트순번",[2]ActorTable!$1:$1,0),0),"업데이트순번이상",""),
"그외없음")))</f>
        <v>#VALUE!</v>
      </c>
      <c r="T223" t="e">
        <f t="shared" ca="1" si="69"/>
        <v>#VALUE!</v>
      </c>
      <c r="U223" t="s">
        <v>83</v>
      </c>
      <c r="V223" t="s">
        <v>202</v>
      </c>
      <c r="W223">
        <v>1</v>
      </c>
      <c r="X223" t="s">
        <v>129</v>
      </c>
      <c r="Z223">
        <v>1000</v>
      </c>
      <c r="AA223" t="str">
        <f t="shared" ca="1" si="70"/>
        <v>fe</v>
      </c>
      <c r="AB223" t="s">
        <v>83</v>
      </c>
      <c r="AC223" t="s">
        <v>274</v>
      </c>
      <c r="AD223">
        <v>1</v>
      </c>
      <c r="AE223" t="s">
        <v>129</v>
      </c>
      <c r="AG223">
        <v>900</v>
      </c>
      <c r="AH223" t="str">
        <f t="shared" si="71"/>
        <v/>
      </c>
      <c r="AI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IFERROR(VLOOKUP(AC223,[2]ActorTable!$A:$G,MATCH("이름참고",[2]ActorTable!$1:$1,0),0),"캐릭터없음"),
"")))))</f>
        <v>반원 무늬 대거</v>
      </c>
      <c r="AJ223">
        <v>1</v>
      </c>
      <c r="AK22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v>
      </c>
      <c r="AL223" t="str">
        <f t="shared" ca="1" si="72"/>
        <v>{"dy":5,"sl":7,"tp":"fe","vl":"Equip1002","cn":1,"pt":"GO","pr":900}</v>
      </c>
    </row>
    <row r="224" spans="1:38">
      <c r="A224">
        <v>6</v>
      </c>
      <c r="B224">
        <v>7</v>
      </c>
      <c r="C224">
        <f t="shared" si="67"/>
        <v>0</v>
      </c>
      <c r="D224">
        <f t="shared" ca="1" si="78"/>
        <v>0.42018664172330844</v>
      </c>
      <c r="E224">
        <f t="shared" ca="1" si="78"/>
        <v>6.526922575102434E-2</v>
      </c>
      <c r="F224">
        <f t="shared" ca="1" si="78"/>
        <v>0.5700691610747235</v>
      </c>
      <c r="G224">
        <f t="shared" ca="1" si="78"/>
        <v>0.26457372764206732</v>
      </c>
      <c r="H224">
        <f t="shared" ca="1" si="78"/>
        <v>0.1472820507594198</v>
      </c>
      <c r="I224">
        <f t="shared" ca="1" si="78"/>
        <v>0.12073835163610713</v>
      </c>
      <c r="M224" t="str">
        <f t="shared" ca="1" si="68"/>
        <v>지정 장비</v>
      </c>
      <c r="N224" t="e">
        <f t="shared" ca="1" si="75"/>
        <v>#VALUE!</v>
      </c>
      <c r="O224">
        <f t="shared" ca="1" si="73"/>
        <v>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캐릭터",$M224="지정 캐릭터 LBP1",$M224="지정 캐릭터 LBP2",$M224="지정 캐릭터 LBP3",$M224="안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캐릭터",$M224="지정 캐릭터 LBP1",$M224="지정 캐릭터 LBP2",$M224="지정 캐릭터 LBP3"),
  IF(AND(OR($B224=10,$B224=11),$M224=OFFSET($M224,-1,0)),OFFSET(Q224,-1,0),
    IF(ISBLANK(VLOOKUP($N224,[2]ActorTable!$1:$1048576,MATCH("표준 DI pp Min",[2]ActorTable!$1:$1,0),0)),"삭제",
      INT(VLOOKUP($M224,$AN:$BA,MATCH($AX$1,$AN$1:$BA$1,0),0)*(VLOOKUP($N224,[2]ActorTable!$1:$1048576,MATCH("표준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VLOOKUP($M224,$AN:$BA,MATCH($AZ$1,$AN$1:$BA$1,0),0)+INT($H224*(VLOOKUP($M224,$AN:$BA,MATCH($BA$1,$AN$1:$BA$1,0),0)-VLOOKUP($M224,$AN:$BA,MATCH($AZ$1,$AN$1:$BA$1,0),0)+1))),
IF($M224="지정 캐릭터 PP",
  IF(AND(OR($B224=10,$B224=11),$M224=OFFSET($M224,-1,0)),OFFSET(Q224,-1,0),
    INT($O224*VLOOKUP($M224,$AN:$BA,MATCH($AX$1,$AN$1:$BA$1,0),0))),
"그외없음")))))))</f>
        <v>삭제</v>
      </c>
      <c r="R224" t="e">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영웅등급"),VLOOKUP($M224,$AN:$BA,MATCH($AX$1,$AN$1:$BA$1,0),0),
IF(OR($M224="지정 캐릭터",$M224="지정 캐릭터 LBP1",$M224="지정 캐릭터 LBP2",$M224="지정 캐릭터 LBP3"),
  IF(AND(OR($B224=10,$B224=11),$M224=OFFSET($M224,-1,0)),OFFSET(R224,-1,0),
    INT(VLOOKUP($M224,$AN:$BA,MATCH($AX$1,$AN$1:$BA$1,0),0)*(VLOOKUP($N224,[2]ActorTable!$1:$1048576,MATCH("표준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VLOOKUP($M224,$AN:$BA,MATCH($AX$1,$AN$1:$BA$1,0),0)+INT($I224*(VLOOKUP($M224,$AN:$BA,MATCH($AY$1,$AN$1:$BA$1,0),0)-VLOOKUP($M224,$AN:$BA,MATCH($AX$1,$AN$1:$BA$1,0),0)+1))),
IF($M224="지정 캐릭터 PP",
  IF(AND(OR($B224=10,$B224=11),$M224=OFFSET($M224,-1,0)),OFFSET(R224,-1,0),
    INT($O224*(VLOOKUP($M224,$AN:$BA,MATCH($AX$1,$AN$1:$BA$1,0),0)*(VLOOKUP($M224,$AN:$BA,MATCH($AY$1,$AN$1:$BA$1,0),0)+$I224*(VLOOKUP($M224,$AN:$BA,MATCH($AZ$1,$AN$1:$BA$1,0),0)-VLOOKUP($M224,$AN:$BA,MATCH($AY$1,$AN$1:$BA$1,0),0)))))),
IF(OR($M224="안 지정 캐릭터 PP 일반등급",$M224="안 지정 캐릭터 PP 영웅등급"),
  IF(AND(OR($B224=10,$B224=11),$M224=OFFSET($M224,-1,0)),OFFSET(R224,-1,0),
    $O224*VLOOKUP($M224,$AN:$BA,MATCH($AX$1,$AN$1:$BA$1,0),0)),
"그외없음")))))))</f>
        <v>#VALUE!</v>
      </c>
      <c r="S224" t="e">
        <f ca="1">IF(OR(ISNUMBER(N224),N224="삭제"),"",
IF(LEFT(N224,5)="Equip",
  IF($BN$1&lt;VLOOKUP(N224,[1]EquipTable!$1:$1048576,MATCH("업데이트순번",[1]EquipTable!$1:$1,0),0),"업데이트순번이상",""),
IF(LEFT(N224,5)="Actor",
  IF($BW$1&lt;VLOOKUP(N224,[2]ActorTable!$1:$1048576,MATCH("업데이트순번",[2]ActorTable!$1:$1,0),0),"업데이트순번이상",""),
"그외없음")))</f>
        <v>#VALUE!</v>
      </c>
      <c r="T224" t="e">
        <f t="shared" ca="1" si="69"/>
        <v>#VALUE!</v>
      </c>
      <c r="U224" t="s">
        <v>83</v>
      </c>
      <c r="V224" t="s">
        <v>187</v>
      </c>
      <c r="W224">
        <v>1</v>
      </c>
      <c r="X224" t="s">
        <v>133</v>
      </c>
      <c r="Z224">
        <v>40</v>
      </c>
      <c r="AA224" t="str">
        <f t="shared" ca="1" si="70"/>
        <v>fe</v>
      </c>
      <c r="AB224" t="s">
        <v>83</v>
      </c>
      <c r="AC224" t="s">
        <v>187</v>
      </c>
      <c r="AD224">
        <v>1</v>
      </c>
      <c r="AE224" t="s">
        <v>129</v>
      </c>
      <c r="AG224">
        <v>28900</v>
      </c>
      <c r="AH224" t="str">
        <f t="shared" si="71"/>
        <v/>
      </c>
      <c r="AI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IFERROR(VLOOKUP(AC224,[2]ActorTable!$A:$G,MATCH("이름참고",[2]ActorTable!$1:$1,0),0),"캐릭터없음"),
"")))))</f>
        <v>붉은 보석 대검</v>
      </c>
      <c r="AJ224">
        <v>1</v>
      </c>
      <c r="AK22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v>
      </c>
      <c r="AL224" t="str">
        <f t="shared" ca="1" si="72"/>
        <v>{"dy":6,"sl":7,"tp":"fe","vl":"Equip8201","cn":1,"pt":"GO","pr":28900}</v>
      </c>
    </row>
    <row r="225" spans="1:38">
      <c r="A225">
        <v>7</v>
      </c>
      <c r="B225">
        <v>7</v>
      </c>
      <c r="C225">
        <f t="shared" si="67"/>
        <v>0</v>
      </c>
      <c r="D225">
        <f t="shared" ca="1" si="78"/>
        <v>0.98982984569861443</v>
      </c>
      <c r="E225">
        <f t="shared" ca="1" si="78"/>
        <v>0.2962300878862294</v>
      </c>
      <c r="F225">
        <f t="shared" ca="1" si="78"/>
        <v>0.39351700270047962</v>
      </c>
      <c r="G225">
        <f t="shared" ca="1" si="78"/>
        <v>0.59590676751883798</v>
      </c>
      <c r="H225">
        <f t="shared" ca="1" si="78"/>
        <v>0.62565112218220698</v>
      </c>
      <c r="I225">
        <f t="shared" ca="1" si="78"/>
        <v>0.77873052667873832</v>
      </c>
      <c r="M225" t="str">
        <f t="shared" ca="1" si="68"/>
        <v>지정 장비</v>
      </c>
      <c r="N225" t="e">
        <f t="shared" ca="1" si="75"/>
        <v>#VALUE!</v>
      </c>
      <c r="O225">
        <f t="shared" ca="1" si="73"/>
        <v>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캐릭터",$M225="지정 캐릭터 LBP1",$M225="지정 캐릭터 LBP2",$M225="지정 캐릭터 LBP3",$M225="안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캐릭터",$M225="지정 캐릭터 LBP1",$M225="지정 캐릭터 LBP2",$M225="지정 캐릭터 LBP3"),
  IF(AND(OR($B225=10,$B225=11),$M225=OFFSET($M225,-1,0)),OFFSET(Q225,-1,0),
    IF(ISBLANK(VLOOKUP($N225,[2]ActorTable!$1:$1048576,MATCH("표준 DI pp Min",[2]ActorTable!$1:$1,0),0)),"삭제",
      INT(VLOOKUP($M225,$AN:$BA,MATCH($AX$1,$AN$1:$BA$1,0),0)*(VLOOKUP($N225,[2]ActorTable!$1:$1048576,MATCH("표준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VLOOKUP($M225,$AN:$BA,MATCH($AZ$1,$AN$1:$BA$1,0),0)+INT($H225*(VLOOKUP($M225,$AN:$BA,MATCH($BA$1,$AN$1:$BA$1,0),0)-VLOOKUP($M225,$AN:$BA,MATCH($AZ$1,$AN$1:$BA$1,0),0)+1))),
IF($M225="지정 캐릭터 PP",
  IF(AND(OR($B225=10,$B225=11),$M225=OFFSET($M225,-1,0)),OFFSET(Q225,-1,0),
    INT($O225*VLOOKUP($M225,$AN:$BA,MATCH($AX$1,$AN$1:$BA$1,0),0))),
"그외없음")))))))</f>
        <v>삭제</v>
      </c>
      <c r="R225" t="e">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영웅등급"),VLOOKUP($M225,$AN:$BA,MATCH($AX$1,$AN$1:$BA$1,0),0),
IF(OR($M225="지정 캐릭터",$M225="지정 캐릭터 LBP1",$M225="지정 캐릭터 LBP2",$M225="지정 캐릭터 LBP3"),
  IF(AND(OR($B225=10,$B225=11),$M225=OFFSET($M225,-1,0)),OFFSET(R225,-1,0),
    INT(VLOOKUP($M225,$AN:$BA,MATCH($AX$1,$AN$1:$BA$1,0),0)*(VLOOKUP($N225,[2]ActorTable!$1:$1048576,MATCH("표준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VLOOKUP($M225,$AN:$BA,MATCH($AX$1,$AN$1:$BA$1,0),0)+INT($I225*(VLOOKUP($M225,$AN:$BA,MATCH($AY$1,$AN$1:$BA$1,0),0)-VLOOKUP($M225,$AN:$BA,MATCH($AX$1,$AN$1:$BA$1,0),0)+1))),
IF($M225="지정 캐릭터 PP",
  IF(AND(OR($B225=10,$B225=11),$M225=OFFSET($M225,-1,0)),OFFSET(R225,-1,0),
    INT($O225*(VLOOKUP($M225,$AN:$BA,MATCH($AX$1,$AN$1:$BA$1,0),0)*(VLOOKUP($M225,$AN:$BA,MATCH($AY$1,$AN$1:$BA$1,0),0)+$I225*(VLOOKUP($M225,$AN:$BA,MATCH($AZ$1,$AN$1:$BA$1,0),0)-VLOOKUP($M225,$AN:$BA,MATCH($AY$1,$AN$1:$BA$1,0),0)))))),
IF(OR($M225="안 지정 캐릭터 PP 일반등급",$M225="안 지정 캐릭터 PP 영웅등급"),
  IF(AND(OR($B225=10,$B225=11),$M225=OFFSET($M225,-1,0)),OFFSET(R225,-1,0),
    $O225*VLOOKUP($M225,$AN:$BA,MATCH($AX$1,$AN$1:$BA$1,0),0)),
"그외없음")))))))</f>
        <v>#VALUE!</v>
      </c>
      <c r="S225" t="e">
        <f ca="1">IF(OR(ISNUMBER(N225),N225="삭제"),"",
IF(LEFT(N225,5)="Equip",
  IF($BN$1&lt;VLOOKUP(N225,[1]EquipTable!$1:$1048576,MATCH("업데이트순번",[1]EquipTable!$1:$1,0),0),"업데이트순번이상",""),
IF(LEFT(N225,5)="Actor",
  IF($BW$1&lt;VLOOKUP(N225,[2]ActorTable!$1:$1048576,MATCH("업데이트순번",[2]ActorTable!$1:$1,0),0),"업데이트순번이상",""),
"그외없음")))</f>
        <v>#VALUE!</v>
      </c>
      <c r="T225" t="e">
        <f t="shared" ca="1" si="69"/>
        <v>#VALUE!</v>
      </c>
      <c r="U225" t="s">
        <v>83</v>
      </c>
      <c r="V225" t="s">
        <v>316</v>
      </c>
      <c r="W225">
        <v>1</v>
      </c>
      <c r="X225" t="s">
        <v>129</v>
      </c>
      <c r="Z225">
        <v>1200</v>
      </c>
      <c r="AA225" t="str">
        <f t="shared" ca="1" si="70"/>
        <v>fe</v>
      </c>
      <c r="AB225" t="s">
        <v>83</v>
      </c>
      <c r="AC225" t="s">
        <v>268</v>
      </c>
      <c r="AD225">
        <v>1</v>
      </c>
      <c r="AE225" t="s">
        <v>129</v>
      </c>
      <c r="AG225">
        <v>1200</v>
      </c>
      <c r="AH225" t="str">
        <f t="shared" si="71"/>
        <v/>
      </c>
      <c r="AI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IFERROR(VLOOKUP(AC225,[2]ActorTable!$A:$G,MATCH("이름참고",[2]ActorTable!$1:$1,0),0),"캐릭터없음"),
"")))))</f>
        <v>원시 부족 지팡이</v>
      </c>
      <c r="AJ225">
        <v>1</v>
      </c>
      <c r="AK22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v>
      </c>
      <c r="AL225" t="str">
        <f t="shared" ca="1" si="72"/>
        <v>{"dy":7,"sl":7,"tp":"fe","vl":"Equip3101","cn":1,"pt":"GO","pr":1200}</v>
      </c>
    </row>
    <row r="226" spans="1:38">
      <c r="A226">
        <v>8</v>
      </c>
      <c r="B226">
        <v>7</v>
      </c>
      <c r="C226">
        <f t="shared" si="67"/>
        <v>0</v>
      </c>
      <c r="D226">
        <f t="shared" ca="1" si="78"/>
        <v>0.83138615554405804</v>
      </c>
      <c r="E226">
        <f t="shared" ca="1" si="78"/>
        <v>5.8521449319827057E-2</v>
      </c>
      <c r="F226">
        <f t="shared" ca="1" si="78"/>
        <v>0.33428960495364102</v>
      </c>
      <c r="G226">
        <f t="shared" ca="1" si="78"/>
        <v>0.65003834381080938</v>
      </c>
      <c r="H226">
        <f t="shared" ca="1" si="78"/>
        <v>0.25430666327038065</v>
      </c>
      <c r="I226">
        <f t="shared" ca="1" si="78"/>
        <v>0.69117159392870742</v>
      </c>
      <c r="M226" t="str">
        <f t="shared" ca="1" si="68"/>
        <v>지정 장비</v>
      </c>
      <c r="N226" t="e">
        <f t="shared" ca="1" si="75"/>
        <v>#VALUE!</v>
      </c>
      <c r="O226">
        <f t="shared" ca="1" si="73"/>
        <v>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캐릭터",$M226="지정 캐릭터 LBP1",$M226="지정 캐릭터 LBP2",$M226="지정 캐릭터 LBP3",$M226="안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캐릭터",$M226="지정 캐릭터 LBP1",$M226="지정 캐릭터 LBP2",$M226="지정 캐릭터 LBP3"),
  IF(AND(OR($B226=10,$B226=11),$M226=OFFSET($M226,-1,0)),OFFSET(Q226,-1,0),
    IF(ISBLANK(VLOOKUP($N226,[2]ActorTable!$1:$1048576,MATCH("표준 DI pp Min",[2]ActorTable!$1:$1,0),0)),"삭제",
      INT(VLOOKUP($M226,$AN:$BA,MATCH($AX$1,$AN$1:$BA$1,0),0)*(VLOOKUP($N226,[2]ActorTable!$1:$1048576,MATCH("표준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VLOOKUP($M226,$AN:$BA,MATCH($AZ$1,$AN$1:$BA$1,0),0)+INT($H226*(VLOOKUP($M226,$AN:$BA,MATCH($BA$1,$AN$1:$BA$1,0),0)-VLOOKUP($M226,$AN:$BA,MATCH($AZ$1,$AN$1:$BA$1,0),0)+1))),
IF($M226="지정 캐릭터 PP",
  IF(AND(OR($B226=10,$B226=11),$M226=OFFSET($M226,-1,0)),OFFSET(Q226,-1,0),
    INT($O226*VLOOKUP($M226,$AN:$BA,MATCH($AX$1,$AN$1:$BA$1,0),0))),
"그외없음")))))))</f>
        <v>삭제</v>
      </c>
      <c r="R226" t="e">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영웅등급"),VLOOKUP($M226,$AN:$BA,MATCH($AX$1,$AN$1:$BA$1,0),0),
IF(OR($M226="지정 캐릭터",$M226="지정 캐릭터 LBP1",$M226="지정 캐릭터 LBP2",$M226="지정 캐릭터 LBP3"),
  IF(AND(OR($B226=10,$B226=11),$M226=OFFSET($M226,-1,0)),OFFSET(R226,-1,0),
    INT(VLOOKUP($M226,$AN:$BA,MATCH($AX$1,$AN$1:$BA$1,0),0)*(VLOOKUP($N226,[2]ActorTable!$1:$1048576,MATCH("표준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VLOOKUP($M226,$AN:$BA,MATCH($AX$1,$AN$1:$BA$1,0),0)+INT($I226*(VLOOKUP($M226,$AN:$BA,MATCH($AY$1,$AN$1:$BA$1,0),0)-VLOOKUP($M226,$AN:$BA,MATCH($AX$1,$AN$1:$BA$1,0),0)+1))),
IF($M226="지정 캐릭터 PP",
  IF(AND(OR($B226=10,$B226=11),$M226=OFFSET($M226,-1,0)),OFFSET(R226,-1,0),
    INT($O226*(VLOOKUP($M226,$AN:$BA,MATCH($AX$1,$AN$1:$BA$1,0),0)*(VLOOKUP($M226,$AN:$BA,MATCH($AY$1,$AN$1:$BA$1,0),0)+$I226*(VLOOKUP($M226,$AN:$BA,MATCH($AZ$1,$AN$1:$BA$1,0),0)-VLOOKUP($M226,$AN:$BA,MATCH($AY$1,$AN$1:$BA$1,0),0)))))),
IF(OR($M226="안 지정 캐릭터 PP 일반등급",$M226="안 지정 캐릭터 PP 영웅등급"),
  IF(AND(OR($B226=10,$B226=11),$M226=OFFSET($M226,-1,0)),OFFSET(R226,-1,0),
    $O226*VLOOKUP($M226,$AN:$BA,MATCH($AX$1,$AN$1:$BA$1,0),0)),
"그외없음")))))))</f>
        <v>#VALUE!</v>
      </c>
      <c r="S226" t="e">
        <f ca="1">IF(OR(ISNUMBER(N226),N226="삭제"),"",
IF(LEFT(N226,5)="Equip",
  IF($BN$1&lt;VLOOKUP(N226,[1]EquipTable!$1:$1048576,MATCH("업데이트순번",[1]EquipTable!$1:$1,0),0),"업데이트순번이상",""),
IF(LEFT(N226,5)="Actor",
  IF($BW$1&lt;VLOOKUP(N226,[2]ActorTable!$1:$1048576,MATCH("업데이트순번",[2]ActorTable!$1:$1,0),0),"업데이트순번이상",""),
"그외없음")))</f>
        <v>#VALUE!</v>
      </c>
      <c r="T226" t="e">
        <f t="shared" ca="1" si="69"/>
        <v>#VALUE!</v>
      </c>
      <c r="U226" t="s">
        <v>83</v>
      </c>
      <c r="V226" t="s">
        <v>217</v>
      </c>
      <c r="W226">
        <v>1</v>
      </c>
      <c r="X226" t="s">
        <v>133</v>
      </c>
      <c r="Z226">
        <v>15</v>
      </c>
      <c r="AA226" t="str">
        <f t="shared" ca="1" si="70"/>
        <v>fe</v>
      </c>
      <c r="AB226" t="s">
        <v>83</v>
      </c>
      <c r="AC226" t="s">
        <v>215</v>
      </c>
      <c r="AD226">
        <v>1</v>
      </c>
      <c r="AE226" t="s">
        <v>129</v>
      </c>
      <c r="AG226">
        <v>1800</v>
      </c>
      <c r="AH226" t="str">
        <f t="shared" si="71"/>
        <v/>
      </c>
      <c r="AI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IFERROR(VLOOKUP(AC226,[2]ActorTable!$A:$G,MATCH("이름참고",[2]ActorTable!$1:$1,0),0),"캐릭터없음"),
"")))))</f>
        <v>강철 원형 방패</v>
      </c>
      <c r="AJ226">
        <v>1</v>
      </c>
      <c r="AK22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v>
      </c>
      <c r="AL226" t="str">
        <f t="shared" ca="1" si="72"/>
        <v>{"dy":8,"sl":7,"tp":"fe","vl":"Equip7001","cn":1,"pt":"GO","pr":1800}</v>
      </c>
    </row>
    <row r="227" spans="1:38">
      <c r="A227">
        <v>9</v>
      </c>
      <c r="B227">
        <v>7</v>
      </c>
      <c r="C227">
        <f t="shared" si="67"/>
        <v>0</v>
      </c>
      <c r="D227">
        <f t="shared" ca="1" si="78"/>
        <v>0.25646902535524663</v>
      </c>
      <c r="E227">
        <f t="shared" ca="1" si="78"/>
        <v>0.37286259802816857</v>
      </c>
      <c r="F227">
        <f t="shared" ca="1" si="78"/>
        <v>0.69957836820740082</v>
      </c>
      <c r="G227">
        <f t="shared" ca="1" si="78"/>
        <v>5.2905537909985645E-2</v>
      </c>
      <c r="H227">
        <f t="shared" ca="1" si="78"/>
        <v>0.71431546795800716</v>
      </c>
      <c r="I227">
        <f t="shared" ca="1" si="78"/>
        <v>0.14352073137483612</v>
      </c>
      <c r="M227" t="str">
        <f t="shared" ca="1" si="68"/>
        <v>지정 장비</v>
      </c>
      <c r="N227" t="e">
        <f t="shared" ca="1" si="75"/>
        <v>#VALUE!</v>
      </c>
      <c r="O227">
        <f t="shared" ca="1" si="73"/>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캐릭터",$M227="지정 캐릭터 LBP1",$M227="지정 캐릭터 LBP2",$M227="지정 캐릭터 LBP3",$M227="안 지정 캐릭터 영웅등급"),"DI",
IF($M227="지정 캐릭터 PP","DI",
IF(OR($M227="안 지정 캐릭터 PP 일반등급",$M227="안 지정 캐릭터 PP 영웅등급"),"GO",
"그외없음"))))))</f>
        <v>DI</v>
      </c>
      <c r="Q227" t="e">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캐릭터",$M227="지정 캐릭터 LBP1",$M227="지정 캐릭터 LBP2",$M227="지정 캐릭터 LBP3"),
  IF(AND(OR($B227=10,$B227=11),$M227=OFFSET($M227,-1,0)),OFFSET(Q227,-1,0),
    IF(ISBLANK(VLOOKUP($N227,[2]ActorTable!$1:$1048576,MATCH("표준 DI pp Min",[2]ActorTable!$1:$1,0),0)),"삭제",
      INT(VLOOKUP($M227,$AN:$BA,MATCH($AX$1,$AN$1:$BA$1,0),0)*(VLOOKUP($N227,[2]ActorTable!$1:$1048576,MATCH("표준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VLOOKUP($M227,$AN:$BA,MATCH($AZ$1,$AN$1:$BA$1,0),0)+INT($H227*(VLOOKUP($M227,$AN:$BA,MATCH($BA$1,$AN$1:$BA$1,0),0)-VLOOKUP($M227,$AN:$BA,MATCH($AZ$1,$AN$1:$BA$1,0),0)+1))),
IF($M227="지정 캐릭터 PP",
  IF(AND(OR($B227=10,$B227=11),$M227=OFFSET($M227,-1,0)),OFFSET(Q227,-1,0),
    INT($O227*VLOOKUP($M227,$AN:$BA,MATCH($AX$1,$AN$1:$BA$1,0),0))),
"그외없음")))))))</f>
        <v>#VALUE!</v>
      </c>
      <c r="R227" t="e">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영웅등급"),VLOOKUP($M227,$AN:$BA,MATCH($AX$1,$AN$1:$BA$1,0),0),
IF(OR($M227="지정 캐릭터",$M227="지정 캐릭터 LBP1",$M227="지정 캐릭터 LBP2",$M227="지정 캐릭터 LBP3"),
  IF(AND(OR($B227=10,$B227=11),$M227=OFFSET($M227,-1,0)),OFFSET(R227,-1,0),
    INT(VLOOKUP($M227,$AN:$BA,MATCH($AX$1,$AN$1:$BA$1,0),0)*(VLOOKUP($N227,[2]ActorTable!$1:$1048576,MATCH("표준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VLOOKUP($M227,$AN:$BA,MATCH($AX$1,$AN$1:$BA$1,0),0)+INT($I227*(VLOOKUP($M227,$AN:$BA,MATCH($AY$1,$AN$1:$BA$1,0),0)-VLOOKUP($M227,$AN:$BA,MATCH($AX$1,$AN$1:$BA$1,0),0)+1))),
IF($M227="지정 캐릭터 PP",
  IF(AND(OR($B227=10,$B227=11),$M227=OFFSET($M227,-1,0)),OFFSET(R227,-1,0),
    INT($O227*(VLOOKUP($M227,$AN:$BA,MATCH($AX$1,$AN$1:$BA$1,0),0)*(VLOOKUP($M227,$AN:$BA,MATCH($AY$1,$AN$1:$BA$1,0),0)+$I227*(VLOOKUP($M227,$AN:$BA,MATCH($AZ$1,$AN$1:$BA$1,0),0)-VLOOKUP($M227,$AN:$BA,MATCH($AY$1,$AN$1:$BA$1,0),0)))))),
IF(OR($M227="안 지정 캐릭터 PP 일반등급",$M227="안 지정 캐릭터 PP 영웅등급"),
  IF(AND(OR($B227=10,$B227=11),$M227=OFFSET($M227,-1,0)),OFFSET(R227,-1,0),
    $O227*VLOOKUP($M227,$AN:$BA,MATCH($AX$1,$AN$1:$BA$1,0),0)),
"그외없음")))))))</f>
        <v>#VALUE!</v>
      </c>
      <c r="S227" t="e">
        <f ca="1">IF(OR(ISNUMBER(N227),N227="삭제"),"",
IF(LEFT(N227,5)="Equip",
  IF($BN$1&lt;VLOOKUP(N227,[1]EquipTable!$1:$1048576,MATCH("업데이트순번",[1]EquipTable!$1:$1,0),0),"업데이트순번이상",""),
IF(LEFT(N227,5)="Actor",
  IF($BW$1&lt;VLOOKUP(N227,[2]ActorTable!$1:$1048576,MATCH("업데이트순번",[2]ActorTable!$1:$1,0),0),"업데이트순번이상",""),
"그외없음")))</f>
        <v>#VALUE!</v>
      </c>
      <c r="T227" t="e">
        <f t="shared" ca="1" si="69"/>
        <v>#VALUE!</v>
      </c>
      <c r="U227" t="s">
        <v>83</v>
      </c>
      <c r="V227" t="s">
        <v>218</v>
      </c>
      <c r="W227">
        <v>1</v>
      </c>
      <c r="X227" t="s">
        <v>133</v>
      </c>
      <c r="Z227">
        <v>5</v>
      </c>
      <c r="AA227" t="str">
        <f t="shared" ca="1" si="70"/>
        <v>fe</v>
      </c>
      <c r="AB227" t="s">
        <v>83</v>
      </c>
      <c r="AC227" t="s">
        <v>273</v>
      </c>
      <c r="AD227">
        <v>1</v>
      </c>
      <c r="AE227" t="s">
        <v>133</v>
      </c>
      <c r="AG227">
        <v>14</v>
      </c>
      <c r="AH227" t="str">
        <f t="shared" si="71"/>
        <v/>
      </c>
      <c r="AI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IFERROR(VLOOKUP(AC227,[2]ActorTable!$A:$G,MATCH("이름참고",[2]ActorTable!$1:$1,0),0),"캐릭터없음"),
"")))))</f>
        <v>플럭스 리볼버</v>
      </c>
      <c r="AJ227">
        <v>1</v>
      </c>
      <c r="AK22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v>
      </c>
      <c r="AL227" t="str">
        <f t="shared" ca="1" si="72"/>
        <v>{"dy":9,"sl":7,"tp":"fe","vl":"Equip6202","cn":1,"pt":"DI","pr":14}</v>
      </c>
    </row>
    <row r="228" spans="1:38">
      <c r="A228">
        <v>10</v>
      </c>
      <c r="B228">
        <v>7</v>
      </c>
      <c r="C228">
        <f t="shared" si="67"/>
        <v>0</v>
      </c>
      <c r="D228">
        <f t="shared" ca="1" si="78"/>
        <v>0.74533716441136677</v>
      </c>
      <c r="E228">
        <f t="shared" ca="1" si="78"/>
        <v>0.76087309350961152</v>
      </c>
      <c r="F228">
        <f t="shared" ca="1" si="78"/>
        <v>7.7193621463986117E-2</v>
      </c>
      <c r="G228">
        <f t="shared" ca="1" si="78"/>
        <v>0.64040904513765862</v>
      </c>
      <c r="H228">
        <f t="shared" ca="1" si="78"/>
        <v>0.77854521025944723</v>
      </c>
      <c r="I228">
        <f t="shared" ca="1" si="78"/>
        <v>0.44123444938112077</v>
      </c>
      <c r="M228" t="str">
        <f t="shared" ca="1" si="68"/>
        <v>지정 장비</v>
      </c>
      <c r="N228" t="e">
        <f t="shared" ca="1" si="75"/>
        <v>#VALUE!</v>
      </c>
      <c r="O228">
        <f t="shared" ca="1" si="73"/>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캐릭터",$M228="지정 캐릭터 LBP1",$M228="지정 캐릭터 LBP2",$M228="지정 캐릭터 LBP3",$M228="안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캐릭터",$M228="지정 캐릭터 LBP1",$M228="지정 캐릭터 LBP2",$M228="지정 캐릭터 LBP3"),
  IF(AND(OR($B228=10,$B228=11),$M228=OFFSET($M228,-1,0)),OFFSET(Q228,-1,0),
    IF(ISBLANK(VLOOKUP($N228,[2]ActorTable!$1:$1048576,MATCH("표준 DI pp Min",[2]ActorTable!$1:$1,0),0)),"삭제",
      INT(VLOOKUP($M228,$AN:$BA,MATCH($AX$1,$AN$1:$BA$1,0),0)*(VLOOKUP($N228,[2]ActorTable!$1:$1048576,MATCH("표준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VLOOKUP($M228,$AN:$BA,MATCH($AZ$1,$AN$1:$BA$1,0),0)+INT($H228*(VLOOKUP($M228,$AN:$BA,MATCH($BA$1,$AN$1:$BA$1,0),0)-VLOOKUP($M228,$AN:$BA,MATCH($AZ$1,$AN$1:$BA$1,0),0)+1))),
IF($M228="지정 캐릭터 PP",
  IF(AND(OR($B228=10,$B228=11),$M228=OFFSET($M228,-1,0)),OFFSET(Q228,-1,0),
    INT($O228*VLOOKUP($M228,$AN:$BA,MATCH($AX$1,$AN$1:$BA$1,0),0))),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영웅등급"),VLOOKUP($M228,$AN:$BA,MATCH($AX$1,$AN$1:$BA$1,0),0),
IF(OR($M228="지정 캐릭터",$M228="지정 캐릭터 LBP1",$M228="지정 캐릭터 LBP2",$M228="지정 캐릭터 LBP3"),
  IF(AND(OR($B228=10,$B228=11),$M228=OFFSET($M228,-1,0)),OFFSET(R228,-1,0),
    INT(VLOOKUP($M228,$AN:$BA,MATCH($AX$1,$AN$1:$BA$1,0),0)*(VLOOKUP($N228,[2]ActorTable!$1:$1048576,MATCH("표준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VLOOKUP($M228,$AN:$BA,MATCH($AX$1,$AN$1:$BA$1,0),0)+INT($I228*(VLOOKUP($M228,$AN:$BA,MATCH($AY$1,$AN$1:$BA$1,0),0)-VLOOKUP($M228,$AN:$BA,MATCH($AX$1,$AN$1:$BA$1,0),0)+1))),
IF($M228="지정 캐릭터 PP",
  IF(AND(OR($B228=10,$B228=11),$M228=OFFSET($M228,-1,0)),OFFSET(R228,-1,0),
    INT($O228*(VLOOKUP($M228,$AN:$BA,MATCH($AX$1,$AN$1:$BA$1,0),0)*(VLOOKUP($M228,$AN:$BA,MATCH($AY$1,$AN$1:$BA$1,0),0)+$I228*(VLOOKUP($M228,$AN:$BA,MATCH($AZ$1,$AN$1:$BA$1,0),0)-VLOOKUP($M228,$AN:$BA,MATCH($AY$1,$AN$1:$BA$1,0),0)))))),
IF(OR($M228="안 지정 캐릭터 PP 일반등급",$M228="안 지정 캐릭터 PP 영웅등급"),
  IF(AND(OR($B228=10,$B228=11),$M228=OFFSET($M228,-1,0)),OFFSET(R228,-1,0),
    $O228*VLOOKUP($M228,$AN:$BA,MATCH($AX$1,$AN$1:$BA$1,0),0)),
"그외없음")))))))</f>
        <v>#VALUE!</v>
      </c>
      <c r="S228" t="e">
        <f ca="1">IF(OR(ISNUMBER(N228),N228="삭제"),"",
IF(LEFT(N228,5)="Equip",
  IF($BN$1&lt;VLOOKUP(N228,[1]EquipTable!$1:$1048576,MATCH("업데이트순번",[1]EquipTable!$1:$1,0),0),"업데이트순번이상",""),
IF(LEFT(N228,5)="Actor",
  IF($BW$1&lt;VLOOKUP(N228,[2]ActorTable!$1:$1048576,MATCH("업데이트순번",[2]ActorTable!$1:$1,0),0),"업데이트순번이상",""),
"그외없음")))</f>
        <v>#VALUE!</v>
      </c>
      <c r="T228" t="e">
        <f t="shared" ca="1" si="69"/>
        <v>#VALUE!</v>
      </c>
      <c r="U228" t="s">
        <v>83</v>
      </c>
      <c r="V228" t="s">
        <v>283</v>
      </c>
      <c r="W228">
        <v>1</v>
      </c>
      <c r="X228" t="s">
        <v>129</v>
      </c>
      <c r="Z228">
        <v>7800</v>
      </c>
      <c r="AA228" t="str">
        <f t="shared" ca="1" si="70"/>
        <v>fe</v>
      </c>
      <c r="AB228" t="s">
        <v>83</v>
      </c>
      <c r="AC228" t="s">
        <v>291</v>
      </c>
      <c r="AD228">
        <v>1</v>
      </c>
      <c r="AE228" t="s">
        <v>133</v>
      </c>
      <c r="AG228">
        <v>5</v>
      </c>
      <c r="AH228" t="str">
        <f t="shared" si="71"/>
        <v/>
      </c>
      <c r="AI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IFERROR(VLOOKUP(AC228,[2]ActorTable!$A:$G,MATCH("이름참고",[2]ActorTable!$1:$1,0),0),"캐릭터없음"),
"")))))</f>
        <v>사파이어 대거</v>
      </c>
      <c r="AJ228">
        <v>1</v>
      </c>
      <c r="AK22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v>
      </c>
      <c r="AL228" t="str">
        <f t="shared" ca="1" si="72"/>
        <v>{"dy":10,"sl":7,"tp":"fe","vl":"Equip1201","cn":1,"pt":"DI","pr":5}</v>
      </c>
    </row>
    <row r="229" spans="1:38">
      <c r="A229">
        <v>11</v>
      </c>
      <c r="B229">
        <v>7</v>
      </c>
      <c r="C229">
        <f t="shared" si="67"/>
        <v>0</v>
      </c>
      <c r="D229">
        <f t="shared" ca="1" si="78"/>
        <v>0.92264568668289393</v>
      </c>
      <c r="E229">
        <f t="shared" ca="1" si="78"/>
        <v>0.84243936413071929</v>
      </c>
      <c r="F229">
        <f t="shared" ca="1" si="78"/>
        <v>0.50773788324055114</v>
      </c>
      <c r="G229">
        <f t="shared" ca="1" si="78"/>
        <v>0.72721545434908907</v>
      </c>
      <c r="H229">
        <f t="shared" ca="1" si="78"/>
        <v>0.60934796266450209</v>
      </c>
      <c r="I229">
        <f t="shared" ca="1" si="78"/>
        <v>0.39766801149188835</v>
      </c>
      <c r="M229" t="str">
        <f t="shared" ca="1" si="68"/>
        <v>지정 장비</v>
      </c>
      <c r="N229" t="e">
        <f t="shared" ca="1" si="75"/>
        <v>#VALUE!</v>
      </c>
      <c r="O229">
        <f t="shared" ca="1" si="73"/>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캐릭터",$M229="지정 캐릭터 LBP1",$M229="지정 캐릭터 LBP2",$M229="지정 캐릭터 LBP3",$M229="안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캐릭터",$M229="지정 캐릭터 LBP1",$M229="지정 캐릭터 LBP2",$M229="지정 캐릭터 LBP3"),
  IF(AND(OR($B229=10,$B229=11),$M229=OFFSET($M229,-1,0)),OFFSET(Q229,-1,0),
    IF(ISBLANK(VLOOKUP($N229,[2]ActorTable!$1:$1048576,MATCH("표준 DI pp Min",[2]ActorTable!$1:$1,0),0)),"삭제",
      INT(VLOOKUP($M229,$AN:$BA,MATCH($AX$1,$AN$1:$BA$1,0),0)*(VLOOKUP($N229,[2]ActorTable!$1:$1048576,MATCH("표준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VLOOKUP($M229,$AN:$BA,MATCH($AZ$1,$AN$1:$BA$1,0),0)+INT($H229*(VLOOKUP($M229,$AN:$BA,MATCH($BA$1,$AN$1:$BA$1,0),0)-VLOOKUP($M229,$AN:$BA,MATCH($AZ$1,$AN$1:$BA$1,0),0)+1))),
IF($M229="지정 캐릭터 PP",
  IF(AND(OR($B229=10,$B229=11),$M229=OFFSET($M229,-1,0)),OFFSET(Q229,-1,0),
    INT($O229*VLOOKUP($M229,$AN:$BA,MATCH($AX$1,$AN$1:$BA$1,0),0))),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영웅등급"),VLOOKUP($M229,$AN:$BA,MATCH($AX$1,$AN$1:$BA$1,0),0),
IF(OR($M229="지정 캐릭터",$M229="지정 캐릭터 LBP1",$M229="지정 캐릭터 LBP2",$M229="지정 캐릭터 LBP3"),
  IF(AND(OR($B229=10,$B229=11),$M229=OFFSET($M229,-1,0)),OFFSET(R229,-1,0),
    INT(VLOOKUP($M229,$AN:$BA,MATCH($AX$1,$AN$1:$BA$1,0),0)*(VLOOKUP($N229,[2]ActorTable!$1:$1048576,MATCH("표준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VLOOKUP($M229,$AN:$BA,MATCH($AX$1,$AN$1:$BA$1,0),0)+INT($I229*(VLOOKUP($M229,$AN:$BA,MATCH($AY$1,$AN$1:$BA$1,0),0)-VLOOKUP($M229,$AN:$BA,MATCH($AX$1,$AN$1:$BA$1,0),0)+1))),
IF($M229="지정 캐릭터 PP",
  IF(AND(OR($B229=10,$B229=11),$M229=OFFSET($M229,-1,0)),OFFSET(R229,-1,0),
    INT($O229*(VLOOKUP($M229,$AN:$BA,MATCH($AX$1,$AN$1:$BA$1,0),0)*(VLOOKUP($M229,$AN:$BA,MATCH($AY$1,$AN$1:$BA$1,0),0)+$I229*(VLOOKUP($M229,$AN:$BA,MATCH($AZ$1,$AN$1:$BA$1,0),0)-VLOOKUP($M229,$AN:$BA,MATCH($AY$1,$AN$1:$BA$1,0),0)))))),
IF(OR($M229="안 지정 캐릭터 PP 일반등급",$M229="안 지정 캐릭터 PP 영웅등급"),
  IF(AND(OR($B229=10,$B229=11),$M229=OFFSET($M229,-1,0)),OFFSET(R229,-1,0),
    $O229*VLOOKUP($M229,$AN:$BA,MATCH($AX$1,$AN$1:$BA$1,0),0)),
"그외없음")))))))</f>
        <v>#VALUE!</v>
      </c>
      <c r="S229" t="e">
        <f ca="1">IF(OR(ISNUMBER(N229),N229="삭제"),"",
IF(LEFT(N229,5)="Equip",
  IF($BN$1&lt;VLOOKUP(N229,[1]EquipTable!$1:$1048576,MATCH("업데이트순번",[1]EquipTable!$1:$1,0),0),"업데이트순번이상",""),
IF(LEFT(N229,5)="Actor",
  IF($BW$1&lt;VLOOKUP(N229,[2]ActorTable!$1:$1048576,MATCH("업데이트순번",[2]ActorTable!$1:$1,0),0),"업데이트순번이상",""),
"그외없음")))</f>
        <v>#VALUE!</v>
      </c>
      <c r="T229" t="e">
        <f t="shared" ca="1" si="69"/>
        <v>#VALUE!</v>
      </c>
      <c r="U229" t="s">
        <v>83</v>
      </c>
      <c r="V229" t="s">
        <v>207</v>
      </c>
      <c r="W229">
        <v>1</v>
      </c>
      <c r="X229" t="s">
        <v>129</v>
      </c>
      <c r="Z229">
        <v>22000</v>
      </c>
      <c r="AA229" t="str">
        <f t="shared" ca="1" si="70"/>
        <v>fe</v>
      </c>
      <c r="AB229" t="s">
        <v>83</v>
      </c>
      <c r="AC229" t="s">
        <v>269</v>
      </c>
      <c r="AD229">
        <v>1</v>
      </c>
      <c r="AE229" t="s">
        <v>129</v>
      </c>
      <c r="AG229">
        <v>8000</v>
      </c>
      <c r="AH229" t="str">
        <f t="shared" si="71"/>
        <v/>
      </c>
      <c r="AI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IFERROR(VLOOKUP(AC229,[2]ActorTable!$A:$G,MATCH("이름참고",[2]ActorTable!$1:$1,0),0),"캐릭터없음"),
"")))))</f>
        <v>위장용 세검</v>
      </c>
      <c r="AJ229">
        <v>1</v>
      </c>
      <c r="AK22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v>
      </c>
      <c r="AL229" t="str">
        <f t="shared" ca="1" si="72"/>
        <v>{"dy":11,"sl":7,"tp":"fe","vl":"Equip1301","cn":1,"pt":"GO","pr":8000}</v>
      </c>
    </row>
    <row r="230" spans="1:38">
      <c r="A230">
        <v>12</v>
      </c>
      <c r="B230">
        <v>7</v>
      </c>
      <c r="C230">
        <f t="shared" si="67"/>
        <v>0</v>
      </c>
      <c r="D230">
        <f t="shared" ca="1" si="78"/>
        <v>0.99138850507838761</v>
      </c>
      <c r="E230">
        <f t="shared" ca="1" si="78"/>
        <v>2.8473200026018941E-2</v>
      </c>
      <c r="F230">
        <f t="shared" ca="1" si="78"/>
        <v>0.26196839182719889</v>
      </c>
      <c r="G230">
        <f t="shared" ca="1" si="78"/>
        <v>0.70866479899744839</v>
      </c>
      <c r="H230">
        <f t="shared" ca="1" si="78"/>
        <v>0.48983378295399516</v>
      </c>
      <c r="I230">
        <f t="shared" ca="1" si="78"/>
        <v>0.92924186968225253</v>
      </c>
      <c r="M230" t="str">
        <f t="shared" ca="1" si="68"/>
        <v>지정 장비</v>
      </c>
      <c r="N230" t="e">
        <f t="shared" ca="1" si="75"/>
        <v>#VALUE!</v>
      </c>
      <c r="O230">
        <f t="shared" ca="1" si="73"/>
        <v>1</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캐릭터",$M230="지정 캐릭터 LBP1",$M230="지정 캐릭터 LBP2",$M230="지정 캐릭터 LBP3",$M230="안 지정 캐릭터 영웅등급"),"DI",
IF($M230="지정 캐릭터 PP","DI",
IF(OR($M230="안 지정 캐릭터 PP 일반등급",$M230="안 지정 캐릭터 PP 영웅등급"),"GO",
"그외없음"))))))</f>
        <v>GO</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캐릭터",$M230="지정 캐릭터 LBP1",$M230="지정 캐릭터 LBP2",$M230="지정 캐릭터 LBP3"),
  IF(AND(OR($B230=10,$B230=11),$M230=OFFSET($M230,-1,0)),OFFSET(Q230,-1,0),
    IF(ISBLANK(VLOOKUP($N230,[2]ActorTable!$1:$1048576,MATCH("표준 DI pp Min",[2]ActorTable!$1:$1,0),0)),"삭제",
      INT(VLOOKUP($M230,$AN:$BA,MATCH($AX$1,$AN$1:$BA$1,0),0)*(VLOOKUP($N230,[2]ActorTable!$1:$1048576,MATCH("표준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VLOOKUP($M230,$AN:$BA,MATCH($AZ$1,$AN$1:$BA$1,0),0)+INT($H230*(VLOOKUP($M230,$AN:$BA,MATCH($BA$1,$AN$1:$BA$1,0),0)-VLOOKUP($M230,$AN:$BA,MATCH($AZ$1,$AN$1:$BA$1,0),0)+1))),
IF($M230="지정 캐릭터 PP",
  IF(AND(OR($B230=10,$B230=11),$M230=OFFSET($M230,-1,0)),OFFSET(Q230,-1,0),
    INT($O230*VLOOKUP($M230,$AN:$BA,MATCH($AX$1,$AN$1:$BA$1,0),0))),
"그외없음")))))))</f>
        <v>삭제</v>
      </c>
      <c r="R230" t="e">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영웅등급"),VLOOKUP($M230,$AN:$BA,MATCH($AX$1,$AN$1:$BA$1,0),0),
IF(OR($M230="지정 캐릭터",$M230="지정 캐릭터 LBP1",$M230="지정 캐릭터 LBP2",$M230="지정 캐릭터 LBP3"),
  IF(AND(OR($B230=10,$B230=11),$M230=OFFSET($M230,-1,0)),OFFSET(R230,-1,0),
    INT(VLOOKUP($M230,$AN:$BA,MATCH($AX$1,$AN$1:$BA$1,0),0)*(VLOOKUP($N230,[2]ActorTable!$1:$1048576,MATCH("표준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VLOOKUP($M230,$AN:$BA,MATCH($AX$1,$AN$1:$BA$1,0),0)+INT($I230*(VLOOKUP($M230,$AN:$BA,MATCH($AY$1,$AN$1:$BA$1,0),0)-VLOOKUP($M230,$AN:$BA,MATCH($AX$1,$AN$1:$BA$1,0),0)+1))),
IF($M230="지정 캐릭터 PP",
  IF(AND(OR($B230=10,$B230=11),$M230=OFFSET($M230,-1,0)),OFFSET(R230,-1,0),
    INT($O230*(VLOOKUP($M230,$AN:$BA,MATCH($AX$1,$AN$1:$BA$1,0),0)*(VLOOKUP($M230,$AN:$BA,MATCH($AY$1,$AN$1:$BA$1,0),0)+$I230*(VLOOKUP($M230,$AN:$BA,MATCH($AZ$1,$AN$1:$BA$1,0),0)-VLOOKUP($M230,$AN:$BA,MATCH($AY$1,$AN$1:$BA$1,0),0)))))),
IF(OR($M230="안 지정 캐릭터 PP 일반등급",$M230="안 지정 캐릭터 PP 영웅등급"),
  IF(AND(OR($B230=10,$B230=11),$M230=OFFSET($M230,-1,0)),OFFSET(R230,-1,0),
    $O230*VLOOKUP($M230,$AN:$BA,MATCH($AX$1,$AN$1:$BA$1,0),0)),
"그외없음")))))))</f>
        <v>#VALUE!</v>
      </c>
      <c r="S230" t="e">
        <f ca="1">IF(OR(ISNUMBER(N230),N230="삭제"),"",
IF(LEFT(N230,5)="Equip",
  IF($BN$1&lt;VLOOKUP(N230,[1]EquipTable!$1:$1048576,MATCH("업데이트순번",[1]EquipTable!$1:$1,0),0),"업데이트순번이상",""),
IF(LEFT(N230,5)="Actor",
  IF($BW$1&lt;VLOOKUP(N230,[2]ActorTable!$1:$1048576,MATCH("업데이트순번",[2]ActorTable!$1:$1,0),0),"업데이트순번이상",""),
"그외없음")))</f>
        <v>#VALUE!</v>
      </c>
      <c r="T230" t="e">
        <f t="shared" ca="1" si="69"/>
        <v>#VALUE!</v>
      </c>
      <c r="U230" t="s">
        <v>83</v>
      </c>
      <c r="V230" t="s">
        <v>272</v>
      </c>
      <c r="W230">
        <v>1</v>
      </c>
      <c r="X230" t="s">
        <v>129</v>
      </c>
      <c r="Z230">
        <v>900</v>
      </c>
      <c r="AA230" t="str">
        <f t="shared" ca="1" si="70"/>
        <v>fe</v>
      </c>
      <c r="AB230" t="s">
        <v>83</v>
      </c>
      <c r="AC230" t="s">
        <v>114</v>
      </c>
      <c r="AD230">
        <v>1</v>
      </c>
      <c r="AE230" t="s">
        <v>129</v>
      </c>
      <c r="AG230">
        <v>3300</v>
      </c>
      <c r="AH230" t="str">
        <f t="shared" si="71"/>
        <v/>
      </c>
      <c r="AI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IFERROR(VLOOKUP(AC230,[2]ActorTable!$A:$G,MATCH("이름참고",[2]ActorTable!$1:$1,0),0),"캐릭터없음"),
"")))))</f>
        <v>금빛 휘장의 검</v>
      </c>
      <c r="AJ230">
        <v>1</v>
      </c>
      <c r="AK23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v>
      </c>
      <c r="AL230" t="str">
        <f t="shared" ca="1" si="72"/>
        <v>{"dy":12,"sl":7,"tp":"fe","vl":"Equip5201","cn":1,"pt":"GO","pr":3300}</v>
      </c>
    </row>
    <row r="231" spans="1:38">
      <c r="A231">
        <v>13</v>
      </c>
      <c r="B231">
        <v>7</v>
      </c>
      <c r="C231">
        <f t="shared" si="67"/>
        <v>0</v>
      </c>
      <c r="D231">
        <f t="shared" ca="1" si="78"/>
        <v>0.21449630210951953</v>
      </c>
      <c r="E231">
        <f t="shared" ca="1" si="78"/>
        <v>0.30024802529800543</v>
      </c>
      <c r="F231">
        <f t="shared" ca="1" si="78"/>
        <v>0.31318160381594462</v>
      </c>
      <c r="G231">
        <f t="shared" ca="1" si="78"/>
        <v>3.2541440976680103E-2</v>
      </c>
      <c r="H231">
        <f t="shared" ca="1" si="78"/>
        <v>0.40291529406111237</v>
      </c>
      <c r="I231">
        <f t="shared" ca="1" si="78"/>
        <v>0.7237730140113301</v>
      </c>
      <c r="M231" t="str">
        <f t="shared" ca="1" si="68"/>
        <v>지정 장비</v>
      </c>
      <c r="N231" t="e">
        <f t="shared" ca="1" si="75"/>
        <v>#VALUE!</v>
      </c>
      <c r="O231">
        <f t="shared" ca="1" si="73"/>
        <v>1</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캐릭터",$M231="지정 캐릭터 LBP1",$M231="지정 캐릭터 LBP2",$M231="지정 캐릭터 LBP3",$M231="안 지정 캐릭터 영웅등급"),"DI",
IF($M231="지정 캐릭터 PP","DI",
IF(OR($M231="안 지정 캐릭터 PP 일반등급",$M231="안 지정 캐릭터 PP 영웅등급"),"GO",
"그외없음"))))))</f>
        <v>DI</v>
      </c>
      <c r="Q231" t="e">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캐릭터",$M231="지정 캐릭터 LBP1",$M231="지정 캐릭터 LBP2",$M231="지정 캐릭터 LBP3"),
  IF(AND(OR($B231=10,$B231=11),$M231=OFFSET($M231,-1,0)),OFFSET(Q231,-1,0),
    IF(ISBLANK(VLOOKUP($N231,[2]ActorTable!$1:$1048576,MATCH("표준 DI pp Min",[2]ActorTable!$1:$1,0),0)),"삭제",
      INT(VLOOKUP($M231,$AN:$BA,MATCH($AX$1,$AN$1:$BA$1,0),0)*(VLOOKUP($N231,[2]ActorTable!$1:$1048576,MATCH("표준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VLOOKUP($M231,$AN:$BA,MATCH($AZ$1,$AN$1:$BA$1,0),0)+INT($H231*(VLOOKUP($M231,$AN:$BA,MATCH($BA$1,$AN$1:$BA$1,0),0)-VLOOKUP($M231,$AN:$BA,MATCH($AZ$1,$AN$1:$BA$1,0),0)+1))),
IF($M231="지정 캐릭터 PP",
  IF(AND(OR($B231=10,$B231=11),$M231=OFFSET($M231,-1,0)),OFFSET(Q231,-1,0),
    INT($O231*VLOOKUP($M231,$AN:$BA,MATCH($AX$1,$AN$1:$BA$1,0),0))),
"그외없음")))))))</f>
        <v>#VALUE!</v>
      </c>
      <c r="R231" t="e">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영웅등급"),VLOOKUP($M231,$AN:$BA,MATCH($AX$1,$AN$1:$BA$1,0),0),
IF(OR($M231="지정 캐릭터",$M231="지정 캐릭터 LBP1",$M231="지정 캐릭터 LBP2",$M231="지정 캐릭터 LBP3"),
  IF(AND(OR($B231=10,$B231=11),$M231=OFFSET($M231,-1,0)),OFFSET(R231,-1,0),
    INT(VLOOKUP($M231,$AN:$BA,MATCH($AX$1,$AN$1:$BA$1,0),0)*(VLOOKUP($N231,[2]ActorTable!$1:$1048576,MATCH("표준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VLOOKUP($M231,$AN:$BA,MATCH($AX$1,$AN$1:$BA$1,0),0)+INT($I231*(VLOOKUP($M231,$AN:$BA,MATCH($AY$1,$AN$1:$BA$1,0),0)-VLOOKUP($M231,$AN:$BA,MATCH($AX$1,$AN$1:$BA$1,0),0)+1))),
IF($M231="지정 캐릭터 PP",
  IF(AND(OR($B231=10,$B231=11),$M231=OFFSET($M231,-1,0)),OFFSET(R231,-1,0),
    INT($O231*(VLOOKUP($M231,$AN:$BA,MATCH($AX$1,$AN$1:$BA$1,0),0)*(VLOOKUP($M231,$AN:$BA,MATCH($AY$1,$AN$1:$BA$1,0),0)+$I231*(VLOOKUP($M231,$AN:$BA,MATCH($AZ$1,$AN$1:$BA$1,0),0)-VLOOKUP($M231,$AN:$BA,MATCH($AY$1,$AN$1:$BA$1,0),0)))))),
IF(OR($M231="안 지정 캐릭터 PP 일반등급",$M231="안 지정 캐릭터 PP 영웅등급"),
  IF(AND(OR($B231=10,$B231=11),$M231=OFFSET($M231,-1,0)),OFFSET(R231,-1,0),
    $O231*VLOOKUP($M231,$AN:$BA,MATCH($AX$1,$AN$1:$BA$1,0),0)),
"그외없음")))))))</f>
        <v>#VALUE!</v>
      </c>
      <c r="S231" t="e">
        <f ca="1">IF(OR(ISNUMBER(N231),N231="삭제"),"",
IF(LEFT(N231,5)="Equip",
  IF($BN$1&lt;VLOOKUP(N231,[1]EquipTable!$1:$1048576,MATCH("업데이트순번",[1]EquipTable!$1:$1,0),0),"업데이트순번이상",""),
IF(LEFT(N231,5)="Actor",
  IF($BW$1&lt;VLOOKUP(N231,[2]ActorTable!$1:$1048576,MATCH("업데이트순번",[2]ActorTable!$1:$1,0),0),"업데이트순번이상",""),
"그외없음")))</f>
        <v>#VALUE!</v>
      </c>
      <c r="T231" t="e">
        <f t="shared" ca="1" si="69"/>
        <v>#VALUE!</v>
      </c>
      <c r="U231" t="s">
        <v>83</v>
      </c>
      <c r="V231" t="s">
        <v>287</v>
      </c>
      <c r="W231">
        <v>1</v>
      </c>
      <c r="X231" t="s">
        <v>129</v>
      </c>
      <c r="Z231">
        <v>1400</v>
      </c>
      <c r="AA231" t="str">
        <f t="shared" ca="1" si="70"/>
        <v>fe</v>
      </c>
      <c r="AB231" t="s">
        <v>83</v>
      </c>
      <c r="AC231" t="s">
        <v>272</v>
      </c>
      <c r="AD231">
        <v>1</v>
      </c>
      <c r="AE231" t="s">
        <v>129</v>
      </c>
      <c r="AG231">
        <v>800</v>
      </c>
      <c r="AH231" t="str">
        <f t="shared" si="71"/>
        <v/>
      </c>
      <c r="AI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IFERROR(VLOOKUP(AC231,[2]ActorTable!$A:$G,MATCH("이름참고",[2]ActorTable!$1:$1,0),0),"캐릭터없음"),
"")))))</f>
        <v>떠오르는 태양의 지팡이</v>
      </c>
      <c r="AJ231">
        <v>1</v>
      </c>
      <c r="AK23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v>
      </c>
      <c r="AL231" t="str">
        <f t="shared" ca="1" si="72"/>
        <v>{"dy":13,"sl":7,"tp":"fe","vl":"Equip3002","cn":1,"pt":"GO","pr":800}</v>
      </c>
    </row>
    <row r="232" spans="1:38">
      <c r="A232">
        <v>14</v>
      </c>
      <c r="B232">
        <v>7</v>
      </c>
      <c r="C232">
        <f t="shared" si="67"/>
        <v>0</v>
      </c>
      <c r="D232">
        <f t="shared" ref="D232:I241" ca="1" si="79">RAND()</f>
        <v>0.26247620651479264</v>
      </c>
      <c r="E232">
        <f t="shared" ca="1" si="79"/>
        <v>0.44420711698836524</v>
      </c>
      <c r="F232">
        <f t="shared" ca="1" si="79"/>
        <v>0.42909938967235672</v>
      </c>
      <c r="G232">
        <f t="shared" ca="1" si="79"/>
        <v>0.94778310962321355</v>
      </c>
      <c r="H232">
        <f t="shared" ca="1" si="79"/>
        <v>0.44330685572917783</v>
      </c>
      <c r="I232">
        <f t="shared" ca="1" si="79"/>
        <v>0.44098689592472307</v>
      </c>
      <c r="M232" t="str">
        <f t="shared" ca="1" si="68"/>
        <v>지정 장비</v>
      </c>
      <c r="N232" t="e">
        <f t="shared" ca="1" si="75"/>
        <v>#VALUE!</v>
      </c>
      <c r="O232">
        <f t="shared" ca="1" si="73"/>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캐릭터",$M232="지정 캐릭터 LBP1",$M232="지정 캐릭터 LBP2",$M232="지정 캐릭터 LBP3",$M232="안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캐릭터",$M232="지정 캐릭터 LBP1",$M232="지정 캐릭터 LBP2",$M232="지정 캐릭터 LBP3"),
  IF(AND(OR($B232=10,$B232=11),$M232=OFFSET($M232,-1,0)),OFFSET(Q232,-1,0),
    IF(ISBLANK(VLOOKUP($N232,[2]ActorTable!$1:$1048576,MATCH("표준 DI pp Min",[2]ActorTable!$1:$1,0),0)),"삭제",
      INT(VLOOKUP($M232,$AN:$BA,MATCH($AX$1,$AN$1:$BA$1,0),0)*(VLOOKUP($N232,[2]ActorTable!$1:$1048576,MATCH("표준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VLOOKUP($M232,$AN:$BA,MATCH($AZ$1,$AN$1:$BA$1,0),0)+INT($H232*(VLOOKUP($M232,$AN:$BA,MATCH($BA$1,$AN$1:$BA$1,0),0)-VLOOKUP($M232,$AN:$BA,MATCH($AZ$1,$AN$1:$BA$1,0),0)+1))),
IF($M232="지정 캐릭터 PP",
  IF(AND(OR($B232=10,$B232=11),$M232=OFFSET($M232,-1,0)),OFFSET(Q232,-1,0),
    INT($O232*VLOOKUP($M232,$AN:$BA,MATCH($AX$1,$AN$1:$BA$1,0),0))),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영웅등급"),VLOOKUP($M232,$AN:$BA,MATCH($AX$1,$AN$1:$BA$1,0),0),
IF(OR($M232="지정 캐릭터",$M232="지정 캐릭터 LBP1",$M232="지정 캐릭터 LBP2",$M232="지정 캐릭터 LBP3"),
  IF(AND(OR($B232=10,$B232=11),$M232=OFFSET($M232,-1,0)),OFFSET(R232,-1,0),
    INT(VLOOKUP($M232,$AN:$BA,MATCH($AX$1,$AN$1:$BA$1,0),0)*(VLOOKUP($N232,[2]ActorTable!$1:$1048576,MATCH("표준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VLOOKUP($M232,$AN:$BA,MATCH($AX$1,$AN$1:$BA$1,0),0)+INT($I232*(VLOOKUP($M232,$AN:$BA,MATCH($AY$1,$AN$1:$BA$1,0),0)-VLOOKUP($M232,$AN:$BA,MATCH($AX$1,$AN$1:$BA$1,0),0)+1))),
IF($M232="지정 캐릭터 PP",
  IF(AND(OR($B232=10,$B232=11),$M232=OFFSET($M232,-1,0)),OFFSET(R232,-1,0),
    INT($O232*(VLOOKUP($M232,$AN:$BA,MATCH($AX$1,$AN$1:$BA$1,0),0)*(VLOOKUP($M232,$AN:$BA,MATCH($AY$1,$AN$1:$BA$1,0),0)+$I232*(VLOOKUP($M232,$AN:$BA,MATCH($AZ$1,$AN$1:$BA$1,0),0)-VLOOKUP($M232,$AN:$BA,MATCH($AY$1,$AN$1:$BA$1,0),0)))))),
IF(OR($M232="안 지정 캐릭터 PP 일반등급",$M232="안 지정 캐릭터 PP 영웅등급"),
  IF(AND(OR($B232=10,$B232=11),$M232=OFFSET($M232,-1,0)),OFFSET(R232,-1,0),
    $O232*VLOOKUP($M232,$AN:$BA,MATCH($AX$1,$AN$1:$BA$1,0),0)),
"그외없음")))))))</f>
        <v>#VALUE!</v>
      </c>
      <c r="S232" t="e">
        <f ca="1">IF(OR(ISNUMBER(N232),N232="삭제"),"",
IF(LEFT(N232,5)="Equip",
  IF($BN$1&lt;VLOOKUP(N232,[1]EquipTable!$1:$1048576,MATCH("업데이트순번",[1]EquipTable!$1:$1,0),0),"업데이트순번이상",""),
IF(LEFT(N232,5)="Actor",
  IF($BW$1&lt;VLOOKUP(N232,[2]ActorTable!$1:$1048576,MATCH("업데이트순번",[2]ActorTable!$1:$1,0),0),"업데이트순번이상",""),
"그외없음")))</f>
        <v>#VALUE!</v>
      </c>
      <c r="T232" t="e">
        <f t="shared" ca="1" si="69"/>
        <v>#VALUE!</v>
      </c>
      <c r="U232" t="s">
        <v>83</v>
      </c>
      <c r="V232" t="s">
        <v>196</v>
      </c>
      <c r="W232">
        <v>1</v>
      </c>
      <c r="X232" t="s">
        <v>129</v>
      </c>
      <c r="Z232">
        <v>8200</v>
      </c>
      <c r="AA232" t="str">
        <f t="shared" ca="1" si="70"/>
        <v>fe</v>
      </c>
      <c r="AB232" t="s">
        <v>83</v>
      </c>
      <c r="AC232" t="s">
        <v>116</v>
      </c>
      <c r="AD232">
        <v>1</v>
      </c>
      <c r="AE232" t="s">
        <v>129</v>
      </c>
      <c r="AG232">
        <v>1400</v>
      </c>
      <c r="AH232" t="str">
        <f t="shared" si="71"/>
        <v/>
      </c>
      <c r="AI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IFERROR(VLOOKUP(AC232,[2]ActorTable!$A:$G,MATCH("이름참고",[2]ActorTable!$1:$1,0),0),"캐릭터없음"),
"")))))</f>
        <v>그림자 단검</v>
      </c>
      <c r="AJ232">
        <v>1</v>
      </c>
      <c r="AK23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v>
      </c>
      <c r="AL232" t="str">
        <f t="shared" ca="1" si="72"/>
        <v>{"dy":14,"sl":7,"tp":"fe","vl":"Equip1102","cn":1,"pt":"GO","pr":1400}</v>
      </c>
    </row>
    <row r="233" spans="1:38">
      <c r="A233">
        <v>15</v>
      </c>
      <c r="B233">
        <v>7</v>
      </c>
      <c r="C233">
        <f t="shared" si="67"/>
        <v>0</v>
      </c>
      <c r="D233">
        <f t="shared" ca="1" si="79"/>
        <v>0.25484350079164109</v>
      </c>
      <c r="E233">
        <f t="shared" ca="1" si="79"/>
        <v>9.5518662778404373E-4</v>
      </c>
      <c r="F233">
        <f t="shared" ca="1" si="79"/>
        <v>9.2534366020125991E-2</v>
      </c>
      <c r="G233">
        <f t="shared" ca="1" si="79"/>
        <v>0.690707276486898</v>
      </c>
      <c r="H233">
        <f t="shared" ca="1" si="79"/>
        <v>0.5976472020820689</v>
      </c>
      <c r="I233">
        <f t="shared" ca="1" si="79"/>
        <v>0.93443595108134225</v>
      </c>
      <c r="M233" t="str">
        <f t="shared" ca="1" si="68"/>
        <v>지정 장비</v>
      </c>
      <c r="N233" t="e">
        <f t="shared" ca="1" si="75"/>
        <v>#VALUE!</v>
      </c>
      <c r="O233">
        <f t="shared" ca="1" si="73"/>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캐릭터",$M233="지정 캐릭터 LBP1",$M233="지정 캐릭터 LBP2",$M233="지정 캐릭터 LBP3",$M233="안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캐릭터",$M233="지정 캐릭터 LBP1",$M233="지정 캐릭터 LBP2",$M233="지정 캐릭터 LBP3"),
  IF(AND(OR($B233=10,$B233=11),$M233=OFFSET($M233,-1,0)),OFFSET(Q233,-1,0),
    IF(ISBLANK(VLOOKUP($N233,[2]ActorTable!$1:$1048576,MATCH("표준 DI pp Min",[2]ActorTable!$1:$1,0),0)),"삭제",
      INT(VLOOKUP($M233,$AN:$BA,MATCH($AX$1,$AN$1:$BA$1,0),0)*(VLOOKUP($N233,[2]ActorTable!$1:$1048576,MATCH("표준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VLOOKUP($M233,$AN:$BA,MATCH($AZ$1,$AN$1:$BA$1,0),0)+INT($H233*(VLOOKUP($M233,$AN:$BA,MATCH($BA$1,$AN$1:$BA$1,0),0)-VLOOKUP($M233,$AN:$BA,MATCH($AZ$1,$AN$1:$BA$1,0),0)+1))),
IF($M233="지정 캐릭터 PP",
  IF(AND(OR($B233=10,$B233=11),$M233=OFFSET($M233,-1,0)),OFFSET(Q233,-1,0),
    INT($O233*VLOOKUP($M233,$AN:$BA,MATCH($AX$1,$AN$1:$BA$1,0),0))),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영웅등급"),VLOOKUP($M233,$AN:$BA,MATCH($AX$1,$AN$1:$BA$1,0),0),
IF(OR($M233="지정 캐릭터",$M233="지정 캐릭터 LBP1",$M233="지정 캐릭터 LBP2",$M233="지정 캐릭터 LBP3"),
  IF(AND(OR($B233=10,$B233=11),$M233=OFFSET($M233,-1,0)),OFFSET(R233,-1,0),
    INT(VLOOKUP($M233,$AN:$BA,MATCH($AX$1,$AN$1:$BA$1,0),0)*(VLOOKUP($N233,[2]ActorTable!$1:$1048576,MATCH("표준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VLOOKUP($M233,$AN:$BA,MATCH($AX$1,$AN$1:$BA$1,0),0)+INT($I233*(VLOOKUP($M233,$AN:$BA,MATCH($AY$1,$AN$1:$BA$1,0),0)-VLOOKUP($M233,$AN:$BA,MATCH($AX$1,$AN$1:$BA$1,0),0)+1))),
IF($M233="지정 캐릭터 PP",
  IF(AND(OR($B233=10,$B233=11),$M233=OFFSET($M233,-1,0)),OFFSET(R233,-1,0),
    INT($O233*(VLOOKUP($M233,$AN:$BA,MATCH($AX$1,$AN$1:$BA$1,0),0)*(VLOOKUP($M233,$AN:$BA,MATCH($AY$1,$AN$1:$BA$1,0),0)+$I233*(VLOOKUP($M233,$AN:$BA,MATCH($AZ$1,$AN$1:$BA$1,0),0)-VLOOKUP($M233,$AN:$BA,MATCH($AY$1,$AN$1:$BA$1,0),0)))))),
IF(OR($M233="안 지정 캐릭터 PP 일반등급",$M233="안 지정 캐릭터 PP 영웅등급"),
  IF(AND(OR($B233=10,$B233=11),$M233=OFFSET($M233,-1,0)),OFFSET(R233,-1,0),
    $O233*VLOOKUP($M233,$AN:$BA,MATCH($AX$1,$AN$1:$BA$1,0),0)),
"그외없음")))))))</f>
        <v>#VALUE!</v>
      </c>
      <c r="S233" t="e">
        <f ca="1">IF(OR(ISNUMBER(N233),N233="삭제"),"",
IF(LEFT(N233,5)="Equip",
  IF($BN$1&lt;VLOOKUP(N233,[1]EquipTable!$1:$1048576,MATCH("업데이트순번",[1]EquipTable!$1:$1,0),0),"업데이트순번이상",""),
IF(LEFT(N233,5)="Actor",
  IF($BW$1&lt;VLOOKUP(N233,[2]ActorTable!$1:$1048576,MATCH("업데이트순번",[2]ActorTable!$1:$1,0),0),"업데이트순번이상",""),
"그외없음")))</f>
        <v>#VALUE!</v>
      </c>
      <c r="T233" t="e">
        <f t="shared" ca="1" si="69"/>
        <v>#VALUE!</v>
      </c>
      <c r="U233" t="s">
        <v>83</v>
      </c>
      <c r="V233" t="s">
        <v>187</v>
      </c>
      <c r="W233">
        <v>1</v>
      </c>
      <c r="X233" t="s">
        <v>129</v>
      </c>
      <c r="Z233">
        <v>29400</v>
      </c>
      <c r="AA233" t="str">
        <f t="shared" ca="1" si="70"/>
        <v>fe</v>
      </c>
      <c r="AB233" t="s">
        <v>83</v>
      </c>
      <c r="AC233" t="s">
        <v>210</v>
      </c>
      <c r="AD233">
        <v>1</v>
      </c>
      <c r="AE233" t="s">
        <v>129</v>
      </c>
      <c r="AG233">
        <v>2900</v>
      </c>
      <c r="AH233" t="str">
        <f t="shared" si="71"/>
        <v/>
      </c>
      <c r="AI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IFERROR(VLOOKUP(AC233,[2]ActorTable!$A:$G,MATCH("이름참고",[2]ActorTable!$1:$1,0),0),"캐릭터없음"),
"")))))</f>
        <v>파수꾼의 숏보우</v>
      </c>
      <c r="AJ233">
        <v>1</v>
      </c>
      <c r="AK23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v>
      </c>
      <c r="AL233" t="str">
        <f t="shared" ca="1" si="72"/>
        <v>{"dy":15,"sl":7,"tp":"fe","vl":"Equip2202","cn":1,"pt":"GO","pr":2900}</v>
      </c>
    </row>
    <row r="234" spans="1:38">
      <c r="A234">
        <v>16</v>
      </c>
      <c r="B234">
        <v>7</v>
      </c>
      <c r="C234">
        <f t="shared" si="67"/>
        <v>0</v>
      </c>
      <c r="D234">
        <f t="shared" ca="1" si="79"/>
        <v>0.49187480673073636</v>
      </c>
      <c r="E234">
        <f t="shared" ca="1" si="79"/>
        <v>0.48208611159347037</v>
      </c>
      <c r="F234">
        <f t="shared" ca="1" si="79"/>
        <v>0.84579338832030704</v>
      </c>
      <c r="G234">
        <f t="shared" ca="1" si="79"/>
        <v>0.62181797326418264</v>
      </c>
      <c r="H234">
        <f t="shared" ca="1" si="79"/>
        <v>9.8799581742885501E-2</v>
      </c>
      <c r="I234">
        <f t="shared" ca="1" si="79"/>
        <v>0.15123714019718504</v>
      </c>
      <c r="M234" t="str">
        <f t="shared" ca="1" si="68"/>
        <v>지정 장비</v>
      </c>
      <c r="N234" t="e">
        <f t="shared" ca="1" si="75"/>
        <v>#VALUE!</v>
      </c>
      <c r="O234">
        <f t="shared" ca="1" si="73"/>
        <v>1</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캐릭터",$M234="지정 캐릭터 LBP1",$M234="지정 캐릭터 LBP2",$M234="지정 캐릭터 LBP3",$M234="안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캐릭터",$M234="지정 캐릭터 LBP1",$M234="지정 캐릭터 LBP2",$M234="지정 캐릭터 LBP3"),
  IF(AND(OR($B234=10,$B234=11),$M234=OFFSET($M234,-1,0)),OFFSET(Q234,-1,0),
    IF(ISBLANK(VLOOKUP($N234,[2]ActorTable!$1:$1048576,MATCH("표준 DI pp Min",[2]ActorTable!$1:$1,0),0)),"삭제",
      INT(VLOOKUP($M234,$AN:$BA,MATCH($AX$1,$AN$1:$BA$1,0),0)*(VLOOKUP($N234,[2]ActorTable!$1:$1048576,MATCH("표준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VLOOKUP($M234,$AN:$BA,MATCH($AZ$1,$AN$1:$BA$1,0),0)+INT($H234*(VLOOKUP($M234,$AN:$BA,MATCH($BA$1,$AN$1:$BA$1,0),0)-VLOOKUP($M234,$AN:$BA,MATCH($AZ$1,$AN$1:$BA$1,0),0)+1))),
IF($M234="지정 캐릭터 PP",
  IF(AND(OR($B234=10,$B234=11),$M234=OFFSET($M234,-1,0)),OFFSET(Q234,-1,0),
    INT($O234*VLOOKUP($M234,$AN:$BA,MATCH($AX$1,$AN$1:$BA$1,0),0))),
"그외없음")))))))</f>
        <v>삭제</v>
      </c>
      <c r="R234" t="e">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영웅등급"),VLOOKUP($M234,$AN:$BA,MATCH($AX$1,$AN$1:$BA$1,0),0),
IF(OR($M234="지정 캐릭터",$M234="지정 캐릭터 LBP1",$M234="지정 캐릭터 LBP2",$M234="지정 캐릭터 LBP3"),
  IF(AND(OR($B234=10,$B234=11),$M234=OFFSET($M234,-1,0)),OFFSET(R234,-1,0),
    INT(VLOOKUP($M234,$AN:$BA,MATCH($AX$1,$AN$1:$BA$1,0),0)*(VLOOKUP($N234,[2]ActorTable!$1:$1048576,MATCH("표준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VLOOKUP($M234,$AN:$BA,MATCH($AX$1,$AN$1:$BA$1,0),0)+INT($I234*(VLOOKUP($M234,$AN:$BA,MATCH($AY$1,$AN$1:$BA$1,0),0)-VLOOKUP($M234,$AN:$BA,MATCH($AX$1,$AN$1:$BA$1,0),0)+1))),
IF($M234="지정 캐릭터 PP",
  IF(AND(OR($B234=10,$B234=11),$M234=OFFSET($M234,-1,0)),OFFSET(R234,-1,0),
    INT($O234*(VLOOKUP($M234,$AN:$BA,MATCH($AX$1,$AN$1:$BA$1,0),0)*(VLOOKUP($M234,$AN:$BA,MATCH($AY$1,$AN$1:$BA$1,0),0)+$I234*(VLOOKUP($M234,$AN:$BA,MATCH($AZ$1,$AN$1:$BA$1,0),0)-VLOOKUP($M234,$AN:$BA,MATCH($AY$1,$AN$1:$BA$1,0),0)))))),
IF(OR($M234="안 지정 캐릭터 PP 일반등급",$M234="안 지정 캐릭터 PP 영웅등급"),
  IF(AND(OR($B234=10,$B234=11),$M234=OFFSET($M234,-1,0)),OFFSET(R234,-1,0),
    $O234*VLOOKUP($M234,$AN:$BA,MATCH($AX$1,$AN$1:$BA$1,0),0)),
"그외없음")))))))</f>
        <v>#VALUE!</v>
      </c>
      <c r="S234" t="e">
        <f ca="1">IF(OR(ISNUMBER(N234),N234="삭제"),"",
IF(LEFT(N234,5)="Equip",
  IF($BN$1&lt;VLOOKUP(N234,[1]EquipTable!$1:$1048576,MATCH("업데이트순번",[1]EquipTable!$1:$1,0),0),"업데이트순번이상",""),
IF(LEFT(N234,5)="Actor",
  IF($BW$1&lt;VLOOKUP(N234,[2]ActorTable!$1:$1048576,MATCH("업데이트순번",[2]ActorTable!$1:$1,0),0),"업데이트순번이상",""),
"그외없음")))</f>
        <v>#VALUE!</v>
      </c>
      <c r="T234" t="e">
        <f t="shared" ca="1" si="69"/>
        <v>#VALUE!</v>
      </c>
      <c r="U234" t="s">
        <v>83</v>
      </c>
      <c r="V234" t="s">
        <v>266</v>
      </c>
      <c r="W234">
        <v>1</v>
      </c>
      <c r="X234" t="s">
        <v>129</v>
      </c>
      <c r="Z234">
        <v>900</v>
      </c>
      <c r="AA234" t="str">
        <f t="shared" ca="1" si="70"/>
        <v>fe</v>
      </c>
      <c r="AB234" t="s">
        <v>83</v>
      </c>
      <c r="AC234" t="s">
        <v>266</v>
      </c>
      <c r="AD234">
        <v>1</v>
      </c>
      <c r="AE234" t="s">
        <v>129</v>
      </c>
      <c r="AG234">
        <v>700</v>
      </c>
      <c r="AH234" t="str">
        <f t="shared" si="71"/>
        <v/>
      </c>
      <c r="AI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IFERROR(VLOOKUP(AC234,[2]ActorTable!$A:$G,MATCH("이름참고",[2]ActorTable!$1:$1,0),0),"캐릭터없음"),
"")))))</f>
        <v>그린 아이드 소드</v>
      </c>
      <c r="AJ234">
        <v>1</v>
      </c>
      <c r="AK23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v>
      </c>
      <c r="AL234" t="str">
        <f t="shared" ca="1" si="72"/>
        <v>{"dy":16,"sl":7,"tp":"fe","vl":"Equip5002","cn":1,"pt":"GO","pr":700}</v>
      </c>
    </row>
    <row r="235" spans="1:38">
      <c r="A235">
        <v>17</v>
      </c>
      <c r="B235">
        <v>7</v>
      </c>
      <c r="C235">
        <f t="shared" si="67"/>
        <v>0</v>
      </c>
      <c r="D235">
        <f t="shared" ca="1" si="79"/>
        <v>0.81180147830780058</v>
      </c>
      <c r="E235">
        <f t="shared" ca="1" si="79"/>
        <v>0.56389837333995618</v>
      </c>
      <c r="F235">
        <f t="shared" ca="1" si="79"/>
        <v>0.93522116393616439</v>
      </c>
      <c r="G235">
        <f t="shared" ca="1" si="79"/>
        <v>0.82779628189442689</v>
      </c>
      <c r="H235">
        <f t="shared" ca="1" si="79"/>
        <v>0.22627844921527285</v>
      </c>
      <c r="I235">
        <f t="shared" ca="1" si="79"/>
        <v>0.22570992870794881</v>
      </c>
      <c r="M235" t="str">
        <f t="shared" ca="1" si="68"/>
        <v>지정 장비</v>
      </c>
      <c r="N235" t="e">
        <f t="shared" ca="1" si="75"/>
        <v>#VALUE!</v>
      </c>
      <c r="O235">
        <f t="shared" ca="1" si="73"/>
        <v>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캐릭터",$M235="지정 캐릭터 LBP1",$M235="지정 캐릭터 LBP2",$M235="지정 캐릭터 LBP3",$M235="안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캐릭터",$M235="지정 캐릭터 LBP1",$M235="지정 캐릭터 LBP2",$M235="지정 캐릭터 LBP3"),
  IF(AND(OR($B235=10,$B235=11),$M235=OFFSET($M235,-1,0)),OFFSET(Q235,-1,0),
    IF(ISBLANK(VLOOKUP($N235,[2]ActorTable!$1:$1048576,MATCH("표준 DI pp Min",[2]ActorTable!$1:$1,0),0)),"삭제",
      INT(VLOOKUP($M235,$AN:$BA,MATCH($AX$1,$AN$1:$BA$1,0),0)*(VLOOKUP($N235,[2]ActorTable!$1:$1048576,MATCH("표준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VLOOKUP($M235,$AN:$BA,MATCH($AZ$1,$AN$1:$BA$1,0),0)+INT($H235*(VLOOKUP($M235,$AN:$BA,MATCH($BA$1,$AN$1:$BA$1,0),0)-VLOOKUP($M235,$AN:$BA,MATCH($AZ$1,$AN$1:$BA$1,0),0)+1))),
IF($M235="지정 캐릭터 PP",
  IF(AND(OR($B235=10,$B235=11),$M235=OFFSET($M235,-1,0)),OFFSET(Q235,-1,0),
    INT($O235*VLOOKUP($M235,$AN:$BA,MATCH($AX$1,$AN$1:$BA$1,0),0))),
"그외없음")))))))</f>
        <v>삭제</v>
      </c>
      <c r="R235" t="e">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영웅등급"),VLOOKUP($M235,$AN:$BA,MATCH($AX$1,$AN$1:$BA$1,0),0),
IF(OR($M235="지정 캐릭터",$M235="지정 캐릭터 LBP1",$M235="지정 캐릭터 LBP2",$M235="지정 캐릭터 LBP3"),
  IF(AND(OR($B235=10,$B235=11),$M235=OFFSET($M235,-1,0)),OFFSET(R235,-1,0),
    INT(VLOOKUP($M235,$AN:$BA,MATCH($AX$1,$AN$1:$BA$1,0),0)*(VLOOKUP($N235,[2]ActorTable!$1:$1048576,MATCH("표준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VLOOKUP($M235,$AN:$BA,MATCH($AX$1,$AN$1:$BA$1,0),0)+INT($I235*(VLOOKUP($M235,$AN:$BA,MATCH($AY$1,$AN$1:$BA$1,0),0)-VLOOKUP($M235,$AN:$BA,MATCH($AX$1,$AN$1:$BA$1,0),0)+1))),
IF($M235="지정 캐릭터 PP",
  IF(AND(OR($B235=10,$B235=11),$M235=OFFSET($M235,-1,0)),OFFSET(R235,-1,0),
    INT($O235*(VLOOKUP($M235,$AN:$BA,MATCH($AX$1,$AN$1:$BA$1,0),0)*(VLOOKUP($M235,$AN:$BA,MATCH($AY$1,$AN$1:$BA$1,0),0)+$I235*(VLOOKUP($M235,$AN:$BA,MATCH($AZ$1,$AN$1:$BA$1,0),0)-VLOOKUP($M235,$AN:$BA,MATCH($AY$1,$AN$1:$BA$1,0),0)))))),
IF(OR($M235="안 지정 캐릭터 PP 일반등급",$M235="안 지정 캐릭터 PP 영웅등급"),
  IF(AND(OR($B235=10,$B235=11),$M235=OFFSET($M235,-1,0)),OFFSET(R235,-1,0),
    $O235*VLOOKUP($M235,$AN:$BA,MATCH($AX$1,$AN$1:$BA$1,0),0)),
"그외없음")))))))</f>
        <v>#VALUE!</v>
      </c>
      <c r="S235" t="e">
        <f ca="1">IF(OR(ISNUMBER(N235),N235="삭제"),"",
IF(LEFT(N235,5)="Equip",
  IF($BN$1&lt;VLOOKUP(N235,[1]EquipTable!$1:$1048576,MATCH("업데이트순번",[1]EquipTable!$1:$1,0),0),"업데이트순번이상",""),
IF(LEFT(N235,5)="Actor",
  IF($BW$1&lt;VLOOKUP(N235,[2]ActorTable!$1:$1048576,MATCH("업데이트순번",[2]ActorTable!$1:$1,0),0),"업데이트순번이상",""),
"그외없음")))</f>
        <v>#VALUE!</v>
      </c>
      <c r="T235" t="e">
        <f t="shared" ca="1" si="69"/>
        <v>#VALUE!</v>
      </c>
      <c r="U235" t="s">
        <v>83</v>
      </c>
      <c r="V235" t="s">
        <v>320</v>
      </c>
      <c r="W235">
        <v>1</v>
      </c>
      <c r="X235" t="s">
        <v>133</v>
      </c>
      <c r="Y235">
        <v>29</v>
      </c>
      <c r="Z235">
        <v>18</v>
      </c>
      <c r="AA235" t="str">
        <f t="shared" ca="1" si="70"/>
        <v>fe</v>
      </c>
      <c r="AB235" t="s">
        <v>83</v>
      </c>
      <c r="AC235" t="s">
        <v>221</v>
      </c>
      <c r="AD235">
        <v>1</v>
      </c>
      <c r="AE235" t="s">
        <v>129</v>
      </c>
      <c r="AG235">
        <v>3600</v>
      </c>
      <c r="AH235" t="str">
        <f t="shared" si="71"/>
        <v/>
      </c>
      <c r="AI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IFERROR(VLOOKUP(AC235,[2]ActorTable!$A:$G,MATCH("이름참고",[2]ActorTable!$1:$1,0),0),"캐릭터없음"),
"")))))</f>
        <v>스켈레톤 쉴드</v>
      </c>
      <c r="AJ235">
        <v>1</v>
      </c>
      <c r="AK23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v>
      </c>
      <c r="AL235" t="str">
        <f t="shared" ca="1" si="72"/>
        <v>{"dy":17,"sl":7,"tp":"fe","vl":"Equip7102","cn":1,"pt":"GO","pr":3600}</v>
      </c>
    </row>
    <row r="236" spans="1:38">
      <c r="A236">
        <v>18</v>
      </c>
      <c r="B236">
        <v>7</v>
      </c>
      <c r="C236">
        <f t="shared" si="67"/>
        <v>0</v>
      </c>
      <c r="D236">
        <f t="shared" ca="1" si="79"/>
        <v>0.46829033271191156</v>
      </c>
      <c r="E236">
        <f t="shared" ca="1" si="79"/>
        <v>0.84891716668656025</v>
      </c>
      <c r="F236">
        <f t="shared" ca="1" si="79"/>
        <v>0.93799049420272806</v>
      </c>
      <c r="G236">
        <f t="shared" ca="1" si="79"/>
        <v>0.63413551577424454</v>
      </c>
      <c r="H236">
        <f t="shared" ca="1" si="79"/>
        <v>0.30564223652706024</v>
      </c>
      <c r="I236">
        <f t="shared" ca="1" si="79"/>
        <v>0.76814756547781038</v>
      </c>
      <c r="M236" t="str">
        <f t="shared" ca="1" si="68"/>
        <v>지정 장비</v>
      </c>
      <c r="N236" t="e">
        <f t="shared" ca="1" si="75"/>
        <v>#VALUE!</v>
      </c>
      <c r="O236">
        <f t="shared" ca="1" si="73"/>
        <v>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캐릭터",$M236="지정 캐릭터 LBP1",$M236="지정 캐릭터 LBP2",$M236="지정 캐릭터 LBP3",$M236="안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캐릭터",$M236="지정 캐릭터 LBP1",$M236="지정 캐릭터 LBP2",$M236="지정 캐릭터 LBP3"),
  IF(AND(OR($B236=10,$B236=11),$M236=OFFSET($M236,-1,0)),OFFSET(Q236,-1,0),
    IF(ISBLANK(VLOOKUP($N236,[2]ActorTable!$1:$1048576,MATCH("표준 DI pp Min",[2]ActorTable!$1:$1,0),0)),"삭제",
      INT(VLOOKUP($M236,$AN:$BA,MATCH($AX$1,$AN$1:$BA$1,0),0)*(VLOOKUP($N236,[2]ActorTable!$1:$1048576,MATCH("표준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VLOOKUP($M236,$AN:$BA,MATCH($AZ$1,$AN$1:$BA$1,0),0)+INT($H236*(VLOOKUP($M236,$AN:$BA,MATCH($BA$1,$AN$1:$BA$1,0),0)-VLOOKUP($M236,$AN:$BA,MATCH($AZ$1,$AN$1:$BA$1,0),0)+1))),
IF($M236="지정 캐릭터 PP",
  IF(AND(OR($B236=10,$B236=11),$M236=OFFSET($M236,-1,0)),OFFSET(Q236,-1,0),
    INT($O236*VLOOKUP($M236,$AN:$BA,MATCH($AX$1,$AN$1:$BA$1,0),0))),
"그외없음")))))))</f>
        <v>삭제</v>
      </c>
      <c r="R236" t="e">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영웅등급"),VLOOKUP($M236,$AN:$BA,MATCH($AX$1,$AN$1:$BA$1,0),0),
IF(OR($M236="지정 캐릭터",$M236="지정 캐릭터 LBP1",$M236="지정 캐릭터 LBP2",$M236="지정 캐릭터 LBP3"),
  IF(AND(OR($B236=10,$B236=11),$M236=OFFSET($M236,-1,0)),OFFSET(R236,-1,0),
    INT(VLOOKUP($M236,$AN:$BA,MATCH($AX$1,$AN$1:$BA$1,0),0)*(VLOOKUP($N236,[2]ActorTable!$1:$1048576,MATCH("표준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VLOOKUP($M236,$AN:$BA,MATCH($AX$1,$AN$1:$BA$1,0),0)+INT($I236*(VLOOKUP($M236,$AN:$BA,MATCH($AY$1,$AN$1:$BA$1,0),0)-VLOOKUP($M236,$AN:$BA,MATCH($AX$1,$AN$1:$BA$1,0),0)+1))),
IF($M236="지정 캐릭터 PP",
  IF(AND(OR($B236=10,$B236=11),$M236=OFFSET($M236,-1,0)),OFFSET(R236,-1,0),
    INT($O236*(VLOOKUP($M236,$AN:$BA,MATCH($AX$1,$AN$1:$BA$1,0),0)*(VLOOKUP($M236,$AN:$BA,MATCH($AY$1,$AN$1:$BA$1,0),0)+$I236*(VLOOKUP($M236,$AN:$BA,MATCH($AZ$1,$AN$1:$BA$1,0),0)-VLOOKUP($M236,$AN:$BA,MATCH($AY$1,$AN$1:$BA$1,0),0)))))),
IF(OR($M236="안 지정 캐릭터 PP 일반등급",$M236="안 지정 캐릭터 PP 영웅등급"),
  IF(AND(OR($B236=10,$B236=11),$M236=OFFSET($M236,-1,0)),OFFSET(R236,-1,0),
    $O236*VLOOKUP($M236,$AN:$BA,MATCH($AX$1,$AN$1:$BA$1,0),0)),
"그외없음")))))))</f>
        <v>#VALUE!</v>
      </c>
      <c r="S236" t="e">
        <f ca="1">IF(OR(ISNUMBER(N236),N236="삭제"),"",
IF(LEFT(N236,5)="Equip",
  IF($BN$1&lt;VLOOKUP(N236,[1]EquipTable!$1:$1048576,MATCH("업데이트순번",[1]EquipTable!$1:$1,0),0),"업데이트순번이상",""),
IF(LEFT(N236,5)="Actor",
  IF($BW$1&lt;VLOOKUP(N236,[2]ActorTable!$1:$1048576,MATCH("업데이트순번",[2]ActorTable!$1:$1,0),0),"업데이트순번이상",""),
"그외없음")))</f>
        <v>#VALUE!</v>
      </c>
      <c r="T236" t="e">
        <f t="shared" ca="1" si="69"/>
        <v>#VALUE!</v>
      </c>
      <c r="U236" t="s">
        <v>83</v>
      </c>
      <c r="V236" t="s">
        <v>192</v>
      </c>
      <c r="W236">
        <v>1</v>
      </c>
      <c r="X236" t="s">
        <v>129</v>
      </c>
      <c r="Z236">
        <v>74300</v>
      </c>
      <c r="AA236" t="str">
        <f t="shared" ca="1" si="70"/>
        <v>fe</v>
      </c>
      <c r="AB236" t="s">
        <v>83</v>
      </c>
      <c r="AC236" t="s">
        <v>268</v>
      </c>
      <c r="AD236">
        <v>1</v>
      </c>
      <c r="AE236" t="s">
        <v>129</v>
      </c>
      <c r="AG236">
        <v>1400</v>
      </c>
      <c r="AH236" t="str">
        <f t="shared" si="71"/>
        <v/>
      </c>
      <c r="AI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IFERROR(VLOOKUP(AC236,[2]ActorTable!$A:$G,MATCH("이름참고",[2]ActorTable!$1:$1,0),0),"캐릭터없음"),
"")))))</f>
        <v>원시 부족 지팡이</v>
      </c>
      <c r="AJ236">
        <v>1</v>
      </c>
      <c r="AK23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v>
      </c>
      <c r="AL236" t="str">
        <f t="shared" ca="1" si="72"/>
        <v>{"dy":18,"sl":7,"tp":"fe","vl":"Equip3101","cn":1,"pt":"GO","pr":1400}</v>
      </c>
    </row>
    <row r="237" spans="1:38">
      <c r="A237">
        <v>19</v>
      </c>
      <c r="B237">
        <v>7</v>
      </c>
      <c r="C237">
        <f t="shared" si="67"/>
        <v>0</v>
      </c>
      <c r="D237">
        <f t="shared" ca="1" si="79"/>
        <v>0.78643754439010827</v>
      </c>
      <c r="E237">
        <f t="shared" ca="1" si="79"/>
        <v>0.72969992563532027</v>
      </c>
      <c r="F237">
        <f t="shared" ca="1" si="79"/>
        <v>0.27660946398347774</v>
      </c>
      <c r="G237">
        <f t="shared" ca="1" si="79"/>
        <v>0.61387822101314571</v>
      </c>
      <c r="H237">
        <f t="shared" ca="1" si="79"/>
        <v>0.69775822436379153</v>
      </c>
      <c r="I237">
        <f t="shared" ca="1" si="79"/>
        <v>0.47417388002667382</v>
      </c>
      <c r="M237" t="str">
        <f t="shared" ca="1" si="68"/>
        <v>지정 장비</v>
      </c>
      <c r="N237" t="e">
        <f t="shared" ca="1" si="75"/>
        <v>#VALUE!</v>
      </c>
      <c r="O237">
        <f t="shared" ca="1" si="73"/>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캐릭터",$M237="지정 캐릭터 LBP1",$M237="지정 캐릭터 LBP2",$M237="지정 캐릭터 LBP3",$M237="안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캐릭터",$M237="지정 캐릭터 LBP1",$M237="지정 캐릭터 LBP2",$M237="지정 캐릭터 LBP3"),
  IF(AND(OR($B237=10,$B237=11),$M237=OFFSET($M237,-1,0)),OFFSET(Q237,-1,0),
    IF(ISBLANK(VLOOKUP($N237,[2]ActorTable!$1:$1048576,MATCH("표준 DI pp Min",[2]ActorTable!$1:$1,0),0)),"삭제",
      INT(VLOOKUP($M237,$AN:$BA,MATCH($AX$1,$AN$1:$BA$1,0),0)*(VLOOKUP($N237,[2]ActorTable!$1:$1048576,MATCH("표준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VLOOKUP($M237,$AN:$BA,MATCH($AZ$1,$AN$1:$BA$1,0),0)+INT($H237*(VLOOKUP($M237,$AN:$BA,MATCH($BA$1,$AN$1:$BA$1,0),0)-VLOOKUP($M237,$AN:$BA,MATCH($AZ$1,$AN$1:$BA$1,0),0)+1))),
IF($M237="지정 캐릭터 PP",
  IF(AND(OR($B237=10,$B237=11),$M237=OFFSET($M237,-1,0)),OFFSET(Q237,-1,0),
    INT($O237*VLOOKUP($M237,$AN:$BA,MATCH($AX$1,$AN$1:$BA$1,0),0))),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영웅등급"),VLOOKUP($M237,$AN:$BA,MATCH($AX$1,$AN$1:$BA$1,0),0),
IF(OR($M237="지정 캐릭터",$M237="지정 캐릭터 LBP1",$M237="지정 캐릭터 LBP2",$M237="지정 캐릭터 LBP3"),
  IF(AND(OR($B237=10,$B237=11),$M237=OFFSET($M237,-1,0)),OFFSET(R237,-1,0),
    INT(VLOOKUP($M237,$AN:$BA,MATCH($AX$1,$AN$1:$BA$1,0),0)*(VLOOKUP($N237,[2]ActorTable!$1:$1048576,MATCH("표준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VLOOKUP($M237,$AN:$BA,MATCH($AX$1,$AN$1:$BA$1,0),0)+INT($I237*(VLOOKUP($M237,$AN:$BA,MATCH($AY$1,$AN$1:$BA$1,0),0)-VLOOKUP($M237,$AN:$BA,MATCH($AX$1,$AN$1:$BA$1,0),0)+1))),
IF($M237="지정 캐릭터 PP",
  IF(AND(OR($B237=10,$B237=11),$M237=OFFSET($M237,-1,0)),OFFSET(R237,-1,0),
    INT($O237*(VLOOKUP($M237,$AN:$BA,MATCH($AX$1,$AN$1:$BA$1,0),0)*(VLOOKUP($M237,$AN:$BA,MATCH($AY$1,$AN$1:$BA$1,0),0)+$I237*(VLOOKUP($M237,$AN:$BA,MATCH($AZ$1,$AN$1:$BA$1,0),0)-VLOOKUP($M237,$AN:$BA,MATCH($AY$1,$AN$1:$BA$1,0),0)))))),
IF(OR($M237="안 지정 캐릭터 PP 일반등급",$M237="안 지정 캐릭터 PP 영웅등급"),
  IF(AND(OR($B237=10,$B237=11),$M237=OFFSET($M237,-1,0)),OFFSET(R237,-1,0),
    $O237*VLOOKUP($M237,$AN:$BA,MATCH($AX$1,$AN$1:$BA$1,0),0)),
"그외없음")))))))</f>
        <v>#VALUE!</v>
      </c>
      <c r="S237" t="e">
        <f ca="1">IF(OR(ISNUMBER(N237),N237="삭제"),"",
IF(LEFT(N237,5)="Equip",
  IF($BN$1&lt;VLOOKUP(N237,[1]EquipTable!$1:$1048576,MATCH("업데이트순번",[1]EquipTable!$1:$1,0),0),"업데이트순번이상",""),
IF(LEFT(N237,5)="Actor",
  IF($BW$1&lt;VLOOKUP(N237,[2]ActorTable!$1:$1048576,MATCH("업데이트순번",[2]ActorTable!$1:$1,0),0),"업데이트순번이상",""),
"그외없음")))</f>
        <v>#VALUE!</v>
      </c>
      <c r="T237" t="e">
        <f t="shared" ca="1" si="69"/>
        <v>#VALUE!</v>
      </c>
      <c r="U237" t="s">
        <v>83</v>
      </c>
      <c r="V237" t="s">
        <v>276</v>
      </c>
      <c r="W237">
        <v>1</v>
      </c>
      <c r="X237" t="s">
        <v>129</v>
      </c>
      <c r="Z237">
        <v>1100</v>
      </c>
      <c r="AA237" t="str">
        <f t="shared" ca="1" si="70"/>
        <v>fe</v>
      </c>
      <c r="AB237" t="s">
        <v>83</v>
      </c>
      <c r="AC237" t="s">
        <v>204</v>
      </c>
      <c r="AD237">
        <v>1</v>
      </c>
      <c r="AE237" t="s">
        <v>129</v>
      </c>
      <c r="AG237">
        <v>600</v>
      </c>
      <c r="AH237" t="str">
        <f t="shared" si="71"/>
        <v/>
      </c>
      <c r="AI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IFERROR(VLOOKUP(AC237,[2]ActorTable!$A:$G,MATCH("이름참고",[2]ActorTable!$1:$1,0),0),"캐릭터없음"),
"")))))</f>
        <v>얼룩진 도끼</v>
      </c>
      <c r="AJ237">
        <v>1</v>
      </c>
      <c r="AK23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v>
      </c>
      <c r="AL237" t="str">
        <f t="shared" ca="1" si="72"/>
        <v>{"dy":19,"sl":7,"tp":"fe","vl":"Equip0002","cn":1,"pt":"GO","pr":600}</v>
      </c>
    </row>
    <row r="238" spans="1:38">
      <c r="A238">
        <v>20</v>
      </c>
      <c r="B238">
        <v>7</v>
      </c>
      <c r="C238">
        <f t="shared" si="67"/>
        <v>0</v>
      </c>
      <c r="D238">
        <f t="shared" ca="1" si="79"/>
        <v>0.25010965047497924</v>
      </c>
      <c r="E238">
        <f t="shared" ca="1" si="79"/>
        <v>0.166469997761024</v>
      </c>
      <c r="F238">
        <f t="shared" ca="1" si="79"/>
        <v>0.63366206748739484</v>
      </c>
      <c r="G238">
        <f t="shared" ca="1" si="79"/>
        <v>0.71008569151810019</v>
      </c>
      <c r="H238">
        <f t="shared" ca="1" si="79"/>
        <v>0.13164888404959763</v>
      </c>
      <c r="I238">
        <f t="shared" ca="1" si="79"/>
        <v>0.47582023557505704</v>
      </c>
      <c r="M238" t="str">
        <f t="shared" ca="1" si="68"/>
        <v>지정 장비</v>
      </c>
      <c r="N238" t="e">
        <f t="shared" ca="1" si="75"/>
        <v>#VALUE!</v>
      </c>
      <c r="O238">
        <f t="shared" ca="1" si="73"/>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캐릭터",$M238="지정 캐릭터 LBP1",$M238="지정 캐릭터 LBP2",$M238="지정 캐릭터 LBP3",$M238="안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캐릭터",$M238="지정 캐릭터 LBP1",$M238="지정 캐릭터 LBP2",$M238="지정 캐릭터 LBP3"),
  IF(AND(OR($B238=10,$B238=11),$M238=OFFSET($M238,-1,0)),OFFSET(Q238,-1,0),
    IF(ISBLANK(VLOOKUP($N238,[2]ActorTable!$1:$1048576,MATCH("표준 DI pp Min",[2]ActorTable!$1:$1,0),0)),"삭제",
      INT(VLOOKUP($M238,$AN:$BA,MATCH($AX$1,$AN$1:$BA$1,0),0)*(VLOOKUP($N238,[2]ActorTable!$1:$1048576,MATCH("표준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VLOOKUP($M238,$AN:$BA,MATCH($AZ$1,$AN$1:$BA$1,0),0)+INT($H238*(VLOOKUP($M238,$AN:$BA,MATCH($BA$1,$AN$1:$BA$1,0),0)-VLOOKUP($M238,$AN:$BA,MATCH($AZ$1,$AN$1:$BA$1,0),0)+1))),
IF($M238="지정 캐릭터 PP",
  IF(AND(OR($B238=10,$B238=11),$M238=OFFSET($M238,-1,0)),OFFSET(Q238,-1,0),
    INT($O238*VLOOKUP($M238,$AN:$BA,MATCH($AX$1,$AN$1:$BA$1,0),0))),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영웅등급"),VLOOKUP($M238,$AN:$BA,MATCH($AX$1,$AN$1:$BA$1,0),0),
IF(OR($M238="지정 캐릭터",$M238="지정 캐릭터 LBP1",$M238="지정 캐릭터 LBP2",$M238="지정 캐릭터 LBP3"),
  IF(AND(OR($B238=10,$B238=11),$M238=OFFSET($M238,-1,0)),OFFSET(R238,-1,0),
    INT(VLOOKUP($M238,$AN:$BA,MATCH($AX$1,$AN$1:$BA$1,0),0)*(VLOOKUP($N238,[2]ActorTable!$1:$1048576,MATCH("표준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VLOOKUP($M238,$AN:$BA,MATCH($AX$1,$AN$1:$BA$1,0),0)+INT($I238*(VLOOKUP($M238,$AN:$BA,MATCH($AY$1,$AN$1:$BA$1,0),0)-VLOOKUP($M238,$AN:$BA,MATCH($AX$1,$AN$1:$BA$1,0),0)+1))),
IF($M238="지정 캐릭터 PP",
  IF(AND(OR($B238=10,$B238=11),$M238=OFFSET($M238,-1,0)),OFFSET(R238,-1,0),
    INT($O238*(VLOOKUP($M238,$AN:$BA,MATCH($AX$1,$AN$1:$BA$1,0),0)*(VLOOKUP($M238,$AN:$BA,MATCH($AY$1,$AN$1:$BA$1,0),0)+$I238*(VLOOKUP($M238,$AN:$BA,MATCH($AZ$1,$AN$1:$BA$1,0),0)-VLOOKUP($M238,$AN:$BA,MATCH($AY$1,$AN$1:$BA$1,0),0)))))),
IF(OR($M238="안 지정 캐릭터 PP 일반등급",$M238="안 지정 캐릭터 PP 영웅등급"),
  IF(AND(OR($B238=10,$B238=11),$M238=OFFSET($M238,-1,0)),OFFSET(R238,-1,0),
    $O238*VLOOKUP($M238,$AN:$BA,MATCH($AX$1,$AN$1:$BA$1,0),0)),
"그외없음")))))))</f>
        <v>#VALUE!</v>
      </c>
      <c r="S238" t="e">
        <f ca="1">IF(OR(ISNUMBER(N238),N238="삭제"),"",
IF(LEFT(N238,5)="Equip",
  IF($BN$1&lt;VLOOKUP(N238,[1]EquipTable!$1:$1048576,MATCH("업데이트순번",[1]EquipTable!$1:$1,0),0),"업데이트순번이상",""),
IF(LEFT(N238,5)="Actor",
  IF($BW$1&lt;VLOOKUP(N238,[2]ActorTable!$1:$1048576,MATCH("업데이트순번",[2]ActorTable!$1:$1,0),0),"업데이트순번이상",""),
"그외없음")))</f>
        <v>#VALUE!</v>
      </c>
      <c r="T238" t="e">
        <f t="shared" ca="1" si="69"/>
        <v>#VALUE!</v>
      </c>
      <c r="U238" t="s">
        <v>83</v>
      </c>
      <c r="V238" t="s">
        <v>117</v>
      </c>
      <c r="W238">
        <v>1</v>
      </c>
      <c r="X238" t="s">
        <v>129</v>
      </c>
      <c r="Z238">
        <v>1200</v>
      </c>
      <c r="AA238" t="str">
        <f t="shared" ca="1" si="70"/>
        <v>fe</v>
      </c>
      <c r="AB238" t="s">
        <v>83</v>
      </c>
      <c r="AC238" t="s">
        <v>284</v>
      </c>
      <c r="AD238">
        <v>1</v>
      </c>
      <c r="AE238" t="s">
        <v>129</v>
      </c>
      <c r="AG238">
        <v>3400</v>
      </c>
      <c r="AH238" t="str">
        <f t="shared" si="71"/>
        <v/>
      </c>
      <c r="AI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IFERROR(VLOOKUP(AC238,[2]ActorTable!$A:$G,MATCH("이름참고",[2]ActorTable!$1:$1,0),0),"캐릭터없음"),
"")))))</f>
        <v>용력의 방패</v>
      </c>
      <c r="AJ238">
        <v>1</v>
      </c>
      <c r="AK23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v>
      </c>
      <c r="AL238" t="str">
        <f t="shared" ca="1" si="72"/>
        <v>{"dy":20,"sl":7,"tp":"fe","vl":"Equip7101","cn":1,"pt":"GO","pr":3400}</v>
      </c>
    </row>
    <row r="239" spans="1:38">
      <c r="A239">
        <v>21</v>
      </c>
      <c r="B239">
        <v>7</v>
      </c>
      <c r="C239">
        <f t="shared" si="67"/>
        <v>0</v>
      </c>
      <c r="D239">
        <f t="shared" ca="1" si="79"/>
        <v>0.10430544956261012</v>
      </c>
      <c r="E239">
        <f t="shared" ca="1" si="79"/>
        <v>0.79583519367987265</v>
      </c>
      <c r="F239">
        <f t="shared" ca="1" si="79"/>
        <v>0.70684320753213958</v>
      </c>
      <c r="G239">
        <f t="shared" ca="1" si="79"/>
        <v>0.14373543829311319</v>
      </c>
      <c r="H239">
        <f t="shared" ca="1" si="79"/>
        <v>0.48568204837384643</v>
      </c>
      <c r="I239">
        <f t="shared" ca="1" si="79"/>
        <v>0.94505958568363058</v>
      </c>
      <c r="M239" t="str">
        <f t="shared" ca="1" si="68"/>
        <v>지정 장비</v>
      </c>
      <c r="N239" t="e">
        <f t="shared" ca="1" si="75"/>
        <v>#VALUE!</v>
      </c>
      <c r="O239">
        <f t="shared" ca="1" si="73"/>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캐릭터",$M239="지정 캐릭터 LBP1",$M239="지정 캐릭터 LBP2",$M239="지정 캐릭터 LBP3",$M239="안 지정 캐릭터 영웅등급"),"DI",
IF($M239="지정 캐릭터 PP","DI",
IF(OR($M239="안 지정 캐릭터 PP 일반등급",$M239="안 지정 캐릭터 PP 영웅등급"),"GO",
"그외없음"))))))</f>
        <v>DI</v>
      </c>
      <c r="Q239" t="e">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캐릭터",$M239="지정 캐릭터 LBP1",$M239="지정 캐릭터 LBP2",$M239="지정 캐릭터 LBP3"),
  IF(AND(OR($B239=10,$B239=11),$M239=OFFSET($M239,-1,0)),OFFSET(Q239,-1,0),
    IF(ISBLANK(VLOOKUP($N239,[2]ActorTable!$1:$1048576,MATCH("표준 DI pp Min",[2]ActorTable!$1:$1,0),0)),"삭제",
      INT(VLOOKUP($M239,$AN:$BA,MATCH($AX$1,$AN$1:$BA$1,0),0)*(VLOOKUP($N239,[2]ActorTable!$1:$1048576,MATCH("표준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VLOOKUP($M239,$AN:$BA,MATCH($AZ$1,$AN$1:$BA$1,0),0)+INT($H239*(VLOOKUP($M239,$AN:$BA,MATCH($BA$1,$AN$1:$BA$1,0),0)-VLOOKUP($M239,$AN:$BA,MATCH($AZ$1,$AN$1:$BA$1,0),0)+1))),
IF($M239="지정 캐릭터 PP",
  IF(AND(OR($B239=10,$B239=11),$M239=OFFSET($M239,-1,0)),OFFSET(Q239,-1,0),
    INT($O239*VLOOKUP($M239,$AN:$BA,MATCH($AX$1,$AN$1:$BA$1,0),0))),
"그외없음")))))))</f>
        <v>#VALUE!</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영웅등급"),VLOOKUP($M239,$AN:$BA,MATCH($AX$1,$AN$1:$BA$1,0),0),
IF(OR($M239="지정 캐릭터",$M239="지정 캐릭터 LBP1",$M239="지정 캐릭터 LBP2",$M239="지정 캐릭터 LBP3"),
  IF(AND(OR($B239=10,$B239=11),$M239=OFFSET($M239,-1,0)),OFFSET(R239,-1,0),
    INT(VLOOKUP($M239,$AN:$BA,MATCH($AX$1,$AN$1:$BA$1,0),0)*(VLOOKUP($N239,[2]ActorTable!$1:$1048576,MATCH("표준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VLOOKUP($M239,$AN:$BA,MATCH($AX$1,$AN$1:$BA$1,0),0)+INT($I239*(VLOOKUP($M239,$AN:$BA,MATCH($AY$1,$AN$1:$BA$1,0),0)-VLOOKUP($M239,$AN:$BA,MATCH($AX$1,$AN$1:$BA$1,0),0)+1))),
IF($M239="지정 캐릭터 PP",
  IF(AND(OR($B239=10,$B239=11),$M239=OFFSET($M239,-1,0)),OFFSET(R239,-1,0),
    INT($O239*(VLOOKUP($M239,$AN:$BA,MATCH($AX$1,$AN$1:$BA$1,0),0)*(VLOOKUP($M239,$AN:$BA,MATCH($AY$1,$AN$1:$BA$1,0),0)+$I239*(VLOOKUP($M239,$AN:$BA,MATCH($AZ$1,$AN$1:$BA$1,0),0)-VLOOKUP($M239,$AN:$BA,MATCH($AY$1,$AN$1:$BA$1,0),0)))))),
IF(OR($M239="안 지정 캐릭터 PP 일반등급",$M239="안 지정 캐릭터 PP 영웅등급"),
  IF(AND(OR($B239=10,$B239=11),$M239=OFFSET($M239,-1,0)),OFFSET(R239,-1,0),
    $O239*VLOOKUP($M239,$AN:$BA,MATCH($AX$1,$AN$1:$BA$1,0),0)),
"그외없음")))))))</f>
        <v>#VALUE!</v>
      </c>
      <c r="S239" t="e">
        <f ca="1">IF(OR(ISNUMBER(N239),N239="삭제"),"",
IF(LEFT(N239,5)="Equip",
  IF($BN$1&lt;VLOOKUP(N239,[1]EquipTable!$1:$1048576,MATCH("업데이트순번",[1]EquipTable!$1:$1,0),0),"업데이트순번이상",""),
IF(LEFT(N239,5)="Actor",
  IF($BW$1&lt;VLOOKUP(N239,[2]ActorTable!$1:$1048576,MATCH("업데이트순번",[2]ActorTable!$1:$1,0),0),"업데이트순번이상",""),
"그외없음")))</f>
        <v>#VALUE!</v>
      </c>
      <c r="T239" t="e">
        <f t="shared" ca="1" si="69"/>
        <v>#VALUE!</v>
      </c>
      <c r="U239" t="s">
        <v>83</v>
      </c>
      <c r="V239" t="s">
        <v>192</v>
      </c>
      <c r="W239">
        <v>1</v>
      </c>
      <c r="X239" t="s">
        <v>129</v>
      </c>
      <c r="Z239">
        <v>74300</v>
      </c>
      <c r="AA239" t="str">
        <f t="shared" ca="1" si="70"/>
        <v>fe</v>
      </c>
      <c r="AB239" t="s">
        <v>83</v>
      </c>
      <c r="AC239" t="s">
        <v>295</v>
      </c>
      <c r="AD239">
        <v>1</v>
      </c>
      <c r="AE239" t="s">
        <v>133</v>
      </c>
      <c r="AF239">
        <v>28</v>
      </c>
      <c r="AG239">
        <v>18</v>
      </c>
      <c r="AH239" t="str">
        <f t="shared" si="71"/>
        <v/>
      </c>
      <c r="AI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IFERROR(VLOOKUP(AC239,[2]ActorTable!$A:$G,MATCH("이름참고",[2]ActorTable!$1:$1,0),0),"캐릭터없음"),
"")))))</f>
        <v>흑빛 띠를 두른 도끼</v>
      </c>
      <c r="AJ239">
        <v>1</v>
      </c>
      <c r="AK23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v>
      </c>
      <c r="AL239" t="str">
        <f t="shared" ca="1" si="72"/>
        <v>{"dy":21,"sl":7,"tp":"fe","vl":"Equip0401","cn":1,"pt":"DI","pp":28,"pr":18}</v>
      </c>
    </row>
    <row r="240" spans="1:38">
      <c r="A240">
        <v>22</v>
      </c>
      <c r="B240">
        <v>7</v>
      </c>
      <c r="C240">
        <f t="shared" si="67"/>
        <v>0</v>
      </c>
      <c r="D240">
        <f t="shared" ca="1" si="79"/>
        <v>0.43716460916878241</v>
      </c>
      <c r="E240">
        <f t="shared" ca="1" si="79"/>
        <v>0.8635012875170931</v>
      </c>
      <c r="F240">
        <f t="shared" ca="1" si="79"/>
        <v>0.32472130776406805</v>
      </c>
      <c r="G240">
        <f t="shared" ca="1" si="79"/>
        <v>0.26292244811026133</v>
      </c>
      <c r="H240">
        <f t="shared" ca="1" si="79"/>
        <v>0.93072445981173169</v>
      </c>
      <c r="I240">
        <f t="shared" ca="1" si="79"/>
        <v>0.2871160747930257</v>
      </c>
      <c r="M240" t="str">
        <f t="shared" ca="1" si="68"/>
        <v>지정 장비</v>
      </c>
      <c r="N240" t="e">
        <f t="shared" ca="1" si="75"/>
        <v>#VALUE!</v>
      </c>
      <c r="O240">
        <f t="shared" ca="1" si="73"/>
        <v>1</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캐릭터",$M240="지정 캐릭터 LBP1",$M240="지정 캐릭터 LBP2",$M240="지정 캐릭터 LBP3",$M240="안 지정 캐릭터 영웅등급"),"DI",
IF($M240="지정 캐릭터 PP","DI",
IF(OR($M240="안 지정 캐릭터 PP 일반등급",$M240="안 지정 캐릭터 PP 영웅등급"),"GO",
"그외없음"))))))</f>
        <v>GO</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캐릭터",$M240="지정 캐릭터 LBP1",$M240="지정 캐릭터 LBP2",$M240="지정 캐릭터 LBP3"),
  IF(AND(OR($B240=10,$B240=11),$M240=OFFSET($M240,-1,0)),OFFSET(Q240,-1,0),
    IF(ISBLANK(VLOOKUP($N240,[2]ActorTable!$1:$1048576,MATCH("표준 DI pp Min",[2]ActorTable!$1:$1,0),0)),"삭제",
      INT(VLOOKUP($M240,$AN:$BA,MATCH($AX$1,$AN$1:$BA$1,0),0)*(VLOOKUP($N240,[2]ActorTable!$1:$1048576,MATCH("표준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VLOOKUP($M240,$AN:$BA,MATCH($AZ$1,$AN$1:$BA$1,0),0)+INT($H240*(VLOOKUP($M240,$AN:$BA,MATCH($BA$1,$AN$1:$BA$1,0),0)-VLOOKUP($M240,$AN:$BA,MATCH($AZ$1,$AN$1:$BA$1,0),0)+1))),
IF($M240="지정 캐릭터 PP",
  IF(AND(OR($B240=10,$B240=11),$M240=OFFSET($M240,-1,0)),OFFSET(Q240,-1,0),
    INT($O240*VLOOKUP($M240,$AN:$BA,MATCH($AX$1,$AN$1:$BA$1,0),0))),
"그외없음")))))))</f>
        <v>삭제</v>
      </c>
      <c r="R240" t="e">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영웅등급"),VLOOKUP($M240,$AN:$BA,MATCH($AX$1,$AN$1:$BA$1,0),0),
IF(OR($M240="지정 캐릭터",$M240="지정 캐릭터 LBP1",$M240="지정 캐릭터 LBP2",$M240="지정 캐릭터 LBP3"),
  IF(AND(OR($B240=10,$B240=11),$M240=OFFSET($M240,-1,0)),OFFSET(R240,-1,0),
    INT(VLOOKUP($M240,$AN:$BA,MATCH($AX$1,$AN$1:$BA$1,0),0)*(VLOOKUP($N240,[2]ActorTable!$1:$1048576,MATCH("표준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VLOOKUP($M240,$AN:$BA,MATCH($AX$1,$AN$1:$BA$1,0),0)+INT($I240*(VLOOKUP($M240,$AN:$BA,MATCH($AY$1,$AN$1:$BA$1,0),0)-VLOOKUP($M240,$AN:$BA,MATCH($AX$1,$AN$1:$BA$1,0),0)+1))),
IF($M240="지정 캐릭터 PP",
  IF(AND(OR($B240=10,$B240=11),$M240=OFFSET($M240,-1,0)),OFFSET(R240,-1,0),
    INT($O240*(VLOOKUP($M240,$AN:$BA,MATCH($AX$1,$AN$1:$BA$1,0),0)*(VLOOKUP($M240,$AN:$BA,MATCH($AY$1,$AN$1:$BA$1,0),0)+$I240*(VLOOKUP($M240,$AN:$BA,MATCH($AZ$1,$AN$1:$BA$1,0),0)-VLOOKUP($M240,$AN:$BA,MATCH($AY$1,$AN$1:$BA$1,0),0)))))),
IF(OR($M240="안 지정 캐릭터 PP 일반등급",$M240="안 지정 캐릭터 PP 영웅등급"),
  IF(AND(OR($B240=10,$B240=11),$M240=OFFSET($M240,-1,0)),OFFSET(R240,-1,0),
    $O240*VLOOKUP($M240,$AN:$BA,MATCH($AX$1,$AN$1:$BA$1,0),0)),
"그외없음")))))))</f>
        <v>#VALUE!</v>
      </c>
      <c r="S240" t="e">
        <f ca="1">IF(OR(ISNUMBER(N240),N240="삭제"),"",
IF(LEFT(N240,5)="Equip",
  IF($BN$1&lt;VLOOKUP(N240,[1]EquipTable!$1:$1048576,MATCH("업데이트순번",[1]EquipTable!$1:$1,0),0),"업데이트순번이상",""),
IF(LEFT(N240,5)="Actor",
  IF($BW$1&lt;VLOOKUP(N240,[2]ActorTable!$1:$1048576,MATCH("업데이트순번",[2]ActorTable!$1:$1,0),0),"업데이트순번이상",""),
"그외없음")))</f>
        <v>#VALUE!</v>
      </c>
      <c r="T240" t="e">
        <f t="shared" ca="1" si="69"/>
        <v>#VALUE!</v>
      </c>
      <c r="U240" t="s">
        <v>83</v>
      </c>
      <c r="V240" t="s">
        <v>207</v>
      </c>
      <c r="W240">
        <v>1</v>
      </c>
      <c r="X240" t="s">
        <v>133</v>
      </c>
      <c r="Z240">
        <v>37</v>
      </c>
      <c r="AA240" t="str">
        <f t="shared" ca="1" si="70"/>
        <v>fe</v>
      </c>
      <c r="AB240" t="s">
        <v>83</v>
      </c>
      <c r="AC240" t="s">
        <v>196</v>
      </c>
      <c r="AD240">
        <v>1</v>
      </c>
      <c r="AE240" t="s">
        <v>129</v>
      </c>
      <c r="AG240">
        <v>7600</v>
      </c>
      <c r="AH240" t="str">
        <f t="shared" si="71"/>
        <v/>
      </c>
      <c r="AI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IFERROR(VLOOKUP(AC240,[2]ActorTable!$A:$G,MATCH("이름참고",[2]ActorTable!$1:$1,0),0),"캐릭터없음"),
"")))))</f>
        <v>발열하는 스톤 소드</v>
      </c>
      <c r="AJ240">
        <v>1</v>
      </c>
      <c r="AK24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v>
      </c>
      <c r="AL240" t="str">
        <f t="shared" ca="1" si="72"/>
        <v>{"dy":22,"sl":7,"tp":"fe","vl":"Equip8101","cn":1,"pt":"GO","pr":7600}</v>
      </c>
    </row>
    <row r="241" spans="1:38">
      <c r="A241">
        <v>23</v>
      </c>
      <c r="B241">
        <v>7</v>
      </c>
      <c r="C241">
        <f t="shared" si="67"/>
        <v>0</v>
      </c>
      <c r="D241">
        <f t="shared" ca="1" si="79"/>
        <v>0.42884991573441134</v>
      </c>
      <c r="E241">
        <f t="shared" ca="1" si="79"/>
        <v>0.58103357016591206</v>
      </c>
      <c r="F241">
        <f t="shared" ca="1" si="79"/>
        <v>0.62637418019844782</v>
      </c>
      <c r="G241">
        <f t="shared" ca="1" si="79"/>
        <v>0.23601395123395019</v>
      </c>
      <c r="H241">
        <f t="shared" ca="1" si="79"/>
        <v>0.96380335120894745</v>
      </c>
      <c r="I241">
        <f t="shared" ca="1" si="79"/>
        <v>0.45456395854334009</v>
      </c>
      <c r="M241" t="str">
        <f t="shared" ca="1" si="68"/>
        <v>지정 장비</v>
      </c>
      <c r="N241" t="e">
        <f t="shared" ca="1" si="75"/>
        <v>#VALUE!</v>
      </c>
      <c r="O241">
        <f t="shared" ca="1" si="73"/>
        <v>1</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캐릭터",$M241="지정 캐릭터 LBP1",$M241="지정 캐릭터 LBP2",$M241="지정 캐릭터 LBP3",$M241="안 지정 캐릭터 영웅등급"),"DI",
IF($M241="지정 캐릭터 PP","DI",
IF(OR($M241="안 지정 캐릭터 PP 일반등급",$M241="안 지정 캐릭터 PP 영웅등급"),"GO",
"그외없음"))))))</f>
        <v>DI</v>
      </c>
      <c r="Q241" t="e">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캐릭터",$M241="지정 캐릭터 LBP1",$M241="지정 캐릭터 LBP2",$M241="지정 캐릭터 LBP3"),
  IF(AND(OR($B241=10,$B241=11),$M241=OFFSET($M241,-1,0)),OFFSET(Q241,-1,0),
    IF(ISBLANK(VLOOKUP($N241,[2]ActorTable!$1:$1048576,MATCH("표준 DI pp Min",[2]ActorTable!$1:$1,0),0)),"삭제",
      INT(VLOOKUP($M241,$AN:$BA,MATCH($AX$1,$AN$1:$BA$1,0),0)*(VLOOKUP($N241,[2]ActorTable!$1:$1048576,MATCH("표준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VLOOKUP($M241,$AN:$BA,MATCH($AZ$1,$AN$1:$BA$1,0),0)+INT($H241*(VLOOKUP($M241,$AN:$BA,MATCH($BA$1,$AN$1:$BA$1,0),0)-VLOOKUP($M241,$AN:$BA,MATCH($AZ$1,$AN$1:$BA$1,0),0)+1))),
IF($M241="지정 캐릭터 PP",
  IF(AND(OR($B241=10,$B241=11),$M241=OFFSET($M241,-1,0)),OFFSET(Q241,-1,0),
    INT($O241*VLOOKUP($M241,$AN:$BA,MATCH($AX$1,$AN$1:$BA$1,0),0))),
"그외없음")))))))</f>
        <v>#VALUE!</v>
      </c>
      <c r="R241" t="e">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영웅등급"),VLOOKUP($M241,$AN:$BA,MATCH($AX$1,$AN$1:$BA$1,0),0),
IF(OR($M241="지정 캐릭터",$M241="지정 캐릭터 LBP1",$M241="지정 캐릭터 LBP2",$M241="지정 캐릭터 LBP3"),
  IF(AND(OR($B241=10,$B241=11),$M241=OFFSET($M241,-1,0)),OFFSET(R241,-1,0),
    INT(VLOOKUP($M241,$AN:$BA,MATCH($AX$1,$AN$1:$BA$1,0),0)*(VLOOKUP($N241,[2]ActorTable!$1:$1048576,MATCH("표준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VLOOKUP($M241,$AN:$BA,MATCH($AX$1,$AN$1:$BA$1,0),0)+INT($I241*(VLOOKUP($M241,$AN:$BA,MATCH($AY$1,$AN$1:$BA$1,0),0)-VLOOKUP($M241,$AN:$BA,MATCH($AX$1,$AN$1:$BA$1,0),0)+1))),
IF($M241="지정 캐릭터 PP",
  IF(AND(OR($B241=10,$B241=11),$M241=OFFSET($M241,-1,0)),OFFSET(R241,-1,0),
    INT($O241*(VLOOKUP($M241,$AN:$BA,MATCH($AX$1,$AN$1:$BA$1,0),0)*(VLOOKUP($M241,$AN:$BA,MATCH($AY$1,$AN$1:$BA$1,0),0)+$I241*(VLOOKUP($M241,$AN:$BA,MATCH($AZ$1,$AN$1:$BA$1,0),0)-VLOOKUP($M241,$AN:$BA,MATCH($AY$1,$AN$1:$BA$1,0),0)))))),
IF(OR($M241="안 지정 캐릭터 PP 일반등급",$M241="안 지정 캐릭터 PP 영웅등급"),
  IF(AND(OR($B241=10,$B241=11),$M241=OFFSET($M241,-1,0)),OFFSET(R241,-1,0),
    $O241*VLOOKUP($M241,$AN:$BA,MATCH($AX$1,$AN$1:$BA$1,0),0)),
"그외없음")))))))</f>
        <v>#VALUE!</v>
      </c>
      <c r="S241" t="e">
        <f ca="1">IF(OR(ISNUMBER(N241),N241="삭제"),"",
IF(LEFT(N241,5)="Equip",
  IF($BN$1&lt;VLOOKUP(N241,[1]EquipTable!$1:$1048576,MATCH("업데이트순번",[1]EquipTable!$1:$1,0),0),"업데이트순번이상",""),
IF(LEFT(N241,5)="Actor",
  IF($BW$1&lt;VLOOKUP(N241,[2]ActorTable!$1:$1048576,MATCH("업데이트순번",[2]ActorTable!$1:$1,0),0),"업데이트순번이상",""),
"그외없음")))</f>
        <v>#VALUE!</v>
      </c>
      <c r="T241" t="e">
        <f t="shared" ca="1" si="69"/>
        <v>#VALUE!</v>
      </c>
      <c r="U241" t="s">
        <v>83</v>
      </c>
      <c r="V241" t="s">
        <v>211</v>
      </c>
      <c r="W241">
        <v>1</v>
      </c>
      <c r="X241" t="s">
        <v>129</v>
      </c>
      <c r="Z241">
        <v>73900</v>
      </c>
      <c r="AA241" t="str">
        <f t="shared" ca="1" si="70"/>
        <v>fe</v>
      </c>
      <c r="AB241" t="s">
        <v>83</v>
      </c>
      <c r="AC241" t="s">
        <v>113</v>
      </c>
      <c r="AD241">
        <v>1</v>
      </c>
      <c r="AE241" t="s">
        <v>129</v>
      </c>
      <c r="AG241">
        <v>800</v>
      </c>
      <c r="AH241" t="str">
        <f t="shared" si="71"/>
        <v/>
      </c>
      <c r="AI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IFERROR(VLOOKUP(AC241,[2]ActorTable!$A:$G,MATCH("이름참고",[2]ActorTable!$1:$1,0),0),"캐릭터없음"),
"")))))</f>
        <v>석공의 망치</v>
      </c>
      <c r="AJ241">
        <v>1</v>
      </c>
      <c r="AK24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v>
      </c>
      <c r="AL241" t="str">
        <f t="shared" ca="1" si="72"/>
        <v>{"dy":23,"sl":7,"tp":"fe","vl":"Equip4001","cn":1,"pt":"GO","pr":800}</v>
      </c>
    </row>
    <row r="242" spans="1:38">
      <c r="A242">
        <v>24</v>
      </c>
      <c r="B242">
        <v>7</v>
      </c>
      <c r="C242">
        <f t="shared" si="67"/>
        <v>0</v>
      </c>
      <c r="D242">
        <f t="shared" ref="D242:I251" ca="1" si="80">RAND()</f>
        <v>0.50295323712352813</v>
      </c>
      <c r="E242">
        <f t="shared" ca="1" si="80"/>
        <v>0.1059978198226853</v>
      </c>
      <c r="F242">
        <f t="shared" ca="1" si="80"/>
        <v>0.73762727092559088</v>
      </c>
      <c r="G242">
        <f t="shared" ca="1" si="80"/>
        <v>0.57966468172721597</v>
      </c>
      <c r="H242">
        <f t="shared" ca="1" si="80"/>
        <v>0.94206559407256674</v>
      </c>
      <c r="I242">
        <f t="shared" ca="1" si="80"/>
        <v>0.19426683450080184</v>
      </c>
      <c r="M242" t="str">
        <f t="shared" ca="1" si="68"/>
        <v>지정 장비</v>
      </c>
      <c r="N242" t="e">
        <f t="shared" ca="1" si="75"/>
        <v>#VALUE!</v>
      </c>
      <c r="O242">
        <f t="shared" ca="1" si="73"/>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캐릭터",$M242="지정 캐릭터 LBP1",$M242="지정 캐릭터 LBP2",$M242="지정 캐릭터 LBP3",$M242="안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캐릭터",$M242="지정 캐릭터 LBP1",$M242="지정 캐릭터 LBP2",$M242="지정 캐릭터 LBP3"),
  IF(AND(OR($B242=10,$B242=11),$M242=OFFSET($M242,-1,0)),OFFSET(Q242,-1,0),
    IF(ISBLANK(VLOOKUP($N242,[2]ActorTable!$1:$1048576,MATCH("표준 DI pp Min",[2]ActorTable!$1:$1,0),0)),"삭제",
      INT(VLOOKUP($M242,$AN:$BA,MATCH($AX$1,$AN$1:$BA$1,0),0)*(VLOOKUP($N242,[2]ActorTable!$1:$1048576,MATCH("표준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VLOOKUP($M242,$AN:$BA,MATCH($AZ$1,$AN$1:$BA$1,0),0)+INT($H242*(VLOOKUP($M242,$AN:$BA,MATCH($BA$1,$AN$1:$BA$1,0),0)-VLOOKUP($M242,$AN:$BA,MATCH($AZ$1,$AN$1:$BA$1,0),0)+1))),
IF($M242="지정 캐릭터 PP",
  IF(AND(OR($B242=10,$B242=11),$M242=OFFSET($M242,-1,0)),OFFSET(Q242,-1,0),
    INT($O242*VLOOKUP($M242,$AN:$BA,MATCH($AX$1,$AN$1:$BA$1,0),0))),
"그외없음")))))))</f>
        <v>삭제</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영웅등급"),VLOOKUP($M242,$AN:$BA,MATCH($AX$1,$AN$1:$BA$1,0),0),
IF(OR($M242="지정 캐릭터",$M242="지정 캐릭터 LBP1",$M242="지정 캐릭터 LBP2",$M242="지정 캐릭터 LBP3"),
  IF(AND(OR($B242=10,$B242=11),$M242=OFFSET($M242,-1,0)),OFFSET(R242,-1,0),
    INT(VLOOKUP($M242,$AN:$BA,MATCH($AX$1,$AN$1:$BA$1,0),0)*(VLOOKUP($N242,[2]ActorTable!$1:$1048576,MATCH("표준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VLOOKUP($M242,$AN:$BA,MATCH($AX$1,$AN$1:$BA$1,0),0)+INT($I242*(VLOOKUP($M242,$AN:$BA,MATCH($AY$1,$AN$1:$BA$1,0),0)-VLOOKUP($M242,$AN:$BA,MATCH($AX$1,$AN$1:$BA$1,0),0)+1))),
IF($M242="지정 캐릭터 PP",
  IF(AND(OR($B242=10,$B242=11),$M242=OFFSET($M242,-1,0)),OFFSET(R242,-1,0),
    INT($O242*(VLOOKUP($M242,$AN:$BA,MATCH($AX$1,$AN$1:$BA$1,0),0)*(VLOOKUP($M242,$AN:$BA,MATCH($AY$1,$AN$1:$BA$1,0),0)+$I242*(VLOOKUP($M242,$AN:$BA,MATCH($AZ$1,$AN$1:$BA$1,0),0)-VLOOKUP($M242,$AN:$BA,MATCH($AY$1,$AN$1:$BA$1,0),0)))))),
IF(OR($M242="안 지정 캐릭터 PP 일반등급",$M242="안 지정 캐릭터 PP 영웅등급"),
  IF(AND(OR($B242=10,$B242=11),$M242=OFFSET($M242,-1,0)),OFFSET(R242,-1,0),
    $O242*VLOOKUP($M242,$AN:$BA,MATCH($AX$1,$AN$1:$BA$1,0),0)),
"그외없음")))))))</f>
        <v>#VALUE!</v>
      </c>
      <c r="S242" t="e">
        <f ca="1">IF(OR(ISNUMBER(N242),N242="삭제"),"",
IF(LEFT(N242,5)="Equip",
  IF($BN$1&lt;VLOOKUP(N242,[1]EquipTable!$1:$1048576,MATCH("업데이트순번",[1]EquipTable!$1:$1,0),0),"업데이트순번이상",""),
IF(LEFT(N242,5)="Actor",
  IF($BW$1&lt;VLOOKUP(N242,[2]ActorTable!$1:$1048576,MATCH("업데이트순번",[2]ActorTable!$1:$1,0),0),"업데이트순번이상",""),
"그외없음")))</f>
        <v>#VALUE!</v>
      </c>
      <c r="T242" t="e">
        <f t="shared" ca="1" si="69"/>
        <v>#VALUE!</v>
      </c>
      <c r="U242" t="s">
        <v>83</v>
      </c>
      <c r="V242" t="s">
        <v>211</v>
      </c>
      <c r="W242">
        <v>1</v>
      </c>
      <c r="X242" t="s">
        <v>133</v>
      </c>
      <c r="Z242">
        <v>89</v>
      </c>
      <c r="AA242" t="str">
        <f t="shared" ca="1" si="70"/>
        <v>fe</v>
      </c>
      <c r="AB242" t="s">
        <v>83</v>
      </c>
      <c r="AC242" t="s">
        <v>296</v>
      </c>
      <c r="AD242">
        <v>1</v>
      </c>
      <c r="AE242" t="s">
        <v>129</v>
      </c>
      <c r="AG242">
        <v>7600</v>
      </c>
      <c r="AH242" t="str">
        <f t="shared" si="71"/>
        <v/>
      </c>
      <c r="AI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IFERROR(VLOOKUP(AC242,[2]ActorTable!$A:$G,MATCH("이름참고",[2]ActorTable!$1:$1,0),0),"캐릭터없음"),
"")))))</f>
        <v>태양과 달과 별</v>
      </c>
      <c r="AJ242">
        <v>1</v>
      </c>
      <c r="AK24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v>
      </c>
      <c r="AL242" t="str">
        <f t="shared" ca="1" si="72"/>
        <v>{"dy":24,"sl":7,"tp":"fe","vl":"Equip3302","cn":1,"pt":"GO","pr":7600}</v>
      </c>
    </row>
    <row r="243" spans="1:38">
      <c r="A243">
        <v>25</v>
      </c>
      <c r="B243">
        <v>7</v>
      </c>
      <c r="C243">
        <f t="shared" si="67"/>
        <v>0</v>
      </c>
      <c r="D243">
        <f t="shared" ca="1" si="80"/>
        <v>6.0901934008010805E-3</v>
      </c>
      <c r="E243">
        <f t="shared" ca="1" si="80"/>
        <v>0.15877309904424675</v>
      </c>
      <c r="F243">
        <f t="shared" ca="1" si="80"/>
        <v>0.25887368443403935</v>
      </c>
      <c r="G243">
        <f t="shared" ca="1" si="80"/>
        <v>0.9871481744002415</v>
      </c>
      <c r="H243">
        <f t="shared" ca="1" si="80"/>
        <v>0.70611799109971174</v>
      </c>
      <c r="I243">
        <f t="shared" ca="1" si="80"/>
        <v>0.63459718124242215</v>
      </c>
      <c r="M243" t="str">
        <f t="shared" ca="1" si="68"/>
        <v>지정 장비</v>
      </c>
      <c r="N243" t="e">
        <f t="shared" ca="1" si="75"/>
        <v>#VALUE!</v>
      </c>
      <c r="O243">
        <f t="shared" ca="1" si="73"/>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캐릭터",$M243="지정 캐릭터 LBP1",$M243="지정 캐릭터 LBP2",$M243="지정 캐릭터 LBP3",$M243="안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캐릭터",$M243="지정 캐릭터 LBP1",$M243="지정 캐릭터 LBP2",$M243="지정 캐릭터 LBP3"),
  IF(AND(OR($B243=10,$B243=11),$M243=OFFSET($M243,-1,0)),OFFSET(Q243,-1,0),
    IF(ISBLANK(VLOOKUP($N243,[2]ActorTable!$1:$1048576,MATCH("표준 DI pp Min",[2]ActorTable!$1:$1,0),0)),"삭제",
      INT(VLOOKUP($M243,$AN:$BA,MATCH($AX$1,$AN$1:$BA$1,0),0)*(VLOOKUP($N243,[2]ActorTable!$1:$1048576,MATCH("표준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VLOOKUP($M243,$AN:$BA,MATCH($AZ$1,$AN$1:$BA$1,0),0)+INT($H243*(VLOOKUP($M243,$AN:$BA,MATCH($BA$1,$AN$1:$BA$1,0),0)-VLOOKUP($M243,$AN:$BA,MATCH($AZ$1,$AN$1:$BA$1,0),0)+1))),
IF($M243="지정 캐릭터 PP",
  IF(AND(OR($B243=10,$B243=11),$M243=OFFSET($M243,-1,0)),OFFSET(Q243,-1,0),
    INT($O243*VLOOKUP($M243,$AN:$BA,MATCH($AX$1,$AN$1:$BA$1,0),0))),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영웅등급"),VLOOKUP($M243,$AN:$BA,MATCH($AX$1,$AN$1:$BA$1,0),0),
IF(OR($M243="지정 캐릭터",$M243="지정 캐릭터 LBP1",$M243="지정 캐릭터 LBP2",$M243="지정 캐릭터 LBP3"),
  IF(AND(OR($B243=10,$B243=11),$M243=OFFSET($M243,-1,0)),OFFSET(R243,-1,0),
    INT(VLOOKUP($M243,$AN:$BA,MATCH($AX$1,$AN$1:$BA$1,0),0)*(VLOOKUP($N243,[2]ActorTable!$1:$1048576,MATCH("표준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VLOOKUP($M243,$AN:$BA,MATCH($AX$1,$AN$1:$BA$1,0),0)+INT($I243*(VLOOKUP($M243,$AN:$BA,MATCH($AY$1,$AN$1:$BA$1,0),0)-VLOOKUP($M243,$AN:$BA,MATCH($AX$1,$AN$1:$BA$1,0),0)+1))),
IF($M243="지정 캐릭터 PP",
  IF(AND(OR($B243=10,$B243=11),$M243=OFFSET($M243,-1,0)),OFFSET(R243,-1,0),
    INT($O243*(VLOOKUP($M243,$AN:$BA,MATCH($AX$1,$AN$1:$BA$1,0),0)*(VLOOKUP($M243,$AN:$BA,MATCH($AY$1,$AN$1:$BA$1,0),0)+$I243*(VLOOKUP($M243,$AN:$BA,MATCH($AZ$1,$AN$1:$BA$1,0),0)-VLOOKUP($M243,$AN:$BA,MATCH($AY$1,$AN$1:$BA$1,0),0)))))),
IF(OR($M243="안 지정 캐릭터 PP 일반등급",$M243="안 지정 캐릭터 PP 영웅등급"),
  IF(AND(OR($B243=10,$B243=11),$M243=OFFSET($M243,-1,0)),OFFSET(R243,-1,0),
    $O243*VLOOKUP($M243,$AN:$BA,MATCH($AX$1,$AN$1:$BA$1,0),0)),
"그외없음")))))))</f>
        <v>#VALUE!</v>
      </c>
      <c r="S243" t="e">
        <f ca="1">IF(OR(ISNUMBER(N243),N243="삭제"),"",
IF(LEFT(N243,5)="Equip",
  IF($BN$1&lt;VLOOKUP(N243,[1]EquipTable!$1:$1048576,MATCH("업데이트순번",[1]EquipTable!$1:$1,0),0),"업데이트순번이상",""),
IF(LEFT(N243,5)="Actor",
  IF($BW$1&lt;VLOOKUP(N243,[2]ActorTable!$1:$1048576,MATCH("업데이트순번",[2]ActorTable!$1:$1,0),0),"업데이트순번이상",""),
"그외없음")))</f>
        <v>#VALUE!</v>
      </c>
      <c r="T243" t="e">
        <f t="shared" ca="1" si="69"/>
        <v>#VALUE!</v>
      </c>
      <c r="U243" t="s">
        <v>83</v>
      </c>
      <c r="V243" t="s">
        <v>213</v>
      </c>
      <c r="W243">
        <v>1</v>
      </c>
      <c r="X243" t="s">
        <v>129</v>
      </c>
      <c r="Z243">
        <v>700</v>
      </c>
      <c r="AA243" t="str">
        <f t="shared" ca="1" si="70"/>
        <v>fe</v>
      </c>
      <c r="AB243" t="s">
        <v>83</v>
      </c>
      <c r="AC243" t="s">
        <v>205</v>
      </c>
      <c r="AD243">
        <v>1</v>
      </c>
      <c r="AE243" t="s">
        <v>129</v>
      </c>
      <c r="AG243">
        <v>900</v>
      </c>
      <c r="AH243" t="str">
        <f t="shared" si="71"/>
        <v/>
      </c>
      <c r="AI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IFERROR(VLOOKUP(AC243,[2]ActorTable!$A:$G,MATCH("이름참고",[2]ActorTable!$1:$1,0),0),"캐릭터없음"),
"")))))</f>
        <v>날 달린 헤비 메이스</v>
      </c>
      <c r="AJ243">
        <v>1</v>
      </c>
      <c r="AK24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v>
      </c>
      <c r="AL243" t="str">
        <f t="shared" ca="1" si="72"/>
        <v>{"dy":25,"sl":7,"tp":"fe","vl":"Equip4002","cn":1,"pt":"GO","pr":900}</v>
      </c>
    </row>
    <row r="244" spans="1:38">
      <c r="A244">
        <v>26</v>
      </c>
      <c r="B244">
        <v>7</v>
      </c>
      <c r="C244">
        <f t="shared" si="67"/>
        <v>0</v>
      </c>
      <c r="D244">
        <f t="shared" ca="1" si="80"/>
        <v>0.42823739618999612</v>
      </c>
      <c r="E244">
        <f t="shared" ca="1" si="80"/>
        <v>0.19439309440711405</v>
      </c>
      <c r="F244">
        <f t="shared" ca="1" si="80"/>
        <v>0.38293351662846542</v>
      </c>
      <c r="G244">
        <f t="shared" ca="1" si="80"/>
        <v>0.43079927812005014</v>
      </c>
      <c r="H244">
        <f t="shared" ca="1" si="80"/>
        <v>0.22625639715925494</v>
      </c>
      <c r="I244">
        <f t="shared" ca="1" si="80"/>
        <v>0.41542836249706572</v>
      </c>
      <c r="M244" t="str">
        <f t="shared" ca="1" si="68"/>
        <v>지정 장비</v>
      </c>
      <c r="N244" t="e">
        <f t="shared" ca="1" si="75"/>
        <v>#VALUE!</v>
      </c>
      <c r="O244">
        <f t="shared" ca="1" si="73"/>
        <v>1</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캐릭터",$M244="지정 캐릭터 LBP1",$M244="지정 캐릭터 LBP2",$M244="지정 캐릭터 LBP3",$M244="안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캐릭터",$M244="지정 캐릭터 LBP1",$M244="지정 캐릭터 LBP2",$M244="지정 캐릭터 LBP3"),
  IF(AND(OR($B244=10,$B244=11),$M244=OFFSET($M244,-1,0)),OFFSET(Q244,-1,0),
    IF(ISBLANK(VLOOKUP($N244,[2]ActorTable!$1:$1048576,MATCH("표준 DI pp Min",[2]ActorTable!$1:$1,0),0)),"삭제",
      INT(VLOOKUP($M244,$AN:$BA,MATCH($AX$1,$AN$1:$BA$1,0),0)*(VLOOKUP($N244,[2]ActorTable!$1:$1048576,MATCH("표준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VLOOKUP($M244,$AN:$BA,MATCH($AZ$1,$AN$1:$BA$1,0),0)+INT($H244*(VLOOKUP($M244,$AN:$BA,MATCH($BA$1,$AN$1:$BA$1,0),0)-VLOOKUP($M244,$AN:$BA,MATCH($AZ$1,$AN$1:$BA$1,0),0)+1))),
IF($M244="지정 캐릭터 PP",
  IF(AND(OR($B244=10,$B244=11),$M244=OFFSET($M244,-1,0)),OFFSET(Q244,-1,0),
    INT($O244*VLOOKUP($M244,$AN:$BA,MATCH($AX$1,$AN$1:$BA$1,0),0))),
"그외없음")))))))</f>
        <v>삭제</v>
      </c>
      <c r="R244" t="e">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영웅등급"),VLOOKUP($M244,$AN:$BA,MATCH($AX$1,$AN$1:$BA$1,0),0),
IF(OR($M244="지정 캐릭터",$M244="지정 캐릭터 LBP1",$M244="지정 캐릭터 LBP2",$M244="지정 캐릭터 LBP3"),
  IF(AND(OR($B244=10,$B244=11),$M244=OFFSET($M244,-1,0)),OFFSET(R244,-1,0),
    INT(VLOOKUP($M244,$AN:$BA,MATCH($AX$1,$AN$1:$BA$1,0),0)*(VLOOKUP($N244,[2]ActorTable!$1:$1048576,MATCH("표준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VLOOKUP($M244,$AN:$BA,MATCH($AX$1,$AN$1:$BA$1,0),0)+INT($I244*(VLOOKUP($M244,$AN:$BA,MATCH($AY$1,$AN$1:$BA$1,0),0)-VLOOKUP($M244,$AN:$BA,MATCH($AX$1,$AN$1:$BA$1,0),0)+1))),
IF($M244="지정 캐릭터 PP",
  IF(AND(OR($B244=10,$B244=11),$M244=OFFSET($M244,-1,0)),OFFSET(R244,-1,0),
    INT($O244*(VLOOKUP($M244,$AN:$BA,MATCH($AX$1,$AN$1:$BA$1,0),0)*(VLOOKUP($M244,$AN:$BA,MATCH($AY$1,$AN$1:$BA$1,0),0)+$I244*(VLOOKUP($M244,$AN:$BA,MATCH($AZ$1,$AN$1:$BA$1,0),0)-VLOOKUP($M244,$AN:$BA,MATCH($AY$1,$AN$1:$BA$1,0),0)))))),
IF(OR($M244="안 지정 캐릭터 PP 일반등급",$M244="안 지정 캐릭터 PP 영웅등급"),
  IF(AND(OR($B244=10,$B244=11),$M244=OFFSET($M244,-1,0)),OFFSET(R244,-1,0),
    $O244*VLOOKUP($M244,$AN:$BA,MATCH($AX$1,$AN$1:$BA$1,0),0)),
"그외없음")))))))</f>
        <v>#VALUE!</v>
      </c>
      <c r="S244" t="e">
        <f ca="1">IF(OR(ISNUMBER(N244),N244="삭제"),"",
IF(LEFT(N244,5)="Equip",
  IF($BN$1&lt;VLOOKUP(N244,[1]EquipTable!$1:$1048576,MATCH("업데이트순번",[1]EquipTable!$1:$1,0),0),"업데이트순번이상",""),
IF(LEFT(N244,5)="Actor",
  IF($BW$1&lt;VLOOKUP(N244,[2]ActorTable!$1:$1048576,MATCH("업데이트순번",[2]ActorTable!$1:$1,0),0),"업데이트순번이상",""),
"그외없음")))</f>
        <v>#VALUE!</v>
      </c>
      <c r="T244" t="e">
        <f t="shared" ca="1" si="69"/>
        <v>#VALUE!</v>
      </c>
      <c r="U244" t="s">
        <v>83</v>
      </c>
      <c r="V244" t="s">
        <v>265</v>
      </c>
      <c r="W244">
        <v>1</v>
      </c>
      <c r="X244" t="s">
        <v>129</v>
      </c>
      <c r="Z244">
        <v>7600</v>
      </c>
      <c r="AA244" t="str">
        <f t="shared" ca="1" si="70"/>
        <v>fe</v>
      </c>
      <c r="AB244" t="s">
        <v>83</v>
      </c>
      <c r="AC244" t="s">
        <v>203</v>
      </c>
      <c r="AD244">
        <v>1</v>
      </c>
      <c r="AE244" t="s">
        <v>129</v>
      </c>
      <c r="AG244">
        <v>2000</v>
      </c>
      <c r="AH244" t="str">
        <f t="shared" si="71"/>
        <v/>
      </c>
      <c r="AI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IFERROR(VLOOKUP(AC244,[2]ActorTable!$A:$G,MATCH("이름참고",[2]ActorTable!$1:$1,0),0),"캐릭터없음"),
"")))))</f>
        <v>트라이리볼버</v>
      </c>
      <c r="AJ244">
        <v>1</v>
      </c>
      <c r="AK24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v>
      </c>
      <c r="AL244" t="str">
        <f t="shared" ca="1" si="72"/>
        <v>{"dy":26,"sl":7,"tp":"fe","vl":"Equip6001","cn":1,"pt":"GO","pr":2000}</v>
      </c>
    </row>
    <row r="245" spans="1:38">
      <c r="A245">
        <v>27</v>
      </c>
      <c r="B245">
        <v>7</v>
      </c>
      <c r="C245">
        <f t="shared" si="67"/>
        <v>0</v>
      </c>
      <c r="D245">
        <f t="shared" ca="1" si="80"/>
        <v>8.3652019355869411E-2</v>
      </c>
      <c r="E245">
        <f t="shared" ca="1" si="80"/>
        <v>0.29215512379057473</v>
      </c>
      <c r="F245">
        <f t="shared" ca="1" si="80"/>
        <v>5.7948361889436306E-2</v>
      </c>
      <c r="G245">
        <f t="shared" ca="1" si="80"/>
        <v>0.16588094794989405</v>
      </c>
      <c r="H245">
        <f t="shared" ca="1" si="80"/>
        <v>0.4203153951157893</v>
      </c>
      <c r="I245">
        <f t="shared" ca="1" si="80"/>
        <v>0.37253769865063247</v>
      </c>
      <c r="M245" t="str">
        <f t="shared" ca="1" si="68"/>
        <v>지정 장비</v>
      </c>
      <c r="N245" t="e">
        <f t="shared" ca="1" si="75"/>
        <v>#VALUE!</v>
      </c>
      <c r="O245">
        <f t="shared" ca="1" si="73"/>
        <v>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캐릭터",$M245="지정 캐릭터 LBP1",$M245="지정 캐릭터 LBP2",$M245="지정 캐릭터 LBP3",$M245="안 지정 캐릭터 영웅등급"),"DI",
IF($M245="지정 캐릭터 PP","DI",
IF(OR($M245="안 지정 캐릭터 PP 일반등급",$M245="안 지정 캐릭터 PP 영웅등급"),"GO",
"그외없음"))))))</f>
        <v>DI</v>
      </c>
      <c r="Q245" t="e">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캐릭터",$M245="지정 캐릭터 LBP1",$M245="지정 캐릭터 LBP2",$M245="지정 캐릭터 LBP3"),
  IF(AND(OR($B245=10,$B245=11),$M245=OFFSET($M245,-1,0)),OFFSET(Q245,-1,0),
    IF(ISBLANK(VLOOKUP($N245,[2]ActorTable!$1:$1048576,MATCH("표준 DI pp Min",[2]ActorTable!$1:$1,0),0)),"삭제",
      INT(VLOOKUP($M245,$AN:$BA,MATCH($AX$1,$AN$1:$BA$1,0),0)*(VLOOKUP($N245,[2]ActorTable!$1:$1048576,MATCH("표준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VLOOKUP($M245,$AN:$BA,MATCH($AZ$1,$AN$1:$BA$1,0),0)+INT($H245*(VLOOKUP($M245,$AN:$BA,MATCH($BA$1,$AN$1:$BA$1,0),0)-VLOOKUP($M245,$AN:$BA,MATCH($AZ$1,$AN$1:$BA$1,0),0)+1))),
IF($M245="지정 캐릭터 PP",
  IF(AND(OR($B245=10,$B245=11),$M245=OFFSET($M245,-1,0)),OFFSET(Q245,-1,0),
    INT($O245*VLOOKUP($M245,$AN:$BA,MATCH($AX$1,$AN$1:$BA$1,0),0))),
"그외없음")))))))</f>
        <v>#VALUE!</v>
      </c>
      <c r="R245" t="e">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영웅등급"),VLOOKUP($M245,$AN:$BA,MATCH($AX$1,$AN$1:$BA$1,0),0),
IF(OR($M245="지정 캐릭터",$M245="지정 캐릭터 LBP1",$M245="지정 캐릭터 LBP2",$M245="지정 캐릭터 LBP3"),
  IF(AND(OR($B245=10,$B245=11),$M245=OFFSET($M245,-1,0)),OFFSET(R245,-1,0),
    INT(VLOOKUP($M245,$AN:$BA,MATCH($AX$1,$AN$1:$BA$1,0),0)*(VLOOKUP($N245,[2]ActorTable!$1:$1048576,MATCH("표준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VLOOKUP($M245,$AN:$BA,MATCH($AX$1,$AN$1:$BA$1,0),0)+INT($I245*(VLOOKUP($M245,$AN:$BA,MATCH($AY$1,$AN$1:$BA$1,0),0)-VLOOKUP($M245,$AN:$BA,MATCH($AX$1,$AN$1:$BA$1,0),0)+1))),
IF($M245="지정 캐릭터 PP",
  IF(AND(OR($B245=10,$B245=11),$M245=OFFSET($M245,-1,0)),OFFSET(R245,-1,0),
    INT($O245*(VLOOKUP($M245,$AN:$BA,MATCH($AX$1,$AN$1:$BA$1,0),0)*(VLOOKUP($M245,$AN:$BA,MATCH($AY$1,$AN$1:$BA$1,0),0)+$I245*(VLOOKUP($M245,$AN:$BA,MATCH($AZ$1,$AN$1:$BA$1,0),0)-VLOOKUP($M245,$AN:$BA,MATCH($AY$1,$AN$1:$BA$1,0),0)))))),
IF(OR($M245="안 지정 캐릭터 PP 일반등급",$M245="안 지정 캐릭터 PP 영웅등급"),
  IF(AND(OR($B245=10,$B245=11),$M245=OFFSET($M245,-1,0)),OFFSET(R245,-1,0),
    $O245*VLOOKUP($M245,$AN:$BA,MATCH($AX$1,$AN$1:$BA$1,0),0)),
"그외없음")))))))</f>
        <v>#VALUE!</v>
      </c>
      <c r="S245" t="e">
        <f ca="1">IF(OR(ISNUMBER(N245),N245="삭제"),"",
IF(LEFT(N245,5)="Equip",
  IF($BN$1&lt;VLOOKUP(N245,[1]EquipTable!$1:$1048576,MATCH("업데이트순번",[1]EquipTable!$1:$1,0),0),"업데이트순번이상",""),
IF(LEFT(N245,5)="Actor",
  IF($BW$1&lt;VLOOKUP(N245,[2]ActorTable!$1:$1048576,MATCH("업데이트순번",[2]ActorTable!$1:$1,0),0),"업데이트순번이상",""),
"그외없음")))</f>
        <v>#VALUE!</v>
      </c>
      <c r="T245" t="e">
        <f t="shared" ca="1" si="69"/>
        <v>#VALUE!</v>
      </c>
      <c r="U245" t="s">
        <v>83</v>
      </c>
      <c r="V245" t="s">
        <v>112</v>
      </c>
      <c r="W245">
        <v>1</v>
      </c>
      <c r="X245" t="s">
        <v>129</v>
      </c>
      <c r="Z245">
        <v>3500</v>
      </c>
      <c r="AA245" t="str">
        <f t="shared" ca="1" si="70"/>
        <v>fe</v>
      </c>
      <c r="AB245" t="s">
        <v>83</v>
      </c>
      <c r="AC245" t="s">
        <v>284</v>
      </c>
      <c r="AD245">
        <v>1</v>
      </c>
      <c r="AE245" t="s">
        <v>129</v>
      </c>
      <c r="AG245">
        <v>3900</v>
      </c>
      <c r="AH245" t="str">
        <f t="shared" si="71"/>
        <v/>
      </c>
      <c r="AI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IFERROR(VLOOKUP(AC245,[2]ActorTable!$A:$G,MATCH("이름참고",[2]ActorTable!$1:$1,0),0),"캐릭터없음"),
"")))))</f>
        <v>용력의 방패</v>
      </c>
      <c r="AJ245">
        <v>1</v>
      </c>
      <c r="AK24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v>
      </c>
      <c r="AL245" t="str">
        <f t="shared" ca="1" si="72"/>
        <v>{"dy":27,"sl":7,"tp":"fe","vl":"Equip7101","cn":1,"pt":"GO","pr":3900}</v>
      </c>
    </row>
    <row r="246" spans="1:38">
      <c r="A246">
        <v>28</v>
      </c>
      <c r="B246">
        <v>7</v>
      </c>
      <c r="C246">
        <f t="shared" si="67"/>
        <v>0</v>
      </c>
      <c r="D246">
        <f t="shared" ca="1" si="80"/>
        <v>0.32714590614298533</v>
      </c>
      <c r="E246">
        <f t="shared" ca="1" si="80"/>
        <v>0.46900247308636367</v>
      </c>
      <c r="F246">
        <f t="shared" ca="1" si="80"/>
        <v>0.41119582328874926</v>
      </c>
      <c r="G246">
        <f t="shared" ca="1" si="80"/>
        <v>0.82087079981958189</v>
      </c>
      <c r="H246">
        <f t="shared" ca="1" si="80"/>
        <v>0.32417642210685338</v>
      </c>
      <c r="I246">
        <f t="shared" ca="1" si="80"/>
        <v>0.13877755907807043</v>
      </c>
      <c r="M246" t="str">
        <f t="shared" ca="1" si="68"/>
        <v>지정 장비</v>
      </c>
      <c r="N246" t="e">
        <f t="shared" ca="1" si="75"/>
        <v>#VALUE!</v>
      </c>
      <c r="O246">
        <f t="shared" ca="1" si="73"/>
        <v>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캐릭터",$M246="지정 캐릭터 LBP1",$M246="지정 캐릭터 LBP2",$M246="지정 캐릭터 LBP3",$M246="안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캐릭터",$M246="지정 캐릭터 LBP1",$M246="지정 캐릭터 LBP2",$M246="지정 캐릭터 LBP3"),
  IF(AND(OR($B246=10,$B246=11),$M246=OFFSET($M246,-1,0)),OFFSET(Q246,-1,0),
    IF(ISBLANK(VLOOKUP($N246,[2]ActorTable!$1:$1048576,MATCH("표준 DI pp Min",[2]ActorTable!$1:$1,0),0)),"삭제",
      INT(VLOOKUP($M246,$AN:$BA,MATCH($AX$1,$AN$1:$BA$1,0),0)*(VLOOKUP($N246,[2]ActorTable!$1:$1048576,MATCH("표준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VLOOKUP($M246,$AN:$BA,MATCH($AZ$1,$AN$1:$BA$1,0),0)+INT($H246*(VLOOKUP($M246,$AN:$BA,MATCH($BA$1,$AN$1:$BA$1,0),0)-VLOOKUP($M246,$AN:$BA,MATCH($AZ$1,$AN$1:$BA$1,0),0)+1))),
IF($M246="지정 캐릭터 PP",
  IF(AND(OR($B246=10,$B246=11),$M246=OFFSET($M246,-1,0)),OFFSET(Q246,-1,0),
    INT($O246*VLOOKUP($M246,$AN:$BA,MATCH($AX$1,$AN$1:$BA$1,0),0))),
"그외없음")))))))</f>
        <v>삭제</v>
      </c>
      <c r="R246" t="e">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영웅등급"),VLOOKUP($M246,$AN:$BA,MATCH($AX$1,$AN$1:$BA$1,0),0),
IF(OR($M246="지정 캐릭터",$M246="지정 캐릭터 LBP1",$M246="지정 캐릭터 LBP2",$M246="지정 캐릭터 LBP3"),
  IF(AND(OR($B246=10,$B246=11),$M246=OFFSET($M246,-1,0)),OFFSET(R246,-1,0),
    INT(VLOOKUP($M246,$AN:$BA,MATCH($AX$1,$AN$1:$BA$1,0),0)*(VLOOKUP($N246,[2]ActorTable!$1:$1048576,MATCH("표준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VLOOKUP($M246,$AN:$BA,MATCH($AX$1,$AN$1:$BA$1,0),0)+INT($I246*(VLOOKUP($M246,$AN:$BA,MATCH($AY$1,$AN$1:$BA$1,0),0)-VLOOKUP($M246,$AN:$BA,MATCH($AX$1,$AN$1:$BA$1,0),0)+1))),
IF($M246="지정 캐릭터 PP",
  IF(AND(OR($B246=10,$B246=11),$M246=OFFSET($M246,-1,0)),OFFSET(R246,-1,0),
    INT($O246*(VLOOKUP($M246,$AN:$BA,MATCH($AX$1,$AN$1:$BA$1,0),0)*(VLOOKUP($M246,$AN:$BA,MATCH($AY$1,$AN$1:$BA$1,0),0)+$I246*(VLOOKUP($M246,$AN:$BA,MATCH($AZ$1,$AN$1:$BA$1,0),0)-VLOOKUP($M246,$AN:$BA,MATCH($AY$1,$AN$1:$BA$1,0),0)))))),
IF(OR($M246="안 지정 캐릭터 PP 일반등급",$M246="안 지정 캐릭터 PP 영웅등급"),
  IF(AND(OR($B246=10,$B246=11),$M246=OFFSET($M246,-1,0)),OFFSET(R246,-1,0),
    $O246*VLOOKUP($M246,$AN:$BA,MATCH($AX$1,$AN$1:$BA$1,0),0)),
"그외없음")))))))</f>
        <v>#VALUE!</v>
      </c>
      <c r="S246" t="e">
        <f ca="1">IF(OR(ISNUMBER(N246),N246="삭제"),"",
IF(LEFT(N246,5)="Equip",
  IF($BN$1&lt;VLOOKUP(N246,[1]EquipTable!$1:$1048576,MATCH("업데이트순번",[1]EquipTable!$1:$1,0),0),"업데이트순번이상",""),
IF(LEFT(N246,5)="Actor",
  IF($BW$1&lt;VLOOKUP(N246,[2]ActorTable!$1:$1048576,MATCH("업데이트순번",[2]ActorTable!$1:$1,0),0),"업데이트순번이상",""),
"그외없음")))</f>
        <v>#VALUE!</v>
      </c>
      <c r="T246" t="e">
        <f t="shared" ca="1" si="69"/>
        <v>#VALUE!</v>
      </c>
      <c r="U246" t="s">
        <v>83</v>
      </c>
      <c r="V246" t="s">
        <v>317</v>
      </c>
      <c r="W246">
        <v>1</v>
      </c>
      <c r="X246" t="s">
        <v>133</v>
      </c>
      <c r="Y246">
        <v>29</v>
      </c>
      <c r="Z246">
        <v>15</v>
      </c>
      <c r="AA246" t="str">
        <f t="shared" ca="1" si="70"/>
        <v>fe</v>
      </c>
      <c r="AB246" t="s">
        <v>83</v>
      </c>
      <c r="AC246" t="s">
        <v>270</v>
      </c>
      <c r="AD246">
        <v>1</v>
      </c>
      <c r="AE246" t="s">
        <v>129</v>
      </c>
      <c r="AG246">
        <v>7400</v>
      </c>
      <c r="AH246" t="str">
        <f t="shared" si="71"/>
        <v/>
      </c>
      <c r="AI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IFERROR(VLOOKUP(AC246,[2]ActorTable!$A:$G,MATCH("이름참고",[2]ActorTable!$1:$1,0),0),"캐릭터없음"),
"")))))</f>
        <v>투명한 수정검</v>
      </c>
      <c r="AJ246">
        <v>1</v>
      </c>
      <c r="AK24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v>
      </c>
      <c r="AL246" t="str">
        <f t="shared" ca="1" si="72"/>
        <v>{"dy":28,"sl":7,"tp":"fe","vl":"Equip5301","cn":1,"pt":"GO","pr":7400}</v>
      </c>
    </row>
    <row r="247" spans="1:38">
      <c r="A247">
        <v>29</v>
      </c>
      <c r="B247">
        <v>7</v>
      </c>
      <c r="C247">
        <f t="shared" si="67"/>
        <v>0</v>
      </c>
      <c r="D247">
        <f t="shared" ca="1" si="80"/>
        <v>0.35733064797291469</v>
      </c>
      <c r="E247">
        <f t="shared" ca="1" si="80"/>
        <v>4.3901201932934342E-3</v>
      </c>
      <c r="F247">
        <f t="shared" ca="1" si="80"/>
        <v>0.11903038007603417</v>
      </c>
      <c r="G247">
        <f t="shared" ca="1" si="80"/>
        <v>0.23364693243752765</v>
      </c>
      <c r="H247">
        <f t="shared" ca="1" si="80"/>
        <v>0.92520730933869011</v>
      </c>
      <c r="I247">
        <f t="shared" ca="1" si="80"/>
        <v>0.11365516001049025</v>
      </c>
      <c r="M247" t="str">
        <f t="shared" ca="1" si="68"/>
        <v>지정 장비</v>
      </c>
      <c r="N247" t="e">
        <f t="shared" ca="1" si="75"/>
        <v>#VALUE!</v>
      </c>
      <c r="O247">
        <f t="shared" ca="1" si="73"/>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캐릭터",$M247="지정 캐릭터 LBP1",$M247="지정 캐릭터 LBP2",$M247="지정 캐릭터 LBP3",$M247="안 지정 캐릭터 영웅등급"),"DI",
IF($M247="지정 캐릭터 PP","DI",
IF(OR($M247="안 지정 캐릭터 PP 일반등급",$M247="안 지정 캐릭터 PP 영웅등급"),"GO",
"그외없음"))))))</f>
        <v>DI</v>
      </c>
      <c r="Q247" t="e">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캐릭터",$M247="지정 캐릭터 LBP1",$M247="지정 캐릭터 LBP2",$M247="지정 캐릭터 LBP3"),
  IF(AND(OR($B247=10,$B247=11),$M247=OFFSET($M247,-1,0)),OFFSET(Q247,-1,0),
    IF(ISBLANK(VLOOKUP($N247,[2]ActorTable!$1:$1048576,MATCH("표준 DI pp Min",[2]ActorTable!$1:$1,0),0)),"삭제",
      INT(VLOOKUP($M247,$AN:$BA,MATCH($AX$1,$AN$1:$BA$1,0),0)*(VLOOKUP($N247,[2]ActorTable!$1:$1048576,MATCH("표준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VLOOKUP($M247,$AN:$BA,MATCH($AZ$1,$AN$1:$BA$1,0),0)+INT($H247*(VLOOKUP($M247,$AN:$BA,MATCH($BA$1,$AN$1:$BA$1,0),0)-VLOOKUP($M247,$AN:$BA,MATCH($AZ$1,$AN$1:$BA$1,0),0)+1))),
IF($M247="지정 캐릭터 PP",
  IF(AND(OR($B247=10,$B247=11),$M247=OFFSET($M247,-1,0)),OFFSET(Q247,-1,0),
    INT($O247*VLOOKUP($M247,$AN:$BA,MATCH($AX$1,$AN$1:$BA$1,0),0))),
"그외없음")))))))</f>
        <v>#VALUE!</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영웅등급"),VLOOKUP($M247,$AN:$BA,MATCH($AX$1,$AN$1:$BA$1,0),0),
IF(OR($M247="지정 캐릭터",$M247="지정 캐릭터 LBP1",$M247="지정 캐릭터 LBP2",$M247="지정 캐릭터 LBP3"),
  IF(AND(OR($B247=10,$B247=11),$M247=OFFSET($M247,-1,0)),OFFSET(R247,-1,0),
    INT(VLOOKUP($M247,$AN:$BA,MATCH($AX$1,$AN$1:$BA$1,0),0)*(VLOOKUP($N247,[2]ActorTable!$1:$1048576,MATCH("표준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VLOOKUP($M247,$AN:$BA,MATCH($AX$1,$AN$1:$BA$1,0),0)+INT($I247*(VLOOKUP($M247,$AN:$BA,MATCH($AY$1,$AN$1:$BA$1,0),0)-VLOOKUP($M247,$AN:$BA,MATCH($AX$1,$AN$1:$BA$1,0),0)+1))),
IF($M247="지정 캐릭터 PP",
  IF(AND(OR($B247=10,$B247=11),$M247=OFFSET($M247,-1,0)),OFFSET(R247,-1,0),
    INT($O247*(VLOOKUP($M247,$AN:$BA,MATCH($AX$1,$AN$1:$BA$1,0),0)*(VLOOKUP($M247,$AN:$BA,MATCH($AY$1,$AN$1:$BA$1,0),0)+$I247*(VLOOKUP($M247,$AN:$BA,MATCH($AZ$1,$AN$1:$BA$1,0),0)-VLOOKUP($M247,$AN:$BA,MATCH($AY$1,$AN$1:$BA$1,0),0)))))),
IF(OR($M247="안 지정 캐릭터 PP 일반등급",$M247="안 지정 캐릭터 PP 영웅등급"),
  IF(AND(OR($B247=10,$B247=11),$M247=OFFSET($M247,-1,0)),OFFSET(R247,-1,0),
    $O247*VLOOKUP($M247,$AN:$BA,MATCH($AX$1,$AN$1:$BA$1,0),0)),
"그외없음")))))))</f>
        <v>#VALUE!</v>
      </c>
      <c r="S247" t="e">
        <f ca="1">IF(OR(ISNUMBER(N247),N247="삭제"),"",
IF(LEFT(N247,5)="Equip",
  IF($BN$1&lt;VLOOKUP(N247,[1]EquipTable!$1:$1048576,MATCH("업데이트순번",[1]EquipTable!$1:$1,0),0),"업데이트순번이상",""),
IF(LEFT(N247,5)="Actor",
  IF($BW$1&lt;VLOOKUP(N247,[2]ActorTable!$1:$1048576,MATCH("업데이트순번",[2]ActorTable!$1:$1,0),0),"업데이트순번이상",""),
"그외없음")))</f>
        <v>#VALUE!</v>
      </c>
      <c r="T247" t="e">
        <f t="shared" ca="1" si="69"/>
        <v>#VALUE!</v>
      </c>
      <c r="U247" t="s">
        <v>83</v>
      </c>
      <c r="V247" t="s">
        <v>196</v>
      </c>
      <c r="W247">
        <v>1</v>
      </c>
      <c r="X247" t="s">
        <v>129</v>
      </c>
      <c r="Z247">
        <v>8300</v>
      </c>
      <c r="AA247" t="str">
        <f t="shared" ca="1" si="70"/>
        <v>fe</v>
      </c>
      <c r="AB247" t="s">
        <v>83</v>
      </c>
      <c r="AC247" t="s">
        <v>293</v>
      </c>
      <c r="AD247">
        <v>1</v>
      </c>
      <c r="AE247" t="s">
        <v>129</v>
      </c>
      <c r="AG247">
        <v>1100</v>
      </c>
      <c r="AH247" t="str">
        <f t="shared" si="71"/>
        <v/>
      </c>
      <c r="AI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IFERROR(VLOOKUP(AC247,[2]ActorTable!$A:$G,MATCH("이름참고",[2]ActorTable!$1:$1,0),0),"캐릭터없음"),
"")))))</f>
        <v>룬 문자 해머</v>
      </c>
      <c r="AJ247">
        <v>1</v>
      </c>
      <c r="AK24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v>
      </c>
      <c r="AL247" t="str">
        <f t="shared" ca="1" si="72"/>
        <v>{"dy":29,"sl":7,"tp":"fe","vl":"Equip4101","cn":1,"pt":"GO","pr":1100}</v>
      </c>
    </row>
    <row r="248" spans="1:38">
      <c r="A248">
        <v>30</v>
      </c>
      <c r="B248">
        <v>7</v>
      </c>
      <c r="C248">
        <f t="shared" si="67"/>
        <v>0</v>
      </c>
      <c r="D248">
        <f t="shared" ca="1" si="80"/>
        <v>0.30986893651553449</v>
      </c>
      <c r="E248">
        <f t="shared" ca="1" si="80"/>
        <v>0.99531441956335731</v>
      </c>
      <c r="F248">
        <f t="shared" ca="1" si="80"/>
        <v>0.45883935081943172</v>
      </c>
      <c r="G248">
        <f t="shared" ca="1" si="80"/>
        <v>0.45817531121699895</v>
      </c>
      <c r="H248">
        <f t="shared" ca="1" si="80"/>
        <v>3.6237930170353483E-2</v>
      </c>
      <c r="I248">
        <f t="shared" ca="1" si="80"/>
        <v>0.29371202662845031</v>
      </c>
      <c r="M248" t="str">
        <f t="shared" ca="1" si="68"/>
        <v>지정 장비</v>
      </c>
      <c r="N248" t="e">
        <f t="shared" ca="1" si="75"/>
        <v>#VALUE!</v>
      </c>
      <c r="O248">
        <f t="shared" ca="1" si="73"/>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캐릭터",$M248="지정 캐릭터 LBP1",$M248="지정 캐릭터 LBP2",$M248="지정 캐릭터 LBP3",$M248="안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캐릭터",$M248="지정 캐릭터 LBP1",$M248="지정 캐릭터 LBP2",$M248="지정 캐릭터 LBP3"),
  IF(AND(OR($B248=10,$B248=11),$M248=OFFSET($M248,-1,0)),OFFSET(Q248,-1,0),
    IF(ISBLANK(VLOOKUP($N248,[2]ActorTable!$1:$1048576,MATCH("표준 DI pp Min",[2]ActorTable!$1:$1,0),0)),"삭제",
      INT(VLOOKUP($M248,$AN:$BA,MATCH($AX$1,$AN$1:$BA$1,0),0)*(VLOOKUP($N248,[2]ActorTable!$1:$1048576,MATCH("표준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VLOOKUP($M248,$AN:$BA,MATCH($AZ$1,$AN$1:$BA$1,0),0)+INT($H248*(VLOOKUP($M248,$AN:$BA,MATCH($BA$1,$AN$1:$BA$1,0),0)-VLOOKUP($M248,$AN:$BA,MATCH($AZ$1,$AN$1:$BA$1,0),0)+1))),
IF($M248="지정 캐릭터 PP",
  IF(AND(OR($B248=10,$B248=11),$M248=OFFSET($M248,-1,0)),OFFSET(Q248,-1,0),
    INT($O248*VLOOKUP($M248,$AN:$BA,MATCH($AX$1,$AN$1:$BA$1,0),0))),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영웅등급"),VLOOKUP($M248,$AN:$BA,MATCH($AX$1,$AN$1:$BA$1,0),0),
IF(OR($M248="지정 캐릭터",$M248="지정 캐릭터 LBP1",$M248="지정 캐릭터 LBP2",$M248="지정 캐릭터 LBP3"),
  IF(AND(OR($B248=10,$B248=11),$M248=OFFSET($M248,-1,0)),OFFSET(R248,-1,0),
    INT(VLOOKUP($M248,$AN:$BA,MATCH($AX$1,$AN$1:$BA$1,0),0)*(VLOOKUP($N248,[2]ActorTable!$1:$1048576,MATCH("표준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VLOOKUP($M248,$AN:$BA,MATCH($AX$1,$AN$1:$BA$1,0),0)+INT($I248*(VLOOKUP($M248,$AN:$BA,MATCH($AY$1,$AN$1:$BA$1,0),0)-VLOOKUP($M248,$AN:$BA,MATCH($AX$1,$AN$1:$BA$1,0),0)+1))),
IF($M248="지정 캐릭터 PP",
  IF(AND(OR($B248=10,$B248=11),$M248=OFFSET($M248,-1,0)),OFFSET(R248,-1,0),
    INT($O248*(VLOOKUP($M248,$AN:$BA,MATCH($AX$1,$AN$1:$BA$1,0),0)*(VLOOKUP($M248,$AN:$BA,MATCH($AY$1,$AN$1:$BA$1,0),0)+$I248*(VLOOKUP($M248,$AN:$BA,MATCH($AZ$1,$AN$1:$BA$1,0),0)-VLOOKUP($M248,$AN:$BA,MATCH($AY$1,$AN$1:$BA$1,0),0)))))),
IF(OR($M248="안 지정 캐릭터 PP 일반등급",$M248="안 지정 캐릭터 PP 영웅등급"),
  IF(AND(OR($B248=10,$B248=11),$M248=OFFSET($M248,-1,0)),OFFSET(R248,-1,0),
    $O248*VLOOKUP($M248,$AN:$BA,MATCH($AX$1,$AN$1:$BA$1,0),0)),
"그외없음")))))))</f>
        <v>#VALUE!</v>
      </c>
      <c r="S248" t="e">
        <f ca="1">IF(OR(ISNUMBER(N248),N248="삭제"),"",
IF(LEFT(N248,5)="Equip",
  IF($BN$1&lt;VLOOKUP(N248,[1]EquipTable!$1:$1048576,MATCH("업데이트순번",[1]EquipTable!$1:$1,0),0),"업데이트순번이상",""),
IF(LEFT(N248,5)="Actor",
  IF($BW$1&lt;VLOOKUP(N248,[2]ActorTable!$1:$1048576,MATCH("업데이트순번",[2]ActorTable!$1:$1,0),0),"업데이트순번이상",""),
"그외없음")))</f>
        <v>#VALUE!</v>
      </c>
      <c r="T248" t="e">
        <f t="shared" ca="1" si="69"/>
        <v>#VALUE!</v>
      </c>
      <c r="U248" t="s">
        <v>83</v>
      </c>
      <c r="V248" t="s">
        <v>187</v>
      </c>
      <c r="W248">
        <v>1</v>
      </c>
      <c r="X248" t="s">
        <v>133</v>
      </c>
      <c r="Z248">
        <v>43</v>
      </c>
      <c r="AA248" t="str">
        <f t="shared" ca="1" si="70"/>
        <v>fe</v>
      </c>
      <c r="AB248" t="s">
        <v>83</v>
      </c>
      <c r="AC248" t="s">
        <v>187</v>
      </c>
      <c r="AD248">
        <v>1</v>
      </c>
      <c r="AE248" t="s">
        <v>129</v>
      </c>
      <c r="AG248">
        <v>29800</v>
      </c>
      <c r="AH248" t="str">
        <f t="shared" si="71"/>
        <v/>
      </c>
      <c r="AI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IFERROR(VLOOKUP(AC248,[2]ActorTable!$A:$G,MATCH("이름참고",[2]ActorTable!$1:$1,0),0),"캐릭터없음"),
"")))))</f>
        <v>붉은 보석 대검</v>
      </c>
      <c r="AJ248">
        <v>1</v>
      </c>
      <c r="AK24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v>
      </c>
      <c r="AL248" t="str">
        <f t="shared" ca="1" si="72"/>
        <v>{"dy":30,"sl":7,"tp":"fe","vl":"Equip8201","cn":1,"pt":"GO","pr":29800}</v>
      </c>
    </row>
    <row r="249" spans="1:38">
      <c r="A249">
        <v>31</v>
      </c>
      <c r="B249">
        <v>7</v>
      </c>
      <c r="C249">
        <f t="shared" si="67"/>
        <v>0</v>
      </c>
      <c r="D249">
        <f t="shared" ca="1" si="80"/>
        <v>0.49495969021641795</v>
      </c>
      <c r="E249">
        <f t="shared" ca="1" si="80"/>
        <v>0.37607644393599493</v>
      </c>
      <c r="F249">
        <f t="shared" ca="1" si="80"/>
        <v>0.40353755016876924</v>
      </c>
      <c r="G249">
        <f t="shared" ca="1" si="80"/>
        <v>0.70007584995082606</v>
      </c>
      <c r="H249">
        <f t="shared" ca="1" si="80"/>
        <v>0.35544614266109709</v>
      </c>
      <c r="I249">
        <f t="shared" ca="1" si="80"/>
        <v>0.76100566923085255</v>
      </c>
      <c r="M249" t="str">
        <f t="shared" ca="1" si="68"/>
        <v>지정 장비</v>
      </c>
      <c r="N249" t="e">
        <f t="shared" ca="1" si="75"/>
        <v>#VALUE!</v>
      </c>
      <c r="O249">
        <f t="shared" ca="1" si="73"/>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캐릭터",$M249="지정 캐릭터 LBP1",$M249="지정 캐릭터 LBP2",$M249="지정 캐릭터 LBP3",$M249="안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캐릭터",$M249="지정 캐릭터 LBP1",$M249="지정 캐릭터 LBP2",$M249="지정 캐릭터 LBP3"),
  IF(AND(OR($B249=10,$B249=11),$M249=OFFSET($M249,-1,0)),OFFSET(Q249,-1,0),
    IF(ISBLANK(VLOOKUP($N249,[2]ActorTable!$1:$1048576,MATCH("표준 DI pp Min",[2]ActorTable!$1:$1,0),0)),"삭제",
      INT(VLOOKUP($M249,$AN:$BA,MATCH($AX$1,$AN$1:$BA$1,0),0)*(VLOOKUP($N249,[2]ActorTable!$1:$1048576,MATCH("표준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VLOOKUP($M249,$AN:$BA,MATCH($AZ$1,$AN$1:$BA$1,0),0)+INT($H249*(VLOOKUP($M249,$AN:$BA,MATCH($BA$1,$AN$1:$BA$1,0),0)-VLOOKUP($M249,$AN:$BA,MATCH($AZ$1,$AN$1:$BA$1,0),0)+1))),
IF($M249="지정 캐릭터 PP",
  IF(AND(OR($B249=10,$B249=11),$M249=OFFSET($M249,-1,0)),OFFSET(Q249,-1,0),
    INT($O249*VLOOKUP($M249,$AN:$BA,MATCH($AX$1,$AN$1:$BA$1,0),0))),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영웅등급"),VLOOKUP($M249,$AN:$BA,MATCH($AX$1,$AN$1:$BA$1,0),0),
IF(OR($M249="지정 캐릭터",$M249="지정 캐릭터 LBP1",$M249="지정 캐릭터 LBP2",$M249="지정 캐릭터 LBP3"),
  IF(AND(OR($B249=10,$B249=11),$M249=OFFSET($M249,-1,0)),OFFSET(R249,-1,0),
    INT(VLOOKUP($M249,$AN:$BA,MATCH($AX$1,$AN$1:$BA$1,0),0)*(VLOOKUP($N249,[2]ActorTable!$1:$1048576,MATCH("표준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VLOOKUP($M249,$AN:$BA,MATCH($AX$1,$AN$1:$BA$1,0),0)+INT($I249*(VLOOKUP($M249,$AN:$BA,MATCH($AY$1,$AN$1:$BA$1,0),0)-VLOOKUP($M249,$AN:$BA,MATCH($AX$1,$AN$1:$BA$1,0),0)+1))),
IF($M249="지정 캐릭터 PP",
  IF(AND(OR($B249=10,$B249=11),$M249=OFFSET($M249,-1,0)),OFFSET(R249,-1,0),
    INT($O249*(VLOOKUP($M249,$AN:$BA,MATCH($AX$1,$AN$1:$BA$1,0),0)*(VLOOKUP($M249,$AN:$BA,MATCH($AY$1,$AN$1:$BA$1,0),0)+$I249*(VLOOKUP($M249,$AN:$BA,MATCH($AZ$1,$AN$1:$BA$1,0),0)-VLOOKUP($M249,$AN:$BA,MATCH($AY$1,$AN$1:$BA$1,0),0)))))),
IF(OR($M249="안 지정 캐릭터 PP 일반등급",$M249="안 지정 캐릭터 PP 영웅등급"),
  IF(AND(OR($B249=10,$B249=11),$M249=OFFSET($M249,-1,0)),OFFSET(R249,-1,0),
    $O249*VLOOKUP($M249,$AN:$BA,MATCH($AX$1,$AN$1:$BA$1,0),0)),
"그외없음")))))))</f>
        <v>#VALUE!</v>
      </c>
      <c r="S249" t="e">
        <f ca="1">IF(OR(ISNUMBER(N249),N249="삭제"),"",
IF(LEFT(N249,5)="Equip",
  IF($BN$1&lt;VLOOKUP(N249,[1]EquipTable!$1:$1048576,MATCH("업데이트순번",[1]EquipTable!$1:$1,0),0),"업데이트순번이상",""),
IF(LEFT(N249,5)="Actor",
  IF($BW$1&lt;VLOOKUP(N249,[2]ActorTable!$1:$1048576,MATCH("업데이트순번",[2]ActorTable!$1:$1,0),0),"업데이트순번이상",""),
"그외없음")))</f>
        <v>#VALUE!</v>
      </c>
      <c r="T249" t="e">
        <f t="shared" ca="1" si="69"/>
        <v>#VALUE!</v>
      </c>
      <c r="U249" t="s">
        <v>83</v>
      </c>
      <c r="V249" t="s">
        <v>280</v>
      </c>
      <c r="W249">
        <v>1</v>
      </c>
      <c r="X249" t="s">
        <v>129</v>
      </c>
      <c r="Z249">
        <v>800</v>
      </c>
      <c r="AA249" t="str">
        <f t="shared" ca="1" si="70"/>
        <v>fe</v>
      </c>
      <c r="AB249" t="s">
        <v>83</v>
      </c>
      <c r="AC249" t="s">
        <v>191</v>
      </c>
      <c r="AD249">
        <v>1</v>
      </c>
      <c r="AE249" t="s">
        <v>129</v>
      </c>
      <c r="AG249">
        <v>7100</v>
      </c>
      <c r="AH249" t="str">
        <f t="shared" si="71"/>
        <v/>
      </c>
      <c r="AI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IFERROR(VLOOKUP(AC249,[2]ActorTable!$A:$G,MATCH("이름참고",[2]ActorTable!$1:$1,0),0),"캐릭터없음"),
"")))))</f>
        <v>흑진주 단검</v>
      </c>
      <c r="AJ249">
        <v>1</v>
      </c>
      <c r="AK24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v>
      </c>
      <c r="AL249" t="str">
        <f t="shared" ca="1" si="72"/>
        <v>{"dy":31,"sl":7,"tp":"fe","vl":"Equip1302","cn":1,"pt":"GO","pr":7100}</v>
      </c>
    </row>
    <row r="250" spans="1:38">
      <c r="A250">
        <v>1</v>
      </c>
      <c r="B250">
        <v>8</v>
      </c>
      <c r="C250">
        <f t="shared" si="67"/>
        <v>0</v>
      </c>
      <c r="D250">
        <f t="shared" ca="1" si="80"/>
        <v>0.49468705750118858</v>
      </c>
      <c r="E250">
        <f t="shared" ca="1" si="80"/>
        <v>0.18681368700625367</v>
      </c>
      <c r="F250">
        <f t="shared" ca="1" si="80"/>
        <v>0.42965744050274401</v>
      </c>
      <c r="G250">
        <f t="shared" ca="1" si="80"/>
        <v>0.92610390042951773</v>
      </c>
      <c r="H250">
        <f t="shared" ca="1" si="80"/>
        <v>0.21219581194082404</v>
      </c>
      <c r="I250">
        <f t="shared" ca="1" si="80"/>
        <v>4.0517732748950652E-2</v>
      </c>
      <c r="M250" t="str">
        <f t="shared" ca="1" si="68"/>
        <v>삭제</v>
      </c>
      <c r="N250" t="str">
        <f t="shared" ca="1" si="75"/>
        <v>삭제</v>
      </c>
      <c r="O250" t="str">
        <f t="shared" ca="1" si="73"/>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캐릭터",$M250="지정 캐릭터 LBP1",$M250="지정 캐릭터 LBP2",$M250="지정 캐릭터 LBP3",$M250="안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캐릭터",$M250="지정 캐릭터 LBP1",$M250="지정 캐릭터 LBP2",$M250="지정 캐릭터 LBP3"),
  IF(AND(OR($B250=10,$B250=11),$M250=OFFSET($M250,-1,0)),OFFSET(Q250,-1,0),
    IF(ISBLANK(VLOOKUP($N250,[2]ActorTable!$1:$1048576,MATCH("표준 DI pp Min",[2]ActorTable!$1:$1,0),0)),"삭제",
      INT(VLOOKUP($M250,$AN:$BA,MATCH($AX$1,$AN$1:$BA$1,0),0)*(VLOOKUP($N250,[2]ActorTable!$1:$1048576,MATCH("표준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VLOOKUP($M250,$AN:$BA,MATCH($AZ$1,$AN$1:$BA$1,0),0)+INT($H250*(VLOOKUP($M250,$AN:$BA,MATCH($BA$1,$AN$1:$BA$1,0),0)-VLOOKUP($M250,$AN:$BA,MATCH($AZ$1,$AN$1:$BA$1,0),0)+1))),
IF($M250="지정 캐릭터 PP",
  IF(AND(OR($B250=10,$B250=11),$M250=OFFSET($M250,-1,0)),OFFSET(Q250,-1,0),
    INT($O250*VLOOKUP($M250,$AN:$BA,MATCH($AX$1,$AN$1:$BA$1,0),0))),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영웅등급"),VLOOKUP($M250,$AN:$BA,MATCH($AX$1,$AN$1:$BA$1,0),0),
IF(OR($M250="지정 캐릭터",$M250="지정 캐릭터 LBP1",$M250="지정 캐릭터 LBP2",$M250="지정 캐릭터 LBP3"),
  IF(AND(OR($B250=10,$B250=11),$M250=OFFSET($M250,-1,0)),OFFSET(R250,-1,0),
    INT(VLOOKUP($M250,$AN:$BA,MATCH($AX$1,$AN$1:$BA$1,0),0)*(VLOOKUP($N250,[2]ActorTable!$1:$1048576,MATCH("표준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VLOOKUP($M250,$AN:$BA,MATCH($AX$1,$AN$1:$BA$1,0),0)+INT($I250*(VLOOKUP($M250,$AN:$BA,MATCH($AY$1,$AN$1:$BA$1,0),0)-VLOOKUP($M250,$AN:$BA,MATCH($AX$1,$AN$1:$BA$1,0),0)+1))),
IF($M250="지정 캐릭터 PP",
  IF(AND(OR($B250=10,$B250=11),$M250=OFFSET($M250,-1,0)),OFFSET(R250,-1,0),
    INT($O250*(VLOOKUP($M250,$AN:$BA,MATCH($AX$1,$AN$1:$BA$1,0),0)*(VLOOKUP($M250,$AN:$BA,MATCH($AY$1,$AN$1:$BA$1,0),0)+$I250*(VLOOKUP($M250,$AN:$BA,MATCH($AZ$1,$AN$1:$BA$1,0),0)-VLOOKUP($M250,$AN:$BA,MATCH($AY$1,$AN$1:$BA$1,0),0)))))),
IF(OR($M250="안 지정 캐릭터 PP 일반등급",$M250="안 지정 캐릭터 PP 영웅등급"),
  IF(AND(OR($B250=10,$B250=11),$M250=OFFSET($M250,-1,0)),OFFSET(R250,-1,0),
    $O250*VLOOKUP($M250,$AN:$BA,MATCH($AX$1,$AN$1:$BA$1,0),0)),
"그외없음")))))))</f>
        <v>삭제</v>
      </c>
      <c r="S250" t="str">
        <f ca="1">IF(OR(ISNUMBER(N250),N250="삭제"),"",
IF(LEFT(N250,5)="Equip",
  IF($BN$1&lt;VLOOKUP(N250,[1]EquipTable!$1:$1048576,MATCH("업데이트순번",[1]EquipTable!$1:$1,0),0),"업데이트순번이상",""),
IF(LEFT(N250,5)="Actor",
  IF($BW$1&lt;VLOOKUP(N250,[2]ActorTable!$1:$1048576,MATCH("업데이트순번",[2]ActorTable!$1:$1,0),0),"업데이트순번이상",""),
"그외없음")))</f>
        <v/>
      </c>
      <c r="T250">
        <f t="shared" ca="1" si="69"/>
        <v>0</v>
      </c>
      <c r="AA250" t="str">
        <f t="shared" ca="1" si="70"/>
        <v/>
      </c>
      <c r="AH250" t="str">
        <f t="shared" si="71"/>
        <v/>
      </c>
      <c r="AI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IFERROR(VLOOKUP(AC250,[2]ActorTable!$A:$G,MATCH("이름참고",[2]ActorTable!$1:$1,0),0),"캐릭터없음"),
"")))))</f>
        <v/>
      </c>
      <c r="AJ250">
        <v>1</v>
      </c>
      <c r="AK25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v>
      </c>
      <c r="AL250" t="str">
        <f t="shared" ca="1" si="72"/>
        <v>{"dy":1,"sl":8}</v>
      </c>
    </row>
    <row r="251" spans="1:38">
      <c r="A251">
        <v>2</v>
      </c>
      <c r="B251">
        <v>8</v>
      </c>
      <c r="C251">
        <f t="shared" si="67"/>
        <v>0</v>
      </c>
      <c r="D251">
        <f t="shared" ca="1" si="80"/>
        <v>0.57501023110663296</v>
      </c>
      <c r="E251">
        <f t="shared" ca="1" si="80"/>
        <v>0.81213270933739645</v>
      </c>
      <c r="F251">
        <f t="shared" ca="1" si="80"/>
        <v>0.70361014381395248</v>
      </c>
      <c r="G251">
        <f t="shared" ca="1" si="80"/>
        <v>0.78598096533847361</v>
      </c>
      <c r="H251">
        <f t="shared" ca="1" si="80"/>
        <v>0.97386262282251257</v>
      </c>
      <c r="I251">
        <f t="shared" ca="1" si="80"/>
        <v>0.66637527512949268</v>
      </c>
      <c r="M251" t="str">
        <f t="shared" ca="1" si="68"/>
        <v>삭제</v>
      </c>
      <c r="N251" t="str">
        <f t="shared" ca="1" si="75"/>
        <v>삭제</v>
      </c>
      <c r="O251" t="str">
        <f t="shared" ca="1" si="73"/>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캐릭터",$M251="지정 캐릭터 LBP1",$M251="지정 캐릭터 LBP2",$M251="지정 캐릭터 LBP3",$M251="안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캐릭터",$M251="지정 캐릭터 LBP1",$M251="지정 캐릭터 LBP2",$M251="지정 캐릭터 LBP3"),
  IF(AND(OR($B251=10,$B251=11),$M251=OFFSET($M251,-1,0)),OFFSET(Q251,-1,0),
    IF(ISBLANK(VLOOKUP($N251,[2]ActorTable!$1:$1048576,MATCH("표준 DI pp Min",[2]ActorTable!$1:$1,0),0)),"삭제",
      INT(VLOOKUP($M251,$AN:$BA,MATCH($AX$1,$AN$1:$BA$1,0),0)*(VLOOKUP($N251,[2]ActorTable!$1:$1048576,MATCH("표준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VLOOKUP($M251,$AN:$BA,MATCH($AZ$1,$AN$1:$BA$1,0),0)+INT($H251*(VLOOKUP($M251,$AN:$BA,MATCH($BA$1,$AN$1:$BA$1,0),0)-VLOOKUP($M251,$AN:$BA,MATCH($AZ$1,$AN$1:$BA$1,0),0)+1))),
IF($M251="지정 캐릭터 PP",
  IF(AND(OR($B251=10,$B251=11),$M251=OFFSET($M251,-1,0)),OFFSET(Q251,-1,0),
    INT($O251*VLOOKUP($M251,$AN:$BA,MATCH($AX$1,$AN$1:$BA$1,0),0))),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영웅등급"),VLOOKUP($M251,$AN:$BA,MATCH($AX$1,$AN$1:$BA$1,0),0),
IF(OR($M251="지정 캐릭터",$M251="지정 캐릭터 LBP1",$M251="지정 캐릭터 LBP2",$M251="지정 캐릭터 LBP3"),
  IF(AND(OR($B251=10,$B251=11),$M251=OFFSET($M251,-1,0)),OFFSET(R251,-1,0),
    INT(VLOOKUP($M251,$AN:$BA,MATCH($AX$1,$AN$1:$BA$1,0),0)*(VLOOKUP($N251,[2]ActorTable!$1:$1048576,MATCH("표준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VLOOKUP($M251,$AN:$BA,MATCH($AX$1,$AN$1:$BA$1,0),0)+INT($I251*(VLOOKUP($M251,$AN:$BA,MATCH($AY$1,$AN$1:$BA$1,0),0)-VLOOKUP($M251,$AN:$BA,MATCH($AX$1,$AN$1:$BA$1,0),0)+1))),
IF($M251="지정 캐릭터 PP",
  IF(AND(OR($B251=10,$B251=11),$M251=OFFSET($M251,-1,0)),OFFSET(R251,-1,0),
    INT($O251*(VLOOKUP($M251,$AN:$BA,MATCH($AX$1,$AN$1:$BA$1,0),0)*(VLOOKUP($M251,$AN:$BA,MATCH($AY$1,$AN$1:$BA$1,0),0)+$I251*(VLOOKUP($M251,$AN:$BA,MATCH($AZ$1,$AN$1:$BA$1,0),0)-VLOOKUP($M251,$AN:$BA,MATCH($AY$1,$AN$1:$BA$1,0),0)))))),
IF(OR($M251="안 지정 캐릭터 PP 일반등급",$M251="안 지정 캐릭터 PP 영웅등급"),
  IF(AND(OR($B251=10,$B251=11),$M251=OFFSET($M251,-1,0)),OFFSET(R251,-1,0),
    $O251*VLOOKUP($M251,$AN:$BA,MATCH($AX$1,$AN$1:$BA$1,0),0)),
"그외없음")))))))</f>
        <v>삭제</v>
      </c>
      <c r="S251" t="str">
        <f ca="1">IF(OR(ISNUMBER(N251),N251="삭제"),"",
IF(LEFT(N251,5)="Equip",
  IF($BN$1&lt;VLOOKUP(N251,[1]EquipTable!$1:$1048576,MATCH("업데이트순번",[1]EquipTable!$1:$1,0),0),"업데이트순번이상",""),
IF(LEFT(N251,5)="Actor",
  IF($BW$1&lt;VLOOKUP(N251,[2]ActorTable!$1:$1048576,MATCH("업데이트순번",[2]ActorTable!$1:$1,0),0),"업데이트순번이상",""),
"그외없음")))</f>
        <v/>
      </c>
      <c r="T251">
        <f t="shared" ca="1" si="69"/>
        <v>0</v>
      </c>
      <c r="AA251" t="str">
        <f t="shared" ca="1" si="70"/>
        <v/>
      </c>
      <c r="AH251" t="str">
        <f t="shared" si="71"/>
        <v/>
      </c>
      <c r="AI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IFERROR(VLOOKUP(AC251,[2]ActorTable!$A:$G,MATCH("이름참고",[2]ActorTable!$1:$1,0),0),"캐릭터없음"),
"")))))</f>
        <v/>
      </c>
      <c r="AJ251">
        <v>1</v>
      </c>
      <c r="AK25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v>
      </c>
      <c r="AL251" t="str">
        <f t="shared" ca="1" si="72"/>
        <v>{"dy":2,"sl":8}</v>
      </c>
    </row>
    <row r="252" spans="1:38">
      <c r="A252">
        <v>3</v>
      </c>
      <c r="B252">
        <v>8</v>
      </c>
      <c r="C252">
        <f t="shared" si="67"/>
        <v>0</v>
      </c>
      <c r="D252">
        <f t="shared" ref="D252:I261" ca="1" si="81">RAND()</f>
        <v>0.76685462364907642</v>
      </c>
      <c r="E252">
        <f t="shared" ca="1" si="81"/>
        <v>0.20727205093444878</v>
      </c>
      <c r="F252">
        <f t="shared" ca="1" si="81"/>
        <v>0.62002235636176062</v>
      </c>
      <c r="G252">
        <f t="shared" ca="1" si="81"/>
        <v>0.5446525532750317</v>
      </c>
      <c r="H252">
        <f t="shared" ca="1" si="81"/>
        <v>0.75792005078346769</v>
      </c>
      <c r="I252">
        <f t="shared" ca="1" si="81"/>
        <v>0.15386607083492032</v>
      </c>
      <c r="M252" t="str">
        <f t="shared" ca="1" si="68"/>
        <v>삭제</v>
      </c>
      <c r="N252" t="str">
        <f t="shared" ca="1" si="75"/>
        <v>삭제</v>
      </c>
      <c r="O252" t="str">
        <f t="shared" ca="1" si="73"/>
        <v>삭제</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캐릭터",$M252="지정 캐릭터 LBP1",$M252="지정 캐릭터 LBP2",$M252="지정 캐릭터 LBP3",$M252="안 지정 캐릭터 영웅등급"),"DI",
IF($M252="지정 캐릭터 PP","DI",
IF(OR($M252="안 지정 캐릭터 PP 일반등급",$M252="안 지정 캐릭터 PP 영웅등급"),"GO",
"그외없음"))))))</f>
        <v>삭제</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캐릭터",$M252="지정 캐릭터 LBP1",$M252="지정 캐릭터 LBP2",$M252="지정 캐릭터 LBP3"),
  IF(AND(OR($B252=10,$B252=11),$M252=OFFSET($M252,-1,0)),OFFSET(Q252,-1,0),
    IF(ISBLANK(VLOOKUP($N252,[2]ActorTable!$1:$1048576,MATCH("표준 DI pp Min",[2]ActorTable!$1:$1,0),0)),"삭제",
      INT(VLOOKUP($M252,$AN:$BA,MATCH($AX$1,$AN$1:$BA$1,0),0)*(VLOOKUP($N252,[2]ActorTable!$1:$1048576,MATCH("표준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VLOOKUP($M252,$AN:$BA,MATCH($AZ$1,$AN$1:$BA$1,0),0)+INT($H252*(VLOOKUP($M252,$AN:$BA,MATCH($BA$1,$AN$1:$BA$1,0),0)-VLOOKUP($M252,$AN:$BA,MATCH($AZ$1,$AN$1:$BA$1,0),0)+1))),
IF($M252="지정 캐릭터 PP",
  IF(AND(OR($B252=10,$B252=11),$M252=OFFSET($M252,-1,0)),OFFSET(Q252,-1,0),
    INT($O252*VLOOKUP($M252,$AN:$BA,MATCH($AX$1,$AN$1:$BA$1,0),0))),
"그외없음")))))))</f>
        <v>삭제</v>
      </c>
      <c r="R252" t="str">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영웅등급"),VLOOKUP($M252,$AN:$BA,MATCH($AX$1,$AN$1:$BA$1,0),0),
IF(OR($M252="지정 캐릭터",$M252="지정 캐릭터 LBP1",$M252="지정 캐릭터 LBP2",$M252="지정 캐릭터 LBP3"),
  IF(AND(OR($B252=10,$B252=11),$M252=OFFSET($M252,-1,0)),OFFSET(R252,-1,0),
    INT(VLOOKUP($M252,$AN:$BA,MATCH($AX$1,$AN$1:$BA$1,0),0)*(VLOOKUP($N252,[2]ActorTable!$1:$1048576,MATCH("표준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VLOOKUP($M252,$AN:$BA,MATCH($AX$1,$AN$1:$BA$1,0),0)+INT($I252*(VLOOKUP($M252,$AN:$BA,MATCH($AY$1,$AN$1:$BA$1,0),0)-VLOOKUP($M252,$AN:$BA,MATCH($AX$1,$AN$1:$BA$1,0),0)+1))),
IF($M252="지정 캐릭터 PP",
  IF(AND(OR($B252=10,$B252=11),$M252=OFFSET($M252,-1,0)),OFFSET(R252,-1,0),
    INT($O252*(VLOOKUP($M252,$AN:$BA,MATCH($AX$1,$AN$1:$BA$1,0),0)*(VLOOKUP($M252,$AN:$BA,MATCH($AY$1,$AN$1:$BA$1,0),0)+$I252*(VLOOKUP($M252,$AN:$BA,MATCH($AZ$1,$AN$1:$BA$1,0),0)-VLOOKUP($M252,$AN:$BA,MATCH($AY$1,$AN$1:$BA$1,0),0)))))),
IF(OR($M252="안 지정 캐릭터 PP 일반등급",$M252="안 지정 캐릭터 PP 영웅등급"),
  IF(AND(OR($B252=10,$B252=11),$M252=OFFSET($M252,-1,0)),OFFSET(R252,-1,0),
    $O252*VLOOKUP($M252,$AN:$BA,MATCH($AX$1,$AN$1:$BA$1,0),0)),
"그외없음")))))))</f>
        <v>삭제</v>
      </c>
      <c r="S252" t="str">
        <f ca="1">IF(OR(ISNUMBER(N252),N252="삭제"),"",
IF(LEFT(N252,5)="Equip",
  IF($BN$1&lt;VLOOKUP(N252,[1]EquipTable!$1:$1048576,MATCH("업데이트순번",[1]EquipTable!$1:$1,0),0),"업데이트순번이상",""),
IF(LEFT(N252,5)="Actor",
  IF($BW$1&lt;VLOOKUP(N252,[2]ActorTable!$1:$1048576,MATCH("업데이트순번",[2]ActorTable!$1:$1,0),0),"업데이트순번이상",""),
"그외없음")))</f>
        <v/>
      </c>
      <c r="T252">
        <f t="shared" ca="1" si="69"/>
        <v>0</v>
      </c>
      <c r="AA252" t="str">
        <f t="shared" ca="1" si="70"/>
        <v/>
      </c>
      <c r="AH252" t="str">
        <f t="shared" si="71"/>
        <v/>
      </c>
      <c r="AI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IFERROR(VLOOKUP(AC252,[2]ActorTable!$A:$G,MATCH("이름참고",[2]ActorTable!$1:$1,0),0),"캐릭터없음"),
"")))))</f>
        <v/>
      </c>
      <c r="AJ252">
        <v>1</v>
      </c>
      <c r="AK25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v>
      </c>
      <c r="AL252" t="str">
        <f t="shared" ca="1" si="72"/>
        <v>{"dy":3,"sl":8}</v>
      </c>
    </row>
    <row r="253" spans="1:38">
      <c r="A253">
        <v>4</v>
      </c>
      <c r="B253">
        <v>8</v>
      </c>
      <c r="C253">
        <f t="shared" si="67"/>
        <v>0</v>
      </c>
      <c r="D253">
        <f t="shared" ca="1" si="81"/>
        <v>0.67668944421835275</v>
      </c>
      <c r="E253">
        <f t="shared" ca="1" si="81"/>
        <v>0.52099577997664959</v>
      </c>
      <c r="F253">
        <f t="shared" ca="1" si="81"/>
        <v>0.33313505886538364</v>
      </c>
      <c r="G253">
        <f t="shared" ca="1" si="81"/>
        <v>0.54112975009588193</v>
      </c>
      <c r="H253">
        <f t="shared" ca="1" si="81"/>
        <v>0.99774050117021351</v>
      </c>
      <c r="I253">
        <f t="shared" ca="1" si="81"/>
        <v>2.4189879105180445E-2</v>
      </c>
      <c r="M253" t="str">
        <f t="shared" ca="1" si="68"/>
        <v>삭제</v>
      </c>
      <c r="N253" t="str">
        <f t="shared" ca="1" si="75"/>
        <v>삭제</v>
      </c>
      <c r="O253" t="str">
        <f t="shared" ca="1" si="73"/>
        <v>삭제</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캐릭터",$M253="지정 캐릭터 LBP1",$M253="지정 캐릭터 LBP2",$M253="지정 캐릭터 LBP3",$M253="안 지정 캐릭터 영웅등급"),"DI",
IF($M253="지정 캐릭터 PP","DI",
IF(OR($M253="안 지정 캐릭터 PP 일반등급",$M253="안 지정 캐릭터 PP 영웅등급"),"GO",
"그외없음"))))))</f>
        <v>삭제</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캐릭터",$M253="지정 캐릭터 LBP1",$M253="지정 캐릭터 LBP2",$M253="지정 캐릭터 LBP3"),
  IF(AND(OR($B253=10,$B253=11),$M253=OFFSET($M253,-1,0)),OFFSET(Q253,-1,0),
    IF(ISBLANK(VLOOKUP($N253,[2]ActorTable!$1:$1048576,MATCH("표준 DI pp Min",[2]ActorTable!$1:$1,0),0)),"삭제",
      INT(VLOOKUP($M253,$AN:$BA,MATCH($AX$1,$AN$1:$BA$1,0),0)*(VLOOKUP($N253,[2]ActorTable!$1:$1048576,MATCH("표준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VLOOKUP($M253,$AN:$BA,MATCH($AZ$1,$AN$1:$BA$1,0),0)+INT($H253*(VLOOKUP($M253,$AN:$BA,MATCH($BA$1,$AN$1:$BA$1,0),0)-VLOOKUP($M253,$AN:$BA,MATCH($AZ$1,$AN$1:$BA$1,0),0)+1))),
IF($M253="지정 캐릭터 PP",
  IF(AND(OR($B253=10,$B253=11),$M253=OFFSET($M253,-1,0)),OFFSET(Q253,-1,0),
    INT($O253*VLOOKUP($M253,$AN:$BA,MATCH($AX$1,$AN$1:$BA$1,0),0))),
"그외없음")))))))</f>
        <v>삭제</v>
      </c>
      <c r="R253" t="str">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영웅등급"),VLOOKUP($M253,$AN:$BA,MATCH($AX$1,$AN$1:$BA$1,0),0),
IF(OR($M253="지정 캐릭터",$M253="지정 캐릭터 LBP1",$M253="지정 캐릭터 LBP2",$M253="지정 캐릭터 LBP3"),
  IF(AND(OR($B253=10,$B253=11),$M253=OFFSET($M253,-1,0)),OFFSET(R253,-1,0),
    INT(VLOOKUP($M253,$AN:$BA,MATCH($AX$1,$AN$1:$BA$1,0),0)*(VLOOKUP($N253,[2]ActorTable!$1:$1048576,MATCH("표준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VLOOKUP($M253,$AN:$BA,MATCH($AX$1,$AN$1:$BA$1,0),0)+INT($I253*(VLOOKUP($M253,$AN:$BA,MATCH($AY$1,$AN$1:$BA$1,0),0)-VLOOKUP($M253,$AN:$BA,MATCH($AX$1,$AN$1:$BA$1,0),0)+1))),
IF($M253="지정 캐릭터 PP",
  IF(AND(OR($B253=10,$B253=11),$M253=OFFSET($M253,-1,0)),OFFSET(R253,-1,0),
    INT($O253*(VLOOKUP($M253,$AN:$BA,MATCH($AX$1,$AN$1:$BA$1,0),0)*(VLOOKUP($M253,$AN:$BA,MATCH($AY$1,$AN$1:$BA$1,0),0)+$I253*(VLOOKUP($M253,$AN:$BA,MATCH($AZ$1,$AN$1:$BA$1,0),0)-VLOOKUP($M253,$AN:$BA,MATCH($AY$1,$AN$1:$BA$1,0),0)))))),
IF(OR($M253="안 지정 캐릭터 PP 일반등급",$M253="안 지정 캐릭터 PP 영웅등급"),
  IF(AND(OR($B253=10,$B253=11),$M253=OFFSET($M253,-1,0)),OFFSET(R253,-1,0),
    $O253*VLOOKUP($M253,$AN:$BA,MATCH($AX$1,$AN$1:$BA$1,0),0)),
"그외없음")))))))</f>
        <v>삭제</v>
      </c>
      <c r="S253" t="str">
        <f ca="1">IF(OR(ISNUMBER(N253),N253="삭제"),"",
IF(LEFT(N253,5)="Equip",
  IF($BN$1&lt;VLOOKUP(N253,[1]EquipTable!$1:$1048576,MATCH("업데이트순번",[1]EquipTable!$1:$1,0),0),"업데이트순번이상",""),
IF(LEFT(N253,5)="Actor",
  IF($BW$1&lt;VLOOKUP(N253,[2]ActorTable!$1:$1048576,MATCH("업데이트순번",[2]ActorTable!$1:$1,0),0),"업데이트순번이상",""),
"그외없음")))</f>
        <v/>
      </c>
      <c r="T253">
        <f t="shared" ca="1" si="69"/>
        <v>0</v>
      </c>
      <c r="AA253" t="str">
        <f t="shared" ca="1" si="70"/>
        <v/>
      </c>
      <c r="AH253" t="str">
        <f t="shared" si="71"/>
        <v/>
      </c>
      <c r="AI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IFERROR(VLOOKUP(AC253,[2]ActorTable!$A:$G,MATCH("이름참고",[2]ActorTable!$1:$1,0),0),"캐릭터없음"),
"")))))</f>
        <v/>
      </c>
      <c r="AJ253">
        <v>1</v>
      </c>
      <c r="AK25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v>
      </c>
      <c r="AL253" t="str">
        <f t="shared" ca="1" si="72"/>
        <v>{"dy":4,"sl":8}</v>
      </c>
    </row>
    <row r="254" spans="1:38">
      <c r="A254">
        <v>5</v>
      </c>
      <c r="B254">
        <v>8</v>
      </c>
      <c r="C254">
        <f t="shared" si="67"/>
        <v>0</v>
      </c>
      <c r="D254">
        <f t="shared" ca="1" si="81"/>
        <v>9.9541733256200304E-2</v>
      </c>
      <c r="E254">
        <f t="shared" ca="1" si="81"/>
        <v>0.77497889144106991</v>
      </c>
      <c r="F254">
        <f t="shared" ca="1" si="81"/>
        <v>0.65837264394286121</v>
      </c>
      <c r="G254">
        <f t="shared" ca="1" si="81"/>
        <v>0.72902667871208549</v>
      </c>
      <c r="H254">
        <f t="shared" ca="1" si="81"/>
        <v>0.56760681641987021</v>
      </c>
      <c r="I254">
        <f t="shared" ca="1" si="81"/>
        <v>5.860468071115843E-3</v>
      </c>
      <c r="M254" t="str">
        <f t="shared" ca="1" si="68"/>
        <v>삭제</v>
      </c>
      <c r="N254" t="str">
        <f t="shared" ca="1" si="75"/>
        <v>삭제</v>
      </c>
      <c r="O254" t="str">
        <f t="shared" ca="1" si="73"/>
        <v>삭제</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캐릭터",$M254="지정 캐릭터 LBP1",$M254="지정 캐릭터 LBP2",$M254="지정 캐릭터 LBP3",$M254="안 지정 캐릭터 영웅등급"),"DI",
IF($M254="지정 캐릭터 PP","DI",
IF(OR($M254="안 지정 캐릭터 PP 일반등급",$M254="안 지정 캐릭터 PP 영웅등급"),"GO",
"그외없음"))))))</f>
        <v>삭제</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캐릭터",$M254="지정 캐릭터 LBP1",$M254="지정 캐릭터 LBP2",$M254="지정 캐릭터 LBP3"),
  IF(AND(OR($B254=10,$B254=11),$M254=OFFSET($M254,-1,0)),OFFSET(Q254,-1,0),
    IF(ISBLANK(VLOOKUP($N254,[2]ActorTable!$1:$1048576,MATCH("표준 DI pp Min",[2]ActorTable!$1:$1,0),0)),"삭제",
      INT(VLOOKUP($M254,$AN:$BA,MATCH($AX$1,$AN$1:$BA$1,0),0)*(VLOOKUP($N254,[2]ActorTable!$1:$1048576,MATCH("표준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VLOOKUP($M254,$AN:$BA,MATCH($AZ$1,$AN$1:$BA$1,0),0)+INT($H254*(VLOOKUP($M254,$AN:$BA,MATCH($BA$1,$AN$1:$BA$1,0),0)-VLOOKUP($M254,$AN:$BA,MATCH($AZ$1,$AN$1:$BA$1,0),0)+1))),
IF($M254="지정 캐릭터 PP",
  IF(AND(OR($B254=10,$B254=11),$M254=OFFSET($M254,-1,0)),OFFSET(Q254,-1,0),
    INT($O254*VLOOKUP($M254,$AN:$BA,MATCH($AX$1,$AN$1:$BA$1,0),0))),
"그외없음")))))))</f>
        <v>삭제</v>
      </c>
      <c r="R254" t="str">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영웅등급"),VLOOKUP($M254,$AN:$BA,MATCH($AX$1,$AN$1:$BA$1,0),0),
IF(OR($M254="지정 캐릭터",$M254="지정 캐릭터 LBP1",$M254="지정 캐릭터 LBP2",$M254="지정 캐릭터 LBP3"),
  IF(AND(OR($B254=10,$B254=11),$M254=OFFSET($M254,-1,0)),OFFSET(R254,-1,0),
    INT(VLOOKUP($M254,$AN:$BA,MATCH($AX$1,$AN$1:$BA$1,0),0)*(VLOOKUP($N254,[2]ActorTable!$1:$1048576,MATCH("표준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VLOOKUP($M254,$AN:$BA,MATCH($AX$1,$AN$1:$BA$1,0),0)+INT($I254*(VLOOKUP($M254,$AN:$BA,MATCH($AY$1,$AN$1:$BA$1,0),0)-VLOOKUP($M254,$AN:$BA,MATCH($AX$1,$AN$1:$BA$1,0),0)+1))),
IF($M254="지정 캐릭터 PP",
  IF(AND(OR($B254=10,$B254=11),$M254=OFFSET($M254,-1,0)),OFFSET(R254,-1,0),
    INT($O254*(VLOOKUP($M254,$AN:$BA,MATCH($AX$1,$AN$1:$BA$1,0),0)*(VLOOKUP($M254,$AN:$BA,MATCH($AY$1,$AN$1:$BA$1,0),0)+$I254*(VLOOKUP($M254,$AN:$BA,MATCH($AZ$1,$AN$1:$BA$1,0),0)-VLOOKUP($M254,$AN:$BA,MATCH($AY$1,$AN$1:$BA$1,0),0)))))),
IF(OR($M254="안 지정 캐릭터 PP 일반등급",$M254="안 지정 캐릭터 PP 영웅등급"),
  IF(AND(OR($B254=10,$B254=11),$M254=OFFSET($M254,-1,0)),OFFSET(R254,-1,0),
    $O254*VLOOKUP($M254,$AN:$BA,MATCH($AX$1,$AN$1:$BA$1,0),0)),
"그외없음")))))))</f>
        <v>삭제</v>
      </c>
      <c r="S254" t="str">
        <f ca="1">IF(OR(ISNUMBER(N254),N254="삭제"),"",
IF(LEFT(N254,5)="Equip",
  IF($BN$1&lt;VLOOKUP(N254,[1]EquipTable!$1:$1048576,MATCH("업데이트순번",[1]EquipTable!$1:$1,0),0),"업데이트순번이상",""),
IF(LEFT(N254,5)="Actor",
  IF($BW$1&lt;VLOOKUP(N254,[2]ActorTable!$1:$1048576,MATCH("업데이트순번",[2]ActorTable!$1:$1,0),0),"업데이트순번이상",""),
"그외없음")))</f>
        <v/>
      </c>
      <c r="T254">
        <f t="shared" ca="1" si="69"/>
        <v>0</v>
      </c>
      <c r="AA254" t="str">
        <f t="shared" ca="1" si="70"/>
        <v/>
      </c>
      <c r="AH254" t="str">
        <f t="shared" si="71"/>
        <v/>
      </c>
      <c r="AI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IFERROR(VLOOKUP(AC254,[2]ActorTable!$A:$G,MATCH("이름참고",[2]ActorTable!$1:$1,0),0),"캐릭터없음"),
"")))))</f>
        <v/>
      </c>
      <c r="AJ254">
        <v>1</v>
      </c>
      <c r="AK25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v>
      </c>
      <c r="AL254" t="str">
        <f t="shared" ca="1" si="72"/>
        <v>{"dy":5,"sl":8}</v>
      </c>
    </row>
    <row r="255" spans="1:38">
      <c r="A255">
        <v>6</v>
      </c>
      <c r="B255">
        <v>8</v>
      </c>
      <c r="C255">
        <f t="shared" si="67"/>
        <v>0</v>
      </c>
      <c r="D255">
        <f t="shared" ca="1" si="81"/>
        <v>0.14713624427451333</v>
      </c>
      <c r="E255">
        <f t="shared" ca="1" si="81"/>
        <v>0.67754979444979302</v>
      </c>
      <c r="F255">
        <f t="shared" ca="1" si="81"/>
        <v>0.11015424106303806</v>
      </c>
      <c r="G255">
        <f t="shared" ca="1" si="81"/>
        <v>0.77142062287871005</v>
      </c>
      <c r="H255">
        <f t="shared" ca="1" si="81"/>
        <v>0.73398270080408401</v>
      </c>
      <c r="I255">
        <f t="shared" ca="1" si="81"/>
        <v>0.20220623309667896</v>
      </c>
      <c r="J255" t="s">
        <v>87</v>
      </c>
      <c r="K255" t="s">
        <v>222</v>
      </c>
      <c r="M255" t="str">
        <f t="shared" si="68"/>
        <v>지정 캐릭터 PP</v>
      </c>
      <c r="N255" t="e">
        <f t="shared" ca="1" si="75"/>
        <v>#N/A</v>
      </c>
      <c r="O255">
        <f t="shared" ca="1" si="73"/>
        <v>133</v>
      </c>
      <c r="P255" t="str">
        <f>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캐릭터",$M255="지정 캐릭터 LBP1",$M255="지정 캐릭터 LBP2",$M255="지정 캐릭터 LBP3",$M255="안 지정 캐릭터 영웅등급"),"DI",
IF($M255="지정 캐릭터 PP","DI",
IF(OR($M255="안 지정 캐릭터 PP 일반등급",$M255="안 지정 캐릭터 PP 영웅등급"),"GO",
"그외없음"))))))</f>
        <v>DI</v>
      </c>
      <c r="Q255">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캐릭터",$M255="지정 캐릭터 LBP1",$M255="지정 캐릭터 LBP2",$M255="지정 캐릭터 LBP3"),
  IF(AND(OR($B255=10,$B255=11),$M255=OFFSET($M255,-1,0)),OFFSET(Q255,-1,0),
    IF(ISBLANK(VLOOKUP($N255,[2]ActorTable!$1:$1048576,MATCH("표준 DI pp Min",[2]ActorTable!$1:$1,0),0)),"삭제",
      INT(VLOOKUP($M255,$AN:$BA,MATCH($AX$1,$AN$1:$BA$1,0),0)*(VLOOKUP($N255,[2]ActorTable!$1:$1048576,MATCH("표준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VLOOKUP($M255,$AN:$BA,MATCH($AZ$1,$AN$1:$BA$1,0),0)+INT($H255*(VLOOKUP($M255,$AN:$BA,MATCH($BA$1,$AN$1:$BA$1,0),0)-VLOOKUP($M255,$AN:$BA,MATCH($AZ$1,$AN$1:$BA$1,0),0)+1))),
IF($M255="지정 캐릭터 PP",
  IF(AND(OR($B255=10,$B255=11),$M255=OFFSET($M255,-1,0)),OFFSET(Q255,-1,0),
    INT($O255*VLOOKUP($M255,$AN:$BA,MATCH($AX$1,$AN$1:$BA$1,0),0))),
"그외없음")))))))</f>
        <v>41</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영웅등급"),VLOOKUP($M255,$AN:$BA,MATCH($AX$1,$AN$1:$BA$1,0),0),
IF(OR($M255="지정 캐릭터",$M255="지정 캐릭터 LBP1",$M255="지정 캐릭터 LBP2",$M255="지정 캐릭터 LBP3"),
  IF(AND(OR($B255=10,$B255=11),$M255=OFFSET($M255,-1,0)),OFFSET(R255,-1,0),
    INT(VLOOKUP($M255,$AN:$BA,MATCH($AX$1,$AN$1:$BA$1,0),0)*(VLOOKUP($N255,[2]ActorTable!$1:$1048576,MATCH("표준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VLOOKUP($M255,$AN:$BA,MATCH($AX$1,$AN$1:$BA$1,0),0)+INT($I255*(VLOOKUP($M255,$AN:$BA,MATCH($AY$1,$AN$1:$BA$1,0),0)-VLOOKUP($M255,$AN:$BA,MATCH($AX$1,$AN$1:$BA$1,0),0)+1))),
IF($M255="지정 캐릭터 PP",
  IF(AND(OR($B255=10,$B255=11),$M255=OFFSET($M255,-1,0)),OFFSET(R255,-1,0),
    INT($O255*(VLOOKUP($M255,$AN:$BA,MATCH($AX$1,$AN$1:$BA$1,0),0)*(VLOOKUP($M255,$AN:$BA,MATCH($AY$1,$AN$1:$BA$1,0),0)+$I255*(VLOOKUP($M255,$AN:$BA,MATCH($AZ$1,$AN$1:$BA$1,0),0)-VLOOKUP($M255,$AN:$BA,MATCH($AY$1,$AN$1:$BA$1,0),0)))))),
IF(OR($M255="안 지정 캐릭터 PP 일반등급",$M255="안 지정 캐릭터 PP 영웅등급"),
  IF(AND(OR($B255=10,$B255=11),$M255=OFFSET($M255,-1,0)),OFFSET(R255,-1,0),
    $O255*VLOOKUP($M255,$AN:$BA,MATCH($AX$1,$AN$1:$BA$1,0),0)),
"그외없음")))))))</f>
        <v>30</v>
      </c>
      <c r="S255" t="e">
        <f ca="1">IF(OR(ISNUMBER(N255),N255="삭제"),"",
IF(LEFT(N255,5)="Equip",
  IF($BN$1&lt;VLOOKUP(N255,[1]EquipTable!$1:$1048576,MATCH("업데이트순번",[1]EquipTable!$1:$1,0),0),"업데이트순번이상",""),
IF(LEFT(N255,5)="Actor",
  IF($BW$1&lt;VLOOKUP(N255,[2]ActorTable!$1:$1048576,MATCH("업데이트순번",[2]ActorTable!$1:$1,0),0),"업데이트순번이상",""),
"그외없음")))</f>
        <v>#N/A</v>
      </c>
      <c r="T255" t="e">
        <f t="shared" ca="1" si="69"/>
        <v>#N/A</v>
      </c>
      <c r="U255" t="s">
        <v>87</v>
      </c>
      <c r="V255" t="s">
        <v>223</v>
      </c>
      <c r="W255">
        <v>46</v>
      </c>
      <c r="X255" t="s">
        <v>133</v>
      </c>
      <c r="Y255">
        <v>14</v>
      </c>
      <c r="Z255">
        <v>35</v>
      </c>
      <c r="AA255" t="str">
        <f t="shared" ca="1" si="70"/>
        <v>fp</v>
      </c>
      <c r="AB255" t="s">
        <v>87</v>
      </c>
      <c r="AC255" t="s">
        <v>223</v>
      </c>
      <c r="AD255">
        <v>90</v>
      </c>
      <c r="AE255" t="s">
        <v>133</v>
      </c>
      <c r="AF255">
        <v>28</v>
      </c>
      <c r="AG255">
        <v>20</v>
      </c>
      <c r="AH255" t="str">
        <f t="shared" si="71"/>
        <v/>
      </c>
      <c r="AI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IFERROR(VLOOKUP(AC255,[2]ActorTable!$A:$G,MATCH("이름참고",[2]ActorTable!$1:$1,0),0),"캐릭터없음"),
"")))))</f>
        <v>간파울</v>
      </c>
      <c r="AJ255">
        <v>1</v>
      </c>
      <c r="AK25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v>
      </c>
      <c r="AL255" t="str">
        <f t="shared" ca="1" si="72"/>
        <v>{"dy":6,"sl":8,"tp":"fp","vl":"Actor0201","cn":90,"pt":"DI","pp":28,"pr":20}</v>
      </c>
    </row>
    <row r="256" spans="1:38">
      <c r="A256">
        <v>7</v>
      </c>
      <c r="B256">
        <v>8</v>
      </c>
      <c r="C256">
        <f t="shared" si="67"/>
        <v>0</v>
      </c>
      <c r="D256">
        <f t="shared" ca="1" si="81"/>
        <v>0.20925367965711594</v>
      </c>
      <c r="E256">
        <f t="shared" ca="1" si="81"/>
        <v>0.19047132737066896</v>
      </c>
      <c r="F256">
        <f t="shared" ca="1" si="81"/>
        <v>1.2629753308140201E-2</v>
      </c>
      <c r="G256">
        <f t="shared" ca="1" si="81"/>
        <v>0.22404360933425194</v>
      </c>
      <c r="H256">
        <f t="shared" ca="1" si="81"/>
        <v>0.60001622442001323</v>
      </c>
      <c r="I256">
        <f t="shared" ca="1" si="81"/>
        <v>0.72961906196900783</v>
      </c>
      <c r="M256" t="str">
        <f t="shared" ca="1" si="68"/>
        <v>삭제</v>
      </c>
      <c r="N256" t="str">
        <f t="shared" ca="1" si="75"/>
        <v>삭제</v>
      </c>
      <c r="O256" t="str">
        <f t="shared" ca="1" si="73"/>
        <v>삭제</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캐릭터",$M256="지정 캐릭터 LBP1",$M256="지정 캐릭터 LBP2",$M256="지정 캐릭터 LBP3",$M256="안 지정 캐릭터 영웅등급"),"DI",
IF($M256="지정 캐릭터 PP","DI",
IF(OR($M256="안 지정 캐릭터 PP 일반등급",$M256="안 지정 캐릭터 PP 영웅등급"),"GO",
"그외없음"))))))</f>
        <v>삭제</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캐릭터",$M256="지정 캐릭터 LBP1",$M256="지정 캐릭터 LBP2",$M256="지정 캐릭터 LBP3"),
  IF(AND(OR($B256=10,$B256=11),$M256=OFFSET($M256,-1,0)),OFFSET(Q256,-1,0),
    IF(ISBLANK(VLOOKUP($N256,[2]ActorTable!$1:$1048576,MATCH("표준 DI pp Min",[2]ActorTable!$1:$1,0),0)),"삭제",
      INT(VLOOKUP($M256,$AN:$BA,MATCH($AX$1,$AN$1:$BA$1,0),0)*(VLOOKUP($N256,[2]ActorTable!$1:$1048576,MATCH("표준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VLOOKUP($M256,$AN:$BA,MATCH($AZ$1,$AN$1:$BA$1,0),0)+INT($H256*(VLOOKUP($M256,$AN:$BA,MATCH($BA$1,$AN$1:$BA$1,0),0)-VLOOKUP($M256,$AN:$BA,MATCH($AZ$1,$AN$1:$BA$1,0),0)+1))),
IF($M256="지정 캐릭터 PP",
  IF(AND(OR($B256=10,$B256=11),$M256=OFFSET($M256,-1,0)),OFFSET(Q256,-1,0),
    INT($O256*VLOOKUP($M256,$AN:$BA,MATCH($AX$1,$AN$1:$BA$1,0),0))),
"그외없음")))))))</f>
        <v>삭제</v>
      </c>
      <c r="R256" t="str">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영웅등급"),VLOOKUP($M256,$AN:$BA,MATCH($AX$1,$AN$1:$BA$1,0),0),
IF(OR($M256="지정 캐릭터",$M256="지정 캐릭터 LBP1",$M256="지정 캐릭터 LBP2",$M256="지정 캐릭터 LBP3"),
  IF(AND(OR($B256=10,$B256=11),$M256=OFFSET($M256,-1,0)),OFFSET(R256,-1,0),
    INT(VLOOKUP($M256,$AN:$BA,MATCH($AX$1,$AN$1:$BA$1,0),0)*(VLOOKUP($N256,[2]ActorTable!$1:$1048576,MATCH("표준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VLOOKUP($M256,$AN:$BA,MATCH($AX$1,$AN$1:$BA$1,0),0)+INT($I256*(VLOOKUP($M256,$AN:$BA,MATCH($AY$1,$AN$1:$BA$1,0),0)-VLOOKUP($M256,$AN:$BA,MATCH($AX$1,$AN$1:$BA$1,0),0)+1))),
IF($M256="지정 캐릭터 PP",
  IF(AND(OR($B256=10,$B256=11),$M256=OFFSET($M256,-1,0)),OFFSET(R256,-1,0),
    INT($O256*(VLOOKUP($M256,$AN:$BA,MATCH($AX$1,$AN$1:$BA$1,0),0)*(VLOOKUP($M256,$AN:$BA,MATCH($AY$1,$AN$1:$BA$1,0),0)+$I256*(VLOOKUP($M256,$AN:$BA,MATCH($AZ$1,$AN$1:$BA$1,0),0)-VLOOKUP($M256,$AN:$BA,MATCH($AY$1,$AN$1:$BA$1,0),0)))))),
IF(OR($M256="안 지정 캐릭터 PP 일반등급",$M256="안 지정 캐릭터 PP 영웅등급"),
  IF(AND(OR($B256=10,$B256=11),$M256=OFFSET($M256,-1,0)),OFFSET(R256,-1,0),
    $O256*VLOOKUP($M256,$AN:$BA,MATCH($AX$1,$AN$1:$BA$1,0),0)),
"그외없음")))))))</f>
        <v>삭제</v>
      </c>
      <c r="S256" t="str">
        <f ca="1">IF(OR(ISNUMBER(N256),N256="삭제"),"",
IF(LEFT(N256,5)="Equip",
  IF($BN$1&lt;VLOOKUP(N256,[1]EquipTable!$1:$1048576,MATCH("업데이트순번",[1]EquipTable!$1:$1,0),0),"업데이트순번이상",""),
IF(LEFT(N256,5)="Actor",
  IF($BW$1&lt;VLOOKUP(N256,[2]ActorTable!$1:$1048576,MATCH("업데이트순번",[2]ActorTable!$1:$1,0),0),"업데이트순번이상",""),
"그외없음")))</f>
        <v/>
      </c>
      <c r="T256">
        <f t="shared" ca="1" si="69"/>
        <v>0</v>
      </c>
      <c r="AA256" t="str">
        <f t="shared" ca="1" si="70"/>
        <v/>
      </c>
      <c r="AH256" t="str">
        <f t="shared" si="71"/>
        <v/>
      </c>
      <c r="AI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IFERROR(VLOOKUP(AC256,[2]ActorTable!$A:$G,MATCH("이름참고",[2]ActorTable!$1:$1,0),0),"캐릭터없음"),
"")))))</f>
        <v/>
      </c>
      <c r="AJ256">
        <v>1</v>
      </c>
      <c r="AK25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v>
      </c>
      <c r="AL256" t="str">
        <f t="shared" ca="1" si="72"/>
        <v>{"dy":7,"sl":8}</v>
      </c>
    </row>
    <row r="257" spans="1:38">
      <c r="A257">
        <v>8</v>
      </c>
      <c r="B257">
        <v>8</v>
      </c>
      <c r="C257">
        <f t="shared" si="67"/>
        <v>0</v>
      </c>
      <c r="D257">
        <f t="shared" ca="1" si="81"/>
        <v>0.39200280526821252</v>
      </c>
      <c r="E257">
        <f t="shared" ca="1" si="81"/>
        <v>0.55586793302010462</v>
      </c>
      <c r="F257">
        <f t="shared" ca="1" si="81"/>
        <v>0.35188752470742712</v>
      </c>
      <c r="G257">
        <f t="shared" ca="1" si="81"/>
        <v>0.9541971992046514</v>
      </c>
      <c r="H257">
        <f t="shared" ca="1" si="81"/>
        <v>0.42098810903734263</v>
      </c>
      <c r="I257">
        <f t="shared" ca="1" si="81"/>
        <v>0.47793390854307205</v>
      </c>
      <c r="M257" t="str">
        <f t="shared" ca="1" si="68"/>
        <v>삭제</v>
      </c>
      <c r="N257" t="str">
        <f t="shared" ca="1" si="75"/>
        <v>삭제</v>
      </c>
      <c r="O257" t="str">
        <f t="shared" ca="1" si="73"/>
        <v>삭제</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캐릭터",$M257="지정 캐릭터 LBP1",$M257="지정 캐릭터 LBP2",$M257="지정 캐릭터 LBP3",$M257="안 지정 캐릭터 영웅등급"),"DI",
IF($M257="지정 캐릭터 PP","DI",
IF(OR($M257="안 지정 캐릭터 PP 일반등급",$M257="안 지정 캐릭터 PP 영웅등급"),"GO",
"그외없음"))))))</f>
        <v>삭제</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캐릭터",$M257="지정 캐릭터 LBP1",$M257="지정 캐릭터 LBP2",$M257="지정 캐릭터 LBP3"),
  IF(AND(OR($B257=10,$B257=11),$M257=OFFSET($M257,-1,0)),OFFSET(Q257,-1,0),
    IF(ISBLANK(VLOOKUP($N257,[2]ActorTable!$1:$1048576,MATCH("표준 DI pp Min",[2]ActorTable!$1:$1,0),0)),"삭제",
      INT(VLOOKUP($M257,$AN:$BA,MATCH($AX$1,$AN$1:$BA$1,0),0)*(VLOOKUP($N257,[2]ActorTable!$1:$1048576,MATCH("표준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VLOOKUP($M257,$AN:$BA,MATCH($AZ$1,$AN$1:$BA$1,0),0)+INT($H257*(VLOOKUP($M257,$AN:$BA,MATCH($BA$1,$AN$1:$BA$1,0),0)-VLOOKUP($M257,$AN:$BA,MATCH($AZ$1,$AN$1:$BA$1,0),0)+1))),
IF($M257="지정 캐릭터 PP",
  IF(AND(OR($B257=10,$B257=11),$M257=OFFSET($M257,-1,0)),OFFSET(Q257,-1,0),
    INT($O257*VLOOKUP($M257,$AN:$BA,MATCH($AX$1,$AN$1:$BA$1,0),0))),
"그외없음")))))))</f>
        <v>삭제</v>
      </c>
      <c r="R257" t="str">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영웅등급"),VLOOKUP($M257,$AN:$BA,MATCH($AX$1,$AN$1:$BA$1,0),0),
IF(OR($M257="지정 캐릭터",$M257="지정 캐릭터 LBP1",$M257="지정 캐릭터 LBP2",$M257="지정 캐릭터 LBP3"),
  IF(AND(OR($B257=10,$B257=11),$M257=OFFSET($M257,-1,0)),OFFSET(R257,-1,0),
    INT(VLOOKUP($M257,$AN:$BA,MATCH($AX$1,$AN$1:$BA$1,0),0)*(VLOOKUP($N257,[2]ActorTable!$1:$1048576,MATCH("표준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VLOOKUP($M257,$AN:$BA,MATCH($AX$1,$AN$1:$BA$1,0),0)+INT($I257*(VLOOKUP($M257,$AN:$BA,MATCH($AY$1,$AN$1:$BA$1,0),0)-VLOOKUP($M257,$AN:$BA,MATCH($AX$1,$AN$1:$BA$1,0),0)+1))),
IF($M257="지정 캐릭터 PP",
  IF(AND(OR($B257=10,$B257=11),$M257=OFFSET($M257,-1,0)),OFFSET(R257,-1,0),
    INT($O257*(VLOOKUP($M257,$AN:$BA,MATCH($AX$1,$AN$1:$BA$1,0),0)*(VLOOKUP($M257,$AN:$BA,MATCH($AY$1,$AN$1:$BA$1,0),0)+$I257*(VLOOKUP($M257,$AN:$BA,MATCH($AZ$1,$AN$1:$BA$1,0),0)-VLOOKUP($M257,$AN:$BA,MATCH($AY$1,$AN$1:$BA$1,0),0)))))),
IF(OR($M257="안 지정 캐릭터 PP 일반등급",$M257="안 지정 캐릭터 PP 영웅등급"),
  IF(AND(OR($B257=10,$B257=11),$M257=OFFSET($M257,-1,0)),OFFSET(R257,-1,0),
    $O257*VLOOKUP($M257,$AN:$BA,MATCH($AX$1,$AN$1:$BA$1,0),0)),
"그외없음")))))))</f>
        <v>삭제</v>
      </c>
      <c r="S257" t="str">
        <f ca="1">IF(OR(ISNUMBER(N257),N257="삭제"),"",
IF(LEFT(N257,5)="Equip",
  IF($BN$1&lt;VLOOKUP(N257,[1]EquipTable!$1:$1048576,MATCH("업데이트순번",[1]EquipTable!$1:$1,0),0),"업데이트순번이상",""),
IF(LEFT(N257,5)="Actor",
  IF($BW$1&lt;VLOOKUP(N257,[2]ActorTable!$1:$1048576,MATCH("업데이트순번",[2]ActorTable!$1:$1,0),0),"업데이트순번이상",""),
"그외없음")))</f>
        <v/>
      </c>
      <c r="T257">
        <f t="shared" ca="1" si="69"/>
        <v>0</v>
      </c>
      <c r="AA257" t="str">
        <f t="shared" ca="1" si="70"/>
        <v/>
      </c>
      <c r="AH257" t="str">
        <f t="shared" si="71"/>
        <v/>
      </c>
      <c r="AI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IFERROR(VLOOKUP(AC257,[2]ActorTable!$A:$G,MATCH("이름참고",[2]ActorTable!$1:$1,0),0),"캐릭터없음"),
"")))))</f>
        <v/>
      </c>
      <c r="AJ257">
        <v>1</v>
      </c>
      <c r="AK25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v>
      </c>
      <c r="AL257" t="str">
        <f t="shared" ca="1" si="72"/>
        <v>{"dy":8,"sl":8}</v>
      </c>
    </row>
    <row r="258" spans="1:38">
      <c r="A258">
        <v>9</v>
      </c>
      <c r="B258">
        <v>8</v>
      </c>
      <c r="C258">
        <f t="shared" ref="C258:C321" si="82">IF(B258&lt;=9,0,
IF(B258=10,1,2))</f>
        <v>0</v>
      </c>
      <c r="D258">
        <f t="shared" ca="1" si="81"/>
        <v>0.66666076317458922</v>
      </c>
      <c r="E258">
        <f t="shared" ca="1" si="81"/>
        <v>0.93972942604761389</v>
      </c>
      <c r="F258">
        <f t="shared" ca="1" si="81"/>
        <v>1.4168557029442641E-2</v>
      </c>
      <c r="G258">
        <f t="shared" ca="1" si="81"/>
        <v>0.31306888748522355</v>
      </c>
      <c r="H258">
        <f t="shared" ca="1" si="81"/>
        <v>0.22008755879981656</v>
      </c>
      <c r="I258">
        <f t="shared" ca="1" si="81"/>
        <v>0.44692367915273845</v>
      </c>
      <c r="M258" t="str">
        <f t="shared" ref="M258:M321" ca="1" si="83">IF(LEN(J258)&lt;&gt;0,J258,VLOOKUP(D258+$B258,$BH:$BI,MATCH($BI$1,$BH$1:$BI$1,0),1))</f>
        <v>삭제</v>
      </c>
      <c r="N258" t="str">
        <f t="shared" ca="1" si="75"/>
        <v>삭제</v>
      </c>
      <c r="O258" t="str">
        <f t="shared" ca="1" si="73"/>
        <v>삭제</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캐릭터",$M258="지정 캐릭터 LBP1",$M258="지정 캐릭터 LBP2",$M258="지정 캐릭터 LBP3",$M258="안 지정 캐릭터 영웅등급"),"DI",
IF($M258="지정 캐릭터 PP","DI",
IF(OR($M258="안 지정 캐릭터 PP 일반등급",$M258="안 지정 캐릭터 PP 영웅등급"),"GO",
"그외없음"))))))</f>
        <v>삭제</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캐릭터",$M258="지정 캐릭터 LBP1",$M258="지정 캐릭터 LBP2",$M258="지정 캐릭터 LBP3"),
  IF(AND(OR($B258=10,$B258=11),$M258=OFFSET($M258,-1,0)),OFFSET(Q258,-1,0),
    IF(ISBLANK(VLOOKUP($N258,[2]ActorTable!$1:$1048576,MATCH("표준 DI pp Min",[2]ActorTable!$1:$1,0),0)),"삭제",
      INT(VLOOKUP($M258,$AN:$BA,MATCH($AX$1,$AN$1:$BA$1,0),0)*(VLOOKUP($N258,[2]ActorTable!$1:$1048576,MATCH("표준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VLOOKUP($M258,$AN:$BA,MATCH($AZ$1,$AN$1:$BA$1,0),0)+INT($H258*(VLOOKUP($M258,$AN:$BA,MATCH($BA$1,$AN$1:$BA$1,0),0)-VLOOKUP($M258,$AN:$BA,MATCH($AZ$1,$AN$1:$BA$1,0),0)+1))),
IF($M258="지정 캐릭터 PP",
  IF(AND(OR($B258=10,$B258=11),$M258=OFFSET($M258,-1,0)),OFFSET(Q258,-1,0),
    INT($O258*VLOOKUP($M258,$AN:$BA,MATCH($AX$1,$AN$1:$BA$1,0),0))),
"그외없음")))))))</f>
        <v>삭제</v>
      </c>
      <c r="R258" t="str">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영웅등급"),VLOOKUP($M258,$AN:$BA,MATCH($AX$1,$AN$1:$BA$1,0),0),
IF(OR($M258="지정 캐릭터",$M258="지정 캐릭터 LBP1",$M258="지정 캐릭터 LBP2",$M258="지정 캐릭터 LBP3"),
  IF(AND(OR($B258=10,$B258=11),$M258=OFFSET($M258,-1,0)),OFFSET(R258,-1,0),
    INT(VLOOKUP($M258,$AN:$BA,MATCH($AX$1,$AN$1:$BA$1,0),0)*(VLOOKUP($N258,[2]ActorTable!$1:$1048576,MATCH("표준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VLOOKUP($M258,$AN:$BA,MATCH($AX$1,$AN$1:$BA$1,0),0)+INT($I258*(VLOOKUP($M258,$AN:$BA,MATCH($AY$1,$AN$1:$BA$1,0),0)-VLOOKUP($M258,$AN:$BA,MATCH($AX$1,$AN$1:$BA$1,0),0)+1))),
IF($M258="지정 캐릭터 PP",
  IF(AND(OR($B258=10,$B258=11),$M258=OFFSET($M258,-1,0)),OFFSET(R258,-1,0),
    INT($O258*(VLOOKUP($M258,$AN:$BA,MATCH($AX$1,$AN$1:$BA$1,0),0)*(VLOOKUP($M258,$AN:$BA,MATCH($AY$1,$AN$1:$BA$1,0),0)+$I258*(VLOOKUP($M258,$AN:$BA,MATCH($AZ$1,$AN$1:$BA$1,0),0)-VLOOKUP($M258,$AN:$BA,MATCH($AY$1,$AN$1:$BA$1,0),0)))))),
IF(OR($M258="안 지정 캐릭터 PP 일반등급",$M258="안 지정 캐릭터 PP 영웅등급"),
  IF(AND(OR($B258=10,$B258=11),$M258=OFFSET($M258,-1,0)),OFFSET(R258,-1,0),
    $O258*VLOOKUP($M258,$AN:$BA,MATCH($AX$1,$AN$1:$BA$1,0),0)),
"그외없음")))))))</f>
        <v>삭제</v>
      </c>
      <c r="S258" t="str">
        <f ca="1">IF(OR(ISNUMBER(N258),N258="삭제"),"",
IF(LEFT(N258,5)="Equip",
  IF($BN$1&lt;VLOOKUP(N258,[1]EquipTable!$1:$1048576,MATCH("업데이트순번",[1]EquipTable!$1:$1,0),0),"업데이트순번이상",""),
IF(LEFT(N258,5)="Actor",
  IF($BW$1&lt;VLOOKUP(N258,[2]ActorTable!$1:$1048576,MATCH("업데이트순번",[2]ActorTable!$1:$1,0),0),"업데이트순번이상",""),
"그외없음")))</f>
        <v/>
      </c>
      <c r="T258">
        <f t="shared" ref="T258:T321" ca="1" si="84">IF(OR(ISNUMBER(N258),N258="삭제"),0,
IF(LEFT(N258,5)="Equip",IF(MID(N258,7,1)="4",1,0),
IF(LEFT(N258,5)="Actor",IF(MID(N258,7,1)="2",1,0),
"그외없음")))</f>
        <v>0</v>
      </c>
      <c r="AA258" t="str">
        <f t="shared" ref="AA258:AA321" ca="1" si="85">IF(ISBLANK(AB258),"",
VLOOKUP(AB258,OFFSET(INDIRECT("$A:$B"),0,MATCH(AB$1&amp;"_Verify",INDIRECT("$1:$1"),0)-1),2,0)
)</f>
        <v/>
      </c>
      <c r="AH258" t="str">
        <f t="shared" ref="AH258:AH321" si="86">IF(ISBLANK($AB258),"",
IF(AND($B258&gt;=VLOOKUP($AB258,$AN:$AQ,3,0),$B258&lt;=VLOOKUP($AB258,$AN:$AQ,4,0)),"","슬롯타입이상"))</f>
        <v/>
      </c>
      <c r="AI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IFERROR(VLOOKUP(AC258,[2]ActorTable!$A:$G,MATCH("이름참고",[2]ActorTable!$1:$1,0),0),"캐릭터없음"),
"")))))</f>
        <v/>
      </c>
      <c r="AJ258">
        <v>1</v>
      </c>
      <c r="AK25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v>
      </c>
      <c r="AL258" t="str">
        <f t="shared" ref="AL258:AL321" ca="1" si="87">IF(AJ258&lt;&gt;1,"",
"{"""&amp;A$1&amp;""":"&amp;A258
&amp;","""&amp;B$1&amp;""":"&amp;B258
&amp;IF(LEN(AA258)=0,"",","""&amp;AA$1&amp;""":"""&amp;AA258&amp;"""")
&amp;IF(LEN(AC258)=0,"",","""&amp;AC$1&amp;""":"""&amp;AC258&amp;"""")
&amp;IF(LEN(AD258)=0,"",","""&amp;AD$1&amp;""":"&amp;AD258)
&amp;IF(LEN(AE258)=0,"",","""&amp;AE$1&amp;""":"""&amp;AE258&amp;"""")
&amp;IF(LEN(AF258)=0,"",","""&amp;AF$1&amp;""":"&amp;AF258)
&amp;IF(LEN(AG258)=0,"",","""&amp;AG$1&amp;""":"&amp;AG258)&amp;"}")</f>
        <v>{"dy":9,"sl":8}</v>
      </c>
    </row>
    <row r="259" spans="1:38">
      <c r="A259">
        <v>10</v>
      </c>
      <c r="B259">
        <v>8</v>
      </c>
      <c r="C259">
        <f t="shared" si="82"/>
        <v>0</v>
      </c>
      <c r="D259">
        <f t="shared" ca="1" si="81"/>
        <v>0.10183066753975401</v>
      </c>
      <c r="E259">
        <f t="shared" ca="1" si="81"/>
        <v>0.48313962799309362</v>
      </c>
      <c r="F259">
        <f t="shared" ca="1" si="81"/>
        <v>0.73257880190101388</v>
      </c>
      <c r="G259">
        <f t="shared" ca="1" si="81"/>
        <v>6.9768587320222397E-2</v>
      </c>
      <c r="H259">
        <f t="shared" ca="1" si="81"/>
        <v>0.13254889803741587</v>
      </c>
      <c r="I259">
        <f t="shared" ca="1" si="81"/>
        <v>0.19169516037874934</v>
      </c>
      <c r="M259" t="str">
        <f t="shared" ca="1" si="83"/>
        <v>삭제</v>
      </c>
      <c r="N259" t="str">
        <f t="shared" ca="1" si="75"/>
        <v>삭제</v>
      </c>
      <c r="O259" t="str">
        <f t="shared" ref="O259:O322" ca="1" si="88">IF(LEN(L259)&lt;&gt;0,
  IF(OR(LEN($J259)=0,LEN($K259)=0),"세 칸 모두 입력",L259),
IF($M259="삭제","삭제",
IF(OR($M259="지정 장비",$M259="캐릭터 상자 일반등급",$M259="캐릭터 상자 영웅등급",$M259="지정 캐릭터",$M259="지정 캐릭터 LBP1",$M259="지정 캐릭터 LBP2",$M259="지정 캐릭터 LBP3",$M259="안 지정 캐릭터 영웅등급"),1,
IF($M259="지정 캐릭터 PP",
  IF(AND(OR($B259=10,$B259=11),$M259=OFFSET($M259,-1,0)),OFFSET(O259,-1,0),
    VLOOKUP($M259,$AN:$AZ,MATCH($AV$1,$AN$1:$AZ$1,0),0)+INT($E259*(VLOOKUP($M259,$AN:$AZ,MATCH($AW$1,$AN$1:$AZ$1,0),0)-VLOOKUP($M259,$AN:$AZ,MATCH($AV$1,$AN$1:$AZ$1,0),0)+1))),
IF(OR($M259="안 지정 캐릭터 PP 일반등급",$M259="안 지정 캐릭터 PP 영웅등급"),
  IF(AND(OR($B259=10,$B259=11),$M259=OFFSET($M259,-1,0)),OFFSET(O259,-1,0),
    VLOOKUP($M259,$AN:$AZ,MATCH($AV$1,$AN$1:$AZ$1,0),0)+INT($E259*(VLOOKUP($M259,$AN:$AZ,MATCH($AW$1,$AN$1:$AZ$1,0),0)-VLOOKUP($M259,$AN:$AZ,MATCH($AV$1,$AN$1:$AZ$1,0),0)+1))),
"그외없음")))))</f>
        <v>삭제</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캐릭터",$M259="지정 캐릭터 LBP1",$M259="지정 캐릭터 LBP2",$M259="지정 캐릭터 LBP3",$M259="안 지정 캐릭터 영웅등급"),"DI",
IF($M259="지정 캐릭터 PP","DI",
IF(OR($M259="안 지정 캐릭터 PP 일반등급",$M259="안 지정 캐릭터 PP 영웅등급"),"GO",
"그외없음"))))))</f>
        <v>삭제</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캐릭터",$M259="지정 캐릭터 LBP1",$M259="지정 캐릭터 LBP2",$M259="지정 캐릭터 LBP3"),
  IF(AND(OR($B259=10,$B259=11),$M259=OFFSET($M259,-1,0)),OFFSET(Q259,-1,0),
    IF(ISBLANK(VLOOKUP($N259,[2]ActorTable!$1:$1048576,MATCH("표준 DI pp Min",[2]ActorTable!$1:$1,0),0)),"삭제",
      INT(VLOOKUP($M259,$AN:$BA,MATCH($AX$1,$AN$1:$BA$1,0),0)*(VLOOKUP($N259,[2]ActorTable!$1:$1048576,MATCH("표준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VLOOKUP($M259,$AN:$BA,MATCH($AZ$1,$AN$1:$BA$1,0),0)+INT($H259*(VLOOKUP($M259,$AN:$BA,MATCH($BA$1,$AN$1:$BA$1,0),0)-VLOOKUP($M259,$AN:$BA,MATCH($AZ$1,$AN$1:$BA$1,0),0)+1))),
IF($M259="지정 캐릭터 PP",
  IF(AND(OR($B259=10,$B259=11),$M259=OFFSET($M259,-1,0)),OFFSET(Q259,-1,0),
    INT($O259*VLOOKUP($M259,$AN:$BA,MATCH($AX$1,$AN$1:$BA$1,0),0))),
"그외없음")))))))</f>
        <v>삭제</v>
      </c>
      <c r="R259" t="str">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영웅등급"),VLOOKUP($M259,$AN:$BA,MATCH($AX$1,$AN$1:$BA$1,0),0),
IF(OR($M259="지정 캐릭터",$M259="지정 캐릭터 LBP1",$M259="지정 캐릭터 LBP2",$M259="지정 캐릭터 LBP3"),
  IF(AND(OR($B259=10,$B259=11),$M259=OFFSET($M259,-1,0)),OFFSET(R259,-1,0),
    INT(VLOOKUP($M259,$AN:$BA,MATCH($AX$1,$AN$1:$BA$1,0),0)*(VLOOKUP($N259,[2]ActorTable!$1:$1048576,MATCH("표준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VLOOKUP($M259,$AN:$BA,MATCH($AX$1,$AN$1:$BA$1,0),0)+INT($I259*(VLOOKUP($M259,$AN:$BA,MATCH($AY$1,$AN$1:$BA$1,0),0)-VLOOKUP($M259,$AN:$BA,MATCH($AX$1,$AN$1:$BA$1,0),0)+1))),
IF($M259="지정 캐릭터 PP",
  IF(AND(OR($B259=10,$B259=11),$M259=OFFSET($M259,-1,0)),OFFSET(R259,-1,0),
    INT($O259*(VLOOKUP($M259,$AN:$BA,MATCH($AX$1,$AN$1:$BA$1,0),0)*(VLOOKUP($M259,$AN:$BA,MATCH($AY$1,$AN$1:$BA$1,0),0)+$I259*(VLOOKUP($M259,$AN:$BA,MATCH($AZ$1,$AN$1:$BA$1,0),0)-VLOOKUP($M259,$AN:$BA,MATCH($AY$1,$AN$1:$BA$1,0),0)))))),
IF(OR($M259="안 지정 캐릭터 PP 일반등급",$M259="안 지정 캐릭터 PP 영웅등급"),
  IF(AND(OR($B259=10,$B259=11),$M259=OFFSET($M259,-1,0)),OFFSET(R259,-1,0),
    $O259*VLOOKUP($M259,$AN:$BA,MATCH($AX$1,$AN$1:$BA$1,0),0)),
"그외없음")))))))</f>
        <v>삭제</v>
      </c>
      <c r="S259" t="str">
        <f ca="1">IF(OR(ISNUMBER(N259),N259="삭제"),"",
IF(LEFT(N259,5)="Equip",
  IF($BN$1&lt;VLOOKUP(N259,[1]EquipTable!$1:$1048576,MATCH("업데이트순번",[1]EquipTable!$1:$1,0),0),"업데이트순번이상",""),
IF(LEFT(N259,5)="Actor",
  IF($BW$1&lt;VLOOKUP(N259,[2]ActorTable!$1:$1048576,MATCH("업데이트순번",[2]ActorTable!$1:$1,0),0),"업데이트순번이상",""),
"그외없음")))</f>
        <v/>
      </c>
      <c r="T259">
        <f t="shared" ca="1" si="84"/>
        <v>0</v>
      </c>
      <c r="AA259" t="str">
        <f t="shared" ca="1" si="85"/>
        <v/>
      </c>
      <c r="AH259" t="str">
        <f t="shared" si="86"/>
        <v/>
      </c>
      <c r="AI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IFERROR(VLOOKUP(AC259,[2]ActorTable!$A:$G,MATCH("이름참고",[2]ActorTable!$1:$1,0),0),"캐릭터없음"),
"")))))</f>
        <v/>
      </c>
      <c r="AJ259">
        <v>1</v>
      </c>
      <c r="AK259" t="str">
        <f t="shared" ref="AK259:AK322" ca="1" si="89">AK258&amp;IF(LEN(AL259)=0,"",","&amp;AL259)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v>
      </c>
      <c r="AL259" t="str">
        <f t="shared" ca="1" si="87"/>
        <v>{"dy":10,"sl":8}</v>
      </c>
    </row>
    <row r="260" spans="1:38">
      <c r="A260">
        <v>11</v>
      </c>
      <c r="B260">
        <v>8</v>
      </c>
      <c r="C260">
        <f t="shared" si="82"/>
        <v>0</v>
      </c>
      <c r="D260">
        <f t="shared" ca="1" si="81"/>
        <v>0.81604813817636934</v>
      </c>
      <c r="E260">
        <f t="shared" ca="1" si="81"/>
        <v>0.61166210694461376</v>
      </c>
      <c r="F260">
        <f t="shared" ca="1" si="81"/>
        <v>0.49021944960490837</v>
      </c>
      <c r="G260">
        <f t="shared" ca="1" si="81"/>
        <v>5.9774085161323653E-2</v>
      </c>
      <c r="H260">
        <f t="shared" ca="1" si="81"/>
        <v>0.41382847528571909</v>
      </c>
      <c r="I260">
        <f t="shared" ca="1" si="81"/>
        <v>0.37780128598876028</v>
      </c>
      <c r="M260" t="str">
        <f t="shared" ca="1" si="83"/>
        <v>삭제</v>
      </c>
      <c r="N260" t="str">
        <f t="shared" ref="N260:N323" ca="1" si="90">IF(LEN(K260)&lt;&gt;0,
  IF(LEN($J260)=0,"두 칸 모두 입력",
  IF($J260="지정 장비",K260,INDEX($BY:$BY,MATCH(K260,$BZ:$BZ,0)))),
IF($M260="삭제","삭제",
IF($M260="지정 장비",VLOOKUP($E260,OFFSET($BQ:$BT,0,IF($B260=6,1,IF($B260=7,2,0))),MATCH($BT$1,OFFSET($BQ$1:$BT$1,0,IF($B260=6,1,IF($B260=7,2,0))),0),1),
IF(OR($M260="캐릭터 상자 일반등급",$M260="캐릭터 상자 영웅등급"),"삭제",
IF(OR($M260="지정 캐릭터",$M260="지정 캐릭터 PP",$M260="지정 캐릭터 LBP1",$M260="지정 캐릭터 LBP2",$M260="지정 캐릭터 LBP3"),
  IF(AND(OR($B260=10,$B260=11),$M260=OFFSET($M260,-1,0)),OFFSET(N260,-1,0),VLOOKUP($E260,$BX:$BY,MATCH($BY$1,$BX$1:$BY$1,0),1)),
IF(OR($M260="안 지정 캐릭터 영웅등급",$M260="안 지정 캐릭터 PP 일반등급",$M260="안 지정 캐릭터 PP 영웅등급"),
  IF(AND(OR($B260=10,$B260=11),$M260=OFFSET($M260,-1,0)),OFFSET(N260,-1,0),INT($E260*100000)),
"그외없음"))))))</f>
        <v>삭제</v>
      </c>
      <c r="O260" t="str">
        <f t="shared" ca="1" si="88"/>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캐릭터",$M260="지정 캐릭터 LBP1",$M260="지정 캐릭터 LBP2",$M260="지정 캐릭터 LBP3",$M260="안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캐릭터",$M260="지정 캐릭터 LBP1",$M260="지정 캐릭터 LBP2",$M260="지정 캐릭터 LBP3"),
  IF(AND(OR($B260=10,$B260=11),$M260=OFFSET($M260,-1,0)),OFFSET(Q260,-1,0),
    IF(ISBLANK(VLOOKUP($N260,[2]ActorTable!$1:$1048576,MATCH("표준 DI pp Min",[2]ActorTable!$1:$1,0),0)),"삭제",
      INT(VLOOKUP($M260,$AN:$BA,MATCH($AX$1,$AN$1:$BA$1,0),0)*(VLOOKUP($N260,[2]ActorTable!$1:$1048576,MATCH("표준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VLOOKUP($M260,$AN:$BA,MATCH($AZ$1,$AN$1:$BA$1,0),0)+INT($H260*(VLOOKUP($M260,$AN:$BA,MATCH($BA$1,$AN$1:$BA$1,0),0)-VLOOKUP($M260,$AN:$BA,MATCH($AZ$1,$AN$1:$BA$1,0),0)+1))),
IF($M260="지정 캐릭터 PP",
  IF(AND(OR($B260=10,$B260=11),$M260=OFFSET($M260,-1,0)),OFFSET(Q260,-1,0),
    INT($O260*VLOOKUP($M260,$AN:$BA,MATCH($AX$1,$AN$1:$BA$1,0),0))),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영웅등급"),VLOOKUP($M260,$AN:$BA,MATCH($AX$1,$AN$1:$BA$1,0),0),
IF(OR($M260="지정 캐릭터",$M260="지정 캐릭터 LBP1",$M260="지정 캐릭터 LBP2",$M260="지정 캐릭터 LBP3"),
  IF(AND(OR($B260=10,$B260=11),$M260=OFFSET($M260,-1,0)),OFFSET(R260,-1,0),
    INT(VLOOKUP($M260,$AN:$BA,MATCH($AX$1,$AN$1:$BA$1,0),0)*(VLOOKUP($N260,[2]ActorTable!$1:$1048576,MATCH("표준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VLOOKUP($M260,$AN:$BA,MATCH($AX$1,$AN$1:$BA$1,0),0)+INT($I260*(VLOOKUP($M260,$AN:$BA,MATCH($AY$1,$AN$1:$BA$1,0),0)-VLOOKUP($M260,$AN:$BA,MATCH($AX$1,$AN$1:$BA$1,0),0)+1))),
IF($M260="지정 캐릭터 PP",
  IF(AND(OR($B260=10,$B260=11),$M260=OFFSET($M260,-1,0)),OFFSET(R260,-1,0),
    INT($O260*(VLOOKUP($M260,$AN:$BA,MATCH($AX$1,$AN$1:$BA$1,0),0)*(VLOOKUP($M260,$AN:$BA,MATCH($AY$1,$AN$1:$BA$1,0),0)+$I260*(VLOOKUP($M260,$AN:$BA,MATCH($AZ$1,$AN$1:$BA$1,0),0)-VLOOKUP($M260,$AN:$BA,MATCH($AY$1,$AN$1:$BA$1,0),0)))))),
IF(OR($M260="안 지정 캐릭터 PP 일반등급",$M260="안 지정 캐릭터 PP 영웅등급"),
  IF(AND(OR($B260=10,$B260=11),$M260=OFFSET($M260,-1,0)),OFFSET(R260,-1,0),
    $O260*VLOOKUP($M260,$AN:$BA,MATCH($AX$1,$AN$1:$BA$1,0),0)),
"그외없음")))))))</f>
        <v>삭제</v>
      </c>
      <c r="S260" t="str">
        <f ca="1">IF(OR(ISNUMBER(N260),N260="삭제"),"",
IF(LEFT(N260,5)="Equip",
  IF($BN$1&lt;VLOOKUP(N260,[1]EquipTable!$1:$1048576,MATCH("업데이트순번",[1]EquipTable!$1:$1,0),0),"업데이트순번이상",""),
IF(LEFT(N260,5)="Actor",
  IF($BW$1&lt;VLOOKUP(N260,[2]ActorTable!$1:$1048576,MATCH("업데이트순번",[2]ActorTable!$1:$1,0),0),"업데이트순번이상",""),
"그외없음")))</f>
        <v/>
      </c>
      <c r="T260">
        <f t="shared" ca="1" si="84"/>
        <v>0</v>
      </c>
      <c r="AA260" t="str">
        <f t="shared" ca="1" si="85"/>
        <v/>
      </c>
      <c r="AH260" t="str">
        <f t="shared" si="86"/>
        <v/>
      </c>
      <c r="AI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IFERROR(VLOOKUP(AC260,[2]ActorTable!$A:$G,MATCH("이름참고",[2]ActorTable!$1:$1,0),0),"캐릭터없음"),
"")))))</f>
        <v/>
      </c>
      <c r="AJ260">
        <v>1</v>
      </c>
      <c r="AK26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v>
      </c>
      <c r="AL260" t="str">
        <f t="shared" ca="1" si="87"/>
        <v>{"dy":11,"sl":8}</v>
      </c>
    </row>
    <row r="261" spans="1:38">
      <c r="A261">
        <v>12</v>
      </c>
      <c r="B261">
        <v>8</v>
      </c>
      <c r="C261">
        <f t="shared" si="82"/>
        <v>0</v>
      </c>
      <c r="D261">
        <f t="shared" ca="1" si="81"/>
        <v>0.16018892234642401</v>
      </c>
      <c r="E261">
        <f t="shared" ca="1" si="81"/>
        <v>0.77775631206716034</v>
      </c>
      <c r="F261">
        <f t="shared" ca="1" si="81"/>
        <v>0.25680966667367633</v>
      </c>
      <c r="G261">
        <f t="shared" ca="1" si="81"/>
        <v>6.1331173616838375E-2</v>
      </c>
      <c r="H261">
        <f t="shared" ca="1" si="81"/>
        <v>0.45626128965106527</v>
      </c>
      <c r="I261">
        <f t="shared" ca="1" si="81"/>
        <v>0.43459304042605873</v>
      </c>
      <c r="M261" t="str">
        <f t="shared" ca="1" si="83"/>
        <v>삭제</v>
      </c>
      <c r="N261" t="str">
        <f t="shared" ca="1" si="90"/>
        <v>삭제</v>
      </c>
      <c r="O261" t="str">
        <f t="shared" ca="1" si="88"/>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캐릭터",$M261="지정 캐릭터 LBP1",$M261="지정 캐릭터 LBP2",$M261="지정 캐릭터 LBP3",$M261="안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캐릭터",$M261="지정 캐릭터 LBP1",$M261="지정 캐릭터 LBP2",$M261="지정 캐릭터 LBP3"),
  IF(AND(OR($B261=10,$B261=11),$M261=OFFSET($M261,-1,0)),OFFSET(Q261,-1,0),
    IF(ISBLANK(VLOOKUP($N261,[2]ActorTable!$1:$1048576,MATCH("표준 DI pp Min",[2]ActorTable!$1:$1,0),0)),"삭제",
      INT(VLOOKUP($M261,$AN:$BA,MATCH($AX$1,$AN$1:$BA$1,0),0)*(VLOOKUP($N261,[2]ActorTable!$1:$1048576,MATCH("표준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VLOOKUP($M261,$AN:$BA,MATCH($AZ$1,$AN$1:$BA$1,0),0)+INT($H261*(VLOOKUP($M261,$AN:$BA,MATCH($BA$1,$AN$1:$BA$1,0),0)-VLOOKUP($M261,$AN:$BA,MATCH($AZ$1,$AN$1:$BA$1,0),0)+1))),
IF($M261="지정 캐릭터 PP",
  IF(AND(OR($B261=10,$B261=11),$M261=OFFSET($M261,-1,0)),OFFSET(Q261,-1,0),
    INT($O261*VLOOKUP($M261,$AN:$BA,MATCH($AX$1,$AN$1:$BA$1,0),0))),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영웅등급"),VLOOKUP($M261,$AN:$BA,MATCH($AX$1,$AN$1:$BA$1,0),0),
IF(OR($M261="지정 캐릭터",$M261="지정 캐릭터 LBP1",$M261="지정 캐릭터 LBP2",$M261="지정 캐릭터 LBP3"),
  IF(AND(OR($B261=10,$B261=11),$M261=OFFSET($M261,-1,0)),OFFSET(R261,-1,0),
    INT(VLOOKUP($M261,$AN:$BA,MATCH($AX$1,$AN$1:$BA$1,0),0)*(VLOOKUP($N261,[2]ActorTable!$1:$1048576,MATCH("표준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VLOOKUP($M261,$AN:$BA,MATCH($AX$1,$AN$1:$BA$1,0),0)+INT($I261*(VLOOKUP($M261,$AN:$BA,MATCH($AY$1,$AN$1:$BA$1,0),0)-VLOOKUP($M261,$AN:$BA,MATCH($AX$1,$AN$1:$BA$1,0),0)+1))),
IF($M261="지정 캐릭터 PP",
  IF(AND(OR($B261=10,$B261=11),$M261=OFFSET($M261,-1,0)),OFFSET(R261,-1,0),
    INT($O261*(VLOOKUP($M261,$AN:$BA,MATCH($AX$1,$AN$1:$BA$1,0),0)*(VLOOKUP($M261,$AN:$BA,MATCH($AY$1,$AN$1:$BA$1,0),0)+$I261*(VLOOKUP($M261,$AN:$BA,MATCH($AZ$1,$AN$1:$BA$1,0),0)-VLOOKUP($M261,$AN:$BA,MATCH($AY$1,$AN$1:$BA$1,0),0)))))),
IF(OR($M261="안 지정 캐릭터 PP 일반등급",$M261="안 지정 캐릭터 PP 영웅등급"),
  IF(AND(OR($B261=10,$B261=11),$M261=OFFSET($M261,-1,0)),OFFSET(R261,-1,0),
    $O261*VLOOKUP($M261,$AN:$BA,MATCH($AX$1,$AN$1:$BA$1,0),0)),
"그외없음")))))))</f>
        <v>삭제</v>
      </c>
      <c r="S261" t="str">
        <f ca="1">IF(OR(ISNUMBER(N261),N261="삭제"),"",
IF(LEFT(N261,5)="Equip",
  IF($BN$1&lt;VLOOKUP(N261,[1]EquipTable!$1:$1048576,MATCH("업데이트순번",[1]EquipTable!$1:$1,0),0),"업데이트순번이상",""),
IF(LEFT(N261,5)="Actor",
  IF($BW$1&lt;VLOOKUP(N261,[2]ActorTable!$1:$1048576,MATCH("업데이트순번",[2]ActorTable!$1:$1,0),0),"업데이트순번이상",""),
"그외없음")))</f>
        <v/>
      </c>
      <c r="T261">
        <f t="shared" ca="1" si="84"/>
        <v>0</v>
      </c>
      <c r="AA261" t="str">
        <f t="shared" ca="1" si="85"/>
        <v/>
      </c>
      <c r="AH261" t="str">
        <f t="shared" si="86"/>
        <v/>
      </c>
      <c r="AI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IFERROR(VLOOKUP(AC261,[2]ActorTable!$A:$G,MATCH("이름참고",[2]ActorTable!$1:$1,0),0),"캐릭터없음"),
"")))))</f>
        <v/>
      </c>
      <c r="AJ261">
        <v>1</v>
      </c>
      <c r="AK26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v>
      </c>
      <c r="AL261" t="str">
        <f t="shared" ca="1" si="87"/>
        <v>{"dy":12,"sl":8}</v>
      </c>
    </row>
    <row r="262" spans="1:38">
      <c r="A262">
        <v>13</v>
      </c>
      <c r="B262">
        <v>8</v>
      </c>
      <c r="C262">
        <f t="shared" si="82"/>
        <v>0</v>
      </c>
      <c r="D262">
        <f t="shared" ref="D262:I271" ca="1" si="91">RAND()</f>
        <v>0.60857694852824151</v>
      </c>
      <c r="E262">
        <f t="shared" ca="1" si="91"/>
        <v>0.16392659816153365</v>
      </c>
      <c r="F262">
        <f t="shared" ca="1" si="91"/>
        <v>0.93963337148422132</v>
      </c>
      <c r="G262">
        <f t="shared" ca="1" si="91"/>
        <v>0.47129996578615074</v>
      </c>
      <c r="H262">
        <f t="shared" ca="1" si="91"/>
        <v>0.28926094584313555</v>
      </c>
      <c r="I262">
        <f t="shared" ca="1" si="91"/>
        <v>0.99980832252650853</v>
      </c>
      <c r="M262" t="str">
        <f t="shared" ca="1" si="83"/>
        <v>삭제</v>
      </c>
      <c r="N262" t="str">
        <f t="shared" ca="1" si="90"/>
        <v>삭제</v>
      </c>
      <c r="O262" t="str">
        <f t="shared" ca="1" si="88"/>
        <v>삭제</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캐릭터",$M262="지정 캐릭터 LBP1",$M262="지정 캐릭터 LBP2",$M262="지정 캐릭터 LBP3",$M262="안 지정 캐릭터 영웅등급"),"DI",
IF($M262="지정 캐릭터 PP","DI",
IF(OR($M262="안 지정 캐릭터 PP 일반등급",$M262="안 지정 캐릭터 PP 영웅등급"),"GO",
"그외없음"))))))</f>
        <v>삭제</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캐릭터",$M262="지정 캐릭터 LBP1",$M262="지정 캐릭터 LBP2",$M262="지정 캐릭터 LBP3"),
  IF(AND(OR($B262=10,$B262=11),$M262=OFFSET($M262,-1,0)),OFFSET(Q262,-1,0),
    IF(ISBLANK(VLOOKUP($N262,[2]ActorTable!$1:$1048576,MATCH("표준 DI pp Min",[2]ActorTable!$1:$1,0),0)),"삭제",
      INT(VLOOKUP($M262,$AN:$BA,MATCH($AX$1,$AN$1:$BA$1,0),0)*(VLOOKUP($N262,[2]ActorTable!$1:$1048576,MATCH("표준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VLOOKUP($M262,$AN:$BA,MATCH($AZ$1,$AN$1:$BA$1,0),0)+INT($H262*(VLOOKUP($M262,$AN:$BA,MATCH($BA$1,$AN$1:$BA$1,0),0)-VLOOKUP($M262,$AN:$BA,MATCH($AZ$1,$AN$1:$BA$1,0),0)+1))),
IF($M262="지정 캐릭터 PP",
  IF(AND(OR($B262=10,$B262=11),$M262=OFFSET($M262,-1,0)),OFFSET(Q262,-1,0),
    INT($O262*VLOOKUP($M262,$AN:$BA,MATCH($AX$1,$AN$1:$BA$1,0),0))),
"그외없음")))))))</f>
        <v>삭제</v>
      </c>
      <c r="R262" t="str">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영웅등급"),VLOOKUP($M262,$AN:$BA,MATCH($AX$1,$AN$1:$BA$1,0),0),
IF(OR($M262="지정 캐릭터",$M262="지정 캐릭터 LBP1",$M262="지정 캐릭터 LBP2",$M262="지정 캐릭터 LBP3"),
  IF(AND(OR($B262=10,$B262=11),$M262=OFFSET($M262,-1,0)),OFFSET(R262,-1,0),
    INT(VLOOKUP($M262,$AN:$BA,MATCH($AX$1,$AN$1:$BA$1,0),0)*(VLOOKUP($N262,[2]ActorTable!$1:$1048576,MATCH("표준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VLOOKUP($M262,$AN:$BA,MATCH($AX$1,$AN$1:$BA$1,0),0)+INT($I262*(VLOOKUP($M262,$AN:$BA,MATCH($AY$1,$AN$1:$BA$1,0),0)-VLOOKUP($M262,$AN:$BA,MATCH($AX$1,$AN$1:$BA$1,0),0)+1))),
IF($M262="지정 캐릭터 PP",
  IF(AND(OR($B262=10,$B262=11),$M262=OFFSET($M262,-1,0)),OFFSET(R262,-1,0),
    INT($O262*(VLOOKUP($M262,$AN:$BA,MATCH($AX$1,$AN$1:$BA$1,0),0)*(VLOOKUP($M262,$AN:$BA,MATCH($AY$1,$AN$1:$BA$1,0),0)+$I262*(VLOOKUP($M262,$AN:$BA,MATCH($AZ$1,$AN$1:$BA$1,0),0)-VLOOKUP($M262,$AN:$BA,MATCH($AY$1,$AN$1:$BA$1,0),0)))))),
IF(OR($M262="안 지정 캐릭터 PP 일반등급",$M262="안 지정 캐릭터 PP 영웅등급"),
  IF(AND(OR($B262=10,$B262=11),$M262=OFFSET($M262,-1,0)),OFFSET(R262,-1,0),
    $O262*VLOOKUP($M262,$AN:$BA,MATCH($AX$1,$AN$1:$BA$1,0),0)),
"그외없음")))))))</f>
        <v>삭제</v>
      </c>
      <c r="S262" t="str">
        <f ca="1">IF(OR(ISNUMBER(N262),N262="삭제"),"",
IF(LEFT(N262,5)="Equip",
  IF($BN$1&lt;VLOOKUP(N262,[1]EquipTable!$1:$1048576,MATCH("업데이트순번",[1]EquipTable!$1:$1,0),0),"업데이트순번이상",""),
IF(LEFT(N262,5)="Actor",
  IF($BW$1&lt;VLOOKUP(N262,[2]ActorTable!$1:$1048576,MATCH("업데이트순번",[2]ActorTable!$1:$1,0),0),"업데이트순번이상",""),
"그외없음")))</f>
        <v/>
      </c>
      <c r="T262">
        <f t="shared" ca="1" si="84"/>
        <v>0</v>
      </c>
      <c r="AA262" t="str">
        <f t="shared" ca="1" si="85"/>
        <v/>
      </c>
      <c r="AH262" t="str">
        <f t="shared" si="86"/>
        <v/>
      </c>
      <c r="AI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IFERROR(VLOOKUP(AC262,[2]ActorTable!$A:$G,MATCH("이름참고",[2]ActorTable!$1:$1,0),0),"캐릭터없음"),
"")))))</f>
        <v/>
      </c>
      <c r="AJ262">
        <v>1</v>
      </c>
      <c r="AK26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v>
      </c>
      <c r="AL262" t="str">
        <f t="shared" ca="1" si="87"/>
        <v>{"dy":13,"sl":8}</v>
      </c>
    </row>
    <row r="263" spans="1:38">
      <c r="A263">
        <v>14</v>
      </c>
      <c r="B263">
        <v>8</v>
      </c>
      <c r="C263">
        <f t="shared" si="82"/>
        <v>0</v>
      </c>
      <c r="D263">
        <f t="shared" ca="1" si="91"/>
        <v>0.45878044583676802</v>
      </c>
      <c r="E263">
        <f t="shared" ca="1" si="91"/>
        <v>0.513863713156688</v>
      </c>
      <c r="F263">
        <f t="shared" ca="1" si="91"/>
        <v>0.34777847873406609</v>
      </c>
      <c r="G263">
        <f t="shared" ca="1" si="91"/>
        <v>0.51082159318079057</v>
      </c>
      <c r="H263">
        <f t="shared" ca="1" si="91"/>
        <v>0.14617937071569476</v>
      </c>
      <c r="I263">
        <f t="shared" ca="1" si="91"/>
        <v>0.48286935340840198</v>
      </c>
      <c r="M263" t="str">
        <f t="shared" ca="1" si="83"/>
        <v>삭제</v>
      </c>
      <c r="N263" t="str">
        <f t="shared" ca="1" si="90"/>
        <v>삭제</v>
      </c>
      <c r="O263" t="str">
        <f t="shared" ca="1" si="88"/>
        <v>삭제</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캐릭터",$M263="지정 캐릭터 LBP1",$M263="지정 캐릭터 LBP2",$M263="지정 캐릭터 LBP3",$M263="안 지정 캐릭터 영웅등급"),"DI",
IF($M263="지정 캐릭터 PP","DI",
IF(OR($M263="안 지정 캐릭터 PP 일반등급",$M263="안 지정 캐릭터 PP 영웅등급"),"GO",
"그외없음"))))))</f>
        <v>삭제</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캐릭터",$M263="지정 캐릭터 LBP1",$M263="지정 캐릭터 LBP2",$M263="지정 캐릭터 LBP3"),
  IF(AND(OR($B263=10,$B263=11),$M263=OFFSET($M263,-1,0)),OFFSET(Q263,-1,0),
    IF(ISBLANK(VLOOKUP($N263,[2]ActorTable!$1:$1048576,MATCH("표준 DI pp Min",[2]ActorTable!$1:$1,0),0)),"삭제",
      INT(VLOOKUP($M263,$AN:$BA,MATCH($AX$1,$AN$1:$BA$1,0),0)*(VLOOKUP($N263,[2]ActorTable!$1:$1048576,MATCH("표준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VLOOKUP($M263,$AN:$BA,MATCH($AZ$1,$AN$1:$BA$1,0),0)+INT($H263*(VLOOKUP($M263,$AN:$BA,MATCH($BA$1,$AN$1:$BA$1,0),0)-VLOOKUP($M263,$AN:$BA,MATCH($AZ$1,$AN$1:$BA$1,0),0)+1))),
IF($M263="지정 캐릭터 PP",
  IF(AND(OR($B263=10,$B263=11),$M263=OFFSET($M263,-1,0)),OFFSET(Q263,-1,0),
    INT($O263*VLOOKUP($M263,$AN:$BA,MATCH($AX$1,$AN$1:$BA$1,0),0))),
"그외없음")))))))</f>
        <v>삭제</v>
      </c>
      <c r="R263" t="str">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영웅등급"),VLOOKUP($M263,$AN:$BA,MATCH($AX$1,$AN$1:$BA$1,0),0),
IF(OR($M263="지정 캐릭터",$M263="지정 캐릭터 LBP1",$M263="지정 캐릭터 LBP2",$M263="지정 캐릭터 LBP3"),
  IF(AND(OR($B263=10,$B263=11),$M263=OFFSET($M263,-1,0)),OFFSET(R263,-1,0),
    INT(VLOOKUP($M263,$AN:$BA,MATCH($AX$1,$AN$1:$BA$1,0),0)*(VLOOKUP($N263,[2]ActorTable!$1:$1048576,MATCH("표준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VLOOKUP($M263,$AN:$BA,MATCH($AX$1,$AN$1:$BA$1,0),0)+INT($I263*(VLOOKUP($M263,$AN:$BA,MATCH($AY$1,$AN$1:$BA$1,0),0)-VLOOKUP($M263,$AN:$BA,MATCH($AX$1,$AN$1:$BA$1,0),0)+1))),
IF($M263="지정 캐릭터 PP",
  IF(AND(OR($B263=10,$B263=11),$M263=OFFSET($M263,-1,0)),OFFSET(R263,-1,0),
    INT($O263*(VLOOKUP($M263,$AN:$BA,MATCH($AX$1,$AN$1:$BA$1,0),0)*(VLOOKUP($M263,$AN:$BA,MATCH($AY$1,$AN$1:$BA$1,0),0)+$I263*(VLOOKUP($M263,$AN:$BA,MATCH($AZ$1,$AN$1:$BA$1,0),0)-VLOOKUP($M263,$AN:$BA,MATCH($AY$1,$AN$1:$BA$1,0),0)))))),
IF(OR($M263="안 지정 캐릭터 PP 일반등급",$M263="안 지정 캐릭터 PP 영웅등급"),
  IF(AND(OR($B263=10,$B263=11),$M263=OFFSET($M263,-1,0)),OFFSET(R263,-1,0),
    $O263*VLOOKUP($M263,$AN:$BA,MATCH($AX$1,$AN$1:$BA$1,0),0)),
"그외없음")))))))</f>
        <v>삭제</v>
      </c>
      <c r="S263" t="str">
        <f ca="1">IF(OR(ISNUMBER(N263),N263="삭제"),"",
IF(LEFT(N263,5)="Equip",
  IF($BN$1&lt;VLOOKUP(N263,[1]EquipTable!$1:$1048576,MATCH("업데이트순번",[1]EquipTable!$1:$1,0),0),"업데이트순번이상",""),
IF(LEFT(N263,5)="Actor",
  IF($BW$1&lt;VLOOKUP(N263,[2]ActorTable!$1:$1048576,MATCH("업데이트순번",[2]ActorTable!$1:$1,0),0),"업데이트순번이상",""),
"그외없음")))</f>
        <v/>
      </c>
      <c r="T263">
        <f t="shared" ca="1" si="84"/>
        <v>0</v>
      </c>
      <c r="AA263" t="str">
        <f t="shared" ca="1" si="85"/>
        <v/>
      </c>
      <c r="AH263" t="str">
        <f t="shared" si="86"/>
        <v/>
      </c>
      <c r="AI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IFERROR(VLOOKUP(AC263,[2]ActorTable!$A:$G,MATCH("이름참고",[2]ActorTable!$1:$1,0),0),"캐릭터없음"),
"")))))</f>
        <v/>
      </c>
      <c r="AJ263">
        <v>1</v>
      </c>
      <c r="AK26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v>
      </c>
      <c r="AL263" t="str">
        <f t="shared" ca="1" si="87"/>
        <v>{"dy":14,"sl":8}</v>
      </c>
    </row>
    <row r="264" spans="1:38">
      <c r="A264">
        <v>15</v>
      </c>
      <c r="B264">
        <v>8</v>
      </c>
      <c r="C264">
        <f t="shared" si="82"/>
        <v>0</v>
      </c>
      <c r="D264">
        <f t="shared" ca="1" si="91"/>
        <v>6.6279845155932104E-3</v>
      </c>
      <c r="E264">
        <f t="shared" ca="1" si="91"/>
        <v>0.33026137428396529</v>
      </c>
      <c r="F264">
        <f t="shared" ca="1" si="91"/>
        <v>0.80193442132714388</v>
      </c>
      <c r="G264">
        <f t="shared" ca="1" si="91"/>
        <v>0.34272074882730696</v>
      </c>
      <c r="H264">
        <f t="shared" ca="1" si="91"/>
        <v>0.82410490398291592</v>
      </c>
      <c r="I264">
        <f t="shared" ca="1" si="91"/>
        <v>0.48423359817789946</v>
      </c>
      <c r="M264" t="str">
        <f t="shared" ca="1" si="83"/>
        <v>삭제</v>
      </c>
      <c r="N264" t="str">
        <f t="shared" ca="1" si="90"/>
        <v>삭제</v>
      </c>
      <c r="O264" t="str">
        <f t="shared" ca="1" si="88"/>
        <v>삭제</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캐릭터",$M264="지정 캐릭터 LBP1",$M264="지정 캐릭터 LBP2",$M264="지정 캐릭터 LBP3",$M264="안 지정 캐릭터 영웅등급"),"DI",
IF($M264="지정 캐릭터 PP","DI",
IF(OR($M264="안 지정 캐릭터 PP 일반등급",$M264="안 지정 캐릭터 PP 영웅등급"),"GO",
"그외없음"))))))</f>
        <v>삭제</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캐릭터",$M264="지정 캐릭터 LBP1",$M264="지정 캐릭터 LBP2",$M264="지정 캐릭터 LBP3"),
  IF(AND(OR($B264=10,$B264=11),$M264=OFFSET($M264,-1,0)),OFFSET(Q264,-1,0),
    IF(ISBLANK(VLOOKUP($N264,[2]ActorTable!$1:$1048576,MATCH("표준 DI pp Min",[2]ActorTable!$1:$1,0),0)),"삭제",
      INT(VLOOKUP($M264,$AN:$BA,MATCH($AX$1,$AN$1:$BA$1,0),0)*(VLOOKUP($N264,[2]ActorTable!$1:$1048576,MATCH("표준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VLOOKUP($M264,$AN:$BA,MATCH($AZ$1,$AN$1:$BA$1,0),0)+INT($H264*(VLOOKUP($M264,$AN:$BA,MATCH($BA$1,$AN$1:$BA$1,0),0)-VLOOKUP($M264,$AN:$BA,MATCH($AZ$1,$AN$1:$BA$1,0),0)+1))),
IF($M264="지정 캐릭터 PP",
  IF(AND(OR($B264=10,$B264=11),$M264=OFFSET($M264,-1,0)),OFFSET(Q264,-1,0),
    INT($O264*VLOOKUP($M264,$AN:$BA,MATCH($AX$1,$AN$1:$BA$1,0),0))),
"그외없음")))))))</f>
        <v>삭제</v>
      </c>
      <c r="R264" t="str">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영웅등급"),VLOOKUP($M264,$AN:$BA,MATCH($AX$1,$AN$1:$BA$1,0),0),
IF(OR($M264="지정 캐릭터",$M264="지정 캐릭터 LBP1",$M264="지정 캐릭터 LBP2",$M264="지정 캐릭터 LBP3"),
  IF(AND(OR($B264=10,$B264=11),$M264=OFFSET($M264,-1,0)),OFFSET(R264,-1,0),
    INT(VLOOKUP($M264,$AN:$BA,MATCH($AX$1,$AN$1:$BA$1,0),0)*(VLOOKUP($N264,[2]ActorTable!$1:$1048576,MATCH("표준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VLOOKUP($M264,$AN:$BA,MATCH($AX$1,$AN$1:$BA$1,0),0)+INT($I264*(VLOOKUP($M264,$AN:$BA,MATCH($AY$1,$AN$1:$BA$1,0),0)-VLOOKUP($M264,$AN:$BA,MATCH($AX$1,$AN$1:$BA$1,0),0)+1))),
IF($M264="지정 캐릭터 PP",
  IF(AND(OR($B264=10,$B264=11),$M264=OFFSET($M264,-1,0)),OFFSET(R264,-1,0),
    INT($O264*(VLOOKUP($M264,$AN:$BA,MATCH($AX$1,$AN$1:$BA$1,0),0)*(VLOOKUP($M264,$AN:$BA,MATCH($AY$1,$AN$1:$BA$1,0),0)+$I264*(VLOOKUP($M264,$AN:$BA,MATCH($AZ$1,$AN$1:$BA$1,0),0)-VLOOKUP($M264,$AN:$BA,MATCH($AY$1,$AN$1:$BA$1,0),0)))))),
IF(OR($M264="안 지정 캐릭터 PP 일반등급",$M264="안 지정 캐릭터 PP 영웅등급"),
  IF(AND(OR($B264=10,$B264=11),$M264=OFFSET($M264,-1,0)),OFFSET(R264,-1,0),
    $O264*VLOOKUP($M264,$AN:$BA,MATCH($AX$1,$AN$1:$BA$1,0),0)),
"그외없음")))))))</f>
        <v>삭제</v>
      </c>
      <c r="S264" t="str">
        <f ca="1">IF(OR(ISNUMBER(N264),N264="삭제"),"",
IF(LEFT(N264,5)="Equip",
  IF($BN$1&lt;VLOOKUP(N264,[1]EquipTable!$1:$1048576,MATCH("업데이트순번",[1]EquipTable!$1:$1,0),0),"업데이트순번이상",""),
IF(LEFT(N264,5)="Actor",
  IF($BW$1&lt;VLOOKUP(N264,[2]ActorTable!$1:$1048576,MATCH("업데이트순번",[2]ActorTable!$1:$1,0),0),"업데이트순번이상",""),
"그외없음")))</f>
        <v/>
      </c>
      <c r="T264">
        <f t="shared" ca="1" si="84"/>
        <v>0</v>
      </c>
      <c r="AA264" t="str">
        <f t="shared" ca="1" si="85"/>
        <v/>
      </c>
      <c r="AH264" t="str">
        <f t="shared" si="86"/>
        <v/>
      </c>
      <c r="AI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IFERROR(VLOOKUP(AC264,[2]ActorTable!$A:$G,MATCH("이름참고",[2]ActorTable!$1:$1,0),0),"캐릭터없음"),
"")))))</f>
        <v/>
      </c>
      <c r="AJ264">
        <v>1</v>
      </c>
      <c r="AK26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v>
      </c>
      <c r="AL264" t="str">
        <f t="shared" ca="1" si="87"/>
        <v>{"dy":15,"sl":8}</v>
      </c>
    </row>
    <row r="265" spans="1:38">
      <c r="A265">
        <v>16</v>
      </c>
      <c r="B265">
        <v>8</v>
      </c>
      <c r="C265">
        <f t="shared" si="82"/>
        <v>0</v>
      </c>
      <c r="D265">
        <f t="shared" ca="1" si="91"/>
        <v>0.49379752853839021</v>
      </c>
      <c r="E265">
        <f t="shared" ca="1" si="91"/>
        <v>0.23624923799957132</v>
      </c>
      <c r="F265">
        <f t="shared" ca="1" si="91"/>
        <v>0.65429238976382698</v>
      </c>
      <c r="G265">
        <f t="shared" ca="1" si="91"/>
        <v>0.87997508004007319</v>
      </c>
      <c r="H265">
        <f t="shared" ca="1" si="91"/>
        <v>0.32921488680656641</v>
      </c>
      <c r="I265">
        <f t="shared" ca="1" si="91"/>
        <v>0.20417587845674978</v>
      </c>
      <c r="M265" t="str">
        <f t="shared" ca="1" si="83"/>
        <v>삭제</v>
      </c>
      <c r="N265" t="str">
        <f t="shared" ca="1" si="90"/>
        <v>삭제</v>
      </c>
      <c r="O265" t="str">
        <f t="shared" ca="1" si="88"/>
        <v>삭제</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캐릭터",$M265="지정 캐릭터 LBP1",$M265="지정 캐릭터 LBP2",$M265="지정 캐릭터 LBP3",$M265="안 지정 캐릭터 영웅등급"),"DI",
IF($M265="지정 캐릭터 PP","DI",
IF(OR($M265="안 지정 캐릭터 PP 일반등급",$M265="안 지정 캐릭터 PP 영웅등급"),"GO",
"그외없음"))))))</f>
        <v>삭제</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캐릭터",$M265="지정 캐릭터 LBP1",$M265="지정 캐릭터 LBP2",$M265="지정 캐릭터 LBP3"),
  IF(AND(OR($B265=10,$B265=11),$M265=OFFSET($M265,-1,0)),OFFSET(Q265,-1,0),
    IF(ISBLANK(VLOOKUP($N265,[2]ActorTable!$1:$1048576,MATCH("표준 DI pp Min",[2]ActorTable!$1:$1,0),0)),"삭제",
      INT(VLOOKUP($M265,$AN:$BA,MATCH($AX$1,$AN$1:$BA$1,0),0)*(VLOOKUP($N265,[2]ActorTable!$1:$1048576,MATCH("표준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VLOOKUP($M265,$AN:$BA,MATCH($AZ$1,$AN$1:$BA$1,0),0)+INT($H265*(VLOOKUP($M265,$AN:$BA,MATCH($BA$1,$AN$1:$BA$1,0),0)-VLOOKUP($M265,$AN:$BA,MATCH($AZ$1,$AN$1:$BA$1,0),0)+1))),
IF($M265="지정 캐릭터 PP",
  IF(AND(OR($B265=10,$B265=11),$M265=OFFSET($M265,-1,0)),OFFSET(Q265,-1,0),
    INT($O265*VLOOKUP($M265,$AN:$BA,MATCH($AX$1,$AN$1:$BA$1,0),0))),
"그외없음")))))))</f>
        <v>삭제</v>
      </c>
      <c r="R265" t="str">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영웅등급"),VLOOKUP($M265,$AN:$BA,MATCH($AX$1,$AN$1:$BA$1,0),0),
IF(OR($M265="지정 캐릭터",$M265="지정 캐릭터 LBP1",$M265="지정 캐릭터 LBP2",$M265="지정 캐릭터 LBP3"),
  IF(AND(OR($B265=10,$B265=11),$M265=OFFSET($M265,-1,0)),OFFSET(R265,-1,0),
    INT(VLOOKUP($M265,$AN:$BA,MATCH($AX$1,$AN$1:$BA$1,0),0)*(VLOOKUP($N265,[2]ActorTable!$1:$1048576,MATCH("표준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VLOOKUP($M265,$AN:$BA,MATCH($AX$1,$AN$1:$BA$1,0),0)+INT($I265*(VLOOKUP($M265,$AN:$BA,MATCH($AY$1,$AN$1:$BA$1,0),0)-VLOOKUP($M265,$AN:$BA,MATCH($AX$1,$AN$1:$BA$1,0),0)+1))),
IF($M265="지정 캐릭터 PP",
  IF(AND(OR($B265=10,$B265=11),$M265=OFFSET($M265,-1,0)),OFFSET(R265,-1,0),
    INT($O265*(VLOOKUP($M265,$AN:$BA,MATCH($AX$1,$AN$1:$BA$1,0),0)*(VLOOKUP($M265,$AN:$BA,MATCH($AY$1,$AN$1:$BA$1,0),0)+$I265*(VLOOKUP($M265,$AN:$BA,MATCH($AZ$1,$AN$1:$BA$1,0),0)-VLOOKUP($M265,$AN:$BA,MATCH($AY$1,$AN$1:$BA$1,0),0)))))),
IF(OR($M265="안 지정 캐릭터 PP 일반등급",$M265="안 지정 캐릭터 PP 영웅등급"),
  IF(AND(OR($B265=10,$B265=11),$M265=OFFSET($M265,-1,0)),OFFSET(R265,-1,0),
    $O265*VLOOKUP($M265,$AN:$BA,MATCH($AX$1,$AN$1:$BA$1,0),0)),
"그외없음")))))))</f>
        <v>삭제</v>
      </c>
      <c r="S265" t="str">
        <f ca="1">IF(OR(ISNUMBER(N265),N265="삭제"),"",
IF(LEFT(N265,5)="Equip",
  IF($BN$1&lt;VLOOKUP(N265,[1]EquipTable!$1:$1048576,MATCH("업데이트순번",[1]EquipTable!$1:$1,0),0),"업데이트순번이상",""),
IF(LEFT(N265,5)="Actor",
  IF($BW$1&lt;VLOOKUP(N265,[2]ActorTable!$1:$1048576,MATCH("업데이트순번",[2]ActorTable!$1:$1,0),0),"업데이트순번이상",""),
"그외없음")))</f>
        <v/>
      </c>
      <c r="T265">
        <f t="shared" ca="1" si="84"/>
        <v>0</v>
      </c>
      <c r="AA265" t="str">
        <f t="shared" ca="1" si="85"/>
        <v/>
      </c>
      <c r="AH265" t="str">
        <f t="shared" si="86"/>
        <v/>
      </c>
      <c r="AI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IFERROR(VLOOKUP(AC265,[2]ActorTable!$A:$G,MATCH("이름참고",[2]ActorTable!$1:$1,0),0),"캐릭터없음"),
"")))))</f>
        <v/>
      </c>
      <c r="AJ265">
        <v>1</v>
      </c>
      <c r="AK26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v>
      </c>
      <c r="AL265" t="str">
        <f t="shared" ca="1" si="87"/>
        <v>{"dy":16,"sl":8}</v>
      </c>
    </row>
    <row r="266" spans="1:38">
      <c r="A266">
        <v>17</v>
      </c>
      <c r="B266">
        <v>8</v>
      </c>
      <c r="C266">
        <f t="shared" si="82"/>
        <v>0</v>
      </c>
      <c r="D266">
        <f t="shared" ca="1" si="91"/>
        <v>0.18862116268058549</v>
      </c>
      <c r="E266">
        <f t="shared" ca="1" si="91"/>
        <v>0.56437129481531756</v>
      </c>
      <c r="F266">
        <f t="shared" ca="1" si="91"/>
        <v>0.48672460107488968</v>
      </c>
      <c r="G266">
        <f t="shared" ca="1" si="91"/>
        <v>4.4669454377740503E-2</v>
      </c>
      <c r="H266">
        <f t="shared" ca="1" si="91"/>
        <v>0.92015163248400789</v>
      </c>
      <c r="I266">
        <f t="shared" ca="1" si="91"/>
        <v>0.59059223949642736</v>
      </c>
      <c r="M266" t="str">
        <f t="shared" ca="1" si="83"/>
        <v>삭제</v>
      </c>
      <c r="N266" t="str">
        <f t="shared" ca="1" si="90"/>
        <v>삭제</v>
      </c>
      <c r="O266" t="str">
        <f t="shared" ca="1" si="88"/>
        <v>삭제</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캐릭터",$M266="지정 캐릭터 LBP1",$M266="지정 캐릭터 LBP2",$M266="지정 캐릭터 LBP3",$M266="안 지정 캐릭터 영웅등급"),"DI",
IF($M266="지정 캐릭터 PP","DI",
IF(OR($M266="안 지정 캐릭터 PP 일반등급",$M266="안 지정 캐릭터 PP 영웅등급"),"GO",
"그외없음"))))))</f>
        <v>삭제</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캐릭터",$M266="지정 캐릭터 LBP1",$M266="지정 캐릭터 LBP2",$M266="지정 캐릭터 LBP3"),
  IF(AND(OR($B266=10,$B266=11),$M266=OFFSET($M266,-1,0)),OFFSET(Q266,-1,0),
    IF(ISBLANK(VLOOKUP($N266,[2]ActorTable!$1:$1048576,MATCH("표준 DI pp Min",[2]ActorTable!$1:$1,0),0)),"삭제",
      INT(VLOOKUP($M266,$AN:$BA,MATCH($AX$1,$AN$1:$BA$1,0),0)*(VLOOKUP($N266,[2]ActorTable!$1:$1048576,MATCH("표준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VLOOKUP($M266,$AN:$BA,MATCH($AZ$1,$AN$1:$BA$1,0),0)+INT($H266*(VLOOKUP($M266,$AN:$BA,MATCH($BA$1,$AN$1:$BA$1,0),0)-VLOOKUP($M266,$AN:$BA,MATCH($AZ$1,$AN$1:$BA$1,0),0)+1))),
IF($M266="지정 캐릭터 PP",
  IF(AND(OR($B266=10,$B266=11),$M266=OFFSET($M266,-1,0)),OFFSET(Q266,-1,0),
    INT($O266*VLOOKUP($M266,$AN:$BA,MATCH($AX$1,$AN$1:$BA$1,0),0))),
"그외없음")))))))</f>
        <v>삭제</v>
      </c>
      <c r="R266" t="str">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영웅등급"),VLOOKUP($M266,$AN:$BA,MATCH($AX$1,$AN$1:$BA$1,0),0),
IF(OR($M266="지정 캐릭터",$M266="지정 캐릭터 LBP1",$M266="지정 캐릭터 LBP2",$M266="지정 캐릭터 LBP3"),
  IF(AND(OR($B266=10,$B266=11),$M266=OFFSET($M266,-1,0)),OFFSET(R266,-1,0),
    INT(VLOOKUP($M266,$AN:$BA,MATCH($AX$1,$AN$1:$BA$1,0),0)*(VLOOKUP($N266,[2]ActorTable!$1:$1048576,MATCH("표준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VLOOKUP($M266,$AN:$BA,MATCH($AX$1,$AN$1:$BA$1,0),0)+INT($I266*(VLOOKUP($M266,$AN:$BA,MATCH($AY$1,$AN$1:$BA$1,0),0)-VLOOKUP($M266,$AN:$BA,MATCH($AX$1,$AN$1:$BA$1,0),0)+1))),
IF($M266="지정 캐릭터 PP",
  IF(AND(OR($B266=10,$B266=11),$M266=OFFSET($M266,-1,0)),OFFSET(R266,-1,0),
    INT($O266*(VLOOKUP($M266,$AN:$BA,MATCH($AX$1,$AN$1:$BA$1,0),0)*(VLOOKUP($M266,$AN:$BA,MATCH($AY$1,$AN$1:$BA$1,0),0)+$I266*(VLOOKUP($M266,$AN:$BA,MATCH($AZ$1,$AN$1:$BA$1,0),0)-VLOOKUP($M266,$AN:$BA,MATCH($AY$1,$AN$1:$BA$1,0),0)))))),
IF(OR($M266="안 지정 캐릭터 PP 일반등급",$M266="안 지정 캐릭터 PP 영웅등급"),
  IF(AND(OR($B266=10,$B266=11),$M266=OFFSET($M266,-1,0)),OFFSET(R266,-1,0),
    $O266*VLOOKUP($M266,$AN:$BA,MATCH($AX$1,$AN$1:$BA$1,0),0)),
"그외없음")))))))</f>
        <v>삭제</v>
      </c>
      <c r="S266" t="str">
        <f ca="1">IF(OR(ISNUMBER(N266),N266="삭제"),"",
IF(LEFT(N266,5)="Equip",
  IF($BN$1&lt;VLOOKUP(N266,[1]EquipTable!$1:$1048576,MATCH("업데이트순번",[1]EquipTable!$1:$1,0),0),"업데이트순번이상",""),
IF(LEFT(N266,5)="Actor",
  IF($BW$1&lt;VLOOKUP(N266,[2]ActorTable!$1:$1048576,MATCH("업데이트순번",[2]ActorTable!$1:$1,0),0),"업데이트순번이상",""),
"그외없음")))</f>
        <v/>
      </c>
      <c r="T266">
        <f t="shared" ca="1" si="84"/>
        <v>0</v>
      </c>
      <c r="AA266" t="str">
        <f t="shared" ca="1" si="85"/>
        <v/>
      </c>
      <c r="AH266" t="str">
        <f t="shared" si="86"/>
        <v/>
      </c>
      <c r="AI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IFERROR(VLOOKUP(AC266,[2]ActorTable!$A:$G,MATCH("이름참고",[2]ActorTable!$1:$1,0),0),"캐릭터없음"),
"")))))</f>
        <v/>
      </c>
      <c r="AJ266">
        <v>1</v>
      </c>
      <c r="AK26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v>
      </c>
      <c r="AL266" t="str">
        <f t="shared" ca="1" si="87"/>
        <v>{"dy":17,"sl":8}</v>
      </c>
    </row>
    <row r="267" spans="1:38">
      <c r="A267">
        <v>18</v>
      </c>
      <c r="B267">
        <v>8</v>
      </c>
      <c r="C267">
        <f t="shared" si="82"/>
        <v>0</v>
      </c>
      <c r="D267">
        <f t="shared" ca="1" si="91"/>
        <v>0.2367706783501754</v>
      </c>
      <c r="E267">
        <f t="shared" ca="1" si="91"/>
        <v>9.8986670714103164E-2</v>
      </c>
      <c r="F267">
        <f t="shared" ca="1" si="91"/>
        <v>0.39854195365383049</v>
      </c>
      <c r="G267">
        <f t="shared" ca="1" si="91"/>
        <v>0.12494068082887266</v>
      </c>
      <c r="H267">
        <f t="shared" ca="1" si="91"/>
        <v>0.71328054613885716</v>
      </c>
      <c r="I267">
        <f t="shared" ca="1" si="91"/>
        <v>0.33736701472595465</v>
      </c>
      <c r="M267" t="str">
        <f t="shared" ca="1" si="83"/>
        <v>삭제</v>
      </c>
      <c r="N267" t="str">
        <f t="shared" ca="1" si="90"/>
        <v>삭제</v>
      </c>
      <c r="O267" t="str">
        <f t="shared" ca="1" si="88"/>
        <v>삭제</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캐릭터",$M267="지정 캐릭터 LBP1",$M267="지정 캐릭터 LBP2",$M267="지정 캐릭터 LBP3",$M267="안 지정 캐릭터 영웅등급"),"DI",
IF($M267="지정 캐릭터 PP","DI",
IF(OR($M267="안 지정 캐릭터 PP 일반등급",$M267="안 지정 캐릭터 PP 영웅등급"),"GO",
"그외없음"))))))</f>
        <v>삭제</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캐릭터",$M267="지정 캐릭터 LBP1",$M267="지정 캐릭터 LBP2",$M267="지정 캐릭터 LBP3"),
  IF(AND(OR($B267=10,$B267=11),$M267=OFFSET($M267,-1,0)),OFFSET(Q267,-1,0),
    IF(ISBLANK(VLOOKUP($N267,[2]ActorTable!$1:$1048576,MATCH("표준 DI pp Min",[2]ActorTable!$1:$1,0),0)),"삭제",
      INT(VLOOKUP($M267,$AN:$BA,MATCH($AX$1,$AN$1:$BA$1,0),0)*(VLOOKUP($N267,[2]ActorTable!$1:$1048576,MATCH("표준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VLOOKUP($M267,$AN:$BA,MATCH($AZ$1,$AN$1:$BA$1,0),0)+INT($H267*(VLOOKUP($M267,$AN:$BA,MATCH($BA$1,$AN$1:$BA$1,0),0)-VLOOKUP($M267,$AN:$BA,MATCH($AZ$1,$AN$1:$BA$1,0),0)+1))),
IF($M267="지정 캐릭터 PP",
  IF(AND(OR($B267=10,$B267=11),$M267=OFFSET($M267,-1,0)),OFFSET(Q267,-1,0),
    INT($O267*VLOOKUP($M267,$AN:$BA,MATCH($AX$1,$AN$1:$BA$1,0),0))),
"그외없음")))))))</f>
        <v>삭제</v>
      </c>
      <c r="R267" t="str">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영웅등급"),VLOOKUP($M267,$AN:$BA,MATCH($AX$1,$AN$1:$BA$1,0),0),
IF(OR($M267="지정 캐릭터",$M267="지정 캐릭터 LBP1",$M267="지정 캐릭터 LBP2",$M267="지정 캐릭터 LBP3"),
  IF(AND(OR($B267=10,$B267=11),$M267=OFFSET($M267,-1,0)),OFFSET(R267,-1,0),
    INT(VLOOKUP($M267,$AN:$BA,MATCH($AX$1,$AN$1:$BA$1,0),0)*(VLOOKUP($N267,[2]ActorTable!$1:$1048576,MATCH("표준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VLOOKUP($M267,$AN:$BA,MATCH($AX$1,$AN$1:$BA$1,0),0)+INT($I267*(VLOOKUP($M267,$AN:$BA,MATCH($AY$1,$AN$1:$BA$1,0),0)-VLOOKUP($M267,$AN:$BA,MATCH($AX$1,$AN$1:$BA$1,0),0)+1))),
IF($M267="지정 캐릭터 PP",
  IF(AND(OR($B267=10,$B267=11),$M267=OFFSET($M267,-1,0)),OFFSET(R267,-1,0),
    INT($O267*(VLOOKUP($M267,$AN:$BA,MATCH($AX$1,$AN$1:$BA$1,0),0)*(VLOOKUP($M267,$AN:$BA,MATCH($AY$1,$AN$1:$BA$1,0),0)+$I267*(VLOOKUP($M267,$AN:$BA,MATCH($AZ$1,$AN$1:$BA$1,0),0)-VLOOKUP($M267,$AN:$BA,MATCH($AY$1,$AN$1:$BA$1,0),0)))))),
IF(OR($M267="안 지정 캐릭터 PP 일반등급",$M267="안 지정 캐릭터 PP 영웅등급"),
  IF(AND(OR($B267=10,$B267=11),$M267=OFFSET($M267,-1,0)),OFFSET(R267,-1,0),
    $O267*VLOOKUP($M267,$AN:$BA,MATCH($AX$1,$AN$1:$BA$1,0),0)),
"그외없음")))))))</f>
        <v>삭제</v>
      </c>
      <c r="S267" t="str">
        <f ca="1">IF(OR(ISNUMBER(N267),N267="삭제"),"",
IF(LEFT(N267,5)="Equip",
  IF($BN$1&lt;VLOOKUP(N267,[1]EquipTable!$1:$1048576,MATCH("업데이트순번",[1]EquipTable!$1:$1,0),0),"업데이트순번이상",""),
IF(LEFT(N267,5)="Actor",
  IF($BW$1&lt;VLOOKUP(N267,[2]ActorTable!$1:$1048576,MATCH("업데이트순번",[2]ActorTable!$1:$1,0),0),"업데이트순번이상",""),
"그외없음")))</f>
        <v/>
      </c>
      <c r="T267">
        <f t="shared" ca="1" si="84"/>
        <v>0</v>
      </c>
      <c r="AA267" t="str">
        <f t="shared" ca="1" si="85"/>
        <v/>
      </c>
      <c r="AH267" t="str">
        <f t="shared" si="86"/>
        <v/>
      </c>
      <c r="AI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IFERROR(VLOOKUP(AC267,[2]ActorTable!$A:$G,MATCH("이름참고",[2]ActorTable!$1:$1,0),0),"캐릭터없음"),
"")))))</f>
        <v/>
      </c>
      <c r="AJ267">
        <v>1</v>
      </c>
      <c r="AK26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v>
      </c>
      <c r="AL267" t="str">
        <f t="shared" ca="1" si="87"/>
        <v>{"dy":18,"sl":8}</v>
      </c>
    </row>
    <row r="268" spans="1:38">
      <c r="A268">
        <v>19</v>
      </c>
      <c r="B268">
        <v>8</v>
      </c>
      <c r="C268">
        <f t="shared" si="82"/>
        <v>0</v>
      </c>
      <c r="D268">
        <f t="shared" ca="1" si="91"/>
        <v>0.50746544399781313</v>
      </c>
      <c r="E268">
        <f t="shared" ca="1" si="91"/>
        <v>0.35013348541332945</v>
      </c>
      <c r="F268">
        <f t="shared" ca="1" si="91"/>
        <v>9.6367581384492196E-3</v>
      </c>
      <c r="G268">
        <f t="shared" ca="1" si="91"/>
        <v>0.15359520181392827</v>
      </c>
      <c r="H268">
        <f t="shared" ca="1" si="91"/>
        <v>2.9023408581992149E-2</v>
      </c>
      <c r="I268">
        <f t="shared" ca="1" si="91"/>
        <v>0.9118106160927657</v>
      </c>
      <c r="M268" t="str">
        <f t="shared" ca="1" si="83"/>
        <v>삭제</v>
      </c>
      <c r="N268" t="str">
        <f t="shared" ca="1" si="90"/>
        <v>삭제</v>
      </c>
      <c r="O268" t="str">
        <f t="shared" ca="1" si="88"/>
        <v>삭제</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캐릭터",$M268="지정 캐릭터 LBP1",$M268="지정 캐릭터 LBP2",$M268="지정 캐릭터 LBP3",$M268="안 지정 캐릭터 영웅등급"),"DI",
IF($M268="지정 캐릭터 PP","DI",
IF(OR($M268="안 지정 캐릭터 PP 일반등급",$M268="안 지정 캐릭터 PP 영웅등급"),"GO",
"그외없음"))))))</f>
        <v>삭제</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캐릭터",$M268="지정 캐릭터 LBP1",$M268="지정 캐릭터 LBP2",$M268="지정 캐릭터 LBP3"),
  IF(AND(OR($B268=10,$B268=11),$M268=OFFSET($M268,-1,0)),OFFSET(Q268,-1,0),
    IF(ISBLANK(VLOOKUP($N268,[2]ActorTable!$1:$1048576,MATCH("표준 DI pp Min",[2]ActorTable!$1:$1,0),0)),"삭제",
      INT(VLOOKUP($M268,$AN:$BA,MATCH($AX$1,$AN$1:$BA$1,0),0)*(VLOOKUP($N268,[2]ActorTable!$1:$1048576,MATCH("표준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VLOOKUP($M268,$AN:$BA,MATCH($AZ$1,$AN$1:$BA$1,0),0)+INT($H268*(VLOOKUP($M268,$AN:$BA,MATCH($BA$1,$AN$1:$BA$1,0),0)-VLOOKUP($M268,$AN:$BA,MATCH($AZ$1,$AN$1:$BA$1,0),0)+1))),
IF($M268="지정 캐릭터 PP",
  IF(AND(OR($B268=10,$B268=11),$M268=OFFSET($M268,-1,0)),OFFSET(Q268,-1,0),
    INT($O268*VLOOKUP($M268,$AN:$BA,MATCH($AX$1,$AN$1:$BA$1,0),0))),
"그외없음")))))))</f>
        <v>삭제</v>
      </c>
      <c r="R268" t="str">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영웅등급"),VLOOKUP($M268,$AN:$BA,MATCH($AX$1,$AN$1:$BA$1,0),0),
IF(OR($M268="지정 캐릭터",$M268="지정 캐릭터 LBP1",$M268="지정 캐릭터 LBP2",$M268="지정 캐릭터 LBP3"),
  IF(AND(OR($B268=10,$B268=11),$M268=OFFSET($M268,-1,0)),OFFSET(R268,-1,0),
    INT(VLOOKUP($M268,$AN:$BA,MATCH($AX$1,$AN$1:$BA$1,0),0)*(VLOOKUP($N268,[2]ActorTable!$1:$1048576,MATCH("표준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VLOOKUP($M268,$AN:$BA,MATCH($AX$1,$AN$1:$BA$1,0),0)+INT($I268*(VLOOKUP($M268,$AN:$BA,MATCH($AY$1,$AN$1:$BA$1,0),0)-VLOOKUP($M268,$AN:$BA,MATCH($AX$1,$AN$1:$BA$1,0),0)+1))),
IF($M268="지정 캐릭터 PP",
  IF(AND(OR($B268=10,$B268=11),$M268=OFFSET($M268,-1,0)),OFFSET(R268,-1,0),
    INT($O268*(VLOOKUP($M268,$AN:$BA,MATCH($AX$1,$AN$1:$BA$1,0),0)*(VLOOKUP($M268,$AN:$BA,MATCH($AY$1,$AN$1:$BA$1,0),0)+$I268*(VLOOKUP($M268,$AN:$BA,MATCH($AZ$1,$AN$1:$BA$1,0),0)-VLOOKUP($M268,$AN:$BA,MATCH($AY$1,$AN$1:$BA$1,0),0)))))),
IF(OR($M268="안 지정 캐릭터 PP 일반등급",$M268="안 지정 캐릭터 PP 영웅등급"),
  IF(AND(OR($B268=10,$B268=11),$M268=OFFSET($M268,-1,0)),OFFSET(R268,-1,0),
    $O268*VLOOKUP($M268,$AN:$BA,MATCH($AX$1,$AN$1:$BA$1,0),0)),
"그외없음")))))))</f>
        <v>삭제</v>
      </c>
      <c r="S268" t="str">
        <f ca="1">IF(OR(ISNUMBER(N268),N268="삭제"),"",
IF(LEFT(N268,5)="Equip",
  IF($BN$1&lt;VLOOKUP(N268,[1]EquipTable!$1:$1048576,MATCH("업데이트순번",[1]EquipTable!$1:$1,0),0),"업데이트순번이상",""),
IF(LEFT(N268,5)="Actor",
  IF($BW$1&lt;VLOOKUP(N268,[2]ActorTable!$1:$1048576,MATCH("업데이트순번",[2]ActorTable!$1:$1,0),0),"업데이트순번이상",""),
"그외없음")))</f>
        <v/>
      </c>
      <c r="T268">
        <f t="shared" ca="1" si="84"/>
        <v>0</v>
      </c>
      <c r="AA268" t="str">
        <f t="shared" ca="1" si="85"/>
        <v/>
      </c>
      <c r="AH268" t="str">
        <f t="shared" si="86"/>
        <v/>
      </c>
      <c r="AI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IFERROR(VLOOKUP(AC268,[2]ActorTable!$A:$G,MATCH("이름참고",[2]ActorTable!$1:$1,0),0),"캐릭터없음"),
"")))))</f>
        <v/>
      </c>
      <c r="AJ268">
        <v>1</v>
      </c>
      <c r="AK26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v>
      </c>
      <c r="AL268" t="str">
        <f t="shared" ca="1" si="87"/>
        <v>{"dy":19,"sl":8}</v>
      </c>
    </row>
    <row r="269" spans="1:38">
      <c r="A269">
        <v>20</v>
      </c>
      <c r="B269">
        <v>8</v>
      </c>
      <c r="C269">
        <f t="shared" si="82"/>
        <v>0</v>
      </c>
      <c r="D269">
        <f t="shared" ca="1" si="91"/>
        <v>0.96006827316664278</v>
      </c>
      <c r="E269">
        <f t="shared" ca="1" si="91"/>
        <v>0.9304981530975962</v>
      </c>
      <c r="F269">
        <f t="shared" ca="1" si="91"/>
        <v>0.69595402899456094</v>
      </c>
      <c r="G269">
        <f t="shared" ca="1" si="91"/>
        <v>0.78477071346885852</v>
      </c>
      <c r="H269">
        <f t="shared" ca="1" si="91"/>
        <v>0.40444158109292849</v>
      </c>
      <c r="I269">
        <f t="shared" ca="1" si="91"/>
        <v>0.5155205870436177</v>
      </c>
      <c r="M269" t="str">
        <f t="shared" ca="1" si="83"/>
        <v>삭제</v>
      </c>
      <c r="N269" t="str">
        <f t="shared" ca="1" si="90"/>
        <v>삭제</v>
      </c>
      <c r="O269" t="str">
        <f t="shared" ca="1" si="88"/>
        <v>삭제</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캐릭터",$M269="지정 캐릭터 LBP1",$M269="지정 캐릭터 LBP2",$M269="지정 캐릭터 LBP3",$M269="안 지정 캐릭터 영웅등급"),"DI",
IF($M269="지정 캐릭터 PP","DI",
IF(OR($M269="안 지정 캐릭터 PP 일반등급",$M269="안 지정 캐릭터 PP 영웅등급"),"GO",
"그외없음"))))))</f>
        <v>삭제</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캐릭터",$M269="지정 캐릭터 LBP1",$M269="지정 캐릭터 LBP2",$M269="지정 캐릭터 LBP3"),
  IF(AND(OR($B269=10,$B269=11),$M269=OFFSET($M269,-1,0)),OFFSET(Q269,-1,0),
    IF(ISBLANK(VLOOKUP($N269,[2]ActorTable!$1:$1048576,MATCH("표준 DI pp Min",[2]ActorTable!$1:$1,0),0)),"삭제",
      INT(VLOOKUP($M269,$AN:$BA,MATCH($AX$1,$AN$1:$BA$1,0),0)*(VLOOKUP($N269,[2]ActorTable!$1:$1048576,MATCH("표준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VLOOKUP($M269,$AN:$BA,MATCH($AZ$1,$AN$1:$BA$1,0),0)+INT($H269*(VLOOKUP($M269,$AN:$BA,MATCH($BA$1,$AN$1:$BA$1,0),0)-VLOOKUP($M269,$AN:$BA,MATCH($AZ$1,$AN$1:$BA$1,0),0)+1))),
IF($M269="지정 캐릭터 PP",
  IF(AND(OR($B269=10,$B269=11),$M269=OFFSET($M269,-1,0)),OFFSET(Q269,-1,0),
    INT($O269*VLOOKUP($M269,$AN:$BA,MATCH($AX$1,$AN$1:$BA$1,0),0))),
"그외없음")))))))</f>
        <v>삭제</v>
      </c>
      <c r="R269" t="str">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영웅등급"),VLOOKUP($M269,$AN:$BA,MATCH($AX$1,$AN$1:$BA$1,0),0),
IF(OR($M269="지정 캐릭터",$M269="지정 캐릭터 LBP1",$M269="지정 캐릭터 LBP2",$M269="지정 캐릭터 LBP3"),
  IF(AND(OR($B269=10,$B269=11),$M269=OFFSET($M269,-1,0)),OFFSET(R269,-1,0),
    INT(VLOOKUP($M269,$AN:$BA,MATCH($AX$1,$AN$1:$BA$1,0),0)*(VLOOKUP($N269,[2]ActorTable!$1:$1048576,MATCH("표준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VLOOKUP($M269,$AN:$BA,MATCH($AX$1,$AN$1:$BA$1,0),0)+INT($I269*(VLOOKUP($M269,$AN:$BA,MATCH($AY$1,$AN$1:$BA$1,0),0)-VLOOKUP($M269,$AN:$BA,MATCH($AX$1,$AN$1:$BA$1,0),0)+1))),
IF($M269="지정 캐릭터 PP",
  IF(AND(OR($B269=10,$B269=11),$M269=OFFSET($M269,-1,0)),OFFSET(R269,-1,0),
    INT($O269*(VLOOKUP($M269,$AN:$BA,MATCH($AX$1,$AN$1:$BA$1,0),0)*(VLOOKUP($M269,$AN:$BA,MATCH($AY$1,$AN$1:$BA$1,0),0)+$I269*(VLOOKUP($M269,$AN:$BA,MATCH($AZ$1,$AN$1:$BA$1,0),0)-VLOOKUP($M269,$AN:$BA,MATCH($AY$1,$AN$1:$BA$1,0),0)))))),
IF(OR($M269="안 지정 캐릭터 PP 일반등급",$M269="안 지정 캐릭터 PP 영웅등급"),
  IF(AND(OR($B269=10,$B269=11),$M269=OFFSET($M269,-1,0)),OFFSET(R269,-1,0),
    $O269*VLOOKUP($M269,$AN:$BA,MATCH($AX$1,$AN$1:$BA$1,0),0)),
"그외없음")))))))</f>
        <v>삭제</v>
      </c>
      <c r="S269" t="str">
        <f ca="1">IF(OR(ISNUMBER(N269),N269="삭제"),"",
IF(LEFT(N269,5)="Equip",
  IF($BN$1&lt;VLOOKUP(N269,[1]EquipTable!$1:$1048576,MATCH("업데이트순번",[1]EquipTable!$1:$1,0),0),"업데이트순번이상",""),
IF(LEFT(N269,5)="Actor",
  IF($BW$1&lt;VLOOKUP(N269,[2]ActorTable!$1:$1048576,MATCH("업데이트순번",[2]ActorTable!$1:$1,0),0),"업데이트순번이상",""),
"그외없음")))</f>
        <v/>
      </c>
      <c r="T269">
        <f t="shared" ca="1" si="84"/>
        <v>0</v>
      </c>
      <c r="AA269" t="str">
        <f t="shared" ca="1" si="85"/>
        <v/>
      </c>
      <c r="AH269" t="str">
        <f t="shared" si="86"/>
        <v/>
      </c>
      <c r="AI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IFERROR(VLOOKUP(AC269,[2]ActorTable!$A:$G,MATCH("이름참고",[2]ActorTable!$1:$1,0),0),"캐릭터없음"),
"")))))</f>
        <v/>
      </c>
      <c r="AJ269">
        <v>1</v>
      </c>
      <c r="AK26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v>
      </c>
      <c r="AL269" t="str">
        <f t="shared" ca="1" si="87"/>
        <v>{"dy":20,"sl":8}</v>
      </c>
    </row>
    <row r="270" spans="1:38">
      <c r="A270">
        <v>21</v>
      </c>
      <c r="B270">
        <v>8</v>
      </c>
      <c r="C270">
        <f t="shared" si="82"/>
        <v>0</v>
      </c>
      <c r="D270">
        <f t="shared" ca="1" si="91"/>
        <v>0.39996444150754862</v>
      </c>
      <c r="E270">
        <f t="shared" ca="1" si="91"/>
        <v>5.6932779601985173E-2</v>
      </c>
      <c r="F270">
        <f t="shared" ca="1" si="91"/>
        <v>0.98576243826619447</v>
      </c>
      <c r="G270">
        <f t="shared" ca="1" si="91"/>
        <v>0.11225126249513118</v>
      </c>
      <c r="H270">
        <f t="shared" ca="1" si="91"/>
        <v>0.35803881208155941</v>
      </c>
      <c r="I270">
        <f t="shared" ca="1" si="91"/>
        <v>0.72197206513183199</v>
      </c>
      <c r="M270" t="str">
        <f t="shared" ca="1" si="83"/>
        <v>삭제</v>
      </c>
      <c r="N270" t="str">
        <f t="shared" ca="1" si="90"/>
        <v>삭제</v>
      </c>
      <c r="O270" t="str">
        <f t="shared" ca="1" si="88"/>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캐릭터",$M270="지정 캐릭터 LBP1",$M270="지정 캐릭터 LBP2",$M270="지정 캐릭터 LBP3",$M270="안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캐릭터",$M270="지정 캐릭터 LBP1",$M270="지정 캐릭터 LBP2",$M270="지정 캐릭터 LBP3"),
  IF(AND(OR($B270=10,$B270=11),$M270=OFFSET($M270,-1,0)),OFFSET(Q270,-1,0),
    IF(ISBLANK(VLOOKUP($N270,[2]ActorTable!$1:$1048576,MATCH("표준 DI pp Min",[2]ActorTable!$1:$1,0),0)),"삭제",
      INT(VLOOKUP($M270,$AN:$BA,MATCH($AX$1,$AN$1:$BA$1,0),0)*(VLOOKUP($N270,[2]ActorTable!$1:$1048576,MATCH("표준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VLOOKUP($M270,$AN:$BA,MATCH($AZ$1,$AN$1:$BA$1,0),0)+INT($H270*(VLOOKUP($M270,$AN:$BA,MATCH($BA$1,$AN$1:$BA$1,0),0)-VLOOKUP($M270,$AN:$BA,MATCH($AZ$1,$AN$1:$BA$1,0),0)+1))),
IF($M270="지정 캐릭터 PP",
  IF(AND(OR($B270=10,$B270=11),$M270=OFFSET($M270,-1,0)),OFFSET(Q270,-1,0),
    INT($O270*VLOOKUP($M270,$AN:$BA,MATCH($AX$1,$AN$1:$BA$1,0),0))),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영웅등급"),VLOOKUP($M270,$AN:$BA,MATCH($AX$1,$AN$1:$BA$1,0),0),
IF(OR($M270="지정 캐릭터",$M270="지정 캐릭터 LBP1",$M270="지정 캐릭터 LBP2",$M270="지정 캐릭터 LBP3"),
  IF(AND(OR($B270=10,$B270=11),$M270=OFFSET($M270,-1,0)),OFFSET(R270,-1,0),
    INT(VLOOKUP($M270,$AN:$BA,MATCH($AX$1,$AN$1:$BA$1,0),0)*(VLOOKUP($N270,[2]ActorTable!$1:$1048576,MATCH("표준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VLOOKUP($M270,$AN:$BA,MATCH($AX$1,$AN$1:$BA$1,0),0)+INT($I270*(VLOOKUP($M270,$AN:$BA,MATCH($AY$1,$AN$1:$BA$1,0),0)-VLOOKUP($M270,$AN:$BA,MATCH($AX$1,$AN$1:$BA$1,0),0)+1))),
IF($M270="지정 캐릭터 PP",
  IF(AND(OR($B270=10,$B270=11),$M270=OFFSET($M270,-1,0)),OFFSET(R270,-1,0),
    INT($O270*(VLOOKUP($M270,$AN:$BA,MATCH($AX$1,$AN$1:$BA$1,0),0)*(VLOOKUP($M270,$AN:$BA,MATCH($AY$1,$AN$1:$BA$1,0),0)+$I270*(VLOOKUP($M270,$AN:$BA,MATCH($AZ$1,$AN$1:$BA$1,0),0)-VLOOKUP($M270,$AN:$BA,MATCH($AY$1,$AN$1:$BA$1,0),0)))))),
IF(OR($M270="안 지정 캐릭터 PP 일반등급",$M270="안 지정 캐릭터 PP 영웅등급"),
  IF(AND(OR($B270=10,$B270=11),$M270=OFFSET($M270,-1,0)),OFFSET(R270,-1,0),
    $O270*VLOOKUP($M270,$AN:$BA,MATCH($AX$1,$AN$1:$BA$1,0),0)),
"그외없음")))))))</f>
        <v>삭제</v>
      </c>
      <c r="S270" t="str">
        <f ca="1">IF(OR(ISNUMBER(N270),N270="삭제"),"",
IF(LEFT(N270,5)="Equip",
  IF($BN$1&lt;VLOOKUP(N270,[1]EquipTable!$1:$1048576,MATCH("업데이트순번",[1]EquipTable!$1:$1,0),0),"업데이트순번이상",""),
IF(LEFT(N270,5)="Actor",
  IF($BW$1&lt;VLOOKUP(N270,[2]ActorTable!$1:$1048576,MATCH("업데이트순번",[2]ActorTable!$1:$1,0),0),"업데이트순번이상",""),
"그외없음")))</f>
        <v/>
      </c>
      <c r="T270">
        <f t="shared" ca="1" si="84"/>
        <v>0</v>
      </c>
      <c r="AA270" t="str">
        <f t="shared" ca="1" si="85"/>
        <v/>
      </c>
      <c r="AH270" t="str">
        <f t="shared" si="86"/>
        <v/>
      </c>
      <c r="AI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IFERROR(VLOOKUP(AC270,[2]ActorTable!$A:$G,MATCH("이름참고",[2]ActorTable!$1:$1,0),0),"캐릭터없음"),
"")))))</f>
        <v/>
      </c>
      <c r="AJ270">
        <v>1</v>
      </c>
      <c r="AK27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v>
      </c>
      <c r="AL270" t="str">
        <f t="shared" ca="1" si="87"/>
        <v>{"dy":21,"sl":8}</v>
      </c>
    </row>
    <row r="271" spans="1:38">
      <c r="A271">
        <v>22</v>
      </c>
      <c r="B271">
        <v>8</v>
      </c>
      <c r="C271">
        <f t="shared" si="82"/>
        <v>0</v>
      </c>
      <c r="D271">
        <f t="shared" ca="1" si="91"/>
        <v>0.98459842211475801</v>
      </c>
      <c r="E271">
        <f t="shared" ca="1" si="91"/>
        <v>0.21663998333375711</v>
      </c>
      <c r="F271">
        <f t="shared" ca="1" si="91"/>
        <v>0.57711521974030755</v>
      </c>
      <c r="G271">
        <f t="shared" ca="1" si="91"/>
        <v>0.38860150874158117</v>
      </c>
      <c r="H271">
        <f t="shared" ca="1" si="91"/>
        <v>0.78385772756588767</v>
      </c>
      <c r="I271">
        <f t="shared" ca="1" si="91"/>
        <v>0.39507450756330997</v>
      </c>
      <c r="M271" t="str">
        <f t="shared" ca="1" si="83"/>
        <v>삭제</v>
      </c>
      <c r="N271" t="str">
        <f t="shared" ca="1" si="90"/>
        <v>삭제</v>
      </c>
      <c r="O271" t="str">
        <f t="shared" ca="1" si="88"/>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캐릭터",$M271="지정 캐릭터 LBP1",$M271="지정 캐릭터 LBP2",$M271="지정 캐릭터 LBP3",$M271="안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캐릭터",$M271="지정 캐릭터 LBP1",$M271="지정 캐릭터 LBP2",$M271="지정 캐릭터 LBP3"),
  IF(AND(OR($B271=10,$B271=11),$M271=OFFSET($M271,-1,0)),OFFSET(Q271,-1,0),
    IF(ISBLANK(VLOOKUP($N271,[2]ActorTable!$1:$1048576,MATCH("표준 DI pp Min",[2]ActorTable!$1:$1,0),0)),"삭제",
      INT(VLOOKUP($M271,$AN:$BA,MATCH($AX$1,$AN$1:$BA$1,0),0)*(VLOOKUP($N271,[2]ActorTable!$1:$1048576,MATCH("표준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VLOOKUP($M271,$AN:$BA,MATCH($AZ$1,$AN$1:$BA$1,0),0)+INT($H271*(VLOOKUP($M271,$AN:$BA,MATCH($BA$1,$AN$1:$BA$1,0),0)-VLOOKUP($M271,$AN:$BA,MATCH($AZ$1,$AN$1:$BA$1,0),0)+1))),
IF($M271="지정 캐릭터 PP",
  IF(AND(OR($B271=10,$B271=11),$M271=OFFSET($M271,-1,0)),OFFSET(Q271,-1,0),
    INT($O271*VLOOKUP($M271,$AN:$BA,MATCH($AX$1,$AN$1:$BA$1,0),0))),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영웅등급"),VLOOKUP($M271,$AN:$BA,MATCH($AX$1,$AN$1:$BA$1,0),0),
IF(OR($M271="지정 캐릭터",$M271="지정 캐릭터 LBP1",$M271="지정 캐릭터 LBP2",$M271="지정 캐릭터 LBP3"),
  IF(AND(OR($B271=10,$B271=11),$M271=OFFSET($M271,-1,0)),OFFSET(R271,-1,0),
    INT(VLOOKUP($M271,$AN:$BA,MATCH($AX$1,$AN$1:$BA$1,0),0)*(VLOOKUP($N271,[2]ActorTable!$1:$1048576,MATCH("표준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VLOOKUP($M271,$AN:$BA,MATCH($AX$1,$AN$1:$BA$1,0),0)+INT($I271*(VLOOKUP($M271,$AN:$BA,MATCH($AY$1,$AN$1:$BA$1,0),0)-VLOOKUP($M271,$AN:$BA,MATCH($AX$1,$AN$1:$BA$1,0),0)+1))),
IF($M271="지정 캐릭터 PP",
  IF(AND(OR($B271=10,$B271=11),$M271=OFFSET($M271,-1,0)),OFFSET(R271,-1,0),
    INT($O271*(VLOOKUP($M271,$AN:$BA,MATCH($AX$1,$AN$1:$BA$1,0),0)*(VLOOKUP($M271,$AN:$BA,MATCH($AY$1,$AN$1:$BA$1,0),0)+$I271*(VLOOKUP($M271,$AN:$BA,MATCH($AZ$1,$AN$1:$BA$1,0),0)-VLOOKUP($M271,$AN:$BA,MATCH($AY$1,$AN$1:$BA$1,0),0)))))),
IF(OR($M271="안 지정 캐릭터 PP 일반등급",$M271="안 지정 캐릭터 PP 영웅등급"),
  IF(AND(OR($B271=10,$B271=11),$M271=OFFSET($M271,-1,0)),OFFSET(R271,-1,0),
    $O271*VLOOKUP($M271,$AN:$BA,MATCH($AX$1,$AN$1:$BA$1,0),0)),
"그외없음")))))))</f>
        <v>삭제</v>
      </c>
      <c r="S271" t="str">
        <f ca="1">IF(OR(ISNUMBER(N271),N271="삭제"),"",
IF(LEFT(N271,5)="Equip",
  IF($BN$1&lt;VLOOKUP(N271,[1]EquipTable!$1:$1048576,MATCH("업데이트순번",[1]EquipTable!$1:$1,0),0),"업데이트순번이상",""),
IF(LEFT(N271,5)="Actor",
  IF($BW$1&lt;VLOOKUP(N271,[2]ActorTable!$1:$1048576,MATCH("업데이트순번",[2]ActorTable!$1:$1,0),0),"업데이트순번이상",""),
"그외없음")))</f>
        <v/>
      </c>
      <c r="T271">
        <f t="shared" ca="1" si="84"/>
        <v>0</v>
      </c>
      <c r="AA271" t="str">
        <f t="shared" ca="1" si="85"/>
        <v/>
      </c>
      <c r="AH271" t="str">
        <f t="shared" si="86"/>
        <v/>
      </c>
      <c r="AI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IFERROR(VLOOKUP(AC271,[2]ActorTable!$A:$G,MATCH("이름참고",[2]ActorTable!$1:$1,0),0),"캐릭터없음"),
"")))))</f>
        <v/>
      </c>
      <c r="AJ271">
        <v>1</v>
      </c>
      <c r="AK27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v>
      </c>
      <c r="AL271" t="str">
        <f t="shared" ca="1" si="87"/>
        <v>{"dy":22,"sl":8}</v>
      </c>
    </row>
    <row r="272" spans="1:38">
      <c r="A272">
        <v>23</v>
      </c>
      <c r="B272">
        <v>8</v>
      </c>
      <c r="C272">
        <f t="shared" si="82"/>
        <v>0</v>
      </c>
      <c r="D272">
        <f t="shared" ref="D272:I281" ca="1" si="92">RAND()</f>
        <v>0.80763174486492084</v>
      </c>
      <c r="E272">
        <f t="shared" ca="1" si="92"/>
        <v>0.45732699014506217</v>
      </c>
      <c r="F272">
        <f t="shared" ca="1" si="92"/>
        <v>0.1164253484158817</v>
      </c>
      <c r="G272">
        <f t="shared" ca="1" si="92"/>
        <v>4.6553788406347496E-2</v>
      </c>
      <c r="H272">
        <f t="shared" ca="1" si="92"/>
        <v>0.77734253569498279</v>
      </c>
      <c r="I272">
        <f t="shared" ca="1" si="92"/>
        <v>0.16350139913239115</v>
      </c>
      <c r="M272" t="str">
        <f t="shared" ca="1" si="83"/>
        <v>삭제</v>
      </c>
      <c r="N272" t="str">
        <f t="shared" ca="1" si="90"/>
        <v>삭제</v>
      </c>
      <c r="O272" t="str">
        <f t="shared" ca="1" si="88"/>
        <v>삭제</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캐릭터",$M272="지정 캐릭터 LBP1",$M272="지정 캐릭터 LBP2",$M272="지정 캐릭터 LBP3",$M272="안 지정 캐릭터 영웅등급"),"DI",
IF($M272="지정 캐릭터 PP","DI",
IF(OR($M272="안 지정 캐릭터 PP 일반등급",$M272="안 지정 캐릭터 PP 영웅등급"),"GO",
"그외없음"))))))</f>
        <v>삭제</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캐릭터",$M272="지정 캐릭터 LBP1",$M272="지정 캐릭터 LBP2",$M272="지정 캐릭터 LBP3"),
  IF(AND(OR($B272=10,$B272=11),$M272=OFFSET($M272,-1,0)),OFFSET(Q272,-1,0),
    IF(ISBLANK(VLOOKUP($N272,[2]ActorTable!$1:$1048576,MATCH("표준 DI pp Min",[2]ActorTable!$1:$1,0),0)),"삭제",
      INT(VLOOKUP($M272,$AN:$BA,MATCH($AX$1,$AN$1:$BA$1,0),0)*(VLOOKUP($N272,[2]ActorTable!$1:$1048576,MATCH("표준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VLOOKUP($M272,$AN:$BA,MATCH($AZ$1,$AN$1:$BA$1,0),0)+INT($H272*(VLOOKUP($M272,$AN:$BA,MATCH($BA$1,$AN$1:$BA$1,0),0)-VLOOKUP($M272,$AN:$BA,MATCH($AZ$1,$AN$1:$BA$1,0),0)+1))),
IF($M272="지정 캐릭터 PP",
  IF(AND(OR($B272=10,$B272=11),$M272=OFFSET($M272,-1,0)),OFFSET(Q272,-1,0),
    INT($O272*VLOOKUP($M272,$AN:$BA,MATCH($AX$1,$AN$1:$BA$1,0),0))),
"그외없음")))))))</f>
        <v>삭제</v>
      </c>
      <c r="R272" t="str">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영웅등급"),VLOOKUP($M272,$AN:$BA,MATCH($AX$1,$AN$1:$BA$1,0),0),
IF(OR($M272="지정 캐릭터",$M272="지정 캐릭터 LBP1",$M272="지정 캐릭터 LBP2",$M272="지정 캐릭터 LBP3"),
  IF(AND(OR($B272=10,$B272=11),$M272=OFFSET($M272,-1,0)),OFFSET(R272,-1,0),
    INT(VLOOKUP($M272,$AN:$BA,MATCH($AX$1,$AN$1:$BA$1,0),0)*(VLOOKUP($N272,[2]ActorTable!$1:$1048576,MATCH("표준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VLOOKUP($M272,$AN:$BA,MATCH($AX$1,$AN$1:$BA$1,0),0)+INT($I272*(VLOOKUP($M272,$AN:$BA,MATCH($AY$1,$AN$1:$BA$1,0),0)-VLOOKUP($M272,$AN:$BA,MATCH($AX$1,$AN$1:$BA$1,0),0)+1))),
IF($M272="지정 캐릭터 PP",
  IF(AND(OR($B272=10,$B272=11),$M272=OFFSET($M272,-1,0)),OFFSET(R272,-1,0),
    INT($O272*(VLOOKUP($M272,$AN:$BA,MATCH($AX$1,$AN$1:$BA$1,0),0)*(VLOOKUP($M272,$AN:$BA,MATCH($AY$1,$AN$1:$BA$1,0),0)+$I272*(VLOOKUP($M272,$AN:$BA,MATCH($AZ$1,$AN$1:$BA$1,0),0)-VLOOKUP($M272,$AN:$BA,MATCH($AY$1,$AN$1:$BA$1,0),0)))))),
IF(OR($M272="안 지정 캐릭터 PP 일반등급",$M272="안 지정 캐릭터 PP 영웅등급"),
  IF(AND(OR($B272=10,$B272=11),$M272=OFFSET($M272,-1,0)),OFFSET(R272,-1,0),
    $O272*VLOOKUP($M272,$AN:$BA,MATCH($AX$1,$AN$1:$BA$1,0),0)),
"그외없음")))))))</f>
        <v>삭제</v>
      </c>
      <c r="S272" t="str">
        <f ca="1">IF(OR(ISNUMBER(N272),N272="삭제"),"",
IF(LEFT(N272,5)="Equip",
  IF($BN$1&lt;VLOOKUP(N272,[1]EquipTable!$1:$1048576,MATCH("업데이트순번",[1]EquipTable!$1:$1,0),0),"업데이트순번이상",""),
IF(LEFT(N272,5)="Actor",
  IF($BW$1&lt;VLOOKUP(N272,[2]ActorTable!$1:$1048576,MATCH("업데이트순번",[2]ActorTable!$1:$1,0),0),"업데이트순번이상",""),
"그외없음")))</f>
        <v/>
      </c>
      <c r="T272">
        <f t="shared" ca="1" si="84"/>
        <v>0</v>
      </c>
      <c r="AA272" t="str">
        <f t="shared" ca="1" si="85"/>
        <v/>
      </c>
      <c r="AH272" t="str">
        <f t="shared" si="86"/>
        <v/>
      </c>
      <c r="AI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IFERROR(VLOOKUP(AC272,[2]ActorTable!$A:$G,MATCH("이름참고",[2]ActorTable!$1:$1,0),0),"캐릭터없음"),
"")))))</f>
        <v/>
      </c>
      <c r="AJ272">
        <v>1</v>
      </c>
      <c r="AK27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v>
      </c>
      <c r="AL272" t="str">
        <f t="shared" ca="1" si="87"/>
        <v>{"dy":23,"sl":8}</v>
      </c>
    </row>
    <row r="273" spans="1:38">
      <c r="A273">
        <v>24</v>
      </c>
      <c r="B273">
        <v>8</v>
      </c>
      <c r="C273">
        <f t="shared" si="82"/>
        <v>0</v>
      </c>
      <c r="D273">
        <f t="shared" ca="1" si="92"/>
        <v>0.74451824433310365</v>
      </c>
      <c r="E273">
        <f t="shared" ca="1" si="92"/>
        <v>0.41075373277363514</v>
      </c>
      <c r="F273">
        <f t="shared" ca="1" si="92"/>
        <v>0.5580472674318423</v>
      </c>
      <c r="G273">
        <f t="shared" ca="1" si="92"/>
        <v>0.39757905775994951</v>
      </c>
      <c r="H273">
        <f t="shared" ca="1" si="92"/>
        <v>0.84137357889975639</v>
      </c>
      <c r="I273">
        <f t="shared" ca="1" si="92"/>
        <v>0.25258757514523944</v>
      </c>
      <c r="M273" t="str">
        <f t="shared" ca="1" si="83"/>
        <v>삭제</v>
      </c>
      <c r="N273" t="str">
        <f t="shared" ca="1" si="90"/>
        <v>삭제</v>
      </c>
      <c r="O273" t="str">
        <f t="shared" ca="1" si="88"/>
        <v>삭제</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캐릭터",$M273="지정 캐릭터 LBP1",$M273="지정 캐릭터 LBP2",$M273="지정 캐릭터 LBP3",$M273="안 지정 캐릭터 영웅등급"),"DI",
IF($M273="지정 캐릭터 PP","DI",
IF(OR($M273="안 지정 캐릭터 PP 일반등급",$M273="안 지정 캐릭터 PP 영웅등급"),"GO",
"그외없음"))))))</f>
        <v>삭제</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캐릭터",$M273="지정 캐릭터 LBP1",$M273="지정 캐릭터 LBP2",$M273="지정 캐릭터 LBP3"),
  IF(AND(OR($B273=10,$B273=11),$M273=OFFSET($M273,-1,0)),OFFSET(Q273,-1,0),
    IF(ISBLANK(VLOOKUP($N273,[2]ActorTable!$1:$1048576,MATCH("표준 DI pp Min",[2]ActorTable!$1:$1,0),0)),"삭제",
      INT(VLOOKUP($M273,$AN:$BA,MATCH($AX$1,$AN$1:$BA$1,0),0)*(VLOOKUP($N273,[2]ActorTable!$1:$1048576,MATCH("표준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VLOOKUP($M273,$AN:$BA,MATCH($AZ$1,$AN$1:$BA$1,0),0)+INT($H273*(VLOOKUP($M273,$AN:$BA,MATCH($BA$1,$AN$1:$BA$1,0),0)-VLOOKUP($M273,$AN:$BA,MATCH($AZ$1,$AN$1:$BA$1,0),0)+1))),
IF($M273="지정 캐릭터 PP",
  IF(AND(OR($B273=10,$B273=11),$M273=OFFSET($M273,-1,0)),OFFSET(Q273,-1,0),
    INT($O273*VLOOKUP($M273,$AN:$BA,MATCH($AX$1,$AN$1:$BA$1,0),0))),
"그외없음")))))))</f>
        <v>삭제</v>
      </c>
      <c r="R273" t="str">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영웅등급"),VLOOKUP($M273,$AN:$BA,MATCH($AX$1,$AN$1:$BA$1,0),0),
IF(OR($M273="지정 캐릭터",$M273="지정 캐릭터 LBP1",$M273="지정 캐릭터 LBP2",$M273="지정 캐릭터 LBP3"),
  IF(AND(OR($B273=10,$B273=11),$M273=OFFSET($M273,-1,0)),OFFSET(R273,-1,0),
    INT(VLOOKUP($M273,$AN:$BA,MATCH($AX$1,$AN$1:$BA$1,0),0)*(VLOOKUP($N273,[2]ActorTable!$1:$1048576,MATCH("표준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VLOOKUP($M273,$AN:$BA,MATCH($AX$1,$AN$1:$BA$1,0),0)+INT($I273*(VLOOKUP($M273,$AN:$BA,MATCH($AY$1,$AN$1:$BA$1,0),0)-VLOOKUP($M273,$AN:$BA,MATCH($AX$1,$AN$1:$BA$1,0),0)+1))),
IF($M273="지정 캐릭터 PP",
  IF(AND(OR($B273=10,$B273=11),$M273=OFFSET($M273,-1,0)),OFFSET(R273,-1,0),
    INT($O273*(VLOOKUP($M273,$AN:$BA,MATCH($AX$1,$AN$1:$BA$1,0),0)*(VLOOKUP($M273,$AN:$BA,MATCH($AY$1,$AN$1:$BA$1,0),0)+$I273*(VLOOKUP($M273,$AN:$BA,MATCH($AZ$1,$AN$1:$BA$1,0),0)-VLOOKUP($M273,$AN:$BA,MATCH($AY$1,$AN$1:$BA$1,0),0)))))),
IF(OR($M273="안 지정 캐릭터 PP 일반등급",$M273="안 지정 캐릭터 PP 영웅등급"),
  IF(AND(OR($B273=10,$B273=11),$M273=OFFSET($M273,-1,0)),OFFSET(R273,-1,0),
    $O273*VLOOKUP($M273,$AN:$BA,MATCH($AX$1,$AN$1:$BA$1,0),0)),
"그외없음")))))))</f>
        <v>삭제</v>
      </c>
      <c r="S273" t="str">
        <f ca="1">IF(OR(ISNUMBER(N273),N273="삭제"),"",
IF(LEFT(N273,5)="Equip",
  IF($BN$1&lt;VLOOKUP(N273,[1]EquipTable!$1:$1048576,MATCH("업데이트순번",[1]EquipTable!$1:$1,0),0),"업데이트순번이상",""),
IF(LEFT(N273,5)="Actor",
  IF($BW$1&lt;VLOOKUP(N273,[2]ActorTable!$1:$1048576,MATCH("업데이트순번",[2]ActorTable!$1:$1,0),0),"업데이트순번이상",""),
"그외없음")))</f>
        <v/>
      </c>
      <c r="T273">
        <f t="shared" ca="1" si="84"/>
        <v>0</v>
      </c>
      <c r="AA273" t="str">
        <f t="shared" ca="1" si="85"/>
        <v/>
      </c>
      <c r="AH273" t="str">
        <f t="shared" si="86"/>
        <v/>
      </c>
      <c r="AI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IFERROR(VLOOKUP(AC273,[2]ActorTable!$A:$G,MATCH("이름참고",[2]ActorTable!$1:$1,0),0),"캐릭터없음"),
"")))))</f>
        <v/>
      </c>
      <c r="AJ273">
        <v>1</v>
      </c>
      <c r="AK27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v>
      </c>
      <c r="AL273" t="str">
        <f t="shared" ca="1" si="87"/>
        <v>{"dy":24,"sl":8}</v>
      </c>
    </row>
    <row r="274" spans="1:38">
      <c r="A274">
        <v>25</v>
      </c>
      <c r="B274">
        <v>8</v>
      </c>
      <c r="C274">
        <f t="shared" si="82"/>
        <v>0</v>
      </c>
      <c r="D274">
        <f t="shared" ca="1" si="92"/>
        <v>0.9009358840681404</v>
      </c>
      <c r="E274">
        <f t="shared" ca="1" si="92"/>
        <v>0.5730492698506876</v>
      </c>
      <c r="F274">
        <f t="shared" ca="1" si="92"/>
        <v>0.28883714323678289</v>
      </c>
      <c r="G274">
        <f t="shared" ca="1" si="92"/>
        <v>0.7771156971105857</v>
      </c>
      <c r="H274">
        <f t="shared" ca="1" si="92"/>
        <v>0.41654725133496684</v>
      </c>
      <c r="I274">
        <f t="shared" ca="1" si="92"/>
        <v>1.9398218306663328E-2</v>
      </c>
      <c r="M274" t="str">
        <f t="shared" ca="1" si="83"/>
        <v>삭제</v>
      </c>
      <c r="N274" t="str">
        <f t="shared" ca="1" si="90"/>
        <v>삭제</v>
      </c>
      <c r="O274" t="str">
        <f t="shared" ca="1" si="88"/>
        <v>삭제</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캐릭터",$M274="지정 캐릭터 LBP1",$M274="지정 캐릭터 LBP2",$M274="지정 캐릭터 LBP3",$M274="안 지정 캐릭터 영웅등급"),"DI",
IF($M274="지정 캐릭터 PP","DI",
IF(OR($M274="안 지정 캐릭터 PP 일반등급",$M274="안 지정 캐릭터 PP 영웅등급"),"GO",
"그외없음"))))))</f>
        <v>삭제</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캐릭터",$M274="지정 캐릭터 LBP1",$M274="지정 캐릭터 LBP2",$M274="지정 캐릭터 LBP3"),
  IF(AND(OR($B274=10,$B274=11),$M274=OFFSET($M274,-1,0)),OFFSET(Q274,-1,0),
    IF(ISBLANK(VLOOKUP($N274,[2]ActorTable!$1:$1048576,MATCH("표준 DI pp Min",[2]ActorTable!$1:$1,0),0)),"삭제",
      INT(VLOOKUP($M274,$AN:$BA,MATCH($AX$1,$AN$1:$BA$1,0),0)*(VLOOKUP($N274,[2]ActorTable!$1:$1048576,MATCH("표준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VLOOKUP($M274,$AN:$BA,MATCH($AZ$1,$AN$1:$BA$1,0),0)+INT($H274*(VLOOKUP($M274,$AN:$BA,MATCH($BA$1,$AN$1:$BA$1,0),0)-VLOOKUP($M274,$AN:$BA,MATCH($AZ$1,$AN$1:$BA$1,0),0)+1))),
IF($M274="지정 캐릭터 PP",
  IF(AND(OR($B274=10,$B274=11),$M274=OFFSET($M274,-1,0)),OFFSET(Q274,-1,0),
    INT($O274*VLOOKUP($M274,$AN:$BA,MATCH($AX$1,$AN$1:$BA$1,0),0))),
"그외없음")))))))</f>
        <v>삭제</v>
      </c>
      <c r="R274" t="str">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영웅등급"),VLOOKUP($M274,$AN:$BA,MATCH($AX$1,$AN$1:$BA$1,0),0),
IF(OR($M274="지정 캐릭터",$M274="지정 캐릭터 LBP1",$M274="지정 캐릭터 LBP2",$M274="지정 캐릭터 LBP3"),
  IF(AND(OR($B274=10,$B274=11),$M274=OFFSET($M274,-1,0)),OFFSET(R274,-1,0),
    INT(VLOOKUP($M274,$AN:$BA,MATCH($AX$1,$AN$1:$BA$1,0),0)*(VLOOKUP($N274,[2]ActorTable!$1:$1048576,MATCH("표준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VLOOKUP($M274,$AN:$BA,MATCH($AX$1,$AN$1:$BA$1,0),0)+INT($I274*(VLOOKUP($M274,$AN:$BA,MATCH($AY$1,$AN$1:$BA$1,0),0)-VLOOKUP($M274,$AN:$BA,MATCH($AX$1,$AN$1:$BA$1,0),0)+1))),
IF($M274="지정 캐릭터 PP",
  IF(AND(OR($B274=10,$B274=11),$M274=OFFSET($M274,-1,0)),OFFSET(R274,-1,0),
    INT($O274*(VLOOKUP($M274,$AN:$BA,MATCH($AX$1,$AN$1:$BA$1,0),0)*(VLOOKUP($M274,$AN:$BA,MATCH($AY$1,$AN$1:$BA$1,0),0)+$I274*(VLOOKUP($M274,$AN:$BA,MATCH($AZ$1,$AN$1:$BA$1,0),0)-VLOOKUP($M274,$AN:$BA,MATCH($AY$1,$AN$1:$BA$1,0),0)))))),
IF(OR($M274="안 지정 캐릭터 PP 일반등급",$M274="안 지정 캐릭터 PP 영웅등급"),
  IF(AND(OR($B274=10,$B274=11),$M274=OFFSET($M274,-1,0)),OFFSET(R274,-1,0),
    $O274*VLOOKUP($M274,$AN:$BA,MATCH($AX$1,$AN$1:$BA$1,0),0)),
"그외없음")))))))</f>
        <v>삭제</v>
      </c>
      <c r="S274" t="str">
        <f ca="1">IF(OR(ISNUMBER(N274),N274="삭제"),"",
IF(LEFT(N274,5)="Equip",
  IF($BN$1&lt;VLOOKUP(N274,[1]EquipTable!$1:$1048576,MATCH("업데이트순번",[1]EquipTable!$1:$1,0),0),"업데이트순번이상",""),
IF(LEFT(N274,5)="Actor",
  IF($BW$1&lt;VLOOKUP(N274,[2]ActorTable!$1:$1048576,MATCH("업데이트순번",[2]ActorTable!$1:$1,0),0),"업데이트순번이상",""),
"그외없음")))</f>
        <v/>
      </c>
      <c r="T274">
        <f t="shared" ca="1" si="84"/>
        <v>0</v>
      </c>
      <c r="AA274" t="str">
        <f t="shared" ca="1" si="85"/>
        <v/>
      </c>
      <c r="AH274" t="str">
        <f t="shared" si="86"/>
        <v/>
      </c>
      <c r="AI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IFERROR(VLOOKUP(AC274,[2]ActorTable!$A:$G,MATCH("이름참고",[2]ActorTable!$1:$1,0),0),"캐릭터없음"),
"")))))</f>
        <v/>
      </c>
      <c r="AJ274">
        <v>1</v>
      </c>
      <c r="AK27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v>
      </c>
      <c r="AL274" t="str">
        <f t="shared" ca="1" si="87"/>
        <v>{"dy":25,"sl":8}</v>
      </c>
    </row>
    <row r="275" spans="1:38">
      <c r="A275">
        <v>26</v>
      </c>
      <c r="B275">
        <v>8</v>
      </c>
      <c r="C275">
        <f t="shared" si="82"/>
        <v>0</v>
      </c>
      <c r="D275">
        <f t="shared" ca="1" si="92"/>
        <v>0.32026031549010248</v>
      </c>
      <c r="E275">
        <f t="shared" ca="1" si="92"/>
        <v>8.5823407817911979E-2</v>
      </c>
      <c r="F275">
        <f t="shared" ca="1" si="92"/>
        <v>0.59367500355543346</v>
      </c>
      <c r="G275">
        <f t="shared" ca="1" si="92"/>
        <v>0.21938497672295454</v>
      </c>
      <c r="H275">
        <f t="shared" ca="1" si="92"/>
        <v>0.38588956718610523</v>
      </c>
      <c r="I275">
        <f t="shared" ca="1" si="92"/>
        <v>6.6325606236461443E-2</v>
      </c>
      <c r="M275" t="str">
        <f t="shared" ca="1" si="83"/>
        <v>삭제</v>
      </c>
      <c r="N275" t="str">
        <f t="shared" ca="1" si="90"/>
        <v>삭제</v>
      </c>
      <c r="O275" t="str">
        <f t="shared" ca="1" si="88"/>
        <v>삭제</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캐릭터",$M275="지정 캐릭터 LBP1",$M275="지정 캐릭터 LBP2",$M275="지정 캐릭터 LBP3",$M275="안 지정 캐릭터 영웅등급"),"DI",
IF($M275="지정 캐릭터 PP","DI",
IF(OR($M275="안 지정 캐릭터 PP 일반등급",$M275="안 지정 캐릭터 PP 영웅등급"),"GO",
"그외없음"))))))</f>
        <v>삭제</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캐릭터",$M275="지정 캐릭터 LBP1",$M275="지정 캐릭터 LBP2",$M275="지정 캐릭터 LBP3"),
  IF(AND(OR($B275=10,$B275=11),$M275=OFFSET($M275,-1,0)),OFFSET(Q275,-1,0),
    IF(ISBLANK(VLOOKUP($N275,[2]ActorTable!$1:$1048576,MATCH("표준 DI pp Min",[2]ActorTable!$1:$1,0),0)),"삭제",
      INT(VLOOKUP($M275,$AN:$BA,MATCH($AX$1,$AN$1:$BA$1,0),0)*(VLOOKUP($N275,[2]ActorTable!$1:$1048576,MATCH("표준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VLOOKUP($M275,$AN:$BA,MATCH($AZ$1,$AN$1:$BA$1,0),0)+INT($H275*(VLOOKUP($M275,$AN:$BA,MATCH($BA$1,$AN$1:$BA$1,0),0)-VLOOKUP($M275,$AN:$BA,MATCH($AZ$1,$AN$1:$BA$1,0),0)+1))),
IF($M275="지정 캐릭터 PP",
  IF(AND(OR($B275=10,$B275=11),$M275=OFFSET($M275,-1,0)),OFFSET(Q275,-1,0),
    INT($O275*VLOOKUP($M275,$AN:$BA,MATCH($AX$1,$AN$1:$BA$1,0),0))),
"그외없음")))))))</f>
        <v>삭제</v>
      </c>
      <c r="R275" t="str">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영웅등급"),VLOOKUP($M275,$AN:$BA,MATCH($AX$1,$AN$1:$BA$1,0),0),
IF(OR($M275="지정 캐릭터",$M275="지정 캐릭터 LBP1",$M275="지정 캐릭터 LBP2",$M275="지정 캐릭터 LBP3"),
  IF(AND(OR($B275=10,$B275=11),$M275=OFFSET($M275,-1,0)),OFFSET(R275,-1,0),
    INT(VLOOKUP($M275,$AN:$BA,MATCH($AX$1,$AN$1:$BA$1,0),0)*(VLOOKUP($N275,[2]ActorTable!$1:$1048576,MATCH("표준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VLOOKUP($M275,$AN:$BA,MATCH($AX$1,$AN$1:$BA$1,0),0)+INT($I275*(VLOOKUP($M275,$AN:$BA,MATCH($AY$1,$AN$1:$BA$1,0),0)-VLOOKUP($M275,$AN:$BA,MATCH($AX$1,$AN$1:$BA$1,0),0)+1))),
IF($M275="지정 캐릭터 PP",
  IF(AND(OR($B275=10,$B275=11),$M275=OFFSET($M275,-1,0)),OFFSET(R275,-1,0),
    INT($O275*(VLOOKUP($M275,$AN:$BA,MATCH($AX$1,$AN$1:$BA$1,0),0)*(VLOOKUP($M275,$AN:$BA,MATCH($AY$1,$AN$1:$BA$1,0),0)+$I275*(VLOOKUP($M275,$AN:$BA,MATCH($AZ$1,$AN$1:$BA$1,0),0)-VLOOKUP($M275,$AN:$BA,MATCH($AY$1,$AN$1:$BA$1,0),0)))))),
IF(OR($M275="안 지정 캐릭터 PP 일반등급",$M275="안 지정 캐릭터 PP 영웅등급"),
  IF(AND(OR($B275=10,$B275=11),$M275=OFFSET($M275,-1,0)),OFFSET(R275,-1,0),
    $O275*VLOOKUP($M275,$AN:$BA,MATCH($AX$1,$AN$1:$BA$1,0),0)),
"그외없음")))))))</f>
        <v>삭제</v>
      </c>
      <c r="S275" t="str">
        <f ca="1">IF(OR(ISNUMBER(N275),N275="삭제"),"",
IF(LEFT(N275,5)="Equip",
  IF($BN$1&lt;VLOOKUP(N275,[1]EquipTable!$1:$1048576,MATCH("업데이트순번",[1]EquipTable!$1:$1,0),0),"업데이트순번이상",""),
IF(LEFT(N275,5)="Actor",
  IF($BW$1&lt;VLOOKUP(N275,[2]ActorTable!$1:$1048576,MATCH("업데이트순번",[2]ActorTable!$1:$1,0),0),"업데이트순번이상",""),
"그외없음")))</f>
        <v/>
      </c>
      <c r="T275">
        <f t="shared" ca="1" si="84"/>
        <v>0</v>
      </c>
      <c r="AA275" t="str">
        <f t="shared" ca="1" si="85"/>
        <v/>
      </c>
      <c r="AH275" t="str">
        <f t="shared" si="86"/>
        <v/>
      </c>
      <c r="AI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IFERROR(VLOOKUP(AC275,[2]ActorTable!$A:$G,MATCH("이름참고",[2]ActorTable!$1:$1,0),0),"캐릭터없음"),
"")))))</f>
        <v/>
      </c>
      <c r="AJ275">
        <v>1</v>
      </c>
      <c r="AK27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v>
      </c>
      <c r="AL275" t="str">
        <f t="shared" ca="1" si="87"/>
        <v>{"dy":26,"sl":8}</v>
      </c>
    </row>
    <row r="276" spans="1:38">
      <c r="A276">
        <v>27</v>
      </c>
      <c r="B276">
        <v>8</v>
      </c>
      <c r="C276">
        <f t="shared" si="82"/>
        <v>0</v>
      </c>
      <c r="D276">
        <f t="shared" ca="1" si="92"/>
        <v>0.60880295935178175</v>
      </c>
      <c r="E276">
        <f t="shared" ca="1" si="92"/>
        <v>0.12994361056771109</v>
      </c>
      <c r="F276">
        <f t="shared" ca="1" si="92"/>
        <v>8.642677325846071E-2</v>
      </c>
      <c r="G276">
        <f t="shared" ca="1" si="92"/>
        <v>3.3136159150399691E-2</v>
      </c>
      <c r="H276">
        <f t="shared" ca="1" si="92"/>
        <v>0.20005303808631913</v>
      </c>
      <c r="I276">
        <f t="shared" ca="1" si="92"/>
        <v>5.733565993958023E-2</v>
      </c>
      <c r="M276" t="str">
        <f t="shared" ca="1" si="83"/>
        <v>삭제</v>
      </c>
      <c r="N276" t="str">
        <f t="shared" ca="1" si="90"/>
        <v>삭제</v>
      </c>
      <c r="O276" t="str">
        <f t="shared" ca="1" si="88"/>
        <v>삭제</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캐릭터",$M276="지정 캐릭터 LBP1",$M276="지정 캐릭터 LBP2",$M276="지정 캐릭터 LBP3",$M276="안 지정 캐릭터 영웅등급"),"DI",
IF($M276="지정 캐릭터 PP","DI",
IF(OR($M276="안 지정 캐릭터 PP 일반등급",$M276="안 지정 캐릭터 PP 영웅등급"),"GO",
"그외없음"))))))</f>
        <v>삭제</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캐릭터",$M276="지정 캐릭터 LBP1",$M276="지정 캐릭터 LBP2",$M276="지정 캐릭터 LBP3"),
  IF(AND(OR($B276=10,$B276=11),$M276=OFFSET($M276,-1,0)),OFFSET(Q276,-1,0),
    IF(ISBLANK(VLOOKUP($N276,[2]ActorTable!$1:$1048576,MATCH("표준 DI pp Min",[2]ActorTable!$1:$1,0),0)),"삭제",
      INT(VLOOKUP($M276,$AN:$BA,MATCH($AX$1,$AN$1:$BA$1,0),0)*(VLOOKUP($N276,[2]ActorTable!$1:$1048576,MATCH("표준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VLOOKUP($M276,$AN:$BA,MATCH($AZ$1,$AN$1:$BA$1,0),0)+INT($H276*(VLOOKUP($M276,$AN:$BA,MATCH($BA$1,$AN$1:$BA$1,0),0)-VLOOKUP($M276,$AN:$BA,MATCH($AZ$1,$AN$1:$BA$1,0),0)+1))),
IF($M276="지정 캐릭터 PP",
  IF(AND(OR($B276=10,$B276=11),$M276=OFFSET($M276,-1,0)),OFFSET(Q276,-1,0),
    INT($O276*VLOOKUP($M276,$AN:$BA,MATCH($AX$1,$AN$1:$BA$1,0),0))),
"그외없음")))))))</f>
        <v>삭제</v>
      </c>
      <c r="R276" t="str">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영웅등급"),VLOOKUP($M276,$AN:$BA,MATCH($AX$1,$AN$1:$BA$1,0),0),
IF(OR($M276="지정 캐릭터",$M276="지정 캐릭터 LBP1",$M276="지정 캐릭터 LBP2",$M276="지정 캐릭터 LBP3"),
  IF(AND(OR($B276=10,$B276=11),$M276=OFFSET($M276,-1,0)),OFFSET(R276,-1,0),
    INT(VLOOKUP($M276,$AN:$BA,MATCH($AX$1,$AN$1:$BA$1,0),0)*(VLOOKUP($N276,[2]ActorTable!$1:$1048576,MATCH("표준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VLOOKUP($M276,$AN:$BA,MATCH($AX$1,$AN$1:$BA$1,0),0)+INT($I276*(VLOOKUP($M276,$AN:$BA,MATCH($AY$1,$AN$1:$BA$1,0),0)-VLOOKUP($M276,$AN:$BA,MATCH($AX$1,$AN$1:$BA$1,0),0)+1))),
IF($M276="지정 캐릭터 PP",
  IF(AND(OR($B276=10,$B276=11),$M276=OFFSET($M276,-1,0)),OFFSET(R276,-1,0),
    INT($O276*(VLOOKUP($M276,$AN:$BA,MATCH($AX$1,$AN$1:$BA$1,0),0)*(VLOOKUP($M276,$AN:$BA,MATCH($AY$1,$AN$1:$BA$1,0),0)+$I276*(VLOOKUP($M276,$AN:$BA,MATCH($AZ$1,$AN$1:$BA$1,0),0)-VLOOKUP($M276,$AN:$BA,MATCH($AY$1,$AN$1:$BA$1,0),0)))))),
IF(OR($M276="안 지정 캐릭터 PP 일반등급",$M276="안 지정 캐릭터 PP 영웅등급"),
  IF(AND(OR($B276=10,$B276=11),$M276=OFFSET($M276,-1,0)),OFFSET(R276,-1,0),
    $O276*VLOOKUP($M276,$AN:$BA,MATCH($AX$1,$AN$1:$BA$1,0),0)),
"그외없음")))))))</f>
        <v>삭제</v>
      </c>
      <c r="S276" t="str">
        <f ca="1">IF(OR(ISNUMBER(N276),N276="삭제"),"",
IF(LEFT(N276,5)="Equip",
  IF($BN$1&lt;VLOOKUP(N276,[1]EquipTable!$1:$1048576,MATCH("업데이트순번",[1]EquipTable!$1:$1,0),0),"업데이트순번이상",""),
IF(LEFT(N276,5)="Actor",
  IF($BW$1&lt;VLOOKUP(N276,[2]ActorTable!$1:$1048576,MATCH("업데이트순번",[2]ActorTable!$1:$1,0),0),"업데이트순번이상",""),
"그외없음")))</f>
        <v/>
      </c>
      <c r="T276">
        <f t="shared" ca="1" si="84"/>
        <v>0</v>
      </c>
      <c r="AA276" t="str">
        <f t="shared" ca="1" si="85"/>
        <v/>
      </c>
      <c r="AH276" t="str">
        <f t="shared" si="86"/>
        <v/>
      </c>
      <c r="AI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IFERROR(VLOOKUP(AC276,[2]ActorTable!$A:$G,MATCH("이름참고",[2]ActorTable!$1:$1,0),0),"캐릭터없음"),
"")))))</f>
        <v/>
      </c>
      <c r="AJ276">
        <v>1</v>
      </c>
      <c r="AK27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v>
      </c>
      <c r="AL276" t="str">
        <f t="shared" ca="1" si="87"/>
        <v>{"dy":27,"sl":8}</v>
      </c>
    </row>
    <row r="277" spans="1:38">
      <c r="A277">
        <v>28</v>
      </c>
      <c r="B277">
        <v>8</v>
      </c>
      <c r="C277">
        <f t="shared" si="82"/>
        <v>0</v>
      </c>
      <c r="D277">
        <f t="shared" ca="1" si="92"/>
        <v>0.56624797255052994</v>
      </c>
      <c r="E277">
        <f t="shared" ca="1" si="92"/>
        <v>0.95268932077507396</v>
      </c>
      <c r="F277">
        <f t="shared" ca="1" si="92"/>
        <v>0.9400361778436539</v>
      </c>
      <c r="G277">
        <f t="shared" ca="1" si="92"/>
        <v>2.5639845099412195E-2</v>
      </c>
      <c r="H277">
        <f t="shared" ca="1" si="92"/>
        <v>0.7798738584016538</v>
      </c>
      <c r="I277">
        <f t="shared" ca="1" si="92"/>
        <v>0.20550107315503818</v>
      </c>
      <c r="M277" t="str">
        <f t="shared" ca="1" si="83"/>
        <v>삭제</v>
      </c>
      <c r="N277" t="str">
        <f t="shared" ca="1" si="90"/>
        <v>삭제</v>
      </c>
      <c r="O277" t="str">
        <f t="shared" ca="1" si="88"/>
        <v>삭제</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캐릭터",$M277="지정 캐릭터 LBP1",$M277="지정 캐릭터 LBP2",$M277="지정 캐릭터 LBP3",$M277="안 지정 캐릭터 영웅등급"),"DI",
IF($M277="지정 캐릭터 PP","DI",
IF(OR($M277="안 지정 캐릭터 PP 일반등급",$M277="안 지정 캐릭터 PP 영웅등급"),"GO",
"그외없음"))))))</f>
        <v>삭제</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캐릭터",$M277="지정 캐릭터 LBP1",$M277="지정 캐릭터 LBP2",$M277="지정 캐릭터 LBP3"),
  IF(AND(OR($B277=10,$B277=11),$M277=OFFSET($M277,-1,0)),OFFSET(Q277,-1,0),
    IF(ISBLANK(VLOOKUP($N277,[2]ActorTable!$1:$1048576,MATCH("표준 DI pp Min",[2]ActorTable!$1:$1,0),0)),"삭제",
      INT(VLOOKUP($M277,$AN:$BA,MATCH($AX$1,$AN$1:$BA$1,0),0)*(VLOOKUP($N277,[2]ActorTable!$1:$1048576,MATCH("표준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VLOOKUP($M277,$AN:$BA,MATCH($AZ$1,$AN$1:$BA$1,0),0)+INT($H277*(VLOOKUP($M277,$AN:$BA,MATCH($BA$1,$AN$1:$BA$1,0),0)-VLOOKUP($M277,$AN:$BA,MATCH($AZ$1,$AN$1:$BA$1,0),0)+1))),
IF($M277="지정 캐릭터 PP",
  IF(AND(OR($B277=10,$B277=11),$M277=OFFSET($M277,-1,0)),OFFSET(Q277,-1,0),
    INT($O277*VLOOKUP($M277,$AN:$BA,MATCH($AX$1,$AN$1:$BA$1,0),0))),
"그외없음")))))))</f>
        <v>삭제</v>
      </c>
      <c r="R277" t="str">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영웅등급"),VLOOKUP($M277,$AN:$BA,MATCH($AX$1,$AN$1:$BA$1,0),0),
IF(OR($M277="지정 캐릭터",$M277="지정 캐릭터 LBP1",$M277="지정 캐릭터 LBP2",$M277="지정 캐릭터 LBP3"),
  IF(AND(OR($B277=10,$B277=11),$M277=OFFSET($M277,-1,0)),OFFSET(R277,-1,0),
    INT(VLOOKUP($M277,$AN:$BA,MATCH($AX$1,$AN$1:$BA$1,0),0)*(VLOOKUP($N277,[2]ActorTable!$1:$1048576,MATCH("표준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VLOOKUP($M277,$AN:$BA,MATCH($AX$1,$AN$1:$BA$1,0),0)+INT($I277*(VLOOKUP($M277,$AN:$BA,MATCH($AY$1,$AN$1:$BA$1,0),0)-VLOOKUP($M277,$AN:$BA,MATCH($AX$1,$AN$1:$BA$1,0),0)+1))),
IF($M277="지정 캐릭터 PP",
  IF(AND(OR($B277=10,$B277=11),$M277=OFFSET($M277,-1,0)),OFFSET(R277,-1,0),
    INT($O277*(VLOOKUP($M277,$AN:$BA,MATCH($AX$1,$AN$1:$BA$1,0),0)*(VLOOKUP($M277,$AN:$BA,MATCH($AY$1,$AN$1:$BA$1,0),0)+$I277*(VLOOKUP($M277,$AN:$BA,MATCH($AZ$1,$AN$1:$BA$1,0),0)-VLOOKUP($M277,$AN:$BA,MATCH($AY$1,$AN$1:$BA$1,0),0)))))),
IF(OR($M277="안 지정 캐릭터 PP 일반등급",$M277="안 지정 캐릭터 PP 영웅등급"),
  IF(AND(OR($B277=10,$B277=11),$M277=OFFSET($M277,-1,0)),OFFSET(R277,-1,0),
    $O277*VLOOKUP($M277,$AN:$BA,MATCH($AX$1,$AN$1:$BA$1,0),0)),
"그외없음")))))))</f>
        <v>삭제</v>
      </c>
      <c r="S277" t="str">
        <f ca="1">IF(OR(ISNUMBER(N277),N277="삭제"),"",
IF(LEFT(N277,5)="Equip",
  IF($BN$1&lt;VLOOKUP(N277,[1]EquipTable!$1:$1048576,MATCH("업데이트순번",[1]EquipTable!$1:$1,0),0),"업데이트순번이상",""),
IF(LEFT(N277,5)="Actor",
  IF($BW$1&lt;VLOOKUP(N277,[2]ActorTable!$1:$1048576,MATCH("업데이트순번",[2]ActorTable!$1:$1,0),0),"업데이트순번이상",""),
"그외없음")))</f>
        <v/>
      </c>
      <c r="T277">
        <f t="shared" ca="1" si="84"/>
        <v>0</v>
      </c>
      <c r="AA277" t="str">
        <f t="shared" ca="1" si="85"/>
        <v/>
      </c>
      <c r="AH277" t="str">
        <f t="shared" si="86"/>
        <v/>
      </c>
      <c r="AI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IFERROR(VLOOKUP(AC277,[2]ActorTable!$A:$G,MATCH("이름참고",[2]ActorTable!$1:$1,0),0),"캐릭터없음"),
"")))))</f>
        <v/>
      </c>
      <c r="AJ277">
        <v>1</v>
      </c>
      <c r="AK27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v>
      </c>
      <c r="AL277" t="str">
        <f t="shared" ca="1" si="87"/>
        <v>{"dy":28,"sl":8}</v>
      </c>
    </row>
    <row r="278" spans="1:38">
      <c r="A278">
        <v>29</v>
      </c>
      <c r="B278">
        <v>8</v>
      </c>
      <c r="C278">
        <f t="shared" si="82"/>
        <v>0</v>
      </c>
      <c r="D278">
        <f t="shared" ca="1" si="92"/>
        <v>0.15762380684054988</v>
      </c>
      <c r="E278">
        <f t="shared" ca="1" si="92"/>
        <v>0.92942251787755681</v>
      </c>
      <c r="F278">
        <f t="shared" ca="1" si="92"/>
        <v>3.4205839508265612E-3</v>
      </c>
      <c r="G278">
        <f t="shared" ca="1" si="92"/>
        <v>0.59009888458086202</v>
      </c>
      <c r="H278">
        <f t="shared" ca="1" si="92"/>
        <v>0.73210959906672513</v>
      </c>
      <c r="I278">
        <f t="shared" ca="1" si="92"/>
        <v>5.4593536858096869E-2</v>
      </c>
      <c r="M278" t="str">
        <f t="shared" ca="1" si="83"/>
        <v>삭제</v>
      </c>
      <c r="N278" t="str">
        <f t="shared" ca="1" si="90"/>
        <v>삭제</v>
      </c>
      <c r="O278" t="str">
        <f t="shared" ca="1" si="88"/>
        <v>삭제</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캐릭터",$M278="지정 캐릭터 LBP1",$M278="지정 캐릭터 LBP2",$M278="지정 캐릭터 LBP3",$M278="안 지정 캐릭터 영웅등급"),"DI",
IF($M278="지정 캐릭터 PP","DI",
IF(OR($M278="안 지정 캐릭터 PP 일반등급",$M278="안 지정 캐릭터 PP 영웅등급"),"GO",
"그외없음"))))))</f>
        <v>삭제</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캐릭터",$M278="지정 캐릭터 LBP1",$M278="지정 캐릭터 LBP2",$M278="지정 캐릭터 LBP3"),
  IF(AND(OR($B278=10,$B278=11),$M278=OFFSET($M278,-1,0)),OFFSET(Q278,-1,0),
    IF(ISBLANK(VLOOKUP($N278,[2]ActorTable!$1:$1048576,MATCH("표준 DI pp Min",[2]ActorTable!$1:$1,0),0)),"삭제",
      INT(VLOOKUP($M278,$AN:$BA,MATCH($AX$1,$AN$1:$BA$1,0),0)*(VLOOKUP($N278,[2]ActorTable!$1:$1048576,MATCH("표준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VLOOKUP($M278,$AN:$BA,MATCH($AZ$1,$AN$1:$BA$1,0),0)+INT($H278*(VLOOKUP($M278,$AN:$BA,MATCH($BA$1,$AN$1:$BA$1,0),0)-VLOOKUP($M278,$AN:$BA,MATCH($AZ$1,$AN$1:$BA$1,0),0)+1))),
IF($M278="지정 캐릭터 PP",
  IF(AND(OR($B278=10,$B278=11),$M278=OFFSET($M278,-1,0)),OFFSET(Q278,-1,0),
    INT($O278*VLOOKUP($M278,$AN:$BA,MATCH($AX$1,$AN$1:$BA$1,0),0))),
"그외없음")))))))</f>
        <v>삭제</v>
      </c>
      <c r="R278" t="str">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영웅등급"),VLOOKUP($M278,$AN:$BA,MATCH($AX$1,$AN$1:$BA$1,0),0),
IF(OR($M278="지정 캐릭터",$M278="지정 캐릭터 LBP1",$M278="지정 캐릭터 LBP2",$M278="지정 캐릭터 LBP3"),
  IF(AND(OR($B278=10,$B278=11),$M278=OFFSET($M278,-1,0)),OFFSET(R278,-1,0),
    INT(VLOOKUP($M278,$AN:$BA,MATCH($AX$1,$AN$1:$BA$1,0),0)*(VLOOKUP($N278,[2]ActorTable!$1:$1048576,MATCH("표준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VLOOKUP($M278,$AN:$BA,MATCH($AX$1,$AN$1:$BA$1,0),0)+INT($I278*(VLOOKUP($M278,$AN:$BA,MATCH($AY$1,$AN$1:$BA$1,0),0)-VLOOKUP($M278,$AN:$BA,MATCH($AX$1,$AN$1:$BA$1,0),0)+1))),
IF($M278="지정 캐릭터 PP",
  IF(AND(OR($B278=10,$B278=11),$M278=OFFSET($M278,-1,0)),OFFSET(R278,-1,0),
    INT($O278*(VLOOKUP($M278,$AN:$BA,MATCH($AX$1,$AN$1:$BA$1,0),0)*(VLOOKUP($M278,$AN:$BA,MATCH($AY$1,$AN$1:$BA$1,0),0)+$I278*(VLOOKUP($M278,$AN:$BA,MATCH($AZ$1,$AN$1:$BA$1,0),0)-VLOOKUP($M278,$AN:$BA,MATCH($AY$1,$AN$1:$BA$1,0),0)))))),
IF(OR($M278="안 지정 캐릭터 PP 일반등급",$M278="안 지정 캐릭터 PP 영웅등급"),
  IF(AND(OR($B278=10,$B278=11),$M278=OFFSET($M278,-1,0)),OFFSET(R278,-1,0),
    $O278*VLOOKUP($M278,$AN:$BA,MATCH($AX$1,$AN$1:$BA$1,0),0)),
"그외없음")))))))</f>
        <v>삭제</v>
      </c>
      <c r="S278" t="str">
        <f ca="1">IF(OR(ISNUMBER(N278),N278="삭제"),"",
IF(LEFT(N278,5)="Equip",
  IF($BN$1&lt;VLOOKUP(N278,[1]EquipTable!$1:$1048576,MATCH("업데이트순번",[1]EquipTable!$1:$1,0),0),"업데이트순번이상",""),
IF(LEFT(N278,5)="Actor",
  IF($BW$1&lt;VLOOKUP(N278,[2]ActorTable!$1:$1048576,MATCH("업데이트순번",[2]ActorTable!$1:$1,0),0),"업데이트순번이상",""),
"그외없음")))</f>
        <v/>
      </c>
      <c r="T278">
        <f t="shared" ca="1" si="84"/>
        <v>0</v>
      </c>
      <c r="AA278" t="str">
        <f t="shared" ca="1" si="85"/>
        <v/>
      </c>
      <c r="AH278" t="str">
        <f t="shared" si="86"/>
        <v/>
      </c>
      <c r="AI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IFERROR(VLOOKUP(AC278,[2]ActorTable!$A:$G,MATCH("이름참고",[2]ActorTable!$1:$1,0),0),"캐릭터없음"),
"")))))</f>
        <v/>
      </c>
      <c r="AJ278">
        <v>1</v>
      </c>
      <c r="AK27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v>
      </c>
      <c r="AL278" t="str">
        <f t="shared" ca="1" si="87"/>
        <v>{"dy":29,"sl":8}</v>
      </c>
    </row>
    <row r="279" spans="1:38">
      <c r="A279">
        <v>30</v>
      </c>
      <c r="B279">
        <v>8</v>
      </c>
      <c r="C279">
        <f t="shared" si="82"/>
        <v>0</v>
      </c>
      <c r="D279">
        <f t="shared" ca="1" si="92"/>
        <v>0.69426725096666064</v>
      </c>
      <c r="E279">
        <f t="shared" ca="1" si="92"/>
        <v>0.24900458720690877</v>
      </c>
      <c r="F279">
        <f t="shared" ca="1" si="92"/>
        <v>0.75833297267718891</v>
      </c>
      <c r="G279">
        <f t="shared" ca="1" si="92"/>
        <v>0.48390794577698215</v>
      </c>
      <c r="H279">
        <f t="shared" ca="1" si="92"/>
        <v>0.21574244510991525</v>
      </c>
      <c r="I279">
        <f t="shared" ca="1" si="92"/>
        <v>0.94565204627439658</v>
      </c>
      <c r="M279" t="str">
        <f t="shared" ca="1" si="83"/>
        <v>삭제</v>
      </c>
      <c r="N279" t="str">
        <f t="shared" ca="1" si="90"/>
        <v>삭제</v>
      </c>
      <c r="O279" t="str">
        <f t="shared" ca="1" si="88"/>
        <v>삭제</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캐릭터",$M279="지정 캐릭터 LBP1",$M279="지정 캐릭터 LBP2",$M279="지정 캐릭터 LBP3",$M279="안 지정 캐릭터 영웅등급"),"DI",
IF($M279="지정 캐릭터 PP","DI",
IF(OR($M279="안 지정 캐릭터 PP 일반등급",$M279="안 지정 캐릭터 PP 영웅등급"),"GO",
"그외없음"))))))</f>
        <v>삭제</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캐릭터",$M279="지정 캐릭터 LBP1",$M279="지정 캐릭터 LBP2",$M279="지정 캐릭터 LBP3"),
  IF(AND(OR($B279=10,$B279=11),$M279=OFFSET($M279,-1,0)),OFFSET(Q279,-1,0),
    IF(ISBLANK(VLOOKUP($N279,[2]ActorTable!$1:$1048576,MATCH("표준 DI pp Min",[2]ActorTable!$1:$1,0),0)),"삭제",
      INT(VLOOKUP($M279,$AN:$BA,MATCH($AX$1,$AN$1:$BA$1,0),0)*(VLOOKUP($N279,[2]ActorTable!$1:$1048576,MATCH("표준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VLOOKUP($M279,$AN:$BA,MATCH($AZ$1,$AN$1:$BA$1,0),0)+INT($H279*(VLOOKUP($M279,$AN:$BA,MATCH($BA$1,$AN$1:$BA$1,0),0)-VLOOKUP($M279,$AN:$BA,MATCH($AZ$1,$AN$1:$BA$1,0),0)+1))),
IF($M279="지정 캐릭터 PP",
  IF(AND(OR($B279=10,$B279=11),$M279=OFFSET($M279,-1,0)),OFFSET(Q279,-1,0),
    INT($O279*VLOOKUP($M279,$AN:$BA,MATCH($AX$1,$AN$1:$BA$1,0),0))),
"그외없음")))))))</f>
        <v>삭제</v>
      </c>
      <c r="R279" t="str">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영웅등급"),VLOOKUP($M279,$AN:$BA,MATCH($AX$1,$AN$1:$BA$1,0),0),
IF(OR($M279="지정 캐릭터",$M279="지정 캐릭터 LBP1",$M279="지정 캐릭터 LBP2",$M279="지정 캐릭터 LBP3"),
  IF(AND(OR($B279=10,$B279=11),$M279=OFFSET($M279,-1,0)),OFFSET(R279,-1,0),
    INT(VLOOKUP($M279,$AN:$BA,MATCH($AX$1,$AN$1:$BA$1,0),0)*(VLOOKUP($N279,[2]ActorTable!$1:$1048576,MATCH("표준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VLOOKUP($M279,$AN:$BA,MATCH($AX$1,$AN$1:$BA$1,0),0)+INT($I279*(VLOOKUP($M279,$AN:$BA,MATCH($AY$1,$AN$1:$BA$1,0),0)-VLOOKUP($M279,$AN:$BA,MATCH($AX$1,$AN$1:$BA$1,0),0)+1))),
IF($M279="지정 캐릭터 PP",
  IF(AND(OR($B279=10,$B279=11),$M279=OFFSET($M279,-1,0)),OFFSET(R279,-1,0),
    INT($O279*(VLOOKUP($M279,$AN:$BA,MATCH($AX$1,$AN$1:$BA$1,0),0)*(VLOOKUP($M279,$AN:$BA,MATCH($AY$1,$AN$1:$BA$1,0),0)+$I279*(VLOOKUP($M279,$AN:$BA,MATCH($AZ$1,$AN$1:$BA$1,0),0)-VLOOKUP($M279,$AN:$BA,MATCH($AY$1,$AN$1:$BA$1,0),0)))))),
IF(OR($M279="안 지정 캐릭터 PP 일반등급",$M279="안 지정 캐릭터 PP 영웅등급"),
  IF(AND(OR($B279=10,$B279=11),$M279=OFFSET($M279,-1,0)),OFFSET(R279,-1,0),
    $O279*VLOOKUP($M279,$AN:$BA,MATCH($AX$1,$AN$1:$BA$1,0),0)),
"그외없음")))))))</f>
        <v>삭제</v>
      </c>
      <c r="S279" t="str">
        <f ca="1">IF(OR(ISNUMBER(N279),N279="삭제"),"",
IF(LEFT(N279,5)="Equip",
  IF($BN$1&lt;VLOOKUP(N279,[1]EquipTable!$1:$1048576,MATCH("업데이트순번",[1]EquipTable!$1:$1,0),0),"업데이트순번이상",""),
IF(LEFT(N279,5)="Actor",
  IF($BW$1&lt;VLOOKUP(N279,[2]ActorTable!$1:$1048576,MATCH("업데이트순번",[2]ActorTable!$1:$1,0),0),"업데이트순번이상",""),
"그외없음")))</f>
        <v/>
      </c>
      <c r="T279">
        <f t="shared" ca="1" si="84"/>
        <v>0</v>
      </c>
      <c r="AA279" t="str">
        <f t="shared" ca="1" si="85"/>
        <v/>
      </c>
      <c r="AH279" t="str">
        <f t="shared" si="86"/>
        <v/>
      </c>
      <c r="AI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IFERROR(VLOOKUP(AC279,[2]ActorTable!$A:$G,MATCH("이름참고",[2]ActorTable!$1:$1,0),0),"캐릭터없음"),
"")))))</f>
        <v/>
      </c>
      <c r="AJ279">
        <v>1</v>
      </c>
      <c r="AK27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v>
      </c>
      <c r="AL279" t="str">
        <f t="shared" ca="1" si="87"/>
        <v>{"dy":30,"sl":8}</v>
      </c>
    </row>
    <row r="280" spans="1:38">
      <c r="A280">
        <v>31</v>
      </c>
      <c r="B280">
        <v>8</v>
      </c>
      <c r="C280">
        <f t="shared" si="82"/>
        <v>0</v>
      </c>
      <c r="D280">
        <f t="shared" ca="1" si="92"/>
        <v>0.21177442873052965</v>
      </c>
      <c r="E280">
        <f t="shared" ca="1" si="92"/>
        <v>0.84588207973012453</v>
      </c>
      <c r="F280">
        <f t="shared" ca="1" si="92"/>
        <v>0.99144320731494862</v>
      </c>
      <c r="G280">
        <f t="shared" ca="1" si="92"/>
        <v>0.80433961077894123</v>
      </c>
      <c r="H280">
        <f t="shared" ca="1" si="92"/>
        <v>0.77872446506087989</v>
      </c>
      <c r="I280">
        <f t="shared" ca="1" si="92"/>
        <v>0.4396284182905672</v>
      </c>
      <c r="M280" t="str">
        <f t="shared" ca="1" si="83"/>
        <v>삭제</v>
      </c>
      <c r="N280" t="str">
        <f t="shared" ca="1" si="90"/>
        <v>삭제</v>
      </c>
      <c r="O280" t="str">
        <f t="shared" ca="1" si="88"/>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캐릭터",$M280="지정 캐릭터 LBP1",$M280="지정 캐릭터 LBP2",$M280="지정 캐릭터 LBP3",$M280="안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캐릭터",$M280="지정 캐릭터 LBP1",$M280="지정 캐릭터 LBP2",$M280="지정 캐릭터 LBP3"),
  IF(AND(OR($B280=10,$B280=11),$M280=OFFSET($M280,-1,0)),OFFSET(Q280,-1,0),
    IF(ISBLANK(VLOOKUP($N280,[2]ActorTable!$1:$1048576,MATCH("표준 DI pp Min",[2]ActorTable!$1:$1,0),0)),"삭제",
      INT(VLOOKUP($M280,$AN:$BA,MATCH($AX$1,$AN$1:$BA$1,0),0)*(VLOOKUP($N280,[2]ActorTable!$1:$1048576,MATCH("표준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VLOOKUP($M280,$AN:$BA,MATCH($AZ$1,$AN$1:$BA$1,0),0)+INT($H280*(VLOOKUP($M280,$AN:$BA,MATCH($BA$1,$AN$1:$BA$1,0),0)-VLOOKUP($M280,$AN:$BA,MATCH($AZ$1,$AN$1:$BA$1,0),0)+1))),
IF($M280="지정 캐릭터 PP",
  IF(AND(OR($B280=10,$B280=11),$M280=OFFSET($M280,-1,0)),OFFSET(Q280,-1,0),
    INT($O280*VLOOKUP($M280,$AN:$BA,MATCH($AX$1,$AN$1:$BA$1,0),0))),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영웅등급"),VLOOKUP($M280,$AN:$BA,MATCH($AX$1,$AN$1:$BA$1,0),0),
IF(OR($M280="지정 캐릭터",$M280="지정 캐릭터 LBP1",$M280="지정 캐릭터 LBP2",$M280="지정 캐릭터 LBP3"),
  IF(AND(OR($B280=10,$B280=11),$M280=OFFSET($M280,-1,0)),OFFSET(R280,-1,0),
    INT(VLOOKUP($M280,$AN:$BA,MATCH($AX$1,$AN$1:$BA$1,0),0)*(VLOOKUP($N280,[2]ActorTable!$1:$1048576,MATCH("표준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VLOOKUP($M280,$AN:$BA,MATCH($AX$1,$AN$1:$BA$1,0),0)+INT($I280*(VLOOKUP($M280,$AN:$BA,MATCH($AY$1,$AN$1:$BA$1,0),0)-VLOOKUP($M280,$AN:$BA,MATCH($AX$1,$AN$1:$BA$1,0),0)+1))),
IF($M280="지정 캐릭터 PP",
  IF(AND(OR($B280=10,$B280=11),$M280=OFFSET($M280,-1,0)),OFFSET(R280,-1,0),
    INT($O280*(VLOOKUP($M280,$AN:$BA,MATCH($AX$1,$AN$1:$BA$1,0),0)*(VLOOKUP($M280,$AN:$BA,MATCH($AY$1,$AN$1:$BA$1,0),0)+$I280*(VLOOKUP($M280,$AN:$BA,MATCH($AZ$1,$AN$1:$BA$1,0),0)-VLOOKUP($M280,$AN:$BA,MATCH($AY$1,$AN$1:$BA$1,0),0)))))),
IF(OR($M280="안 지정 캐릭터 PP 일반등급",$M280="안 지정 캐릭터 PP 영웅등급"),
  IF(AND(OR($B280=10,$B280=11),$M280=OFFSET($M280,-1,0)),OFFSET(R280,-1,0),
    $O280*VLOOKUP($M280,$AN:$BA,MATCH($AX$1,$AN$1:$BA$1,0),0)),
"그외없음")))))))</f>
        <v>삭제</v>
      </c>
      <c r="S280" t="str">
        <f ca="1">IF(OR(ISNUMBER(N280),N280="삭제"),"",
IF(LEFT(N280,5)="Equip",
  IF($BN$1&lt;VLOOKUP(N280,[1]EquipTable!$1:$1048576,MATCH("업데이트순번",[1]EquipTable!$1:$1,0),0),"업데이트순번이상",""),
IF(LEFT(N280,5)="Actor",
  IF($BW$1&lt;VLOOKUP(N280,[2]ActorTable!$1:$1048576,MATCH("업데이트순번",[2]ActorTable!$1:$1,0),0),"업데이트순번이상",""),
"그외없음")))</f>
        <v/>
      </c>
      <c r="T280">
        <f t="shared" ca="1" si="84"/>
        <v>0</v>
      </c>
      <c r="AA280" t="str">
        <f t="shared" ca="1" si="85"/>
        <v/>
      </c>
      <c r="AH280" t="str">
        <f t="shared" si="86"/>
        <v/>
      </c>
      <c r="AI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IFERROR(VLOOKUP(AC280,[2]ActorTable!$A:$G,MATCH("이름참고",[2]ActorTable!$1:$1,0),0),"캐릭터없음"),
"")))))</f>
        <v/>
      </c>
      <c r="AJ280">
        <v>1</v>
      </c>
      <c r="AK28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v>
      </c>
      <c r="AL280" t="str">
        <f t="shared" ca="1" si="87"/>
        <v>{"dy":31,"sl":8}</v>
      </c>
    </row>
    <row r="281" spans="1:38">
      <c r="A281">
        <v>1</v>
      </c>
      <c r="B281">
        <v>9</v>
      </c>
      <c r="C281">
        <f t="shared" si="82"/>
        <v>0</v>
      </c>
      <c r="D281">
        <f t="shared" ca="1" si="92"/>
        <v>0.28466176208782845</v>
      </c>
      <c r="E281">
        <f t="shared" ca="1" si="92"/>
        <v>0.15664480707132156</v>
      </c>
      <c r="F281">
        <f t="shared" ca="1" si="92"/>
        <v>0.70125134284727264</v>
      </c>
      <c r="G281">
        <f t="shared" ca="1" si="92"/>
        <v>0.45294104425315096</v>
      </c>
      <c r="H281">
        <f t="shared" ca="1" si="92"/>
        <v>0.23911152105078004</v>
      </c>
      <c r="I281">
        <f t="shared" ca="1" si="92"/>
        <v>0.8160735340030506</v>
      </c>
      <c r="M281" t="str">
        <f t="shared" ca="1" si="83"/>
        <v>삭제</v>
      </c>
      <c r="N281" t="str">
        <f t="shared" ca="1" si="90"/>
        <v>삭제</v>
      </c>
      <c r="O281" t="str">
        <f t="shared" ca="1" si="88"/>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캐릭터",$M281="지정 캐릭터 LBP1",$M281="지정 캐릭터 LBP2",$M281="지정 캐릭터 LBP3",$M281="안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캐릭터",$M281="지정 캐릭터 LBP1",$M281="지정 캐릭터 LBP2",$M281="지정 캐릭터 LBP3"),
  IF(AND(OR($B281=10,$B281=11),$M281=OFFSET($M281,-1,0)),OFFSET(Q281,-1,0),
    IF(ISBLANK(VLOOKUP($N281,[2]ActorTable!$1:$1048576,MATCH("표준 DI pp Min",[2]ActorTable!$1:$1,0),0)),"삭제",
      INT(VLOOKUP($M281,$AN:$BA,MATCH($AX$1,$AN$1:$BA$1,0),0)*(VLOOKUP($N281,[2]ActorTable!$1:$1048576,MATCH("표준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VLOOKUP($M281,$AN:$BA,MATCH($AZ$1,$AN$1:$BA$1,0),0)+INT($H281*(VLOOKUP($M281,$AN:$BA,MATCH($BA$1,$AN$1:$BA$1,0),0)-VLOOKUP($M281,$AN:$BA,MATCH($AZ$1,$AN$1:$BA$1,0),0)+1))),
IF($M281="지정 캐릭터 PP",
  IF(AND(OR($B281=10,$B281=11),$M281=OFFSET($M281,-1,0)),OFFSET(Q281,-1,0),
    INT($O281*VLOOKUP($M281,$AN:$BA,MATCH($AX$1,$AN$1:$BA$1,0),0))),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영웅등급"),VLOOKUP($M281,$AN:$BA,MATCH($AX$1,$AN$1:$BA$1,0),0),
IF(OR($M281="지정 캐릭터",$M281="지정 캐릭터 LBP1",$M281="지정 캐릭터 LBP2",$M281="지정 캐릭터 LBP3"),
  IF(AND(OR($B281=10,$B281=11),$M281=OFFSET($M281,-1,0)),OFFSET(R281,-1,0),
    INT(VLOOKUP($M281,$AN:$BA,MATCH($AX$1,$AN$1:$BA$1,0),0)*(VLOOKUP($N281,[2]ActorTable!$1:$1048576,MATCH("표준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VLOOKUP($M281,$AN:$BA,MATCH($AX$1,$AN$1:$BA$1,0),0)+INT($I281*(VLOOKUP($M281,$AN:$BA,MATCH($AY$1,$AN$1:$BA$1,0),0)-VLOOKUP($M281,$AN:$BA,MATCH($AX$1,$AN$1:$BA$1,0),0)+1))),
IF($M281="지정 캐릭터 PP",
  IF(AND(OR($B281=10,$B281=11),$M281=OFFSET($M281,-1,0)),OFFSET(R281,-1,0),
    INT($O281*(VLOOKUP($M281,$AN:$BA,MATCH($AX$1,$AN$1:$BA$1,0),0)*(VLOOKUP($M281,$AN:$BA,MATCH($AY$1,$AN$1:$BA$1,0),0)+$I281*(VLOOKUP($M281,$AN:$BA,MATCH($AZ$1,$AN$1:$BA$1,0),0)-VLOOKUP($M281,$AN:$BA,MATCH($AY$1,$AN$1:$BA$1,0),0)))))),
IF(OR($M281="안 지정 캐릭터 PP 일반등급",$M281="안 지정 캐릭터 PP 영웅등급"),
  IF(AND(OR($B281=10,$B281=11),$M281=OFFSET($M281,-1,0)),OFFSET(R281,-1,0),
    $O281*VLOOKUP($M281,$AN:$BA,MATCH($AX$1,$AN$1:$BA$1,0),0)),
"그외없음")))))))</f>
        <v>삭제</v>
      </c>
      <c r="S281" t="str">
        <f ca="1">IF(OR(ISNUMBER(N281),N281="삭제"),"",
IF(LEFT(N281,5)="Equip",
  IF($BN$1&lt;VLOOKUP(N281,[1]EquipTable!$1:$1048576,MATCH("업데이트순번",[1]EquipTable!$1:$1,0),0),"업데이트순번이상",""),
IF(LEFT(N281,5)="Actor",
  IF($BW$1&lt;VLOOKUP(N281,[2]ActorTable!$1:$1048576,MATCH("업데이트순번",[2]ActorTable!$1:$1,0),0),"업데이트순번이상",""),
"그외없음")))</f>
        <v/>
      </c>
      <c r="T281">
        <f t="shared" ca="1" si="84"/>
        <v>0</v>
      </c>
      <c r="AA281" t="str">
        <f t="shared" ca="1" si="85"/>
        <v/>
      </c>
      <c r="AH281" t="str">
        <f t="shared" si="86"/>
        <v/>
      </c>
      <c r="AI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IFERROR(VLOOKUP(AC281,[2]ActorTable!$A:$G,MATCH("이름참고",[2]ActorTable!$1:$1,0),0),"캐릭터없음"),
"")))))</f>
        <v/>
      </c>
      <c r="AJ281">
        <v>1</v>
      </c>
      <c r="AK28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v>
      </c>
      <c r="AL281" t="str">
        <f t="shared" ca="1" si="87"/>
        <v>{"dy":1,"sl":9}</v>
      </c>
    </row>
    <row r="282" spans="1:38">
      <c r="A282">
        <v>2</v>
      </c>
      <c r="B282">
        <v>9</v>
      </c>
      <c r="C282">
        <f t="shared" si="82"/>
        <v>0</v>
      </c>
      <c r="D282">
        <f t="shared" ref="D282:I291" ca="1" si="93">RAND()</f>
        <v>0.64324174944799561</v>
      </c>
      <c r="E282">
        <f t="shared" ca="1" si="93"/>
        <v>0.8795187821224425</v>
      </c>
      <c r="F282">
        <f t="shared" ca="1" si="93"/>
        <v>0.81992821748109246</v>
      </c>
      <c r="G282">
        <f t="shared" ca="1" si="93"/>
        <v>0.23616536311368386</v>
      </c>
      <c r="H282">
        <f t="shared" ca="1" si="93"/>
        <v>0.55971881324811579</v>
      </c>
      <c r="I282">
        <f t="shared" ca="1" si="93"/>
        <v>7.422528217415536E-2</v>
      </c>
      <c r="M282" t="str">
        <f t="shared" ca="1" si="83"/>
        <v>삭제</v>
      </c>
      <c r="N282" t="str">
        <f t="shared" ca="1" si="90"/>
        <v>삭제</v>
      </c>
      <c r="O282" t="str">
        <f t="shared" ca="1" si="88"/>
        <v>삭제</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캐릭터",$M282="지정 캐릭터 LBP1",$M282="지정 캐릭터 LBP2",$M282="지정 캐릭터 LBP3",$M282="안 지정 캐릭터 영웅등급"),"DI",
IF($M282="지정 캐릭터 PP","DI",
IF(OR($M282="안 지정 캐릭터 PP 일반등급",$M282="안 지정 캐릭터 PP 영웅등급"),"GO",
"그외없음"))))))</f>
        <v>삭제</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캐릭터",$M282="지정 캐릭터 LBP1",$M282="지정 캐릭터 LBP2",$M282="지정 캐릭터 LBP3"),
  IF(AND(OR($B282=10,$B282=11),$M282=OFFSET($M282,-1,0)),OFFSET(Q282,-1,0),
    IF(ISBLANK(VLOOKUP($N282,[2]ActorTable!$1:$1048576,MATCH("표준 DI pp Min",[2]ActorTable!$1:$1,0),0)),"삭제",
      INT(VLOOKUP($M282,$AN:$BA,MATCH($AX$1,$AN$1:$BA$1,0),0)*(VLOOKUP($N282,[2]ActorTable!$1:$1048576,MATCH("표준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VLOOKUP($M282,$AN:$BA,MATCH($AZ$1,$AN$1:$BA$1,0),0)+INT($H282*(VLOOKUP($M282,$AN:$BA,MATCH($BA$1,$AN$1:$BA$1,0),0)-VLOOKUP($M282,$AN:$BA,MATCH($AZ$1,$AN$1:$BA$1,0),0)+1))),
IF($M282="지정 캐릭터 PP",
  IF(AND(OR($B282=10,$B282=11),$M282=OFFSET($M282,-1,0)),OFFSET(Q282,-1,0),
    INT($O282*VLOOKUP($M282,$AN:$BA,MATCH($AX$1,$AN$1:$BA$1,0),0))),
"그외없음")))))))</f>
        <v>삭제</v>
      </c>
      <c r="R282" t="str">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영웅등급"),VLOOKUP($M282,$AN:$BA,MATCH($AX$1,$AN$1:$BA$1,0),0),
IF(OR($M282="지정 캐릭터",$M282="지정 캐릭터 LBP1",$M282="지정 캐릭터 LBP2",$M282="지정 캐릭터 LBP3"),
  IF(AND(OR($B282=10,$B282=11),$M282=OFFSET($M282,-1,0)),OFFSET(R282,-1,0),
    INT(VLOOKUP($M282,$AN:$BA,MATCH($AX$1,$AN$1:$BA$1,0),0)*(VLOOKUP($N282,[2]ActorTable!$1:$1048576,MATCH("표준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VLOOKUP($M282,$AN:$BA,MATCH($AX$1,$AN$1:$BA$1,0),0)+INT($I282*(VLOOKUP($M282,$AN:$BA,MATCH($AY$1,$AN$1:$BA$1,0),0)-VLOOKUP($M282,$AN:$BA,MATCH($AX$1,$AN$1:$BA$1,0),0)+1))),
IF($M282="지정 캐릭터 PP",
  IF(AND(OR($B282=10,$B282=11),$M282=OFFSET($M282,-1,0)),OFFSET(R282,-1,0),
    INT($O282*(VLOOKUP($M282,$AN:$BA,MATCH($AX$1,$AN$1:$BA$1,0),0)*(VLOOKUP($M282,$AN:$BA,MATCH($AY$1,$AN$1:$BA$1,0),0)+$I282*(VLOOKUP($M282,$AN:$BA,MATCH($AZ$1,$AN$1:$BA$1,0),0)-VLOOKUP($M282,$AN:$BA,MATCH($AY$1,$AN$1:$BA$1,0),0)))))),
IF(OR($M282="안 지정 캐릭터 PP 일반등급",$M282="안 지정 캐릭터 PP 영웅등급"),
  IF(AND(OR($B282=10,$B282=11),$M282=OFFSET($M282,-1,0)),OFFSET(R282,-1,0),
    $O282*VLOOKUP($M282,$AN:$BA,MATCH($AX$1,$AN$1:$BA$1,0),0)),
"그외없음")))))))</f>
        <v>삭제</v>
      </c>
      <c r="S282" t="str">
        <f ca="1">IF(OR(ISNUMBER(N282),N282="삭제"),"",
IF(LEFT(N282,5)="Equip",
  IF($BN$1&lt;VLOOKUP(N282,[1]EquipTable!$1:$1048576,MATCH("업데이트순번",[1]EquipTable!$1:$1,0),0),"업데이트순번이상",""),
IF(LEFT(N282,5)="Actor",
  IF($BW$1&lt;VLOOKUP(N282,[2]ActorTable!$1:$1048576,MATCH("업데이트순번",[2]ActorTable!$1:$1,0),0),"업데이트순번이상",""),
"그외없음")))</f>
        <v/>
      </c>
      <c r="T282">
        <f t="shared" ca="1" si="84"/>
        <v>0</v>
      </c>
      <c r="AA282" t="str">
        <f t="shared" ca="1" si="85"/>
        <v/>
      </c>
      <c r="AH282" t="str">
        <f t="shared" si="86"/>
        <v/>
      </c>
      <c r="AI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IFERROR(VLOOKUP(AC282,[2]ActorTable!$A:$G,MATCH("이름참고",[2]ActorTable!$1:$1,0),0),"캐릭터없음"),
"")))))</f>
        <v/>
      </c>
      <c r="AJ282">
        <v>1</v>
      </c>
      <c r="AK28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v>
      </c>
      <c r="AL282" t="str">
        <f t="shared" ca="1" si="87"/>
        <v>{"dy":2,"sl":9}</v>
      </c>
    </row>
    <row r="283" spans="1:38">
      <c r="A283">
        <v>3</v>
      </c>
      <c r="B283">
        <v>9</v>
      </c>
      <c r="C283">
        <f t="shared" si="82"/>
        <v>0</v>
      </c>
      <c r="D283">
        <f t="shared" ca="1" si="93"/>
        <v>0.15121516017738645</v>
      </c>
      <c r="E283">
        <f t="shared" ca="1" si="93"/>
        <v>2.21967301702789E-2</v>
      </c>
      <c r="F283">
        <f t="shared" ca="1" si="93"/>
        <v>0.33863195544462998</v>
      </c>
      <c r="G283">
        <f t="shared" ca="1" si="93"/>
        <v>0.35107040053830718</v>
      </c>
      <c r="H283">
        <f t="shared" ca="1" si="93"/>
        <v>0.31733202638515445</v>
      </c>
      <c r="I283">
        <f t="shared" ca="1" si="93"/>
        <v>0.54125496803534823</v>
      </c>
      <c r="M283" t="str">
        <f t="shared" ca="1" si="83"/>
        <v>삭제</v>
      </c>
      <c r="N283" t="str">
        <f t="shared" ca="1" si="90"/>
        <v>삭제</v>
      </c>
      <c r="O283" t="str">
        <f t="shared" ca="1" si="88"/>
        <v>삭제</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캐릭터",$M283="지정 캐릭터 LBP1",$M283="지정 캐릭터 LBP2",$M283="지정 캐릭터 LBP3",$M283="안 지정 캐릭터 영웅등급"),"DI",
IF($M283="지정 캐릭터 PP","DI",
IF(OR($M283="안 지정 캐릭터 PP 일반등급",$M283="안 지정 캐릭터 PP 영웅등급"),"GO",
"그외없음"))))))</f>
        <v>삭제</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캐릭터",$M283="지정 캐릭터 LBP1",$M283="지정 캐릭터 LBP2",$M283="지정 캐릭터 LBP3"),
  IF(AND(OR($B283=10,$B283=11),$M283=OFFSET($M283,-1,0)),OFFSET(Q283,-1,0),
    IF(ISBLANK(VLOOKUP($N283,[2]ActorTable!$1:$1048576,MATCH("표준 DI pp Min",[2]ActorTable!$1:$1,0),0)),"삭제",
      INT(VLOOKUP($M283,$AN:$BA,MATCH($AX$1,$AN$1:$BA$1,0),0)*(VLOOKUP($N283,[2]ActorTable!$1:$1048576,MATCH("표준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VLOOKUP($M283,$AN:$BA,MATCH($AZ$1,$AN$1:$BA$1,0),0)+INT($H283*(VLOOKUP($M283,$AN:$BA,MATCH($BA$1,$AN$1:$BA$1,0),0)-VLOOKUP($M283,$AN:$BA,MATCH($AZ$1,$AN$1:$BA$1,0),0)+1))),
IF($M283="지정 캐릭터 PP",
  IF(AND(OR($B283=10,$B283=11),$M283=OFFSET($M283,-1,0)),OFFSET(Q283,-1,0),
    INT($O283*VLOOKUP($M283,$AN:$BA,MATCH($AX$1,$AN$1:$BA$1,0),0))),
"그외없음")))))))</f>
        <v>삭제</v>
      </c>
      <c r="R283" t="str">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영웅등급"),VLOOKUP($M283,$AN:$BA,MATCH($AX$1,$AN$1:$BA$1,0),0),
IF(OR($M283="지정 캐릭터",$M283="지정 캐릭터 LBP1",$M283="지정 캐릭터 LBP2",$M283="지정 캐릭터 LBP3"),
  IF(AND(OR($B283=10,$B283=11),$M283=OFFSET($M283,-1,0)),OFFSET(R283,-1,0),
    INT(VLOOKUP($M283,$AN:$BA,MATCH($AX$1,$AN$1:$BA$1,0),0)*(VLOOKUP($N283,[2]ActorTable!$1:$1048576,MATCH("표준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VLOOKUP($M283,$AN:$BA,MATCH($AX$1,$AN$1:$BA$1,0),0)+INT($I283*(VLOOKUP($M283,$AN:$BA,MATCH($AY$1,$AN$1:$BA$1,0),0)-VLOOKUP($M283,$AN:$BA,MATCH($AX$1,$AN$1:$BA$1,0),0)+1))),
IF($M283="지정 캐릭터 PP",
  IF(AND(OR($B283=10,$B283=11),$M283=OFFSET($M283,-1,0)),OFFSET(R283,-1,0),
    INT($O283*(VLOOKUP($M283,$AN:$BA,MATCH($AX$1,$AN$1:$BA$1,0),0)*(VLOOKUP($M283,$AN:$BA,MATCH($AY$1,$AN$1:$BA$1,0),0)+$I283*(VLOOKUP($M283,$AN:$BA,MATCH($AZ$1,$AN$1:$BA$1,0),0)-VLOOKUP($M283,$AN:$BA,MATCH($AY$1,$AN$1:$BA$1,0),0)))))),
IF(OR($M283="안 지정 캐릭터 PP 일반등급",$M283="안 지정 캐릭터 PP 영웅등급"),
  IF(AND(OR($B283=10,$B283=11),$M283=OFFSET($M283,-1,0)),OFFSET(R283,-1,0),
    $O283*VLOOKUP($M283,$AN:$BA,MATCH($AX$1,$AN$1:$BA$1,0),0)),
"그외없음")))))))</f>
        <v>삭제</v>
      </c>
      <c r="S283" t="str">
        <f ca="1">IF(OR(ISNUMBER(N283),N283="삭제"),"",
IF(LEFT(N283,5)="Equip",
  IF($BN$1&lt;VLOOKUP(N283,[1]EquipTable!$1:$1048576,MATCH("업데이트순번",[1]EquipTable!$1:$1,0),0),"업데이트순번이상",""),
IF(LEFT(N283,5)="Actor",
  IF($BW$1&lt;VLOOKUP(N283,[2]ActorTable!$1:$1048576,MATCH("업데이트순번",[2]ActorTable!$1:$1,0),0),"업데이트순번이상",""),
"그외없음")))</f>
        <v/>
      </c>
      <c r="T283">
        <f t="shared" ca="1" si="84"/>
        <v>0</v>
      </c>
      <c r="AA283" t="str">
        <f t="shared" ca="1" si="85"/>
        <v/>
      </c>
      <c r="AH283" t="str">
        <f t="shared" si="86"/>
        <v/>
      </c>
      <c r="AI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IFERROR(VLOOKUP(AC283,[2]ActorTable!$A:$G,MATCH("이름참고",[2]ActorTable!$1:$1,0),0),"캐릭터없음"),
"")))))</f>
        <v/>
      </c>
      <c r="AJ283">
        <v>1</v>
      </c>
      <c r="AK28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v>
      </c>
      <c r="AL283" t="str">
        <f t="shared" ca="1" si="87"/>
        <v>{"dy":3,"sl":9}</v>
      </c>
    </row>
    <row r="284" spans="1:38">
      <c r="A284">
        <v>4</v>
      </c>
      <c r="B284">
        <v>9</v>
      </c>
      <c r="C284">
        <f t="shared" si="82"/>
        <v>0</v>
      </c>
      <c r="D284">
        <f t="shared" ca="1" si="93"/>
        <v>0.71639515960896694</v>
      </c>
      <c r="E284">
        <f t="shared" ca="1" si="93"/>
        <v>0.51838279411235799</v>
      </c>
      <c r="F284">
        <f t="shared" ca="1" si="93"/>
        <v>0.73447336501341887</v>
      </c>
      <c r="G284">
        <f t="shared" ca="1" si="93"/>
        <v>1.3155697870593674E-2</v>
      </c>
      <c r="H284">
        <f t="shared" ca="1" si="93"/>
        <v>0.38330587966069396</v>
      </c>
      <c r="I284">
        <f t="shared" ca="1" si="93"/>
        <v>0.190469513358417</v>
      </c>
      <c r="M284" t="str">
        <f t="shared" ca="1" si="83"/>
        <v>삭제</v>
      </c>
      <c r="N284" t="str">
        <f t="shared" ca="1" si="90"/>
        <v>삭제</v>
      </c>
      <c r="O284" t="str">
        <f t="shared" ca="1" si="88"/>
        <v>삭제</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캐릭터",$M284="지정 캐릭터 LBP1",$M284="지정 캐릭터 LBP2",$M284="지정 캐릭터 LBP3",$M284="안 지정 캐릭터 영웅등급"),"DI",
IF($M284="지정 캐릭터 PP","DI",
IF(OR($M284="안 지정 캐릭터 PP 일반등급",$M284="안 지정 캐릭터 PP 영웅등급"),"GO",
"그외없음"))))))</f>
        <v>삭제</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캐릭터",$M284="지정 캐릭터 LBP1",$M284="지정 캐릭터 LBP2",$M284="지정 캐릭터 LBP3"),
  IF(AND(OR($B284=10,$B284=11),$M284=OFFSET($M284,-1,0)),OFFSET(Q284,-1,0),
    IF(ISBLANK(VLOOKUP($N284,[2]ActorTable!$1:$1048576,MATCH("표준 DI pp Min",[2]ActorTable!$1:$1,0),0)),"삭제",
      INT(VLOOKUP($M284,$AN:$BA,MATCH($AX$1,$AN$1:$BA$1,0),0)*(VLOOKUP($N284,[2]ActorTable!$1:$1048576,MATCH("표준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VLOOKUP($M284,$AN:$BA,MATCH($AZ$1,$AN$1:$BA$1,0),0)+INT($H284*(VLOOKUP($M284,$AN:$BA,MATCH($BA$1,$AN$1:$BA$1,0),0)-VLOOKUP($M284,$AN:$BA,MATCH($AZ$1,$AN$1:$BA$1,0),0)+1))),
IF($M284="지정 캐릭터 PP",
  IF(AND(OR($B284=10,$B284=11),$M284=OFFSET($M284,-1,0)),OFFSET(Q284,-1,0),
    INT($O284*VLOOKUP($M284,$AN:$BA,MATCH($AX$1,$AN$1:$BA$1,0),0))),
"그외없음")))))))</f>
        <v>삭제</v>
      </c>
      <c r="R284" t="str">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영웅등급"),VLOOKUP($M284,$AN:$BA,MATCH($AX$1,$AN$1:$BA$1,0),0),
IF(OR($M284="지정 캐릭터",$M284="지정 캐릭터 LBP1",$M284="지정 캐릭터 LBP2",$M284="지정 캐릭터 LBP3"),
  IF(AND(OR($B284=10,$B284=11),$M284=OFFSET($M284,-1,0)),OFFSET(R284,-1,0),
    INT(VLOOKUP($M284,$AN:$BA,MATCH($AX$1,$AN$1:$BA$1,0),0)*(VLOOKUP($N284,[2]ActorTable!$1:$1048576,MATCH("표준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VLOOKUP($M284,$AN:$BA,MATCH($AX$1,$AN$1:$BA$1,0),0)+INT($I284*(VLOOKUP($M284,$AN:$BA,MATCH($AY$1,$AN$1:$BA$1,0),0)-VLOOKUP($M284,$AN:$BA,MATCH($AX$1,$AN$1:$BA$1,0),0)+1))),
IF($M284="지정 캐릭터 PP",
  IF(AND(OR($B284=10,$B284=11),$M284=OFFSET($M284,-1,0)),OFFSET(R284,-1,0),
    INT($O284*(VLOOKUP($M284,$AN:$BA,MATCH($AX$1,$AN$1:$BA$1,0),0)*(VLOOKUP($M284,$AN:$BA,MATCH($AY$1,$AN$1:$BA$1,0),0)+$I284*(VLOOKUP($M284,$AN:$BA,MATCH($AZ$1,$AN$1:$BA$1,0),0)-VLOOKUP($M284,$AN:$BA,MATCH($AY$1,$AN$1:$BA$1,0),0)))))),
IF(OR($M284="안 지정 캐릭터 PP 일반등급",$M284="안 지정 캐릭터 PP 영웅등급"),
  IF(AND(OR($B284=10,$B284=11),$M284=OFFSET($M284,-1,0)),OFFSET(R284,-1,0),
    $O284*VLOOKUP($M284,$AN:$BA,MATCH($AX$1,$AN$1:$BA$1,0),0)),
"그외없음")))))))</f>
        <v>삭제</v>
      </c>
      <c r="S284" t="str">
        <f ca="1">IF(OR(ISNUMBER(N284),N284="삭제"),"",
IF(LEFT(N284,5)="Equip",
  IF($BN$1&lt;VLOOKUP(N284,[1]EquipTable!$1:$1048576,MATCH("업데이트순번",[1]EquipTable!$1:$1,0),0),"업데이트순번이상",""),
IF(LEFT(N284,5)="Actor",
  IF($BW$1&lt;VLOOKUP(N284,[2]ActorTable!$1:$1048576,MATCH("업데이트순번",[2]ActorTable!$1:$1,0),0),"업데이트순번이상",""),
"그외없음")))</f>
        <v/>
      </c>
      <c r="T284">
        <f t="shared" ca="1" si="84"/>
        <v>0</v>
      </c>
      <c r="AA284" t="str">
        <f t="shared" ca="1" si="85"/>
        <v/>
      </c>
      <c r="AH284" t="str">
        <f t="shared" si="86"/>
        <v/>
      </c>
      <c r="AI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IFERROR(VLOOKUP(AC284,[2]ActorTable!$A:$G,MATCH("이름참고",[2]ActorTable!$1:$1,0),0),"캐릭터없음"),
"")))))</f>
        <v/>
      </c>
      <c r="AJ284">
        <v>1</v>
      </c>
      <c r="AK28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v>
      </c>
      <c r="AL284" t="str">
        <f t="shared" ca="1" si="87"/>
        <v>{"dy":4,"sl":9}</v>
      </c>
    </row>
    <row r="285" spans="1:38">
      <c r="A285">
        <v>5</v>
      </c>
      <c r="B285">
        <v>9</v>
      </c>
      <c r="C285">
        <f t="shared" si="82"/>
        <v>0</v>
      </c>
      <c r="D285">
        <f t="shared" ca="1" si="93"/>
        <v>0.28491022730853788</v>
      </c>
      <c r="E285">
        <f t="shared" ca="1" si="93"/>
        <v>0.45412169225512244</v>
      </c>
      <c r="F285">
        <f t="shared" ca="1" si="93"/>
        <v>0.60603596316881614</v>
      </c>
      <c r="G285">
        <f t="shared" ca="1" si="93"/>
        <v>0.55823000963444258</v>
      </c>
      <c r="H285">
        <f t="shared" ca="1" si="93"/>
        <v>0.55960629266297313</v>
      </c>
      <c r="I285">
        <f t="shared" ca="1" si="93"/>
        <v>0.27200473333184938</v>
      </c>
      <c r="M285" t="str">
        <f t="shared" ca="1" si="83"/>
        <v>삭제</v>
      </c>
      <c r="N285" t="str">
        <f t="shared" ca="1" si="90"/>
        <v>삭제</v>
      </c>
      <c r="O285" t="str">
        <f t="shared" ca="1" si="88"/>
        <v>삭제</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캐릭터",$M285="지정 캐릭터 LBP1",$M285="지정 캐릭터 LBP2",$M285="지정 캐릭터 LBP3",$M285="안 지정 캐릭터 영웅등급"),"DI",
IF($M285="지정 캐릭터 PP","DI",
IF(OR($M285="안 지정 캐릭터 PP 일반등급",$M285="안 지정 캐릭터 PP 영웅등급"),"GO",
"그외없음"))))))</f>
        <v>삭제</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캐릭터",$M285="지정 캐릭터 LBP1",$M285="지정 캐릭터 LBP2",$M285="지정 캐릭터 LBP3"),
  IF(AND(OR($B285=10,$B285=11),$M285=OFFSET($M285,-1,0)),OFFSET(Q285,-1,0),
    IF(ISBLANK(VLOOKUP($N285,[2]ActorTable!$1:$1048576,MATCH("표준 DI pp Min",[2]ActorTable!$1:$1,0),0)),"삭제",
      INT(VLOOKUP($M285,$AN:$BA,MATCH($AX$1,$AN$1:$BA$1,0),0)*(VLOOKUP($N285,[2]ActorTable!$1:$1048576,MATCH("표준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VLOOKUP($M285,$AN:$BA,MATCH($AZ$1,$AN$1:$BA$1,0),0)+INT($H285*(VLOOKUP($M285,$AN:$BA,MATCH($BA$1,$AN$1:$BA$1,0),0)-VLOOKUP($M285,$AN:$BA,MATCH($AZ$1,$AN$1:$BA$1,0),0)+1))),
IF($M285="지정 캐릭터 PP",
  IF(AND(OR($B285=10,$B285=11),$M285=OFFSET($M285,-1,0)),OFFSET(Q285,-1,0),
    INT($O285*VLOOKUP($M285,$AN:$BA,MATCH($AX$1,$AN$1:$BA$1,0),0))),
"그외없음")))))))</f>
        <v>삭제</v>
      </c>
      <c r="R285" t="str">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영웅등급"),VLOOKUP($M285,$AN:$BA,MATCH($AX$1,$AN$1:$BA$1,0),0),
IF(OR($M285="지정 캐릭터",$M285="지정 캐릭터 LBP1",$M285="지정 캐릭터 LBP2",$M285="지정 캐릭터 LBP3"),
  IF(AND(OR($B285=10,$B285=11),$M285=OFFSET($M285,-1,0)),OFFSET(R285,-1,0),
    INT(VLOOKUP($M285,$AN:$BA,MATCH($AX$1,$AN$1:$BA$1,0),0)*(VLOOKUP($N285,[2]ActorTable!$1:$1048576,MATCH("표준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VLOOKUP($M285,$AN:$BA,MATCH($AX$1,$AN$1:$BA$1,0),0)+INT($I285*(VLOOKUP($M285,$AN:$BA,MATCH($AY$1,$AN$1:$BA$1,0),0)-VLOOKUP($M285,$AN:$BA,MATCH($AX$1,$AN$1:$BA$1,0),0)+1))),
IF($M285="지정 캐릭터 PP",
  IF(AND(OR($B285=10,$B285=11),$M285=OFFSET($M285,-1,0)),OFFSET(R285,-1,0),
    INT($O285*(VLOOKUP($M285,$AN:$BA,MATCH($AX$1,$AN$1:$BA$1,0),0)*(VLOOKUP($M285,$AN:$BA,MATCH($AY$1,$AN$1:$BA$1,0),0)+$I285*(VLOOKUP($M285,$AN:$BA,MATCH($AZ$1,$AN$1:$BA$1,0),0)-VLOOKUP($M285,$AN:$BA,MATCH($AY$1,$AN$1:$BA$1,0),0)))))),
IF(OR($M285="안 지정 캐릭터 PP 일반등급",$M285="안 지정 캐릭터 PP 영웅등급"),
  IF(AND(OR($B285=10,$B285=11),$M285=OFFSET($M285,-1,0)),OFFSET(R285,-1,0),
    $O285*VLOOKUP($M285,$AN:$BA,MATCH($AX$1,$AN$1:$BA$1,0),0)),
"그외없음")))))))</f>
        <v>삭제</v>
      </c>
      <c r="S285" t="str">
        <f ca="1">IF(OR(ISNUMBER(N285),N285="삭제"),"",
IF(LEFT(N285,5)="Equip",
  IF($BN$1&lt;VLOOKUP(N285,[1]EquipTable!$1:$1048576,MATCH("업데이트순번",[1]EquipTable!$1:$1,0),0),"업데이트순번이상",""),
IF(LEFT(N285,5)="Actor",
  IF($BW$1&lt;VLOOKUP(N285,[2]ActorTable!$1:$1048576,MATCH("업데이트순번",[2]ActorTable!$1:$1,0),0),"업데이트순번이상",""),
"그외없음")))</f>
        <v/>
      </c>
      <c r="T285">
        <f t="shared" ca="1" si="84"/>
        <v>0</v>
      </c>
      <c r="AA285" t="str">
        <f t="shared" ca="1" si="85"/>
        <v/>
      </c>
      <c r="AH285" t="str">
        <f t="shared" si="86"/>
        <v/>
      </c>
      <c r="AI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IFERROR(VLOOKUP(AC285,[2]ActorTable!$A:$G,MATCH("이름참고",[2]ActorTable!$1:$1,0),0),"캐릭터없음"),
"")))))</f>
        <v/>
      </c>
      <c r="AJ285">
        <v>1</v>
      </c>
      <c r="AK28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v>
      </c>
      <c r="AL285" t="str">
        <f t="shared" ca="1" si="87"/>
        <v>{"dy":5,"sl":9}</v>
      </c>
    </row>
    <row r="286" spans="1:38">
      <c r="A286">
        <v>6</v>
      </c>
      <c r="B286">
        <v>9</v>
      </c>
      <c r="C286">
        <f t="shared" si="82"/>
        <v>0</v>
      </c>
      <c r="D286">
        <f t="shared" ca="1" si="93"/>
        <v>0.14687549348483664</v>
      </c>
      <c r="E286">
        <f t="shared" ca="1" si="93"/>
        <v>0.13637892476721403</v>
      </c>
      <c r="F286">
        <f t="shared" ca="1" si="93"/>
        <v>0.15893083915981843</v>
      </c>
      <c r="G286">
        <f t="shared" ca="1" si="93"/>
        <v>0.5681337983223339</v>
      </c>
      <c r="H286">
        <f t="shared" ca="1" si="93"/>
        <v>0.70493947648082689</v>
      </c>
      <c r="I286">
        <f t="shared" ca="1" si="93"/>
        <v>0.4780213727291398</v>
      </c>
      <c r="J286" t="s">
        <v>91</v>
      </c>
      <c r="M286" t="str">
        <f t="shared" si="83"/>
        <v>안 지정 캐릭터 영웅등급</v>
      </c>
      <c r="N286">
        <f t="shared" ca="1" si="90"/>
        <v>13637</v>
      </c>
      <c r="O286">
        <f t="shared" ca="1" si="88"/>
        <v>1</v>
      </c>
      <c r="P286" t="str">
        <f>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캐릭터",$M286="지정 캐릭터 LBP1",$M286="지정 캐릭터 LBP2",$M286="지정 캐릭터 LBP3",$M286="안 지정 캐릭터 영웅등급"),"DI",
IF($M286="지정 캐릭터 PP","DI",
IF(OR($M286="안 지정 캐릭터 PP 일반등급",$M286="안 지정 캐릭터 PP 영웅등급"),"GO",
"그외없음"))))))</f>
        <v>DI</v>
      </c>
      <c r="Q286">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캐릭터",$M286="지정 캐릭터 LBP1",$M286="지정 캐릭터 LBP2",$M286="지정 캐릭터 LBP3"),
  IF(AND(OR($B286=10,$B286=11),$M286=OFFSET($M286,-1,0)),OFFSET(Q286,-1,0),
    IF(ISBLANK(VLOOKUP($N286,[2]ActorTable!$1:$1048576,MATCH("표준 DI pp Min",[2]ActorTable!$1:$1,0),0)),"삭제",
      INT(VLOOKUP($M286,$AN:$BA,MATCH($AX$1,$AN$1:$BA$1,0),0)*(VLOOKUP($N286,[2]ActorTable!$1:$1048576,MATCH("표준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VLOOKUP($M286,$AN:$BA,MATCH($AZ$1,$AN$1:$BA$1,0),0)+INT($H286*(VLOOKUP($M286,$AN:$BA,MATCH($BA$1,$AN$1:$BA$1,0),0)-VLOOKUP($M286,$AN:$BA,MATCH($AZ$1,$AN$1:$BA$1,0),0)+1))),
IF($M286="지정 캐릭터 PP",
  IF(AND(OR($B286=10,$B286=11),$M286=OFFSET($M286,-1,0)),OFFSET(Q286,-1,0),
    INT($O286*VLOOKUP($M286,$AN:$BA,MATCH($AX$1,$AN$1:$BA$1,0),0))),
"그외없음")))))))</f>
        <v>207</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영웅등급"),VLOOKUP($M286,$AN:$BA,MATCH($AX$1,$AN$1:$BA$1,0),0),
IF(OR($M286="지정 캐릭터",$M286="지정 캐릭터 LBP1",$M286="지정 캐릭터 LBP2",$M286="지정 캐릭터 LBP3"),
  IF(AND(OR($B286=10,$B286=11),$M286=OFFSET($M286,-1,0)),OFFSET(R286,-1,0),
    INT(VLOOKUP($M286,$AN:$BA,MATCH($AX$1,$AN$1:$BA$1,0),0)*(VLOOKUP($N286,[2]ActorTable!$1:$1048576,MATCH("표준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VLOOKUP($M286,$AN:$BA,MATCH($AX$1,$AN$1:$BA$1,0),0)+INT($I286*(VLOOKUP($M286,$AN:$BA,MATCH($AY$1,$AN$1:$BA$1,0),0)-VLOOKUP($M286,$AN:$BA,MATCH($AX$1,$AN$1:$BA$1,0),0)+1))),
IF($M286="지정 캐릭터 PP",
  IF(AND(OR($B286=10,$B286=11),$M286=OFFSET($M286,-1,0)),OFFSET(R286,-1,0),
    INT($O286*(VLOOKUP($M286,$AN:$BA,MATCH($AX$1,$AN$1:$BA$1,0),0)*(VLOOKUP($M286,$AN:$BA,MATCH($AY$1,$AN$1:$BA$1,0),0)+$I286*(VLOOKUP($M286,$AN:$BA,MATCH($AZ$1,$AN$1:$BA$1,0),0)-VLOOKUP($M286,$AN:$BA,MATCH($AY$1,$AN$1:$BA$1,0),0)))))),
IF(OR($M286="안 지정 캐릭터 PP 일반등급",$M286="안 지정 캐릭터 PP 영웅등급"),
  IF(AND(OR($B286=10,$B286=11),$M286=OFFSET($M286,-1,0)),OFFSET(R286,-1,0),
    $O286*VLOOKUP($M286,$AN:$BA,MATCH($AX$1,$AN$1:$BA$1,0),0)),
"그외없음")))))))</f>
        <v>148</v>
      </c>
      <c r="S286" t="str">
        <f ca="1">IF(OR(ISNUMBER(N286),N286="삭제"),"",
IF(LEFT(N286,5)="Equip",
  IF($BN$1&lt;VLOOKUP(N286,[1]EquipTable!$1:$1048576,MATCH("업데이트순번",[1]EquipTable!$1:$1,0),0),"업데이트순번이상",""),
IF(LEFT(N286,5)="Actor",
  IF($BW$1&lt;VLOOKUP(N286,[2]ActorTable!$1:$1048576,MATCH("업데이트순번",[2]ActorTable!$1:$1,0),0),"업데이트순번이상",""),
"그외없음")))</f>
        <v/>
      </c>
      <c r="T286">
        <f t="shared" ca="1" si="84"/>
        <v>0</v>
      </c>
      <c r="U286" t="s">
        <v>91</v>
      </c>
      <c r="V286">
        <v>10817</v>
      </c>
      <c r="W286">
        <v>1</v>
      </c>
      <c r="X286" t="s">
        <v>133</v>
      </c>
      <c r="Y286">
        <v>206</v>
      </c>
      <c r="Z286">
        <v>175</v>
      </c>
      <c r="AA286" t="str">
        <f t="shared" ca="1" si="85"/>
        <v>uch</v>
      </c>
      <c r="AB286" t="s">
        <v>91</v>
      </c>
      <c r="AC286">
        <v>52719</v>
      </c>
      <c r="AD286">
        <v>1</v>
      </c>
      <c r="AE286" t="s">
        <v>133</v>
      </c>
      <c r="AF286">
        <v>205</v>
      </c>
      <c r="AG286">
        <v>159</v>
      </c>
      <c r="AH286" t="str">
        <f t="shared" si="86"/>
        <v/>
      </c>
      <c r="AI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IFERROR(VLOOKUP(AC286,[2]ActorTable!$A:$G,MATCH("이름참고",[2]ActorTable!$1:$1,0),0),"캐릭터없음"),
"")))))</f>
        <v/>
      </c>
      <c r="AJ286">
        <v>1</v>
      </c>
      <c r="AK28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v>
      </c>
      <c r="AL286" t="str">
        <f t="shared" ca="1" si="87"/>
        <v>{"dy":6,"sl":9,"tp":"uch","vl":"52719","cn":1,"pt":"DI","pp":205,"pr":159}</v>
      </c>
    </row>
    <row r="287" spans="1:38">
      <c r="A287">
        <v>7</v>
      </c>
      <c r="B287">
        <v>9</v>
      </c>
      <c r="C287">
        <f t="shared" si="82"/>
        <v>0</v>
      </c>
      <c r="D287">
        <f t="shared" ca="1" si="93"/>
        <v>0.58666671240859558</v>
      </c>
      <c r="E287">
        <f t="shared" ca="1" si="93"/>
        <v>0.34719082687685821</v>
      </c>
      <c r="F287">
        <f t="shared" ca="1" si="93"/>
        <v>0.74265542094757353</v>
      </c>
      <c r="G287">
        <f t="shared" ca="1" si="93"/>
        <v>0.5747809576928915</v>
      </c>
      <c r="H287">
        <f t="shared" ca="1" si="93"/>
        <v>0.70579034315794265</v>
      </c>
      <c r="I287">
        <f t="shared" ca="1" si="93"/>
        <v>0.12519740830233739</v>
      </c>
      <c r="M287" t="str">
        <f t="shared" ca="1" si="83"/>
        <v>삭제</v>
      </c>
      <c r="N287" t="str">
        <f t="shared" ca="1" si="90"/>
        <v>삭제</v>
      </c>
      <c r="O287" t="str">
        <f t="shared" ca="1" si="88"/>
        <v>삭제</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캐릭터",$M287="지정 캐릭터 LBP1",$M287="지정 캐릭터 LBP2",$M287="지정 캐릭터 LBP3",$M287="안 지정 캐릭터 영웅등급"),"DI",
IF($M287="지정 캐릭터 PP","DI",
IF(OR($M287="안 지정 캐릭터 PP 일반등급",$M287="안 지정 캐릭터 PP 영웅등급"),"GO",
"그외없음"))))))</f>
        <v>삭제</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캐릭터",$M287="지정 캐릭터 LBP1",$M287="지정 캐릭터 LBP2",$M287="지정 캐릭터 LBP3"),
  IF(AND(OR($B287=10,$B287=11),$M287=OFFSET($M287,-1,0)),OFFSET(Q287,-1,0),
    IF(ISBLANK(VLOOKUP($N287,[2]ActorTable!$1:$1048576,MATCH("표준 DI pp Min",[2]ActorTable!$1:$1,0),0)),"삭제",
      INT(VLOOKUP($M287,$AN:$BA,MATCH($AX$1,$AN$1:$BA$1,0),0)*(VLOOKUP($N287,[2]ActorTable!$1:$1048576,MATCH("표준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VLOOKUP($M287,$AN:$BA,MATCH($AZ$1,$AN$1:$BA$1,0),0)+INT($H287*(VLOOKUP($M287,$AN:$BA,MATCH($BA$1,$AN$1:$BA$1,0),0)-VLOOKUP($M287,$AN:$BA,MATCH($AZ$1,$AN$1:$BA$1,0),0)+1))),
IF($M287="지정 캐릭터 PP",
  IF(AND(OR($B287=10,$B287=11),$M287=OFFSET($M287,-1,0)),OFFSET(Q287,-1,0),
    INT($O287*VLOOKUP($M287,$AN:$BA,MATCH($AX$1,$AN$1:$BA$1,0),0))),
"그외없음")))))))</f>
        <v>삭제</v>
      </c>
      <c r="R287" t="str">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영웅등급"),VLOOKUP($M287,$AN:$BA,MATCH($AX$1,$AN$1:$BA$1,0),0),
IF(OR($M287="지정 캐릭터",$M287="지정 캐릭터 LBP1",$M287="지정 캐릭터 LBP2",$M287="지정 캐릭터 LBP3"),
  IF(AND(OR($B287=10,$B287=11),$M287=OFFSET($M287,-1,0)),OFFSET(R287,-1,0),
    INT(VLOOKUP($M287,$AN:$BA,MATCH($AX$1,$AN$1:$BA$1,0),0)*(VLOOKUP($N287,[2]ActorTable!$1:$1048576,MATCH("표준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VLOOKUP($M287,$AN:$BA,MATCH($AX$1,$AN$1:$BA$1,0),0)+INT($I287*(VLOOKUP($M287,$AN:$BA,MATCH($AY$1,$AN$1:$BA$1,0),0)-VLOOKUP($M287,$AN:$BA,MATCH($AX$1,$AN$1:$BA$1,0),0)+1))),
IF($M287="지정 캐릭터 PP",
  IF(AND(OR($B287=10,$B287=11),$M287=OFFSET($M287,-1,0)),OFFSET(R287,-1,0),
    INT($O287*(VLOOKUP($M287,$AN:$BA,MATCH($AX$1,$AN$1:$BA$1,0),0)*(VLOOKUP($M287,$AN:$BA,MATCH($AY$1,$AN$1:$BA$1,0),0)+$I287*(VLOOKUP($M287,$AN:$BA,MATCH($AZ$1,$AN$1:$BA$1,0),0)-VLOOKUP($M287,$AN:$BA,MATCH($AY$1,$AN$1:$BA$1,0),0)))))),
IF(OR($M287="안 지정 캐릭터 PP 일반등급",$M287="안 지정 캐릭터 PP 영웅등급"),
  IF(AND(OR($B287=10,$B287=11),$M287=OFFSET($M287,-1,0)),OFFSET(R287,-1,0),
    $O287*VLOOKUP($M287,$AN:$BA,MATCH($AX$1,$AN$1:$BA$1,0),0)),
"그외없음")))))))</f>
        <v>삭제</v>
      </c>
      <c r="S287" t="str">
        <f ca="1">IF(OR(ISNUMBER(N287),N287="삭제"),"",
IF(LEFT(N287,5)="Equip",
  IF($BN$1&lt;VLOOKUP(N287,[1]EquipTable!$1:$1048576,MATCH("업데이트순번",[1]EquipTable!$1:$1,0),0),"업데이트순번이상",""),
IF(LEFT(N287,5)="Actor",
  IF($BW$1&lt;VLOOKUP(N287,[2]ActorTable!$1:$1048576,MATCH("업데이트순번",[2]ActorTable!$1:$1,0),0),"업데이트순번이상",""),
"그외없음")))</f>
        <v/>
      </c>
      <c r="T287">
        <f t="shared" ca="1" si="84"/>
        <v>0</v>
      </c>
      <c r="AA287" t="str">
        <f t="shared" ca="1" si="85"/>
        <v/>
      </c>
      <c r="AH287" t="str">
        <f t="shared" si="86"/>
        <v/>
      </c>
      <c r="AI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IFERROR(VLOOKUP(AC287,[2]ActorTable!$A:$G,MATCH("이름참고",[2]ActorTable!$1:$1,0),0),"캐릭터없음"),
"")))))</f>
        <v/>
      </c>
      <c r="AJ287">
        <v>1</v>
      </c>
      <c r="AK28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v>
      </c>
      <c r="AL287" t="str">
        <f t="shared" ca="1" si="87"/>
        <v>{"dy":7,"sl":9}</v>
      </c>
    </row>
    <row r="288" spans="1:38">
      <c r="A288">
        <v>8</v>
      </c>
      <c r="B288">
        <v>9</v>
      </c>
      <c r="C288">
        <f t="shared" si="82"/>
        <v>0</v>
      </c>
      <c r="D288">
        <f t="shared" ca="1" si="93"/>
        <v>0.40730966557698678</v>
      </c>
      <c r="E288">
        <f t="shared" ca="1" si="93"/>
        <v>0.59016925387045849</v>
      </c>
      <c r="F288">
        <f t="shared" ca="1" si="93"/>
        <v>0.18817193040312641</v>
      </c>
      <c r="G288">
        <f t="shared" ca="1" si="93"/>
        <v>0.95411173974938301</v>
      </c>
      <c r="H288">
        <f t="shared" ca="1" si="93"/>
        <v>0.93204260134608041</v>
      </c>
      <c r="I288">
        <f t="shared" ca="1" si="93"/>
        <v>0.73889654003704486</v>
      </c>
      <c r="M288" t="str">
        <f t="shared" ca="1" si="83"/>
        <v>삭제</v>
      </c>
      <c r="N288" t="str">
        <f t="shared" ca="1" si="90"/>
        <v>삭제</v>
      </c>
      <c r="O288" t="str">
        <f t="shared" ca="1" si="88"/>
        <v>삭제</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캐릭터",$M288="지정 캐릭터 LBP1",$M288="지정 캐릭터 LBP2",$M288="지정 캐릭터 LBP3",$M288="안 지정 캐릭터 영웅등급"),"DI",
IF($M288="지정 캐릭터 PP","DI",
IF(OR($M288="안 지정 캐릭터 PP 일반등급",$M288="안 지정 캐릭터 PP 영웅등급"),"GO",
"그외없음"))))))</f>
        <v>삭제</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캐릭터",$M288="지정 캐릭터 LBP1",$M288="지정 캐릭터 LBP2",$M288="지정 캐릭터 LBP3"),
  IF(AND(OR($B288=10,$B288=11),$M288=OFFSET($M288,-1,0)),OFFSET(Q288,-1,0),
    IF(ISBLANK(VLOOKUP($N288,[2]ActorTable!$1:$1048576,MATCH("표준 DI pp Min",[2]ActorTable!$1:$1,0),0)),"삭제",
      INT(VLOOKUP($M288,$AN:$BA,MATCH($AX$1,$AN$1:$BA$1,0),0)*(VLOOKUP($N288,[2]ActorTable!$1:$1048576,MATCH("표준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VLOOKUP($M288,$AN:$BA,MATCH($AZ$1,$AN$1:$BA$1,0),0)+INT($H288*(VLOOKUP($M288,$AN:$BA,MATCH($BA$1,$AN$1:$BA$1,0),0)-VLOOKUP($M288,$AN:$BA,MATCH($AZ$1,$AN$1:$BA$1,0),0)+1))),
IF($M288="지정 캐릭터 PP",
  IF(AND(OR($B288=10,$B288=11),$M288=OFFSET($M288,-1,0)),OFFSET(Q288,-1,0),
    INT($O288*VLOOKUP($M288,$AN:$BA,MATCH($AX$1,$AN$1:$BA$1,0),0))),
"그외없음")))))))</f>
        <v>삭제</v>
      </c>
      <c r="R288" t="str">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영웅등급"),VLOOKUP($M288,$AN:$BA,MATCH($AX$1,$AN$1:$BA$1,0),0),
IF(OR($M288="지정 캐릭터",$M288="지정 캐릭터 LBP1",$M288="지정 캐릭터 LBP2",$M288="지정 캐릭터 LBP3"),
  IF(AND(OR($B288=10,$B288=11),$M288=OFFSET($M288,-1,0)),OFFSET(R288,-1,0),
    INT(VLOOKUP($M288,$AN:$BA,MATCH($AX$1,$AN$1:$BA$1,0),0)*(VLOOKUP($N288,[2]ActorTable!$1:$1048576,MATCH("표준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VLOOKUP($M288,$AN:$BA,MATCH($AX$1,$AN$1:$BA$1,0),0)+INT($I288*(VLOOKUP($M288,$AN:$BA,MATCH($AY$1,$AN$1:$BA$1,0),0)-VLOOKUP($M288,$AN:$BA,MATCH($AX$1,$AN$1:$BA$1,0),0)+1))),
IF($M288="지정 캐릭터 PP",
  IF(AND(OR($B288=10,$B288=11),$M288=OFFSET($M288,-1,0)),OFFSET(R288,-1,0),
    INT($O288*(VLOOKUP($M288,$AN:$BA,MATCH($AX$1,$AN$1:$BA$1,0),0)*(VLOOKUP($M288,$AN:$BA,MATCH($AY$1,$AN$1:$BA$1,0),0)+$I288*(VLOOKUP($M288,$AN:$BA,MATCH($AZ$1,$AN$1:$BA$1,0),0)-VLOOKUP($M288,$AN:$BA,MATCH($AY$1,$AN$1:$BA$1,0),0)))))),
IF(OR($M288="안 지정 캐릭터 PP 일반등급",$M288="안 지정 캐릭터 PP 영웅등급"),
  IF(AND(OR($B288=10,$B288=11),$M288=OFFSET($M288,-1,0)),OFFSET(R288,-1,0),
    $O288*VLOOKUP($M288,$AN:$BA,MATCH($AX$1,$AN$1:$BA$1,0),0)),
"그외없음")))))))</f>
        <v>삭제</v>
      </c>
      <c r="S288" t="str">
        <f ca="1">IF(OR(ISNUMBER(N288),N288="삭제"),"",
IF(LEFT(N288,5)="Equip",
  IF($BN$1&lt;VLOOKUP(N288,[1]EquipTable!$1:$1048576,MATCH("업데이트순번",[1]EquipTable!$1:$1,0),0),"업데이트순번이상",""),
IF(LEFT(N288,5)="Actor",
  IF($BW$1&lt;VLOOKUP(N288,[2]ActorTable!$1:$1048576,MATCH("업데이트순번",[2]ActorTable!$1:$1,0),0),"업데이트순번이상",""),
"그외없음")))</f>
        <v/>
      </c>
      <c r="T288">
        <f t="shared" ca="1" si="84"/>
        <v>0</v>
      </c>
      <c r="AA288" t="str">
        <f t="shared" ca="1" si="85"/>
        <v/>
      </c>
      <c r="AH288" t="str">
        <f t="shared" si="86"/>
        <v/>
      </c>
      <c r="AI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IFERROR(VLOOKUP(AC288,[2]ActorTable!$A:$G,MATCH("이름참고",[2]ActorTable!$1:$1,0),0),"캐릭터없음"),
"")))))</f>
        <v/>
      </c>
      <c r="AJ288">
        <v>1</v>
      </c>
      <c r="AK28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v>
      </c>
      <c r="AL288" t="str">
        <f t="shared" ca="1" si="87"/>
        <v>{"dy":8,"sl":9}</v>
      </c>
    </row>
    <row r="289" spans="1:38">
      <c r="A289">
        <v>9</v>
      </c>
      <c r="B289">
        <v>9</v>
      </c>
      <c r="C289">
        <f t="shared" si="82"/>
        <v>0</v>
      </c>
      <c r="D289">
        <f t="shared" ca="1" si="93"/>
        <v>6.3466647516589259E-2</v>
      </c>
      <c r="E289">
        <f t="shared" ca="1" si="93"/>
        <v>0.26554611468986</v>
      </c>
      <c r="F289">
        <f t="shared" ca="1" si="93"/>
        <v>0.51755400511548189</v>
      </c>
      <c r="G289">
        <f t="shared" ca="1" si="93"/>
        <v>0.14565315354363073</v>
      </c>
      <c r="H289">
        <f t="shared" ca="1" si="93"/>
        <v>0.32405668830280965</v>
      </c>
      <c r="I289">
        <f t="shared" ca="1" si="93"/>
        <v>0.50920186049785465</v>
      </c>
      <c r="M289" t="str">
        <f t="shared" ca="1" si="83"/>
        <v>삭제</v>
      </c>
      <c r="N289" t="str">
        <f t="shared" ca="1" si="90"/>
        <v>삭제</v>
      </c>
      <c r="O289" t="str">
        <f t="shared" ca="1" si="88"/>
        <v>삭제</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캐릭터",$M289="지정 캐릭터 LBP1",$M289="지정 캐릭터 LBP2",$M289="지정 캐릭터 LBP3",$M289="안 지정 캐릭터 영웅등급"),"DI",
IF($M289="지정 캐릭터 PP","DI",
IF(OR($M289="안 지정 캐릭터 PP 일반등급",$M289="안 지정 캐릭터 PP 영웅등급"),"GO",
"그외없음"))))))</f>
        <v>삭제</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캐릭터",$M289="지정 캐릭터 LBP1",$M289="지정 캐릭터 LBP2",$M289="지정 캐릭터 LBP3"),
  IF(AND(OR($B289=10,$B289=11),$M289=OFFSET($M289,-1,0)),OFFSET(Q289,-1,0),
    IF(ISBLANK(VLOOKUP($N289,[2]ActorTable!$1:$1048576,MATCH("표준 DI pp Min",[2]ActorTable!$1:$1,0),0)),"삭제",
      INT(VLOOKUP($M289,$AN:$BA,MATCH($AX$1,$AN$1:$BA$1,0),0)*(VLOOKUP($N289,[2]ActorTable!$1:$1048576,MATCH("표준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VLOOKUP($M289,$AN:$BA,MATCH($AZ$1,$AN$1:$BA$1,0),0)+INT($H289*(VLOOKUP($M289,$AN:$BA,MATCH($BA$1,$AN$1:$BA$1,0),0)-VLOOKUP($M289,$AN:$BA,MATCH($AZ$1,$AN$1:$BA$1,0),0)+1))),
IF($M289="지정 캐릭터 PP",
  IF(AND(OR($B289=10,$B289=11),$M289=OFFSET($M289,-1,0)),OFFSET(Q289,-1,0),
    INT($O289*VLOOKUP($M289,$AN:$BA,MATCH($AX$1,$AN$1:$BA$1,0),0))),
"그외없음")))))))</f>
        <v>삭제</v>
      </c>
      <c r="R289" t="str">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영웅등급"),VLOOKUP($M289,$AN:$BA,MATCH($AX$1,$AN$1:$BA$1,0),0),
IF(OR($M289="지정 캐릭터",$M289="지정 캐릭터 LBP1",$M289="지정 캐릭터 LBP2",$M289="지정 캐릭터 LBP3"),
  IF(AND(OR($B289=10,$B289=11),$M289=OFFSET($M289,-1,0)),OFFSET(R289,-1,0),
    INT(VLOOKUP($M289,$AN:$BA,MATCH($AX$1,$AN$1:$BA$1,0),0)*(VLOOKUP($N289,[2]ActorTable!$1:$1048576,MATCH("표준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VLOOKUP($M289,$AN:$BA,MATCH($AX$1,$AN$1:$BA$1,0),0)+INT($I289*(VLOOKUP($M289,$AN:$BA,MATCH($AY$1,$AN$1:$BA$1,0),0)-VLOOKUP($M289,$AN:$BA,MATCH($AX$1,$AN$1:$BA$1,0),0)+1))),
IF($M289="지정 캐릭터 PP",
  IF(AND(OR($B289=10,$B289=11),$M289=OFFSET($M289,-1,0)),OFFSET(R289,-1,0),
    INT($O289*(VLOOKUP($M289,$AN:$BA,MATCH($AX$1,$AN$1:$BA$1,0),0)*(VLOOKUP($M289,$AN:$BA,MATCH($AY$1,$AN$1:$BA$1,0),0)+$I289*(VLOOKUP($M289,$AN:$BA,MATCH($AZ$1,$AN$1:$BA$1,0),0)-VLOOKUP($M289,$AN:$BA,MATCH($AY$1,$AN$1:$BA$1,0),0)))))),
IF(OR($M289="안 지정 캐릭터 PP 일반등급",$M289="안 지정 캐릭터 PP 영웅등급"),
  IF(AND(OR($B289=10,$B289=11),$M289=OFFSET($M289,-1,0)),OFFSET(R289,-1,0),
    $O289*VLOOKUP($M289,$AN:$BA,MATCH($AX$1,$AN$1:$BA$1,0),0)),
"그외없음")))))))</f>
        <v>삭제</v>
      </c>
      <c r="S289" t="str">
        <f ca="1">IF(OR(ISNUMBER(N289),N289="삭제"),"",
IF(LEFT(N289,5)="Equip",
  IF($BN$1&lt;VLOOKUP(N289,[1]EquipTable!$1:$1048576,MATCH("업데이트순번",[1]EquipTable!$1:$1,0),0),"업데이트순번이상",""),
IF(LEFT(N289,5)="Actor",
  IF($BW$1&lt;VLOOKUP(N289,[2]ActorTable!$1:$1048576,MATCH("업데이트순번",[2]ActorTable!$1:$1,0),0),"업데이트순번이상",""),
"그외없음")))</f>
        <v/>
      </c>
      <c r="T289">
        <f t="shared" ca="1" si="84"/>
        <v>0</v>
      </c>
      <c r="AA289" t="str">
        <f t="shared" ca="1" si="85"/>
        <v/>
      </c>
      <c r="AH289" t="str">
        <f t="shared" si="86"/>
        <v/>
      </c>
      <c r="AI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IFERROR(VLOOKUP(AC289,[2]ActorTable!$A:$G,MATCH("이름참고",[2]ActorTable!$1:$1,0),0),"캐릭터없음"),
"")))))</f>
        <v/>
      </c>
      <c r="AJ289">
        <v>1</v>
      </c>
      <c r="AK28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v>
      </c>
      <c r="AL289" t="str">
        <f t="shared" ca="1" si="87"/>
        <v>{"dy":9,"sl":9}</v>
      </c>
    </row>
    <row r="290" spans="1:38">
      <c r="A290">
        <v>10</v>
      </c>
      <c r="B290">
        <v>9</v>
      </c>
      <c r="C290">
        <f t="shared" si="82"/>
        <v>0</v>
      </c>
      <c r="D290">
        <f t="shared" ca="1" si="93"/>
        <v>0.96365881203703385</v>
      </c>
      <c r="E290">
        <f t="shared" ca="1" si="93"/>
        <v>4.0452736939235345E-2</v>
      </c>
      <c r="F290">
        <f t="shared" ca="1" si="93"/>
        <v>0.96841729031112345</v>
      </c>
      <c r="G290">
        <f t="shared" ca="1" si="93"/>
        <v>0.78887069627724993</v>
      </c>
      <c r="H290">
        <f t="shared" ca="1" si="93"/>
        <v>0.88921374272480869</v>
      </c>
      <c r="I290">
        <f t="shared" ca="1" si="93"/>
        <v>0.22038643348640774</v>
      </c>
      <c r="M290" t="str">
        <f t="shared" ca="1" si="83"/>
        <v>삭제</v>
      </c>
      <c r="N290" t="str">
        <f t="shared" ca="1" si="90"/>
        <v>삭제</v>
      </c>
      <c r="O290" t="str">
        <f t="shared" ca="1" si="88"/>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캐릭터",$M290="지정 캐릭터 LBP1",$M290="지정 캐릭터 LBP2",$M290="지정 캐릭터 LBP3",$M290="안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캐릭터",$M290="지정 캐릭터 LBP1",$M290="지정 캐릭터 LBP2",$M290="지정 캐릭터 LBP3"),
  IF(AND(OR($B290=10,$B290=11),$M290=OFFSET($M290,-1,0)),OFFSET(Q290,-1,0),
    IF(ISBLANK(VLOOKUP($N290,[2]ActorTable!$1:$1048576,MATCH("표준 DI pp Min",[2]ActorTable!$1:$1,0),0)),"삭제",
      INT(VLOOKUP($M290,$AN:$BA,MATCH($AX$1,$AN$1:$BA$1,0),0)*(VLOOKUP($N290,[2]ActorTable!$1:$1048576,MATCH("표준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VLOOKUP($M290,$AN:$BA,MATCH($AZ$1,$AN$1:$BA$1,0),0)+INT($H290*(VLOOKUP($M290,$AN:$BA,MATCH($BA$1,$AN$1:$BA$1,0),0)-VLOOKUP($M290,$AN:$BA,MATCH($AZ$1,$AN$1:$BA$1,0),0)+1))),
IF($M290="지정 캐릭터 PP",
  IF(AND(OR($B290=10,$B290=11),$M290=OFFSET($M290,-1,0)),OFFSET(Q290,-1,0),
    INT($O290*VLOOKUP($M290,$AN:$BA,MATCH($AX$1,$AN$1:$BA$1,0),0))),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영웅등급"),VLOOKUP($M290,$AN:$BA,MATCH($AX$1,$AN$1:$BA$1,0),0),
IF(OR($M290="지정 캐릭터",$M290="지정 캐릭터 LBP1",$M290="지정 캐릭터 LBP2",$M290="지정 캐릭터 LBP3"),
  IF(AND(OR($B290=10,$B290=11),$M290=OFFSET($M290,-1,0)),OFFSET(R290,-1,0),
    INT(VLOOKUP($M290,$AN:$BA,MATCH($AX$1,$AN$1:$BA$1,0),0)*(VLOOKUP($N290,[2]ActorTable!$1:$1048576,MATCH("표준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VLOOKUP($M290,$AN:$BA,MATCH($AX$1,$AN$1:$BA$1,0),0)+INT($I290*(VLOOKUP($M290,$AN:$BA,MATCH($AY$1,$AN$1:$BA$1,0),0)-VLOOKUP($M290,$AN:$BA,MATCH($AX$1,$AN$1:$BA$1,0),0)+1))),
IF($M290="지정 캐릭터 PP",
  IF(AND(OR($B290=10,$B290=11),$M290=OFFSET($M290,-1,0)),OFFSET(R290,-1,0),
    INT($O290*(VLOOKUP($M290,$AN:$BA,MATCH($AX$1,$AN$1:$BA$1,0),0)*(VLOOKUP($M290,$AN:$BA,MATCH($AY$1,$AN$1:$BA$1,0),0)+$I290*(VLOOKUP($M290,$AN:$BA,MATCH($AZ$1,$AN$1:$BA$1,0),0)-VLOOKUP($M290,$AN:$BA,MATCH($AY$1,$AN$1:$BA$1,0),0)))))),
IF(OR($M290="안 지정 캐릭터 PP 일반등급",$M290="안 지정 캐릭터 PP 영웅등급"),
  IF(AND(OR($B290=10,$B290=11),$M290=OFFSET($M290,-1,0)),OFFSET(R290,-1,0),
    $O290*VLOOKUP($M290,$AN:$BA,MATCH($AX$1,$AN$1:$BA$1,0),0)),
"그외없음")))))))</f>
        <v>삭제</v>
      </c>
      <c r="S290" t="str">
        <f ca="1">IF(OR(ISNUMBER(N290),N290="삭제"),"",
IF(LEFT(N290,5)="Equip",
  IF($BN$1&lt;VLOOKUP(N290,[1]EquipTable!$1:$1048576,MATCH("업데이트순번",[1]EquipTable!$1:$1,0),0),"업데이트순번이상",""),
IF(LEFT(N290,5)="Actor",
  IF($BW$1&lt;VLOOKUP(N290,[2]ActorTable!$1:$1048576,MATCH("업데이트순번",[2]ActorTable!$1:$1,0),0),"업데이트순번이상",""),
"그외없음")))</f>
        <v/>
      </c>
      <c r="T290">
        <f t="shared" ca="1" si="84"/>
        <v>0</v>
      </c>
      <c r="AA290" t="str">
        <f t="shared" ca="1" si="85"/>
        <v/>
      </c>
      <c r="AH290" t="str">
        <f t="shared" si="86"/>
        <v/>
      </c>
      <c r="AI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IFERROR(VLOOKUP(AC290,[2]ActorTable!$A:$G,MATCH("이름참고",[2]ActorTable!$1:$1,0),0),"캐릭터없음"),
"")))))</f>
        <v/>
      </c>
      <c r="AJ290">
        <v>1</v>
      </c>
      <c r="AK29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v>
      </c>
      <c r="AL290" t="str">
        <f t="shared" ca="1" si="87"/>
        <v>{"dy":10,"sl":9}</v>
      </c>
    </row>
    <row r="291" spans="1:38">
      <c r="A291">
        <v>11</v>
      </c>
      <c r="B291">
        <v>9</v>
      </c>
      <c r="C291">
        <f t="shared" si="82"/>
        <v>0</v>
      </c>
      <c r="D291">
        <f t="shared" ca="1" si="93"/>
        <v>0.57451954824832541</v>
      </c>
      <c r="E291">
        <f t="shared" ca="1" si="93"/>
        <v>0.7366625671415955</v>
      </c>
      <c r="F291">
        <f t="shared" ca="1" si="93"/>
        <v>0.95292921929284569</v>
      </c>
      <c r="G291">
        <f t="shared" ca="1" si="93"/>
        <v>0.51260769020057728</v>
      </c>
      <c r="H291">
        <f t="shared" ca="1" si="93"/>
        <v>0.91114678300123075</v>
      </c>
      <c r="I291">
        <f t="shared" ca="1" si="93"/>
        <v>4.3923998397174424E-2</v>
      </c>
      <c r="M291" t="str">
        <f t="shared" ca="1" si="83"/>
        <v>삭제</v>
      </c>
      <c r="N291" t="str">
        <f t="shared" ca="1" si="90"/>
        <v>삭제</v>
      </c>
      <c r="O291" t="str">
        <f t="shared" ca="1" si="88"/>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캐릭터",$M291="지정 캐릭터 LBP1",$M291="지정 캐릭터 LBP2",$M291="지정 캐릭터 LBP3",$M291="안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캐릭터",$M291="지정 캐릭터 LBP1",$M291="지정 캐릭터 LBP2",$M291="지정 캐릭터 LBP3"),
  IF(AND(OR($B291=10,$B291=11),$M291=OFFSET($M291,-1,0)),OFFSET(Q291,-1,0),
    IF(ISBLANK(VLOOKUP($N291,[2]ActorTable!$1:$1048576,MATCH("표준 DI pp Min",[2]ActorTable!$1:$1,0),0)),"삭제",
      INT(VLOOKUP($M291,$AN:$BA,MATCH($AX$1,$AN$1:$BA$1,0),0)*(VLOOKUP($N291,[2]ActorTable!$1:$1048576,MATCH("표준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VLOOKUP($M291,$AN:$BA,MATCH($AZ$1,$AN$1:$BA$1,0),0)+INT($H291*(VLOOKUP($M291,$AN:$BA,MATCH($BA$1,$AN$1:$BA$1,0),0)-VLOOKUP($M291,$AN:$BA,MATCH($AZ$1,$AN$1:$BA$1,0),0)+1))),
IF($M291="지정 캐릭터 PP",
  IF(AND(OR($B291=10,$B291=11),$M291=OFFSET($M291,-1,0)),OFFSET(Q291,-1,0),
    INT($O291*VLOOKUP($M291,$AN:$BA,MATCH($AX$1,$AN$1:$BA$1,0),0))),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영웅등급"),VLOOKUP($M291,$AN:$BA,MATCH($AX$1,$AN$1:$BA$1,0),0),
IF(OR($M291="지정 캐릭터",$M291="지정 캐릭터 LBP1",$M291="지정 캐릭터 LBP2",$M291="지정 캐릭터 LBP3"),
  IF(AND(OR($B291=10,$B291=11),$M291=OFFSET($M291,-1,0)),OFFSET(R291,-1,0),
    INT(VLOOKUP($M291,$AN:$BA,MATCH($AX$1,$AN$1:$BA$1,0),0)*(VLOOKUP($N291,[2]ActorTable!$1:$1048576,MATCH("표준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VLOOKUP($M291,$AN:$BA,MATCH($AX$1,$AN$1:$BA$1,0),0)+INT($I291*(VLOOKUP($M291,$AN:$BA,MATCH($AY$1,$AN$1:$BA$1,0),0)-VLOOKUP($M291,$AN:$BA,MATCH($AX$1,$AN$1:$BA$1,0),0)+1))),
IF($M291="지정 캐릭터 PP",
  IF(AND(OR($B291=10,$B291=11),$M291=OFFSET($M291,-1,0)),OFFSET(R291,-1,0),
    INT($O291*(VLOOKUP($M291,$AN:$BA,MATCH($AX$1,$AN$1:$BA$1,0),0)*(VLOOKUP($M291,$AN:$BA,MATCH($AY$1,$AN$1:$BA$1,0),0)+$I291*(VLOOKUP($M291,$AN:$BA,MATCH($AZ$1,$AN$1:$BA$1,0),0)-VLOOKUP($M291,$AN:$BA,MATCH($AY$1,$AN$1:$BA$1,0),0)))))),
IF(OR($M291="안 지정 캐릭터 PP 일반등급",$M291="안 지정 캐릭터 PP 영웅등급"),
  IF(AND(OR($B291=10,$B291=11),$M291=OFFSET($M291,-1,0)),OFFSET(R291,-1,0),
    $O291*VLOOKUP($M291,$AN:$BA,MATCH($AX$1,$AN$1:$BA$1,0),0)),
"그외없음")))))))</f>
        <v>삭제</v>
      </c>
      <c r="S291" t="str">
        <f ca="1">IF(OR(ISNUMBER(N291),N291="삭제"),"",
IF(LEFT(N291,5)="Equip",
  IF($BN$1&lt;VLOOKUP(N291,[1]EquipTable!$1:$1048576,MATCH("업데이트순번",[1]EquipTable!$1:$1,0),0),"업데이트순번이상",""),
IF(LEFT(N291,5)="Actor",
  IF($BW$1&lt;VLOOKUP(N291,[2]ActorTable!$1:$1048576,MATCH("업데이트순번",[2]ActorTable!$1:$1,0),0),"업데이트순번이상",""),
"그외없음")))</f>
        <v/>
      </c>
      <c r="T291">
        <f t="shared" ca="1" si="84"/>
        <v>0</v>
      </c>
      <c r="AA291" t="str">
        <f t="shared" ca="1" si="85"/>
        <v/>
      </c>
      <c r="AH291" t="str">
        <f t="shared" si="86"/>
        <v/>
      </c>
      <c r="AI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IFERROR(VLOOKUP(AC291,[2]ActorTable!$A:$G,MATCH("이름참고",[2]ActorTable!$1:$1,0),0),"캐릭터없음"),
"")))))</f>
        <v/>
      </c>
      <c r="AJ291">
        <v>1</v>
      </c>
      <c r="AK29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v>
      </c>
      <c r="AL291" t="str">
        <f t="shared" ca="1" si="87"/>
        <v>{"dy":11,"sl":9}</v>
      </c>
    </row>
    <row r="292" spans="1:38">
      <c r="A292">
        <v>12</v>
      </c>
      <c r="B292">
        <v>9</v>
      </c>
      <c r="C292">
        <f t="shared" si="82"/>
        <v>0</v>
      </c>
      <c r="D292">
        <f t="shared" ref="D292:I301" ca="1" si="94">RAND()</f>
        <v>0.5757003258162704</v>
      </c>
      <c r="E292">
        <f t="shared" ca="1" si="94"/>
        <v>0.9291798671205781</v>
      </c>
      <c r="F292">
        <f t="shared" ca="1" si="94"/>
        <v>0.3173992646239211</v>
      </c>
      <c r="G292">
        <f t="shared" ca="1" si="94"/>
        <v>0.63506191197892592</v>
      </c>
      <c r="H292">
        <f t="shared" ca="1" si="94"/>
        <v>0.6887171329274947</v>
      </c>
      <c r="I292">
        <f t="shared" ca="1" si="94"/>
        <v>0.1921637862233555</v>
      </c>
      <c r="M292" t="str">
        <f t="shared" ca="1" si="83"/>
        <v>삭제</v>
      </c>
      <c r="N292" t="str">
        <f t="shared" ca="1" si="90"/>
        <v>삭제</v>
      </c>
      <c r="O292" t="str">
        <f t="shared" ca="1" si="88"/>
        <v>삭제</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캐릭터",$M292="지정 캐릭터 LBP1",$M292="지정 캐릭터 LBP2",$M292="지정 캐릭터 LBP3",$M292="안 지정 캐릭터 영웅등급"),"DI",
IF($M292="지정 캐릭터 PP","DI",
IF(OR($M292="안 지정 캐릭터 PP 일반등급",$M292="안 지정 캐릭터 PP 영웅등급"),"GO",
"그외없음"))))))</f>
        <v>삭제</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캐릭터",$M292="지정 캐릭터 LBP1",$M292="지정 캐릭터 LBP2",$M292="지정 캐릭터 LBP3"),
  IF(AND(OR($B292=10,$B292=11),$M292=OFFSET($M292,-1,0)),OFFSET(Q292,-1,0),
    IF(ISBLANK(VLOOKUP($N292,[2]ActorTable!$1:$1048576,MATCH("표준 DI pp Min",[2]ActorTable!$1:$1,0),0)),"삭제",
      INT(VLOOKUP($M292,$AN:$BA,MATCH($AX$1,$AN$1:$BA$1,0),0)*(VLOOKUP($N292,[2]ActorTable!$1:$1048576,MATCH("표준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VLOOKUP($M292,$AN:$BA,MATCH($AZ$1,$AN$1:$BA$1,0),0)+INT($H292*(VLOOKUP($M292,$AN:$BA,MATCH($BA$1,$AN$1:$BA$1,0),0)-VLOOKUP($M292,$AN:$BA,MATCH($AZ$1,$AN$1:$BA$1,0),0)+1))),
IF($M292="지정 캐릭터 PP",
  IF(AND(OR($B292=10,$B292=11),$M292=OFFSET($M292,-1,0)),OFFSET(Q292,-1,0),
    INT($O292*VLOOKUP($M292,$AN:$BA,MATCH($AX$1,$AN$1:$BA$1,0),0))),
"그외없음")))))))</f>
        <v>삭제</v>
      </c>
      <c r="R292" t="str">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영웅등급"),VLOOKUP($M292,$AN:$BA,MATCH($AX$1,$AN$1:$BA$1,0),0),
IF(OR($M292="지정 캐릭터",$M292="지정 캐릭터 LBP1",$M292="지정 캐릭터 LBP2",$M292="지정 캐릭터 LBP3"),
  IF(AND(OR($B292=10,$B292=11),$M292=OFFSET($M292,-1,0)),OFFSET(R292,-1,0),
    INT(VLOOKUP($M292,$AN:$BA,MATCH($AX$1,$AN$1:$BA$1,0),0)*(VLOOKUP($N292,[2]ActorTable!$1:$1048576,MATCH("표준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VLOOKUP($M292,$AN:$BA,MATCH($AX$1,$AN$1:$BA$1,0),0)+INT($I292*(VLOOKUP($M292,$AN:$BA,MATCH($AY$1,$AN$1:$BA$1,0),0)-VLOOKUP($M292,$AN:$BA,MATCH($AX$1,$AN$1:$BA$1,0),0)+1))),
IF($M292="지정 캐릭터 PP",
  IF(AND(OR($B292=10,$B292=11),$M292=OFFSET($M292,-1,0)),OFFSET(R292,-1,0),
    INT($O292*(VLOOKUP($M292,$AN:$BA,MATCH($AX$1,$AN$1:$BA$1,0),0)*(VLOOKUP($M292,$AN:$BA,MATCH($AY$1,$AN$1:$BA$1,0),0)+$I292*(VLOOKUP($M292,$AN:$BA,MATCH($AZ$1,$AN$1:$BA$1,0),0)-VLOOKUP($M292,$AN:$BA,MATCH($AY$1,$AN$1:$BA$1,0),0)))))),
IF(OR($M292="안 지정 캐릭터 PP 일반등급",$M292="안 지정 캐릭터 PP 영웅등급"),
  IF(AND(OR($B292=10,$B292=11),$M292=OFFSET($M292,-1,0)),OFFSET(R292,-1,0),
    $O292*VLOOKUP($M292,$AN:$BA,MATCH($AX$1,$AN$1:$BA$1,0),0)),
"그외없음")))))))</f>
        <v>삭제</v>
      </c>
      <c r="S292" t="str">
        <f ca="1">IF(OR(ISNUMBER(N292),N292="삭제"),"",
IF(LEFT(N292,5)="Equip",
  IF($BN$1&lt;VLOOKUP(N292,[1]EquipTable!$1:$1048576,MATCH("업데이트순번",[1]EquipTable!$1:$1,0),0),"업데이트순번이상",""),
IF(LEFT(N292,5)="Actor",
  IF($BW$1&lt;VLOOKUP(N292,[2]ActorTable!$1:$1048576,MATCH("업데이트순번",[2]ActorTable!$1:$1,0),0),"업데이트순번이상",""),
"그외없음")))</f>
        <v/>
      </c>
      <c r="T292">
        <f t="shared" ca="1" si="84"/>
        <v>0</v>
      </c>
      <c r="AA292" t="str">
        <f t="shared" ca="1" si="85"/>
        <v/>
      </c>
      <c r="AH292" t="str">
        <f t="shared" si="86"/>
        <v/>
      </c>
      <c r="AI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IFERROR(VLOOKUP(AC292,[2]ActorTable!$A:$G,MATCH("이름참고",[2]ActorTable!$1:$1,0),0),"캐릭터없음"),
"")))))</f>
        <v/>
      </c>
      <c r="AJ292">
        <v>1</v>
      </c>
      <c r="AK29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v>
      </c>
      <c r="AL292" t="str">
        <f t="shared" ca="1" si="87"/>
        <v>{"dy":12,"sl":9}</v>
      </c>
    </row>
    <row r="293" spans="1:38">
      <c r="A293">
        <v>13</v>
      </c>
      <c r="B293">
        <v>9</v>
      </c>
      <c r="C293">
        <f t="shared" si="82"/>
        <v>0</v>
      </c>
      <c r="D293">
        <f t="shared" ca="1" si="94"/>
        <v>0.15674554219771764</v>
      </c>
      <c r="E293">
        <f t="shared" ca="1" si="94"/>
        <v>0.47562021474399674</v>
      </c>
      <c r="F293">
        <f t="shared" ca="1" si="94"/>
        <v>0.52961297554885112</v>
      </c>
      <c r="G293">
        <f t="shared" ca="1" si="94"/>
        <v>0.26462593992330108</v>
      </c>
      <c r="H293">
        <f t="shared" ca="1" si="94"/>
        <v>0.38251958093068061</v>
      </c>
      <c r="I293">
        <f t="shared" ca="1" si="94"/>
        <v>0.10128143867367878</v>
      </c>
      <c r="M293" t="str">
        <f t="shared" ca="1" si="83"/>
        <v>삭제</v>
      </c>
      <c r="N293" t="str">
        <f t="shared" ca="1" si="90"/>
        <v>삭제</v>
      </c>
      <c r="O293" t="str">
        <f t="shared" ca="1" si="88"/>
        <v>삭제</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캐릭터",$M293="지정 캐릭터 LBP1",$M293="지정 캐릭터 LBP2",$M293="지정 캐릭터 LBP3",$M293="안 지정 캐릭터 영웅등급"),"DI",
IF($M293="지정 캐릭터 PP","DI",
IF(OR($M293="안 지정 캐릭터 PP 일반등급",$M293="안 지정 캐릭터 PP 영웅등급"),"GO",
"그외없음"))))))</f>
        <v>삭제</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캐릭터",$M293="지정 캐릭터 LBP1",$M293="지정 캐릭터 LBP2",$M293="지정 캐릭터 LBP3"),
  IF(AND(OR($B293=10,$B293=11),$M293=OFFSET($M293,-1,0)),OFFSET(Q293,-1,0),
    IF(ISBLANK(VLOOKUP($N293,[2]ActorTable!$1:$1048576,MATCH("표준 DI pp Min",[2]ActorTable!$1:$1,0),0)),"삭제",
      INT(VLOOKUP($M293,$AN:$BA,MATCH($AX$1,$AN$1:$BA$1,0),0)*(VLOOKUP($N293,[2]ActorTable!$1:$1048576,MATCH("표준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VLOOKUP($M293,$AN:$BA,MATCH($AZ$1,$AN$1:$BA$1,0),0)+INT($H293*(VLOOKUP($M293,$AN:$BA,MATCH($BA$1,$AN$1:$BA$1,0),0)-VLOOKUP($M293,$AN:$BA,MATCH($AZ$1,$AN$1:$BA$1,0),0)+1))),
IF($M293="지정 캐릭터 PP",
  IF(AND(OR($B293=10,$B293=11),$M293=OFFSET($M293,-1,0)),OFFSET(Q293,-1,0),
    INT($O293*VLOOKUP($M293,$AN:$BA,MATCH($AX$1,$AN$1:$BA$1,0),0))),
"그외없음")))))))</f>
        <v>삭제</v>
      </c>
      <c r="R293" t="str">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영웅등급"),VLOOKUP($M293,$AN:$BA,MATCH($AX$1,$AN$1:$BA$1,0),0),
IF(OR($M293="지정 캐릭터",$M293="지정 캐릭터 LBP1",$M293="지정 캐릭터 LBP2",$M293="지정 캐릭터 LBP3"),
  IF(AND(OR($B293=10,$B293=11),$M293=OFFSET($M293,-1,0)),OFFSET(R293,-1,0),
    INT(VLOOKUP($M293,$AN:$BA,MATCH($AX$1,$AN$1:$BA$1,0),0)*(VLOOKUP($N293,[2]ActorTable!$1:$1048576,MATCH("표준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VLOOKUP($M293,$AN:$BA,MATCH($AX$1,$AN$1:$BA$1,0),0)+INT($I293*(VLOOKUP($M293,$AN:$BA,MATCH($AY$1,$AN$1:$BA$1,0),0)-VLOOKUP($M293,$AN:$BA,MATCH($AX$1,$AN$1:$BA$1,0),0)+1))),
IF($M293="지정 캐릭터 PP",
  IF(AND(OR($B293=10,$B293=11),$M293=OFFSET($M293,-1,0)),OFFSET(R293,-1,0),
    INT($O293*(VLOOKUP($M293,$AN:$BA,MATCH($AX$1,$AN$1:$BA$1,0),0)*(VLOOKUP($M293,$AN:$BA,MATCH($AY$1,$AN$1:$BA$1,0),0)+$I293*(VLOOKUP($M293,$AN:$BA,MATCH($AZ$1,$AN$1:$BA$1,0),0)-VLOOKUP($M293,$AN:$BA,MATCH($AY$1,$AN$1:$BA$1,0),0)))))),
IF(OR($M293="안 지정 캐릭터 PP 일반등급",$M293="안 지정 캐릭터 PP 영웅등급"),
  IF(AND(OR($B293=10,$B293=11),$M293=OFFSET($M293,-1,0)),OFFSET(R293,-1,0),
    $O293*VLOOKUP($M293,$AN:$BA,MATCH($AX$1,$AN$1:$BA$1,0),0)),
"그외없음")))))))</f>
        <v>삭제</v>
      </c>
      <c r="S293" t="str">
        <f ca="1">IF(OR(ISNUMBER(N293),N293="삭제"),"",
IF(LEFT(N293,5)="Equip",
  IF($BN$1&lt;VLOOKUP(N293,[1]EquipTable!$1:$1048576,MATCH("업데이트순번",[1]EquipTable!$1:$1,0),0),"업데이트순번이상",""),
IF(LEFT(N293,5)="Actor",
  IF($BW$1&lt;VLOOKUP(N293,[2]ActorTable!$1:$1048576,MATCH("업데이트순번",[2]ActorTable!$1:$1,0),0),"업데이트순번이상",""),
"그외없음")))</f>
        <v/>
      </c>
      <c r="T293">
        <f t="shared" ca="1" si="84"/>
        <v>0</v>
      </c>
      <c r="AA293" t="str">
        <f t="shared" ca="1" si="85"/>
        <v/>
      </c>
      <c r="AH293" t="str">
        <f t="shared" si="86"/>
        <v/>
      </c>
      <c r="AI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IFERROR(VLOOKUP(AC293,[2]ActorTable!$A:$G,MATCH("이름참고",[2]ActorTable!$1:$1,0),0),"캐릭터없음"),
"")))))</f>
        <v/>
      </c>
      <c r="AJ293">
        <v>1</v>
      </c>
      <c r="AK29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v>
      </c>
      <c r="AL293" t="str">
        <f t="shared" ca="1" si="87"/>
        <v>{"dy":13,"sl":9}</v>
      </c>
    </row>
    <row r="294" spans="1:38">
      <c r="A294">
        <v>14</v>
      </c>
      <c r="B294">
        <v>9</v>
      </c>
      <c r="C294">
        <f t="shared" si="82"/>
        <v>0</v>
      </c>
      <c r="D294">
        <f t="shared" ca="1" si="94"/>
        <v>0.83759483170999416</v>
      </c>
      <c r="E294">
        <f t="shared" ca="1" si="94"/>
        <v>0.37002181899729736</v>
      </c>
      <c r="F294">
        <f t="shared" ca="1" si="94"/>
        <v>0.59220720950331296</v>
      </c>
      <c r="G294">
        <f t="shared" ca="1" si="94"/>
        <v>0.16445089846187977</v>
      </c>
      <c r="H294">
        <f t="shared" ca="1" si="94"/>
        <v>0.33922597108251418</v>
      </c>
      <c r="I294">
        <f t="shared" ca="1" si="94"/>
        <v>0.95750089048607601</v>
      </c>
      <c r="M294" t="str">
        <f t="shared" ca="1" si="83"/>
        <v>삭제</v>
      </c>
      <c r="N294" t="str">
        <f t="shared" ca="1" si="90"/>
        <v>삭제</v>
      </c>
      <c r="O294" t="str">
        <f t="shared" ca="1" si="88"/>
        <v>삭제</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캐릭터",$M294="지정 캐릭터 LBP1",$M294="지정 캐릭터 LBP2",$M294="지정 캐릭터 LBP3",$M294="안 지정 캐릭터 영웅등급"),"DI",
IF($M294="지정 캐릭터 PP","DI",
IF(OR($M294="안 지정 캐릭터 PP 일반등급",$M294="안 지정 캐릭터 PP 영웅등급"),"GO",
"그외없음"))))))</f>
        <v>삭제</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캐릭터",$M294="지정 캐릭터 LBP1",$M294="지정 캐릭터 LBP2",$M294="지정 캐릭터 LBP3"),
  IF(AND(OR($B294=10,$B294=11),$M294=OFFSET($M294,-1,0)),OFFSET(Q294,-1,0),
    IF(ISBLANK(VLOOKUP($N294,[2]ActorTable!$1:$1048576,MATCH("표준 DI pp Min",[2]ActorTable!$1:$1,0),0)),"삭제",
      INT(VLOOKUP($M294,$AN:$BA,MATCH($AX$1,$AN$1:$BA$1,0),0)*(VLOOKUP($N294,[2]ActorTable!$1:$1048576,MATCH("표준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VLOOKUP($M294,$AN:$BA,MATCH($AZ$1,$AN$1:$BA$1,0),0)+INT($H294*(VLOOKUP($M294,$AN:$BA,MATCH($BA$1,$AN$1:$BA$1,0),0)-VLOOKUP($M294,$AN:$BA,MATCH($AZ$1,$AN$1:$BA$1,0),0)+1))),
IF($M294="지정 캐릭터 PP",
  IF(AND(OR($B294=10,$B294=11),$M294=OFFSET($M294,-1,0)),OFFSET(Q294,-1,0),
    INT($O294*VLOOKUP($M294,$AN:$BA,MATCH($AX$1,$AN$1:$BA$1,0),0))),
"그외없음")))))))</f>
        <v>삭제</v>
      </c>
      <c r="R294" t="str">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영웅등급"),VLOOKUP($M294,$AN:$BA,MATCH($AX$1,$AN$1:$BA$1,0),0),
IF(OR($M294="지정 캐릭터",$M294="지정 캐릭터 LBP1",$M294="지정 캐릭터 LBP2",$M294="지정 캐릭터 LBP3"),
  IF(AND(OR($B294=10,$B294=11),$M294=OFFSET($M294,-1,0)),OFFSET(R294,-1,0),
    INT(VLOOKUP($M294,$AN:$BA,MATCH($AX$1,$AN$1:$BA$1,0),0)*(VLOOKUP($N294,[2]ActorTable!$1:$1048576,MATCH("표준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VLOOKUP($M294,$AN:$BA,MATCH($AX$1,$AN$1:$BA$1,0),0)+INT($I294*(VLOOKUP($M294,$AN:$BA,MATCH($AY$1,$AN$1:$BA$1,0),0)-VLOOKUP($M294,$AN:$BA,MATCH($AX$1,$AN$1:$BA$1,0),0)+1))),
IF($M294="지정 캐릭터 PP",
  IF(AND(OR($B294=10,$B294=11),$M294=OFFSET($M294,-1,0)),OFFSET(R294,-1,0),
    INT($O294*(VLOOKUP($M294,$AN:$BA,MATCH($AX$1,$AN$1:$BA$1,0),0)*(VLOOKUP($M294,$AN:$BA,MATCH($AY$1,$AN$1:$BA$1,0),0)+$I294*(VLOOKUP($M294,$AN:$BA,MATCH($AZ$1,$AN$1:$BA$1,0),0)-VLOOKUP($M294,$AN:$BA,MATCH($AY$1,$AN$1:$BA$1,0),0)))))),
IF(OR($M294="안 지정 캐릭터 PP 일반등급",$M294="안 지정 캐릭터 PP 영웅등급"),
  IF(AND(OR($B294=10,$B294=11),$M294=OFFSET($M294,-1,0)),OFFSET(R294,-1,0),
    $O294*VLOOKUP($M294,$AN:$BA,MATCH($AX$1,$AN$1:$BA$1,0),0)),
"그외없음")))))))</f>
        <v>삭제</v>
      </c>
      <c r="S294" t="str">
        <f ca="1">IF(OR(ISNUMBER(N294),N294="삭제"),"",
IF(LEFT(N294,5)="Equip",
  IF($BN$1&lt;VLOOKUP(N294,[1]EquipTable!$1:$1048576,MATCH("업데이트순번",[1]EquipTable!$1:$1,0),0),"업데이트순번이상",""),
IF(LEFT(N294,5)="Actor",
  IF($BW$1&lt;VLOOKUP(N294,[2]ActorTable!$1:$1048576,MATCH("업데이트순번",[2]ActorTable!$1:$1,0),0),"업데이트순번이상",""),
"그외없음")))</f>
        <v/>
      </c>
      <c r="T294">
        <f t="shared" ca="1" si="84"/>
        <v>0</v>
      </c>
      <c r="AA294" t="str">
        <f t="shared" ca="1" si="85"/>
        <v/>
      </c>
      <c r="AH294" t="str">
        <f t="shared" si="86"/>
        <v/>
      </c>
      <c r="AI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IFERROR(VLOOKUP(AC294,[2]ActorTable!$A:$G,MATCH("이름참고",[2]ActorTable!$1:$1,0),0),"캐릭터없음"),
"")))))</f>
        <v/>
      </c>
      <c r="AJ294">
        <v>1</v>
      </c>
      <c r="AK29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v>
      </c>
      <c r="AL294" t="str">
        <f t="shared" ca="1" si="87"/>
        <v>{"dy":14,"sl":9}</v>
      </c>
    </row>
    <row r="295" spans="1:38">
      <c r="A295">
        <v>15</v>
      </c>
      <c r="B295">
        <v>9</v>
      </c>
      <c r="C295">
        <f t="shared" si="82"/>
        <v>0</v>
      </c>
      <c r="D295">
        <f t="shared" ca="1" si="94"/>
        <v>0.47419796307006024</v>
      </c>
      <c r="E295">
        <f t="shared" ca="1" si="94"/>
        <v>0.88130831617462202</v>
      </c>
      <c r="F295">
        <f t="shared" ca="1" si="94"/>
        <v>0.57625632476872357</v>
      </c>
      <c r="G295">
        <f t="shared" ca="1" si="94"/>
        <v>0.47880574144017074</v>
      </c>
      <c r="H295">
        <f t="shared" ca="1" si="94"/>
        <v>0.36887917531389125</v>
      </c>
      <c r="I295">
        <f t="shared" ca="1" si="94"/>
        <v>0.2071855145987731</v>
      </c>
      <c r="M295" t="str">
        <f t="shared" ca="1" si="83"/>
        <v>삭제</v>
      </c>
      <c r="N295" t="str">
        <f t="shared" ca="1" si="90"/>
        <v>삭제</v>
      </c>
      <c r="O295" t="str">
        <f t="shared" ca="1" si="88"/>
        <v>삭제</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캐릭터",$M295="지정 캐릭터 LBP1",$M295="지정 캐릭터 LBP2",$M295="지정 캐릭터 LBP3",$M295="안 지정 캐릭터 영웅등급"),"DI",
IF($M295="지정 캐릭터 PP","DI",
IF(OR($M295="안 지정 캐릭터 PP 일반등급",$M295="안 지정 캐릭터 PP 영웅등급"),"GO",
"그외없음"))))))</f>
        <v>삭제</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캐릭터",$M295="지정 캐릭터 LBP1",$M295="지정 캐릭터 LBP2",$M295="지정 캐릭터 LBP3"),
  IF(AND(OR($B295=10,$B295=11),$M295=OFFSET($M295,-1,0)),OFFSET(Q295,-1,0),
    IF(ISBLANK(VLOOKUP($N295,[2]ActorTable!$1:$1048576,MATCH("표준 DI pp Min",[2]ActorTable!$1:$1,0),0)),"삭제",
      INT(VLOOKUP($M295,$AN:$BA,MATCH($AX$1,$AN$1:$BA$1,0),0)*(VLOOKUP($N295,[2]ActorTable!$1:$1048576,MATCH("표준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VLOOKUP($M295,$AN:$BA,MATCH($AZ$1,$AN$1:$BA$1,0),0)+INT($H295*(VLOOKUP($M295,$AN:$BA,MATCH($BA$1,$AN$1:$BA$1,0),0)-VLOOKUP($M295,$AN:$BA,MATCH($AZ$1,$AN$1:$BA$1,0),0)+1))),
IF($M295="지정 캐릭터 PP",
  IF(AND(OR($B295=10,$B295=11),$M295=OFFSET($M295,-1,0)),OFFSET(Q295,-1,0),
    INT($O295*VLOOKUP($M295,$AN:$BA,MATCH($AX$1,$AN$1:$BA$1,0),0))),
"그외없음")))))))</f>
        <v>삭제</v>
      </c>
      <c r="R295" t="str">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영웅등급"),VLOOKUP($M295,$AN:$BA,MATCH($AX$1,$AN$1:$BA$1,0),0),
IF(OR($M295="지정 캐릭터",$M295="지정 캐릭터 LBP1",$M295="지정 캐릭터 LBP2",$M295="지정 캐릭터 LBP3"),
  IF(AND(OR($B295=10,$B295=11),$M295=OFFSET($M295,-1,0)),OFFSET(R295,-1,0),
    INT(VLOOKUP($M295,$AN:$BA,MATCH($AX$1,$AN$1:$BA$1,0),0)*(VLOOKUP($N295,[2]ActorTable!$1:$1048576,MATCH("표준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VLOOKUP($M295,$AN:$BA,MATCH($AX$1,$AN$1:$BA$1,0),0)+INT($I295*(VLOOKUP($M295,$AN:$BA,MATCH($AY$1,$AN$1:$BA$1,0),0)-VLOOKUP($M295,$AN:$BA,MATCH($AX$1,$AN$1:$BA$1,0),0)+1))),
IF($M295="지정 캐릭터 PP",
  IF(AND(OR($B295=10,$B295=11),$M295=OFFSET($M295,-1,0)),OFFSET(R295,-1,0),
    INT($O295*(VLOOKUP($M295,$AN:$BA,MATCH($AX$1,$AN$1:$BA$1,0),0)*(VLOOKUP($M295,$AN:$BA,MATCH($AY$1,$AN$1:$BA$1,0),0)+$I295*(VLOOKUP($M295,$AN:$BA,MATCH($AZ$1,$AN$1:$BA$1,0),0)-VLOOKUP($M295,$AN:$BA,MATCH($AY$1,$AN$1:$BA$1,0),0)))))),
IF(OR($M295="안 지정 캐릭터 PP 일반등급",$M295="안 지정 캐릭터 PP 영웅등급"),
  IF(AND(OR($B295=10,$B295=11),$M295=OFFSET($M295,-1,0)),OFFSET(R295,-1,0),
    $O295*VLOOKUP($M295,$AN:$BA,MATCH($AX$1,$AN$1:$BA$1,0),0)),
"그외없음")))))))</f>
        <v>삭제</v>
      </c>
      <c r="S295" t="str">
        <f ca="1">IF(OR(ISNUMBER(N295),N295="삭제"),"",
IF(LEFT(N295,5)="Equip",
  IF($BN$1&lt;VLOOKUP(N295,[1]EquipTable!$1:$1048576,MATCH("업데이트순번",[1]EquipTable!$1:$1,0),0),"업데이트순번이상",""),
IF(LEFT(N295,5)="Actor",
  IF($BW$1&lt;VLOOKUP(N295,[2]ActorTable!$1:$1048576,MATCH("업데이트순번",[2]ActorTable!$1:$1,0),0),"업데이트순번이상",""),
"그외없음")))</f>
        <v/>
      </c>
      <c r="T295">
        <f t="shared" ca="1" si="84"/>
        <v>0</v>
      </c>
      <c r="AA295" t="str">
        <f t="shared" ca="1" si="85"/>
        <v/>
      </c>
      <c r="AH295" t="str">
        <f t="shared" si="86"/>
        <v/>
      </c>
      <c r="AI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IFERROR(VLOOKUP(AC295,[2]ActorTable!$A:$G,MATCH("이름참고",[2]ActorTable!$1:$1,0),0),"캐릭터없음"),
"")))))</f>
        <v/>
      </c>
      <c r="AJ295">
        <v>1</v>
      </c>
      <c r="AK29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v>
      </c>
      <c r="AL295" t="str">
        <f t="shared" ca="1" si="87"/>
        <v>{"dy":15,"sl":9}</v>
      </c>
    </row>
    <row r="296" spans="1:38">
      <c r="A296">
        <v>16</v>
      </c>
      <c r="B296">
        <v>9</v>
      </c>
      <c r="C296">
        <f t="shared" si="82"/>
        <v>0</v>
      </c>
      <c r="D296">
        <f t="shared" ca="1" si="94"/>
        <v>0.74777456098929973</v>
      </c>
      <c r="E296">
        <f t="shared" ca="1" si="94"/>
        <v>0.66787115013199605</v>
      </c>
      <c r="F296">
        <f t="shared" ca="1" si="94"/>
        <v>0.70640917892798039</v>
      </c>
      <c r="G296">
        <f t="shared" ca="1" si="94"/>
        <v>0.67581699615791069</v>
      </c>
      <c r="H296">
        <f t="shared" ca="1" si="94"/>
        <v>0.90188313869245818</v>
      </c>
      <c r="I296">
        <f t="shared" ca="1" si="94"/>
        <v>0.85645781542467891</v>
      </c>
      <c r="M296" t="str">
        <f t="shared" ca="1" si="83"/>
        <v>삭제</v>
      </c>
      <c r="N296" t="str">
        <f t="shared" ca="1" si="90"/>
        <v>삭제</v>
      </c>
      <c r="O296" t="str">
        <f t="shared" ca="1" si="88"/>
        <v>삭제</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캐릭터",$M296="지정 캐릭터 LBP1",$M296="지정 캐릭터 LBP2",$M296="지정 캐릭터 LBP3",$M296="안 지정 캐릭터 영웅등급"),"DI",
IF($M296="지정 캐릭터 PP","DI",
IF(OR($M296="안 지정 캐릭터 PP 일반등급",$M296="안 지정 캐릭터 PP 영웅등급"),"GO",
"그외없음"))))))</f>
        <v>삭제</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캐릭터",$M296="지정 캐릭터 LBP1",$M296="지정 캐릭터 LBP2",$M296="지정 캐릭터 LBP3"),
  IF(AND(OR($B296=10,$B296=11),$M296=OFFSET($M296,-1,0)),OFFSET(Q296,-1,0),
    IF(ISBLANK(VLOOKUP($N296,[2]ActorTable!$1:$1048576,MATCH("표준 DI pp Min",[2]ActorTable!$1:$1,0),0)),"삭제",
      INT(VLOOKUP($M296,$AN:$BA,MATCH($AX$1,$AN$1:$BA$1,0),0)*(VLOOKUP($N296,[2]ActorTable!$1:$1048576,MATCH("표준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VLOOKUP($M296,$AN:$BA,MATCH($AZ$1,$AN$1:$BA$1,0),0)+INT($H296*(VLOOKUP($M296,$AN:$BA,MATCH($BA$1,$AN$1:$BA$1,0),0)-VLOOKUP($M296,$AN:$BA,MATCH($AZ$1,$AN$1:$BA$1,0),0)+1))),
IF($M296="지정 캐릭터 PP",
  IF(AND(OR($B296=10,$B296=11),$M296=OFFSET($M296,-1,0)),OFFSET(Q296,-1,0),
    INT($O296*VLOOKUP($M296,$AN:$BA,MATCH($AX$1,$AN$1:$BA$1,0),0))),
"그외없음")))))))</f>
        <v>삭제</v>
      </c>
      <c r="R296" t="str">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영웅등급"),VLOOKUP($M296,$AN:$BA,MATCH($AX$1,$AN$1:$BA$1,0),0),
IF(OR($M296="지정 캐릭터",$M296="지정 캐릭터 LBP1",$M296="지정 캐릭터 LBP2",$M296="지정 캐릭터 LBP3"),
  IF(AND(OR($B296=10,$B296=11),$M296=OFFSET($M296,-1,0)),OFFSET(R296,-1,0),
    INT(VLOOKUP($M296,$AN:$BA,MATCH($AX$1,$AN$1:$BA$1,0),0)*(VLOOKUP($N296,[2]ActorTable!$1:$1048576,MATCH("표준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VLOOKUP($M296,$AN:$BA,MATCH($AX$1,$AN$1:$BA$1,0),0)+INT($I296*(VLOOKUP($M296,$AN:$BA,MATCH($AY$1,$AN$1:$BA$1,0),0)-VLOOKUP($M296,$AN:$BA,MATCH($AX$1,$AN$1:$BA$1,0),0)+1))),
IF($M296="지정 캐릭터 PP",
  IF(AND(OR($B296=10,$B296=11),$M296=OFFSET($M296,-1,0)),OFFSET(R296,-1,0),
    INT($O296*(VLOOKUP($M296,$AN:$BA,MATCH($AX$1,$AN$1:$BA$1,0),0)*(VLOOKUP($M296,$AN:$BA,MATCH($AY$1,$AN$1:$BA$1,0),0)+$I296*(VLOOKUP($M296,$AN:$BA,MATCH($AZ$1,$AN$1:$BA$1,0),0)-VLOOKUP($M296,$AN:$BA,MATCH($AY$1,$AN$1:$BA$1,0),0)))))),
IF(OR($M296="안 지정 캐릭터 PP 일반등급",$M296="안 지정 캐릭터 PP 영웅등급"),
  IF(AND(OR($B296=10,$B296=11),$M296=OFFSET($M296,-1,0)),OFFSET(R296,-1,0),
    $O296*VLOOKUP($M296,$AN:$BA,MATCH($AX$1,$AN$1:$BA$1,0),0)),
"그외없음")))))))</f>
        <v>삭제</v>
      </c>
      <c r="S296" t="str">
        <f ca="1">IF(OR(ISNUMBER(N296),N296="삭제"),"",
IF(LEFT(N296,5)="Equip",
  IF($BN$1&lt;VLOOKUP(N296,[1]EquipTable!$1:$1048576,MATCH("업데이트순번",[1]EquipTable!$1:$1,0),0),"업데이트순번이상",""),
IF(LEFT(N296,5)="Actor",
  IF($BW$1&lt;VLOOKUP(N296,[2]ActorTable!$1:$1048576,MATCH("업데이트순번",[2]ActorTable!$1:$1,0),0),"업데이트순번이상",""),
"그외없음")))</f>
        <v/>
      </c>
      <c r="T296">
        <f t="shared" ca="1" si="84"/>
        <v>0</v>
      </c>
      <c r="AA296" t="str">
        <f t="shared" ca="1" si="85"/>
        <v/>
      </c>
      <c r="AH296" t="str">
        <f t="shared" si="86"/>
        <v/>
      </c>
      <c r="AI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IFERROR(VLOOKUP(AC296,[2]ActorTable!$A:$G,MATCH("이름참고",[2]ActorTable!$1:$1,0),0),"캐릭터없음"),
"")))))</f>
        <v/>
      </c>
      <c r="AJ296">
        <v>1</v>
      </c>
      <c r="AK29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v>
      </c>
      <c r="AL296" t="str">
        <f t="shared" ca="1" si="87"/>
        <v>{"dy":16,"sl":9}</v>
      </c>
    </row>
    <row r="297" spans="1:38">
      <c r="A297">
        <v>17</v>
      </c>
      <c r="B297">
        <v>9</v>
      </c>
      <c r="C297">
        <f t="shared" si="82"/>
        <v>0</v>
      </c>
      <c r="D297">
        <f t="shared" ca="1" si="94"/>
        <v>0.74195852419821717</v>
      </c>
      <c r="E297">
        <f t="shared" ca="1" si="94"/>
        <v>0.26859400115240784</v>
      </c>
      <c r="F297">
        <f t="shared" ca="1" si="94"/>
        <v>0.24022758628983365</v>
      </c>
      <c r="G297">
        <f t="shared" ca="1" si="94"/>
        <v>5.7963696814780086E-2</v>
      </c>
      <c r="H297">
        <f t="shared" ca="1" si="94"/>
        <v>0.34455765934008575</v>
      </c>
      <c r="I297">
        <f t="shared" ca="1" si="94"/>
        <v>0.13082667987110208</v>
      </c>
      <c r="M297" t="str">
        <f t="shared" ca="1" si="83"/>
        <v>삭제</v>
      </c>
      <c r="N297" t="str">
        <f t="shared" ca="1" si="90"/>
        <v>삭제</v>
      </c>
      <c r="O297" t="str">
        <f t="shared" ca="1" si="88"/>
        <v>삭제</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캐릭터",$M297="지정 캐릭터 LBP1",$M297="지정 캐릭터 LBP2",$M297="지정 캐릭터 LBP3",$M297="안 지정 캐릭터 영웅등급"),"DI",
IF($M297="지정 캐릭터 PP","DI",
IF(OR($M297="안 지정 캐릭터 PP 일반등급",$M297="안 지정 캐릭터 PP 영웅등급"),"GO",
"그외없음"))))))</f>
        <v>삭제</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캐릭터",$M297="지정 캐릭터 LBP1",$M297="지정 캐릭터 LBP2",$M297="지정 캐릭터 LBP3"),
  IF(AND(OR($B297=10,$B297=11),$M297=OFFSET($M297,-1,0)),OFFSET(Q297,-1,0),
    IF(ISBLANK(VLOOKUP($N297,[2]ActorTable!$1:$1048576,MATCH("표준 DI pp Min",[2]ActorTable!$1:$1,0),0)),"삭제",
      INT(VLOOKUP($M297,$AN:$BA,MATCH($AX$1,$AN$1:$BA$1,0),0)*(VLOOKUP($N297,[2]ActorTable!$1:$1048576,MATCH("표준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VLOOKUP($M297,$AN:$BA,MATCH($AZ$1,$AN$1:$BA$1,0),0)+INT($H297*(VLOOKUP($M297,$AN:$BA,MATCH($BA$1,$AN$1:$BA$1,0),0)-VLOOKUP($M297,$AN:$BA,MATCH($AZ$1,$AN$1:$BA$1,0),0)+1))),
IF($M297="지정 캐릭터 PP",
  IF(AND(OR($B297=10,$B297=11),$M297=OFFSET($M297,-1,0)),OFFSET(Q297,-1,0),
    INT($O297*VLOOKUP($M297,$AN:$BA,MATCH($AX$1,$AN$1:$BA$1,0),0))),
"그외없음")))))))</f>
        <v>삭제</v>
      </c>
      <c r="R297" t="str">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영웅등급"),VLOOKUP($M297,$AN:$BA,MATCH($AX$1,$AN$1:$BA$1,0),0),
IF(OR($M297="지정 캐릭터",$M297="지정 캐릭터 LBP1",$M297="지정 캐릭터 LBP2",$M297="지정 캐릭터 LBP3"),
  IF(AND(OR($B297=10,$B297=11),$M297=OFFSET($M297,-1,0)),OFFSET(R297,-1,0),
    INT(VLOOKUP($M297,$AN:$BA,MATCH($AX$1,$AN$1:$BA$1,0),0)*(VLOOKUP($N297,[2]ActorTable!$1:$1048576,MATCH("표준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VLOOKUP($M297,$AN:$BA,MATCH($AX$1,$AN$1:$BA$1,0),0)+INT($I297*(VLOOKUP($M297,$AN:$BA,MATCH($AY$1,$AN$1:$BA$1,0),0)-VLOOKUP($M297,$AN:$BA,MATCH($AX$1,$AN$1:$BA$1,0),0)+1))),
IF($M297="지정 캐릭터 PP",
  IF(AND(OR($B297=10,$B297=11),$M297=OFFSET($M297,-1,0)),OFFSET(R297,-1,0),
    INT($O297*(VLOOKUP($M297,$AN:$BA,MATCH($AX$1,$AN$1:$BA$1,0),0)*(VLOOKUP($M297,$AN:$BA,MATCH($AY$1,$AN$1:$BA$1,0),0)+$I297*(VLOOKUP($M297,$AN:$BA,MATCH($AZ$1,$AN$1:$BA$1,0),0)-VLOOKUP($M297,$AN:$BA,MATCH($AY$1,$AN$1:$BA$1,0),0)))))),
IF(OR($M297="안 지정 캐릭터 PP 일반등급",$M297="안 지정 캐릭터 PP 영웅등급"),
  IF(AND(OR($B297=10,$B297=11),$M297=OFFSET($M297,-1,0)),OFFSET(R297,-1,0),
    $O297*VLOOKUP($M297,$AN:$BA,MATCH($AX$1,$AN$1:$BA$1,0),0)),
"그외없음")))))))</f>
        <v>삭제</v>
      </c>
      <c r="S297" t="str">
        <f ca="1">IF(OR(ISNUMBER(N297),N297="삭제"),"",
IF(LEFT(N297,5)="Equip",
  IF($BN$1&lt;VLOOKUP(N297,[1]EquipTable!$1:$1048576,MATCH("업데이트순번",[1]EquipTable!$1:$1,0),0),"업데이트순번이상",""),
IF(LEFT(N297,5)="Actor",
  IF($BW$1&lt;VLOOKUP(N297,[2]ActorTable!$1:$1048576,MATCH("업데이트순번",[2]ActorTable!$1:$1,0),0),"업데이트순번이상",""),
"그외없음")))</f>
        <v/>
      </c>
      <c r="T297">
        <f t="shared" ca="1" si="84"/>
        <v>0</v>
      </c>
      <c r="AA297" t="str">
        <f t="shared" ca="1" si="85"/>
        <v/>
      </c>
      <c r="AH297" t="str">
        <f t="shared" si="86"/>
        <v/>
      </c>
      <c r="AI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IFERROR(VLOOKUP(AC297,[2]ActorTable!$A:$G,MATCH("이름참고",[2]ActorTable!$1:$1,0),0),"캐릭터없음"),
"")))))</f>
        <v/>
      </c>
      <c r="AJ297">
        <v>1</v>
      </c>
      <c r="AK29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v>
      </c>
      <c r="AL297" t="str">
        <f t="shared" ca="1" si="87"/>
        <v>{"dy":17,"sl":9}</v>
      </c>
    </row>
    <row r="298" spans="1:38">
      <c r="A298">
        <v>18</v>
      </c>
      <c r="B298">
        <v>9</v>
      </c>
      <c r="C298">
        <f t="shared" si="82"/>
        <v>0</v>
      </c>
      <c r="D298">
        <f t="shared" ca="1" si="94"/>
        <v>7.5651839587836167E-2</v>
      </c>
      <c r="E298">
        <f t="shared" ca="1" si="94"/>
        <v>0.11422357521404269</v>
      </c>
      <c r="F298">
        <f t="shared" ca="1" si="94"/>
        <v>0.18405869984855638</v>
      </c>
      <c r="G298">
        <f t="shared" ca="1" si="94"/>
        <v>0.97771018521987962</v>
      </c>
      <c r="H298">
        <f t="shared" ca="1" si="94"/>
        <v>1.9738115659684641E-2</v>
      </c>
      <c r="I298">
        <f t="shared" ca="1" si="94"/>
        <v>0.78923728840434781</v>
      </c>
      <c r="M298" t="str">
        <f t="shared" ca="1" si="83"/>
        <v>삭제</v>
      </c>
      <c r="N298" t="str">
        <f t="shared" ca="1" si="90"/>
        <v>삭제</v>
      </c>
      <c r="O298" t="str">
        <f t="shared" ca="1" si="88"/>
        <v>삭제</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캐릭터",$M298="지정 캐릭터 LBP1",$M298="지정 캐릭터 LBP2",$M298="지정 캐릭터 LBP3",$M298="안 지정 캐릭터 영웅등급"),"DI",
IF($M298="지정 캐릭터 PP","DI",
IF(OR($M298="안 지정 캐릭터 PP 일반등급",$M298="안 지정 캐릭터 PP 영웅등급"),"GO",
"그외없음"))))))</f>
        <v>삭제</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캐릭터",$M298="지정 캐릭터 LBP1",$M298="지정 캐릭터 LBP2",$M298="지정 캐릭터 LBP3"),
  IF(AND(OR($B298=10,$B298=11),$M298=OFFSET($M298,-1,0)),OFFSET(Q298,-1,0),
    IF(ISBLANK(VLOOKUP($N298,[2]ActorTable!$1:$1048576,MATCH("표준 DI pp Min",[2]ActorTable!$1:$1,0),0)),"삭제",
      INT(VLOOKUP($M298,$AN:$BA,MATCH($AX$1,$AN$1:$BA$1,0),0)*(VLOOKUP($N298,[2]ActorTable!$1:$1048576,MATCH("표준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VLOOKUP($M298,$AN:$BA,MATCH($AZ$1,$AN$1:$BA$1,0),0)+INT($H298*(VLOOKUP($M298,$AN:$BA,MATCH($BA$1,$AN$1:$BA$1,0),0)-VLOOKUP($M298,$AN:$BA,MATCH($AZ$1,$AN$1:$BA$1,0),0)+1))),
IF($M298="지정 캐릭터 PP",
  IF(AND(OR($B298=10,$B298=11),$M298=OFFSET($M298,-1,0)),OFFSET(Q298,-1,0),
    INT($O298*VLOOKUP($M298,$AN:$BA,MATCH($AX$1,$AN$1:$BA$1,0),0))),
"그외없음")))))))</f>
        <v>삭제</v>
      </c>
      <c r="R298" t="str">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영웅등급"),VLOOKUP($M298,$AN:$BA,MATCH($AX$1,$AN$1:$BA$1,0),0),
IF(OR($M298="지정 캐릭터",$M298="지정 캐릭터 LBP1",$M298="지정 캐릭터 LBP2",$M298="지정 캐릭터 LBP3"),
  IF(AND(OR($B298=10,$B298=11),$M298=OFFSET($M298,-1,0)),OFFSET(R298,-1,0),
    INT(VLOOKUP($M298,$AN:$BA,MATCH($AX$1,$AN$1:$BA$1,0),0)*(VLOOKUP($N298,[2]ActorTable!$1:$1048576,MATCH("표준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VLOOKUP($M298,$AN:$BA,MATCH($AX$1,$AN$1:$BA$1,0),0)+INT($I298*(VLOOKUP($M298,$AN:$BA,MATCH($AY$1,$AN$1:$BA$1,0),0)-VLOOKUP($M298,$AN:$BA,MATCH($AX$1,$AN$1:$BA$1,0),0)+1))),
IF($M298="지정 캐릭터 PP",
  IF(AND(OR($B298=10,$B298=11),$M298=OFFSET($M298,-1,0)),OFFSET(R298,-1,0),
    INT($O298*(VLOOKUP($M298,$AN:$BA,MATCH($AX$1,$AN$1:$BA$1,0),0)*(VLOOKUP($M298,$AN:$BA,MATCH($AY$1,$AN$1:$BA$1,0),0)+$I298*(VLOOKUP($M298,$AN:$BA,MATCH($AZ$1,$AN$1:$BA$1,0),0)-VLOOKUP($M298,$AN:$BA,MATCH($AY$1,$AN$1:$BA$1,0),0)))))),
IF(OR($M298="안 지정 캐릭터 PP 일반등급",$M298="안 지정 캐릭터 PP 영웅등급"),
  IF(AND(OR($B298=10,$B298=11),$M298=OFFSET($M298,-1,0)),OFFSET(R298,-1,0),
    $O298*VLOOKUP($M298,$AN:$BA,MATCH($AX$1,$AN$1:$BA$1,0),0)),
"그외없음")))))))</f>
        <v>삭제</v>
      </c>
      <c r="S298" t="str">
        <f ca="1">IF(OR(ISNUMBER(N298),N298="삭제"),"",
IF(LEFT(N298,5)="Equip",
  IF($BN$1&lt;VLOOKUP(N298,[1]EquipTable!$1:$1048576,MATCH("업데이트순번",[1]EquipTable!$1:$1,0),0),"업데이트순번이상",""),
IF(LEFT(N298,5)="Actor",
  IF($BW$1&lt;VLOOKUP(N298,[2]ActorTable!$1:$1048576,MATCH("업데이트순번",[2]ActorTable!$1:$1,0),0),"업데이트순번이상",""),
"그외없음")))</f>
        <v/>
      </c>
      <c r="T298">
        <f t="shared" ca="1" si="84"/>
        <v>0</v>
      </c>
      <c r="AA298" t="str">
        <f t="shared" ca="1" si="85"/>
        <v/>
      </c>
      <c r="AH298" t="str">
        <f t="shared" si="86"/>
        <v/>
      </c>
      <c r="AI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IFERROR(VLOOKUP(AC298,[2]ActorTable!$A:$G,MATCH("이름참고",[2]ActorTable!$1:$1,0),0),"캐릭터없음"),
"")))))</f>
        <v/>
      </c>
      <c r="AJ298">
        <v>1</v>
      </c>
      <c r="AK29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v>
      </c>
      <c r="AL298" t="str">
        <f t="shared" ca="1" si="87"/>
        <v>{"dy":18,"sl":9}</v>
      </c>
    </row>
    <row r="299" spans="1:38">
      <c r="A299">
        <v>19</v>
      </c>
      <c r="B299">
        <v>9</v>
      </c>
      <c r="C299">
        <f t="shared" si="82"/>
        <v>0</v>
      </c>
      <c r="D299">
        <f t="shared" ca="1" si="94"/>
        <v>0.42874293214892822</v>
      </c>
      <c r="E299">
        <f t="shared" ca="1" si="94"/>
        <v>0.25170236330557338</v>
      </c>
      <c r="F299">
        <f t="shared" ca="1" si="94"/>
        <v>0.30199727553915912</v>
      </c>
      <c r="G299">
        <f t="shared" ca="1" si="94"/>
        <v>0.29782729175255829</v>
      </c>
      <c r="H299">
        <f t="shared" ca="1" si="94"/>
        <v>0.11919902363038848</v>
      </c>
      <c r="I299">
        <f t="shared" ca="1" si="94"/>
        <v>0.58836786531866703</v>
      </c>
      <c r="M299" t="str">
        <f t="shared" ca="1" si="83"/>
        <v>삭제</v>
      </c>
      <c r="N299" t="str">
        <f t="shared" ca="1" si="90"/>
        <v>삭제</v>
      </c>
      <c r="O299" t="str">
        <f t="shared" ca="1" si="88"/>
        <v>삭제</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캐릭터",$M299="지정 캐릭터 LBP1",$M299="지정 캐릭터 LBP2",$M299="지정 캐릭터 LBP3",$M299="안 지정 캐릭터 영웅등급"),"DI",
IF($M299="지정 캐릭터 PP","DI",
IF(OR($M299="안 지정 캐릭터 PP 일반등급",$M299="안 지정 캐릭터 PP 영웅등급"),"GO",
"그외없음"))))))</f>
        <v>삭제</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캐릭터",$M299="지정 캐릭터 LBP1",$M299="지정 캐릭터 LBP2",$M299="지정 캐릭터 LBP3"),
  IF(AND(OR($B299=10,$B299=11),$M299=OFFSET($M299,-1,0)),OFFSET(Q299,-1,0),
    IF(ISBLANK(VLOOKUP($N299,[2]ActorTable!$1:$1048576,MATCH("표준 DI pp Min",[2]ActorTable!$1:$1,0),0)),"삭제",
      INT(VLOOKUP($M299,$AN:$BA,MATCH($AX$1,$AN$1:$BA$1,0),0)*(VLOOKUP($N299,[2]ActorTable!$1:$1048576,MATCH("표준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VLOOKUP($M299,$AN:$BA,MATCH($AZ$1,$AN$1:$BA$1,0),0)+INT($H299*(VLOOKUP($M299,$AN:$BA,MATCH($BA$1,$AN$1:$BA$1,0),0)-VLOOKUP($M299,$AN:$BA,MATCH($AZ$1,$AN$1:$BA$1,0),0)+1))),
IF($M299="지정 캐릭터 PP",
  IF(AND(OR($B299=10,$B299=11),$M299=OFFSET($M299,-1,0)),OFFSET(Q299,-1,0),
    INT($O299*VLOOKUP($M299,$AN:$BA,MATCH($AX$1,$AN$1:$BA$1,0),0))),
"그외없음")))))))</f>
        <v>삭제</v>
      </c>
      <c r="R299" t="str">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영웅등급"),VLOOKUP($M299,$AN:$BA,MATCH($AX$1,$AN$1:$BA$1,0),0),
IF(OR($M299="지정 캐릭터",$M299="지정 캐릭터 LBP1",$M299="지정 캐릭터 LBP2",$M299="지정 캐릭터 LBP3"),
  IF(AND(OR($B299=10,$B299=11),$M299=OFFSET($M299,-1,0)),OFFSET(R299,-1,0),
    INT(VLOOKUP($M299,$AN:$BA,MATCH($AX$1,$AN$1:$BA$1,0),0)*(VLOOKUP($N299,[2]ActorTable!$1:$1048576,MATCH("표준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VLOOKUP($M299,$AN:$BA,MATCH($AX$1,$AN$1:$BA$1,0),0)+INT($I299*(VLOOKUP($M299,$AN:$BA,MATCH($AY$1,$AN$1:$BA$1,0),0)-VLOOKUP($M299,$AN:$BA,MATCH($AX$1,$AN$1:$BA$1,0),0)+1))),
IF($M299="지정 캐릭터 PP",
  IF(AND(OR($B299=10,$B299=11),$M299=OFFSET($M299,-1,0)),OFFSET(R299,-1,0),
    INT($O299*(VLOOKUP($M299,$AN:$BA,MATCH($AX$1,$AN$1:$BA$1,0),0)*(VLOOKUP($M299,$AN:$BA,MATCH($AY$1,$AN$1:$BA$1,0),0)+$I299*(VLOOKUP($M299,$AN:$BA,MATCH($AZ$1,$AN$1:$BA$1,0),0)-VLOOKUP($M299,$AN:$BA,MATCH($AY$1,$AN$1:$BA$1,0),0)))))),
IF(OR($M299="안 지정 캐릭터 PP 일반등급",$M299="안 지정 캐릭터 PP 영웅등급"),
  IF(AND(OR($B299=10,$B299=11),$M299=OFFSET($M299,-1,0)),OFFSET(R299,-1,0),
    $O299*VLOOKUP($M299,$AN:$BA,MATCH($AX$1,$AN$1:$BA$1,0),0)),
"그외없음")))))))</f>
        <v>삭제</v>
      </c>
      <c r="S299" t="str">
        <f ca="1">IF(OR(ISNUMBER(N299),N299="삭제"),"",
IF(LEFT(N299,5)="Equip",
  IF($BN$1&lt;VLOOKUP(N299,[1]EquipTable!$1:$1048576,MATCH("업데이트순번",[1]EquipTable!$1:$1,0),0),"업데이트순번이상",""),
IF(LEFT(N299,5)="Actor",
  IF($BW$1&lt;VLOOKUP(N299,[2]ActorTable!$1:$1048576,MATCH("업데이트순번",[2]ActorTable!$1:$1,0),0),"업데이트순번이상",""),
"그외없음")))</f>
        <v/>
      </c>
      <c r="T299">
        <f t="shared" ca="1" si="84"/>
        <v>0</v>
      </c>
      <c r="AA299" t="str">
        <f t="shared" ca="1" si="85"/>
        <v/>
      </c>
      <c r="AH299" t="str">
        <f t="shared" si="86"/>
        <v/>
      </c>
      <c r="AI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IFERROR(VLOOKUP(AC299,[2]ActorTable!$A:$G,MATCH("이름참고",[2]ActorTable!$1:$1,0),0),"캐릭터없음"),
"")))))</f>
        <v/>
      </c>
      <c r="AJ299">
        <v>1</v>
      </c>
      <c r="AK29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v>
      </c>
      <c r="AL299" t="str">
        <f t="shared" ca="1" si="87"/>
        <v>{"dy":19,"sl":9}</v>
      </c>
    </row>
    <row r="300" spans="1:38">
      <c r="A300">
        <v>20</v>
      </c>
      <c r="B300">
        <v>9</v>
      </c>
      <c r="C300">
        <f t="shared" si="82"/>
        <v>0</v>
      </c>
      <c r="D300">
        <f t="shared" ca="1" si="94"/>
        <v>0.37449752740535991</v>
      </c>
      <c r="E300">
        <f t="shared" ca="1" si="94"/>
        <v>0.12854809326136551</v>
      </c>
      <c r="F300">
        <f t="shared" ca="1" si="94"/>
        <v>0.27702114671689804</v>
      </c>
      <c r="G300">
        <f t="shared" ca="1" si="94"/>
        <v>0.77286711266014996</v>
      </c>
      <c r="H300">
        <f t="shared" ca="1" si="94"/>
        <v>0.62232579710139868</v>
      </c>
      <c r="I300">
        <f t="shared" ca="1" si="94"/>
        <v>0.29641116093718523</v>
      </c>
      <c r="M300" t="str">
        <f t="shared" ca="1" si="83"/>
        <v>삭제</v>
      </c>
      <c r="N300" t="str">
        <f t="shared" ca="1" si="90"/>
        <v>삭제</v>
      </c>
      <c r="O300" t="str">
        <f t="shared" ca="1" si="88"/>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캐릭터",$M300="지정 캐릭터 LBP1",$M300="지정 캐릭터 LBP2",$M300="지정 캐릭터 LBP3",$M300="안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캐릭터",$M300="지정 캐릭터 LBP1",$M300="지정 캐릭터 LBP2",$M300="지정 캐릭터 LBP3"),
  IF(AND(OR($B300=10,$B300=11),$M300=OFFSET($M300,-1,0)),OFFSET(Q300,-1,0),
    IF(ISBLANK(VLOOKUP($N300,[2]ActorTable!$1:$1048576,MATCH("표준 DI pp Min",[2]ActorTable!$1:$1,0),0)),"삭제",
      INT(VLOOKUP($M300,$AN:$BA,MATCH($AX$1,$AN$1:$BA$1,0),0)*(VLOOKUP($N300,[2]ActorTable!$1:$1048576,MATCH("표준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VLOOKUP($M300,$AN:$BA,MATCH($AZ$1,$AN$1:$BA$1,0),0)+INT($H300*(VLOOKUP($M300,$AN:$BA,MATCH($BA$1,$AN$1:$BA$1,0),0)-VLOOKUP($M300,$AN:$BA,MATCH($AZ$1,$AN$1:$BA$1,0),0)+1))),
IF($M300="지정 캐릭터 PP",
  IF(AND(OR($B300=10,$B300=11),$M300=OFFSET($M300,-1,0)),OFFSET(Q300,-1,0),
    INT($O300*VLOOKUP($M300,$AN:$BA,MATCH($AX$1,$AN$1:$BA$1,0),0))),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영웅등급"),VLOOKUP($M300,$AN:$BA,MATCH($AX$1,$AN$1:$BA$1,0),0),
IF(OR($M300="지정 캐릭터",$M300="지정 캐릭터 LBP1",$M300="지정 캐릭터 LBP2",$M300="지정 캐릭터 LBP3"),
  IF(AND(OR($B300=10,$B300=11),$M300=OFFSET($M300,-1,0)),OFFSET(R300,-1,0),
    INT(VLOOKUP($M300,$AN:$BA,MATCH($AX$1,$AN$1:$BA$1,0),0)*(VLOOKUP($N300,[2]ActorTable!$1:$1048576,MATCH("표준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VLOOKUP($M300,$AN:$BA,MATCH($AX$1,$AN$1:$BA$1,0),0)+INT($I300*(VLOOKUP($M300,$AN:$BA,MATCH($AY$1,$AN$1:$BA$1,0),0)-VLOOKUP($M300,$AN:$BA,MATCH($AX$1,$AN$1:$BA$1,0),0)+1))),
IF($M300="지정 캐릭터 PP",
  IF(AND(OR($B300=10,$B300=11),$M300=OFFSET($M300,-1,0)),OFFSET(R300,-1,0),
    INT($O300*(VLOOKUP($M300,$AN:$BA,MATCH($AX$1,$AN$1:$BA$1,0),0)*(VLOOKUP($M300,$AN:$BA,MATCH($AY$1,$AN$1:$BA$1,0),0)+$I300*(VLOOKUP($M300,$AN:$BA,MATCH($AZ$1,$AN$1:$BA$1,0),0)-VLOOKUP($M300,$AN:$BA,MATCH($AY$1,$AN$1:$BA$1,0),0)))))),
IF(OR($M300="안 지정 캐릭터 PP 일반등급",$M300="안 지정 캐릭터 PP 영웅등급"),
  IF(AND(OR($B300=10,$B300=11),$M300=OFFSET($M300,-1,0)),OFFSET(R300,-1,0),
    $O300*VLOOKUP($M300,$AN:$BA,MATCH($AX$1,$AN$1:$BA$1,0),0)),
"그외없음")))))))</f>
        <v>삭제</v>
      </c>
      <c r="S300" t="str">
        <f ca="1">IF(OR(ISNUMBER(N300),N300="삭제"),"",
IF(LEFT(N300,5)="Equip",
  IF($BN$1&lt;VLOOKUP(N300,[1]EquipTable!$1:$1048576,MATCH("업데이트순번",[1]EquipTable!$1:$1,0),0),"업데이트순번이상",""),
IF(LEFT(N300,5)="Actor",
  IF($BW$1&lt;VLOOKUP(N300,[2]ActorTable!$1:$1048576,MATCH("업데이트순번",[2]ActorTable!$1:$1,0),0),"업데이트순번이상",""),
"그외없음")))</f>
        <v/>
      </c>
      <c r="T300">
        <f t="shared" ca="1" si="84"/>
        <v>0</v>
      </c>
      <c r="AA300" t="str">
        <f t="shared" ca="1" si="85"/>
        <v/>
      </c>
      <c r="AH300" t="str">
        <f t="shared" si="86"/>
        <v/>
      </c>
      <c r="AI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IFERROR(VLOOKUP(AC300,[2]ActorTable!$A:$G,MATCH("이름참고",[2]ActorTable!$1:$1,0),0),"캐릭터없음"),
"")))))</f>
        <v/>
      </c>
      <c r="AJ300">
        <v>1</v>
      </c>
      <c r="AK30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v>
      </c>
      <c r="AL300" t="str">
        <f t="shared" ca="1" si="87"/>
        <v>{"dy":20,"sl":9}</v>
      </c>
    </row>
    <row r="301" spans="1:38">
      <c r="A301">
        <v>21</v>
      </c>
      <c r="B301">
        <v>9</v>
      </c>
      <c r="C301">
        <f t="shared" si="82"/>
        <v>0</v>
      </c>
      <c r="D301">
        <f t="shared" ca="1" si="94"/>
        <v>0.75840678744702206</v>
      </c>
      <c r="E301">
        <f t="shared" ca="1" si="94"/>
        <v>0.71114177129846079</v>
      </c>
      <c r="F301">
        <f t="shared" ca="1" si="94"/>
        <v>6.3872795364243617E-2</v>
      </c>
      <c r="G301">
        <f t="shared" ca="1" si="94"/>
        <v>0.16093188115244228</v>
      </c>
      <c r="H301">
        <f t="shared" ca="1" si="94"/>
        <v>0.21683441319450192</v>
      </c>
      <c r="I301">
        <f t="shared" ca="1" si="94"/>
        <v>0.4785274725589419</v>
      </c>
      <c r="M301" t="str">
        <f t="shared" ca="1" si="83"/>
        <v>삭제</v>
      </c>
      <c r="N301" t="str">
        <f t="shared" ca="1" si="90"/>
        <v>삭제</v>
      </c>
      <c r="O301" t="str">
        <f t="shared" ca="1" si="88"/>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캐릭터",$M301="지정 캐릭터 LBP1",$M301="지정 캐릭터 LBP2",$M301="지정 캐릭터 LBP3",$M301="안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캐릭터",$M301="지정 캐릭터 LBP1",$M301="지정 캐릭터 LBP2",$M301="지정 캐릭터 LBP3"),
  IF(AND(OR($B301=10,$B301=11),$M301=OFFSET($M301,-1,0)),OFFSET(Q301,-1,0),
    IF(ISBLANK(VLOOKUP($N301,[2]ActorTable!$1:$1048576,MATCH("표준 DI pp Min",[2]ActorTable!$1:$1,0),0)),"삭제",
      INT(VLOOKUP($M301,$AN:$BA,MATCH($AX$1,$AN$1:$BA$1,0),0)*(VLOOKUP($N301,[2]ActorTable!$1:$1048576,MATCH("표준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VLOOKUP($M301,$AN:$BA,MATCH($AZ$1,$AN$1:$BA$1,0),0)+INT($H301*(VLOOKUP($M301,$AN:$BA,MATCH($BA$1,$AN$1:$BA$1,0),0)-VLOOKUP($M301,$AN:$BA,MATCH($AZ$1,$AN$1:$BA$1,0),0)+1))),
IF($M301="지정 캐릭터 PP",
  IF(AND(OR($B301=10,$B301=11),$M301=OFFSET($M301,-1,0)),OFFSET(Q301,-1,0),
    INT($O301*VLOOKUP($M301,$AN:$BA,MATCH($AX$1,$AN$1:$BA$1,0),0))),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영웅등급"),VLOOKUP($M301,$AN:$BA,MATCH($AX$1,$AN$1:$BA$1,0),0),
IF(OR($M301="지정 캐릭터",$M301="지정 캐릭터 LBP1",$M301="지정 캐릭터 LBP2",$M301="지정 캐릭터 LBP3"),
  IF(AND(OR($B301=10,$B301=11),$M301=OFFSET($M301,-1,0)),OFFSET(R301,-1,0),
    INT(VLOOKUP($M301,$AN:$BA,MATCH($AX$1,$AN$1:$BA$1,0),0)*(VLOOKUP($N301,[2]ActorTable!$1:$1048576,MATCH("표준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VLOOKUP($M301,$AN:$BA,MATCH($AX$1,$AN$1:$BA$1,0),0)+INT($I301*(VLOOKUP($M301,$AN:$BA,MATCH($AY$1,$AN$1:$BA$1,0),0)-VLOOKUP($M301,$AN:$BA,MATCH($AX$1,$AN$1:$BA$1,0),0)+1))),
IF($M301="지정 캐릭터 PP",
  IF(AND(OR($B301=10,$B301=11),$M301=OFFSET($M301,-1,0)),OFFSET(R301,-1,0),
    INT($O301*(VLOOKUP($M301,$AN:$BA,MATCH($AX$1,$AN$1:$BA$1,0),0)*(VLOOKUP($M301,$AN:$BA,MATCH($AY$1,$AN$1:$BA$1,0),0)+$I301*(VLOOKUP($M301,$AN:$BA,MATCH($AZ$1,$AN$1:$BA$1,0),0)-VLOOKUP($M301,$AN:$BA,MATCH($AY$1,$AN$1:$BA$1,0),0)))))),
IF(OR($M301="안 지정 캐릭터 PP 일반등급",$M301="안 지정 캐릭터 PP 영웅등급"),
  IF(AND(OR($B301=10,$B301=11),$M301=OFFSET($M301,-1,0)),OFFSET(R301,-1,0),
    $O301*VLOOKUP($M301,$AN:$BA,MATCH($AX$1,$AN$1:$BA$1,0),0)),
"그외없음")))))))</f>
        <v>삭제</v>
      </c>
      <c r="S301" t="str">
        <f ca="1">IF(OR(ISNUMBER(N301),N301="삭제"),"",
IF(LEFT(N301,5)="Equip",
  IF($BN$1&lt;VLOOKUP(N301,[1]EquipTable!$1:$1048576,MATCH("업데이트순번",[1]EquipTable!$1:$1,0),0),"업데이트순번이상",""),
IF(LEFT(N301,5)="Actor",
  IF($BW$1&lt;VLOOKUP(N301,[2]ActorTable!$1:$1048576,MATCH("업데이트순번",[2]ActorTable!$1:$1,0),0),"업데이트순번이상",""),
"그외없음")))</f>
        <v/>
      </c>
      <c r="T301">
        <f t="shared" ca="1" si="84"/>
        <v>0</v>
      </c>
      <c r="AA301" t="str">
        <f t="shared" ca="1" si="85"/>
        <v/>
      </c>
      <c r="AH301" t="str">
        <f t="shared" si="86"/>
        <v/>
      </c>
      <c r="AI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IFERROR(VLOOKUP(AC301,[2]ActorTable!$A:$G,MATCH("이름참고",[2]ActorTable!$1:$1,0),0),"캐릭터없음"),
"")))))</f>
        <v/>
      </c>
      <c r="AJ301">
        <v>1</v>
      </c>
      <c r="AK30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v>
      </c>
      <c r="AL301" t="str">
        <f t="shared" ca="1" si="87"/>
        <v>{"dy":21,"sl":9}</v>
      </c>
    </row>
    <row r="302" spans="1:38">
      <c r="A302">
        <v>22</v>
      </c>
      <c r="B302">
        <v>9</v>
      </c>
      <c r="C302">
        <f t="shared" si="82"/>
        <v>0</v>
      </c>
      <c r="D302">
        <f t="shared" ref="D302:I311" ca="1" si="95">RAND()</f>
        <v>0.95968362149904229</v>
      </c>
      <c r="E302">
        <f t="shared" ca="1" si="95"/>
        <v>4.8146264710314801E-2</v>
      </c>
      <c r="F302">
        <f t="shared" ca="1" si="95"/>
        <v>0.94784285737540042</v>
      </c>
      <c r="G302">
        <f t="shared" ca="1" si="95"/>
        <v>0.72152474424889856</v>
      </c>
      <c r="H302">
        <f t="shared" ca="1" si="95"/>
        <v>0.31119352177901971</v>
      </c>
      <c r="I302">
        <f t="shared" ca="1" si="95"/>
        <v>0.68264998181203718</v>
      </c>
      <c r="M302" t="str">
        <f t="shared" ca="1" si="83"/>
        <v>삭제</v>
      </c>
      <c r="N302" t="str">
        <f t="shared" ca="1" si="90"/>
        <v>삭제</v>
      </c>
      <c r="O302" t="str">
        <f t="shared" ca="1" si="88"/>
        <v>삭제</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캐릭터",$M302="지정 캐릭터 LBP1",$M302="지정 캐릭터 LBP2",$M302="지정 캐릭터 LBP3",$M302="안 지정 캐릭터 영웅등급"),"DI",
IF($M302="지정 캐릭터 PP","DI",
IF(OR($M302="안 지정 캐릭터 PP 일반등급",$M302="안 지정 캐릭터 PP 영웅등급"),"GO",
"그외없음"))))))</f>
        <v>삭제</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캐릭터",$M302="지정 캐릭터 LBP1",$M302="지정 캐릭터 LBP2",$M302="지정 캐릭터 LBP3"),
  IF(AND(OR($B302=10,$B302=11),$M302=OFFSET($M302,-1,0)),OFFSET(Q302,-1,0),
    IF(ISBLANK(VLOOKUP($N302,[2]ActorTable!$1:$1048576,MATCH("표준 DI pp Min",[2]ActorTable!$1:$1,0),0)),"삭제",
      INT(VLOOKUP($M302,$AN:$BA,MATCH($AX$1,$AN$1:$BA$1,0),0)*(VLOOKUP($N302,[2]ActorTable!$1:$1048576,MATCH("표준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VLOOKUP($M302,$AN:$BA,MATCH($AZ$1,$AN$1:$BA$1,0),0)+INT($H302*(VLOOKUP($M302,$AN:$BA,MATCH($BA$1,$AN$1:$BA$1,0),0)-VLOOKUP($M302,$AN:$BA,MATCH($AZ$1,$AN$1:$BA$1,0),0)+1))),
IF($M302="지정 캐릭터 PP",
  IF(AND(OR($B302=10,$B302=11),$M302=OFFSET($M302,-1,0)),OFFSET(Q302,-1,0),
    INT($O302*VLOOKUP($M302,$AN:$BA,MATCH($AX$1,$AN$1:$BA$1,0),0))),
"그외없음")))))))</f>
        <v>삭제</v>
      </c>
      <c r="R302" t="str">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영웅등급"),VLOOKUP($M302,$AN:$BA,MATCH($AX$1,$AN$1:$BA$1,0),0),
IF(OR($M302="지정 캐릭터",$M302="지정 캐릭터 LBP1",$M302="지정 캐릭터 LBP2",$M302="지정 캐릭터 LBP3"),
  IF(AND(OR($B302=10,$B302=11),$M302=OFFSET($M302,-1,0)),OFFSET(R302,-1,0),
    INT(VLOOKUP($M302,$AN:$BA,MATCH($AX$1,$AN$1:$BA$1,0),0)*(VLOOKUP($N302,[2]ActorTable!$1:$1048576,MATCH("표준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VLOOKUP($M302,$AN:$BA,MATCH($AX$1,$AN$1:$BA$1,0),0)+INT($I302*(VLOOKUP($M302,$AN:$BA,MATCH($AY$1,$AN$1:$BA$1,0),0)-VLOOKUP($M302,$AN:$BA,MATCH($AX$1,$AN$1:$BA$1,0),0)+1))),
IF($M302="지정 캐릭터 PP",
  IF(AND(OR($B302=10,$B302=11),$M302=OFFSET($M302,-1,0)),OFFSET(R302,-1,0),
    INT($O302*(VLOOKUP($M302,$AN:$BA,MATCH($AX$1,$AN$1:$BA$1,0),0)*(VLOOKUP($M302,$AN:$BA,MATCH($AY$1,$AN$1:$BA$1,0),0)+$I302*(VLOOKUP($M302,$AN:$BA,MATCH($AZ$1,$AN$1:$BA$1,0),0)-VLOOKUP($M302,$AN:$BA,MATCH($AY$1,$AN$1:$BA$1,0),0)))))),
IF(OR($M302="안 지정 캐릭터 PP 일반등급",$M302="안 지정 캐릭터 PP 영웅등급"),
  IF(AND(OR($B302=10,$B302=11),$M302=OFFSET($M302,-1,0)),OFFSET(R302,-1,0),
    $O302*VLOOKUP($M302,$AN:$BA,MATCH($AX$1,$AN$1:$BA$1,0),0)),
"그외없음")))))))</f>
        <v>삭제</v>
      </c>
      <c r="S302" t="str">
        <f ca="1">IF(OR(ISNUMBER(N302),N302="삭제"),"",
IF(LEFT(N302,5)="Equip",
  IF($BN$1&lt;VLOOKUP(N302,[1]EquipTable!$1:$1048576,MATCH("업데이트순번",[1]EquipTable!$1:$1,0),0),"업데이트순번이상",""),
IF(LEFT(N302,5)="Actor",
  IF($BW$1&lt;VLOOKUP(N302,[2]ActorTable!$1:$1048576,MATCH("업데이트순번",[2]ActorTable!$1:$1,0),0),"업데이트순번이상",""),
"그외없음")))</f>
        <v/>
      </c>
      <c r="T302">
        <f t="shared" ca="1" si="84"/>
        <v>0</v>
      </c>
      <c r="AA302" t="str">
        <f t="shared" ca="1" si="85"/>
        <v/>
      </c>
      <c r="AH302" t="str">
        <f t="shared" si="86"/>
        <v/>
      </c>
      <c r="AI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IFERROR(VLOOKUP(AC302,[2]ActorTable!$A:$G,MATCH("이름참고",[2]ActorTable!$1:$1,0),0),"캐릭터없음"),
"")))))</f>
        <v/>
      </c>
      <c r="AJ302">
        <v>1</v>
      </c>
      <c r="AK30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v>
      </c>
      <c r="AL302" t="str">
        <f t="shared" ca="1" si="87"/>
        <v>{"dy":22,"sl":9}</v>
      </c>
    </row>
    <row r="303" spans="1:38">
      <c r="A303">
        <v>23</v>
      </c>
      <c r="B303">
        <v>9</v>
      </c>
      <c r="C303">
        <f t="shared" si="82"/>
        <v>0</v>
      </c>
      <c r="D303">
        <f t="shared" ca="1" si="95"/>
        <v>0.35611497980840501</v>
      </c>
      <c r="E303">
        <f t="shared" ca="1" si="95"/>
        <v>0.62407622469819501</v>
      </c>
      <c r="F303">
        <f t="shared" ca="1" si="95"/>
        <v>0.39473375413468026</v>
      </c>
      <c r="G303">
        <f t="shared" ca="1" si="95"/>
        <v>5.1320596303586097E-2</v>
      </c>
      <c r="H303">
        <f t="shared" ca="1" si="95"/>
        <v>0.84446995863479102</v>
      </c>
      <c r="I303">
        <f t="shared" ca="1" si="95"/>
        <v>0.25974334265691401</v>
      </c>
      <c r="M303" t="str">
        <f t="shared" ca="1" si="83"/>
        <v>삭제</v>
      </c>
      <c r="N303" t="str">
        <f t="shared" ca="1" si="90"/>
        <v>삭제</v>
      </c>
      <c r="O303" t="str">
        <f t="shared" ca="1" si="88"/>
        <v>삭제</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캐릭터",$M303="지정 캐릭터 LBP1",$M303="지정 캐릭터 LBP2",$M303="지정 캐릭터 LBP3",$M303="안 지정 캐릭터 영웅등급"),"DI",
IF($M303="지정 캐릭터 PP","DI",
IF(OR($M303="안 지정 캐릭터 PP 일반등급",$M303="안 지정 캐릭터 PP 영웅등급"),"GO",
"그외없음"))))))</f>
        <v>삭제</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캐릭터",$M303="지정 캐릭터 LBP1",$M303="지정 캐릭터 LBP2",$M303="지정 캐릭터 LBP3"),
  IF(AND(OR($B303=10,$B303=11),$M303=OFFSET($M303,-1,0)),OFFSET(Q303,-1,0),
    IF(ISBLANK(VLOOKUP($N303,[2]ActorTable!$1:$1048576,MATCH("표준 DI pp Min",[2]ActorTable!$1:$1,0),0)),"삭제",
      INT(VLOOKUP($M303,$AN:$BA,MATCH($AX$1,$AN$1:$BA$1,0),0)*(VLOOKUP($N303,[2]ActorTable!$1:$1048576,MATCH("표준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VLOOKUP($M303,$AN:$BA,MATCH($AZ$1,$AN$1:$BA$1,0),0)+INT($H303*(VLOOKUP($M303,$AN:$BA,MATCH($BA$1,$AN$1:$BA$1,0),0)-VLOOKUP($M303,$AN:$BA,MATCH($AZ$1,$AN$1:$BA$1,0),0)+1))),
IF($M303="지정 캐릭터 PP",
  IF(AND(OR($B303=10,$B303=11),$M303=OFFSET($M303,-1,0)),OFFSET(Q303,-1,0),
    INT($O303*VLOOKUP($M303,$AN:$BA,MATCH($AX$1,$AN$1:$BA$1,0),0))),
"그외없음")))))))</f>
        <v>삭제</v>
      </c>
      <c r="R303" t="str">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영웅등급"),VLOOKUP($M303,$AN:$BA,MATCH($AX$1,$AN$1:$BA$1,0),0),
IF(OR($M303="지정 캐릭터",$M303="지정 캐릭터 LBP1",$M303="지정 캐릭터 LBP2",$M303="지정 캐릭터 LBP3"),
  IF(AND(OR($B303=10,$B303=11),$M303=OFFSET($M303,-1,0)),OFFSET(R303,-1,0),
    INT(VLOOKUP($M303,$AN:$BA,MATCH($AX$1,$AN$1:$BA$1,0),0)*(VLOOKUP($N303,[2]ActorTable!$1:$1048576,MATCH("표준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VLOOKUP($M303,$AN:$BA,MATCH($AX$1,$AN$1:$BA$1,0),0)+INT($I303*(VLOOKUP($M303,$AN:$BA,MATCH($AY$1,$AN$1:$BA$1,0),0)-VLOOKUP($M303,$AN:$BA,MATCH($AX$1,$AN$1:$BA$1,0),0)+1))),
IF($M303="지정 캐릭터 PP",
  IF(AND(OR($B303=10,$B303=11),$M303=OFFSET($M303,-1,0)),OFFSET(R303,-1,0),
    INT($O303*(VLOOKUP($M303,$AN:$BA,MATCH($AX$1,$AN$1:$BA$1,0),0)*(VLOOKUP($M303,$AN:$BA,MATCH($AY$1,$AN$1:$BA$1,0),0)+$I303*(VLOOKUP($M303,$AN:$BA,MATCH($AZ$1,$AN$1:$BA$1,0),0)-VLOOKUP($M303,$AN:$BA,MATCH($AY$1,$AN$1:$BA$1,0),0)))))),
IF(OR($M303="안 지정 캐릭터 PP 일반등급",$M303="안 지정 캐릭터 PP 영웅등급"),
  IF(AND(OR($B303=10,$B303=11),$M303=OFFSET($M303,-1,0)),OFFSET(R303,-1,0),
    $O303*VLOOKUP($M303,$AN:$BA,MATCH($AX$1,$AN$1:$BA$1,0),0)),
"그외없음")))))))</f>
        <v>삭제</v>
      </c>
      <c r="S303" t="str">
        <f ca="1">IF(OR(ISNUMBER(N303),N303="삭제"),"",
IF(LEFT(N303,5)="Equip",
  IF($BN$1&lt;VLOOKUP(N303,[1]EquipTable!$1:$1048576,MATCH("업데이트순번",[1]EquipTable!$1:$1,0),0),"업데이트순번이상",""),
IF(LEFT(N303,5)="Actor",
  IF($BW$1&lt;VLOOKUP(N303,[2]ActorTable!$1:$1048576,MATCH("업데이트순번",[2]ActorTable!$1:$1,0),0),"업데이트순번이상",""),
"그외없음")))</f>
        <v/>
      </c>
      <c r="T303">
        <f t="shared" ca="1" si="84"/>
        <v>0</v>
      </c>
      <c r="AA303" t="str">
        <f t="shared" ca="1" si="85"/>
        <v/>
      </c>
      <c r="AH303" t="str">
        <f t="shared" si="86"/>
        <v/>
      </c>
      <c r="AI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IFERROR(VLOOKUP(AC303,[2]ActorTable!$A:$G,MATCH("이름참고",[2]ActorTable!$1:$1,0),0),"캐릭터없음"),
"")))))</f>
        <v/>
      </c>
      <c r="AJ303">
        <v>1</v>
      </c>
      <c r="AK30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v>
      </c>
      <c r="AL303" t="str">
        <f t="shared" ca="1" si="87"/>
        <v>{"dy":23,"sl":9}</v>
      </c>
    </row>
    <row r="304" spans="1:38">
      <c r="A304">
        <v>24</v>
      </c>
      <c r="B304">
        <v>9</v>
      </c>
      <c r="C304">
        <f t="shared" si="82"/>
        <v>0</v>
      </c>
      <c r="D304">
        <f t="shared" ca="1" si="95"/>
        <v>0.42003499720625614</v>
      </c>
      <c r="E304">
        <f t="shared" ca="1" si="95"/>
        <v>0.87269220297763583</v>
      </c>
      <c r="F304">
        <f t="shared" ca="1" si="95"/>
        <v>0.51161684248756767</v>
      </c>
      <c r="G304">
        <f t="shared" ca="1" si="95"/>
        <v>0.62755961265665794</v>
      </c>
      <c r="H304">
        <f t="shared" ca="1" si="95"/>
        <v>4.1058415276324922E-2</v>
      </c>
      <c r="I304">
        <f t="shared" ca="1" si="95"/>
        <v>0.56263650473177917</v>
      </c>
      <c r="M304" t="str">
        <f t="shared" ca="1" si="83"/>
        <v>삭제</v>
      </c>
      <c r="N304" t="str">
        <f t="shared" ca="1" si="90"/>
        <v>삭제</v>
      </c>
      <c r="O304" t="str">
        <f t="shared" ca="1" si="88"/>
        <v>삭제</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캐릭터",$M304="지정 캐릭터 LBP1",$M304="지정 캐릭터 LBP2",$M304="지정 캐릭터 LBP3",$M304="안 지정 캐릭터 영웅등급"),"DI",
IF($M304="지정 캐릭터 PP","DI",
IF(OR($M304="안 지정 캐릭터 PP 일반등급",$M304="안 지정 캐릭터 PP 영웅등급"),"GO",
"그외없음"))))))</f>
        <v>삭제</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캐릭터",$M304="지정 캐릭터 LBP1",$M304="지정 캐릭터 LBP2",$M304="지정 캐릭터 LBP3"),
  IF(AND(OR($B304=10,$B304=11),$M304=OFFSET($M304,-1,0)),OFFSET(Q304,-1,0),
    IF(ISBLANK(VLOOKUP($N304,[2]ActorTable!$1:$1048576,MATCH("표준 DI pp Min",[2]ActorTable!$1:$1,0),0)),"삭제",
      INT(VLOOKUP($M304,$AN:$BA,MATCH($AX$1,$AN$1:$BA$1,0),0)*(VLOOKUP($N304,[2]ActorTable!$1:$1048576,MATCH("표준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VLOOKUP($M304,$AN:$BA,MATCH($AZ$1,$AN$1:$BA$1,0),0)+INT($H304*(VLOOKUP($M304,$AN:$BA,MATCH($BA$1,$AN$1:$BA$1,0),0)-VLOOKUP($M304,$AN:$BA,MATCH($AZ$1,$AN$1:$BA$1,0),0)+1))),
IF($M304="지정 캐릭터 PP",
  IF(AND(OR($B304=10,$B304=11),$M304=OFFSET($M304,-1,0)),OFFSET(Q304,-1,0),
    INT($O304*VLOOKUP($M304,$AN:$BA,MATCH($AX$1,$AN$1:$BA$1,0),0))),
"그외없음")))))))</f>
        <v>삭제</v>
      </c>
      <c r="R304" t="str">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영웅등급"),VLOOKUP($M304,$AN:$BA,MATCH($AX$1,$AN$1:$BA$1,0),0),
IF(OR($M304="지정 캐릭터",$M304="지정 캐릭터 LBP1",$M304="지정 캐릭터 LBP2",$M304="지정 캐릭터 LBP3"),
  IF(AND(OR($B304=10,$B304=11),$M304=OFFSET($M304,-1,0)),OFFSET(R304,-1,0),
    INT(VLOOKUP($M304,$AN:$BA,MATCH($AX$1,$AN$1:$BA$1,0),0)*(VLOOKUP($N304,[2]ActorTable!$1:$1048576,MATCH("표준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VLOOKUP($M304,$AN:$BA,MATCH($AX$1,$AN$1:$BA$1,0),0)+INT($I304*(VLOOKUP($M304,$AN:$BA,MATCH($AY$1,$AN$1:$BA$1,0),0)-VLOOKUP($M304,$AN:$BA,MATCH($AX$1,$AN$1:$BA$1,0),0)+1))),
IF($M304="지정 캐릭터 PP",
  IF(AND(OR($B304=10,$B304=11),$M304=OFFSET($M304,-1,0)),OFFSET(R304,-1,0),
    INT($O304*(VLOOKUP($M304,$AN:$BA,MATCH($AX$1,$AN$1:$BA$1,0),0)*(VLOOKUP($M304,$AN:$BA,MATCH($AY$1,$AN$1:$BA$1,0),0)+$I304*(VLOOKUP($M304,$AN:$BA,MATCH($AZ$1,$AN$1:$BA$1,0),0)-VLOOKUP($M304,$AN:$BA,MATCH($AY$1,$AN$1:$BA$1,0),0)))))),
IF(OR($M304="안 지정 캐릭터 PP 일반등급",$M304="안 지정 캐릭터 PP 영웅등급"),
  IF(AND(OR($B304=10,$B304=11),$M304=OFFSET($M304,-1,0)),OFFSET(R304,-1,0),
    $O304*VLOOKUP($M304,$AN:$BA,MATCH($AX$1,$AN$1:$BA$1,0),0)),
"그외없음")))))))</f>
        <v>삭제</v>
      </c>
      <c r="S304" t="str">
        <f ca="1">IF(OR(ISNUMBER(N304),N304="삭제"),"",
IF(LEFT(N304,5)="Equip",
  IF($BN$1&lt;VLOOKUP(N304,[1]EquipTable!$1:$1048576,MATCH("업데이트순번",[1]EquipTable!$1:$1,0),0),"업데이트순번이상",""),
IF(LEFT(N304,5)="Actor",
  IF($BW$1&lt;VLOOKUP(N304,[2]ActorTable!$1:$1048576,MATCH("업데이트순번",[2]ActorTable!$1:$1,0),0),"업데이트순번이상",""),
"그외없음")))</f>
        <v/>
      </c>
      <c r="T304">
        <f t="shared" ca="1" si="84"/>
        <v>0</v>
      </c>
      <c r="AA304" t="str">
        <f t="shared" ca="1" si="85"/>
        <v/>
      </c>
      <c r="AH304" t="str">
        <f t="shared" si="86"/>
        <v/>
      </c>
      <c r="AI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IFERROR(VLOOKUP(AC304,[2]ActorTable!$A:$G,MATCH("이름참고",[2]ActorTable!$1:$1,0),0),"캐릭터없음"),
"")))))</f>
        <v/>
      </c>
      <c r="AJ304">
        <v>1</v>
      </c>
      <c r="AK30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v>
      </c>
      <c r="AL304" t="str">
        <f t="shared" ca="1" si="87"/>
        <v>{"dy":24,"sl":9}</v>
      </c>
    </row>
    <row r="305" spans="1:38">
      <c r="A305">
        <v>25</v>
      </c>
      <c r="B305">
        <v>9</v>
      </c>
      <c r="C305">
        <f t="shared" si="82"/>
        <v>0</v>
      </c>
      <c r="D305">
        <f t="shared" ca="1" si="95"/>
        <v>0.65303489123399194</v>
      </c>
      <c r="E305">
        <f t="shared" ca="1" si="95"/>
        <v>0.64690706521630859</v>
      </c>
      <c r="F305">
        <f t="shared" ca="1" si="95"/>
        <v>0.52540782620554316</v>
      </c>
      <c r="G305">
        <f t="shared" ca="1" si="95"/>
        <v>0.87181785437268544</v>
      </c>
      <c r="H305">
        <f t="shared" ca="1" si="95"/>
        <v>0.24423580716934201</v>
      </c>
      <c r="I305">
        <f t="shared" ca="1" si="95"/>
        <v>0.33446199594610715</v>
      </c>
      <c r="M305" t="str">
        <f t="shared" ca="1" si="83"/>
        <v>삭제</v>
      </c>
      <c r="N305" t="str">
        <f t="shared" ca="1" si="90"/>
        <v>삭제</v>
      </c>
      <c r="O305" t="str">
        <f t="shared" ca="1" si="88"/>
        <v>삭제</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캐릭터",$M305="지정 캐릭터 LBP1",$M305="지정 캐릭터 LBP2",$M305="지정 캐릭터 LBP3",$M305="안 지정 캐릭터 영웅등급"),"DI",
IF($M305="지정 캐릭터 PP","DI",
IF(OR($M305="안 지정 캐릭터 PP 일반등급",$M305="안 지정 캐릭터 PP 영웅등급"),"GO",
"그외없음"))))))</f>
        <v>삭제</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캐릭터",$M305="지정 캐릭터 LBP1",$M305="지정 캐릭터 LBP2",$M305="지정 캐릭터 LBP3"),
  IF(AND(OR($B305=10,$B305=11),$M305=OFFSET($M305,-1,0)),OFFSET(Q305,-1,0),
    IF(ISBLANK(VLOOKUP($N305,[2]ActorTable!$1:$1048576,MATCH("표준 DI pp Min",[2]ActorTable!$1:$1,0),0)),"삭제",
      INT(VLOOKUP($M305,$AN:$BA,MATCH($AX$1,$AN$1:$BA$1,0),0)*(VLOOKUP($N305,[2]ActorTable!$1:$1048576,MATCH("표준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VLOOKUP($M305,$AN:$BA,MATCH($AZ$1,$AN$1:$BA$1,0),0)+INT($H305*(VLOOKUP($M305,$AN:$BA,MATCH($BA$1,$AN$1:$BA$1,0),0)-VLOOKUP($M305,$AN:$BA,MATCH($AZ$1,$AN$1:$BA$1,0),0)+1))),
IF($M305="지정 캐릭터 PP",
  IF(AND(OR($B305=10,$B305=11),$M305=OFFSET($M305,-1,0)),OFFSET(Q305,-1,0),
    INT($O305*VLOOKUP($M305,$AN:$BA,MATCH($AX$1,$AN$1:$BA$1,0),0))),
"그외없음")))))))</f>
        <v>삭제</v>
      </c>
      <c r="R305" t="str">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영웅등급"),VLOOKUP($M305,$AN:$BA,MATCH($AX$1,$AN$1:$BA$1,0),0),
IF(OR($M305="지정 캐릭터",$M305="지정 캐릭터 LBP1",$M305="지정 캐릭터 LBP2",$M305="지정 캐릭터 LBP3"),
  IF(AND(OR($B305=10,$B305=11),$M305=OFFSET($M305,-1,0)),OFFSET(R305,-1,0),
    INT(VLOOKUP($M305,$AN:$BA,MATCH($AX$1,$AN$1:$BA$1,0),0)*(VLOOKUP($N305,[2]ActorTable!$1:$1048576,MATCH("표준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VLOOKUP($M305,$AN:$BA,MATCH($AX$1,$AN$1:$BA$1,0),0)+INT($I305*(VLOOKUP($M305,$AN:$BA,MATCH($AY$1,$AN$1:$BA$1,0),0)-VLOOKUP($M305,$AN:$BA,MATCH($AX$1,$AN$1:$BA$1,0),0)+1))),
IF($M305="지정 캐릭터 PP",
  IF(AND(OR($B305=10,$B305=11),$M305=OFFSET($M305,-1,0)),OFFSET(R305,-1,0),
    INT($O305*(VLOOKUP($M305,$AN:$BA,MATCH($AX$1,$AN$1:$BA$1,0),0)*(VLOOKUP($M305,$AN:$BA,MATCH($AY$1,$AN$1:$BA$1,0),0)+$I305*(VLOOKUP($M305,$AN:$BA,MATCH($AZ$1,$AN$1:$BA$1,0),0)-VLOOKUP($M305,$AN:$BA,MATCH($AY$1,$AN$1:$BA$1,0),0)))))),
IF(OR($M305="안 지정 캐릭터 PP 일반등급",$M305="안 지정 캐릭터 PP 영웅등급"),
  IF(AND(OR($B305=10,$B305=11),$M305=OFFSET($M305,-1,0)),OFFSET(R305,-1,0),
    $O305*VLOOKUP($M305,$AN:$BA,MATCH($AX$1,$AN$1:$BA$1,0),0)),
"그외없음")))))))</f>
        <v>삭제</v>
      </c>
      <c r="S305" t="str">
        <f ca="1">IF(OR(ISNUMBER(N305),N305="삭제"),"",
IF(LEFT(N305,5)="Equip",
  IF($BN$1&lt;VLOOKUP(N305,[1]EquipTable!$1:$1048576,MATCH("업데이트순번",[1]EquipTable!$1:$1,0),0),"업데이트순번이상",""),
IF(LEFT(N305,5)="Actor",
  IF($BW$1&lt;VLOOKUP(N305,[2]ActorTable!$1:$1048576,MATCH("업데이트순번",[2]ActorTable!$1:$1,0),0),"업데이트순번이상",""),
"그외없음")))</f>
        <v/>
      </c>
      <c r="T305">
        <f t="shared" ca="1" si="84"/>
        <v>0</v>
      </c>
      <c r="AA305" t="str">
        <f t="shared" ca="1" si="85"/>
        <v/>
      </c>
      <c r="AH305" t="str">
        <f t="shared" si="86"/>
        <v/>
      </c>
      <c r="AI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IFERROR(VLOOKUP(AC305,[2]ActorTable!$A:$G,MATCH("이름참고",[2]ActorTable!$1:$1,0),0),"캐릭터없음"),
"")))))</f>
        <v/>
      </c>
      <c r="AJ305">
        <v>1</v>
      </c>
      <c r="AK30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v>
      </c>
      <c r="AL305" t="str">
        <f t="shared" ca="1" si="87"/>
        <v>{"dy":25,"sl":9}</v>
      </c>
    </row>
    <row r="306" spans="1:38">
      <c r="A306">
        <v>26</v>
      </c>
      <c r="B306">
        <v>9</v>
      </c>
      <c r="C306">
        <f t="shared" si="82"/>
        <v>0</v>
      </c>
      <c r="D306">
        <f t="shared" ca="1" si="95"/>
        <v>0.82921199168635318</v>
      </c>
      <c r="E306">
        <f t="shared" ca="1" si="95"/>
        <v>0.77946158028790469</v>
      </c>
      <c r="F306">
        <f t="shared" ca="1" si="95"/>
        <v>0.71773352988450567</v>
      </c>
      <c r="G306">
        <f t="shared" ca="1" si="95"/>
        <v>0.28245890542665542</v>
      </c>
      <c r="H306">
        <f t="shared" ca="1" si="95"/>
        <v>0.74591663696454591</v>
      </c>
      <c r="I306">
        <f t="shared" ca="1" si="95"/>
        <v>0.75394588640298799</v>
      </c>
      <c r="M306" t="str">
        <f t="shared" ca="1" si="83"/>
        <v>삭제</v>
      </c>
      <c r="N306" t="str">
        <f t="shared" ca="1" si="90"/>
        <v>삭제</v>
      </c>
      <c r="O306" t="str">
        <f t="shared" ca="1" si="88"/>
        <v>삭제</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캐릭터",$M306="지정 캐릭터 LBP1",$M306="지정 캐릭터 LBP2",$M306="지정 캐릭터 LBP3",$M306="안 지정 캐릭터 영웅등급"),"DI",
IF($M306="지정 캐릭터 PP","DI",
IF(OR($M306="안 지정 캐릭터 PP 일반등급",$M306="안 지정 캐릭터 PP 영웅등급"),"GO",
"그외없음"))))))</f>
        <v>삭제</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캐릭터",$M306="지정 캐릭터 LBP1",$M306="지정 캐릭터 LBP2",$M306="지정 캐릭터 LBP3"),
  IF(AND(OR($B306=10,$B306=11),$M306=OFFSET($M306,-1,0)),OFFSET(Q306,-1,0),
    IF(ISBLANK(VLOOKUP($N306,[2]ActorTable!$1:$1048576,MATCH("표준 DI pp Min",[2]ActorTable!$1:$1,0),0)),"삭제",
      INT(VLOOKUP($M306,$AN:$BA,MATCH($AX$1,$AN$1:$BA$1,0),0)*(VLOOKUP($N306,[2]ActorTable!$1:$1048576,MATCH("표준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VLOOKUP($M306,$AN:$BA,MATCH($AZ$1,$AN$1:$BA$1,0),0)+INT($H306*(VLOOKUP($M306,$AN:$BA,MATCH($BA$1,$AN$1:$BA$1,0),0)-VLOOKUP($M306,$AN:$BA,MATCH($AZ$1,$AN$1:$BA$1,0),0)+1))),
IF($M306="지정 캐릭터 PP",
  IF(AND(OR($B306=10,$B306=11),$M306=OFFSET($M306,-1,0)),OFFSET(Q306,-1,0),
    INT($O306*VLOOKUP($M306,$AN:$BA,MATCH($AX$1,$AN$1:$BA$1,0),0))),
"그외없음")))))))</f>
        <v>삭제</v>
      </c>
      <c r="R306" t="str">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영웅등급"),VLOOKUP($M306,$AN:$BA,MATCH($AX$1,$AN$1:$BA$1,0),0),
IF(OR($M306="지정 캐릭터",$M306="지정 캐릭터 LBP1",$M306="지정 캐릭터 LBP2",$M306="지정 캐릭터 LBP3"),
  IF(AND(OR($B306=10,$B306=11),$M306=OFFSET($M306,-1,0)),OFFSET(R306,-1,0),
    INT(VLOOKUP($M306,$AN:$BA,MATCH($AX$1,$AN$1:$BA$1,0),0)*(VLOOKUP($N306,[2]ActorTable!$1:$1048576,MATCH("표준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VLOOKUP($M306,$AN:$BA,MATCH($AX$1,$AN$1:$BA$1,0),0)+INT($I306*(VLOOKUP($M306,$AN:$BA,MATCH($AY$1,$AN$1:$BA$1,0),0)-VLOOKUP($M306,$AN:$BA,MATCH($AX$1,$AN$1:$BA$1,0),0)+1))),
IF($M306="지정 캐릭터 PP",
  IF(AND(OR($B306=10,$B306=11),$M306=OFFSET($M306,-1,0)),OFFSET(R306,-1,0),
    INT($O306*(VLOOKUP($M306,$AN:$BA,MATCH($AX$1,$AN$1:$BA$1,0),0)*(VLOOKUP($M306,$AN:$BA,MATCH($AY$1,$AN$1:$BA$1,0),0)+$I306*(VLOOKUP($M306,$AN:$BA,MATCH($AZ$1,$AN$1:$BA$1,0),0)-VLOOKUP($M306,$AN:$BA,MATCH($AY$1,$AN$1:$BA$1,0),0)))))),
IF(OR($M306="안 지정 캐릭터 PP 일반등급",$M306="안 지정 캐릭터 PP 영웅등급"),
  IF(AND(OR($B306=10,$B306=11),$M306=OFFSET($M306,-1,0)),OFFSET(R306,-1,0),
    $O306*VLOOKUP($M306,$AN:$BA,MATCH($AX$1,$AN$1:$BA$1,0),0)),
"그외없음")))))))</f>
        <v>삭제</v>
      </c>
      <c r="S306" t="str">
        <f ca="1">IF(OR(ISNUMBER(N306),N306="삭제"),"",
IF(LEFT(N306,5)="Equip",
  IF($BN$1&lt;VLOOKUP(N306,[1]EquipTable!$1:$1048576,MATCH("업데이트순번",[1]EquipTable!$1:$1,0),0),"업데이트순번이상",""),
IF(LEFT(N306,5)="Actor",
  IF($BW$1&lt;VLOOKUP(N306,[2]ActorTable!$1:$1048576,MATCH("업데이트순번",[2]ActorTable!$1:$1,0),0),"업데이트순번이상",""),
"그외없음")))</f>
        <v/>
      </c>
      <c r="T306">
        <f t="shared" ca="1" si="84"/>
        <v>0</v>
      </c>
      <c r="AA306" t="str">
        <f t="shared" ca="1" si="85"/>
        <v/>
      </c>
      <c r="AH306" t="str">
        <f t="shared" si="86"/>
        <v/>
      </c>
      <c r="AI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IFERROR(VLOOKUP(AC306,[2]ActorTable!$A:$G,MATCH("이름참고",[2]ActorTable!$1:$1,0),0),"캐릭터없음"),
"")))))</f>
        <v/>
      </c>
      <c r="AJ306">
        <v>1</v>
      </c>
      <c r="AK30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v>
      </c>
      <c r="AL306" t="str">
        <f t="shared" ca="1" si="87"/>
        <v>{"dy":26,"sl":9}</v>
      </c>
    </row>
    <row r="307" spans="1:38">
      <c r="A307">
        <v>27</v>
      </c>
      <c r="B307">
        <v>9</v>
      </c>
      <c r="C307">
        <f t="shared" si="82"/>
        <v>0</v>
      </c>
      <c r="D307">
        <f t="shared" ca="1" si="95"/>
        <v>0.72737208008373255</v>
      </c>
      <c r="E307">
        <f t="shared" ca="1" si="95"/>
        <v>0.88363510417278046</v>
      </c>
      <c r="F307">
        <f t="shared" ca="1" si="95"/>
        <v>0.82790491345601536</v>
      </c>
      <c r="G307">
        <f t="shared" ca="1" si="95"/>
        <v>0.1242936968554611</v>
      </c>
      <c r="H307">
        <f t="shared" ca="1" si="95"/>
        <v>0.1276607781655329</v>
      </c>
      <c r="I307">
        <f t="shared" ca="1" si="95"/>
        <v>0.31728925209132353</v>
      </c>
      <c r="M307" t="str">
        <f t="shared" ca="1" si="83"/>
        <v>삭제</v>
      </c>
      <c r="N307" t="str">
        <f t="shared" ca="1" si="90"/>
        <v>삭제</v>
      </c>
      <c r="O307" t="str">
        <f t="shared" ca="1" si="88"/>
        <v>삭제</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캐릭터",$M307="지정 캐릭터 LBP1",$M307="지정 캐릭터 LBP2",$M307="지정 캐릭터 LBP3",$M307="안 지정 캐릭터 영웅등급"),"DI",
IF($M307="지정 캐릭터 PP","DI",
IF(OR($M307="안 지정 캐릭터 PP 일반등급",$M307="안 지정 캐릭터 PP 영웅등급"),"GO",
"그외없음"))))))</f>
        <v>삭제</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캐릭터",$M307="지정 캐릭터 LBP1",$M307="지정 캐릭터 LBP2",$M307="지정 캐릭터 LBP3"),
  IF(AND(OR($B307=10,$B307=11),$M307=OFFSET($M307,-1,0)),OFFSET(Q307,-1,0),
    IF(ISBLANK(VLOOKUP($N307,[2]ActorTable!$1:$1048576,MATCH("표준 DI pp Min",[2]ActorTable!$1:$1,0),0)),"삭제",
      INT(VLOOKUP($M307,$AN:$BA,MATCH($AX$1,$AN$1:$BA$1,0),0)*(VLOOKUP($N307,[2]ActorTable!$1:$1048576,MATCH("표준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VLOOKUP($M307,$AN:$BA,MATCH($AZ$1,$AN$1:$BA$1,0),0)+INT($H307*(VLOOKUP($M307,$AN:$BA,MATCH($BA$1,$AN$1:$BA$1,0),0)-VLOOKUP($M307,$AN:$BA,MATCH($AZ$1,$AN$1:$BA$1,0),0)+1))),
IF($M307="지정 캐릭터 PP",
  IF(AND(OR($B307=10,$B307=11),$M307=OFFSET($M307,-1,0)),OFFSET(Q307,-1,0),
    INT($O307*VLOOKUP($M307,$AN:$BA,MATCH($AX$1,$AN$1:$BA$1,0),0))),
"그외없음")))))))</f>
        <v>삭제</v>
      </c>
      <c r="R307" t="str">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영웅등급"),VLOOKUP($M307,$AN:$BA,MATCH($AX$1,$AN$1:$BA$1,0),0),
IF(OR($M307="지정 캐릭터",$M307="지정 캐릭터 LBP1",$M307="지정 캐릭터 LBP2",$M307="지정 캐릭터 LBP3"),
  IF(AND(OR($B307=10,$B307=11),$M307=OFFSET($M307,-1,0)),OFFSET(R307,-1,0),
    INT(VLOOKUP($M307,$AN:$BA,MATCH($AX$1,$AN$1:$BA$1,0),0)*(VLOOKUP($N307,[2]ActorTable!$1:$1048576,MATCH("표준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VLOOKUP($M307,$AN:$BA,MATCH($AX$1,$AN$1:$BA$1,0),0)+INT($I307*(VLOOKUP($M307,$AN:$BA,MATCH($AY$1,$AN$1:$BA$1,0),0)-VLOOKUP($M307,$AN:$BA,MATCH($AX$1,$AN$1:$BA$1,0),0)+1))),
IF($M307="지정 캐릭터 PP",
  IF(AND(OR($B307=10,$B307=11),$M307=OFFSET($M307,-1,0)),OFFSET(R307,-1,0),
    INT($O307*(VLOOKUP($M307,$AN:$BA,MATCH($AX$1,$AN$1:$BA$1,0),0)*(VLOOKUP($M307,$AN:$BA,MATCH($AY$1,$AN$1:$BA$1,0),0)+$I307*(VLOOKUP($M307,$AN:$BA,MATCH($AZ$1,$AN$1:$BA$1,0),0)-VLOOKUP($M307,$AN:$BA,MATCH($AY$1,$AN$1:$BA$1,0),0)))))),
IF(OR($M307="안 지정 캐릭터 PP 일반등급",$M307="안 지정 캐릭터 PP 영웅등급"),
  IF(AND(OR($B307=10,$B307=11),$M307=OFFSET($M307,-1,0)),OFFSET(R307,-1,0),
    $O307*VLOOKUP($M307,$AN:$BA,MATCH($AX$1,$AN$1:$BA$1,0),0)),
"그외없음")))))))</f>
        <v>삭제</v>
      </c>
      <c r="S307" t="str">
        <f ca="1">IF(OR(ISNUMBER(N307),N307="삭제"),"",
IF(LEFT(N307,5)="Equip",
  IF($BN$1&lt;VLOOKUP(N307,[1]EquipTable!$1:$1048576,MATCH("업데이트순번",[1]EquipTable!$1:$1,0),0),"업데이트순번이상",""),
IF(LEFT(N307,5)="Actor",
  IF($BW$1&lt;VLOOKUP(N307,[2]ActorTable!$1:$1048576,MATCH("업데이트순번",[2]ActorTable!$1:$1,0),0),"업데이트순번이상",""),
"그외없음")))</f>
        <v/>
      </c>
      <c r="T307">
        <f t="shared" ca="1" si="84"/>
        <v>0</v>
      </c>
      <c r="AA307" t="str">
        <f t="shared" ca="1" si="85"/>
        <v/>
      </c>
      <c r="AH307" t="str">
        <f t="shared" si="86"/>
        <v/>
      </c>
      <c r="AI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IFERROR(VLOOKUP(AC307,[2]ActorTable!$A:$G,MATCH("이름참고",[2]ActorTable!$1:$1,0),0),"캐릭터없음"),
"")))))</f>
        <v/>
      </c>
      <c r="AJ307">
        <v>1</v>
      </c>
      <c r="AK30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v>
      </c>
      <c r="AL307" t="str">
        <f t="shared" ca="1" si="87"/>
        <v>{"dy":27,"sl":9}</v>
      </c>
    </row>
    <row r="308" spans="1:38">
      <c r="A308">
        <v>28</v>
      </c>
      <c r="B308">
        <v>9</v>
      </c>
      <c r="C308">
        <f t="shared" si="82"/>
        <v>0</v>
      </c>
      <c r="D308">
        <f t="shared" ca="1" si="95"/>
        <v>0.89176785955927707</v>
      </c>
      <c r="E308">
        <f t="shared" ca="1" si="95"/>
        <v>0.25837848353027515</v>
      </c>
      <c r="F308">
        <f t="shared" ca="1" si="95"/>
        <v>0.55908331130038103</v>
      </c>
      <c r="G308">
        <f t="shared" ca="1" si="95"/>
        <v>0.41179179124799103</v>
      </c>
      <c r="H308">
        <f t="shared" ca="1" si="95"/>
        <v>0.42110752942952601</v>
      </c>
      <c r="I308">
        <f t="shared" ca="1" si="95"/>
        <v>0.77738046366902414</v>
      </c>
      <c r="M308" t="str">
        <f t="shared" ca="1" si="83"/>
        <v>삭제</v>
      </c>
      <c r="N308" t="str">
        <f t="shared" ca="1" si="90"/>
        <v>삭제</v>
      </c>
      <c r="O308" t="str">
        <f t="shared" ca="1" si="88"/>
        <v>삭제</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캐릭터",$M308="지정 캐릭터 LBP1",$M308="지정 캐릭터 LBP2",$M308="지정 캐릭터 LBP3",$M308="안 지정 캐릭터 영웅등급"),"DI",
IF($M308="지정 캐릭터 PP","DI",
IF(OR($M308="안 지정 캐릭터 PP 일반등급",$M308="안 지정 캐릭터 PP 영웅등급"),"GO",
"그외없음"))))))</f>
        <v>삭제</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캐릭터",$M308="지정 캐릭터 LBP1",$M308="지정 캐릭터 LBP2",$M308="지정 캐릭터 LBP3"),
  IF(AND(OR($B308=10,$B308=11),$M308=OFFSET($M308,-1,0)),OFFSET(Q308,-1,0),
    IF(ISBLANK(VLOOKUP($N308,[2]ActorTable!$1:$1048576,MATCH("표준 DI pp Min",[2]ActorTable!$1:$1,0),0)),"삭제",
      INT(VLOOKUP($M308,$AN:$BA,MATCH($AX$1,$AN$1:$BA$1,0),0)*(VLOOKUP($N308,[2]ActorTable!$1:$1048576,MATCH("표준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VLOOKUP($M308,$AN:$BA,MATCH($AZ$1,$AN$1:$BA$1,0),0)+INT($H308*(VLOOKUP($M308,$AN:$BA,MATCH($BA$1,$AN$1:$BA$1,0),0)-VLOOKUP($M308,$AN:$BA,MATCH($AZ$1,$AN$1:$BA$1,0),0)+1))),
IF($M308="지정 캐릭터 PP",
  IF(AND(OR($B308=10,$B308=11),$M308=OFFSET($M308,-1,0)),OFFSET(Q308,-1,0),
    INT($O308*VLOOKUP($M308,$AN:$BA,MATCH($AX$1,$AN$1:$BA$1,0),0))),
"그외없음")))))))</f>
        <v>삭제</v>
      </c>
      <c r="R308" t="str">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영웅등급"),VLOOKUP($M308,$AN:$BA,MATCH($AX$1,$AN$1:$BA$1,0),0),
IF(OR($M308="지정 캐릭터",$M308="지정 캐릭터 LBP1",$M308="지정 캐릭터 LBP2",$M308="지정 캐릭터 LBP3"),
  IF(AND(OR($B308=10,$B308=11),$M308=OFFSET($M308,-1,0)),OFFSET(R308,-1,0),
    INT(VLOOKUP($M308,$AN:$BA,MATCH($AX$1,$AN$1:$BA$1,0),0)*(VLOOKUP($N308,[2]ActorTable!$1:$1048576,MATCH("표준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VLOOKUP($M308,$AN:$BA,MATCH($AX$1,$AN$1:$BA$1,0),0)+INT($I308*(VLOOKUP($M308,$AN:$BA,MATCH($AY$1,$AN$1:$BA$1,0),0)-VLOOKUP($M308,$AN:$BA,MATCH($AX$1,$AN$1:$BA$1,0),0)+1))),
IF($M308="지정 캐릭터 PP",
  IF(AND(OR($B308=10,$B308=11),$M308=OFFSET($M308,-1,0)),OFFSET(R308,-1,0),
    INT($O308*(VLOOKUP($M308,$AN:$BA,MATCH($AX$1,$AN$1:$BA$1,0),0)*(VLOOKUP($M308,$AN:$BA,MATCH($AY$1,$AN$1:$BA$1,0),0)+$I308*(VLOOKUP($M308,$AN:$BA,MATCH($AZ$1,$AN$1:$BA$1,0),0)-VLOOKUP($M308,$AN:$BA,MATCH($AY$1,$AN$1:$BA$1,0),0)))))),
IF(OR($M308="안 지정 캐릭터 PP 일반등급",$M308="안 지정 캐릭터 PP 영웅등급"),
  IF(AND(OR($B308=10,$B308=11),$M308=OFFSET($M308,-1,0)),OFFSET(R308,-1,0),
    $O308*VLOOKUP($M308,$AN:$BA,MATCH($AX$1,$AN$1:$BA$1,0),0)),
"그외없음")))))))</f>
        <v>삭제</v>
      </c>
      <c r="S308" t="str">
        <f ca="1">IF(OR(ISNUMBER(N308),N308="삭제"),"",
IF(LEFT(N308,5)="Equip",
  IF($BN$1&lt;VLOOKUP(N308,[1]EquipTable!$1:$1048576,MATCH("업데이트순번",[1]EquipTable!$1:$1,0),0),"업데이트순번이상",""),
IF(LEFT(N308,5)="Actor",
  IF($BW$1&lt;VLOOKUP(N308,[2]ActorTable!$1:$1048576,MATCH("업데이트순번",[2]ActorTable!$1:$1,0),0),"업데이트순번이상",""),
"그외없음")))</f>
        <v/>
      </c>
      <c r="T308">
        <f t="shared" ca="1" si="84"/>
        <v>0</v>
      </c>
      <c r="AA308" t="str">
        <f t="shared" ca="1" si="85"/>
        <v/>
      </c>
      <c r="AH308" t="str">
        <f t="shared" si="86"/>
        <v/>
      </c>
      <c r="AI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IFERROR(VLOOKUP(AC308,[2]ActorTable!$A:$G,MATCH("이름참고",[2]ActorTable!$1:$1,0),0),"캐릭터없음"),
"")))))</f>
        <v/>
      </c>
      <c r="AJ308">
        <v>1</v>
      </c>
      <c r="AK30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v>
      </c>
      <c r="AL308" t="str">
        <f t="shared" ca="1" si="87"/>
        <v>{"dy":28,"sl":9}</v>
      </c>
    </row>
    <row r="309" spans="1:38">
      <c r="A309">
        <v>29</v>
      </c>
      <c r="B309">
        <v>9</v>
      </c>
      <c r="C309">
        <f t="shared" si="82"/>
        <v>0</v>
      </c>
      <c r="D309">
        <f t="shared" ca="1" si="95"/>
        <v>0.75991708172035077</v>
      </c>
      <c r="E309">
        <f t="shared" ca="1" si="95"/>
        <v>0.67063749041159759</v>
      </c>
      <c r="F309">
        <f t="shared" ca="1" si="95"/>
        <v>0.88141859883037976</v>
      </c>
      <c r="G309">
        <f t="shared" ca="1" si="95"/>
        <v>0.35061735303767161</v>
      </c>
      <c r="H309">
        <f t="shared" ca="1" si="95"/>
        <v>5.3076855620512009E-2</v>
      </c>
      <c r="I309">
        <f t="shared" ca="1" si="95"/>
        <v>0.68330813410200464</v>
      </c>
      <c r="M309" t="str">
        <f t="shared" ca="1" si="83"/>
        <v>삭제</v>
      </c>
      <c r="N309" t="str">
        <f t="shared" ca="1" si="90"/>
        <v>삭제</v>
      </c>
      <c r="O309" t="str">
        <f t="shared" ca="1" si="88"/>
        <v>삭제</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캐릭터",$M309="지정 캐릭터 LBP1",$M309="지정 캐릭터 LBP2",$M309="지정 캐릭터 LBP3",$M309="안 지정 캐릭터 영웅등급"),"DI",
IF($M309="지정 캐릭터 PP","DI",
IF(OR($M309="안 지정 캐릭터 PP 일반등급",$M309="안 지정 캐릭터 PP 영웅등급"),"GO",
"그외없음"))))))</f>
        <v>삭제</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캐릭터",$M309="지정 캐릭터 LBP1",$M309="지정 캐릭터 LBP2",$M309="지정 캐릭터 LBP3"),
  IF(AND(OR($B309=10,$B309=11),$M309=OFFSET($M309,-1,0)),OFFSET(Q309,-1,0),
    IF(ISBLANK(VLOOKUP($N309,[2]ActorTable!$1:$1048576,MATCH("표준 DI pp Min",[2]ActorTable!$1:$1,0),0)),"삭제",
      INT(VLOOKUP($M309,$AN:$BA,MATCH($AX$1,$AN$1:$BA$1,0),0)*(VLOOKUP($N309,[2]ActorTable!$1:$1048576,MATCH("표준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VLOOKUP($M309,$AN:$BA,MATCH($AZ$1,$AN$1:$BA$1,0),0)+INT($H309*(VLOOKUP($M309,$AN:$BA,MATCH($BA$1,$AN$1:$BA$1,0),0)-VLOOKUP($M309,$AN:$BA,MATCH($AZ$1,$AN$1:$BA$1,0),0)+1))),
IF($M309="지정 캐릭터 PP",
  IF(AND(OR($B309=10,$B309=11),$M309=OFFSET($M309,-1,0)),OFFSET(Q309,-1,0),
    INT($O309*VLOOKUP($M309,$AN:$BA,MATCH($AX$1,$AN$1:$BA$1,0),0))),
"그외없음")))))))</f>
        <v>삭제</v>
      </c>
      <c r="R309" t="str">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영웅등급"),VLOOKUP($M309,$AN:$BA,MATCH($AX$1,$AN$1:$BA$1,0),0),
IF(OR($M309="지정 캐릭터",$M309="지정 캐릭터 LBP1",$M309="지정 캐릭터 LBP2",$M309="지정 캐릭터 LBP3"),
  IF(AND(OR($B309=10,$B309=11),$M309=OFFSET($M309,-1,0)),OFFSET(R309,-1,0),
    INT(VLOOKUP($M309,$AN:$BA,MATCH($AX$1,$AN$1:$BA$1,0),0)*(VLOOKUP($N309,[2]ActorTable!$1:$1048576,MATCH("표준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VLOOKUP($M309,$AN:$BA,MATCH($AX$1,$AN$1:$BA$1,0),0)+INT($I309*(VLOOKUP($M309,$AN:$BA,MATCH($AY$1,$AN$1:$BA$1,0),0)-VLOOKUP($M309,$AN:$BA,MATCH($AX$1,$AN$1:$BA$1,0),0)+1))),
IF($M309="지정 캐릭터 PP",
  IF(AND(OR($B309=10,$B309=11),$M309=OFFSET($M309,-1,0)),OFFSET(R309,-1,0),
    INT($O309*(VLOOKUP($M309,$AN:$BA,MATCH($AX$1,$AN$1:$BA$1,0),0)*(VLOOKUP($M309,$AN:$BA,MATCH($AY$1,$AN$1:$BA$1,0),0)+$I309*(VLOOKUP($M309,$AN:$BA,MATCH($AZ$1,$AN$1:$BA$1,0),0)-VLOOKUP($M309,$AN:$BA,MATCH($AY$1,$AN$1:$BA$1,0),0)))))),
IF(OR($M309="안 지정 캐릭터 PP 일반등급",$M309="안 지정 캐릭터 PP 영웅등급"),
  IF(AND(OR($B309=10,$B309=11),$M309=OFFSET($M309,-1,0)),OFFSET(R309,-1,0),
    $O309*VLOOKUP($M309,$AN:$BA,MATCH($AX$1,$AN$1:$BA$1,0),0)),
"그외없음")))))))</f>
        <v>삭제</v>
      </c>
      <c r="S309" t="str">
        <f ca="1">IF(OR(ISNUMBER(N309),N309="삭제"),"",
IF(LEFT(N309,5)="Equip",
  IF($BN$1&lt;VLOOKUP(N309,[1]EquipTable!$1:$1048576,MATCH("업데이트순번",[1]EquipTable!$1:$1,0),0),"업데이트순번이상",""),
IF(LEFT(N309,5)="Actor",
  IF($BW$1&lt;VLOOKUP(N309,[2]ActorTable!$1:$1048576,MATCH("업데이트순번",[2]ActorTable!$1:$1,0),0),"업데이트순번이상",""),
"그외없음")))</f>
        <v/>
      </c>
      <c r="T309">
        <f t="shared" ca="1" si="84"/>
        <v>0</v>
      </c>
      <c r="AA309" t="str">
        <f t="shared" ca="1" si="85"/>
        <v/>
      </c>
      <c r="AH309" t="str">
        <f t="shared" si="86"/>
        <v/>
      </c>
      <c r="AI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IFERROR(VLOOKUP(AC309,[2]ActorTable!$A:$G,MATCH("이름참고",[2]ActorTable!$1:$1,0),0),"캐릭터없음"),
"")))))</f>
        <v/>
      </c>
      <c r="AJ309">
        <v>1</v>
      </c>
      <c r="AK30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v>
      </c>
      <c r="AL309" t="str">
        <f t="shared" ca="1" si="87"/>
        <v>{"dy":29,"sl":9}</v>
      </c>
    </row>
    <row r="310" spans="1:38">
      <c r="A310">
        <v>30</v>
      </c>
      <c r="B310">
        <v>9</v>
      </c>
      <c r="C310">
        <f t="shared" si="82"/>
        <v>0</v>
      </c>
      <c r="D310">
        <f t="shared" ca="1" si="95"/>
        <v>0.63561177477187325</v>
      </c>
      <c r="E310">
        <f t="shared" ca="1" si="95"/>
        <v>0.33371580689336711</v>
      </c>
      <c r="F310">
        <f t="shared" ca="1" si="95"/>
        <v>0.58939438569409874</v>
      </c>
      <c r="G310">
        <f t="shared" ca="1" si="95"/>
        <v>0.26957092137408267</v>
      </c>
      <c r="H310">
        <f t="shared" ca="1" si="95"/>
        <v>0.74122572657703689</v>
      </c>
      <c r="I310">
        <f t="shared" ca="1" si="95"/>
        <v>0.71979907886106531</v>
      </c>
      <c r="M310" t="str">
        <f t="shared" ca="1" si="83"/>
        <v>삭제</v>
      </c>
      <c r="N310" t="str">
        <f t="shared" ca="1" si="90"/>
        <v>삭제</v>
      </c>
      <c r="O310" t="str">
        <f t="shared" ca="1" si="88"/>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캐릭터",$M310="지정 캐릭터 LBP1",$M310="지정 캐릭터 LBP2",$M310="지정 캐릭터 LBP3",$M310="안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캐릭터",$M310="지정 캐릭터 LBP1",$M310="지정 캐릭터 LBP2",$M310="지정 캐릭터 LBP3"),
  IF(AND(OR($B310=10,$B310=11),$M310=OFFSET($M310,-1,0)),OFFSET(Q310,-1,0),
    IF(ISBLANK(VLOOKUP($N310,[2]ActorTable!$1:$1048576,MATCH("표준 DI pp Min",[2]ActorTable!$1:$1,0),0)),"삭제",
      INT(VLOOKUP($M310,$AN:$BA,MATCH($AX$1,$AN$1:$BA$1,0),0)*(VLOOKUP($N310,[2]ActorTable!$1:$1048576,MATCH("표준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VLOOKUP($M310,$AN:$BA,MATCH($AZ$1,$AN$1:$BA$1,0),0)+INT($H310*(VLOOKUP($M310,$AN:$BA,MATCH($BA$1,$AN$1:$BA$1,0),0)-VLOOKUP($M310,$AN:$BA,MATCH($AZ$1,$AN$1:$BA$1,0),0)+1))),
IF($M310="지정 캐릭터 PP",
  IF(AND(OR($B310=10,$B310=11),$M310=OFFSET($M310,-1,0)),OFFSET(Q310,-1,0),
    INT($O310*VLOOKUP($M310,$AN:$BA,MATCH($AX$1,$AN$1:$BA$1,0),0))),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영웅등급"),VLOOKUP($M310,$AN:$BA,MATCH($AX$1,$AN$1:$BA$1,0),0),
IF(OR($M310="지정 캐릭터",$M310="지정 캐릭터 LBP1",$M310="지정 캐릭터 LBP2",$M310="지정 캐릭터 LBP3"),
  IF(AND(OR($B310=10,$B310=11),$M310=OFFSET($M310,-1,0)),OFFSET(R310,-1,0),
    INT(VLOOKUP($M310,$AN:$BA,MATCH($AX$1,$AN$1:$BA$1,0),0)*(VLOOKUP($N310,[2]ActorTable!$1:$1048576,MATCH("표준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VLOOKUP($M310,$AN:$BA,MATCH($AX$1,$AN$1:$BA$1,0),0)+INT($I310*(VLOOKUP($M310,$AN:$BA,MATCH($AY$1,$AN$1:$BA$1,0),0)-VLOOKUP($M310,$AN:$BA,MATCH($AX$1,$AN$1:$BA$1,0),0)+1))),
IF($M310="지정 캐릭터 PP",
  IF(AND(OR($B310=10,$B310=11),$M310=OFFSET($M310,-1,0)),OFFSET(R310,-1,0),
    INT($O310*(VLOOKUP($M310,$AN:$BA,MATCH($AX$1,$AN$1:$BA$1,0),0)*(VLOOKUP($M310,$AN:$BA,MATCH($AY$1,$AN$1:$BA$1,0),0)+$I310*(VLOOKUP($M310,$AN:$BA,MATCH($AZ$1,$AN$1:$BA$1,0),0)-VLOOKUP($M310,$AN:$BA,MATCH($AY$1,$AN$1:$BA$1,0),0)))))),
IF(OR($M310="안 지정 캐릭터 PP 일반등급",$M310="안 지정 캐릭터 PP 영웅등급"),
  IF(AND(OR($B310=10,$B310=11),$M310=OFFSET($M310,-1,0)),OFFSET(R310,-1,0),
    $O310*VLOOKUP($M310,$AN:$BA,MATCH($AX$1,$AN$1:$BA$1,0),0)),
"그외없음")))))))</f>
        <v>삭제</v>
      </c>
      <c r="S310" t="str">
        <f ca="1">IF(OR(ISNUMBER(N310),N310="삭제"),"",
IF(LEFT(N310,5)="Equip",
  IF($BN$1&lt;VLOOKUP(N310,[1]EquipTable!$1:$1048576,MATCH("업데이트순번",[1]EquipTable!$1:$1,0),0),"업데이트순번이상",""),
IF(LEFT(N310,5)="Actor",
  IF($BW$1&lt;VLOOKUP(N310,[2]ActorTable!$1:$1048576,MATCH("업데이트순번",[2]ActorTable!$1:$1,0),0),"업데이트순번이상",""),
"그외없음")))</f>
        <v/>
      </c>
      <c r="T310">
        <f t="shared" ca="1" si="84"/>
        <v>0</v>
      </c>
      <c r="AA310" t="str">
        <f t="shared" ca="1" si="85"/>
        <v/>
      </c>
      <c r="AH310" t="str">
        <f t="shared" si="86"/>
        <v/>
      </c>
      <c r="AI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IFERROR(VLOOKUP(AC310,[2]ActorTable!$A:$G,MATCH("이름참고",[2]ActorTable!$1:$1,0),0),"캐릭터없음"),
"")))))</f>
        <v/>
      </c>
      <c r="AJ310">
        <v>1</v>
      </c>
      <c r="AK31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v>
      </c>
      <c r="AL310" t="str">
        <f t="shared" ca="1" si="87"/>
        <v>{"dy":30,"sl":9}</v>
      </c>
    </row>
    <row r="311" spans="1:38">
      <c r="A311">
        <v>31</v>
      </c>
      <c r="B311">
        <v>9</v>
      </c>
      <c r="C311">
        <f t="shared" si="82"/>
        <v>0</v>
      </c>
      <c r="D311">
        <f t="shared" ca="1" si="95"/>
        <v>2.0917727508570683E-2</v>
      </c>
      <c r="E311">
        <f t="shared" ca="1" si="95"/>
        <v>0.90283762365981024</v>
      </c>
      <c r="F311">
        <f t="shared" ca="1" si="95"/>
        <v>0.48089523008061175</v>
      </c>
      <c r="G311">
        <f t="shared" ca="1" si="95"/>
        <v>5.3118273987816322E-2</v>
      </c>
      <c r="H311">
        <f t="shared" ca="1" si="95"/>
        <v>0.65520671067261138</v>
      </c>
      <c r="I311">
        <f t="shared" ca="1" si="95"/>
        <v>0.95239733602770504</v>
      </c>
      <c r="M311" t="str">
        <f t="shared" ca="1" si="83"/>
        <v>삭제</v>
      </c>
      <c r="N311" t="str">
        <f t="shared" ca="1" si="90"/>
        <v>삭제</v>
      </c>
      <c r="O311" t="str">
        <f t="shared" ca="1" si="88"/>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캐릭터",$M311="지정 캐릭터 LBP1",$M311="지정 캐릭터 LBP2",$M311="지정 캐릭터 LBP3",$M311="안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캐릭터",$M311="지정 캐릭터 LBP1",$M311="지정 캐릭터 LBP2",$M311="지정 캐릭터 LBP3"),
  IF(AND(OR($B311=10,$B311=11),$M311=OFFSET($M311,-1,0)),OFFSET(Q311,-1,0),
    IF(ISBLANK(VLOOKUP($N311,[2]ActorTable!$1:$1048576,MATCH("표준 DI pp Min",[2]ActorTable!$1:$1,0),0)),"삭제",
      INT(VLOOKUP($M311,$AN:$BA,MATCH($AX$1,$AN$1:$BA$1,0),0)*(VLOOKUP($N311,[2]ActorTable!$1:$1048576,MATCH("표준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VLOOKUP($M311,$AN:$BA,MATCH($AZ$1,$AN$1:$BA$1,0),0)+INT($H311*(VLOOKUP($M311,$AN:$BA,MATCH($BA$1,$AN$1:$BA$1,0),0)-VLOOKUP($M311,$AN:$BA,MATCH($AZ$1,$AN$1:$BA$1,0),0)+1))),
IF($M311="지정 캐릭터 PP",
  IF(AND(OR($B311=10,$B311=11),$M311=OFFSET($M311,-1,0)),OFFSET(Q311,-1,0),
    INT($O311*VLOOKUP($M311,$AN:$BA,MATCH($AX$1,$AN$1:$BA$1,0),0))),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영웅등급"),VLOOKUP($M311,$AN:$BA,MATCH($AX$1,$AN$1:$BA$1,0),0),
IF(OR($M311="지정 캐릭터",$M311="지정 캐릭터 LBP1",$M311="지정 캐릭터 LBP2",$M311="지정 캐릭터 LBP3"),
  IF(AND(OR($B311=10,$B311=11),$M311=OFFSET($M311,-1,0)),OFFSET(R311,-1,0),
    INT(VLOOKUP($M311,$AN:$BA,MATCH($AX$1,$AN$1:$BA$1,0),0)*(VLOOKUP($N311,[2]ActorTable!$1:$1048576,MATCH("표준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VLOOKUP($M311,$AN:$BA,MATCH($AX$1,$AN$1:$BA$1,0),0)+INT($I311*(VLOOKUP($M311,$AN:$BA,MATCH($AY$1,$AN$1:$BA$1,0),0)-VLOOKUP($M311,$AN:$BA,MATCH($AX$1,$AN$1:$BA$1,0),0)+1))),
IF($M311="지정 캐릭터 PP",
  IF(AND(OR($B311=10,$B311=11),$M311=OFFSET($M311,-1,0)),OFFSET(R311,-1,0),
    INT($O311*(VLOOKUP($M311,$AN:$BA,MATCH($AX$1,$AN$1:$BA$1,0),0)*(VLOOKUP($M311,$AN:$BA,MATCH($AY$1,$AN$1:$BA$1,0),0)+$I311*(VLOOKUP($M311,$AN:$BA,MATCH($AZ$1,$AN$1:$BA$1,0),0)-VLOOKUP($M311,$AN:$BA,MATCH($AY$1,$AN$1:$BA$1,0),0)))))),
IF(OR($M311="안 지정 캐릭터 PP 일반등급",$M311="안 지정 캐릭터 PP 영웅등급"),
  IF(AND(OR($B311=10,$B311=11),$M311=OFFSET($M311,-1,0)),OFFSET(R311,-1,0),
    $O311*VLOOKUP($M311,$AN:$BA,MATCH($AX$1,$AN$1:$BA$1,0),0)),
"그외없음")))))))</f>
        <v>삭제</v>
      </c>
      <c r="S311" t="str">
        <f ca="1">IF(OR(ISNUMBER(N311),N311="삭제"),"",
IF(LEFT(N311,5)="Equip",
  IF($BN$1&lt;VLOOKUP(N311,[1]EquipTable!$1:$1048576,MATCH("업데이트순번",[1]EquipTable!$1:$1,0),0),"업데이트순번이상",""),
IF(LEFT(N311,5)="Actor",
  IF($BW$1&lt;VLOOKUP(N311,[2]ActorTable!$1:$1048576,MATCH("업데이트순번",[2]ActorTable!$1:$1,0),0),"업데이트순번이상",""),
"그외없음")))</f>
        <v/>
      </c>
      <c r="T311">
        <f t="shared" ca="1" si="84"/>
        <v>0</v>
      </c>
      <c r="AA311" t="str">
        <f t="shared" ca="1" si="85"/>
        <v/>
      </c>
      <c r="AH311" t="str">
        <f t="shared" si="86"/>
        <v/>
      </c>
      <c r="AI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IFERROR(VLOOKUP(AC311,[2]ActorTable!$A:$G,MATCH("이름참고",[2]ActorTable!$1:$1,0),0),"캐릭터없음"),
"")))))</f>
        <v/>
      </c>
      <c r="AJ311">
        <v>1</v>
      </c>
      <c r="AK31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v>
      </c>
      <c r="AL311" t="str">
        <f t="shared" ca="1" si="87"/>
        <v>{"dy":31,"sl":9}</v>
      </c>
    </row>
    <row r="312" spans="1:38">
      <c r="A312">
        <v>1</v>
      </c>
      <c r="B312">
        <v>10</v>
      </c>
      <c r="C312">
        <f t="shared" si="82"/>
        <v>1</v>
      </c>
      <c r="D312">
        <f t="shared" ref="D312:I321" ca="1" si="96">RAND()</f>
        <v>4.489723542234425E-2</v>
      </c>
      <c r="E312">
        <f t="shared" ca="1" si="96"/>
        <v>0.84282841148800025</v>
      </c>
      <c r="F312">
        <f t="shared" ca="1" si="96"/>
        <v>0.90792551761375051</v>
      </c>
      <c r="G312">
        <f t="shared" ca="1" si="96"/>
        <v>0.74116219456336607</v>
      </c>
      <c r="H312">
        <f t="shared" ca="1" si="96"/>
        <v>0.8301274166888325</v>
      </c>
      <c r="I312">
        <f t="shared" ca="1" si="96"/>
        <v>0.54594860449907945</v>
      </c>
      <c r="M312" t="str">
        <f t="shared" ca="1" si="83"/>
        <v>삭제</v>
      </c>
      <c r="N312" t="str">
        <f t="shared" ca="1" si="90"/>
        <v>삭제</v>
      </c>
      <c r="O312" t="str">
        <f t="shared" ca="1" si="88"/>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캐릭터",$M312="지정 캐릭터 LBP1",$M312="지정 캐릭터 LBP2",$M312="지정 캐릭터 LBP3",$M312="안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캐릭터",$M312="지정 캐릭터 LBP1",$M312="지정 캐릭터 LBP2",$M312="지정 캐릭터 LBP3"),
  IF(AND(OR($B312=10,$B312=11),$M312=OFFSET($M312,-1,0)),OFFSET(Q312,-1,0),
    IF(ISBLANK(VLOOKUP($N312,[2]ActorTable!$1:$1048576,MATCH("표준 DI pp Min",[2]ActorTable!$1:$1,0),0)),"삭제",
      INT(VLOOKUP($M312,$AN:$BA,MATCH($AX$1,$AN$1:$BA$1,0),0)*(VLOOKUP($N312,[2]ActorTable!$1:$1048576,MATCH("표준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VLOOKUP($M312,$AN:$BA,MATCH($AZ$1,$AN$1:$BA$1,0),0)+INT($H312*(VLOOKUP($M312,$AN:$BA,MATCH($BA$1,$AN$1:$BA$1,0),0)-VLOOKUP($M312,$AN:$BA,MATCH($AZ$1,$AN$1:$BA$1,0),0)+1))),
IF($M312="지정 캐릭터 PP",
  IF(AND(OR($B312=10,$B312=11),$M312=OFFSET($M312,-1,0)),OFFSET(Q312,-1,0),
    INT($O312*VLOOKUP($M312,$AN:$BA,MATCH($AX$1,$AN$1:$BA$1,0),0))),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영웅등급"),VLOOKUP($M312,$AN:$BA,MATCH($AX$1,$AN$1:$BA$1,0),0),
IF(OR($M312="지정 캐릭터",$M312="지정 캐릭터 LBP1",$M312="지정 캐릭터 LBP2",$M312="지정 캐릭터 LBP3"),
  IF(AND(OR($B312=10,$B312=11),$M312=OFFSET($M312,-1,0)),OFFSET(R312,-1,0),
    INT(VLOOKUP($M312,$AN:$BA,MATCH($AX$1,$AN$1:$BA$1,0),0)*(VLOOKUP($N312,[2]ActorTable!$1:$1048576,MATCH("표준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VLOOKUP($M312,$AN:$BA,MATCH($AX$1,$AN$1:$BA$1,0),0)+INT($I312*(VLOOKUP($M312,$AN:$BA,MATCH($AY$1,$AN$1:$BA$1,0),0)-VLOOKUP($M312,$AN:$BA,MATCH($AX$1,$AN$1:$BA$1,0),0)+1))),
IF($M312="지정 캐릭터 PP",
  IF(AND(OR($B312=10,$B312=11),$M312=OFFSET($M312,-1,0)),OFFSET(R312,-1,0),
    INT($O312*(VLOOKUP($M312,$AN:$BA,MATCH($AX$1,$AN$1:$BA$1,0),0)*(VLOOKUP($M312,$AN:$BA,MATCH($AY$1,$AN$1:$BA$1,0),0)+$I312*(VLOOKUP($M312,$AN:$BA,MATCH($AZ$1,$AN$1:$BA$1,0),0)-VLOOKUP($M312,$AN:$BA,MATCH($AY$1,$AN$1:$BA$1,0),0)))))),
IF(OR($M312="안 지정 캐릭터 PP 일반등급",$M312="안 지정 캐릭터 PP 영웅등급"),
  IF(AND(OR($B312=10,$B312=11),$M312=OFFSET($M312,-1,0)),OFFSET(R312,-1,0),
    $O312*VLOOKUP($M312,$AN:$BA,MATCH($AX$1,$AN$1:$BA$1,0),0)),
"그외없음")))))))</f>
        <v>삭제</v>
      </c>
      <c r="S312" t="str">
        <f ca="1">IF(OR(ISNUMBER(N312),N312="삭제"),"",
IF(LEFT(N312,5)="Equip",
  IF($BN$1&lt;VLOOKUP(N312,[1]EquipTable!$1:$1048576,MATCH("업데이트순번",[1]EquipTable!$1:$1,0),0),"업데이트순번이상",""),
IF(LEFT(N312,5)="Actor",
  IF($BW$1&lt;VLOOKUP(N312,[2]ActorTable!$1:$1048576,MATCH("업데이트순번",[2]ActorTable!$1:$1,0),0),"업데이트순번이상",""),
"그외없음")))</f>
        <v/>
      </c>
      <c r="T312">
        <f t="shared" ca="1" si="84"/>
        <v>0</v>
      </c>
      <c r="AA312" t="str">
        <f t="shared" ca="1" si="85"/>
        <v/>
      </c>
      <c r="AH312" t="str">
        <f t="shared" si="86"/>
        <v/>
      </c>
      <c r="AI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IFERROR(VLOOKUP(AC312,[2]ActorTable!$A:$G,MATCH("이름참고",[2]ActorTable!$1:$1,0),0),"캐릭터없음"),
"")))))</f>
        <v/>
      </c>
      <c r="AJ312">
        <v>1</v>
      </c>
      <c r="AK31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v>
      </c>
      <c r="AL312" t="str">
        <f t="shared" ca="1" si="87"/>
        <v>{"dy":1,"sl":10}</v>
      </c>
    </row>
    <row r="313" spans="1:38">
      <c r="A313">
        <v>2</v>
      </c>
      <c r="B313">
        <v>10</v>
      </c>
      <c r="C313">
        <f t="shared" si="82"/>
        <v>1</v>
      </c>
      <c r="D313">
        <f t="shared" ca="1" si="96"/>
        <v>0.53607390653417997</v>
      </c>
      <c r="E313">
        <f t="shared" ca="1" si="96"/>
        <v>0.68031175199992833</v>
      </c>
      <c r="F313">
        <f t="shared" ca="1" si="96"/>
        <v>0.36979922486975925</v>
      </c>
      <c r="G313">
        <f t="shared" ca="1" si="96"/>
        <v>0.40226082982104949</v>
      </c>
      <c r="H313">
        <f t="shared" ca="1" si="96"/>
        <v>0.15384569118675495</v>
      </c>
      <c r="I313">
        <f t="shared" ca="1" si="96"/>
        <v>0.25894765530377606</v>
      </c>
      <c r="M313" t="str">
        <f t="shared" ca="1" si="83"/>
        <v>삭제</v>
      </c>
      <c r="N313" t="str">
        <f t="shared" ca="1" si="90"/>
        <v>삭제</v>
      </c>
      <c r="O313" t="str">
        <f t="shared" ca="1" si="88"/>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캐릭터",$M313="지정 캐릭터 LBP1",$M313="지정 캐릭터 LBP2",$M313="지정 캐릭터 LBP3",$M313="안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캐릭터",$M313="지정 캐릭터 LBP1",$M313="지정 캐릭터 LBP2",$M313="지정 캐릭터 LBP3"),
  IF(AND(OR($B313=10,$B313=11),$M313=OFFSET($M313,-1,0)),OFFSET(Q313,-1,0),
    IF(ISBLANK(VLOOKUP($N313,[2]ActorTable!$1:$1048576,MATCH("표준 DI pp Min",[2]ActorTable!$1:$1,0),0)),"삭제",
      INT(VLOOKUP($M313,$AN:$BA,MATCH($AX$1,$AN$1:$BA$1,0),0)*(VLOOKUP($N313,[2]ActorTable!$1:$1048576,MATCH("표준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VLOOKUP($M313,$AN:$BA,MATCH($AZ$1,$AN$1:$BA$1,0),0)+INT($H313*(VLOOKUP($M313,$AN:$BA,MATCH($BA$1,$AN$1:$BA$1,0),0)-VLOOKUP($M313,$AN:$BA,MATCH($AZ$1,$AN$1:$BA$1,0),0)+1))),
IF($M313="지정 캐릭터 PP",
  IF(AND(OR($B313=10,$B313=11),$M313=OFFSET($M313,-1,0)),OFFSET(Q313,-1,0),
    INT($O313*VLOOKUP($M313,$AN:$BA,MATCH($AX$1,$AN$1:$BA$1,0),0))),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영웅등급"),VLOOKUP($M313,$AN:$BA,MATCH($AX$1,$AN$1:$BA$1,0),0),
IF(OR($M313="지정 캐릭터",$M313="지정 캐릭터 LBP1",$M313="지정 캐릭터 LBP2",$M313="지정 캐릭터 LBP3"),
  IF(AND(OR($B313=10,$B313=11),$M313=OFFSET($M313,-1,0)),OFFSET(R313,-1,0),
    INT(VLOOKUP($M313,$AN:$BA,MATCH($AX$1,$AN$1:$BA$1,0),0)*(VLOOKUP($N313,[2]ActorTable!$1:$1048576,MATCH("표준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VLOOKUP($M313,$AN:$BA,MATCH($AX$1,$AN$1:$BA$1,0),0)+INT($I313*(VLOOKUP($M313,$AN:$BA,MATCH($AY$1,$AN$1:$BA$1,0),0)-VLOOKUP($M313,$AN:$BA,MATCH($AX$1,$AN$1:$BA$1,0),0)+1))),
IF($M313="지정 캐릭터 PP",
  IF(AND(OR($B313=10,$B313=11),$M313=OFFSET($M313,-1,0)),OFFSET(R313,-1,0),
    INT($O313*(VLOOKUP($M313,$AN:$BA,MATCH($AX$1,$AN$1:$BA$1,0),0)*(VLOOKUP($M313,$AN:$BA,MATCH($AY$1,$AN$1:$BA$1,0),0)+$I313*(VLOOKUP($M313,$AN:$BA,MATCH($AZ$1,$AN$1:$BA$1,0),0)-VLOOKUP($M313,$AN:$BA,MATCH($AY$1,$AN$1:$BA$1,0),0)))))),
IF(OR($M313="안 지정 캐릭터 PP 일반등급",$M313="안 지정 캐릭터 PP 영웅등급"),
  IF(AND(OR($B313=10,$B313=11),$M313=OFFSET($M313,-1,0)),OFFSET(R313,-1,0),
    $O313*VLOOKUP($M313,$AN:$BA,MATCH($AX$1,$AN$1:$BA$1,0),0)),
"그외없음")))))))</f>
        <v>삭제</v>
      </c>
      <c r="S313" t="str">
        <f ca="1">IF(OR(ISNUMBER(N313),N313="삭제"),"",
IF(LEFT(N313,5)="Equip",
  IF($BN$1&lt;VLOOKUP(N313,[1]EquipTable!$1:$1048576,MATCH("업데이트순번",[1]EquipTable!$1:$1,0),0),"업데이트순번이상",""),
IF(LEFT(N313,5)="Actor",
  IF($BW$1&lt;VLOOKUP(N313,[2]ActorTable!$1:$1048576,MATCH("업데이트순번",[2]ActorTable!$1:$1,0),0),"업데이트순번이상",""),
"그외없음")))</f>
        <v/>
      </c>
      <c r="T313">
        <f t="shared" ca="1" si="84"/>
        <v>0</v>
      </c>
      <c r="AA313" t="str">
        <f t="shared" ca="1" si="85"/>
        <v/>
      </c>
      <c r="AH313" t="str">
        <f t="shared" si="86"/>
        <v/>
      </c>
      <c r="AI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IFERROR(VLOOKUP(AC313,[2]ActorTable!$A:$G,MATCH("이름참고",[2]ActorTable!$1:$1,0),0),"캐릭터없음"),
"")))))</f>
        <v/>
      </c>
      <c r="AJ313">
        <v>1</v>
      </c>
      <c r="AK31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v>
      </c>
      <c r="AL313" t="str">
        <f t="shared" ca="1" si="87"/>
        <v>{"dy":2,"sl":10}</v>
      </c>
    </row>
    <row r="314" spans="1:38">
      <c r="A314">
        <v>3</v>
      </c>
      <c r="B314">
        <v>10</v>
      </c>
      <c r="C314">
        <f t="shared" si="82"/>
        <v>1</v>
      </c>
      <c r="D314">
        <f t="shared" ca="1" si="96"/>
        <v>0.68064377305730439</v>
      </c>
      <c r="E314">
        <f t="shared" ca="1" si="96"/>
        <v>0.12502387949312588</v>
      </c>
      <c r="F314">
        <f t="shared" ca="1" si="96"/>
        <v>0.83810369865199452</v>
      </c>
      <c r="G314">
        <f t="shared" ca="1" si="96"/>
        <v>0.78167353291585451</v>
      </c>
      <c r="H314">
        <f t="shared" ca="1" si="96"/>
        <v>0.24564112369286062</v>
      </c>
      <c r="I314">
        <f t="shared" ca="1" si="96"/>
        <v>0.65014442600759204</v>
      </c>
      <c r="M314" t="str">
        <f t="shared" ca="1" si="83"/>
        <v>삭제</v>
      </c>
      <c r="N314" t="str">
        <f t="shared" ca="1" si="90"/>
        <v>삭제</v>
      </c>
      <c r="O314" t="str">
        <f t="shared" ca="1" si="88"/>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캐릭터",$M314="지정 캐릭터 LBP1",$M314="지정 캐릭터 LBP2",$M314="지정 캐릭터 LBP3",$M314="안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캐릭터",$M314="지정 캐릭터 LBP1",$M314="지정 캐릭터 LBP2",$M314="지정 캐릭터 LBP3"),
  IF(AND(OR($B314=10,$B314=11),$M314=OFFSET($M314,-1,0)),OFFSET(Q314,-1,0),
    IF(ISBLANK(VLOOKUP($N314,[2]ActorTable!$1:$1048576,MATCH("표준 DI pp Min",[2]ActorTable!$1:$1,0),0)),"삭제",
      INT(VLOOKUP($M314,$AN:$BA,MATCH($AX$1,$AN$1:$BA$1,0),0)*(VLOOKUP($N314,[2]ActorTable!$1:$1048576,MATCH("표준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VLOOKUP($M314,$AN:$BA,MATCH($AZ$1,$AN$1:$BA$1,0),0)+INT($H314*(VLOOKUP($M314,$AN:$BA,MATCH($BA$1,$AN$1:$BA$1,0),0)-VLOOKUP($M314,$AN:$BA,MATCH($AZ$1,$AN$1:$BA$1,0),0)+1))),
IF($M314="지정 캐릭터 PP",
  IF(AND(OR($B314=10,$B314=11),$M314=OFFSET($M314,-1,0)),OFFSET(Q314,-1,0),
    INT($O314*VLOOKUP($M314,$AN:$BA,MATCH($AX$1,$AN$1:$BA$1,0),0))),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영웅등급"),VLOOKUP($M314,$AN:$BA,MATCH($AX$1,$AN$1:$BA$1,0),0),
IF(OR($M314="지정 캐릭터",$M314="지정 캐릭터 LBP1",$M314="지정 캐릭터 LBP2",$M314="지정 캐릭터 LBP3"),
  IF(AND(OR($B314=10,$B314=11),$M314=OFFSET($M314,-1,0)),OFFSET(R314,-1,0),
    INT(VLOOKUP($M314,$AN:$BA,MATCH($AX$1,$AN$1:$BA$1,0),0)*(VLOOKUP($N314,[2]ActorTable!$1:$1048576,MATCH("표준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VLOOKUP($M314,$AN:$BA,MATCH($AX$1,$AN$1:$BA$1,0),0)+INT($I314*(VLOOKUP($M314,$AN:$BA,MATCH($AY$1,$AN$1:$BA$1,0),0)-VLOOKUP($M314,$AN:$BA,MATCH($AX$1,$AN$1:$BA$1,0),0)+1))),
IF($M314="지정 캐릭터 PP",
  IF(AND(OR($B314=10,$B314=11),$M314=OFFSET($M314,-1,0)),OFFSET(R314,-1,0),
    INT($O314*(VLOOKUP($M314,$AN:$BA,MATCH($AX$1,$AN$1:$BA$1,0),0)*(VLOOKUP($M314,$AN:$BA,MATCH($AY$1,$AN$1:$BA$1,0),0)+$I314*(VLOOKUP($M314,$AN:$BA,MATCH($AZ$1,$AN$1:$BA$1,0),0)-VLOOKUP($M314,$AN:$BA,MATCH($AY$1,$AN$1:$BA$1,0),0)))))),
IF(OR($M314="안 지정 캐릭터 PP 일반등급",$M314="안 지정 캐릭터 PP 영웅등급"),
  IF(AND(OR($B314=10,$B314=11),$M314=OFFSET($M314,-1,0)),OFFSET(R314,-1,0),
    $O314*VLOOKUP($M314,$AN:$BA,MATCH($AX$1,$AN$1:$BA$1,0),0)),
"그외없음")))))))</f>
        <v>삭제</v>
      </c>
      <c r="S314" t="str">
        <f ca="1">IF(OR(ISNUMBER(N314),N314="삭제"),"",
IF(LEFT(N314,5)="Equip",
  IF($BN$1&lt;VLOOKUP(N314,[1]EquipTable!$1:$1048576,MATCH("업데이트순번",[1]EquipTable!$1:$1,0),0),"업데이트순번이상",""),
IF(LEFT(N314,5)="Actor",
  IF($BW$1&lt;VLOOKUP(N314,[2]ActorTable!$1:$1048576,MATCH("업데이트순번",[2]ActorTable!$1:$1,0),0),"업데이트순번이상",""),
"그외없음")))</f>
        <v/>
      </c>
      <c r="T314">
        <f t="shared" ca="1" si="84"/>
        <v>0</v>
      </c>
      <c r="AA314" t="str">
        <f t="shared" ca="1" si="85"/>
        <v/>
      </c>
      <c r="AH314" t="str">
        <f t="shared" si="86"/>
        <v/>
      </c>
      <c r="AI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IFERROR(VLOOKUP(AC314,[2]ActorTable!$A:$G,MATCH("이름참고",[2]ActorTable!$1:$1,0),0),"캐릭터없음"),
"")))))</f>
        <v/>
      </c>
      <c r="AJ314">
        <v>1</v>
      </c>
      <c r="AK31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v>
      </c>
      <c r="AL314" t="str">
        <f t="shared" ca="1" si="87"/>
        <v>{"dy":3,"sl":10}</v>
      </c>
    </row>
    <row r="315" spans="1:38">
      <c r="A315">
        <v>4</v>
      </c>
      <c r="B315">
        <v>10</v>
      </c>
      <c r="C315">
        <f t="shared" si="82"/>
        <v>1</v>
      </c>
      <c r="D315">
        <f t="shared" ca="1" si="96"/>
        <v>0.98791033500693992</v>
      </c>
      <c r="E315">
        <f t="shared" ca="1" si="96"/>
        <v>0.65600093695730888</v>
      </c>
      <c r="F315">
        <f t="shared" ca="1" si="96"/>
        <v>0.49028007914951888</v>
      </c>
      <c r="G315">
        <f t="shared" ca="1" si="96"/>
        <v>0.57922260378454204</v>
      </c>
      <c r="H315">
        <f t="shared" ca="1" si="96"/>
        <v>0.80094335707496211</v>
      </c>
      <c r="I315">
        <f t="shared" ca="1" si="96"/>
        <v>0.7365165263013268</v>
      </c>
      <c r="M315" t="str">
        <f t="shared" ca="1" si="83"/>
        <v>삭제</v>
      </c>
      <c r="N315" t="str">
        <f t="shared" ca="1" si="90"/>
        <v>삭제</v>
      </c>
      <c r="O315" t="str">
        <f t="shared" ca="1" si="88"/>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캐릭터",$M315="지정 캐릭터 LBP1",$M315="지정 캐릭터 LBP2",$M315="지정 캐릭터 LBP3",$M315="안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캐릭터",$M315="지정 캐릭터 LBP1",$M315="지정 캐릭터 LBP2",$M315="지정 캐릭터 LBP3"),
  IF(AND(OR($B315=10,$B315=11),$M315=OFFSET($M315,-1,0)),OFFSET(Q315,-1,0),
    IF(ISBLANK(VLOOKUP($N315,[2]ActorTable!$1:$1048576,MATCH("표준 DI pp Min",[2]ActorTable!$1:$1,0),0)),"삭제",
      INT(VLOOKUP($M315,$AN:$BA,MATCH($AX$1,$AN$1:$BA$1,0),0)*(VLOOKUP($N315,[2]ActorTable!$1:$1048576,MATCH("표준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VLOOKUP($M315,$AN:$BA,MATCH($AZ$1,$AN$1:$BA$1,0),0)+INT($H315*(VLOOKUP($M315,$AN:$BA,MATCH($BA$1,$AN$1:$BA$1,0),0)-VLOOKUP($M315,$AN:$BA,MATCH($AZ$1,$AN$1:$BA$1,0),0)+1))),
IF($M315="지정 캐릭터 PP",
  IF(AND(OR($B315=10,$B315=11),$M315=OFFSET($M315,-1,0)),OFFSET(Q315,-1,0),
    INT($O315*VLOOKUP($M315,$AN:$BA,MATCH($AX$1,$AN$1:$BA$1,0),0))),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영웅등급"),VLOOKUP($M315,$AN:$BA,MATCH($AX$1,$AN$1:$BA$1,0),0),
IF(OR($M315="지정 캐릭터",$M315="지정 캐릭터 LBP1",$M315="지정 캐릭터 LBP2",$M315="지정 캐릭터 LBP3"),
  IF(AND(OR($B315=10,$B315=11),$M315=OFFSET($M315,-1,0)),OFFSET(R315,-1,0),
    INT(VLOOKUP($M315,$AN:$BA,MATCH($AX$1,$AN$1:$BA$1,0),0)*(VLOOKUP($N315,[2]ActorTable!$1:$1048576,MATCH("표준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VLOOKUP($M315,$AN:$BA,MATCH($AX$1,$AN$1:$BA$1,0),0)+INT($I315*(VLOOKUP($M315,$AN:$BA,MATCH($AY$1,$AN$1:$BA$1,0),0)-VLOOKUP($M315,$AN:$BA,MATCH($AX$1,$AN$1:$BA$1,0),0)+1))),
IF($M315="지정 캐릭터 PP",
  IF(AND(OR($B315=10,$B315=11),$M315=OFFSET($M315,-1,0)),OFFSET(R315,-1,0),
    INT($O315*(VLOOKUP($M315,$AN:$BA,MATCH($AX$1,$AN$1:$BA$1,0),0)*(VLOOKUP($M315,$AN:$BA,MATCH($AY$1,$AN$1:$BA$1,0),0)+$I315*(VLOOKUP($M315,$AN:$BA,MATCH($AZ$1,$AN$1:$BA$1,0),0)-VLOOKUP($M315,$AN:$BA,MATCH($AY$1,$AN$1:$BA$1,0),0)))))),
IF(OR($M315="안 지정 캐릭터 PP 일반등급",$M315="안 지정 캐릭터 PP 영웅등급"),
  IF(AND(OR($B315=10,$B315=11),$M315=OFFSET($M315,-1,0)),OFFSET(R315,-1,0),
    $O315*VLOOKUP($M315,$AN:$BA,MATCH($AX$1,$AN$1:$BA$1,0),0)),
"그외없음")))))))</f>
        <v>삭제</v>
      </c>
      <c r="S315" t="str">
        <f ca="1">IF(OR(ISNUMBER(N315),N315="삭제"),"",
IF(LEFT(N315,5)="Equip",
  IF($BN$1&lt;VLOOKUP(N315,[1]EquipTable!$1:$1048576,MATCH("업데이트순번",[1]EquipTable!$1:$1,0),0),"업데이트순번이상",""),
IF(LEFT(N315,5)="Actor",
  IF($BW$1&lt;VLOOKUP(N315,[2]ActorTable!$1:$1048576,MATCH("업데이트순번",[2]ActorTable!$1:$1,0),0),"업데이트순번이상",""),
"그외없음")))</f>
        <v/>
      </c>
      <c r="T315">
        <f t="shared" ca="1" si="84"/>
        <v>0</v>
      </c>
      <c r="AA315" t="str">
        <f t="shared" ca="1" si="85"/>
        <v/>
      </c>
      <c r="AH315" t="str">
        <f t="shared" si="86"/>
        <v/>
      </c>
      <c r="AI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IFERROR(VLOOKUP(AC315,[2]ActorTable!$A:$G,MATCH("이름참고",[2]ActorTable!$1:$1,0),0),"캐릭터없음"),
"")))))</f>
        <v/>
      </c>
      <c r="AJ315">
        <v>1</v>
      </c>
      <c r="AK31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v>
      </c>
      <c r="AL315" t="str">
        <f t="shared" ca="1" si="87"/>
        <v>{"dy":4,"sl":10}</v>
      </c>
    </row>
    <row r="316" spans="1:38">
      <c r="A316">
        <v>5</v>
      </c>
      <c r="B316">
        <v>10</v>
      </c>
      <c r="C316">
        <f t="shared" si="82"/>
        <v>1</v>
      </c>
      <c r="D316">
        <f t="shared" ca="1" si="96"/>
        <v>0.85901769645662174</v>
      </c>
      <c r="E316">
        <f t="shared" ca="1" si="96"/>
        <v>7.0664403881686155E-3</v>
      </c>
      <c r="F316">
        <f t="shared" ca="1" si="96"/>
        <v>0.73650734589639733</v>
      </c>
      <c r="G316">
        <f t="shared" ca="1" si="96"/>
        <v>0.20244755650313173</v>
      </c>
      <c r="H316">
        <f t="shared" ca="1" si="96"/>
        <v>0.75719736549561578</v>
      </c>
      <c r="I316">
        <f t="shared" ca="1" si="96"/>
        <v>0.42656422129045346</v>
      </c>
      <c r="M316" t="str">
        <f t="shared" ca="1" si="83"/>
        <v>삭제</v>
      </c>
      <c r="N316" t="str">
        <f t="shared" ca="1" si="90"/>
        <v>삭제</v>
      </c>
      <c r="O316" t="str">
        <f t="shared" ca="1" si="88"/>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캐릭터",$M316="지정 캐릭터 LBP1",$M316="지정 캐릭터 LBP2",$M316="지정 캐릭터 LBP3",$M316="안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캐릭터",$M316="지정 캐릭터 LBP1",$M316="지정 캐릭터 LBP2",$M316="지정 캐릭터 LBP3"),
  IF(AND(OR($B316=10,$B316=11),$M316=OFFSET($M316,-1,0)),OFFSET(Q316,-1,0),
    IF(ISBLANK(VLOOKUP($N316,[2]ActorTable!$1:$1048576,MATCH("표준 DI pp Min",[2]ActorTable!$1:$1,0),0)),"삭제",
      INT(VLOOKUP($M316,$AN:$BA,MATCH($AX$1,$AN$1:$BA$1,0),0)*(VLOOKUP($N316,[2]ActorTable!$1:$1048576,MATCH("표준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VLOOKUP($M316,$AN:$BA,MATCH($AZ$1,$AN$1:$BA$1,0),0)+INT($H316*(VLOOKUP($M316,$AN:$BA,MATCH($BA$1,$AN$1:$BA$1,0),0)-VLOOKUP($M316,$AN:$BA,MATCH($AZ$1,$AN$1:$BA$1,0),0)+1))),
IF($M316="지정 캐릭터 PP",
  IF(AND(OR($B316=10,$B316=11),$M316=OFFSET($M316,-1,0)),OFFSET(Q316,-1,0),
    INT($O316*VLOOKUP($M316,$AN:$BA,MATCH($AX$1,$AN$1:$BA$1,0),0))),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영웅등급"),VLOOKUP($M316,$AN:$BA,MATCH($AX$1,$AN$1:$BA$1,0),0),
IF(OR($M316="지정 캐릭터",$M316="지정 캐릭터 LBP1",$M316="지정 캐릭터 LBP2",$M316="지정 캐릭터 LBP3"),
  IF(AND(OR($B316=10,$B316=11),$M316=OFFSET($M316,-1,0)),OFFSET(R316,-1,0),
    INT(VLOOKUP($M316,$AN:$BA,MATCH($AX$1,$AN$1:$BA$1,0),0)*(VLOOKUP($N316,[2]ActorTable!$1:$1048576,MATCH("표준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VLOOKUP($M316,$AN:$BA,MATCH($AX$1,$AN$1:$BA$1,0),0)+INT($I316*(VLOOKUP($M316,$AN:$BA,MATCH($AY$1,$AN$1:$BA$1,0),0)-VLOOKUP($M316,$AN:$BA,MATCH($AX$1,$AN$1:$BA$1,0),0)+1))),
IF($M316="지정 캐릭터 PP",
  IF(AND(OR($B316=10,$B316=11),$M316=OFFSET($M316,-1,0)),OFFSET(R316,-1,0),
    INT($O316*(VLOOKUP($M316,$AN:$BA,MATCH($AX$1,$AN$1:$BA$1,0),0)*(VLOOKUP($M316,$AN:$BA,MATCH($AY$1,$AN$1:$BA$1,0),0)+$I316*(VLOOKUP($M316,$AN:$BA,MATCH($AZ$1,$AN$1:$BA$1,0),0)-VLOOKUP($M316,$AN:$BA,MATCH($AY$1,$AN$1:$BA$1,0),0)))))),
IF(OR($M316="안 지정 캐릭터 PP 일반등급",$M316="안 지정 캐릭터 PP 영웅등급"),
  IF(AND(OR($B316=10,$B316=11),$M316=OFFSET($M316,-1,0)),OFFSET(R316,-1,0),
    $O316*VLOOKUP($M316,$AN:$BA,MATCH($AX$1,$AN$1:$BA$1,0),0)),
"그외없음")))))))</f>
        <v>삭제</v>
      </c>
      <c r="S316" t="str">
        <f ca="1">IF(OR(ISNUMBER(N316),N316="삭제"),"",
IF(LEFT(N316,5)="Equip",
  IF($BN$1&lt;VLOOKUP(N316,[1]EquipTable!$1:$1048576,MATCH("업데이트순번",[1]EquipTable!$1:$1,0),0),"업데이트순번이상",""),
IF(LEFT(N316,5)="Actor",
  IF($BW$1&lt;VLOOKUP(N316,[2]ActorTable!$1:$1048576,MATCH("업데이트순번",[2]ActorTable!$1:$1,0),0),"업데이트순번이상",""),
"그외없음")))</f>
        <v/>
      </c>
      <c r="T316">
        <f t="shared" ca="1" si="84"/>
        <v>0</v>
      </c>
      <c r="AA316" t="str">
        <f t="shared" ca="1" si="85"/>
        <v/>
      </c>
      <c r="AH316" t="str">
        <f t="shared" si="86"/>
        <v/>
      </c>
      <c r="AI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IFERROR(VLOOKUP(AC316,[2]ActorTable!$A:$G,MATCH("이름참고",[2]ActorTable!$1:$1,0),0),"캐릭터없음"),
"")))))</f>
        <v/>
      </c>
      <c r="AJ316">
        <v>1</v>
      </c>
      <c r="AK31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v>
      </c>
      <c r="AL316" t="str">
        <f t="shared" ca="1" si="87"/>
        <v>{"dy":5,"sl":10}</v>
      </c>
    </row>
    <row r="317" spans="1:38">
      <c r="A317">
        <v>6</v>
      </c>
      <c r="B317">
        <v>10</v>
      </c>
      <c r="C317">
        <f t="shared" si="82"/>
        <v>1</v>
      </c>
      <c r="D317">
        <f t="shared" ca="1" si="96"/>
        <v>0.21497214480845839</v>
      </c>
      <c r="E317">
        <f t="shared" ca="1" si="96"/>
        <v>0.47315033670888595</v>
      </c>
      <c r="F317">
        <f t="shared" ca="1" si="96"/>
        <v>0.93475775437286435</v>
      </c>
      <c r="G317">
        <f t="shared" ca="1" si="96"/>
        <v>0.417658724413978</v>
      </c>
      <c r="H317">
        <f t="shared" ca="1" si="96"/>
        <v>4.9206380005412997E-2</v>
      </c>
      <c r="I317">
        <f t="shared" ca="1" si="96"/>
        <v>0.27344702406810328</v>
      </c>
      <c r="M317" t="str">
        <f t="shared" ca="1" si="83"/>
        <v>삭제</v>
      </c>
      <c r="N317" t="str">
        <f t="shared" ca="1" si="90"/>
        <v>삭제</v>
      </c>
      <c r="O317" t="str">
        <f t="shared" ca="1" si="88"/>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캐릭터",$M317="지정 캐릭터 LBP1",$M317="지정 캐릭터 LBP2",$M317="지정 캐릭터 LBP3",$M317="안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캐릭터",$M317="지정 캐릭터 LBP1",$M317="지정 캐릭터 LBP2",$M317="지정 캐릭터 LBP3"),
  IF(AND(OR($B317=10,$B317=11),$M317=OFFSET($M317,-1,0)),OFFSET(Q317,-1,0),
    IF(ISBLANK(VLOOKUP($N317,[2]ActorTable!$1:$1048576,MATCH("표준 DI pp Min",[2]ActorTable!$1:$1,0),0)),"삭제",
      INT(VLOOKUP($M317,$AN:$BA,MATCH($AX$1,$AN$1:$BA$1,0),0)*(VLOOKUP($N317,[2]ActorTable!$1:$1048576,MATCH("표준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VLOOKUP($M317,$AN:$BA,MATCH($AZ$1,$AN$1:$BA$1,0),0)+INT($H317*(VLOOKUP($M317,$AN:$BA,MATCH($BA$1,$AN$1:$BA$1,0),0)-VLOOKUP($M317,$AN:$BA,MATCH($AZ$1,$AN$1:$BA$1,0),0)+1))),
IF($M317="지정 캐릭터 PP",
  IF(AND(OR($B317=10,$B317=11),$M317=OFFSET($M317,-1,0)),OFFSET(Q317,-1,0),
    INT($O317*VLOOKUP($M317,$AN:$BA,MATCH($AX$1,$AN$1:$BA$1,0),0))),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영웅등급"),VLOOKUP($M317,$AN:$BA,MATCH($AX$1,$AN$1:$BA$1,0),0),
IF(OR($M317="지정 캐릭터",$M317="지정 캐릭터 LBP1",$M317="지정 캐릭터 LBP2",$M317="지정 캐릭터 LBP3"),
  IF(AND(OR($B317=10,$B317=11),$M317=OFFSET($M317,-1,0)),OFFSET(R317,-1,0),
    INT(VLOOKUP($M317,$AN:$BA,MATCH($AX$1,$AN$1:$BA$1,0),0)*(VLOOKUP($N317,[2]ActorTable!$1:$1048576,MATCH("표준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VLOOKUP($M317,$AN:$BA,MATCH($AX$1,$AN$1:$BA$1,0),0)+INT($I317*(VLOOKUP($M317,$AN:$BA,MATCH($AY$1,$AN$1:$BA$1,0),0)-VLOOKUP($M317,$AN:$BA,MATCH($AX$1,$AN$1:$BA$1,0),0)+1))),
IF($M317="지정 캐릭터 PP",
  IF(AND(OR($B317=10,$B317=11),$M317=OFFSET($M317,-1,0)),OFFSET(R317,-1,0),
    INT($O317*(VLOOKUP($M317,$AN:$BA,MATCH($AX$1,$AN$1:$BA$1,0),0)*(VLOOKUP($M317,$AN:$BA,MATCH($AY$1,$AN$1:$BA$1,0),0)+$I317*(VLOOKUP($M317,$AN:$BA,MATCH($AZ$1,$AN$1:$BA$1,0),0)-VLOOKUP($M317,$AN:$BA,MATCH($AY$1,$AN$1:$BA$1,0),0)))))),
IF(OR($M317="안 지정 캐릭터 PP 일반등급",$M317="안 지정 캐릭터 PP 영웅등급"),
  IF(AND(OR($B317=10,$B317=11),$M317=OFFSET($M317,-1,0)),OFFSET(R317,-1,0),
    $O317*VLOOKUP($M317,$AN:$BA,MATCH($AX$1,$AN$1:$BA$1,0),0)),
"그외없음")))))))</f>
        <v>삭제</v>
      </c>
      <c r="S317" t="str">
        <f ca="1">IF(OR(ISNUMBER(N317),N317="삭제"),"",
IF(LEFT(N317,5)="Equip",
  IF($BN$1&lt;VLOOKUP(N317,[1]EquipTable!$1:$1048576,MATCH("업데이트순번",[1]EquipTable!$1:$1,0),0),"업데이트순번이상",""),
IF(LEFT(N317,5)="Actor",
  IF($BW$1&lt;VLOOKUP(N317,[2]ActorTable!$1:$1048576,MATCH("업데이트순번",[2]ActorTable!$1:$1,0),0),"업데이트순번이상",""),
"그외없음")))</f>
        <v/>
      </c>
      <c r="T317">
        <f t="shared" ca="1" si="84"/>
        <v>0</v>
      </c>
      <c r="AA317" t="str">
        <f t="shared" ca="1" si="85"/>
        <v/>
      </c>
      <c r="AH317" t="str">
        <f t="shared" si="86"/>
        <v/>
      </c>
      <c r="AI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IFERROR(VLOOKUP(AC317,[2]ActorTable!$A:$G,MATCH("이름참고",[2]ActorTable!$1:$1,0),0),"캐릭터없음"),
"")))))</f>
        <v/>
      </c>
      <c r="AJ317">
        <v>1</v>
      </c>
      <c r="AK31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v>
      </c>
      <c r="AL317" t="str">
        <f t="shared" ca="1" si="87"/>
        <v>{"dy":6,"sl":10}</v>
      </c>
    </row>
    <row r="318" spans="1:38">
      <c r="A318">
        <v>7</v>
      </c>
      <c r="B318">
        <v>10</v>
      </c>
      <c r="C318">
        <f t="shared" si="82"/>
        <v>1</v>
      </c>
      <c r="D318">
        <f t="shared" ca="1" si="96"/>
        <v>0.94130432987583046</v>
      </c>
      <c r="E318">
        <f t="shared" ca="1" si="96"/>
        <v>8.1557543325350368E-2</v>
      </c>
      <c r="F318">
        <f t="shared" ca="1" si="96"/>
        <v>0.67852578513534223</v>
      </c>
      <c r="G318">
        <f t="shared" ca="1" si="96"/>
        <v>0.63122576608639325</v>
      </c>
      <c r="H318">
        <f t="shared" ca="1" si="96"/>
        <v>0.82549536054845751</v>
      </c>
      <c r="I318">
        <f t="shared" ca="1" si="96"/>
        <v>0.63561479650038155</v>
      </c>
      <c r="J318" t="s">
        <v>199</v>
      </c>
      <c r="K318" t="s">
        <v>256</v>
      </c>
      <c r="M318" t="str">
        <f t="shared" si="83"/>
        <v>지정 캐릭터</v>
      </c>
      <c r="N318" t="e">
        <f t="shared" ca="1" si="90"/>
        <v>#N/A</v>
      </c>
      <c r="O318">
        <f t="shared" ca="1" si="88"/>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캐릭터",$M318="지정 캐릭터 LBP1",$M318="지정 캐릭터 LBP2",$M318="지정 캐릭터 LBP3",$M318="안 지정 캐릭터 영웅등급"),"DI",
IF($M318="지정 캐릭터 PP","DI",
IF(OR($M318="안 지정 캐릭터 PP 일반등급",$M318="안 지정 캐릭터 PP 영웅등급"),"GO",
"그외없음"))))))</f>
        <v>DI</v>
      </c>
      <c r="Q318" t="e">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캐릭터",$M318="지정 캐릭터 LBP1",$M318="지정 캐릭터 LBP2",$M318="지정 캐릭터 LBP3"),
  IF(AND(OR($B318=10,$B318=11),$M318=OFFSET($M318,-1,0)),OFFSET(Q318,-1,0),
    IF(ISBLANK(VLOOKUP($N318,[2]ActorTable!$1:$1048576,MATCH("표준 DI pp Min",[2]ActorTable!$1:$1,0),0)),"삭제",
      INT(VLOOKUP($M318,$AN:$BA,MATCH($AX$1,$AN$1:$BA$1,0),0)*(VLOOKUP($N318,[2]ActorTable!$1:$1048576,MATCH("표준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VLOOKUP($M318,$AN:$BA,MATCH($AZ$1,$AN$1:$BA$1,0),0)+INT($H318*(VLOOKUP($M318,$AN:$BA,MATCH($BA$1,$AN$1:$BA$1,0),0)-VLOOKUP($M318,$AN:$BA,MATCH($AZ$1,$AN$1:$BA$1,0),0)+1))),
IF($M318="지정 캐릭터 PP",
  IF(AND(OR($B318=10,$B318=11),$M318=OFFSET($M318,-1,0)),OFFSET(Q318,-1,0),
    INT($O318*VLOOKUP($M318,$AN:$BA,MATCH($AX$1,$AN$1:$BA$1,0),0))),
"그외없음")))))))</f>
        <v>#N/A</v>
      </c>
      <c r="R318" t="e">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영웅등급"),VLOOKUP($M318,$AN:$BA,MATCH($AX$1,$AN$1:$BA$1,0),0),
IF(OR($M318="지정 캐릭터",$M318="지정 캐릭터 LBP1",$M318="지정 캐릭터 LBP2",$M318="지정 캐릭터 LBP3"),
  IF(AND(OR($B318=10,$B318=11),$M318=OFFSET($M318,-1,0)),OFFSET(R318,-1,0),
    INT(VLOOKUP($M318,$AN:$BA,MATCH($AX$1,$AN$1:$BA$1,0),0)*(VLOOKUP($N318,[2]ActorTable!$1:$1048576,MATCH("표준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VLOOKUP($M318,$AN:$BA,MATCH($AX$1,$AN$1:$BA$1,0),0)+INT($I318*(VLOOKUP($M318,$AN:$BA,MATCH($AY$1,$AN$1:$BA$1,0),0)-VLOOKUP($M318,$AN:$BA,MATCH($AX$1,$AN$1:$BA$1,0),0)+1))),
IF($M318="지정 캐릭터 PP",
  IF(AND(OR($B318=10,$B318=11),$M318=OFFSET($M318,-1,0)),OFFSET(R318,-1,0),
    INT($O318*(VLOOKUP($M318,$AN:$BA,MATCH($AX$1,$AN$1:$BA$1,0),0)*(VLOOKUP($M318,$AN:$BA,MATCH($AY$1,$AN$1:$BA$1,0),0)+$I318*(VLOOKUP($M318,$AN:$BA,MATCH($AZ$1,$AN$1:$BA$1,0),0)-VLOOKUP($M318,$AN:$BA,MATCH($AY$1,$AN$1:$BA$1,0),0)))))),
IF(OR($M318="안 지정 캐릭터 PP 일반등급",$M318="안 지정 캐릭터 PP 영웅등급"),
  IF(AND(OR($B318=10,$B318=11),$M318=OFFSET($M318,-1,0)),OFFSET(R318,-1,0),
    $O318*VLOOKUP($M318,$AN:$BA,MATCH($AX$1,$AN$1:$BA$1,0),0)),
"그외없음")))))))</f>
        <v>#N/A</v>
      </c>
      <c r="S318" t="e">
        <f ca="1">IF(OR(ISNUMBER(N318),N318="삭제"),"",
IF(LEFT(N318,5)="Equip",
  IF($BN$1&lt;VLOOKUP(N318,[1]EquipTable!$1:$1048576,MATCH("업데이트순번",[1]EquipTable!$1:$1,0),0),"업데이트순번이상",""),
IF(LEFT(N318,5)="Actor",
  IF($BW$1&lt;VLOOKUP(N318,[2]ActorTable!$1:$1048576,MATCH("업데이트순번",[2]ActorTable!$1:$1,0),0),"업데이트순번이상",""),
"그외없음")))</f>
        <v>#N/A</v>
      </c>
      <c r="T318" t="e">
        <f t="shared" ca="1" si="84"/>
        <v>#N/A</v>
      </c>
      <c r="U318" t="s">
        <v>86</v>
      </c>
      <c r="V318" t="s">
        <v>290</v>
      </c>
      <c r="W318">
        <v>1</v>
      </c>
      <c r="X318" t="s">
        <v>133</v>
      </c>
      <c r="Y318">
        <v>502</v>
      </c>
      <c r="Z318">
        <v>348</v>
      </c>
      <c r="AA318" t="str">
        <f t="shared" ca="1" si="85"/>
        <v>fc</v>
      </c>
      <c r="AB318" t="s">
        <v>86</v>
      </c>
      <c r="AC318" t="s">
        <v>290</v>
      </c>
      <c r="AD318">
        <v>1</v>
      </c>
      <c r="AE318" t="s">
        <v>133</v>
      </c>
      <c r="AF318">
        <v>512</v>
      </c>
      <c r="AG318">
        <v>362</v>
      </c>
      <c r="AH318" t="str">
        <f t="shared" si="86"/>
        <v/>
      </c>
      <c r="AI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IFERROR(VLOOKUP(AC318,[2]ActorTable!$A:$G,MATCH("이름참고",[2]ActorTable!$1:$1,0),0),"캐릭터없음"),
"")))))</f>
        <v>니엘</v>
      </c>
      <c r="AJ318">
        <v>1</v>
      </c>
      <c r="AK31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v>
      </c>
      <c r="AL318" t="str">
        <f t="shared" ca="1" si="87"/>
        <v>{"dy":7,"sl":10,"tp":"fc","vl":"Actor2238","cn":1,"pt":"DI","pp":512,"pr":362}</v>
      </c>
    </row>
    <row r="319" spans="1:38">
      <c r="A319">
        <v>8</v>
      </c>
      <c r="B319">
        <v>10</v>
      </c>
      <c r="C319">
        <f t="shared" si="82"/>
        <v>1</v>
      </c>
      <c r="D319">
        <f t="shared" ca="1" si="96"/>
        <v>0.31464996070791107</v>
      </c>
      <c r="E319">
        <f t="shared" ca="1" si="96"/>
        <v>2.5984836516069643E-2</v>
      </c>
      <c r="F319">
        <f t="shared" ca="1" si="96"/>
        <v>0.88962145061399889</v>
      </c>
      <c r="G319">
        <f t="shared" ca="1" si="96"/>
        <v>0.52984876348534382</v>
      </c>
      <c r="H319">
        <f t="shared" ca="1" si="96"/>
        <v>0.49555395772717181</v>
      </c>
      <c r="I319">
        <f t="shared" ca="1" si="96"/>
        <v>0.25650290505029405</v>
      </c>
      <c r="J319" t="s">
        <v>199</v>
      </c>
      <c r="M319" t="str">
        <f t="shared" si="83"/>
        <v>지정 캐릭터</v>
      </c>
      <c r="N319" t="e">
        <f t="shared" ca="1" si="90"/>
        <v>#N/A</v>
      </c>
      <c r="O319">
        <f t="shared" ca="1" si="88"/>
        <v>1</v>
      </c>
      <c r="P319" t="str">
        <f>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캐릭터",$M319="지정 캐릭터 LBP1",$M319="지정 캐릭터 LBP2",$M319="지정 캐릭터 LBP3",$M319="안 지정 캐릭터 영웅등급"),"DI",
IF($M319="지정 캐릭터 PP","DI",
IF(OR($M319="안 지정 캐릭터 PP 일반등급",$M319="안 지정 캐릭터 PP 영웅등급"),"GO",
"그외없음"))))))</f>
        <v>DI</v>
      </c>
      <c r="Q319" t="e">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캐릭터",$M319="지정 캐릭터 LBP1",$M319="지정 캐릭터 LBP2",$M319="지정 캐릭터 LBP3"),
  IF(AND(OR($B319=10,$B319=11),$M319=OFFSET($M319,-1,0)),OFFSET(Q319,-1,0),
    IF(ISBLANK(VLOOKUP($N319,[2]ActorTable!$1:$1048576,MATCH("표준 DI pp Min",[2]ActorTable!$1:$1,0),0)),"삭제",
      INT(VLOOKUP($M319,$AN:$BA,MATCH($AX$1,$AN$1:$BA$1,0),0)*(VLOOKUP($N319,[2]ActorTable!$1:$1048576,MATCH("표준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VLOOKUP($M319,$AN:$BA,MATCH($AZ$1,$AN$1:$BA$1,0),0)+INT($H319*(VLOOKUP($M319,$AN:$BA,MATCH($BA$1,$AN$1:$BA$1,0),0)-VLOOKUP($M319,$AN:$BA,MATCH($AZ$1,$AN$1:$BA$1,0),0)+1))),
IF($M319="지정 캐릭터 PP",
  IF(AND(OR($B319=10,$B319=11),$M319=OFFSET($M319,-1,0)),OFFSET(Q319,-1,0),
    INT($O319*VLOOKUP($M319,$AN:$BA,MATCH($AX$1,$AN$1:$BA$1,0),0))),
"그외없음")))))))</f>
        <v>#N/A</v>
      </c>
      <c r="R319" t="e">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영웅등급"),VLOOKUP($M319,$AN:$BA,MATCH($AX$1,$AN$1:$BA$1,0),0),
IF(OR($M319="지정 캐릭터",$M319="지정 캐릭터 LBP1",$M319="지정 캐릭터 LBP2",$M319="지정 캐릭터 LBP3"),
  IF(AND(OR($B319=10,$B319=11),$M319=OFFSET($M319,-1,0)),OFFSET(R319,-1,0),
    INT(VLOOKUP($M319,$AN:$BA,MATCH($AX$1,$AN$1:$BA$1,0),0)*(VLOOKUP($N319,[2]ActorTable!$1:$1048576,MATCH("표준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VLOOKUP($M319,$AN:$BA,MATCH($AX$1,$AN$1:$BA$1,0),0)+INT($I319*(VLOOKUP($M319,$AN:$BA,MATCH($AY$1,$AN$1:$BA$1,0),0)-VLOOKUP($M319,$AN:$BA,MATCH($AX$1,$AN$1:$BA$1,0),0)+1))),
IF($M319="지정 캐릭터 PP",
  IF(AND(OR($B319=10,$B319=11),$M319=OFFSET($M319,-1,0)),OFFSET(R319,-1,0),
    INT($O319*(VLOOKUP($M319,$AN:$BA,MATCH($AX$1,$AN$1:$BA$1,0),0)*(VLOOKUP($M319,$AN:$BA,MATCH($AY$1,$AN$1:$BA$1,0),0)+$I319*(VLOOKUP($M319,$AN:$BA,MATCH($AZ$1,$AN$1:$BA$1,0),0)-VLOOKUP($M319,$AN:$BA,MATCH($AY$1,$AN$1:$BA$1,0),0)))))),
IF(OR($M319="안 지정 캐릭터 PP 일반등급",$M319="안 지정 캐릭터 PP 영웅등급"),
  IF(AND(OR($B319=10,$B319=11),$M319=OFFSET($M319,-1,0)),OFFSET(R319,-1,0),
    $O319*VLOOKUP($M319,$AN:$BA,MATCH($AX$1,$AN$1:$BA$1,0),0)),
"그외없음")))))))</f>
        <v>#N/A</v>
      </c>
      <c r="S319" t="e">
        <f ca="1">IF(OR(ISNUMBER(N319),N319="삭제"),"",
IF(LEFT(N319,5)="Equip",
  IF($BN$1&lt;VLOOKUP(N319,[1]EquipTable!$1:$1048576,MATCH("업데이트순번",[1]EquipTable!$1:$1,0),0),"업데이트순번이상",""),
IF(LEFT(N319,5)="Actor",
  IF($BW$1&lt;VLOOKUP(N319,[2]ActorTable!$1:$1048576,MATCH("업데이트순번",[2]ActorTable!$1:$1,0),0),"업데이트순번이상",""),
"그외없음")))</f>
        <v>#N/A</v>
      </c>
      <c r="T319" t="e">
        <f t="shared" ca="1" si="84"/>
        <v>#N/A</v>
      </c>
      <c r="U319" t="s">
        <v>86</v>
      </c>
      <c r="V319" t="s">
        <v>290</v>
      </c>
      <c r="W319">
        <v>1</v>
      </c>
      <c r="X319" t="s">
        <v>133</v>
      </c>
      <c r="Y319">
        <v>502</v>
      </c>
      <c r="Z319">
        <v>348</v>
      </c>
      <c r="AA319" t="str">
        <f t="shared" ca="1" si="85"/>
        <v>fc</v>
      </c>
      <c r="AB319" t="s">
        <v>86</v>
      </c>
      <c r="AC319" t="s">
        <v>297</v>
      </c>
      <c r="AD319">
        <v>1</v>
      </c>
      <c r="AE319" t="s">
        <v>133</v>
      </c>
      <c r="AF319">
        <v>205</v>
      </c>
      <c r="AG319">
        <v>139</v>
      </c>
      <c r="AH319" t="str">
        <f t="shared" si="86"/>
        <v/>
      </c>
      <c r="AI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IFERROR(VLOOKUP(AC319,[2]ActorTable!$A:$G,MATCH("이름참고",[2]ActorTable!$1:$1,0),0),"캐릭터없음"),
"")))))</f>
        <v>프리스</v>
      </c>
      <c r="AJ319">
        <v>1</v>
      </c>
      <c r="AK31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v>
      </c>
      <c r="AL319" t="str">
        <f t="shared" ca="1" si="87"/>
        <v>{"dy":8,"sl":10,"tp":"fc","vl":"Actor0125","cn":1,"pt":"DI","pp":205,"pr":139}</v>
      </c>
    </row>
    <row r="320" spans="1:38">
      <c r="A320">
        <v>9</v>
      </c>
      <c r="B320">
        <v>10</v>
      </c>
      <c r="C320">
        <f t="shared" si="82"/>
        <v>1</v>
      </c>
      <c r="D320">
        <f t="shared" ca="1" si="96"/>
        <v>0.55721884514902076</v>
      </c>
      <c r="E320">
        <f t="shared" ca="1" si="96"/>
        <v>0.3599078258408076</v>
      </c>
      <c r="F320">
        <f t="shared" ca="1" si="96"/>
        <v>0.64291907258623693</v>
      </c>
      <c r="G320">
        <f t="shared" ca="1" si="96"/>
        <v>0.13657143309484077</v>
      </c>
      <c r="H320">
        <f t="shared" ca="1" si="96"/>
        <v>0.2760010240009021</v>
      </c>
      <c r="I320">
        <f t="shared" ca="1" si="96"/>
        <v>2.7240948633958428E-2</v>
      </c>
      <c r="M320" t="str">
        <f t="shared" ca="1" si="83"/>
        <v>삭제</v>
      </c>
      <c r="N320" t="str">
        <f t="shared" ca="1" si="90"/>
        <v>삭제</v>
      </c>
      <c r="O320" t="str">
        <f t="shared" ca="1" si="88"/>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캐릭터",$M320="지정 캐릭터 LBP1",$M320="지정 캐릭터 LBP2",$M320="지정 캐릭터 LBP3",$M320="안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캐릭터",$M320="지정 캐릭터 LBP1",$M320="지정 캐릭터 LBP2",$M320="지정 캐릭터 LBP3"),
  IF(AND(OR($B320=10,$B320=11),$M320=OFFSET($M320,-1,0)),OFFSET(Q320,-1,0),
    IF(ISBLANK(VLOOKUP($N320,[2]ActorTable!$1:$1048576,MATCH("표준 DI pp Min",[2]ActorTable!$1:$1,0),0)),"삭제",
      INT(VLOOKUP($M320,$AN:$BA,MATCH($AX$1,$AN$1:$BA$1,0),0)*(VLOOKUP($N320,[2]ActorTable!$1:$1048576,MATCH("표준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VLOOKUP($M320,$AN:$BA,MATCH($AZ$1,$AN$1:$BA$1,0),0)+INT($H320*(VLOOKUP($M320,$AN:$BA,MATCH($BA$1,$AN$1:$BA$1,0),0)-VLOOKUP($M320,$AN:$BA,MATCH($AZ$1,$AN$1:$BA$1,0),0)+1))),
IF($M320="지정 캐릭터 PP",
  IF(AND(OR($B320=10,$B320=11),$M320=OFFSET($M320,-1,0)),OFFSET(Q320,-1,0),
    INT($O320*VLOOKUP($M320,$AN:$BA,MATCH($AX$1,$AN$1:$BA$1,0),0))),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영웅등급"),VLOOKUP($M320,$AN:$BA,MATCH($AX$1,$AN$1:$BA$1,0),0),
IF(OR($M320="지정 캐릭터",$M320="지정 캐릭터 LBP1",$M320="지정 캐릭터 LBP2",$M320="지정 캐릭터 LBP3"),
  IF(AND(OR($B320=10,$B320=11),$M320=OFFSET($M320,-1,0)),OFFSET(R320,-1,0),
    INT(VLOOKUP($M320,$AN:$BA,MATCH($AX$1,$AN$1:$BA$1,0),0)*(VLOOKUP($N320,[2]ActorTable!$1:$1048576,MATCH("표준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VLOOKUP($M320,$AN:$BA,MATCH($AX$1,$AN$1:$BA$1,0),0)+INT($I320*(VLOOKUP($M320,$AN:$BA,MATCH($AY$1,$AN$1:$BA$1,0),0)-VLOOKUP($M320,$AN:$BA,MATCH($AX$1,$AN$1:$BA$1,0),0)+1))),
IF($M320="지정 캐릭터 PP",
  IF(AND(OR($B320=10,$B320=11),$M320=OFFSET($M320,-1,0)),OFFSET(R320,-1,0),
    INT($O320*(VLOOKUP($M320,$AN:$BA,MATCH($AX$1,$AN$1:$BA$1,0),0)*(VLOOKUP($M320,$AN:$BA,MATCH($AY$1,$AN$1:$BA$1,0),0)+$I320*(VLOOKUP($M320,$AN:$BA,MATCH($AZ$1,$AN$1:$BA$1,0),0)-VLOOKUP($M320,$AN:$BA,MATCH($AY$1,$AN$1:$BA$1,0),0)))))),
IF(OR($M320="안 지정 캐릭터 PP 일반등급",$M320="안 지정 캐릭터 PP 영웅등급"),
  IF(AND(OR($B320=10,$B320=11),$M320=OFFSET($M320,-1,0)),OFFSET(R320,-1,0),
    $O320*VLOOKUP($M320,$AN:$BA,MATCH($AX$1,$AN$1:$BA$1,0),0)),
"그외없음")))))))</f>
        <v>삭제</v>
      </c>
      <c r="S320" t="str">
        <f ca="1">IF(OR(ISNUMBER(N320),N320="삭제"),"",
IF(LEFT(N320,5)="Equip",
  IF($BN$1&lt;VLOOKUP(N320,[1]EquipTable!$1:$1048576,MATCH("업데이트순번",[1]EquipTable!$1:$1,0),0),"업데이트순번이상",""),
IF(LEFT(N320,5)="Actor",
  IF($BW$1&lt;VLOOKUP(N320,[2]ActorTable!$1:$1048576,MATCH("업데이트순번",[2]ActorTable!$1:$1,0),0),"업데이트순번이상",""),
"그외없음")))</f>
        <v/>
      </c>
      <c r="T320">
        <f t="shared" ca="1" si="84"/>
        <v>0</v>
      </c>
      <c r="AA320" t="str">
        <f t="shared" ca="1" si="85"/>
        <v/>
      </c>
      <c r="AH320" t="str">
        <f t="shared" si="86"/>
        <v/>
      </c>
      <c r="AI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IFERROR(VLOOKUP(AC320,[2]ActorTable!$A:$G,MATCH("이름참고",[2]ActorTable!$1:$1,0),0),"캐릭터없음"),
"")))))</f>
        <v/>
      </c>
      <c r="AJ320">
        <v>1</v>
      </c>
      <c r="AK32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v>
      </c>
      <c r="AL320" t="str">
        <f t="shared" ca="1" si="87"/>
        <v>{"dy":9,"sl":10}</v>
      </c>
    </row>
    <row r="321" spans="1:38">
      <c r="A321">
        <v>10</v>
      </c>
      <c r="B321">
        <v>10</v>
      </c>
      <c r="C321">
        <f t="shared" si="82"/>
        <v>1</v>
      </c>
      <c r="D321">
        <f t="shared" ca="1" si="96"/>
        <v>7.9362278778873141E-2</v>
      </c>
      <c r="E321">
        <f t="shared" ca="1" si="96"/>
        <v>0.50806811261874141</v>
      </c>
      <c r="F321">
        <f t="shared" ca="1" si="96"/>
        <v>0.94703424337141762</v>
      </c>
      <c r="G321">
        <f t="shared" ca="1" si="96"/>
        <v>0.91290453043705844</v>
      </c>
      <c r="H321">
        <f t="shared" ca="1" si="96"/>
        <v>0.49767048414628856</v>
      </c>
      <c r="I321">
        <f t="shared" ca="1" si="96"/>
        <v>0.39154683890763797</v>
      </c>
      <c r="M321" t="str">
        <f t="shared" ca="1" si="83"/>
        <v>삭제</v>
      </c>
      <c r="N321" t="str">
        <f t="shared" ca="1" si="90"/>
        <v>삭제</v>
      </c>
      <c r="O321" t="str">
        <f t="shared" ca="1" si="88"/>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캐릭터",$M321="지정 캐릭터 LBP1",$M321="지정 캐릭터 LBP2",$M321="지정 캐릭터 LBP3",$M321="안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캐릭터",$M321="지정 캐릭터 LBP1",$M321="지정 캐릭터 LBP2",$M321="지정 캐릭터 LBP3"),
  IF(AND(OR($B321=10,$B321=11),$M321=OFFSET($M321,-1,0)),OFFSET(Q321,-1,0),
    IF(ISBLANK(VLOOKUP($N321,[2]ActorTable!$1:$1048576,MATCH("표준 DI pp Min",[2]ActorTable!$1:$1,0),0)),"삭제",
      INT(VLOOKUP($M321,$AN:$BA,MATCH($AX$1,$AN$1:$BA$1,0),0)*(VLOOKUP($N321,[2]ActorTable!$1:$1048576,MATCH("표준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VLOOKUP($M321,$AN:$BA,MATCH($AZ$1,$AN$1:$BA$1,0),0)+INT($H321*(VLOOKUP($M321,$AN:$BA,MATCH($BA$1,$AN$1:$BA$1,0),0)-VLOOKUP($M321,$AN:$BA,MATCH($AZ$1,$AN$1:$BA$1,0),0)+1))),
IF($M321="지정 캐릭터 PP",
  IF(AND(OR($B321=10,$B321=11),$M321=OFFSET($M321,-1,0)),OFFSET(Q321,-1,0),
    INT($O321*VLOOKUP($M321,$AN:$BA,MATCH($AX$1,$AN$1:$BA$1,0),0))),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영웅등급"),VLOOKUP($M321,$AN:$BA,MATCH($AX$1,$AN$1:$BA$1,0),0),
IF(OR($M321="지정 캐릭터",$M321="지정 캐릭터 LBP1",$M321="지정 캐릭터 LBP2",$M321="지정 캐릭터 LBP3"),
  IF(AND(OR($B321=10,$B321=11),$M321=OFFSET($M321,-1,0)),OFFSET(R321,-1,0),
    INT(VLOOKUP($M321,$AN:$BA,MATCH($AX$1,$AN$1:$BA$1,0),0)*(VLOOKUP($N321,[2]ActorTable!$1:$1048576,MATCH("표준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VLOOKUP($M321,$AN:$BA,MATCH($AX$1,$AN$1:$BA$1,0),0)+INT($I321*(VLOOKUP($M321,$AN:$BA,MATCH($AY$1,$AN$1:$BA$1,0),0)-VLOOKUP($M321,$AN:$BA,MATCH($AX$1,$AN$1:$BA$1,0),0)+1))),
IF($M321="지정 캐릭터 PP",
  IF(AND(OR($B321=10,$B321=11),$M321=OFFSET($M321,-1,0)),OFFSET(R321,-1,0),
    INT($O321*(VLOOKUP($M321,$AN:$BA,MATCH($AX$1,$AN$1:$BA$1,0),0)*(VLOOKUP($M321,$AN:$BA,MATCH($AY$1,$AN$1:$BA$1,0),0)+$I321*(VLOOKUP($M321,$AN:$BA,MATCH($AZ$1,$AN$1:$BA$1,0),0)-VLOOKUP($M321,$AN:$BA,MATCH($AY$1,$AN$1:$BA$1,0),0)))))),
IF(OR($M321="안 지정 캐릭터 PP 일반등급",$M321="안 지정 캐릭터 PP 영웅등급"),
  IF(AND(OR($B321=10,$B321=11),$M321=OFFSET($M321,-1,0)),OFFSET(R321,-1,0),
    $O321*VLOOKUP($M321,$AN:$BA,MATCH($AX$1,$AN$1:$BA$1,0),0)),
"그외없음")))))))</f>
        <v>삭제</v>
      </c>
      <c r="S321" t="str">
        <f ca="1">IF(OR(ISNUMBER(N321),N321="삭제"),"",
IF(LEFT(N321,5)="Equip",
  IF($BN$1&lt;VLOOKUP(N321,[1]EquipTable!$1:$1048576,MATCH("업데이트순번",[1]EquipTable!$1:$1,0),0),"업데이트순번이상",""),
IF(LEFT(N321,5)="Actor",
  IF($BW$1&lt;VLOOKUP(N321,[2]ActorTable!$1:$1048576,MATCH("업데이트순번",[2]ActorTable!$1:$1,0),0),"업데이트순번이상",""),
"그외없음")))</f>
        <v/>
      </c>
      <c r="T321">
        <f t="shared" ca="1" si="84"/>
        <v>0</v>
      </c>
      <c r="AA321" t="str">
        <f t="shared" ca="1" si="85"/>
        <v/>
      </c>
      <c r="AH321" t="str">
        <f t="shared" si="86"/>
        <v/>
      </c>
      <c r="AI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IFERROR(VLOOKUP(AC321,[2]ActorTable!$A:$G,MATCH("이름참고",[2]ActorTable!$1:$1,0),0),"캐릭터없음"),
"")))))</f>
        <v/>
      </c>
      <c r="AJ321">
        <v>1</v>
      </c>
      <c r="AK32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v>
      </c>
      <c r="AL321" t="str">
        <f t="shared" ca="1" si="87"/>
        <v>{"dy":10,"sl":10}</v>
      </c>
    </row>
    <row r="322" spans="1:38">
      <c r="A322">
        <v>11</v>
      </c>
      <c r="B322">
        <v>10</v>
      </c>
      <c r="C322">
        <f t="shared" ref="C322:C385" si="97">IF(B322&lt;=9,0,
IF(B322=10,1,2))</f>
        <v>1</v>
      </c>
      <c r="D322">
        <f t="shared" ref="D322:I331" ca="1" si="98">RAND()</f>
        <v>0.85957512888432008</v>
      </c>
      <c r="E322">
        <f t="shared" ca="1" si="98"/>
        <v>0.19119097164409249</v>
      </c>
      <c r="F322">
        <f t="shared" ca="1" si="98"/>
        <v>0.50911238499601663</v>
      </c>
      <c r="G322">
        <f t="shared" ca="1" si="98"/>
        <v>0.91112823357185058</v>
      </c>
      <c r="H322">
        <f t="shared" ca="1" si="98"/>
        <v>0.30214725041252433</v>
      </c>
      <c r="I322">
        <f t="shared" ca="1" si="98"/>
        <v>0.29669734530593184</v>
      </c>
      <c r="M322" t="str">
        <f t="shared" ref="M322:M373" ca="1" si="99">IF(LEN(J322)&lt;&gt;0,J322,VLOOKUP(D322+$B322,$BH:$BI,MATCH($BI$1,$BH$1:$BI$1,0),1))</f>
        <v>삭제</v>
      </c>
      <c r="N322" t="str">
        <f t="shared" ca="1" si="90"/>
        <v>삭제</v>
      </c>
      <c r="O322" t="str">
        <f t="shared" ca="1" si="88"/>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캐릭터",$M322="지정 캐릭터 LBP1",$M322="지정 캐릭터 LBP2",$M322="지정 캐릭터 LBP3",$M322="안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캐릭터",$M322="지정 캐릭터 LBP1",$M322="지정 캐릭터 LBP2",$M322="지정 캐릭터 LBP3"),
  IF(AND(OR($B322=10,$B322=11),$M322=OFFSET($M322,-1,0)),OFFSET(Q322,-1,0),
    IF(ISBLANK(VLOOKUP($N322,[2]ActorTable!$1:$1048576,MATCH("표준 DI pp Min",[2]ActorTable!$1:$1,0),0)),"삭제",
      INT(VLOOKUP($M322,$AN:$BA,MATCH($AX$1,$AN$1:$BA$1,0),0)*(VLOOKUP($N322,[2]ActorTable!$1:$1048576,MATCH("표준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VLOOKUP($M322,$AN:$BA,MATCH($AZ$1,$AN$1:$BA$1,0),0)+INT($H322*(VLOOKUP($M322,$AN:$BA,MATCH($BA$1,$AN$1:$BA$1,0),0)-VLOOKUP($M322,$AN:$BA,MATCH($AZ$1,$AN$1:$BA$1,0),0)+1))),
IF($M322="지정 캐릭터 PP",
  IF(AND(OR($B322=10,$B322=11),$M322=OFFSET($M322,-1,0)),OFFSET(Q322,-1,0),
    INT($O322*VLOOKUP($M322,$AN:$BA,MATCH($AX$1,$AN$1:$BA$1,0),0))),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영웅등급"),VLOOKUP($M322,$AN:$BA,MATCH($AX$1,$AN$1:$BA$1,0),0),
IF(OR($M322="지정 캐릭터",$M322="지정 캐릭터 LBP1",$M322="지정 캐릭터 LBP2",$M322="지정 캐릭터 LBP3"),
  IF(AND(OR($B322=10,$B322=11),$M322=OFFSET($M322,-1,0)),OFFSET(R322,-1,0),
    INT(VLOOKUP($M322,$AN:$BA,MATCH($AX$1,$AN$1:$BA$1,0),0)*(VLOOKUP($N322,[2]ActorTable!$1:$1048576,MATCH("표준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VLOOKUP($M322,$AN:$BA,MATCH($AX$1,$AN$1:$BA$1,0),0)+INT($I322*(VLOOKUP($M322,$AN:$BA,MATCH($AY$1,$AN$1:$BA$1,0),0)-VLOOKUP($M322,$AN:$BA,MATCH($AX$1,$AN$1:$BA$1,0),0)+1))),
IF($M322="지정 캐릭터 PP",
  IF(AND(OR($B322=10,$B322=11),$M322=OFFSET($M322,-1,0)),OFFSET(R322,-1,0),
    INT($O322*(VLOOKUP($M322,$AN:$BA,MATCH($AX$1,$AN$1:$BA$1,0),0)*(VLOOKUP($M322,$AN:$BA,MATCH($AY$1,$AN$1:$BA$1,0),0)+$I322*(VLOOKUP($M322,$AN:$BA,MATCH($AZ$1,$AN$1:$BA$1,0),0)-VLOOKUP($M322,$AN:$BA,MATCH($AY$1,$AN$1:$BA$1,0),0)))))),
IF(OR($M322="안 지정 캐릭터 PP 일반등급",$M322="안 지정 캐릭터 PP 영웅등급"),
  IF(AND(OR($B322=10,$B322=11),$M322=OFFSET($M322,-1,0)),OFFSET(R322,-1,0),
    $O322*VLOOKUP($M322,$AN:$BA,MATCH($AX$1,$AN$1:$BA$1,0),0)),
"그외없음")))))))</f>
        <v>삭제</v>
      </c>
      <c r="S322" t="str">
        <f ca="1">IF(OR(ISNUMBER(N322),N322="삭제"),"",
IF(LEFT(N322,5)="Equip",
  IF($BN$1&lt;VLOOKUP(N322,[1]EquipTable!$1:$1048576,MATCH("업데이트순번",[1]EquipTable!$1:$1,0),0),"업데이트순번이상",""),
IF(LEFT(N322,5)="Actor",
  IF($BW$1&lt;VLOOKUP(N322,[2]ActorTable!$1:$1048576,MATCH("업데이트순번",[2]ActorTable!$1:$1,0),0),"업데이트순번이상",""),
"그외없음")))</f>
        <v/>
      </c>
      <c r="T322">
        <f t="shared" ref="T322:T373" ca="1" si="100">IF(OR(ISNUMBER(N322),N322="삭제"),0,
IF(LEFT(N322,5)="Equip",IF(MID(N322,7,1)="4",1,0),
IF(LEFT(N322,5)="Actor",IF(MID(N322,7,1)="2",1,0),
"그외없음")))</f>
        <v>0</v>
      </c>
      <c r="AA322" t="str">
        <f t="shared" ref="AA322:AA385" ca="1" si="101">IF(ISBLANK(AB322),"",
VLOOKUP(AB322,OFFSET(INDIRECT("$A:$B"),0,MATCH(AB$1&amp;"_Verify",INDIRECT("$1:$1"),0)-1),2,0)
)</f>
        <v/>
      </c>
      <c r="AH322" t="str">
        <f t="shared" ref="AH322:AH373" si="102">IF(ISBLANK($AB322),"",
IF(AND($B322&gt;=VLOOKUP($AB322,$AN:$AQ,3,0),$B322&lt;=VLOOKUP($AB322,$AN:$AQ,4,0)),"","슬롯타입이상"))</f>
        <v/>
      </c>
      <c r="AI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IFERROR(VLOOKUP(AC322,[2]ActorTable!$A:$G,MATCH("이름참고",[2]ActorTable!$1:$1,0),0),"캐릭터없음"),
"")))))</f>
        <v/>
      </c>
      <c r="AJ322">
        <v>1</v>
      </c>
      <c r="AK32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v>
      </c>
      <c r="AL322" t="str">
        <f t="shared" ref="AL322:AL373" ca="1" si="103">IF(AJ322&lt;&gt;1,"",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38">
      <c r="A323">
        <v>12</v>
      </c>
      <c r="B323">
        <v>10</v>
      </c>
      <c r="C323">
        <f t="shared" si="97"/>
        <v>1</v>
      </c>
      <c r="D323">
        <f t="shared" ca="1" si="98"/>
        <v>0.291628190100231</v>
      </c>
      <c r="E323">
        <f t="shared" ca="1" si="98"/>
        <v>0.65727809815704374</v>
      </c>
      <c r="F323">
        <f t="shared" ca="1" si="98"/>
        <v>0.62410564875226138</v>
      </c>
      <c r="G323">
        <f t="shared" ca="1" si="98"/>
        <v>0.58024211995382424</v>
      </c>
      <c r="H323">
        <f t="shared" ca="1" si="98"/>
        <v>0.56604279232166943</v>
      </c>
      <c r="I323">
        <f t="shared" ca="1" si="98"/>
        <v>5.9863207432353183E-2</v>
      </c>
      <c r="M323" t="str">
        <f t="shared" ca="1" si="99"/>
        <v>삭제</v>
      </c>
      <c r="N323" t="str">
        <f t="shared" ca="1" si="90"/>
        <v>삭제</v>
      </c>
      <c r="O323" t="str">
        <f t="shared" ref="O323:O373" ca="1" si="104">IF(LEN(L323)&lt;&gt;0,
  IF(OR(LEN($J323)=0,LEN($K323)=0),"세 칸 모두 입력",L323),
IF($M323="삭제","삭제",
IF(OR($M323="지정 장비",$M323="캐릭터 상자 일반등급",$M323="캐릭터 상자 영웅등급",$M323="지정 캐릭터",$M323="지정 캐릭터 LBP1",$M323="지정 캐릭터 LBP2",$M323="지정 캐릭터 LBP3",$M323="안 지정 캐릭터 영웅등급"),1,
IF($M323="지정 캐릭터 PP",
  IF(AND(OR($B323=10,$B323=11),$M323=OFFSET($M323,-1,0)),OFFSET(O323,-1,0),
    VLOOKUP($M323,$AN:$AZ,MATCH($AV$1,$AN$1:$AZ$1,0),0)+INT($E323*(VLOOKUP($M323,$AN:$AZ,MATCH($AW$1,$AN$1:$AZ$1,0),0)-VLOOKUP($M323,$AN:$AZ,MATCH($AV$1,$AN$1:$AZ$1,0),0)+1))),
IF(OR($M323="안 지정 캐릭터 PP 일반등급",$M323="안 지정 캐릭터 PP 영웅등급"),
  IF(AND(OR($B323=10,$B323=11),$M323=OFFSET($M323,-1,0)),OFFSET(O323,-1,0),
    VLOOKUP($M323,$AN:$AZ,MATCH($AV$1,$AN$1:$AZ$1,0),0)+INT($E323*(VLOOKUP($M323,$AN:$AZ,MATCH($AW$1,$AN$1:$AZ$1,0),0)-VLOOKUP($M323,$AN:$AZ,MATCH($AV$1,$AN$1:$AZ$1,0),0)+1))),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캐릭터",$M323="지정 캐릭터 LBP1",$M323="지정 캐릭터 LBP2",$M323="지정 캐릭터 LBP3",$M323="안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캐릭터",$M323="지정 캐릭터 LBP1",$M323="지정 캐릭터 LBP2",$M323="지정 캐릭터 LBP3"),
  IF(AND(OR($B323=10,$B323=11),$M323=OFFSET($M323,-1,0)),OFFSET(Q323,-1,0),
    IF(ISBLANK(VLOOKUP($N323,[2]ActorTable!$1:$1048576,MATCH("표준 DI pp Min",[2]ActorTable!$1:$1,0),0)),"삭제",
      INT(VLOOKUP($M323,$AN:$BA,MATCH($AX$1,$AN$1:$BA$1,0),0)*(VLOOKUP($N323,[2]ActorTable!$1:$1048576,MATCH("표준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VLOOKUP($M323,$AN:$BA,MATCH($AZ$1,$AN$1:$BA$1,0),0)+INT($H323*(VLOOKUP($M323,$AN:$BA,MATCH($BA$1,$AN$1:$BA$1,0),0)-VLOOKUP($M323,$AN:$BA,MATCH($AZ$1,$AN$1:$BA$1,0),0)+1))),
IF($M323="지정 캐릭터 PP",
  IF(AND(OR($B323=10,$B323=11),$M323=OFFSET($M323,-1,0)),OFFSET(Q323,-1,0),
    INT($O323*VLOOKUP($M323,$AN:$BA,MATCH($AX$1,$AN$1:$BA$1,0),0))),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영웅등급"),VLOOKUP($M323,$AN:$BA,MATCH($AX$1,$AN$1:$BA$1,0),0),
IF(OR($M323="지정 캐릭터",$M323="지정 캐릭터 LBP1",$M323="지정 캐릭터 LBP2",$M323="지정 캐릭터 LBP3"),
  IF(AND(OR($B323=10,$B323=11),$M323=OFFSET($M323,-1,0)),OFFSET(R323,-1,0),
    INT(VLOOKUP($M323,$AN:$BA,MATCH($AX$1,$AN$1:$BA$1,0),0)*(VLOOKUP($N323,[2]ActorTable!$1:$1048576,MATCH("표준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VLOOKUP($M323,$AN:$BA,MATCH($AX$1,$AN$1:$BA$1,0),0)+INT($I323*(VLOOKUP($M323,$AN:$BA,MATCH($AY$1,$AN$1:$BA$1,0),0)-VLOOKUP($M323,$AN:$BA,MATCH($AX$1,$AN$1:$BA$1,0),0)+1))),
IF($M323="지정 캐릭터 PP",
  IF(AND(OR($B323=10,$B323=11),$M323=OFFSET($M323,-1,0)),OFFSET(R323,-1,0),
    INT($O323*(VLOOKUP($M323,$AN:$BA,MATCH($AX$1,$AN$1:$BA$1,0),0)*(VLOOKUP($M323,$AN:$BA,MATCH($AY$1,$AN$1:$BA$1,0),0)+$I323*(VLOOKUP($M323,$AN:$BA,MATCH($AZ$1,$AN$1:$BA$1,0),0)-VLOOKUP($M323,$AN:$BA,MATCH($AY$1,$AN$1:$BA$1,0),0)))))),
IF(OR($M323="안 지정 캐릭터 PP 일반등급",$M323="안 지정 캐릭터 PP 영웅등급"),
  IF(AND(OR($B323=10,$B323=11),$M323=OFFSET($M323,-1,0)),OFFSET(R323,-1,0),
    $O323*VLOOKUP($M323,$AN:$BA,MATCH($AX$1,$AN$1:$BA$1,0),0)),
"그외없음")))))))</f>
        <v>삭제</v>
      </c>
      <c r="S323" t="str">
        <f ca="1">IF(OR(ISNUMBER(N323),N323="삭제"),"",
IF(LEFT(N323,5)="Equip",
  IF($BN$1&lt;VLOOKUP(N323,[1]EquipTable!$1:$1048576,MATCH("업데이트순번",[1]EquipTable!$1:$1,0),0),"업데이트순번이상",""),
IF(LEFT(N323,5)="Actor",
  IF($BW$1&lt;VLOOKUP(N323,[2]ActorTable!$1:$1048576,MATCH("업데이트순번",[2]ActorTable!$1:$1,0),0),"업데이트순번이상",""),
"그외없음")))</f>
        <v/>
      </c>
      <c r="T323">
        <f t="shared" ca="1" si="100"/>
        <v>0</v>
      </c>
      <c r="AA323" t="str">
        <f t="shared" ca="1" si="101"/>
        <v/>
      </c>
      <c r="AH323" t="str">
        <f t="shared" si="102"/>
        <v/>
      </c>
      <c r="AI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IFERROR(VLOOKUP(AC323,[2]ActorTable!$A:$G,MATCH("이름참고",[2]ActorTable!$1:$1,0),0),"캐릭터없음"),
"")))))</f>
        <v/>
      </c>
      <c r="AJ323">
        <v>1</v>
      </c>
      <c r="AK323" t="str">
        <f t="shared" ref="AK323:AK386" ca="1" si="105">AK322&amp;IF(LEN(AL323)=0,"",","&amp;AL323)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v>
      </c>
      <c r="AL323" t="str">
        <f t="shared" ca="1" si="103"/>
        <v>{"dy":12,"sl":10}</v>
      </c>
    </row>
    <row r="324" spans="1:38">
      <c r="A324">
        <v>13</v>
      </c>
      <c r="B324">
        <v>10</v>
      </c>
      <c r="C324">
        <f t="shared" si="97"/>
        <v>1</v>
      </c>
      <c r="D324">
        <f t="shared" ca="1" si="98"/>
        <v>0.45587709556452094</v>
      </c>
      <c r="E324">
        <f t="shared" ca="1" si="98"/>
        <v>0.64404722352658517</v>
      </c>
      <c r="F324">
        <f t="shared" ca="1" si="98"/>
        <v>0.13593548319741344</v>
      </c>
      <c r="G324">
        <f t="shared" ca="1" si="98"/>
        <v>0.87548211898752515</v>
      </c>
      <c r="H324">
        <f t="shared" ca="1" si="98"/>
        <v>0.74032449017514701</v>
      </c>
      <c r="I324">
        <f t="shared" ca="1" si="98"/>
        <v>0.59772919426947468</v>
      </c>
      <c r="M324" t="str">
        <f t="shared" ca="1" si="99"/>
        <v>삭제</v>
      </c>
      <c r="N324" t="str">
        <f t="shared" ref="N324:N373" ca="1" si="106">IF(LEN(K324)&lt;&gt;0,
  IF(LEN($J324)=0,"두 칸 모두 입력",
  IF($J324="지정 장비",K324,INDEX($BY:$BY,MATCH(K324,$BZ:$BZ,0)))),
IF($M324="삭제","삭제",
IF($M324="지정 장비",VLOOKUP($E324,OFFSET($BQ:$BT,0,IF($B324=6,1,IF($B324=7,2,0))),MATCH($BT$1,OFFSET($BQ$1:$BT$1,0,IF($B324=6,1,IF($B324=7,2,0))),0),1),
IF(OR($M324="캐릭터 상자 일반등급",$M324="캐릭터 상자 영웅등급"),"삭제",
IF(OR($M324="지정 캐릭터",$M324="지정 캐릭터 PP",$M324="지정 캐릭터 LBP1",$M324="지정 캐릭터 LBP2",$M324="지정 캐릭터 LBP3"),
  IF(AND(OR($B324=10,$B324=11),$M324=OFFSET($M324,-1,0)),OFFSET(N324,-1,0),VLOOKUP($E324,$BX:$BY,MATCH($BY$1,$BX$1:$BY$1,0),1)),
IF(OR($M324="안 지정 캐릭터 영웅등급",$M324="안 지정 캐릭터 PP 일반등급",$M324="안 지정 캐릭터 PP 영웅등급"),
  IF(AND(OR($B324=10,$B324=11),$M324=OFFSET($M324,-1,0)),OFFSET(N324,-1,0),INT($E324*100000)),
"그외없음"))))))</f>
        <v>삭제</v>
      </c>
      <c r="O324" t="str">
        <f t="shared" ca="1" si="104"/>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캐릭터",$M324="지정 캐릭터 LBP1",$M324="지정 캐릭터 LBP2",$M324="지정 캐릭터 LBP3",$M324="안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캐릭터",$M324="지정 캐릭터 LBP1",$M324="지정 캐릭터 LBP2",$M324="지정 캐릭터 LBP3"),
  IF(AND(OR($B324=10,$B324=11),$M324=OFFSET($M324,-1,0)),OFFSET(Q324,-1,0),
    IF(ISBLANK(VLOOKUP($N324,[2]ActorTable!$1:$1048576,MATCH("표준 DI pp Min",[2]ActorTable!$1:$1,0),0)),"삭제",
      INT(VLOOKUP($M324,$AN:$BA,MATCH($AX$1,$AN$1:$BA$1,0),0)*(VLOOKUP($N324,[2]ActorTable!$1:$1048576,MATCH("표준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VLOOKUP($M324,$AN:$BA,MATCH($AZ$1,$AN$1:$BA$1,0),0)+INT($H324*(VLOOKUP($M324,$AN:$BA,MATCH($BA$1,$AN$1:$BA$1,0),0)-VLOOKUP($M324,$AN:$BA,MATCH($AZ$1,$AN$1:$BA$1,0),0)+1))),
IF($M324="지정 캐릭터 PP",
  IF(AND(OR($B324=10,$B324=11),$M324=OFFSET($M324,-1,0)),OFFSET(Q324,-1,0),
    INT($O324*VLOOKUP($M324,$AN:$BA,MATCH($AX$1,$AN$1:$BA$1,0),0))),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영웅등급"),VLOOKUP($M324,$AN:$BA,MATCH($AX$1,$AN$1:$BA$1,0),0),
IF(OR($M324="지정 캐릭터",$M324="지정 캐릭터 LBP1",$M324="지정 캐릭터 LBP2",$M324="지정 캐릭터 LBP3"),
  IF(AND(OR($B324=10,$B324=11),$M324=OFFSET($M324,-1,0)),OFFSET(R324,-1,0),
    INT(VLOOKUP($M324,$AN:$BA,MATCH($AX$1,$AN$1:$BA$1,0),0)*(VLOOKUP($N324,[2]ActorTable!$1:$1048576,MATCH("표준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VLOOKUP($M324,$AN:$BA,MATCH($AX$1,$AN$1:$BA$1,0),0)+INT($I324*(VLOOKUP($M324,$AN:$BA,MATCH($AY$1,$AN$1:$BA$1,0),0)-VLOOKUP($M324,$AN:$BA,MATCH($AX$1,$AN$1:$BA$1,0),0)+1))),
IF($M324="지정 캐릭터 PP",
  IF(AND(OR($B324=10,$B324=11),$M324=OFFSET($M324,-1,0)),OFFSET(R324,-1,0),
    INT($O324*(VLOOKUP($M324,$AN:$BA,MATCH($AX$1,$AN$1:$BA$1,0),0)*(VLOOKUP($M324,$AN:$BA,MATCH($AY$1,$AN$1:$BA$1,0),0)+$I324*(VLOOKUP($M324,$AN:$BA,MATCH($AZ$1,$AN$1:$BA$1,0),0)-VLOOKUP($M324,$AN:$BA,MATCH($AY$1,$AN$1:$BA$1,0),0)))))),
IF(OR($M324="안 지정 캐릭터 PP 일반등급",$M324="안 지정 캐릭터 PP 영웅등급"),
  IF(AND(OR($B324=10,$B324=11),$M324=OFFSET($M324,-1,0)),OFFSET(R324,-1,0),
    $O324*VLOOKUP($M324,$AN:$BA,MATCH($AX$1,$AN$1:$BA$1,0),0)),
"그외없음")))))))</f>
        <v>삭제</v>
      </c>
      <c r="S324" t="str">
        <f ca="1">IF(OR(ISNUMBER(N324),N324="삭제"),"",
IF(LEFT(N324,5)="Equip",
  IF($BN$1&lt;VLOOKUP(N324,[1]EquipTable!$1:$1048576,MATCH("업데이트순번",[1]EquipTable!$1:$1,0),0),"업데이트순번이상",""),
IF(LEFT(N324,5)="Actor",
  IF($BW$1&lt;VLOOKUP(N324,[2]ActorTable!$1:$1048576,MATCH("업데이트순번",[2]ActorTable!$1:$1,0),0),"업데이트순번이상",""),
"그외없음")))</f>
        <v/>
      </c>
      <c r="T324">
        <f t="shared" ca="1" si="100"/>
        <v>0</v>
      </c>
      <c r="AA324" t="str">
        <f t="shared" ca="1" si="101"/>
        <v/>
      </c>
      <c r="AH324" t="str">
        <f t="shared" si="102"/>
        <v/>
      </c>
      <c r="AI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IFERROR(VLOOKUP(AC324,[2]ActorTable!$A:$G,MATCH("이름참고",[2]ActorTable!$1:$1,0),0),"캐릭터없음"),
"")))))</f>
        <v/>
      </c>
      <c r="AJ324">
        <v>1</v>
      </c>
      <c r="AK32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v>
      </c>
      <c r="AL324" t="str">
        <f t="shared" ca="1" si="103"/>
        <v>{"dy":13,"sl":10}</v>
      </c>
    </row>
    <row r="325" spans="1:38">
      <c r="A325">
        <v>14</v>
      </c>
      <c r="B325">
        <v>10</v>
      </c>
      <c r="C325">
        <f t="shared" si="97"/>
        <v>1</v>
      </c>
      <c r="D325">
        <f t="shared" ca="1" si="98"/>
        <v>2.882039468410369E-3</v>
      </c>
      <c r="E325">
        <f t="shared" ca="1" si="98"/>
        <v>0.32513904512207248</v>
      </c>
      <c r="F325">
        <f t="shared" ca="1" si="98"/>
        <v>0.38531662058108873</v>
      </c>
      <c r="G325">
        <f t="shared" ca="1" si="98"/>
        <v>0.9323901434729176</v>
      </c>
      <c r="H325">
        <f t="shared" ca="1" si="98"/>
        <v>0.70451981364624316</v>
      </c>
      <c r="I325">
        <f t="shared" ca="1" si="98"/>
        <v>0.1273987316257934</v>
      </c>
      <c r="M325" t="str">
        <f t="shared" ca="1" si="99"/>
        <v>삭제</v>
      </c>
      <c r="N325" t="str">
        <f t="shared" ca="1" si="106"/>
        <v>삭제</v>
      </c>
      <c r="O325" t="str">
        <f t="shared" ca="1" si="104"/>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캐릭터",$M325="지정 캐릭터 LBP1",$M325="지정 캐릭터 LBP2",$M325="지정 캐릭터 LBP3",$M325="안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캐릭터",$M325="지정 캐릭터 LBP1",$M325="지정 캐릭터 LBP2",$M325="지정 캐릭터 LBP3"),
  IF(AND(OR($B325=10,$B325=11),$M325=OFFSET($M325,-1,0)),OFFSET(Q325,-1,0),
    IF(ISBLANK(VLOOKUP($N325,[2]ActorTable!$1:$1048576,MATCH("표준 DI pp Min",[2]ActorTable!$1:$1,0),0)),"삭제",
      INT(VLOOKUP($M325,$AN:$BA,MATCH($AX$1,$AN$1:$BA$1,0),0)*(VLOOKUP($N325,[2]ActorTable!$1:$1048576,MATCH("표준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VLOOKUP($M325,$AN:$BA,MATCH($AZ$1,$AN$1:$BA$1,0),0)+INT($H325*(VLOOKUP($M325,$AN:$BA,MATCH($BA$1,$AN$1:$BA$1,0),0)-VLOOKUP($M325,$AN:$BA,MATCH($AZ$1,$AN$1:$BA$1,0),0)+1))),
IF($M325="지정 캐릭터 PP",
  IF(AND(OR($B325=10,$B325=11),$M325=OFFSET($M325,-1,0)),OFFSET(Q325,-1,0),
    INT($O325*VLOOKUP($M325,$AN:$BA,MATCH($AX$1,$AN$1:$BA$1,0),0))),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영웅등급"),VLOOKUP($M325,$AN:$BA,MATCH($AX$1,$AN$1:$BA$1,0),0),
IF(OR($M325="지정 캐릭터",$M325="지정 캐릭터 LBP1",$M325="지정 캐릭터 LBP2",$M325="지정 캐릭터 LBP3"),
  IF(AND(OR($B325=10,$B325=11),$M325=OFFSET($M325,-1,0)),OFFSET(R325,-1,0),
    INT(VLOOKUP($M325,$AN:$BA,MATCH($AX$1,$AN$1:$BA$1,0),0)*(VLOOKUP($N325,[2]ActorTable!$1:$1048576,MATCH("표준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VLOOKUP($M325,$AN:$BA,MATCH($AX$1,$AN$1:$BA$1,0),0)+INT($I325*(VLOOKUP($M325,$AN:$BA,MATCH($AY$1,$AN$1:$BA$1,0),0)-VLOOKUP($M325,$AN:$BA,MATCH($AX$1,$AN$1:$BA$1,0),0)+1))),
IF($M325="지정 캐릭터 PP",
  IF(AND(OR($B325=10,$B325=11),$M325=OFFSET($M325,-1,0)),OFFSET(R325,-1,0),
    INT($O325*(VLOOKUP($M325,$AN:$BA,MATCH($AX$1,$AN$1:$BA$1,0),0)*(VLOOKUP($M325,$AN:$BA,MATCH($AY$1,$AN$1:$BA$1,0),0)+$I325*(VLOOKUP($M325,$AN:$BA,MATCH($AZ$1,$AN$1:$BA$1,0),0)-VLOOKUP($M325,$AN:$BA,MATCH($AY$1,$AN$1:$BA$1,0),0)))))),
IF(OR($M325="안 지정 캐릭터 PP 일반등급",$M325="안 지정 캐릭터 PP 영웅등급"),
  IF(AND(OR($B325=10,$B325=11),$M325=OFFSET($M325,-1,0)),OFFSET(R325,-1,0),
    $O325*VLOOKUP($M325,$AN:$BA,MATCH($AX$1,$AN$1:$BA$1,0),0)),
"그외없음")))))))</f>
        <v>삭제</v>
      </c>
      <c r="S325" t="str">
        <f ca="1">IF(OR(ISNUMBER(N325),N325="삭제"),"",
IF(LEFT(N325,5)="Equip",
  IF($BN$1&lt;VLOOKUP(N325,[1]EquipTable!$1:$1048576,MATCH("업데이트순번",[1]EquipTable!$1:$1,0),0),"업데이트순번이상",""),
IF(LEFT(N325,5)="Actor",
  IF($BW$1&lt;VLOOKUP(N325,[2]ActorTable!$1:$1048576,MATCH("업데이트순번",[2]ActorTable!$1:$1,0),0),"업데이트순번이상",""),
"그외없음")))</f>
        <v/>
      </c>
      <c r="T325">
        <f t="shared" ca="1" si="100"/>
        <v>0</v>
      </c>
      <c r="AA325" t="str">
        <f t="shared" ca="1" si="101"/>
        <v/>
      </c>
      <c r="AH325" t="str">
        <f t="shared" si="102"/>
        <v/>
      </c>
      <c r="AI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IFERROR(VLOOKUP(AC325,[2]ActorTable!$A:$G,MATCH("이름참고",[2]ActorTable!$1:$1,0),0),"캐릭터없음"),
"")))))</f>
        <v/>
      </c>
      <c r="AJ325">
        <v>1</v>
      </c>
      <c r="AK32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v>
      </c>
      <c r="AL325" t="str">
        <f t="shared" ca="1" si="103"/>
        <v>{"dy":14,"sl":10}</v>
      </c>
    </row>
    <row r="326" spans="1:38">
      <c r="A326">
        <v>15</v>
      </c>
      <c r="B326">
        <v>10</v>
      </c>
      <c r="C326">
        <f t="shared" si="97"/>
        <v>1</v>
      </c>
      <c r="D326">
        <f t="shared" ca="1" si="98"/>
        <v>0.57094254294014812</v>
      </c>
      <c r="E326">
        <f t="shared" ca="1" si="98"/>
        <v>0.95435430799683174</v>
      </c>
      <c r="F326">
        <f t="shared" ca="1" si="98"/>
        <v>0.8045179175295305</v>
      </c>
      <c r="G326">
        <f t="shared" ca="1" si="98"/>
        <v>0.81330764942719402</v>
      </c>
      <c r="H326">
        <f t="shared" ca="1" si="98"/>
        <v>0.21447547337894157</v>
      </c>
      <c r="I326">
        <f t="shared" ca="1" si="98"/>
        <v>6.3826216591137297E-2</v>
      </c>
      <c r="M326" t="str">
        <f t="shared" ca="1" si="99"/>
        <v>삭제</v>
      </c>
      <c r="N326" t="str">
        <f t="shared" ca="1" si="106"/>
        <v>삭제</v>
      </c>
      <c r="O326" t="str">
        <f t="shared" ca="1" si="104"/>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캐릭터",$M326="지정 캐릭터 LBP1",$M326="지정 캐릭터 LBP2",$M326="지정 캐릭터 LBP3",$M326="안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캐릭터",$M326="지정 캐릭터 LBP1",$M326="지정 캐릭터 LBP2",$M326="지정 캐릭터 LBP3"),
  IF(AND(OR($B326=10,$B326=11),$M326=OFFSET($M326,-1,0)),OFFSET(Q326,-1,0),
    IF(ISBLANK(VLOOKUP($N326,[2]ActorTable!$1:$1048576,MATCH("표준 DI pp Min",[2]ActorTable!$1:$1,0),0)),"삭제",
      INT(VLOOKUP($M326,$AN:$BA,MATCH($AX$1,$AN$1:$BA$1,0),0)*(VLOOKUP($N326,[2]ActorTable!$1:$1048576,MATCH("표준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VLOOKUP($M326,$AN:$BA,MATCH($AZ$1,$AN$1:$BA$1,0),0)+INT($H326*(VLOOKUP($M326,$AN:$BA,MATCH($BA$1,$AN$1:$BA$1,0),0)-VLOOKUP($M326,$AN:$BA,MATCH($AZ$1,$AN$1:$BA$1,0),0)+1))),
IF($M326="지정 캐릭터 PP",
  IF(AND(OR($B326=10,$B326=11),$M326=OFFSET($M326,-1,0)),OFFSET(Q326,-1,0),
    INT($O326*VLOOKUP($M326,$AN:$BA,MATCH($AX$1,$AN$1:$BA$1,0),0))),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영웅등급"),VLOOKUP($M326,$AN:$BA,MATCH($AX$1,$AN$1:$BA$1,0),0),
IF(OR($M326="지정 캐릭터",$M326="지정 캐릭터 LBP1",$M326="지정 캐릭터 LBP2",$M326="지정 캐릭터 LBP3"),
  IF(AND(OR($B326=10,$B326=11),$M326=OFFSET($M326,-1,0)),OFFSET(R326,-1,0),
    INT(VLOOKUP($M326,$AN:$BA,MATCH($AX$1,$AN$1:$BA$1,0),0)*(VLOOKUP($N326,[2]ActorTable!$1:$1048576,MATCH("표준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VLOOKUP($M326,$AN:$BA,MATCH($AX$1,$AN$1:$BA$1,0),0)+INT($I326*(VLOOKUP($M326,$AN:$BA,MATCH($AY$1,$AN$1:$BA$1,0),0)-VLOOKUP($M326,$AN:$BA,MATCH($AX$1,$AN$1:$BA$1,0),0)+1))),
IF($M326="지정 캐릭터 PP",
  IF(AND(OR($B326=10,$B326=11),$M326=OFFSET($M326,-1,0)),OFFSET(R326,-1,0),
    INT($O326*(VLOOKUP($M326,$AN:$BA,MATCH($AX$1,$AN$1:$BA$1,0),0)*(VLOOKUP($M326,$AN:$BA,MATCH($AY$1,$AN$1:$BA$1,0),0)+$I326*(VLOOKUP($M326,$AN:$BA,MATCH($AZ$1,$AN$1:$BA$1,0),0)-VLOOKUP($M326,$AN:$BA,MATCH($AY$1,$AN$1:$BA$1,0),0)))))),
IF(OR($M326="안 지정 캐릭터 PP 일반등급",$M326="안 지정 캐릭터 PP 영웅등급"),
  IF(AND(OR($B326=10,$B326=11),$M326=OFFSET($M326,-1,0)),OFFSET(R326,-1,0),
    $O326*VLOOKUP($M326,$AN:$BA,MATCH($AX$1,$AN$1:$BA$1,0),0)),
"그외없음")))))))</f>
        <v>삭제</v>
      </c>
      <c r="S326" t="str">
        <f ca="1">IF(OR(ISNUMBER(N326),N326="삭제"),"",
IF(LEFT(N326,5)="Equip",
  IF($BN$1&lt;VLOOKUP(N326,[1]EquipTable!$1:$1048576,MATCH("업데이트순번",[1]EquipTable!$1:$1,0),0),"업데이트순번이상",""),
IF(LEFT(N326,5)="Actor",
  IF($BW$1&lt;VLOOKUP(N326,[2]ActorTable!$1:$1048576,MATCH("업데이트순번",[2]ActorTable!$1:$1,0),0),"업데이트순번이상",""),
"그외없음")))</f>
        <v/>
      </c>
      <c r="T326">
        <f t="shared" ca="1" si="100"/>
        <v>0</v>
      </c>
      <c r="AA326" t="str">
        <f t="shared" ca="1" si="101"/>
        <v/>
      </c>
      <c r="AH326" t="str">
        <f t="shared" si="102"/>
        <v/>
      </c>
      <c r="AI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IFERROR(VLOOKUP(AC326,[2]ActorTable!$A:$G,MATCH("이름참고",[2]ActorTable!$1:$1,0),0),"캐릭터없음"),
"")))))</f>
        <v/>
      </c>
      <c r="AJ326">
        <v>1</v>
      </c>
      <c r="AK32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v>
      </c>
      <c r="AL326" t="str">
        <f t="shared" ca="1" si="103"/>
        <v>{"dy":15,"sl":10}</v>
      </c>
    </row>
    <row r="327" spans="1:38">
      <c r="A327">
        <v>16</v>
      </c>
      <c r="B327">
        <v>10</v>
      </c>
      <c r="C327">
        <f t="shared" si="97"/>
        <v>1</v>
      </c>
      <c r="D327">
        <f t="shared" ca="1" si="98"/>
        <v>0.46072470822979184</v>
      </c>
      <c r="E327">
        <f t="shared" ca="1" si="98"/>
        <v>0.28240895695162205</v>
      </c>
      <c r="F327">
        <f t="shared" ca="1" si="98"/>
        <v>0.45252358655251779</v>
      </c>
      <c r="G327">
        <f t="shared" ca="1" si="98"/>
        <v>0.11447696994300172</v>
      </c>
      <c r="H327">
        <f t="shared" ca="1" si="98"/>
        <v>0.36420958523476243</v>
      </c>
      <c r="I327">
        <f t="shared" ca="1" si="98"/>
        <v>0.41111767790281495</v>
      </c>
      <c r="M327" t="str">
        <f t="shared" ca="1" si="99"/>
        <v>삭제</v>
      </c>
      <c r="N327" t="str">
        <f t="shared" ca="1" si="106"/>
        <v>삭제</v>
      </c>
      <c r="O327" t="str">
        <f t="shared" ca="1" si="104"/>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캐릭터",$M327="지정 캐릭터 LBP1",$M327="지정 캐릭터 LBP2",$M327="지정 캐릭터 LBP3",$M327="안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캐릭터",$M327="지정 캐릭터 LBP1",$M327="지정 캐릭터 LBP2",$M327="지정 캐릭터 LBP3"),
  IF(AND(OR($B327=10,$B327=11),$M327=OFFSET($M327,-1,0)),OFFSET(Q327,-1,0),
    IF(ISBLANK(VLOOKUP($N327,[2]ActorTable!$1:$1048576,MATCH("표준 DI pp Min",[2]ActorTable!$1:$1,0),0)),"삭제",
      INT(VLOOKUP($M327,$AN:$BA,MATCH($AX$1,$AN$1:$BA$1,0),0)*(VLOOKUP($N327,[2]ActorTable!$1:$1048576,MATCH("표준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VLOOKUP($M327,$AN:$BA,MATCH($AZ$1,$AN$1:$BA$1,0),0)+INT($H327*(VLOOKUP($M327,$AN:$BA,MATCH($BA$1,$AN$1:$BA$1,0),0)-VLOOKUP($M327,$AN:$BA,MATCH($AZ$1,$AN$1:$BA$1,0),0)+1))),
IF($M327="지정 캐릭터 PP",
  IF(AND(OR($B327=10,$B327=11),$M327=OFFSET($M327,-1,0)),OFFSET(Q327,-1,0),
    INT($O327*VLOOKUP($M327,$AN:$BA,MATCH($AX$1,$AN$1:$BA$1,0),0))),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영웅등급"),VLOOKUP($M327,$AN:$BA,MATCH($AX$1,$AN$1:$BA$1,0),0),
IF(OR($M327="지정 캐릭터",$M327="지정 캐릭터 LBP1",$M327="지정 캐릭터 LBP2",$M327="지정 캐릭터 LBP3"),
  IF(AND(OR($B327=10,$B327=11),$M327=OFFSET($M327,-1,0)),OFFSET(R327,-1,0),
    INT(VLOOKUP($M327,$AN:$BA,MATCH($AX$1,$AN$1:$BA$1,0),0)*(VLOOKUP($N327,[2]ActorTable!$1:$1048576,MATCH("표준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VLOOKUP($M327,$AN:$BA,MATCH($AX$1,$AN$1:$BA$1,0),0)+INT($I327*(VLOOKUP($M327,$AN:$BA,MATCH($AY$1,$AN$1:$BA$1,0),0)-VLOOKUP($M327,$AN:$BA,MATCH($AX$1,$AN$1:$BA$1,0),0)+1))),
IF($M327="지정 캐릭터 PP",
  IF(AND(OR($B327=10,$B327=11),$M327=OFFSET($M327,-1,0)),OFFSET(R327,-1,0),
    INT($O327*(VLOOKUP($M327,$AN:$BA,MATCH($AX$1,$AN$1:$BA$1,0),0)*(VLOOKUP($M327,$AN:$BA,MATCH($AY$1,$AN$1:$BA$1,0),0)+$I327*(VLOOKUP($M327,$AN:$BA,MATCH($AZ$1,$AN$1:$BA$1,0),0)-VLOOKUP($M327,$AN:$BA,MATCH($AY$1,$AN$1:$BA$1,0),0)))))),
IF(OR($M327="안 지정 캐릭터 PP 일반등급",$M327="안 지정 캐릭터 PP 영웅등급"),
  IF(AND(OR($B327=10,$B327=11),$M327=OFFSET($M327,-1,0)),OFFSET(R327,-1,0),
    $O327*VLOOKUP($M327,$AN:$BA,MATCH($AX$1,$AN$1:$BA$1,0),0)),
"그외없음")))))))</f>
        <v>삭제</v>
      </c>
      <c r="S327" t="str">
        <f ca="1">IF(OR(ISNUMBER(N327),N327="삭제"),"",
IF(LEFT(N327,5)="Equip",
  IF($BN$1&lt;VLOOKUP(N327,[1]EquipTable!$1:$1048576,MATCH("업데이트순번",[1]EquipTable!$1:$1,0),0),"업데이트순번이상",""),
IF(LEFT(N327,5)="Actor",
  IF($BW$1&lt;VLOOKUP(N327,[2]ActorTable!$1:$1048576,MATCH("업데이트순번",[2]ActorTable!$1:$1,0),0),"업데이트순번이상",""),
"그외없음")))</f>
        <v/>
      </c>
      <c r="T327">
        <f t="shared" ca="1" si="100"/>
        <v>0</v>
      </c>
      <c r="AA327" t="str">
        <f t="shared" ca="1" si="101"/>
        <v/>
      </c>
      <c r="AH327" t="str">
        <f t="shared" si="102"/>
        <v/>
      </c>
      <c r="AI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IFERROR(VLOOKUP(AC327,[2]ActorTable!$A:$G,MATCH("이름참고",[2]ActorTable!$1:$1,0),0),"캐릭터없음"),
"")))))</f>
        <v/>
      </c>
      <c r="AJ327">
        <v>1</v>
      </c>
      <c r="AK32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v>
      </c>
      <c r="AL327" t="str">
        <f t="shared" ca="1" si="103"/>
        <v>{"dy":16,"sl":10}</v>
      </c>
    </row>
    <row r="328" spans="1:38">
      <c r="A328">
        <v>17</v>
      </c>
      <c r="B328">
        <v>10</v>
      </c>
      <c r="C328">
        <f t="shared" si="97"/>
        <v>1</v>
      </c>
      <c r="D328">
        <f t="shared" ca="1" si="98"/>
        <v>0.84176328571997017</v>
      </c>
      <c r="E328">
        <f t="shared" ca="1" si="98"/>
        <v>0.66128000861868563</v>
      </c>
      <c r="F328">
        <f t="shared" ca="1" si="98"/>
        <v>0.1645540956916951</v>
      </c>
      <c r="G328">
        <f t="shared" ca="1" si="98"/>
        <v>0.15448540795434229</v>
      </c>
      <c r="H328">
        <f t="shared" ca="1" si="98"/>
        <v>0.6263324014171987</v>
      </c>
      <c r="I328">
        <f t="shared" ca="1" si="98"/>
        <v>5.6048996295485876E-2</v>
      </c>
      <c r="M328" t="str">
        <f t="shared" ca="1" si="99"/>
        <v>삭제</v>
      </c>
      <c r="N328" t="str">
        <f t="shared" ca="1" si="106"/>
        <v>삭제</v>
      </c>
      <c r="O328" t="str">
        <f t="shared" ca="1" si="104"/>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캐릭터",$M328="지정 캐릭터 LBP1",$M328="지정 캐릭터 LBP2",$M328="지정 캐릭터 LBP3",$M328="안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캐릭터",$M328="지정 캐릭터 LBP1",$M328="지정 캐릭터 LBP2",$M328="지정 캐릭터 LBP3"),
  IF(AND(OR($B328=10,$B328=11),$M328=OFFSET($M328,-1,0)),OFFSET(Q328,-1,0),
    IF(ISBLANK(VLOOKUP($N328,[2]ActorTable!$1:$1048576,MATCH("표준 DI pp Min",[2]ActorTable!$1:$1,0),0)),"삭제",
      INT(VLOOKUP($M328,$AN:$BA,MATCH($AX$1,$AN$1:$BA$1,0),0)*(VLOOKUP($N328,[2]ActorTable!$1:$1048576,MATCH("표준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VLOOKUP($M328,$AN:$BA,MATCH($AZ$1,$AN$1:$BA$1,0),0)+INT($H328*(VLOOKUP($M328,$AN:$BA,MATCH($BA$1,$AN$1:$BA$1,0),0)-VLOOKUP($M328,$AN:$BA,MATCH($AZ$1,$AN$1:$BA$1,0),0)+1))),
IF($M328="지정 캐릭터 PP",
  IF(AND(OR($B328=10,$B328=11),$M328=OFFSET($M328,-1,0)),OFFSET(Q328,-1,0),
    INT($O328*VLOOKUP($M328,$AN:$BA,MATCH($AX$1,$AN$1:$BA$1,0),0))),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영웅등급"),VLOOKUP($M328,$AN:$BA,MATCH($AX$1,$AN$1:$BA$1,0),0),
IF(OR($M328="지정 캐릭터",$M328="지정 캐릭터 LBP1",$M328="지정 캐릭터 LBP2",$M328="지정 캐릭터 LBP3"),
  IF(AND(OR($B328=10,$B328=11),$M328=OFFSET($M328,-1,0)),OFFSET(R328,-1,0),
    INT(VLOOKUP($M328,$AN:$BA,MATCH($AX$1,$AN$1:$BA$1,0),0)*(VLOOKUP($N328,[2]ActorTable!$1:$1048576,MATCH("표준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VLOOKUP($M328,$AN:$BA,MATCH($AX$1,$AN$1:$BA$1,0),0)+INT($I328*(VLOOKUP($M328,$AN:$BA,MATCH($AY$1,$AN$1:$BA$1,0),0)-VLOOKUP($M328,$AN:$BA,MATCH($AX$1,$AN$1:$BA$1,0),0)+1))),
IF($M328="지정 캐릭터 PP",
  IF(AND(OR($B328=10,$B328=11),$M328=OFFSET($M328,-1,0)),OFFSET(R328,-1,0),
    INT($O328*(VLOOKUP($M328,$AN:$BA,MATCH($AX$1,$AN$1:$BA$1,0),0)*(VLOOKUP($M328,$AN:$BA,MATCH($AY$1,$AN$1:$BA$1,0),0)+$I328*(VLOOKUP($M328,$AN:$BA,MATCH($AZ$1,$AN$1:$BA$1,0),0)-VLOOKUP($M328,$AN:$BA,MATCH($AY$1,$AN$1:$BA$1,0),0)))))),
IF(OR($M328="안 지정 캐릭터 PP 일반등급",$M328="안 지정 캐릭터 PP 영웅등급"),
  IF(AND(OR($B328=10,$B328=11),$M328=OFFSET($M328,-1,0)),OFFSET(R328,-1,0),
    $O328*VLOOKUP($M328,$AN:$BA,MATCH($AX$1,$AN$1:$BA$1,0),0)),
"그외없음")))))))</f>
        <v>삭제</v>
      </c>
      <c r="S328" t="str">
        <f ca="1">IF(OR(ISNUMBER(N328),N328="삭제"),"",
IF(LEFT(N328,5)="Equip",
  IF($BN$1&lt;VLOOKUP(N328,[1]EquipTable!$1:$1048576,MATCH("업데이트순번",[1]EquipTable!$1:$1,0),0),"업데이트순번이상",""),
IF(LEFT(N328,5)="Actor",
  IF($BW$1&lt;VLOOKUP(N328,[2]ActorTable!$1:$1048576,MATCH("업데이트순번",[2]ActorTable!$1:$1,0),0),"업데이트순번이상",""),
"그외없음")))</f>
        <v/>
      </c>
      <c r="T328">
        <f t="shared" ca="1" si="100"/>
        <v>0</v>
      </c>
      <c r="AA328" t="str">
        <f t="shared" ca="1" si="101"/>
        <v/>
      </c>
      <c r="AH328" t="str">
        <f t="shared" si="102"/>
        <v/>
      </c>
      <c r="AI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IFERROR(VLOOKUP(AC328,[2]ActorTable!$A:$G,MATCH("이름참고",[2]ActorTable!$1:$1,0),0),"캐릭터없음"),
"")))))</f>
        <v/>
      </c>
      <c r="AJ328">
        <v>1</v>
      </c>
      <c r="AK32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v>
      </c>
      <c r="AL328" t="str">
        <f t="shared" ca="1" si="103"/>
        <v>{"dy":17,"sl":10}</v>
      </c>
    </row>
    <row r="329" spans="1:38">
      <c r="A329">
        <v>18</v>
      </c>
      <c r="B329">
        <v>10</v>
      </c>
      <c r="C329">
        <f t="shared" si="97"/>
        <v>1</v>
      </c>
      <c r="D329">
        <f t="shared" ca="1" si="98"/>
        <v>0.35040941049999164</v>
      </c>
      <c r="E329">
        <f t="shared" ca="1" si="98"/>
        <v>5.1937376560408421E-2</v>
      </c>
      <c r="F329">
        <f t="shared" ca="1" si="98"/>
        <v>0.80770180055906771</v>
      </c>
      <c r="G329">
        <f t="shared" ca="1" si="98"/>
        <v>0.58150386970334111</v>
      </c>
      <c r="H329">
        <f t="shared" ca="1" si="98"/>
        <v>9.1482540074741325E-2</v>
      </c>
      <c r="I329">
        <f t="shared" ca="1" si="98"/>
        <v>0.66601082570697678</v>
      </c>
      <c r="M329" t="str">
        <f t="shared" ca="1" si="99"/>
        <v>삭제</v>
      </c>
      <c r="N329" t="str">
        <f t="shared" ca="1" si="106"/>
        <v>삭제</v>
      </c>
      <c r="O329" t="str">
        <f t="shared" ca="1" si="104"/>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캐릭터",$M329="지정 캐릭터 LBP1",$M329="지정 캐릭터 LBP2",$M329="지정 캐릭터 LBP3",$M329="안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캐릭터",$M329="지정 캐릭터 LBP1",$M329="지정 캐릭터 LBP2",$M329="지정 캐릭터 LBP3"),
  IF(AND(OR($B329=10,$B329=11),$M329=OFFSET($M329,-1,0)),OFFSET(Q329,-1,0),
    IF(ISBLANK(VLOOKUP($N329,[2]ActorTable!$1:$1048576,MATCH("표준 DI pp Min",[2]ActorTable!$1:$1,0),0)),"삭제",
      INT(VLOOKUP($M329,$AN:$BA,MATCH($AX$1,$AN$1:$BA$1,0),0)*(VLOOKUP($N329,[2]ActorTable!$1:$1048576,MATCH("표준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VLOOKUP($M329,$AN:$BA,MATCH($AZ$1,$AN$1:$BA$1,0),0)+INT($H329*(VLOOKUP($M329,$AN:$BA,MATCH($BA$1,$AN$1:$BA$1,0),0)-VLOOKUP($M329,$AN:$BA,MATCH($AZ$1,$AN$1:$BA$1,0),0)+1))),
IF($M329="지정 캐릭터 PP",
  IF(AND(OR($B329=10,$B329=11),$M329=OFFSET($M329,-1,0)),OFFSET(Q329,-1,0),
    INT($O329*VLOOKUP($M329,$AN:$BA,MATCH($AX$1,$AN$1:$BA$1,0),0))),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영웅등급"),VLOOKUP($M329,$AN:$BA,MATCH($AX$1,$AN$1:$BA$1,0),0),
IF(OR($M329="지정 캐릭터",$M329="지정 캐릭터 LBP1",$M329="지정 캐릭터 LBP2",$M329="지정 캐릭터 LBP3"),
  IF(AND(OR($B329=10,$B329=11),$M329=OFFSET($M329,-1,0)),OFFSET(R329,-1,0),
    INT(VLOOKUP($M329,$AN:$BA,MATCH($AX$1,$AN$1:$BA$1,0),0)*(VLOOKUP($N329,[2]ActorTable!$1:$1048576,MATCH("표준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VLOOKUP($M329,$AN:$BA,MATCH($AX$1,$AN$1:$BA$1,0),0)+INT($I329*(VLOOKUP($M329,$AN:$BA,MATCH($AY$1,$AN$1:$BA$1,0),0)-VLOOKUP($M329,$AN:$BA,MATCH($AX$1,$AN$1:$BA$1,0),0)+1))),
IF($M329="지정 캐릭터 PP",
  IF(AND(OR($B329=10,$B329=11),$M329=OFFSET($M329,-1,0)),OFFSET(R329,-1,0),
    INT($O329*(VLOOKUP($M329,$AN:$BA,MATCH($AX$1,$AN$1:$BA$1,0),0)*(VLOOKUP($M329,$AN:$BA,MATCH($AY$1,$AN$1:$BA$1,0),0)+$I329*(VLOOKUP($M329,$AN:$BA,MATCH($AZ$1,$AN$1:$BA$1,0),0)-VLOOKUP($M329,$AN:$BA,MATCH($AY$1,$AN$1:$BA$1,0),0)))))),
IF(OR($M329="안 지정 캐릭터 PP 일반등급",$M329="안 지정 캐릭터 PP 영웅등급"),
  IF(AND(OR($B329=10,$B329=11),$M329=OFFSET($M329,-1,0)),OFFSET(R329,-1,0),
    $O329*VLOOKUP($M329,$AN:$BA,MATCH($AX$1,$AN$1:$BA$1,0),0)),
"그외없음")))))))</f>
        <v>삭제</v>
      </c>
      <c r="S329" t="str">
        <f ca="1">IF(OR(ISNUMBER(N329),N329="삭제"),"",
IF(LEFT(N329,5)="Equip",
  IF($BN$1&lt;VLOOKUP(N329,[1]EquipTable!$1:$1048576,MATCH("업데이트순번",[1]EquipTable!$1:$1,0),0),"업데이트순번이상",""),
IF(LEFT(N329,5)="Actor",
  IF($BW$1&lt;VLOOKUP(N329,[2]ActorTable!$1:$1048576,MATCH("업데이트순번",[2]ActorTable!$1:$1,0),0),"업데이트순번이상",""),
"그외없음")))</f>
        <v/>
      </c>
      <c r="T329">
        <f t="shared" ca="1" si="100"/>
        <v>0</v>
      </c>
      <c r="AA329" t="str">
        <f t="shared" ca="1" si="101"/>
        <v/>
      </c>
      <c r="AH329" t="str">
        <f t="shared" si="102"/>
        <v/>
      </c>
      <c r="AI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IFERROR(VLOOKUP(AC329,[2]ActorTable!$A:$G,MATCH("이름참고",[2]ActorTable!$1:$1,0),0),"캐릭터없음"),
"")))))</f>
        <v/>
      </c>
      <c r="AJ329">
        <v>1</v>
      </c>
      <c r="AK32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v>
      </c>
      <c r="AL329" t="str">
        <f t="shared" ca="1" si="103"/>
        <v>{"dy":18,"sl":10}</v>
      </c>
    </row>
    <row r="330" spans="1:38">
      <c r="A330">
        <v>19</v>
      </c>
      <c r="B330">
        <v>10</v>
      </c>
      <c r="C330">
        <f t="shared" si="97"/>
        <v>1</v>
      </c>
      <c r="D330">
        <f t="shared" ca="1" si="98"/>
        <v>0.56248017026148256</v>
      </c>
      <c r="E330">
        <f t="shared" ca="1" si="98"/>
        <v>0.1839921883463469</v>
      </c>
      <c r="F330">
        <f t="shared" ca="1" si="98"/>
        <v>0.46803356041359745</v>
      </c>
      <c r="G330">
        <f t="shared" ca="1" si="98"/>
        <v>0.51139116819235153</v>
      </c>
      <c r="H330">
        <f t="shared" ca="1" si="98"/>
        <v>0.90543096758968766</v>
      </c>
      <c r="I330">
        <f t="shared" ca="1" si="98"/>
        <v>0.83387714769816856</v>
      </c>
      <c r="M330" t="str">
        <f t="shared" ca="1" si="99"/>
        <v>삭제</v>
      </c>
      <c r="N330" t="str">
        <f t="shared" ca="1" si="106"/>
        <v>삭제</v>
      </c>
      <c r="O330" t="str">
        <f t="shared" ca="1" si="104"/>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캐릭터",$M330="지정 캐릭터 LBP1",$M330="지정 캐릭터 LBP2",$M330="지정 캐릭터 LBP3",$M330="안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캐릭터",$M330="지정 캐릭터 LBP1",$M330="지정 캐릭터 LBP2",$M330="지정 캐릭터 LBP3"),
  IF(AND(OR($B330=10,$B330=11),$M330=OFFSET($M330,-1,0)),OFFSET(Q330,-1,0),
    IF(ISBLANK(VLOOKUP($N330,[2]ActorTable!$1:$1048576,MATCH("표준 DI pp Min",[2]ActorTable!$1:$1,0),0)),"삭제",
      INT(VLOOKUP($M330,$AN:$BA,MATCH($AX$1,$AN$1:$BA$1,0),0)*(VLOOKUP($N330,[2]ActorTable!$1:$1048576,MATCH("표준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VLOOKUP($M330,$AN:$BA,MATCH($AZ$1,$AN$1:$BA$1,0),0)+INT($H330*(VLOOKUP($M330,$AN:$BA,MATCH($BA$1,$AN$1:$BA$1,0),0)-VLOOKUP($M330,$AN:$BA,MATCH($AZ$1,$AN$1:$BA$1,0),0)+1))),
IF($M330="지정 캐릭터 PP",
  IF(AND(OR($B330=10,$B330=11),$M330=OFFSET($M330,-1,0)),OFFSET(Q330,-1,0),
    INT($O330*VLOOKUP($M330,$AN:$BA,MATCH($AX$1,$AN$1:$BA$1,0),0))),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영웅등급"),VLOOKUP($M330,$AN:$BA,MATCH($AX$1,$AN$1:$BA$1,0),0),
IF(OR($M330="지정 캐릭터",$M330="지정 캐릭터 LBP1",$M330="지정 캐릭터 LBP2",$M330="지정 캐릭터 LBP3"),
  IF(AND(OR($B330=10,$B330=11),$M330=OFFSET($M330,-1,0)),OFFSET(R330,-1,0),
    INT(VLOOKUP($M330,$AN:$BA,MATCH($AX$1,$AN$1:$BA$1,0),0)*(VLOOKUP($N330,[2]ActorTable!$1:$1048576,MATCH("표준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VLOOKUP($M330,$AN:$BA,MATCH($AX$1,$AN$1:$BA$1,0),0)+INT($I330*(VLOOKUP($M330,$AN:$BA,MATCH($AY$1,$AN$1:$BA$1,0),0)-VLOOKUP($M330,$AN:$BA,MATCH($AX$1,$AN$1:$BA$1,0),0)+1))),
IF($M330="지정 캐릭터 PP",
  IF(AND(OR($B330=10,$B330=11),$M330=OFFSET($M330,-1,0)),OFFSET(R330,-1,0),
    INT($O330*(VLOOKUP($M330,$AN:$BA,MATCH($AX$1,$AN$1:$BA$1,0),0)*(VLOOKUP($M330,$AN:$BA,MATCH($AY$1,$AN$1:$BA$1,0),0)+$I330*(VLOOKUP($M330,$AN:$BA,MATCH($AZ$1,$AN$1:$BA$1,0),0)-VLOOKUP($M330,$AN:$BA,MATCH($AY$1,$AN$1:$BA$1,0),0)))))),
IF(OR($M330="안 지정 캐릭터 PP 일반등급",$M330="안 지정 캐릭터 PP 영웅등급"),
  IF(AND(OR($B330=10,$B330=11),$M330=OFFSET($M330,-1,0)),OFFSET(R330,-1,0),
    $O330*VLOOKUP($M330,$AN:$BA,MATCH($AX$1,$AN$1:$BA$1,0),0)),
"그외없음")))))))</f>
        <v>삭제</v>
      </c>
      <c r="S330" t="str">
        <f ca="1">IF(OR(ISNUMBER(N330),N330="삭제"),"",
IF(LEFT(N330,5)="Equip",
  IF($BN$1&lt;VLOOKUP(N330,[1]EquipTable!$1:$1048576,MATCH("업데이트순번",[1]EquipTable!$1:$1,0),0),"업데이트순번이상",""),
IF(LEFT(N330,5)="Actor",
  IF($BW$1&lt;VLOOKUP(N330,[2]ActorTable!$1:$1048576,MATCH("업데이트순번",[2]ActorTable!$1:$1,0),0),"업데이트순번이상",""),
"그외없음")))</f>
        <v/>
      </c>
      <c r="T330">
        <f t="shared" ca="1" si="100"/>
        <v>0</v>
      </c>
      <c r="AA330" t="str">
        <f t="shared" ca="1" si="101"/>
        <v/>
      </c>
      <c r="AH330" t="str">
        <f t="shared" si="102"/>
        <v/>
      </c>
      <c r="AI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IFERROR(VLOOKUP(AC330,[2]ActorTable!$A:$G,MATCH("이름참고",[2]ActorTable!$1:$1,0),0),"캐릭터없음"),
"")))))</f>
        <v/>
      </c>
      <c r="AJ330">
        <v>1</v>
      </c>
      <c r="AK33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v>
      </c>
      <c r="AL330" t="str">
        <f t="shared" ca="1" si="103"/>
        <v>{"dy":19,"sl":10}</v>
      </c>
    </row>
    <row r="331" spans="1:38">
      <c r="A331">
        <v>20</v>
      </c>
      <c r="B331">
        <v>10</v>
      </c>
      <c r="C331">
        <f t="shared" si="97"/>
        <v>1</v>
      </c>
      <c r="D331">
        <f t="shared" ca="1" si="98"/>
        <v>0.33286931156509225</v>
      </c>
      <c r="E331">
        <f t="shared" ca="1" si="98"/>
        <v>0.44241991885576815</v>
      </c>
      <c r="F331">
        <f t="shared" ca="1" si="98"/>
        <v>0.50712876864434464</v>
      </c>
      <c r="G331">
        <f t="shared" ca="1" si="98"/>
        <v>0.87749550123162534</v>
      </c>
      <c r="H331">
        <f t="shared" ca="1" si="98"/>
        <v>0.48332422694239596</v>
      </c>
      <c r="I331">
        <f t="shared" ca="1" si="98"/>
        <v>0.16268572163591699</v>
      </c>
      <c r="M331" t="str">
        <f t="shared" ca="1" si="99"/>
        <v>삭제</v>
      </c>
      <c r="N331" t="str">
        <f t="shared" ca="1" si="106"/>
        <v>삭제</v>
      </c>
      <c r="O331" t="str">
        <f t="shared" ca="1" si="104"/>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캐릭터",$M331="지정 캐릭터 LBP1",$M331="지정 캐릭터 LBP2",$M331="지정 캐릭터 LBP3",$M331="안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캐릭터",$M331="지정 캐릭터 LBP1",$M331="지정 캐릭터 LBP2",$M331="지정 캐릭터 LBP3"),
  IF(AND(OR($B331=10,$B331=11),$M331=OFFSET($M331,-1,0)),OFFSET(Q331,-1,0),
    IF(ISBLANK(VLOOKUP($N331,[2]ActorTable!$1:$1048576,MATCH("표준 DI pp Min",[2]ActorTable!$1:$1,0),0)),"삭제",
      INT(VLOOKUP($M331,$AN:$BA,MATCH($AX$1,$AN$1:$BA$1,0),0)*(VLOOKUP($N331,[2]ActorTable!$1:$1048576,MATCH("표준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VLOOKUP($M331,$AN:$BA,MATCH($AZ$1,$AN$1:$BA$1,0),0)+INT($H331*(VLOOKUP($M331,$AN:$BA,MATCH($BA$1,$AN$1:$BA$1,0),0)-VLOOKUP($M331,$AN:$BA,MATCH($AZ$1,$AN$1:$BA$1,0),0)+1))),
IF($M331="지정 캐릭터 PP",
  IF(AND(OR($B331=10,$B331=11),$M331=OFFSET($M331,-1,0)),OFFSET(Q331,-1,0),
    INT($O331*VLOOKUP($M331,$AN:$BA,MATCH($AX$1,$AN$1:$BA$1,0),0))),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영웅등급"),VLOOKUP($M331,$AN:$BA,MATCH($AX$1,$AN$1:$BA$1,0),0),
IF(OR($M331="지정 캐릭터",$M331="지정 캐릭터 LBP1",$M331="지정 캐릭터 LBP2",$M331="지정 캐릭터 LBP3"),
  IF(AND(OR($B331=10,$B331=11),$M331=OFFSET($M331,-1,0)),OFFSET(R331,-1,0),
    INT(VLOOKUP($M331,$AN:$BA,MATCH($AX$1,$AN$1:$BA$1,0),0)*(VLOOKUP($N331,[2]ActorTable!$1:$1048576,MATCH("표준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VLOOKUP($M331,$AN:$BA,MATCH($AX$1,$AN$1:$BA$1,0),0)+INT($I331*(VLOOKUP($M331,$AN:$BA,MATCH($AY$1,$AN$1:$BA$1,0),0)-VLOOKUP($M331,$AN:$BA,MATCH($AX$1,$AN$1:$BA$1,0),0)+1))),
IF($M331="지정 캐릭터 PP",
  IF(AND(OR($B331=10,$B331=11),$M331=OFFSET($M331,-1,0)),OFFSET(R331,-1,0),
    INT($O331*(VLOOKUP($M331,$AN:$BA,MATCH($AX$1,$AN$1:$BA$1,0),0)*(VLOOKUP($M331,$AN:$BA,MATCH($AY$1,$AN$1:$BA$1,0),0)+$I331*(VLOOKUP($M331,$AN:$BA,MATCH($AZ$1,$AN$1:$BA$1,0),0)-VLOOKUP($M331,$AN:$BA,MATCH($AY$1,$AN$1:$BA$1,0),0)))))),
IF(OR($M331="안 지정 캐릭터 PP 일반등급",$M331="안 지정 캐릭터 PP 영웅등급"),
  IF(AND(OR($B331=10,$B331=11),$M331=OFFSET($M331,-1,0)),OFFSET(R331,-1,0),
    $O331*VLOOKUP($M331,$AN:$BA,MATCH($AX$1,$AN$1:$BA$1,0),0)),
"그외없음")))))))</f>
        <v>삭제</v>
      </c>
      <c r="S331" t="str">
        <f ca="1">IF(OR(ISNUMBER(N331),N331="삭제"),"",
IF(LEFT(N331,5)="Equip",
  IF($BN$1&lt;VLOOKUP(N331,[1]EquipTable!$1:$1048576,MATCH("업데이트순번",[1]EquipTable!$1:$1,0),0),"업데이트순번이상",""),
IF(LEFT(N331,5)="Actor",
  IF($BW$1&lt;VLOOKUP(N331,[2]ActorTable!$1:$1048576,MATCH("업데이트순번",[2]ActorTable!$1:$1,0),0),"업데이트순번이상",""),
"그외없음")))</f>
        <v/>
      </c>
      <c r="T331">
        <f t="shared" ca="1" si="100"/>
        <v>0</v>
      </c>
      <c r="AA331" t="str">
        <f t="shared" ca="1" si="101"/>
        <v/>
      </c>
      <c r="AH331" t="str">
        <f t="shared" si="102"/>
        <v/>
      </c>
      <c r="AI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IFERROR(VLOOKUP(AC331,[2]ActorTable!$A:$G,MATCH("이름참고",[2]ActorTable!$1:$1,0),0),"캐릭터없음"),
"")))))</f>
        <v/>
      </c>
      <c r="AJ331">
        <v>1</v>
      </c>
      <c r="AK33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v>
      </c>
      <c r="AL331" t="str">
        <f t="shared" ca="1" si="103"/>
        <v>{"dy":20,"sl":10}</v>
      </c>
    </row>
    <row r="332" spans="1:38">
      <c r="A332">
        <v>21</v>
      </c>
      <c r="B332">
        <v>10</v>
      </c>
      <c r="C332">
        <f t="shared" si="97"/>
        <v>1</v>
      </c>
      <c r="D332">
        <f t="shared" ref="D332:I341" ca="1" si="107">RAND()</f>
        <v>0.96060842848078232</v>
      </c>
      <c r="E332">
        <f t="shared" ca="1" si="107"/>
        <v>0.92999154231447134</v>
      </c>
      <c r="F332">
        <f t="shared" ca="1" si="107"/>
        <v>0.77436554033393334</v>
      </c>
      <c r="G332">
        <f t="shared" ca="1" si="107"/>
        <v>0.23300043539221038</v>
      </c>
      <c r="H332">
        <f t="shared" ca="1" si="107"/>
        <v>0.82307444219058246</v>
      </c>
      <c r="I332">
        <f t="shared" ca="1" si="107"/>
        <v>0.94111723484218679</v>
      </c>
      <c r="M332" t="str">
        <f t="shared" ca="1" si="99"/>
        <v>삭제</v>
      </c>
      <c r="N332" t="str">
        <f t="shared" ca="1" si="106"/>
        <v>삭제</v>
      </c>
      <c r="O332" t="str">
        <f t="shared" ca="1" si="104"/>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캐릭터",$M332="지정 캐릭터 LBP1",$M332="지정 캐릭터 LBP2",$M332="지정 캐릭터 LBP3",$M332="안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캐릭터",$M332="지정 캐릭터 LBP1",$M332="지정 캐릭터 LBP2",$M332="지정 캐릭터 LBP3"),
  IF(AND(OR($B332=10,$B332=11),$M332=OFFSET($M332,-1,0)),OFFSET(Q332,-1,0),
    IF(ISBLANK(VLOOKUP($N332,[2]ActorTable!$1:$1048576,MATCH("표준 DI pp Min",[2]ActorTable!$1:$1,0),0)),"삭제",
      INT(VLOOKUP($M332,$AN:$BA,MATCH($AX$1,$AN$1:$BA$1,0),0)*(VLOOKUP($N332,[2]ActorTable!$1:$1048576,MATCH("표준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VLOOKUP($M332,$AN:$BA,MATCH($AZ$1,$AN$1:$BA$1,0),0)+INT($H332*(VLOOKUP($M332,$AN:$BA,MATCH($BA$1,$AN$1:$BA$1,0),0)-VLOOKUP($M332,$AN:$BA,MATCH($AZ$1,$AN$1:$BA$1,0),0)+1))),
IF($M332="지정 캐릭터 PP",
  IF(AND(OR($B332=10,$B332=11),$M332=OFFSET($M332,-1,0)),OFFSET(Q332,-1,0),
    INT($O332*VLOOKUP($M332,$AN:$BA,MATCH($AX$1,$AN$1:$BA$1,0),0))),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영웅등급"),VLOOKUP($M332,$AN:$BA,MATCH($AX$1,$AN$1:$BA$1,0),0),
IF(OR($M332="지정 캐릭터",$M332="지정 캐릭터 LBP1",$M332="지정 캐릭터 LBP2",$M332="지정 캐릭터 LBP3"),
  IF(AND(OR($B332=10,$B332=11),$M332=OFFSET($M332,-1,0)),OFFSET(R332,-1,0),
    INT(VLOOKUP($M332,$AN:$BA,MATCH($AX$1,$AN$1:$BA$1,0),0)*(VLOOKUP($N332,[2]ActorTable!$1:$1048576,MATCH("표준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VLOOKUP($M332,$AN:$BA,MATCH($AX$1,$AN$1:$BA$1,0),0)+INT($I332*(VLOOKUP($M332,$AN:$BA,MATCH($AY$1,$AN$1:$BA$1,0),0)-VLOOKUP($M332,$AN:$BA,MATCH($AX$1,$AN$1:$BA$1,0),0)+1))),
IF($M332="지정 캐릭터 PP",
  IF(AND(OR($B332=10,$B332=11),$M332=OFFSET($M332,-1,0)),OFFSET(R332,-1,0),
    INT($O332*(VLOOKUP($M332,$AN:$BA,MATCH($AX$1,$AN$1:$BA$1,0),0)*(VLOOKUP($M332,$AN:$BA,MATCH($AY$1,$AN$1:$BA$1,0),0)+$I332*(VLOOKUP($M332,$AN:$BA,MATCH($AZ$1,$AN$1:$BA$1,0),0)-VLOOKUP($M332,$AN:$BA,MATCH($AY$1,$AN$1:$BA$1,0),0)))))),
IF(OR($M332="안 지정 캐릭터 PP 일반등급",$M332="안 지정 캐릭터 PP 영웅등급"),
  IF(AND(OR($B332=10,$B332=11),$M332=OFFSET($M332,-1,0)),OFFSET(R332,-1,0),
    $O332*VLOOKUP($M332,$AN:$BA,MATCH($AX$1,$AN$1:$BA$1,0),0)),
"그외없음")))))))</f>
        <v>삭제</v>
      </c>
      <c r="S332" t="str">
        <f ca="1">IF(OR(ISNUMBER(N332),N332="삭제"),"",
IF(LEFT(N332,5)="Equip",
  IF($BN$1&lt;VLOOKUP(N332,[1]EquipTable!$1:$1048576,MATCH("업데이트순번",[1]EquipTable!$1:$1,0),0),"업데이트순번이상",""),
IF(LEFT(N332,5)="Actor",
  IF($BW$1&lt;VLOOKUP(N332,[2]ActorTable!$1:$1048576,MATCH("업데이트순번",[2]ActorTable!$1:$1,0),0),"업데이트순번이상",""),
"그외없음")))</f>
        <v/>
      </c>
      <c r="T332">
        <f t="shared" ca="1" si="100"/>
        <v>0</v>
      </c>
      <c r="AA332" t="str">
        <f t="shared" ca="1" si="101"/>
        <v/>
      </c>
      <c r="AH332" t="str">
        <f t="shared" si="102"/>
        <v/>
      </c>
      <c r="AI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IFERROR(VLOOKUP(AC332,[2]ActorTable!$A:$G,MATCH("이름참고",[2]ActorTable!$1:$1,0),0),"캐릭터없음"),
"")))))</f>
        <v/>
      </c>
      <c r="AJ332">
        <v>1</v>
      </c>
      <c r="AK33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v>
      </c>
      <c r="AL332" t="str">
        <f t="shared" ca="1" si="103"/>
        <v>{"dy":21,"sl":10}</v>
      </c>
    </row>
    <row r="333" spans="1:38">
      <c r="A333">
        <v>22</v>
      </c>
      <c r="B333">
        <v>10</v>
      </c>
      <c r="C333">
        <f t="shared" si="97"/>
        <v>1</v>
      </c>
      <c r="D333">
        <f t="shared" ca="1" si="107"/>
        <v>0.52132176074856051</v>
      </c>
      <c r="E333">
        <f t="shared" ca="1" si="107"/>
        <v>0.15402875224286205</v>
      </c>
      <c r="F333">
        <f t="shared" ca="1" si="107"/>
        <v>0.67740079754924776</v>
      </c>
      <c r="G333">
        <f t="shared" ca="1" si="107"/>
        <v>0.83905233146352109</v>
      </c>
      <c r="H333">
        <f t="shared" ca="1" si="107"/>
        <v>0.11020280841975327</v>
      </c>
      <c r="I333">
        <f t="shared" ca="1" si="107"/>
        <v>0.97067246386055184</v>
      </c>
      <c r="M333" t="str">
        <f t="shared" ca="1" si="99"/>
        <v>삭제</v>
      </c>
      <c r="N333" t="str">
        <f t="shared" ca="1" si="106"/>
        <v>삭제</v>
      </c>
      <c r="O333" t="str">
        <f t="shared" ca="1" si="104"/>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캐릭터",$M333="지정 캐릭터 LBP1",$M333="지정 캐릭터 LBP2",$M333="지정 캐릭터 LBP3",$M333="안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캐릭터",$M333="지정 캐릭터 LBP1",$M333="지정 캐릭터 LBP2",$M333="지정 캐릭터 LBP3"),
  IF(AND(OR($B333=10,$B333=11),$M333=OFFSET($M333,-1,0)),OFFSET(Q333,-1,0),
    IF(ISBLANK(VLOOKUP($N333,[2]ActorTable!$1:$1048576,MATCH("표준 DI pp Min",[2]ActorTable!$1:$1,0),0)),"삭제",
      INT(VLOOKUP($M333,$AN:$BA,MATCH($AX$1,$AN$1:$BA$1,0),0)*(VLOOKUP($N333,[2]ActorTable!$1:$1048576,MATCH("표준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VLOOKUP($M333,$AN:$BA,MATCH($AZ$1,$AN$1:$BA$1,0),0)+INT($H333*(VLOOKUP($M333,$AN:$BA,MATCH($BA$1,$AN$1:$BA$1,0),0)-VLOOKUP($M333,$AN:$BA,MATCH($AZ$1,$AN$1:$BA$1,0),0)+1))),
IF($M333="지정 캐릭터 PP",
  IF(AND(OR($B333=10,$B333=11),$M333=OFFSET($M333,-1,0)),OFFSET(Q333,-1,0),
    INT($O333*VLOOKUP($M333,$AN:$BA,MATCH($AX$1,$AN$1:$BA$1,0),0))),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영웅등급"),VLOOKUP($M333,$AN:$BA,MATCH($AX$1,$AN$1:$BA$1,0),0),
IF(OR($M333="지정 캐릭터",$M333="지정 캐릭터 LBP1",$M333="지정 캐릭터 LBP2",$M333="지정 캐릭터 LBP3"),
  IF(AND(OR($B333=10,$B333=11),$M333=OFFSET($M333,-1,0)),OFFSET(R333,-1,0),
    INT(VLOOKUP($M333,$AN:$BA,MATCH($AX$1,$AN$1:$BA$1,0),0)*(VLOOKUP($N333,[2]ActorTable!$1:$1048576,MATCH("표준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VLOOKUP($M333,$AN:$BA,MATCH($AX$1,$AN$1:$BA$1,0),0)+INT($I333*(VLOOKUP($M333,$AN:$BA,MATCH($AY$1,$AN$1:$BA$1,0),0)-VLOOKUP($M333,$AN:$BA,MATCH($AX$1,$AN$1:$BA$1,0),0)+1))),
IF($M333="지정 캐릭터 PP",
  IF(AND(OR($B333=10,$B333=11),$M333=OFFSET($M333,-1,0)),OFFSET(R333,-1,0),
    INT($O333*(VLOOKUP($M333,$AN:$BA,MATCH($AX$1,$AN$1:$BA$1,0),0)*(VLOOKUP($M333,$AN:$BA,MATCH($AY$1,$AN$1:$BA$1,0),0)+$I333*(VLOOKUP($M333,$AN:$BA,MATCH($AZ$1,$AN$1:$BA$1,0),0)-VLOOKUP($M333,$AN:$BA,MATCH($AY$1,$AN$1:$BA$1,0),0)))))),
IF(OR($M333="안 지정 캐릭터 PP 일반등급",$M333="안 지정 캐릭터 PP 영웅등급"),
  IF(AND(OR($B333=10,$B333=11),$M333=OFFSET($M333,-1,0)),OFFSET(R333,-1,0),
    $O333*VLOOKUP($M333,$AN:$BA,MATCH($AX$1,$AN$1:$BA$1,0),0)),
"그외없음")))))))</f>
        <v>삭제</v>
      </c>
      <c r="S333" t="str">
        <f ca="1">IF(OR(ISNUMBER(N333),N333="삭제"),"",
IF(LEFT(N333,5)="Equip",
  IF($BN$1&lt;VLOOKUP(N333,[1]EquipTable!$1:$1048576,MATCH("업데이트순번",[1]EquipTable!$1:$1,0),0),"업데이트순번이상",""),
IF(LEFT(N333,5)="Actor",
  IF($BW$1&lt;VLOOKUP(N333,[2]ActorTable!$1:$1048576,MATCH("업데이트순번",[2]ActorTable!$1:$1,0),0),"업데이트순번이상",""),
"그외없음")))</f>
        <v/>
      </c>
      <c r="T333">
        <f t="shared" ca="1" si="100"/>
        <v>0</v>
      </c>
      <c r="AA333" t="str">
        <f t="shared" ca="1" si="101"/>
        <v/>
      </c>
      <c r="AH333" t="str">
        <f t="shared" si="102"/>
        <v/>
      </c>
      <c r="AI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IFERROR(VLOOKUP(AC333,[2]ActorTable!$A:$G,MATCH("이름참고",[2]ActorTable!$1:$1,0),0),"캐릭터없음"),
"")))))</f>
        <v/>
      </c>
      <c r="AJ333">
        <v>1</v>
      </c>
      <c r="AK33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v>
      </c>
      <c r="AL333" t="str">
        <f t="shared" ca="1" si="103"/>
        <v>{"dy":22,"sl":10}</v>
      </c>
    </row>
    <row r="334" spans="1:38">
      <c r="A334">
        <v>23</v>
      </c>
      <c r="B334">
        <v>10</v>
      </c>
      <c r="C334">
        <f t="shared" si="97"/>
        <v>1</v>
      </c>
      <c r="D334">
        <f t="shared" ca="1" si="107"/>
        <v>5.9471718203825685E-2</v>
      </c>
      <c r="E334">
        <f t="shared" ca="1" si="107"/>
        <v>0.72215160468043083</v>
      </c>
      <c r="F334">
        <f t="shared" ca="1" si="107"/>
        <v>0.65429809885389312</v>
      </c>
      <c r="G334">
        <f t="shared" ca="1" si="107"/>
        <v>0.5179204898310481</v>
      </c>
      <c r="H334">
        <f t="shared" ca="1" si="107"/>
        <v>0.28443648227591389</v>
      </c>
      <c r="I334">
        <f t="shared" ca="1" si="107"/>
        <v>0.7726167471124229</v>
      </c>
      <c r="M334" t="str">
        <f t="shared" ca="1" si="99"/>
        <v>삭제</v>
      </c>
      <c r="N334" t="str">
        <f t="shared" ca="1" si="106"/>
        <v>삭제</v>
      </c>
      <c r="O334" t="str">
        <f t="shared" ca="1" si="104"/>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캐릭터",$M334="지정 캐릭터 LBP1",$M334="지정 캐릭터 LBP2",$M334="지정 캐릭터 LBP3",$M334="안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캐릭터",$M334="지정 캐릭터 LBP1",$M334="지정 캐릭터 LBP2",$M334="지정 캐릭터 LBP3"),
  IF(AND(OR($B334=10,$B334=11),$M334=OFFSET($M334,-1,0)),OFFSET(Q334,-1,0),
    IF(ISBLANK(VLOOKUP($N334,[2]ActorTable!$1:$1048576,MATCH("표준 DI pp Min",[2]ActorTable!$1:$1,0),0)),"삭제",
      INT(VLOOKUP($M334,$AN:$BA,MATCH($AX$1,$AN$1:$BA$1,0),0)*(VLOOKUP($N334,[2]ActorTable!$1:$1048576,MATCH("표준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VLOOKUP($M334,$AN:$BA,MATCH($AZ$1,$AN$1:$BA$1,0),0)+INT($H334*(VLOOKUP($M334,$AN:$BA,MATCH($BA$1,$AN$1:$BA$1,0),0)-VLOOKUP($M334,$AN:$BA,MATCH($AZ$1,$AN$1:$BA$1,0),0)+1))),
IF($M334="지정 캐릭터 PP",
  IF(AND(OR($B334=10,$B334=11),$M334=OFFSET($M334,-1,0)),OFFSET(Q334,-1,0),
    INT($O334*VLOOKUP($M334,$AN:$BA,MATCH($AX$1,$AN$1:$BA$1,0),0))),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영웅등급"),VLOOKUP($M334,$AN:$BA,MATCH($AX$1,$AN$1:$BA$1,0),0),
IF(OR($M334="지정 캐릭터",$M334="지정 캐릭터 LBP1",$M334="지정 캐릭터 LBP2",$M334="지정 캐릭터 LBP3"),
  IF(AND(OR($B334=10,$B334=11),$M334=OFFSET($M334,-1,0)),OFFSET(R334,-1,0),
    INT(VLOOKUP($M334,$AN:$BA,MATCH($AX$1,$AN$1:$BA$1,0),0)*(VLOOKUP($N334,[2]ActorTable!$1:$1048576,MATCH("표준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VLOOKUP($M334,$AN:$BA,MATCH($AX$1,$AN$1:$BA$1,0),0)+INT($I334*(VLOOKUP($M334,$AN:$BA,MATCH($AY$1,$AN$1:$BA$1,0),0)-VLOOKUP($M334,$AN:$BA,MATCH($AX$1,$AN$1:$BA$1,0),0)+1))),
IF($M334="지정 캐릭터 PP",
  IF(AND(OR($B334=10,$B334=11),$M334=OFFSET($M334,-1,0)),OFFSET(R334,-1,0),
    INT($O334*(VLOOKUP($M334,$AN:$BA,MATCH($AX$1,$AN$1:$BA$1,0),0)*(VLOOKUP($M334,$AN:$BA,MATCH($AY$1,$AN$1:$BA$1,0),0)+$I334*(VLOOKUP($M334,$AN:$BA,MATCH($AZ$1,$AN$1:$BA$1,0),0)-VLOOKUP($M334,$AN:$BA,MATCH($AY$1,$AN$1:$BA$1,0),0)))))),
IF(OR($M334="안 지정 캐릭터 PP 일반등급",$M334="안 지정 캐릭터 PP 영웅등급"),
  IF(AND(OR($B334=10,$B334=11),$M334=OFFSET($M334,-1,0)),OFFSET(R334,-1,0),
    $O334*VLOOKUP($M334,$AN:$BA,MATCH($AX$1,$AN$1:$BA$1,0),0)),
"그외없음")))))))</f>
        <v>삭제</v>
      </c>
      <c r="S334" t="str">
        <f ca="1">IF(OR(ISNUMBER(N334),N334="삭제"),"",
IF(LEFT(N334,5)="Equip",
  IF($BN$1&lt;VLOOKUP(N334,[1]EquipTable!$1:$1048576,MATCH("업데이트순번",[1]EquipTable!$1:$1,0),0),"업데이트순번이상",""),
IF(LEFT(N334,5)="Actor",
  IF($BW$1&lt;VLOOKUP(N334,[2]ActorTable!$1:$1048576,MATCH("업데이트순번",[2]ActorTable!$1:$1,0),0),"업데이트순번이상",""),
"그외없음")))</f>
        <v/>
      </c>
      <c r="T334">
        <f t="shared" ca="1" si="100"/>
        <v>0</v>
      </c>
      <c r="AA334" t="str">
        <f t="shared" ca="1" si="101"/>
        <v/>
      </c>
      <c r="AH334" t="str">
        <f t="shared" si="102"/>
        <v/>
      </c>
      <c r="AI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IFERROR(VLOOKUP(AC334,[2]ActorTable!$A:$G,MATCH("이름참고",[2]ActorTable!$1:$1,0),0),"캐릭터없음"),
"")))))</f>
        <v/>
      </c>
      <c r="AJ334">
        <v>1</v>
      </c>
      <c r="AK33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v>
      </c>
      <c r="AL334" t="str">
        <f t="shared" ca="1" si="103"/>
        <v>{"dy":23,"sl":10}</v>
      </c>
    </row>
    <row r="335" spans="1:38">
      <c r="A335">
        <v>24</v>
      </c>
      <c r="B335">
        <v>10</v>
      </c>
      <c r="C335">
        <f t="shared" si="97"/>
        <v>1</v>
      </c>
      <c r="D335">
        <f t="shared" ca="1" si="107"/>
        <v>0.74532118616671872</v>
      </c>
      <c r="E335">
        <f t="shared" ca="1" si="107"/>
        <v>0.29650623119795716</v>
      </c>
      <c r="F335">
        <f t="shared" ca="1" si="107"/>
        <v>0.67236460384485552</v>
      </c>
      <c r="G335">
        <f t="shared" ca="1" si="107"/>
        <v>0.86137785004928991</v>
      </c>
      <c r="H335">
        <f t="shared" ca="1" si="107"/>
        <v>0.8339374951848787</v>
      </c>
      <c r="I335">
        <f t="shared" ca="1" si="107"/>
        <v>0.75656241169147642</v>
      </c>
      <c r="M335" t="str">
        <f t="shared" ca="1" si="99"/>
        <v>삭제</v>
      </c>
      <c r="N335" t="str">
        <f t="shared" ca="1" si="106"/>
        <v>삭제</v>
      </c>
      <c r="O335" t="str">
        <f t="shared" ca="1" si="104"/>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캐릭터",$M335="지정 캐릭터 LBP1",$M335="지정 캐릭터 LBP2",$M335="지정 캐릭터 LBP3",$M335="안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캐릭터",$M335="지정 캐릭터 LBP1",$M335="지정 캐릭터 LBP2",$M335="지정 캐릭터 LBP3"),
  IF(AND(OR($B335=10,$B335=11),$M335=OFFSET($M335,-1,0)),OFFSET(Q335,-1,0),
    IF(ISBLANK(VLOOKUP($N335,[2]ActorTable!$1:$1048576,MATCH("표준 DI pp Min",[2]ActorTable!$1:$1,0),0)),"삭제",
      INT(VLOOKUP($M335,$AN:$BA,MATCH($AX$1,$AN$1:$BA$1,0),0)*(VLOOKUP($N335,[2]ActorTable!$1:$1048576,MATCH("표준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VLOOKUP($M335,$AN:$BA,MATCH($AZ$1,$AN$1:$BA$1,0),0)+INT($H335*(VLOOKUP($M335,$AN:$BA,MATCH($BA$1,$AN$1:$BA$1,0),0)-VLOOKUP($M335,$AN:$BA,MATCH($AZ$1,$AN$1:$BA$1,0),0)+1))),
IF($M335="지정 캐릭터 PP",
  IF(AND(OR($B335=10,$B335=11),$M335=OFFSET($M335,-1,0)),OFFSET(Q335,-1,0),
    INT($O335*VLOOKUP($M335,$AN:$BA,MATCH($AX$1,$AN$1:$BA$1,0),0))),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영웅등급"),VLOOKUP($M335,$AN:$BA,MATCH($AX$1,$AN$1:$BA$1,0),0),
IF(OR($M335="지정 캐릭터",$M335="지정 캐릭터 LBP1",$M335="지정 캐릭터 LBP2",$M335="지정 캐릭터 LBP3"),
  IF(AND(OR($B335=10,$B335=11),$M335=OFFSET($M335,-1,0)),OFFSET(R335,-1,0),
    INT(VLOOKUP($M335,$AN:$BA,MATCH($AX$1,$AN$1:$BA$1,0),0)*(VLOOKUP($N335,[2]ActorTable!$1:$1048576,MATCH("표준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VLOOKUP($M335,$AN:$BA,MATCH($AX$1,$AN$1:$BA$1,0),0)+INT($I335*(VLOOKUP($M335,$AN:$BA,MATCH($AY$1,$AN$1:$BA$1,0),0)-VLOOKUP($M335,$AN:$BA,MATCH($AX$1,$AN$1:$BA$1,0),0)+1))),
IF($M335="지정 캐릭터 PP",
  IF(AND(OR($B335=10,$B335=11),$M335=OFFSET($M335,-1,0)),OFFSET(R335,-1,0),
    INT($O335*(VLOOKUP($M335,$AN:$BA,MATCH($AX$1,$AN$1:$BA$1,0),0)*(VLOOKUP($M335,$AN:$BA,MATCH($AY$1,$AN$1:$BA$1,0),0)+$I335*(VLOOKUP($M335,$AN:$BA,MATCH($AZ$1,$AN$1:$BA$1,0),0)-VLOOKUP($M335,$AN:$BA,MATCH($AY$1,$AN$1:$BA$1,0),0)))))),
IF(OR($M335="안 지정 캐릭터 PP 일반등급",$M335="안 지정 캐릭터 PP 영웅등급"),
  IF(AND(OR($B335=10,$B335=11),$M335=OFFSET($M335,-1,0)),OFFSET(R335,-1,0),
    $O335*VLOOKUP($M335,$AN:$BA,MATCH($AX$1,$AN$1:$BA$1,0),0)),
"그외없음")))))))</f>
        <v>삭제</v>
      </c>
      <c r="S335" t="str">
        <f ca="1">IF(OR(ISNUMBER(N335),N335="삭제"),"",
IF(LEFT(N335,5)="Equip",
  IF($BN$1&lt;VLOOKUP(N335,[1]EquipTable!$1:$1048576,MATCH("업데이트순번",[1]EquipTable!$1:$1,0),0),"업데이트순번이상",""),
IF(LEFT(N335,5)="Actor",
  IF($BW$1&lt;VLOOKUP(N335,[2]ActorTable!$1:$1048576,MATCH("업데이트순번",[2]ActorTable!$1:$1,0),0),"업데이트순번이상",""),
"그외없음")))</f>
        <v/>
      </c>
      <c r="T335">
        <f t="shared" ca="1" si="100"/>
        <v>0</v>
      </c>
      <c r="AA335" t="str">
        <f t="shared" ca="1" si="101"/>
        <v/>
      </c>
      <c r="AH335" t="str">
        <f t="shared" si="102"/>
        <v/>
      </c>
      <c r="AI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IFERROR(VLOOKUP(AC335,[2]ActorTable!$A:$G,MATCH("이름참고",[2]ActorTable!$1:$1,0),0),"캐릭터없음"),
"")))))</f>
        <v/>
      </c>
      <c r="AJ335">
        <v>1</v>
      </c>
      <c r="AK33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v>
      </c>
      <c r="AL335" t="str">
        <f t="shared" ca="1" si="103"/>
        <v>{"dy":24,"sl":10}</v>
      </c>
    </row>
    <row r="336" spans="1:38">
      <c r="A336">
        <v>25</v>
      </c>
      <c r="B336">
        <v>10</v>
      </c>
      <c r="C336">
        <f t="shared" si="97"/>
        <v>1</v>
      </c>
      <c r="D336">
        <f t="shared" ca="1" si="107"/>
        <v>0.78903015508201113</v>
      </c>
      <c r="E336">
        <f t="shared" ca="1" si="107"/>
        <v>0.79229918400599786</v>
      </c>
      <c r="F336">
        <f t="shared" ca="1" si="107"/>
        <v>0.98069988537245989</v>
      </c>
      <c r="G336">
        <f t="shared" ca="1" si="107"/>
        <v>0.57102320592391986</v>
      </c>
      <c r="H336">
        <f t="shared" ca="1" si="107"/>
        <v>0.73751493799082934</v>
      </c>
      <c r="I336">
        <f t="shared" ca="1" si="107"/>
        <v>0.68901609201895908</v>
      </c>
      <c r="J336" t="s">
        <v>86</v>
      </c>
      <c r="K336" t="s">
        <v>260</v>
      </c>
      <c r="M336" t="str">
        <f t="shared" si="99"/>
        <v>지정 캐릭터</v>
      </c>
      <c r="N336" t="e">
        <f t="shared" ca="1" si="106"/>
        <v>#N/A</v>
      </c>
      <c r="O336">
        <f t="shared" ca="1" si="104"/>
        <v>1</v>
      </c>
      <c r="P336" t="str">
        <f>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캐릭터",$M336="지정 캐릭터 LBP1",$M336="지정 캐릭터 LBP2",$M336="지정 캐릭터 LBP3",$M336="안 지정 캐릭터 영웅등급"),"DI",
IF($M336="지정 캐릭터 PP","DI",
IF(OR($M336="안 지정 캐릭터 PP 일반등급",$M336="안 지정 캐릭터 PP 영웅등급"),"GO",
"그외없음"))))))</f>
        <v>DI</v>
      </c>
      <c r="Q336" t="e">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캐릭터",$M336="지정 캐릭터 LBP1",$M336="지정 캐릭터 LBP2",$M336="지정 캐릭터 LBP3"),
  IF(AND(OR($B336=10,$B336=11),$M336=OFFSET($M336,-1,0)),OFFSET(Q336,-1,0),
    IF(ISBLANK(VLOOKUP($N336,[2]ActorTable!$1:$1048576,MATCH("표준 DI pp Min",[2]ActorTable!$1:$1,0),0)),"삭제",
      INT(VLOOKUP($M336,$AN:$BA,MATCH($AX$1,$AN$1:$BA$1,0),0)*(VLOOKUP($N336,[2]ActorTable!$1:$1048576,MATCH("표준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VLOOKUP($M336,$AN:$BA,MATCH($AZ$1,$AN$1:$BA$1,0),0)+INT($H336*(VLOOKUP($M336,$AN:$BA,MATCH($BA$1,$AN$1:$BA$1,0),0)-VLOOKUP($M336,$AN:$BA,MATCH($AZ$1,$AN$1:$BA$1,0),0)+1))),
IF($M336="지정 캐릭터 PP",
  IF(AND(OR($B336=10,$B336=11),$M336=OFFSET($M336,-1,0)),OFFSET(Q336,-1,0),
    INT($O336*VLOOKUP($M336,$AN:$BA,MATCH($AX$1,$AN$1:$BA$1,0),0))),
"그외없음")))))))</f>
        <v>#N/A</v>
      </c>
      <c r="R336" t="e">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영웅등급"),VLOOKUP($M336,$AN:$BA,MATCH($AX$1,$AN$1:$BA$1,0),0),
IF(OR($M336="지정 캐릭터",$M336="지정 캐릭터 LBP1",$M336="지정 캐릭터 LBP2",$M336="지정 캐릭터 LBP3"),
  IF(AND(OR($B336=10,$B336=11),$M336=OFFSET($M336,-1,0)),OFFSET(R336,-1,0),
    INT(VLOOKUP($M336,$AN:$BA,MATCH($AX$1,$AN$1:$BA$1,0),0)*(VLOOKUP($N336,[2]ActorTable!$1:$1048576,MATCH("표준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VLOOKUP($M336,$AN:$BA,MATCH($AX$1,$AN$1:$BA$1,0),0)+INT($I336*(VLOOKUP($M336,$AN:$BA,MATCH($AY$1,$AN$1:$BA$1,0),0)-VLOOKUP($M336,$AN:$BA,MATCH($AX$1,$AN$1:$BA$1,0),0)+1))),
IF($M336="지정 캐릭터 PP",
  IF(AND(OR($B336=10,$B336=11),$M336=OFFSET($M336,-1,0)),OFFSET(R336,-1,0),
    INT($O336*(VLOOKUP($M336,$AN:$BA,MATCH($AX$1,$AN$1:$BA$1,0),0)*(VLOOKUP($M336,$AN:$BA,MATCH($AY$1,$AN$1:$BA$1,0),0)+$I336*(VLOOKUP($M336,$AN:$BA,MATCH($AZ$1,$AN$1:$BA$1,0),0)-VLOOKUP($M336,$AN:$BA,MATCH($AY$1,$AN$1:$BA$1,0),0)))))),
IF(OR($M336="안 지정 캐릭터 PP 일반등급",$M336="안 지정 캐릭터 PP 영웅등급"),
  IF(AND(OR($B336=10,$B336=11),$M336=OFFSET($M336,-1,0)),OFFSET(R336,-1,0),
    $O336*VLOOKUP($M336,$AN:$BA,MATCH($AX$1,$AN$1:$BA$1,0),0)),
"그외없음")))))))</f>
        <v>#N/A</v>
      </c>
      <c r="S336" t="e">
        <f ca="1">IF(OR(ISNUMBER(N336),N336="삭제"),"",
IF(LEFT(N336,5)="Equip",
  IF($BN$1&lt;VLOOKUP(N336,[1]EquipTable!$1:$1048576,MATCH("업데이트순번",[1]EquipTable!$1:$1,0),0),"업데이트순번이상",""),
IF(LEFT(N336,5)="Actor",
  IF($BW$1&lt;VLOOKUP(N336,[2]ActorTable!$1:$1048576,MATCH("업데이트순번",[2]ActorTable!$1:$1,0),0),"업데이트순번이상",""),
"그외없음")))</f>
        <v>#N/A</v>
      </c>
      <c r="T336" t="e">
        <f t="shared" ca="1" si="100"/>
        <v>#N/A</v>
      </c>
      <c r="U336" t="s">
        <v>86</v>
      </c>
      <c r="V336" t="s">
        <v>261</v>
      </c>
      <c r="W336">
        <v>1</v>
      </c>
      <c r="X336" t="s">
        <v>133</v>
      </c>
      <c r="Y336">
        <v>504</v>
      </c>
      <c r="Z336">
        <v>343</v>
      </c>
      <c r="AA336" t="str">
        <f t="shared" ca="1" si="101"/>
        <v>fc</v>
      </c>
      <c r="AB336" t="s">
        <v>86</v>
      </c>
      <c r="AC336" t="s">
        <v>261</v>
      </c>
      <c r="AD336">
        <v>1</v>
      </c>
      <c r="AE336" t="s">
        <v>133</v>
      </c>
      <c r="AF336">
        <v>500</v>
      </c>
      <c r="AG336">
        <v>364</v>
      </c>
      <c r="AH336" t="str">
        <f t="shared" si="102"/>
        <v/>
      </c>
      <c r="AI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IFERROR(VLOOKUP(AC336,[2]ActorTable!$A:$G,MATCH("이름참고",[2]ActorTable!$1:$1,0),0),"캐릭터없음"),
"")))))</f>
        <v>클레타</v>
      </c>
      <c r="AJ336">
        <v>1</v>
      </c>
      <c r="AK33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v>
      </c>
      <c r="AL336" t="str">
        <f t="shared" ca="1" si="103"/>
        <v>{"dy":25,"sl":10,"tp":"fc","vl":"Actor0240","cn":1,"pt":"DI","pp":500,"pr":364}</v>
      </c>
    </row>
    <row r="337" spans="1:38">
      <c r="A337">
        <v>26</v>
      </c>
      <c r="B337">
        <v>10</v>
      </c>
      <c r="C337">
        <f t="shared" si="97"/>
        <v>1</v>
      </c>
      <c r="D337">
        <f t="shared" ca="1" si="107"/>
        <v>0.22650075084673715</v>
      </c>
      <c r="E337">
        <f t="shared" ca="1" si="107"/>
        <v>0.20127890253678526</v>
      </c>
      <c r="F337">
        <f t="shared" ca="1" si="107"/>
        <v>0.66426161784603011</v>
      </c>
      <c r="G337">
        <f t="shared" ca="1" si="107"/>
        <v>0.44563788935657123</v>
      </c>
      <c r="H337">
        <f t="shared" ca="1" si="107"/>
        <v>0.29923972178736913</v>
      </c>
      <c r="I337">
        <f t="shared" ca="1" si="107"/>
        <v>0.25487024465330632</v>
      </c>
      <c r="M337" t="str">
        <f t="shared" ca="1" si="99"/>
        <v>삭제</v>
      </c>
      <c r="N337" t="str">
        <f t="shared" ca="1" si="106"/>
        <v>삭제</v>
      </c>
      <c r="O337" t="str">
        <f t="shared" ca="1" si="104"/>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캐릭터",$M337="지정 캐릭터 LBP1",$M337="지정 캐릭터 LBP2",$M337="지정 캐릭터 LBP3",$M337="안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캐릭터",$M337="지정 캐릭터 LBP1",$M337="지정 캐릭터 LBP2",$M337="지정 캐릭터 LBP3"),
  IF(AND(OR($B337=10,$B337=11),$M337=OFFSET($M337,-1,0)),OFFSET(Q337,-1,0),
    IF(ISBLANK(VLOOKUP($N337,[2]ActorTable!$1:$1048576,MATCH("표준 DI pp Min",[2]ActorTable!$1:$1,0),0)),"삭제",
      INT(VLOOKUP($M337,$AN:$BA,MATCH($AX$1,$AN$1:$BA$1,0),0)*(VLOOKUP($N337,[2]ActorTable!$1:$1048576,MATCH("표준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VLOOKUP($M337,$AN:$BA,MATCH($AZ$1,$AN$1:$BA$1,0),0)+INT($H337*(VLOOKUP($M337,$AN:$BA,MATCH($BA$1,$AN$1:$BA$1,0),0)-VLOOKUP($M337,$AN:$BA,MATCH($AZ$1,$AN$1:$BA$1,0),0)+1))),
IF($M337="지정 캐릭터 PP",
  IF(AND(OR($B337=10,$B337=11),$M337=OFFSET($M337,-1,0)),OFFSET(Q337,-1,0),
    INT($O337*VLOOKUP($M337,$AN:$BA,MATCH($AX$1,$AN$1:$BA$1,0),0))),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영웅등급"),VLOOKUP($M337,$AN:$BA,MATCH($AX$1,$AN$1:$BA$1,0),0),
IF(OR($M337="지정 캐릭터",$M337="지정 캐릭터 LBP1",$M337="지정 캐릭터 LBP2",$M337="지정 캐릭터 LBP3"),
  IF(AND(OR($B337=10,$B337=11),$M337=OFFSET($M337,-1,0)),OFFSET(R337,-1,0),
    INT(VLOOKUP($M337,$AN:$BA,MATCH($AX$1,$AN$1:$BA$1,0),0)*(VLOOKUP($N337,[2]ActorTable!$1:$1048576,MATCH("표준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VLOOKUP($M337,$AN:$BA,MATCH($AX$1,$AN$1:$BA$1,0),0)+INT($I337*(VLOOKUP($M337,$AN:$BA,MATCH($AY$1,$AN$1:$BA$1,0),0)-VLOOKUP($M337,$AN:$BA,MATCH($AX$1,$AN$1:$BA$1,0),0)+1))),
IF($M337="지정 캐릭터 PP",
  IF(AND(OR($B337=10,$B337=11),$M337=OFFSET($M337,-1,0)),OFFSET(R337,-1,0),
    INT($O337*(VLOOKUP($M337,$AN:$BA,MATCH($AX$1,$AN$1:$BA$1,0),0)*(VLOOKUP($M337,$AN:$BA,MATCH($AY$1,$AN$1:$BA$1,0),0)+$I337*(VLOOKUP($M337,$AN:$BA,MATCH($AZ$1,$AN$1:$BA$1,0),0)-VLOOKUP($M337,$AN:$BA,MATCH($AY$1,$AN$1:$BA$1,0),0)))))),
IF(OR($M337="안 지정 캐릭터 PP 일반등급",$M337="안 지정 캐릭터 PP 영웅등급"),
  IF(AND(OR($B337=10,$B337=11),$M337=OFFSET($M337,-1,0)),OFFSET(R337,-1,0),
    $O337*VLOOKUP($M337,$AN:$BA,MATCH($AX$1,$AN$1:$BA$1,0),0)),
"그외없음")))))))</f>
        <v>삭제</v>
      </c>
      <c r="S337" t="str">
        <f ca="1">IF(OR(ISNUMBER(N337),N337="삭제"),"",
IF(LEFT(N337,5)="Equip",
  IF($BN$1&lt;VLOOKUP(N337,[1]EquipTable!$1:$1048576,MATCH("업데이트순번",[1]EquipTable!$1:$1,0),0),"업데이트순번이상",""),
IF(LEFT(N337,5)="Actor",
  IF($BW$1&lt;VLOOKUP(N337,[2]ActorTable!$1:$1048576,MATCH("업데이트순번",[2]ActorTable!$1:$1,0),0),"업데이트순번이상",""),
"그외없음")))</f>
        <v/>
      </c>
      <c r="T337">
        <f t="shared" ca="1" si="100"/>
        <v>0</v>
      </c>
      <c r="AA337" t="str">
        <f t="shared" ca="1" si="101"/>
        <v/>
      </c>
      <c r="AH337" t="str">
        <f t="shared" si="102"/>
        <v/>
      </c>
      <c r="AI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IFERROR(VLOOKUP(AC337,[2]ActorTable!$A:$G,MATCH("이름참고",[2]ActorTable!$1:$1,0),0),"캐릭터없음"),
"")))))</f>
        <v/>
      </c>
      <c r="AJ337">
        <v>1</v>
      </c>
      <c r="AK33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v>
      </c>
      <c r="AL337" t="str">
        <f t="shared" ca="1" si="103"/>
        <v>{"dy":26,"sl":10}</v>
      </c>
    </row>
    <row r="338" spans="1:38">
      <c r="A338">
        <v>27</v>
      </c>
      <c r="B338">
        <v>10</v>
      </c>
      <c r="C338">
        <f t="shared" si="97"/>
        <v>1</v>
      </c>
      <c r="D338">
        <f t="shared" ca="1" si="107"/>
        <v>0.61980715849815182</v>
      </c>
      <c r="E338">
        <f t="shared" ca="1" si="107"/>
        <v>0.21648776021220628</v>
      </c>
      <c r="F338">
        <f t="shared" ca="1" si="107"/>
        <v>0.13783028271811371</v>
      </c>
      <c r="G338">
        <f t="shared" ca="1" si="107"/>
        <v>0.4669938607680032</v>
      </c>
      <c r="H338">
        <f t="shared" ca="1" si="107"/>
        <v>0.9302425038597335</v>
      </c>
      <c r="I338">
        <f t="shared" ca="1" si="107"/>
        <v>0.48431274379566158</v>
      </c>
      <c r="M338" t="str">
        <f t="shared" ca="1" si="99"/>
        <v>삭제</v>
      </c>
      <c r="N338" t="str">
        <f t="shared" ca="1" si="106"/>
        <v>삭제</v>
      </c>
      <c r="O338" t="str">
        <f t="shared" ca="1" si="104"/>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캐릭터",$M338="지정 캐릭터 LBP1",$M338="지정 캐릭터 LBP2",$M338="지정 캐릭터 LBP3",$M338="안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캐릭터",$M338="지정 캐릭터 LBP1",$M338="지정 캐릭터 LBP2",$M338="지정 캐릭터 LBP3"),
  IF(AND(OR($B338=10,$B338=11),$M338=OFFSET($M338,-1,0)),OFFSET(Q338,-1,0),
    IF(ISBLANK(VLOOKUP($N338,[2]ActorTable!$1:$1048576,MATCH("표준 DI pp Min",[2]ActorTable!$1:$1,0),0)),"삭제",
      INT(VLOOKUP($M338,$AN:$BA,MATCH($AX$1,$AN$1:$BA$1,0),0)*(VLOOKUP($N338,[2]ActorTable!$1:$1048576,MATCH("표준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VLOOKUP($M338,$AN:$BA,MATCH($AZ$1,$AN$1:$BA$1,0),0)+INT($H338*(VLOOKUP($M338,$AN:$BA,MATCH($BA$1,$AN$1:$BA$1,0),0)-VLOOKUP($M338,$AN:$BA,MATCH($AZ$1,$AN$1:$BA$1,0),0)+1))),
IF($M338="지정 캐릭터 PP",
  IF(AND(OR($B338=10,$B338=11),$M338=OFFSET($M338,-1,0)),OFFSET(Q338,-1,0),
    INT($O338*VLOOKUP($M338,$AN:$BA,MATCH($AX$1,$AN$1:$BA$1,0),0))),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영웅등급"),VLOOKUP($M338,$AN:$BA,MATCH($AX$1,$AN$1:$BA$1,0),0),
IF(OR($M338="지정 캐릭터",$M338="지정 캐릭터 LBP1",$M338="지정 캐릭터 LBP2",$M338="지정 캐릭터 LBP3"),
  IF(AND(OR($B338=10,$B338=11),$M338=OFFSET($M338,-1,0)),OFFSET(R338,-1,0),
    INT(VLOOKUP($M338,$AN:$BA,MATCH($AX$1,$AN$1:$BA$1,0),0)*(VLOOKUP($N338,[2]ActorTable!$1:$1048576,MATCH("표준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VLOOKUP($M338,$AN:$BA,MATCH($AX$1,$AN$1:$BA$1,0),0)+INT($I338*(VLOOKUP($M338,$AN:$BA,MATCH($AY$1,$AN$1:$BA$1,0),0)-VLOOKUP($M338,$AN:$BA,MATCH($AX$1,$AN$1:$BA$1,0),0)+1))),
IF($M338="지정 캐릭터 PP",
  IF(AND(OR($B338=10,$B338=11),$M338=OFFSET($M338,-1,0)),OFFSET(R338,-1,0),
    INT($O338*(VLOOKUP($M338,$AN:$BA,MATCH($AX$1,$AN$1:$BA$1,0),0)*(VLOOKUP($M338,$AN:$BA,MATCH($AY$1,$AN$1:$BA$1,0),0)+$I338*(VLOOKUP($M338,$AN:$BA,MATCH($AZ$1,$AN$1:$BA$1,0),0)-VLOOKUP($M338,$AN:$BA,MATCH($AY$1,$AN$1:$BA$1,0),0)))))),
IF(OR($M338="안 지정 캐릭터 PP 일반등급",$M338="안 지정 캐릭터 PP 영웅등급"),
  IF(AND(OR($B338=10,$B338=11),$M338=OFFSET($M338,-1,0)),OFFSET(R338,-1,0),
    $O338*VLOOKUP($M338,$AN:$BA,MATCH($AX$1,$AN$1:$BA$1,0),0)),
"그외없음")))))))</f>
        <v>삭제</v>
      </c>
      <c r="S338" t="str">
        <f ca="1">IF(OR(ISNUMBER(N338),N338="삭제"),"",
IF(LEFT(N338,5)="Equip",
  IF($BN$1&lt;VLOOKUP(N338,[1]EquipTable!$1:$1048576,MATCH("업데이트순번",[1]EquipTable!$1:$1,0),0),"업데이트순번이상",""),
IF(LEFT(N338,5)="Actor",
  IF($BW$1&lt;VLOOKUP(N338,[2]ActorTable!$1:$1048576,MATCH("업데이트순번",[2]ActorTable!$1:$1,0),0),"업데이트순번이상",""),
"그외없음")))</f>
        <v/>
      </c>
      <c r="T338">
        <f t="shared" ca="1" si="100"/>
        <v>0</v>
      </c>
      <c r="AA338" t="str">
        <f t="shared" ca="1" si="101"/>
        <v/>
      </c>
      <c r="AH338" t="str">
        <f t="shared" si="102"/>
        <v/>
      </c>
      <c r="AI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IFERROR(VLOOKUP(AC338,[2]ActorTable!$A:$G,MATCH("이름참고",[2]ActorTable!$1:$1,0),0),"캐릭터없음"),
"")))))</f>
        <v/>
      </c>
      <c r="AJ338">
        <v>1</v>
      </c>
      <c r="AK33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v>
      </c>
      <c r="AL338" t="str">
        <f t="shared" ca="1" si="103"/>
        <v>{"dy":27,"sl":10}</v>
      </c>
    </row>
    <row r="339" spans="1:38">
      <c r="A339">
        <v>28</v>
      </c>
      <c r="B339">
        <v>10</v>
      </c>
      <c r="C339">
        <f t="shared" si="97"/>
        <v>1</v>
      </c>
      <c r="D339">
        <f t="shared" ca="1" si="107"/>
        <v>0.51253930872091757</v>
      </c>
      <c r="E339">
        <f t="shared" ca="1" si="107"/>
        <v>0.76486857489458204</v>
      </c>
      <c r="F339">
        <f t="shared" ca="1" si="107"/>
        <v>0.23729666130832228</v>
      </c>
      <c r="G339">
        <f t="shared" ca="1" si="107"/>
        <v>0.50124270475489685</v>
      </c>
      <c r="H339">
        <f t="shared" ca="1" si="107"/>
        <v>0.18668660123972824</v>
      </c>
      <c r="I339">
        <f t="shared" ca="1" si="107"/>
        <v>0.84756604741036479</v>
      </c>
      <c r="M339" t="str">
        <f t="shared" ca="1" si="99"/>
        <v>삭제</v>
      </c>
      <c r="N339" t="str">
        <f t="shared" ca="1" si="106"/>
        <v>삭제</v>
      </c>
      <c r="O339" t="str">
        <f t="shared" ca="1" si="104"/>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캐릭터",$M339="지정 캐릭터 LBP1",$M339="지정 캐릭터 LBP2",$M339="지정 캐릭터 LBP3",$M339="안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캐릭터",$M339="지정 캐릭터 LBP1",$M339="지정 캐릭터 LBP2",$M339="지정 캐릭터 LBP3"),
  IF(AND(OR($B339=10,$B339=11),$M339=OFFSET($M339,-1,0)),OFFSET(Q339,-1,0),
    IF(ISBLANK(VLOOKUP($N339,[2]ActorTable!$1:$1048576,MATCH("표준 DI pp Min",[2]ActorTable!$1:$1,0),0)),"삭제",
      INT(VLOOKUP($M339,$AN:$BA,MATCH($AX$1,$AN$1:$BA$1,0),0)*(VLOOKUP($N339,[2]ActorTable!$1:$1048576,MATCH("표준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VLOOKUP($M339,$AN:$BA,MATCH($AZ$1,$AN$1:$BA$1,0),0)+INT($H339*(VLOOKUP($M339,$AN:$BA,MATCH($BA$1,$AN$1:$BA$1,0),0)-VLOOKUP($M339,$AN:$BA,MATCH($AZ$1,$AN$1:$BA$1,0),0)+1))),
IF($M339="지정 캐릭터 PP",
  IF(AND(OR($B339=10,$B339=11),$M339=OFFSET($M339,-1,0)),OFFSET(Q339,-1,0),
    INT($O339*VLOOKUP($M339,$AN:$BA,MATCH($AX$1,$AN$1:$BA$1,0),0))),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영웅등급"),VLOOKUP($M339,$AN:$BA,MATCH($AX$1,$AN$1:$BA$1,0),0),
IF(OR($M339="지정 캐릭터",$M339="지정 캐릭터 LBP1",$M339="지정 캐릭터 LBP2",$M339="지정 캐릭터 LBP3"),
  IF(AND(OR($B339=10,$B339=11),$M339=OFFSET($M339,-1,0)),OFFSET(R339,-1,0),
    INT(VLOOKUP($M339,$AN:$BA,MATCH($AX$1,$AN$1:$BA$1,0),0)*(VLOOKUP($N339,[2]ActorTable!$1:$1048576,MATCH("표준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VLOOKUP($M339,$AN:$BA,MATCH($AX$1,$AN$1:$BA$1,0),0)+INT($I339*(VLOOKUP($M339,$AN:$BA,MATCH($AY$1,$AN$1:$BA$1,0),0)-VLOOKUP($M339,$AN:$BA,MATCH($AX$1,$AN$1:$BA$1,0),0)+1))),
IF($M339="지정 캐릭터 PP",
  IF(AND(OR($B339=10,$B339=11),$M339=OFFSET($M339,-1,0)),OFFSET(R339,-1,0),
    INT($O339*(VLOOKUP($M339,$AN:$BA,MATCH($AX$1,$AN$1:$BA$1,0),0)*(VLOOKUP($M339,$AN:$BA,MATCH($AY$1,$AN$1:$BA$1,0),0)+$I339*(VLOOKUP($M339,$AN:$BA,MATCH($AZ$1,$AN$1:$BA$1,0),0)-VLOOKUP($M339,$AN:$BA,MATCH($AY$1,$AN$1:$BA$1,0),0)))))),
IF(OR($M339="안 지정 캐릭터 PP 일반등급",$M339="안 지정 캐릭터 PP 영웅등급"),
  IF(AND(OR($B339=10,$B339=11),$M339=OFFSET($M339,-1,0)),OFFSET(R339,-1,0),
    $O339*VLOOKUP($M339,$AN:$BA,MATCH($AX$1,$AN$1:$BA$1,0),0)),
"그외없음")))))))</f>
        <v>삭제</v>
      </c>
      <c r="S339" t="str">
        <f ca="1">IF(OR(ISNUMBER(N339),N339="삭제"),"",
IF(LEFT(N339,5)="Equip",
  IF($BN$1&lt;VLOOKUP(N339,[1]EquipTable!$1:$1048576,MATCH("업데이트순번",[1]EquipTable!$1:$1,0),0),"업데이트순번이상",""),
IF(LEFT(N339,5)="Actor",
  IF($BW$1&lt;VLOOKUP(N339,[2]ActorTable!$1:$1048576,MATCH("업데이트순번",[2]ActorTable!$1:$1,0),0),"업데이트순번이상",""),
"그외없음")))</f>
        <v/>
      </c>
      <c r="T339">
        <f t="shared" ca="1" si="100"/>
        <v>0</v>
      </c>
      <c r="AA339" t="str">
        <f t="shared" ca="1" si="101"/>
        <v/>
      </c>
      <c r="AH339" t="str">
        <f t="shared" si="102"/>
        <v/>
      </c>
      <c r="AI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IFERROR(VLOOKUP(AC339,[2]ActorTable!$A:$G,MATCH("이름참고",[2]ActorTable!$1:$1,0),0),"캐릭터없음"),
"")))))</f>
        <v/>
      </c>
      <c r="AJ339">
        <v>1</v>
      </c>
      <c r="AK33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v>
      </c>
      <c r="AL339" t="str">
        <f t="shared" ca="1" si="103"/>
        <v>{"dy":28,"sl":10}</v>
      </c>
    </row>
    <row r="340" spans="1:38">
      <c r="A340">
        <v>29</v>
      </c>
      <c r="B340">
        <v>10</v>
      </c>
      <c r="C340">
        <f t="shared" si="97"/>
        <v>1</v>
      </c>
      <c r="D340">
        <f t="shared" ca="1" si="107"/>
        <v>0.70319683119405707</v>
      </c>
      <c r="E340">
        <f t="shared" ca="1" si="107"/>
        <v>0.50099288205634296</v>
      </c>
      <c r="F340">
        <f t="shared" ca="1" si="107"/>
        <v>0.58177101010898979</v>
      </c>
      <c r="G340">
        <f t="shared" ca="1" si="107"/>
        <v>1.2068293134435026E-2</v>
      </c>
      <c r="H340">
        <f t="shared" ca="1" si="107"/>
        <v>0.61007163135839937</v>
      </c>
      <c r="I340">
        <f t="shared" ca="1" si="107"/>
        <v>0.59825095144895302</v>
      </c>
      <c r="M340" t="str">
        <f t="shared" ca="1" si="99"/>
        <v>삭제</v>
      </c>
      <c r="N340" t="str">
        <f t="shared" ca="1" si="106"/>
        <v>삭제</v>
      </c>
      <c r="O340" t="str">
        <f t="shared" ca="1" si="104"/>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캐릭터",$M340="지정 캐릭터 LBP1",$M340="지정 캐릭터 LBP2",$M340="지정 캐릭터 LBP3",$M340="안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캐릭터",$M340="지정 캐릭터 LBP1",$M340="지정 캐릭터 LBP2",$M340="지정 캐릭터 LBP3"),
  IF(AND(OR($B340=10,$B340=11),$M340=OFFSET($M340,-1,0)),OFFSET(Q340,-1,0),
    IF(ISBLANK(VLOOKUP($N340,[2]ActorTable!$1:$1048576,MATCH("표준 DI pp Min",[2]ActorTable!$1:$1,0),0)),"삭제",
      INT(VLOOKUP($M340,$AN:$BA,MATCH($AX$1,$AN$1:$BA$1,0),0)*(VLOOKUP($N340,[2]ActorTable!$1:$1048576,MATCH("표준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VLOOKUP($M340,$AN:$BA,MATCH($AZ$1,$AN$1:$BA$1,0),0)+INT($H340*(VLOOKUP($M340,$AN:$BA,MATCH($BA$1,$AN$1:$BA$1,0),0)-VLOOKUP($M340,$AN:$BA,MATCH($AZ$1,$AN$1:$BA$1,0),0)+1))),
IF($M340="지정 캐릭터 PP",
  IF(AND(OR($B340=10,$B340=11),$M340=OFFSET($M340,-1,0)),OFFSET(Q340,-1,0),
    INT($O340*VLOOKUP($M340,$AN:$BA,MATCH($AX$1,$AN$1:$BA$1,0),0))),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영웅등급"),VLOOKUP($M340,$AN:$BA,MATCH($AX$1,$AN$1:$BA$1,0),0),
IF(OR($M340="지정 캐릭터",$M340="지정 캐릭터 LBP1",$M340="지정 캐릭터 LBP2",$M340="지정 캐릭터 LBP3"),
  IF(AND(OR($B340=10,$B340=11),$M340=OFFSET($M340,-1,0)),OFFSET(R340,-1,0),
    INT(VLOOKUP($M340,$AN:$BA,MATCH($AX$1,$AN$1:$BA$1,0),0)*(VLOOKUP($N340,[2]ActorTable!$1:$1048576,MATCH("표준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VLOOKUP($M340,$AN:$BA,MATCH($AX$1,$AN$1:$BA$1,0),0)+INT($I340*(VLOOKUP($M340,$AN:$BA,MATCH($AY$1,$AN$1:$BA$1,0),0)-VLOOKUP($M340,$AN:$BA,MATCH($AX$1,$AN$1:$BA$1,0),0)+1))),
IF($M340="지정 캐릭터 PP",
  IF(AND(OR($B340=10,$B340=11),$M340=OFFSET($M340,-1,0)),OFFSET(R340,-1,0),
    INT($O340*(VLOOKUP($M340,$AN:$BA,MATCH($AX$1,$AN$1:$BA$1,0),0)*(VLOOKUP($M340,$AN:$BA,MATCH($AY$1,$AN$1:$BA$1,0),0)+$I340*(VLOOKUP($M340,$AN:$BA,MATCH($AZ$1,$AN$1:$BA$1,0),0)-VLOOKUP($M340,$AN:$BA,MATCH($AY$1,$AN$1:$BA$1,0),0)))))),
IF(OR($M340="안 지정 캐릭터 PP 일반등급",$M340="안 지정 캐릭터 PP 영웅등급"),
  IF(AND(OR($B340=10,$B340=11),$M340=OFFSET($M340,-1,0)),OFFSET(R340,-1,0),
    $O340*VLOOKUP($M340,$AN:$BA,MATCH($AX$1,$AN$1:$BA$1,0),0)),
"그외없음")))))))</f>
        <v>삭제</v>
      </c>
      <c r="S340" t="str">
        <f ca="1">IF(OR(ISNUMBER(N340),N340="삭제"),"",
IF(LEFT(N340,5)="Equip",
  IF($BN$1&lt;VLOOKUP(N340,[1]EquipTable!$1:$1048576,MATCH("업데이트순번",[1]EquipTable!$1:$1,0),0),"업데이트순번이상",""),
IF(LEFT(N340,5)="Actor",
  IF($BW$1&lt;VLOOKUP(N340,[2]ActorTable!$1:$1048576,MATCH("업데이트순번",[2]ActorTable!$1:$1,0),0),"업데이트순번이상",""),
"그외없음")))</f>
        <v/>
      </c>
      <c r="T340">
        <f t="shared" ca="1" si="100"/>
        <v>0</v>
      </c>
      <c r="AA340" t="str">
        <f t="shared" ca="1" si="101"/>
        <v/>
      </c>
      <c r="AH340" t="str">
        <f t="shared" si="102"/>
        <v/>
      </c>
      <c r="AI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IFERROR(VLOOKUP(AC340,[2]ActorTable!$A:$G,MATCH("이름참고",[2]ActorTable!$1:$1,0),0),"캐릭터없음"),
"")))))</f>
        <v/>
      </c>
      <c r="AJ340">
        <v>1</v>
      </c>
      <c r="AK34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v>
      </c>
      <c r="AL340" t="str">
        <f t="shared" ca="1" si="103"/>
        <v>{"dy":29,"sl":10}</v>
      </c>
    </row>
    <row r="341" spans="1:38">
      <c r="A341">
        <v>30</v>
      </c>
      <c r="B341">
        <v>10</v>
      </c>
      <c r="C341">
        <f t="shared" si="97"/>
        <v>1</v>
      </c>
      <c r="D341">
        <f t="shared" ca="1" si="107"/>
        <v>0.74548614273453184</v>
      </c>
      <c r="E341">
        <f t="shared" ca="1" si="107"/>
        <v>0.63012081553721866</v>
      </c>
      <c r="F341">
        <f t="shared" ca="1" si="107"/>
        <v>0.57420698250560831</v>
      </c>
      <c r="G341">
        <f t="shared" ca="1" si="107"/>
        <v>0.67735892359820782</v>
      </c>
      <c r="H341">
        <f t="shared" ca="1" si="107"/>
        <v>0.26973635743954649</v>
      </c>
      <c r="I341">
        <f t="shared" ca="1" si="107"/>
        <v>0.30524365771131912</v>
      </c>
      <c r="M341" t="str">
        <f t="shared" ca="1" si="99"/>
        <v>삭제</v>
      </c>
      <c r="N341" t="str">
        <f t="shared" ca="1" si="106"/>
        <v>삭제</v>
      </c>
      <c r="O341" t="str">
        <f t="shared" ca="1" si="104"/>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캐릭터",$M341="지정 캐릭터 LBP1",$M341="지정 캐릭터 LBP2",$M341="지정 캐릭터 LBP3",$M341="안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캐릭터",$M341="지정 캐릭터 LBP1",$M341="지정 캐릭터 LBP2",$M341="지정 캐릭터 LBP3"),
  IF(AND(OR($B341=10,$B341=11),$M341=OFFSET($M341,-1,0)),OFFSET(Q341,-1,0),
    IF(ISBLANK(VLOOKUP($N341,[2]ActorTable!$1:$1048576,MATCH("표준 DI pp Min",[2]ActorTable!$1:$1,0),0)),"삭제",
      INT(VLOOKUP($M341,$AN:$BA,MATCH($AX$1,$AN$1:$BA$1,0),0)*(VLOOKUP($N341,[2]ActorTable!$1:$1048576,MATCH("표준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VLOOKUP($M341,$AN:$BA,MATCH($AZ$1,$AN$1:$BA$1,0),0)+INT($H341*(VLOOKUP($M341,$AN:$BA,MATCH($BA$1,$AN$1:$BA$1,0),0)-VLOOKUP($M341,$AN:$BA,MATCH($AZ$1,$AN$1:$BA$1,0),0)+1))),
IF($M341="지정 캐릭터 PP",
  IF(AND(OR($B341=10,$B341=11),$M341=OFFSET($M341,-1,0)),OFFSET(Q341,-1,0),
    INT($O341*VLOOKUP($M341,$AN:$BA,MATCH($AX$1,$AN$1:$BA$1,0),0))),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영웅등급"),VLOOKUP($M341,$AN:$BA,MATCH($AX$1,$AN$1:$BA$1,0),0),
IF(OR($M341="지정 캐릭터",$M341="지정 캐릭터 LBP1",$M341="지정 캐릭터 LBP2",$M341="지정 캐릭터 LBP3"),
  IF(AND(OR($B341=10,$B341=11),$M341=OFFSET($M341,-1,0)),OFFSET(R341,-1,0),
    INT(VLOOKUP($M341,$AN:$BA,MATCH($AX$1,$AN$1:$BA$1,0),0)*(VLOOKUP($N341,[2]ActorTable!$1:$1048576,MATCH("표준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VLOOKUP($M341,$AN:$BA,MATCH($AX$1,$AN$1:$BA$1,0),0)+INT($I341*(VLOOKUP($M341,$AN:$BA,MATCH($AY$1,$AN$1:$BA$1,0),0)-VLOOKUP($M341,$AN:$BA,MATCH($AX$1,$AN$1:$BA$1,0),0)+1))),
IF($M341="지정 캐릭터 PP",
  IF(AND(OR($B341=10,$B341=11),$M341=OFFSET($M341,-1,0)),OFFSET(R341,-1,0),
    INT($O341*(VLOOKUP($M341,$AN:$BA,MATCH($AX$1,$AN$1:$BA$1,0),0)*(VLOOKUP($M341,$AN:$BA,MATCH($AY$1,$AN$1:$BA$1,0),0)+$I341*(VLOOKUP($M341,$AN:$BA,MATCH($AZ$1,$AN$1:$BA$1,0),0)-VLOOKUP($M341,$AN:$BA,MATCH($AY$1,$AN$1:$BA$1,0),0)))))),
IF(OR($M341="안 지정 캐릭터 PP 일반등급",$M341="안 지정 캐릭터 PP 영웅등급"),
  IF(AND(OR($B341=10,$B341=11),$M341=OFFSET($M341,-1,0)),OFFSET(R341,-1,0),
    $O341*VLOOKUP($M341,$AN:$BA,MATCH($AX$1,$AN$1:$BA$1,0),0)),
"그외없음")))))))</f>
        <v>삭제</v>
      </c>
      <c r="S341" t="str">
        <f ca="1">IF(OR(ISNUMBER(N341),N341="삭제"),"",
IF(LEFT(N341,5)="Equip",
  IF($BN$1&lt;VLOOKUP(N341,[1]EquipTable!$1:$1048576,MATCH("업데이트순번",[1]EquipTable!$1:$1,0),0),"업데이트순번이상",""),
IF(LEFT(N341,5)="Actor",
  IF($BW$1&lt;VLOOKUP(N341,[2]ActorTable!$1:$1048576,MATCH("업데이트순번",[2]ActorTable!$1:$1,0),0),"업데이트순번이상",""),
"그외없음")))</f>
        <v/>
      </c>
      <c r="T341">
        <f t="shared" ca="1" si="100"/>
        <v>0</v>
      </c>
      <c r="AA341" t="str">
        <f t="shared" ca="1" si="101"/>
        <v/>
      </c>
      <c r="AH341" t="str">
        <f t="shared" si="102"/>
        <v/>
      </c>
      <c r="AI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IFERROR(VLOOKUP(AC341,[2]ActorTable!$A:$G,MATCH("이름참고",[2]ActorTable!$1:$1,0),0),"캐릭터없음"),
"")))))</f>
        <v/>
      </c>
      <c r="AJ341">
        <v>1</v>
      </c>
      <c r="AK34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v>
      </c>
      <c r="AL341" t="str">
        <f t="shared" ca="1" si="103"/>
        <v>{"dy":30,"sl":10}</v>
      </c>
    </row>
    <row r="342" spans="1:38">
      <c r="A342">
        <v>31</v>
      </c>
      <c r="B342">
        <v>10</v>
      </c>
      <c r="C342">
        <f t="shared" si="97"/>
        <v>1</v>
      </c>
      <c r="D342">
        <f t="shared" ref="D342:I351" ca="1" si="108">RAND()</f>
        <v>0.71635687795383951</v>
      </c>
      <c r="E342">
        <f t="shared" ca="1" si="108"/>
        <v>2.9576370283513898E-2</v>
      </c>
      <c r="F342">
        <f t="shared" ca="1" si="108"/>
        <v>0.55518305753125685</v>
      </c>
      <c r="G342">
        <f t="shared" ca="1" si="108"/>
        <v>0.90459263592153472</v>
      </c>
      <c r="H342">
        <f t="shared" ca="1" si="108"/>
        <v>0.25655262654993993</v>
      </c>
      <c r="I342">
        <f t="shared" ca="1" si="108"/>
        <v>0.5002064127408854</v>
      </c>
      <c r="M342" t="str">
        <f t="shared" ca="1" si="99"/>
        <v>삭제</v>
      </c>
      <c r="N342" t="str">
        <f t="shared" ca="1" si="106"/>
        <v>삭제</v>
      </c>
      <c r="O342" t="str">
        <f t="shared" ca="1" si="104"/>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캐릭터",$M342="지정 캐릭터 LBP1",$M342="지정 캐릭터 LBP2",$M342="지정 캐릭터 LBP3",$M342="안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캐릭터",$M342="지정 캐릭터 LBP1",$M342="지정 캐릭터 LBP2",$M342="지정 캐릭터 LBP3"),
  IF(AND(OR($B342=10,$B342=11),$M342=OFFSET($M342,-1,0)),OFFSET(Q342,-1,0),
    IF(ISBLANK(VLOOKUP($N342,[2]ActorTable!$1:$1048576,MATCH("표준 DI pp Min",[2]ActorTable!$1:$1,0),0)),"삭제",
      INT(VLOOKUP($M342,$AN:$BA,MATCH($AX$1,$AN$1:$BA$1,0),0)*(VLOOKUP($N342,[2]ActorTable!$1:$1048576,MATCH("표준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VLOOKUP($M342,$AN:$BA,MATCH($AZ$1,$AN$1:$BA$1,0),0)+INT($H342*(VLOOKUP($M342,$AN:$BA,MATCH($BA$1,$AN$1:$BA$1,0),0)-VLOOKUP($M342,$AN:$BA,MATCH($AZ$1,$AN$1:$BA$1,0),0)+1))),
IF($M342="지정 캐릭터 PP",
  IF(AND(OR($B342=10,$B342=11),$M342=OFFSET($M342,-1,0)),OFFSET(Q342,-1,0),
    INT($O342*VLOOKUP($M342,$AN:$BA,MATCH($AX$1,$AN$1:$BA$1,0),0))),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영웅등급"),VLOOKUP($M342,$AN:$BA,MATCH($AX$1,$AN$1:$BA$1,0),0),
IF(OR($M342="지정 캐릭터",$M342="지정 캐릭터 LBP1",$M342="지정 캐릭터 LBP2",$M342="지정 캐릭터 LBP3"),
  IF(AND(OR($B342=10,$B342=11),$M342=OFFSET($M342,-1,0)),OFFSET(R342,-1,0),
    INT(VLOOKUP($M342,$AN:$BA,MATCH($AX$1,$AN$1:$BA$1,0),0)*(VLOOKUP($N342,[2]ActorTable!$1:$1048576,MATCH("표준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VLOOKUP($M342,$AN:$BA,MATCH($AX$1,$AN$1:$BA$1,0),0)+INT($I342*(VLOOKUP($M342,$AN:$BA,MATCH($AY$1,$AN$1:$BA$1,0),0)-VLOOKUP($M342,$AN:$BA,MATCH($AX$1,$AN$1:$BA$1,0),0)+1))),
IF($M342="지정 캐릭터 PP",
  IF(AND(OR($B342=10,$B342=11),$M342=OFFSET($M342,-1,0)),OFFSET(R342,-1,0),
    INT($O342*(VLOOKUP($M342,$AN:$BA,MATCH($AX$1,$AN$1:$BA$1,0),0)*(VLOOKUP($M342,$AN:$BA,MATCH($AY$1,$AN$1:$BA$1,0),0)+$I342*(VLOOKUP($M342,$AN:$BA,MATCH($AZ$1,$AN$1:$BA$1,0),0)-VLOOKUP($M342,$AN:$BA,MATCH($AY$1,$AN$1:$BA$1,0),0)))))),
IF(OR($M342="안 지정 캐릭터 PP 일반등급",$M342="안 지정 캐릭터 PP 영웅등급"),
  IF(AND(OR($B342=10,$B342=11),$M342=OFFSET($M342,-1,0)),OFFSET(R342,-1,0),
    $O342*VLOOKUP($M342,$AN:$BA,MATCH($AX$1,$AN$1:$BA$1,0),0)),
"그외없음")))))))</f>
        <v>삭제</v>
      </c>
      <c r="S342" t="str">
        <f ca="1">IF(OR(ISNUMBER(N342),N342="삭제"),"",
IF(LEFT(N342,5)="Equip",
  IF($BN$1&lt;VLOOKUP(N342,[1]EquipTable!$1:$1048576,MATCH("업데이트순번",[1]EquipTable!$1:$1,0),0),"업데이트순번이상",""),
IF(LEFT(N342,5)="Actor",
  IF($BW$1&lt;VLOOKUP(N342,[2]ActorTable!$1:$1048576,MATCH("업데이트순번",[2]ActorTable!$1:$1,0),0),"업데이트순번이상",""),
"그외없음")))</f>
        <v/>
      </c>
      <c r="T342">
        <f t="shared" ca="1" si="100"/>
        <v>0</v>
      </c>
      <c r="AA342" t="str">
        <f t="shared" ca="1" si="101"/>
        <v/>
      </c>
      <c r="AH342" t="str">
        <f t="shared" si="102"/>
        <v/>
      </c>
      <c r="AI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IFERROR(VLOOKUP(AC342,[2]ActorTable!$A:$G,MATCH("이름참고",[2]ActorTable!$1:$1,0),0),"캐릭터없음"),
"")))))</f>
        <v/>
      </c>
      <c r="AJ342">
        <v>1</v>
      </c>
      <c r="AK34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v>
      </c>
      <c r="AL342" t="str">
        <f t="shared" ca="1" si="103"/>
        <v>{"dy":31,"sl":10}</v>
      </c>
    </row>
    <row r="343" spans="1:38">
      <c r="A343">
        <v>1</v>
      </c>
      <c r="B343">
        <v>11</v>
      </c>
      <c r="C343">
        <f t="shared" si="97"/>
        <v>2</v>
      </c>
      <c r="D343">
        <f t="shared" ca="1" si="108"/>
        <v>0.20761607117002023</v>
      </c>
      <c r="E343">
        <f t="shared" ca="1" si="108"/>
        <v>0.34334800839727853</v>
      </c>
      <c r="F343">
        <f t="shared" ca="1" si="108"/>
        <v>0.75844698250990028</v>
      </c>
      <c r="G343">
        <f t="shared" ca="1" si="108"/>
        <v>0.24317826355238736</v>
      </c>
      <c r="H343">
        <f t="shared" ca="1" si="108"/>
        <v>0.81423304788937845</v>
      </c>
      <c r="I343">
        <f t="shared" ca="1" si="108"/>
        <v>0.78793423583507993</v>
      </c>
      <c r="M343" t="str">
        <f t="shared" ca="1" si="99"/>
        <v>삭제</v>
      </c>
      <c r="N343" t="str">
        <f t="shared" ca="1" si="106"/>
        <v>삭제</v>
      </c>
      <c r="O343" t="str">
        <f t="shared" ca="1" si="104"/>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캐릭터",$M343="지정 캐릭터 LBP1",$M343="지정 캐릭터 LBP2",$M343="지정 캐릭터 LBP3",$M343="안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캐릭터",$M343="지정 캐릭터 LBP1",$M343="지정 캐릭터 LBP2",$M343="지정 캐릭터 LBP3"),
  IF(AND(OR($B343=10,$B343=11),$M343=OFFSET($M343,-1,0)),OFFSET(Q343,-1,0),
    IF(ISBLANK(VLOOKUP($N343,[2]ActorTable!$1:$1048576,MATCH("표준 DI pp Min",[2]ActorTable!$1:$1,0),0)),"삭제",
      INT(VLOOKUP($M343,$AN:$BA,MATCH($AX$1,$AN$1:$BA$1,0),0)*(VLOOKUP($N343,[2]ActorTable!$1:$1048576,MATCH("표준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VLOOKUP($M343,$AN:$BA,MATCH($AZ$1,$AN$1:$BA$1,0),0)+INT($H343*(VLOOKUP($M343,$AN:$BA,MATCH($BA$1,$AN$1:$BA$1,0),0)-VLOOKUP($M343,$AN:$BA,MATCH($AZ$1,$AN$1:$BA$1,0),0)+1))),
IF($M343="지정 캐릭터 PP",
  IF(AND(OR($B343=10,$B343=11),$M343=OFFSET($M343,-1,0)),OFFSET(Q343,-1,0),
    INT($O343*VLOOKUP($M343,$AN:$BA,MATCH($AX$1,$AN$1:$BA$1,0),0))),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영웅등급"),VLOOKUP($M343,$AN:$BA,MATCH($AX$1,$AN$1:$BA$1,0),0),
IF(OR($M343="지정 캐릭터",$M343="지정 캐릭터 LBP1",$M343="지정 캐릭터 LBP2",$M343="지정 캐릭터 LBP3"),
  IF(AND(OR($B343=10,$B343=11),$M343=OFFSET($M343,-1,0)),OFFSET(R343,-1,0),
    INT(VLOOKUP($M343,$AN:$BA,MATCH($AX$1,$AN$1:$BA$1,0),0)*(VLOOKUP($N343,[2]ActorTable!$1:$1048576,MATCH("표준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VLOOKUP($M343,$AN:$BA,MATCH($AX$1,$AN$1:$BA$1,0),0)+INT($I343*(VLOOKUP($M343,$AN:$BA,MATCH($AY$1,$AN$1:$BA$1,0),0)-VLOOKUP($M343,$AN:$BA,MATCH($AX$1,$AN$1:$BA$1,0),0)+1))),
IF($M343="지정 캐릭터 PP",
  IF(AND(OR($B343=10,$B343=11),$M343=OFFSET($M343,-1,0)),OFFSET(R343,-1,0),
    INT($O343*(VLOOKUP($M343,$AN:$BA,MATCH($AX$1,$AN$1:$BA$1,0),0)*(VLOOKUP($M343,$AN:$BA,MATCH($AY$1,$AN$1:$BA$1,0),0)+$I343*(VLOOKUP($M343,$AN:$BA,MATCH($AZ$1,$AN$1:$BA$1,0),0)-VLOOKUP($M343,$AN:$BA,MATCH($AY$1,$AN$1:$BA$1,0),0)))))),
IF(OR($M343="안 지정 캐릭터 PP 일반등급",$M343="안 지정 캐릭터 PP 영웅등급"),
  IF(AND(OR($B343=10,$B343=11),$M343=OFFSET($M343,-1,0)),OFFSET(R343,-1,0),
    $O343*VLOOKUP($M343,$AN:$BA,MATCH($AX$1,$AN$1:$BA$1,0),0)),
"그외없음")))))))</f>
        <v>삭제</v>
      </c>
      <c r="S343" t="str">
        <f ca="1">IF(OR(ISNUMBER(N343),N343="삭제"),"",
IF(LEFT(N343,5)="Equip",
  IF($BN$1&lt;VLOOKUP(N343,[1]EquipTable!$1:$1048576,MATCH("업데이트순번",[1]EquipTable!$1:$1,0),0),"업데이트순번이상",""),
IF(LEFT(N343,5)="Actor",
  IF($BW$1&lt;VLOOKUP(N343,[2]ActorTable!$1:$1048576,MATCH("업데이트순번",[2]ActorTable!$1:$1,0),0),"업데이트순번이상",""),
"그외없음")))</f>
        <v/>
      </c>
      <c r="T343">
        <f t="shared" ca="1" si="100"/>
        <v>0</v>
      </c>
      <c r="AA343" t="str">
        <f t="shared" ca="1" si="101"/>
        <v/>
      </c>
      <c r="AH343" t="str">
        <f t="shared" si="102"/>
        <v/>
      </c>
      <c r="AI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IFERROR(VLOOKUP(AC343,[2]ActorTable!$A:$G,MATCH("이름참고",[2]ActorTable!$1:$1,0),0),"캐릭터없음"),
"")))))</f>
        <v/>
      </c>
      <c r="AJ343">
        <v>1</v>
      </c>
      <c r="AK34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v>
      </c>
      <c r="AL343" t="str">
        <f t="shared" ca="1" si="103"/>
        <v>{"dy":1,"sl":11}</v>
      </c>
    </row>
    <row r="344" spans="1:38">
      <c r="A344">
        <v>2</v>
      </c>
      <c r="B344">
        <v>11</v>
      </c>
      <c r="C344">
        <f t="shared" si="97"/>
        <v>2</v>
      </c>
      <c r="D344">
        <f t="shared" ca="1" si="108"/>
        <v>0.89953015651158497</v>
      </c>
      <c r="E344">
        <f t="shared" ca="1" si="108"/>
        <v>0.64158259864890321</v>
      </c>
      <c r="F344">
        <f t="shared" ca="1" si="108"/>
        <v>0.20577630812077841</v>
      </c>
      <c r="G344">
        <f t="shared" ca="1" si="108"/>
        <v>0.53957448597647739</v>
      </c>
      <c r="H344">
        <f t="shared" ca="1" si="108"/>
        <v>0.34828822555524985</v>
      </c>
      <c r="I344">
        <f t="shared" ca="1" si="108"/>
        <v>0.77752658928920881</v>
      </c>
      <c r="M344" t="str">
        <f t="shared" ca="1" si="99"/>
        <v>삭제</v>
      </c>
      <c r="N344" t="str">
        <f t="shared" ca="1" si="106"/>
        <v>삭제</v>
      </c>
      <c r="O344" t="str">
        <f t="shared" ca="1" si="104"/>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캐릭터",$M344="지정 캐릭터 LBP1",$M344="지정 캐릭터 LBP2",$M344="지정 캐릭터 LBP3",$M344="안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캐릭터",$M344="지정 캐릭터 LBP1",$M344="지정 캐릭터 LBP2",$M344="지정 캐릭터 LBP3"),
  IF(AND(OR($B344=10,$B344=11),$M344=OFFSET($M344,-1,0)),OFFSET(Q344,-1,0),
    IF(ISBLANK(VLOOKUP($N344,[2]ActorTable!$1:$1048576,MATCH("표준 DI pp Min",[2]ActorTable!$1:$1,0),0)),"삭제",
      INT(VLOOKUP($M344,$AN:$BA,MATCH($AX$1,$AN$1:$BA$1,0),0)*(VLOOKUP($N344,[2]ActorTable!$1:$1048576,MATCH("표준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VLOOKUP($M344,$AN:$BA,MATCH($AZ$1,$AN$1:$BA$1,0),0)+INT($H344*(VLOOKUP($M344,$AN:$BA,MATCH($BA$1,$AN$1:$BA$1,0),0)-VLOOKUP($M344,$AN:$BA,MATCH($AZ$1,$AN$1:$BA$1,0),0)+1))),
IF($M344="지정 캐릭터 PP",
  IF(AND(OR($B344=10,$B344=11),$M344=OFFSET($M344,-1,0)),OFFSET(Q344,-1,0),
    INT($O344*VLOOKUP($M344,$AN:$BA,MATCH($AX$1,$AN$1:$BA$1,0),0))),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영웅등급"),VLOOKUP($M344,$AN:$BA,MATCH($AX$1,$AN$1:$BA$1,0),0),
IF(OR($M344="지정 캐릭터",$M344="지정 캐릭터 LBP1",$M344="지정 캐릭터 LBP2",$M344="지정 캐릭터 LBP3"),
  IF(AND(OR($B344=10,$B344=11),$M344=OFFSET($M344,-1,0)),OFFSET(R344,-1,0),
    INT(VLOOKUP($M344,$AN:$BA,MATCH($AX$1,$AN$1:$BA$1,0),0)*(VLOOKUP($N344,[2]ActorTable!$1:$1048576,MATCH("표준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VLOOKUP($M344,$AN:$BA,MATCH($AX$1,$AN$1:$BA$1,0),0)+INT($I344*(VLOOKUP($M344,$AN:$BA,MATCH($AY$1,$AN$1:$BA$1,0),0)-VLOOKUP($M344,$AN:$BA,MATCH($AX$1,$AN$1:$BA$1,0),0)+1))),
IF($M344="지정 캐릭터 PP",
  IF(AND(OR($B344=10,$B344=11),$M344=OFFSET($M344,-1,0)),OFFSET(R344,-1,0),
    INT($O344*(VLOOKUP($M344,$AN:$BA,MATCH($AX$1,$AN$1:$BA$1,0),0)*(VLOOKUP($M344,$AN:$BA,MATCH($AY$1,$AN$1:$BA$1,0),0)+$I344*(VLOOKUP($M344,$AN:$BA,MATCH($AZ$1,$AN$1:$BA$1,0),0)-VLOOKUP($M344,$AN:$BA,MATCH($AY$1,$AN$1:$BA$1,0),0)))))),
IF(OR($M344="안 지정 캐릭터 PP 일반등급",$M344="안 지정 캐릭터 PP 영웅등급"),
  IF(AND(OR($B344=10,$B344=11),$M344=OFFSET($M344,-1,0)),OFFSET(R344,-1,0),
    $O344*VLOOKUP($M344,$AN:$BA,MATCH($AX$1,$AN$1:$BA$1,0),0)),
"그외없음")))))))</f>
        <v>삭제</v>
      </c>
      <c r="S344" t="str">
        <f ca="1">IF(OR(ISNUMBER(N344),N344="삭제"),"",
IF(LEFT(N344,5)="Equip",
  IF($BN$1&lt;VLOOKUP(N344,[1]EquipTable!$1:$1048576,MATCH("업데이트순번",[1]EquipTable!$1:$1,0),0),"업데이트순번이상",""),
IF(LEFT(N344,5)="Actor",
  IF($BW$1&lt;VLOOKUP(N344,[2]ActorTable!$1:$1048576,MATCH("업데이트순번",[2]ActorTable!$1:$1,0),0),"업데이트순번이상",""),
"그외없음")))</f>
        <v/>
      </c>
      <c r="T344">
        <f t="shared" ca="1" si="100"/>
        <v>0</v>
      </c>
      <c r="AA344" t="str">
        <f t="shared" ca="1" si="101"/>
        <v/>
      </c>
      <c r="AH344" t="str">
        <f t="shared" si="102"/>
        <v/>
      </c>
      <c r="AI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IFERROR(VLOOKUP(AC344,[2]ActorTable!$A:$G,MATCH("이름참고",[2]ActorTable!$1:$1,0),0),"캐릭터없음"),
"")))))</f>
        <v/>
      </c>
      <c r="AJ344">
        <v>1</v>
      </c>
      <c r="AK34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v>
      </c>
      <c r="AL344" t="str">
        <f t="shared" ca="1" si="103"/>
        <v>{"dy":2,"sl":11}</v>
      </c>
    </row>
    <row r="345" spans="1:38">
      <c r="A345">
        <v>3</v>
      </c>
      <c r="B345">
        <v>11</v>
      </c>
      <c r="C345">
        <f t="shared" si="97"/>
        <v>2</v>
      </c>
      <c r="D345">
        <f t="shared" ca="1" si="108"/>
        <v>0.43177617023597159</v>
      </c>
      <c r="E345">
        <f t="shared" ca="1" si="108"/>
        <v>0.92763999187842117</v>
      </c>
      <c r="F345">
        <f t="shared" ca="1" si="108"/>
        <v>0.99386848096389446</v>
      </c>
      <c r="G345">
        <f t="shared" ca="1" si="108"/>
        <v>0.1264500326686343</v>
      </c>
      <c r="H345">
        <f t="shared" ca="1" si="108"/>
        <v>0.72812632243931075</v>
      </c>
      <c r="I345">
        <f t="shared" ca="1" si="108"/>
        <v>0.28086233629099655</v>
      </c>
      <c r="M345" t="str">
        <f t="shared" ca="1" si="99"/>
        <v>삭제</v>
      </c>
      <c r="N345" t="str">
        <f t="shared" ca="1" si="106"/>
        <v>삭제</v>
      </c>
      <c r="O345" t="str">
        <f t="shared" ca="1" si="104"/>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캐릭터",$M345="지정 캐릭터 LBP1",$M345="지정 캐릭터 LBP2",$M345="지정 캐릭터 LBP3",$M345="안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캐릭터",$M345="지정 캐릭터 LBP1",$M345="지정 캐릭터 LBP2",$M345="지정 캐릭터 LBP3"),
  IF(AND(OR($B345=10,$B345=11),$M345=OFFSET($M345,-1,0)),OFFSET(Q345,-1,0),
    IF(ISBLANK(VLOOKUP($N345,[2]ActorTable!$1:$1048576,MATCH("표준 DI pp Min",[2]ActorTable!$1:$1,0),0)),"삭제",
      INT(VLOOKUP($M345,$AN:$BA,MATCH($AX$1,$AN$1:$BA$1,0),0)*(VLOOKUP($N345,[2]ActorTable!$1:$1048576,MATCH("표준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VLOOKUP($M345,$AN:$BA,MATCH($AZ$1,$AN$1:$BA$1,0),0)+INT($H345*(VLOOKUP($M345,$AN:$BA,MATCH($BA$1,$AN$1:$BA$1,0),0)-VLOOKUP($M345,$AN:$BA,MATCH($AZ$1,$AN$1:$BA$1,0),0)+1))),
IF($M345="지정 캐릭터 PP",
  IF(AND(OR($B345=10,$B345=11),$M345=OFFSET($M345,-1,0)),OFFSET(Q345,-1,0),
    INT($O345*VLOOKUP($M345,$AN:$BA,MATCH($AX$1,$AN$1:$BA$1,0),0))),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영웅등급"),VLOOKUP($M345,$AN:$BA,MATCH($AX$1,$AN$1:$BA$1,0),0),
IF(OR($M345="지정 캐릭터",$M345="지정 캐릭터 LBP1",$M345="지정 캐릭터 LBP2",$M345="지정 캐릭터 LBP3"),
  IF(AND(OR($B345=10,$B345=11),$M345=OFFSET($M345,-1,0)),OFFSET(R345,-1,0),
    INT(VLOOKUP($M345,$AN:$BA,MATCH($AX$1,$AN$1:$BA$1,0),0)*(VLOOKUP($N345,[2]ActorTable!$1:$1048576,MATCH("표준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VLOOKUP($M345,$AN:$BA,MATCH($AX$1,$AN$1:$BA$1,0),0)+INT($I345*(VLOOKUP($M345,$AN:$BA,MATCH($AY$1,$AN$1:$BA$1,0),0)-VLOOKUP($M345,$AN:$BA,MATCH($AX$1,$AN$1:$BA$1,0),0)+1))),
IF($M345="지정 캐릭터 PP",
  IF(AND(OR($B345=10,$B345=11),$M345=OFFSET($M345,-1,0)),OFFSET(R345,-1,0),
    INT($O345*(VLOOKUP($M345,$AN:$BA,MATCH($AX$1,$AN$1:$BA$1,0),0)*(VLOOKUP($M345,$AN:$BA,MATCH($AY$1,$AN$1:$BA$1,0),0)+$I345*(VLOOKUP($M345,$AN:$BA,MATCH($AZ$1,$AN$1:$BA$1,0),0)-VLOOKUP($M345,$AN:$BA,MATCH($AY$1,$AN$1:$BA$1,0),0)))))),
IF(OR($M345="안 지정 캐릭터 PP 일반등급",$M345="안 지정 캐릭터 PP 영웅등급"),
  IF(AND(OR($B345=10,$B345=11),$M345=OFFSET($M345,-1,0)),OFFSET(R345,-1,0),
    $O345*VLOOKUP($M345,$AN:$BA,MATCH($AX$1,$AN$1:$BA$1,0),0)),
"그외없음")))))))</f>
        <v>삭제</v>
      </c>
      <c r="S345" t="str">
        <f ca="1">IF(OR(ISNUMBER(N345),N345="삭제"),"",
IF(LEFT(N345,5)="Equip",
  IF($BN$1&lt;VLOOKUP(N345,[1]EquipTable!$1:$1048576,MATCH("업데이트순번",[1]EquipTable!$1:$1,0),0),"업데이트순번이상",""),
IF(LEFT(N345,5)="Actor",
  IF($BW$1&lt;VLOOKUP(N345,[2]ActorTable!$1:$1048576,MATCH("업데이트순번",[2]ActorTable!$1:$1,0),0),"업데이트순번이상",""),
"그외없음")))</f>
        <v/>
      </c>
      <c r="T345">
        <f t="shared" ca="1" si="100"/>
        <v>0</v>
      </c>
      <c r="AA345" t="str">
        <f t="shared" ca="1" si="101"/>
        <v/>
      </c>
      <c r="AH345" t="str">
        <f t="shared" si="102"/>
        <v/>
      </c>
      <c r="AI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IFERROR(VLOOKUP(AC345,[2]ActorTable!$A:$G,MATCH("이름참고",[2]ActorTable!$1:$1,0),0),"캐릭터없음"),
"")))))</f>
        <v/>
      </c>
      <c r="AJ345">
        <v>1</v>
      </c>
      <c r="AK34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v>
      </c>
      <c r="AL345" t="str">
        <f t="shared" ca="1" si="103"/>
        <v>{"dy":3,"sl":11}</v>
      </c>
    </row>
    <row r="346" spans="1:38">
      <c r="A346">
        <v>4</v>
      </c>
      <c r="B346">
        <v>11</v>
      </c>
      <c r="C346">
        <f t="shared" si="97"/>
        <v>2</v>
      </c>
      <c r="D346">
        <f t="shared" ca="1" si="108"/>
        <v>0.51388830404325059</v>
      </c>
      <c r="E346">
        <f t="shared" ca="1" si="108"/>
        <v>0.49725761224876774</v>
      </c>
      <c r="F346">
        <f t="shared" ca="1" si="108"/>
        <v>0.56312451822456422</v>
      </c>
      <c r="G346">
        <f t="shared" ca="1" si="108"/>
        <v>0.62893171579453122</v>
      </c>
      <c r="H346">
        <f t="shared" ca="1" si="108"/>
        <v>0.12722083171006016</v>
      </c>
      <c r="I346">
        <f t="shared" ca="1" si="108"/>
        <v>0.67657741353145318</v>
      </c>
      <c r="M346" t="str">
        <f t="shared" ca="1" si="99"/>
        <v>삭제</v>
      </c>
      <c r="N346" t="str">
        <f t="shared" ca="1" si="106"/>
        <v>삭제</v>
      </c>
      <c r="O346" t="str">
        <f t="shared" ca="1" si="104"/>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캐릭터",$M346="지정 캐릭터 LBP1",$M346="지정 캐릭터 LBP2",$M346="지정 캐릭터 LBP3",$M346="안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캐릭터",$M346="지정 캐릭터 LBP1",$M346="지정 캐릭터 LBP2",$M346="지정 캐릭터 LBP3"),
  IF(AND(OR($B346=10,$B346=11),$M346=OFFSET($M346,-1,0)),OFFSET(Q346,-1,0),
    IF(ISBLANK(VLOOKUP($N346,[2]ActorTable!$1:$1048576,MATCH("표준 DI pp Min",[2]ActorTable!$1:$1,0),0)),"삭제",
      INT(VLOOKUP($M346,$AN:$BA,MATCH($AX$1,$AN$1:$BA$1,0),0)*(VLOOKUP($N346,[2]ActorTable!$1:$1048576,MATCH("표준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VLOOKUP($M346,$AN:$BA,MATCH($AZ$1,$AN$1:$BA$1,0),0)+INT($H346*(VLOOKUP($M346,$AN:$BA,MATCH($BA$1,$AN$1:$BA$1,0),0)-VLOOKUP($M346,$AN:$BA,MATCH($AZ$1,$AN$1:$BA$1,0),0)+1))),
IF($M346="지정 캐릭터 PP",
  IF(AND(OR($B346=10,$B346=11),$M346=OFFSET($M346,-1,0)),OFFSET(Q346,-1,0),
    INT($O346*VLOOKUP($M346,$AN:$BA,MATCH($AX$1,$AN$1:$BA$1,0),0))),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영웅등급"),VLOOKUP($M346,$AN:$BA,MATCH($AX$1,$AN$1:$BA$1,0),0),
IF(OR($M346="지정 캐릭터",$M346="지정 캐릭터 LBP1",$M346="지정 캐릭터 LBP2",$M346="지정 캐릭터 LBP3"),
  IF(AND(OR($B346=10,$B346=11),$M346=OFFSET($M346,-1,0)),OFFSET(R346,-1,0),
    INT(VLOOKUP($M346,$AN:$BA,MATCH($AX$1,$AN$1:$BA$1,0),0)*(VLOOKUP($N346,[2]ActorTable!$1:$1048576,MATCH("표준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VLOOKUP($M346,$AN:$BA,MATCH($AX$1,$AN$1:$BA$1,0),0)+INT($I346*(VLOOKUP($M346,$AN:$BA,MATCH($AY$1,$AN$1:$BA$1,0),0)-VLOOKUP($M346,$AN:$BA,MATCH($AX$1,$AN$1:$BA$1,0),0)+1))),
IF($M346="지정 캐릭터 PP",
  IF(AND(OR($B346=10,$B346=11),$M346=OFFSET($M346,-1,0)),OFFSET(R346,-1,0),
    INT($O346*(VLOOKUP($M346,$AN:$BA,MATCH($AX$1,$AN$1:$BA$1,0),0)*(VLOOKUP($M346,$AN:$BA,MATCH($AY$1,$AN$1:$BA$1,0),0)+$I346*(VLOOKUP($M346,$AN:$BA,MATCH($AZ$1,$AN$1:$BA$1,0),0)-VLOOKUP($M346,$AN:$BA,MATCH($AY$1,$AN$1:$BA$1,0),0)))))),
IF(OR($M346="안 지정 캐릭터 PP 일반등급",$M346="안 지정 캐릭터 PP 영웅등급"),
  IF(AND(OR($B346=10,$B346=11),$M346=OFFSET($M346,-1,0)),OFFSET(R346,-1,0),
    $O346*VLOOKUP($M346,$AN:$BA,MATCH($AX$1,$AN$1:$BA$1,0),0)),
"그외없음")))))))</f>
        <v>삭제</v>
      </c>
      <c r="S346" t="str">
        <f ca="1">IF(OR(ISNUMBER(N346),N346="삭제"),"",
IF(LEFT(N346,5)="Equip",
  IF($BN$1&lt;VLOOKUP(N346,[1]EquipTable!$1:$1048576,MATCH("업데이트순번",[1]EquipTable!$1:$1,0),0),"업데이트순번이상",""),
IF(LEFT(N346,5)="Actor",
  IF($BW$1&lt;VLOOKUP(N346,[2]ActorTable!$1:$1048576,MATCH("업데이트순번",[2]ActorTable!$1:$1,0),0),"업데이트순번이상",""),
"그외없음")))</f>
        <v/>
      </c>
      <c r="T346">
        <f t="shared" ca="1" si="100"/>
        <v>0</v>
      </c>
      <c r="AA346" t="str">
        <f t="shared" ca="1" si="101"/>
        <v/>
      </c>
      <c r="AH346" t="str">
        <f t="shared" si="102"/>
        <v/>
      </c>
      <c r="AI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IFERROR(VLOOKUP(AC346,[2]ActorTable!$A:$G,MATCH("이름참고",[2]ActorTable!$1:$1,0),0),"캐릭터없음"),
"")))))</f>
        <v/>
      </c>
      <c r="AJ346">
        <v>1</v>
      </c>
      <c r="AK34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v>
      </c>
      <c r="AL346" t="str">
        <f t="shared" ca="1" si="103"/>
        <v>{"dy":4,"sl":11}</v>
      </c>
    </row>
    <row r="347" spans="1:38">
      <c r="A347">
        <v>5</v>
      </c>
      <c r="B347">
        <v>11</v>
      </c>
      <c r="C347">
        <f t="shared" si="97"/>
        <v>2</v>
      </c>
      <c r="D347">
        <f t="shared" ca="1" si="108"/>
        <v>0.12839866154715529</v>
      </c>
      <c r="E347">
        <f t="shared" ca="1" si="108"/>
        <v>0.67509577608738902</v>
      </c>
      <c r="F347">
        <f t="shared" ca="1" si="108"/>
        <v>0.18183543201178931</v>
      </c>
      <c r="G347">
        <f t="shared" ca="1" si="108"/>
        <v>5.8217879920353433E-2</v>
      </c>
      <c r="H347">
        <f t="shared" ca="1" si="108"/>
        <v>0.83698318092075308</v>
      </c>
      <c r="I347">
        <f t="shared" ca="1" si="108"/>
        <v>0.1785623043400133</v>
      </c>
      <c r="M347" t="str">
        <f t="shared" ca="1" si="99"/>
        <v>삭제</v>
      </c>
      <c r="N347" t="str">
        <f t="shared" ca="1" si="106"/>
        <v>삭제</v>
      </c>
      <c r="O347" t="str">
        <f t="shared" ca="1" si="104"/>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캐릭터",$M347="지정 캐릭터 LBP1",$M347="지정 캐릭터 LBP2",$M347="지정 캐릭터 LBP3",$M347="안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캐릭터",$M347="지정 캐릭터 LBP1",$M347="지정 캐릭터 LBP2",$M347="지정 캐릭터 LBP3"),
  IF(AND(OR($B347=10,$B347=11),$M347=OFFSET($M347,-1,0)),OFFSET(Q347,-1,0),
    IF(ISBLANK(VLOOKUP($N347,[2]ActorTable!$1:$1048576,MATCH("표준 DI pp Min",[2]ActorTable!$1:$1,0),0)),"삭제",
      INT(VLOOKUP($M347,$AN:$BA,MATCH($AX$1,$AN$1:$BA$1,0),0)*(VLOOKUP($N347,[2]ActorTable!$1:$1048576,MATCH("표준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VLOOKUP($M347,$AN:$BA,MATCH($AZ$1,$AN$1:$BA$1,0),0)+INT($H347*(VLOOKUP($M347,$AN:$BA,MATCH($BA$1,$AN$1:$BA$1,0),0)-VLOOKUP($M347,$AN:$BA,MATCH($AZ$1,$AN$1:$BA$1,0),0)+1))),
IF($M347="지정 캐릭터 PP",
  IF(AND(OR($B347=10,$B347=11),$M347=OFFSET($M347,-1,0)),OFFSET(Q347,-1,0),
    INT($O347*VLOOKUP($M347,$AN:$BA,MATCH($AX$1,$AN$1:$BA$1,0),0))),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영웅등급"),VLOOKUP($M347,$AN:$BA,MATCH($AX$1,$AN$1:$BA$1,0),0),
IF(OR($M347="지정 캐릭터",$M347="지정 캐릭터 LBP1",$M347="지정 캐릭터 LBP2",$M347="지정 캐릭터 LBP3"),
  IF(AND(OR($B347=10,$B347=11),$M347=OFFSET($M347,-1,0)),OFFSET(R347,-1,0),
    INT(VLOOKUP($M347,$AN:$BA,MATCH($AX$1,$AN$1:$BA$1,0),0)*(VLOOKUP($N347,[2]ActorTable!$1:$1048576,MATCH("표준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VLOOKUP($M347,$AN:$BA,MATCH($AX$1,$AN$1:$BA$1,0),0)+INT($I347*(VLOOKUP($M347,$AN:$BA,MATCH($AY$1,$AN$1:$BA$1,0),0)-VLOOKUP($M347,$AN:$BA,MATCH($AX$1,$AN$1:$BA$1,0),0)+1))),
IF($M347="지정 캐릭터 PP",
  IF(AND(OR($B347=10,$B347=11),$M347=OFFSET($M347,-1,0)),OFFSET(R347,-1,0),
    INT($O347*(VLOOKUP($M347,$AN:$BA,MATCH($AX$1,$AN$1:$BA$1,0),0)*(VLOOKUP($M347,$AN:$BA,MATCH($AY$1,$AN$1:$BA$1,0),0)+$I347*(VLOOKUP($M347,$AN:$BA,MATCH($AZ$1,$AN$1:$BA$1,0),0)-VLOOKUP($M347,$AN:$BA,MATCH($AY$1,$AN$1:$BA$1,0),0)))))),
IF(OR($M347="안 지정 캐릭터 PP 일반등급",$M347="안 지정 캐릭터 PP 영웅등급"),
  IF(AND(OR($B347=10,$B347=11),$M347=OFFSET($M347,-1,0)),OFFSET(R347,-1,0),
    $O347*VLOOKUP($M347,$AN:$BA,MATCH($AX$1,$AN$1:$BA$1,0),0)),
"그외없음")))))))</f>
        <v>삭제</v>
      </c>
      <c r="S347" t="str">
        <f ca="1">IF(OR(ISNUMBER(N347),N347="삭제"),"",
IF(LEFT(N347,5)="Equip",
  IF($BN$1&lt;VLOOKUP(N347,[1]EquipTable!$1:$1048576,MATCH("업데이트순번",[1]EquipTable!$1:$1,0),0),"업데이트순번이상",""),
IF(LEFT(N347,5)="Actor",
  IF($BW$1&lt;VLOOKUP(N347,[2]ActorTable!$1:$1048576,MATCH("업데이트순번",[2]ActorTable!$1:$1,0),0),"업데이트순번이상",""),
"그외없음")))</f>
        <v/>
      </c>
      <c r="T347">
        <f t="shared" ca="1" si="100"/>
        <v>0</v>
      </c>
      <c r="AA347" t="str">
        <f t="shared" ca="1" si="101"/>
        <v/>
      </c>
      <c r="AH347" t="str">
        <f t="shared" si="102"/>
        <v/>
      </c>
      <c r="AI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IFERROR(VLOOKUP(AC347,[2]ActorTable!$A:$G,MATCH("이름참고",[2]ActorTable!$1:$1,0),0),"캐릭터없음"),
"")))))</f>
        <v/>
      </c>
      <c r="AJ347">
        <v>1</v>
      </c>
      <c r="AK34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v>
      </c>
      <c r="AL347" t="str">
        <f t="shared" ca="1" si="103"/>
        <v>{"dy":5,"sl":11}</v>
      </c>
    </row>
    <row r="348" spans="1:38">
      <c r="A348">
        <v>6</v>
      </c>
      <c r="B348">
        <v>11</v>
      </c>
      <c r="C348">
        <f t="shared" si="97"/>
        <v>2</v>
      </c>
      <c r="D348">
        <f t="shared" ca="1" si="108"/>
        <v>0.12540702318831509</v>
      </c>
      <c r="E348">
        <f t="shared" ca="1" si="108"/>
        <v>0.77468888521995005</v>
      </c>
      <c r="F348">
        <f t="shared" ca="1" si="108"/>
        <v>0.96656487648156852</v>
      </c>
      <c r="G348">
        <f t="shared" ca="1" si="108"/>
        <v>0.74984263254240324</v>
      </c>
      <c r="H348">
        <f t="shared" ca="1" si="108"/>
        <v>0.53766753140029122</v>
      </c>
      <c r="I348">
        <f t="shared" ca="1" si="108"/>
        <v>0.70849651643754497</v>
      </c>
      <c r="M348" t="str">
        <f t="shared" ca="1" si="99"/>
        <v>삭제</v>
      </c>
      <c r="N348" t="str">
        <f t="shared" ca="1" si="106"/>
        <v>삭제</v>
      </c>
      <c r="O348" t="str">
        <f t="shared" ca="1" si="104"/>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캐릭터",$M348="지정 캐릭터 LBP1",$M348="지정 캐릭터 LBP2",$M348="지정 캐릭터 LBP3",$M348="안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캐릭터",$M348="지정 캐릭터 LBP1",$M348="지정 캐릭터 LBP2",$M348="지정 캐릭터 LBP3"),
  IF(AND(OR($B348=10,$B348=11),$M348=OFFSET($M348,-1,0)),OFFSET(Q348,-1,0),
    IF(ISBLANK(VLOOKUP($N348,[2]ActorTable!$1:$1048576,MATCH("표준 DI pp Min",[2]ActorTable!$1:$1,0),0)),"삭제",
      INT(VLOOKUP($M348,$AN:$BA,MATCH($AX$1,$AN$1:$BA$1,0),0)*(VLOOKUP($N348,[2]ActorTable!$1:$1048576,MATCH("표준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VLOOKUP($M348,$AN:$BA,MATCH($AZ$1,$AN$1:$BA$1,0),0)+INT($H348*(VLOOKUP($M348,$AN:$BA,MATCH($BA$1,$AN$1:$BA$1,0),0)-VLOOKUP($M348,$AN:$BA,MATCH($AZ$1,$AN$1:$BA$1,0),0)+1))),
IF($M348="지정 캐릭터 PP",
  IF(AND(OR($B348=10,$B348=11),$M348=OFFSET($M348,-1,0)),OFFSET(Q348,-1,0),
    INT($O348*VLOOKUP($M348,$AN:$BA,MATCH($AX$1,$AN$1:$BA$1,0),0))),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영웅등급"),VLOOKUP($M348,$AN:$BA,MATCH($AX$1,$AN$1:$BA$1,0),0),
IF(OR($M348="지정 캐릭터",$M348="지정 캐릭터 LBP1",$M348="지정 캐릭터 LBP2",$M348="지정 캐릭터 LBP3"),
  IF(AND(OR($B348=10,$B348=11),$M348=OFFSET($M348,-1,0)),OFFSET(R348,-1,0),
    INT(VLOOKUP($M348,$AN:$BA,MATCH($AX$1,$AN$1:$BA$1,0),0)*(VLOOKUP($N348,[2]ActorTable!$1:$1048576,MATCH("표준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VLOOKUP($M348,$AN:$BA,MATCH($AX$1,$AN$1:$BA$1,0),0)+INT($I348*(VLOOKUP($M348,$AN:$BA,MATCH($AY$1,$AN$1:$BA$1,0),0)-VLOOKUP($M348,$AN:$BA,MATCH($AX$1,$AN$1:$BA$1,0),0)+1))),
IF($M348="지정 캐릭터 PP",
  IF(AND(OR($B348=10,$B348=11),$M348=OFFSET($M348,-1,0)),OFFSET(R348,-1,0),
    INT($O348*(VLOOKUP($M348,$AN:$BA,MATCH($AX$1,$AN$1:$BA$1,0),0)*(VLOOKUP($M348,$AN:$BA,MATCH($AY$1,$AN$1:$BA$1,0),0)+$I348*(VLOOKUP($M348,$AN:$BA,MATCH($AZ$1,$AN$1:$BA$1,0),0)-VLOOKUP($M348,$AN:$BA,MATCH($AY$1,$AN$1:$BA$1,0),0)))))),
IF(OR($M348="안 지정 캐릭터 PP 일반등급",$M348="안 지정 캐릭터 PP 영웅등급"),
  IF(AND(OR($B348=10,$B348=11),$M348=OFFSET($M348,-1,0)),OFFSET(R348,-1,0),
    $O348*VLOOKUP($M348,$AN:$BA,MATCH($AX$1,$AN$1:$BA$1,0),0)),
"그외없음")))))))</f>
        <v>삭제</v>
      </c>
      <c r="S348" t="str">
        <f ca="1">IF(OR(ISNUMBER(N348),N348="삭제"),"",
IF(LEFT(N348,5)="Equip",
  IF($BN$1&lt;VLOOKUP(N348,[1]EquipTable!$1:$1048576,MATCH("업데이트순번",[1]EquipTable!$1:$1,0),0),"업데이트순번이상",""),
IF(LEFT(N348,5)="Actor",
  IF($BW$1&lt;VLOOKUP(N348,[2]ActorTable!$1:$1048576,MATCH("업데이트순번",[2]ActorTable!$1:$1,0),0),"업데이트순번이상",""),
"그외없음")))</f>
        <v/>
      </c>
      <c r="T348">
        <f t="shared" ca="1" si="100"/>
        <v>0</v>
      </c>
      <c r="AA348" t="str">
        <f t="shared" ca="1" si="101"/>
        <v/>
      </c>
      <c r="AH348" t="str">
        <f t="shared" si="102"/>
        <v/>
      </c>
      <c r="AI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IFERROR(VLOOKUP(AC348,[2]ActorTable!$A:$G,MATCH("이름참고",[2]ActorTable!$1:$1,0),0),"캐릭터없음"),
"")))))</f>
        <v/>
      </c>
      <c r="AJ348">
        <v>1</v>
      </c>
      <c r="AK34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v>
      </c>
      <c r="AL348" t="str">
        <f t="shared" ca="1" si="103"/>
        <v>{"dy":6,"sl":11}</v>
      </c>
    </row>
    <row r="349" spans="1:38">
      <c r="A349">
        <v>7</v>
      </c>
      <c r="B349">
        <v>11</v>
      </c>
      <c r="C349">
        <f t="shared" si="97"/>
        <v>2</v>
      </c>
      <c r="D349">
        <f t="shared" ca="1" si="108"/>
        <v>0.31204987599938416</v>
      </c>
      <c r="E349">
        <f t="shared" ca="1" si="108"/>
        <v>0.30928754755729826</v>
      </c>
      <c r="F349">
        <f t="shared" ca="1" si="108"/>
        <v>0.21365705226125153</v>
      </c>
      <c r="G349">
        <f t="shared" ca="1" si="108"/>
        <v>8.5127428310618258E-2</v>
      </c>
      <c r="H349">
        <f t="shared" ca="1" si="108"/>
        <v>0.72473932056789681</v>
      </c>
      <c r="I349">
        <f t="shared" ca="1" si="108"/>
        <v>5.8872286847063915E-2</v>
      </c>
      <c r="J349" t="s">
        <v>90</v>
      </c>
      <c r="K349" t="s">
        <v>257</v>
      </c>
      <c r="M349" t="str">
        <f t="shared" si="99"/>
        <v>지정 캐릭터 LBP3</v>
      </c>
      <c r="N349" t="e">
        <f t="shared" ca="1" si="106"/>
        <v>#N/A</v>
      </c>
      <c r="O349">
        <f t="shared" ca="1" si="104"/>
        <v>1</v>
      </c>
      <c r="P349" t="str">
        <f>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캐릭터",$M349="지정 캐릭터 LBP1",$M349="지정 캐릭터 LBP2",$M349="지정 캐릭터 LBP3",$M349="안 지정 캐릭터 영웅등급"),"DI",
IF($M349="지정 캐릭터 PP","DI",
IF(OR($M349="안 지정 캐릭터 PP 일반등급",$M349="안 지정 캐릭터 PP 영웅등급"),"GO",
"그외없음"))))))</f>
        <v>DI</v>
      </c>
      <c r="Q349" t="e">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캐릭터",$M349="지정 캐릭터 LBP1",$M349="지정 캐릭터 LBP2",$M349="지정 캐릭터 LBP3"),
  IF(AND(OR($B349=10,$B349=11),$M349=OFFSET($M349,-1,0)),OFFSET(Q349,-1,0),
    IF(ISBLANK(VLOOKUP($N349,[2]ActorTable!$1:$1048576,MATCH("표준 DI pp Min",[2]ActorTable!$1:$1,0),0)),"삭제",
      INT(VLOOKUP($M349,$AN:$BA,MATCH($AX$1,$AN$1:$BA$1,0),0)*(VLOOKUP($N349,[2]ActorTable!$1:$1048576,MATCH("표준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VLOOKUP($M349,$AN:$BA,MATCH($AZ$1,$AN$1:$BA$1,0),0)+INT($H349*(VLOOKUP($M349,$AN:$BA,MATCH($BA$1,$AN$1:$BA$1,0),0)-VLOOKUP($M349,$AN:$BA,MATCH($AZ$1,$AN$1:$BA$1,0),0)+1))),
IF($M349="지정 캐릭터 PP",
  IF(AND(OR($B349=10,$B349=11),$M349=OFFSET($M349,-1,0)),OFFSET(Q349,-1,0),
    INT($O349*VLOOKUP($M349,$AN:$BA,MATCH($AX$1,$AN$1:$BA$1,0),0))),
"그외없음")))))))</f>
        <v>#N/A</v>
      </c>
      <c r="R349" t="e">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영웅등급"),VLOOKUP($M349,$AN:$BA,MATCH($AX$1,$AN$1:$BA$1,0),0),
IF(OR($M349="지정 캐릭터",$M349="지정 캐릭터 LBP1",$M349="지정 캐릭터 LBP2",$M349="지정 캐릭터 LBP3"),
  IF(AND(OR($B349=10,$B349=11),$M349=OFFSET($M349,-1,0)),OFFSET(R349,-1,0),
    INT(VLOOKUP($M349,$AN:$BA,MATCH($AX$1,$AN$1:$BA$1,0),0)*(VLOOKUP($N349,[2]ActorTable!$1:$1048576,MATCH("표준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VLOOKUP($M349,$AN:$BA,MATCH($AX$1,$AN$1:$BA$1,0),0)+INT($I349*(VLOOKUP($M349,$AN:$BA,MATCH($AY$1,$AN$1:$BA$1,0),0)-VLOOKUP($M349,$AN:$BA,MATCH($AX$1,$AN$1:$BA$1,0),0)+1))),
IF($M349="지정 캐릭터 PP",
  IF(AND(OR($B349=10,$B349=11),$M349=OFFSET($M349,-1,0)),OFFSET(R349,-1,0),
    INT($O349*(VLOOKUP($M349,$AN:$BA,MATCH($AX$1,$AN$1:$BA$1,0),0)*(VLOOKUP($M349,$AN:$BA,MATCH($AY$1,$AN$1:$BA$1,0),0)+$I349*(VLOOKUP($M349,$AN:$BA,MATCH($AZ$1,$AN$1:$BA$1,0),0)-VLOOKUP($M349,$AN:$BA,MATCH($AY$1,$AN$1:$BA$1,0),0)))))),
IF(OR($M349="안 지정 캐릭터 PP 일반등급",$M349="안 지정 캐릭터 PP 영웅등급"),
  IF(AND(OR($B349=10,$B349=11),$M349=OFFSET($M349,-1,0)),OFFSET(R349,-1,0),
    $O349*VLOOKUP($M349,$AN:$BA,MATCH($AX$1,$AN$1:$BA$1,0),0)),
"그외없음")))))))</f>
        <v>#N/A</v>
      </c>
      <c r="S349" t="e">
        <f ca="1">IF(OR(ISNUMBER(N349),N349="삭제"),"",
IF(LEFT(N349,5)="Equip",
  IF($BN$1&lt;VLOOKUP(N349,[1]EquipTable!$1:$1048576,MATCH("업데이트순번",[1]EquipTable!$1:$1,0),0),"업데이트순번이상",""),
IF(LEFT(N349,5)="Actor",
  IF($BW$1&lt;VLOOKUP(N349,[2]ActorTable!$1:$1048576,MATCH("업데이트순번",[2]ActorTable!$1:$1,0),0),"업데이트순번이상",""),
"그외없음")))</f>
        <v>#N/A</v>
      </c>
      <c r="T349" t="e">
        <f t="shared" ca="1" si="100"/>
        <v>#N/A</v>
      </c>
      <c r="U349" t="s">
        <v>90</v>
      </c>
      <c r="V349" t="s">
        <v>201</v>
      </c>
      <c r="W349">
        <v>1</v>
      </c>
      <c r="X349" t="s">
        <v>133</v>
      </c>
      <c r="Y349">
        <v>107</v>
      </c>
      <c r="Z349">
        <v>71</v>
      </c>
      <c r="AA349" t="str">
        <f t="shared" ca="1" si="101"/>
        <v>fl3</v>
      </c>
      <c r="AB349" t="s">
        <v>90</v>
      </c>
      <c r="AC349" t="s">
        <v>201</v>
      </c>
      <c r="AD349">
        <v>1</v>
      </c>
      <c r="AE349" t="s">
        <v>133</v>
      </c>
      <c r="AF349">
        <v>107</v>
      </c>
      <c r="AG349">
        <v>62</v>
      </c>
      <c r="AH349" t="str">
        <f t="shared" si="102"/>
        <v/>
      </c>
      <c r="AI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IFERROR(VLOOKUP(AC349,[2]ActorTable!$A:$G,MATCH("이름참고",[2]ActorTable!$1:$1,0),0),"캐릭터없음"),
"")))))</f>
        <v>소하</v>
      </c>
      <c r="AJ349">
        <v>1</v>
      </c>
      <c r="AK34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v>
      </c>
      <c r="AL349" t="str">
        <f t="shared" ca="1" si="103"/>
        <v>{"dy":7,"sl":11,"tp":"fl3","vl":"Actor1002","cn":1,"pt":"DI","pp":107,"pr":62}</v>
      </c>
    </row>
    <row r="350" spans="1:38">
      <c r="A350">
        <v>8</v>
      </c>
      <c r="B350">
        <v>11</v>
      </c>
      <c r="C350">
        <f t="shared" si="97"/>
        <v>2</v>
      </c>
      <c r="D350">
        <f t="shared" ca="1" si="108"/>
        <v>0.30556208767388793</v>
      </c>
      <c r="E350">
        <f t="shared" ca="1" si="108"/>
        <v>0.8674250896930672</v>
      </c>
      <c r="F350">
        <f t="shared" ca="1" si="108"/>
        <v>0.52584666231892152</v>
      </c>
      <c r="G350">
        <f t="shared" ca="1" si="108"/>
        <v>8.4584981161410555E-2</v>
      </c>
      <c r="H350">
        <f t="shared" ca="1" si="108"/>
        <v>0.18166522600162349</v>
      </c>
      <c r="I350">
        <f t="shared" ca="1" si="108"/>
        <v>2.6569730854075657E-2</v>
      </c>
      <c r="J350" t="s">
        <v>90</v>
      </c>
      <c r="M350" t="str">
        <f t="shared" si="99"/>
        <v>지정 캐릭터 LBP3</v>
      </c>
      <c r="N350" t="e">
        <f t="shared" ca="1" si="106"/>
        <v>#N/A</v>
      </c>
      <c r="O350">
        <f t="shared" ca="1" si="104"/>
        <v>1</v>
      </c>
      <c r="P350" t="str">
        <f>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캐릭터",$M350="지정 캐릭터 LBP1",$M350="지정 캐릭터 LBP2",$M350="지정 캐릭터 LBP3",$M350="안 지정 캐릭터 영웅등급"),"DI",
IF($M350="지정 캐릭터 PP","DI",
IF(OR($M350="안 지정 캐릭터 PP 일반등급",$M350="안 지정 캐릭터 PP 영웅등급"),"GO",
"그외없음"))))))</f>
        <v>DI</v>
      </c>
      <c r="Q350" t="e">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캐릭터",$M350="지정 캐릭터 LBP1",$M350="지정 캐릭터 LBP2",$M350="지정 캐릭터 LBP3"),
  IF(AND(OR($B350=10,$B350=11),$M350=OFFSET($M350,-1,0)),OFFSET(Q350,-1,0),
    IF(ISBLANK(VLOOKUP($N350,[2]ActorTable!$1:$1048576,MATCH("표준 DI pp Min",[2]ActorTable!$1:$1,0),0)),"삭제",
      INT(VLOOKUP($M350,$AN:$BA,MATCH($AX$1,$AN$1:$BA$1,0),0)*(VLOOKUP($N350,[2]ActorTable!$1:$1048576,MATCH("표준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VLOOKUP($M350,$AN:$BA,MATCH($AZ$1,$AN$1:$BA$1,0),0)+INT($H350*(VLOOKUP($M350,$AN:$BA,MATCH($BA$1,$AN$1:$BA$1,0),0)-VLOOKUP($M350,$AN:$BA,MATCH($AZ$1,$AN$1:$BA$1,0),0)+1))),
IF($M350="지정 캐릭터 PP",
  IF(AND(OR($B350=10,$B350=11),$M350=OFFSET($M350,-1,0)),OFFSET(Q350,-1,0),
    INT($O350*VLOOKUP($M350,$AN:$BA,MATCH($AX$1,$AN$1:$BA$1,0),0))),
"그외없음")))))))</f>
        <v>#N/A</v>
      </c>
      <c r="R350" t="e">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영웅등급"),VLOOKUP($M350,$AN:$BA,MATCH($AX$1,$AN$1:$BA$1,0),0),
IF(OR($M350="지정 캐릭터",$M350="지정 캐릭터 LBP1",$M350="지정 캐릭터 LBP2",$M350="지정 캐릭터 LBP3"),
  IF(AND(OR($B350=10,$B350=11),$M350=OFFSET($M350,-1,0)),OFFSET(R350,-1,0),
    INT(VLOOKUP($M350,$AN:$BA,MATCH($AX$1,$AN$1:$BA$1,0),0)*(VLOOKUP($N350,[2]ActorTable!$1:$1048576,MATCH("표준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VLOOKUP($M350,$AN:$BA,MATCH($AX$1,$AN$1:$BA$1,0),0)+INT($I350*(VLOOKUP($M350,$AN:$BA,MATCH($AY$1,$AN$1:$BA$1,0),0)-VLOOKUP($M350,$AN:$BA,MATCH($AX$1,$AN$1:$BA$1,0),0)+1))),
IF($M350="지정 캐릭터 PP",
  IF(AND(OR($B350=10,$B350=11),$M350=OFFSET($M350,-1,0)),OFFSET(R350,-1,0),
    INT($O350*(VLOOKUP($M350,$AN:$BA,MATCH($AX$1,$AN$1:$BA$1,0),0)*(VLOOKUP($M350,$AN:$BA,MATCH($AY$1,$AN$1:$BA$1,0),0)+$I350*(VLOOKUP($M350,$AN:$BA,MATCH($AZ$1,$AN$1:$BA$1,0),0)-VLOOKUP($M350,$AN:$BA,MATCH($AY$1,$AN$1:$BA$1,0),0)))))),
IF(OR($M350="안 지정 캐릭터 PP 일반등급",$M350="안 지정 캐릭터 PP 영웅등급"),
  IF(AND(OR($B350=10,$B350=11),$M350=OFFSET($M350,-1,0)),OFFSET(R350,-1,0),
    $O350*VLOOKUP($M350,$AN:$BA,MATCH($AX$1,$AN$1:$BA$1,0),0)),
"그외없음")))))))</f>
        <v>#N/A</v>
      </c>
      <c r="S350" t="e">
        <f ca="1">IF(OR(ISNUMBER(N350),N350="삭제"),"",
IF(LEFT(N350,5)="Equip",
  IF($BN$1&lt;VLOOKUP(N350,[1]EquipTable!$1:$1048576,MATCH("업데이트순번",[1]EquipTable!$1:$1,0),0),"업데이트순번이상",""),
IF(LEFT(N350,5)="Actor",
  IF($BW$1&lt;VLOOKUP(N350,[2]ActorTable!$1:$1048576,MATCH("업데이트순번",[2]ActorTable!$1:$1,0),0),"업데이트순번이상",""),
"그외없음")))</f>
        <v>#N/A</v>
      </c>
      <c r="T350" t="e">
        <f t="shared" ca="1" si="100"/>
        <v>#N/A</v>
      </c>
      <c r="U350" t="s">
        <v>90</v>
      </c>
      <c r="V350" t="s">
        <v>201</v>
      </c>
      <c r="W350">
        <v>1</v>
      </c>
      <c r="X350" t="s">
        <v>133</v>
      </c>
      <c r="Y350">
        <v>107</v>
      </c>
      <c r="Z350">
        <v>71</v>
      </c>
      <c r="AA350" t="str">
        <f t="shared" ca="1" si="101"/>
        <v>fl1</v>
      </c>
      <c r="AB350" t="s">
        <v>88</v>
      </c>
      <c r="AC350" t="s">
        <v>298</v>
      </c>
      <c r="AD350">
        <v>1</v>
      </c>
      <c r="AE350" t="s">
        <v>133</v>
      </c>
      <c r="AF350">
        <v>205</v>
      </c>
      <c r="AG350">
        <v>151</v>
      </c>
      <c r="AH350" t="str">
        <f t="shared" si="102"/>
        <v/>
      </c>
      <c r="AI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IFERROR(VLOOKUP(AC350,[2]ActorTable!$A:$G,MATCH("이름참고",[2]ActorTable!$1:$1,0),0),"캐릭터없음"),
"")))))</f>
        <v>원더</v>
      </c>
      <c r="AJ350">
        <v>1</v>
      </c>
      <c r="AK35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v>
      </c>
      <c r="AL350" t="str">
        <f t="shared" ca="1" si="103"/>
        <v>{"dy":8,"sl":11,"tp":"fl1","vl":"Actor2128","cn":1,"pt":"DI","pp":205,"pr":151}</v>
      </c>
    </row>
    <row r="351" spans="1:38">
      <c r="A351">
        <v>9</v>
      </c>
      <c r="B351">
        <v>11</v>
      </c>
      <c r="C351">
        <f t="shared" si="97"/>
        <v>2</v>
      </c>
      <c r="D351">
        <f t="shared" ca="1" si="108"/>
        <v>0.34215908446813414</v>
      </c>
      <c r="E351">
        <f t="shared" ca="1" si="108"/>
        <v>0.37897731910824817</v>
      </c>
      <c r="F351">
        <f t="shared" ca="1" si="108"/>
        <v>0.10777812955883159</v>
      </c>
      <c r="G351">
        <f t="shared" ca="1" si="108"/>
        <v>4.0204274970161435E-3</v>
      </c>
      <c r="H351">
        <f t="shared" ca="1" si="108"/>
        <v>0.33178145689971505</v>
      </c>
      <c r="I351">
        <f t="shared" ca="1" si="108"/>
        <v>0.81363901203087363</v>
      </c>
      <c r="M351" t="str">
        <f t="shared" ca="1" si="99"/>
        <v>삭제</v>
      </c>
      <c r="N351" t="str">
        <f t="shared" ca="1" si="106"/>
        <v>삭제</v>
      </c>
      <c r="O351" t="str">
        <f t="shared" ca="1" si="104"/>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캐릭터",$M351="지정 캐릭터 LBP1",$M351="지정 캐릭터 LBP2",$M351="지정 캐릭터 LBP3",$M351="안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캐릭터",$M351="지정 캐릭터 LBP1",$M351="지정 캐릭터 LBP2",$M351="지정 캐릭터 LBP3"),
  IF(AND(OR($B351=10,$B351=11),$M351=OFFSET($M351,-1,0)),OFFSET(Q351,-1,0),
    IF(ISBLANK(VLOOKUP($N351,[2]ActorTable!$1:$1048576,MATCH("표준 DI pp Min",[2]ActorTable!$1:$1,0),0)),"삭제",
      INT(VLOOKUP($M351,$AN:$BA,MATCH($AX$1,$AN$1:$BA$1,0),0)*(VLOOKUP($N351,[2]ActorTable!$1:$1048576,MATCH("표준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VLOOKUP($M351,$AN:$BA,MATCH($AZ$1,$AN$1:$BA$1,0),0)+INT($H351*(VLOOKUP($M351,$AN:$BA,MATCH($BA$1,$AN$1:$BA$1,0),0)-VLOOKUP($M351,$AN:$BA,MATCH($AZ$1,$AN$1:$BA$1,0),0)+1))),
IF($M351="지정 캐릭터 PP",
  IF(AND(OR($B351=10,$B351=11),$M351=OFFSET($M351,-1,0)),OFFSET(Q351,-1,0),
    INT($O351*VLOOKUP($M351,$AN:$BA,MATCH($AX$1,$AN$1:$BA$1,0),0))),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영웅등급"),VLOOKUP($M351,$AN:$BA,MATCH($AX$1,$AN$1:$BA$1,0),0),
IF(OR($M351="지정 캐릭터",$M351="지정 캐릭터 LBP1",$M351="지정 캐릭터 LBP2",$M351="지정 캐릭터 LBP3"),
  IF(AND(OR($B351=10,$B351=11),$M351=OFFSET($M351,-1,0)),OFFSET(R351,-1,0),
    INT(VLOOKUP($M351,$AN:$BA,MATCH($AX$1,$AN$1:$BA$1,0),0)*(VLOOKUP($N351,[2]ActorTable!$1:$1048576,MATCH("표준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VLOOKUP($M351,$AN:$BA,MATCH($AX$1,$AN$1:$BA$1,0),0)+INT($I351*(VLOOKUP($M351,$AN:$BA,MATCH($AY$1,$AN$1:$BA$1,0),0)-VLOOKUP($M351,$AN:$BA,MATCH($AX$1,$AN$1:$BA$1,0),0)+1))),
IF($M351="지정 캐릭터 PP",
  IF(AND(OR($B351=10,$B351=11),$M351=OFFSET($M351,-1,0)),OFFSET(R351,-1,0),
    INT($O351*(VLOOKUP($M351,$AN:$BA,MATCH($AX$1,$AN$1:$BA$1,0),0)*(VLOOKUP($M351,$AN:$BA,MATCH($AY$1,$AN$1:$BA$1,0),0)+$I351*(VLOOKUP($M351,$AN:$BA,MATCH($AZ$1,$AN$1:$BA$1,0),0)-VLOOKUP($M351,$AN:$BA,MATCH($AY$1,$AN$1:$BA$1,0),0)))))),
IF(OR($M351="안 지정 캐릭터 PP 일반등급",$M351="안 지정 캐릭터 PP 영웅등급"),
  IF(AND(OR($B351=10,$B351=11),$M351=OFFSET($M351,-1,0)),OFFSET(R351,-1,0),
    $O351*VLOOKUP($M351,$AN:$BA,MATCH($AX$1,$AN$1:$BA$1,0),0)),
"그외없음")))))))</f>
        <v>삭제</v>
      </c>
      <c r="S351" t="str">
        <f ca="1">IF(OR(ISNUMBER(N351),N351="삭제"),"",
IF(LEFT(N351,5)="Equip",
  IF($BN$1&lt;VLOOKUP(N351,[1]EquipTable!$1:$1048576,MATCH("업데이트순번",[1]EquipTable!$1:$1,0),0),"업데이트순번이상",""),
IF(LEFT(N351,5)="Actor",
  IF($BW$1&lt;VLOOKUP(N351,[2]ActorTable!$1:$1048576,MATCH("업데이트순번",[2]ActorTable!$1:$1,0),0),"업데이트순번이상",""),
"그외없음")))</f>
        <v/>
      </c>
      <c r="T351">
        <f t="shared" ca="1" si="100"/>
        <v>0</v>
      </c>
      <c r="AA351" t="str">
        <f t="shared" ca="1" si="101"/>
        <v/>
      </c>
      <c r="AH351" t="str">
        <f t="shared" si="102"/>
        <v/>
      </c>
      <c r="AI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IFERROR(VLOOKUP(AC351,[2]ActorTable!$A:$G,MATCH("이름참고",[2]ActorTable!$1:$1,0),0),"캐릭터없음"),
"")))))</f>
        <v/>
      </c>
      <c r="AJ351">
        <v>1</v>
      </c>
      <c r="AK35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v>
      </c>
      <c r="AL351" t="str">
        <f t="shared" ca="1" si="103"/>
        <v>{"dy":9,"sl":11}</v>
      </c>
    </row>
    <row r="352" spans="1:38">
      <c r="A352">
        <v>10</v>
      </c>
      <c r="B352">
        <v>11</v>
      </c>
      <c r="C352">
        <f t="shared" si="97"/>
        <v>2</v>
      </c>
      <c r="D352">
        <f t="shared" ref="D352:I361" ca="1" si="109">RAND()</f>
        <v>0.49806240788364509</v>
      </c>
      <c r="E352">
        <f t="shared" ca="1" si="109"/>
        <v>0.82315352284953791</v>
      </c>
      <c r="F352">
        <f t="shared" ca="1" si="109"/>
        <v>0.93256593843349755</v>
      </c>
      <c r="G352">
        <f t="shared" ca="1" si="109"/>
        <v>2.5423331216481104E-2</v>
      </c>
      <c r="H352">
        <f t="shared" ca="1" si="109"/>
        <v>0.47382429059938569</v>
      </c>
      <c r="I352">
        <f t="shared" ca="1" si="109"/>
        <v>4.1939977840678488E-2</v>
      </c>
      <c r="M352" t="str">
        <f t="shared" ca="1" si="99"/>
        <v>삭제</v>
      </c>
      <c r="N352" t="str">
        <f t="shared" ca="1" si="106"/>
        <v>삭제</v>
      </c>
      <c r="O352" t="str">
        <f t="shared" ca="1" si="104"/>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캐릭터",$M352="지정 캐릭터 LBP1",$M352="지정 캐릭터 LBP2",$M352="지정 캐릭터 LBP3",$M352="안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캐릭터",$M352="지정 캐릭터 LBP1",$M352="지정 캐릭터 LBP2",$M352="지정 캐릭터 LBP3"),
  IF(AND(OR($B352=10,$B352=11),$M352=OFFSET($M352,-1,0)),OFFSET(Q352,-1,0),
    IF(ISBLANK(VLOOKUP($N352,[2]ActorTable!$1:$1048576,MATCH("표준 DI pp Min",[2]ActorTable!$1:$1,0),0)),"삭제",
      INT(VLOOKUP($M352,$AN:$BA,MATCH($AX$1,$AN$1:$BA$1,0),0)*(VLOOKUP($N352,[2]ActorTable!$1:$1048576,MATCH("표준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VLOOKUP($M352,$AN:$BA,MATCH($AZ$1,$AN$1:$BA$1,0),0)+INT($H352*(VLOOKUP($M352,$AN:$BA,MATCH($BA$1,$AN$1:$BA$1,0),0)-VLOOKUP($M352,$AN:$BA,MATCH($AZ$1,$AN$1:$BA$1,0),0)+1))),
IF($M352="지정 캐릭터 PP",
  IF(AND(OR($B352=10,$B352=11),$M352=OFFSET($M352,-1,0)),OFFSET(Q352,-1,0),
    INT($O352*VLOOKUP($M352,$AN:$BA,MATCH($AX$1,$AN$1:$BA$1,0),0))),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영웅등급"),VLOOKUP($M352,$AN:$BA,MATCH($AX$1,$AN$1:$BA$1,0),0),
IF(OR($M352="지정 캐릭터",$M352="지정 캐릭터 LBP1",$M352="지정 캐릭터 LBP2",$M352="지정 캐릭터 LBP3"),
  IF(AND(OR($B352=10,$B352=11),$M352=OFFSET($M352,-1,0)),OFFSET(R352,-1,0),
    INT(VLOOKUP($M352,$AN:$BA,MATCH($AX$1,$AN$1:$BA$1,0),0)*(VLOOKUP($N352,[2]ActorTable!$1:$1048576,MATCH("표준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VLOOKUP($M352,$AN:$BA,MATCH($AX$1,$AN$1:$BA$1,0),0)+INT($I352*(VLOOKUP($M352,$AN:$BA,MATCH($AY$1,$AN$1:$BA$1,0),0)-VLOOKUP($M352,$AN:$BA,MATCH($AX$1,$AN$1:$BA$1,0),0)+1))),
IF($M352="지정 캐릭터 PP",
  IF(AND(OR($B352=10,$B352=11),$M352=OFFSET($M352,-1,0)),OFFSET(R352,-1,0),
    INT($O352*(VLOOKUP($M352,$AN:$BA,MATCH($AX$1,$AN$1:$BA$1,0),0)*(VLOOKUP($M352,$AN:$BA,MATCH($AY$1,$AN$1:$BA$1,0),0)+$I352*(VLOOKUP($M352,$AN:$BA,MATCH($AZ$1,$AN$1:$BA$1,0),0)-VLOOKUP($M352,$AN:$BA,MATCH($AY$1,$AN$1:$BA$1,0),0)))))),
IF(OR($M352="안 지정 캐릭터 PP 일반등급",$M352="안 지정 캐릭터 PP 영웅등급"),
  IF(AND(OR($B352=10,$B352=11),$M352=OFFSET($M352,-1,0)),OFFSET(R352,-1,0),
    $O352*VLOOKUP($M352,$AN:$BA,MATCH($AX$1,$AN$1:$BA$1,0),0)),
"그외없음")))))))</f>
        <v>삭제</v>
      </c>
      <c r="S352" t="str">
        <f ca="1">IF(OR(ISNUMBER(N352),N352="삭제"),"",
IF(LEFT(N352,5)="Equip",
  IF($BN$1&lt;VLOOKUP(N352,[1]EquipTable!$1:$1048576,MATCH("업데이트순번",[1]EquipTable!$1:$1,0),0),"업데이트순번이상",""),
IF(LEFT(N352,5)="Actor",
  IF($BW$1&lt;VLOOKUP(N352,[2]ActorTable!$1:$1048576,MATCH("업데이트순번",[2]ActorTable!$1:$1,0),0),"업데이트순번이상",""),
"그외없음")))</f>
        <v/>
      </c>
      <c r="T352">
        <f t="shared" ca="1" si="100"/>
        <v>0</v>
      </c>
      <c r="AA352" t="str">
        <f t="shared" ca="1" si="101"/>
        <v/>
      </c>
      <c r="AH352" t="str">
        <f t="shared" si="102"/>
        <v/>
      </c>
      <c r="AI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IFERROR(VLOOKUP(AC352,[2]ActorTable!$A:$G,MATCH("이름참고",[2]ActorTable!$1:$1,0),0),"캐릭터없음"),
"")))))</f>
        <v/>
      </c>
      <c r="AJ352">
        <v>1</v>
      </c>
      <c r="AK35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v>
      </c>
      <c r="AL352" t="str">
        <f t="shared" ca="1" si="103"/>
        <v>{"dy":10,"sl":11}</v>
      </c>
    </row>
    <row r="353" spans="1:38">
      <c r="A353">
        <v>11</v>
      </c>
      <c r="B353">
        <v>11</v>
      </c>
      <c r="C353">
        <f t="shared" si="97"/>
        <v>2</v>
      </c>
      <c r="D353">
        <f t="shared" ca="1" si="109"/>
        <v>0.65233035079446466</v>
      </c>
      <c r="E353">
        <f t="shared" ca="1" si="109"/>
        <v>0.40701635210204079</v>
      </c>
      <c r="F353">
        <f t="shared" ca="1" si="109"/>
        <v>4.8526425038831311E-2</v>
      </c>
      <c r="G353">
        <f t="shared" ca="1" si="109"/>
        <v>0.71964032396345778</v>
      </c>
      <c r="H353">
        <f t="shared" ca="1" si="109"/>
        <v>0.62711042108912374</v>
      </c>
      <c r="I353">
        <f t="shared" ca="1" si="109"/>
        <v>8.5367809806332628E-2</v>
      </c>
      <c r="M353" t="str">
        <f t="shared" ca="1" si="99"/>
        <v>삭제</v>
      </c>
      <c r="N353" t="str">
        <f t="shared" ca="1" si="106"/>
        <v>삭제</v>
      </c>
      <c r="O353" t="str">
        <f t="shared" ca="1" si="104"/>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캐릭터",$M353="지정 캐릭터 LBP1",$M353="지정 캐릭터 LBP2",$M353="지정 캐릭터 LBP3",$M353="안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캐릭터",$M353="지정 캐릭터 LBP1",$M353="지정 캐릭터 LBP2",$M353="지정 캐릭터 LBP3"),
  IF(AND(OR($B353=10,$B353=11),$M353=OFFSET($M353,-1,0)),OFFSET(Q353,-1,0),
    IF(ISBLANK(VLOOKUP($N353,[2]ActorTable!$1:$1048576,MATCH("표준 DI pp Min",[2]ActorTable!$1:$1,0),0)),"삭제",
      INT(VLOOKUP($M353,$AN:$BA,MATCH($AX$1,$AN$1:$BA$1,0),0)*(VLOOKUP($N353,[2]ActorTable!$1:$1048576,MATCH("표준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VLOOKUP($M353,$AN:$BA,MATCH($AZ$1,$AN$1:$BA$1,0),0)+INT($H353*(VLOOKUP($M353,$AN:$BA,MATCH($BA$1,$AN$1:$BA$1,0),0)-VLOOKUP($M353,$AN:$BA,MATCH($AZ$1,$AN$1:$BA$1,0),0)+1))),
IF($M353="지정 캐릭터 PP",
  IF(AND(OR($B353=10,$B353=11),$M353=OFFSET($M353,-1,0)),OFFSET(Q353,-1,0),
    INT($O353*VLOOKUP($M353,$AN:$BA,MATCH($AX$1,$AN$1:$BA$1,0),0))),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영웅등급"),VLOOKUP($M353,$AN:$BA,MATCH($AX$1,$AN$1:$BA$1,0),0),
IF(OR($M353="지정 캐릭터",$M353="지정 캐릭터 LBP1",$M353="지정 캐릭터 LBP2",$M353="지정 캐릭터 LBP3"),
  IF(AND(OR($B353=10,$B353=11),$M353=OFFSET($M353,-1,0)),OFFSET(R353,-1,0),
    INT(VLOOKUP($M353,$AN:$BA,MATCH($AX$1,$AN$1:$BA$1,0),0)*(VLOOKUP($N353,[2]ActorTable!$1:$1048576,MATCH("표준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VLOOKUP($M353,$AN:$BA,MATCH($AX$1,$AN$1:$BA$1,0),0)+INT($I353*(VLOOKUP($M353,$AN:$BA,MATCH($AY$1,$AN$1:$BA$1,0),0)-VLOOKUP($M353,$AN:$BA,MATCH($AX$1,$AN$1:$BA$1,0),0)+1))),
IF($M353="지정 캐릭터 PP",
  IF(AND(OR($B353=10,$B353=11),$M353=OFFSET($M353,-1,0)),OFFSET(R353,-1,0),
    INT($O353*(VLOOKUP($M353,$AN:$BA,MATCH($AX$1,$AN$1:$BA$1,0),0)*(VLOOKUP($M353,$AN:$BA,MATCH($AY$1,$AN$1:$BA$1,0),0)+$I353*(VLOOKUP($M353,$AN:$BA,MATCH($AZ$1,$AN$1:$BA$1,0),0)-VLOOKUP($M353,$AN:$BA,MATCH($AY$1,$AN$1:$BA$1,0),0)))))),
IF(OR($M353="안 지정 캐릭터 PP 일반등급",$M353="안 지정 캐릭터 PP 영웅등급"),
  IF(AND(OR($B353=10,$B353=11),$M353=OFFSET($M353,-1,0)),OFFSET(R353,-1,0),
    $O353*VLOOKUP($M353,$AN:$BA,MATCH($AX$1,$AN$1:$BA$1,0),0)),
"그외없음")))))))</f>
        <v>삭제</v>
      </c>
      <c r="S353" t="str">
        <f ca="1">IF(OR(ISNUMBER(N353),N353="삭제"),"",
IF(LEFT(N353,5)="Equip",
  IF($BN$1&lt;VLOOKUP(N353,[1]EquipTable!$1:$1048576,MATCH("업데이트순번",[1]EquipTable!$1:$1,0),0),"업데이트순번이상",""),
IF(LEFT(N353,5)="Actor",
  IF($BW$1&lt;VLOOKUP(N353,[2]ActorTable!$1:$1048576,MATCH("업데이트순번",[2]ActorTable!$1:$1,0),0),"업데이트순번이상",""),
"그외없음")))</f>
        <v/>
      </c>
      <c r="T353">
        <f t="shared" ca="1" si="100"/>
        <v>0</v>
      </c>
      <c r="AA353" t="str">
        <f t="shared" ca="1" si="101"/>
        <v/>
      </c>
      <c r="AH353" t="str">
        <f t="shared" si="102"/>
        <v/>
      </c>
      <c r="AI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IFERROR(VLOOKUP(AC353,[2]ActorTable!$A:$G,MATCH("이름참고",[2]ActorTable!$1:$1,0),0),"캐릭터없음"),
"")))))</f>
        <v/>
      </c>
      <c r="AJ353">
        <v>1</v>
      </c>
      <c r="AK35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v>
      </c>
      <c r="AL353" t="str">
        <f t="shared" ca="1" si="103"/>
        <v>{"dy":11,"sl":11}</v>
      </c>
    </row>
    <row r="354" spans="1:38">
      <c r="A354">
        <v>12</v>
      </c>
      <c r="B354">
        <v>11</v>
      </c>
      <c r="C354">
        <f t="shared" si="97"/>
        <v>2</v>
      </c>
      <c r="D354">
        <f t="shared" ca="1" si="109"/>
        <v>0.75599421962369695</v>
      </c>
      <c r="E354">
        <f t="shared" ca="1" si="109"/>
        <v>0.8976730054853882</v>
      </c>
      <c r="F354">
        <f t="shared" ca="1" si="109"/>
        <v>0.7379548004392481</v>
      </c>
      <c r="G354">
        <f t="shared" ca="1" si="109"/>
        <v>0.23568746985197453</v>
      </c>
      <c r="H354">
        <f t="shared" ca="1" si="109"/>
        <v>0.47225302563912064</v>
      </c>
      <c r="I354">
        <f t="shared" ca="1" si="109"/>
        <v>0.83042235144466836</v>
      </c>
      <c r="M354" t="str">
        <f t="shared" ca="1" si="99"/>
        <v>삭제</v>
      </c>
      <c r="N354" t="str">
        <f t="shared" ca="1" si="106"/>
        <v>삭제</v>
      </c>
      <c r="O354" t="str">
        <f t="shared" ca="1" si="104"/>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캐릭터",$M354="지정 캐릭터 LBP1",$M354="지정 캐릭터 LBP2",$M354="지정 캐릭터 LBP3",$M354="안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캐릭터",$M354="지정 캐릭터 LBP1",$M354="지정 캐릭터 LBP2",$M354="지정 캐릭터 LBP3"),
  IF(AND(OR($B354=10,$B354=11),$M354=OFFSET($M354,-1,0)),OFFSET(Q354,-1,0),
    IF(ISBLANK(VLOOKUP($N354,[2]ActorTable!$1:$1048576,MATCH("표준 DI pp Min",[2]ActorTable!$1:$1,0),0)),"삭제",
      INT(VLOOKUP($M354,$AN:$BA,MATCH($AX$1,$AN$1:$BA$1,0),0)*(VLOOKUP($N354,[2]ActorTable!$1:$1048576,MATCH("표준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VLOOKUP($M354,$AN:$BA,MATCH($AZ$1,$AN$1:$BA$1,0),0)+INT($H354*(VLOOKUP($M354,$AN:$BA,MATCH($BA$1,$AN$1:$BA$1,0),0)-VLOOKUP($M354,$AN:$BA,MATCH($AZ$1,$AN$1:$BA$1,0),0)+1))),
IF($M354="지정 캐릭터 PP",
  IF(AND(OR($B354=10,$B354=11),$M354=OFFSET($M354,-1,0)),OFFSET(Q354,-1,0),
    INT($O354*VLOOKUP($M354,$AN:$BA,MATCH($AX$1,$AN$1:$BA$1,0),0))),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영웅등급"),VLOOKUP($M354,$AN:$BA,MATCH($AX$1,$AN$1:$BA$1,0),0),
IF(OR($M354="지정 캐릭터",$M354="지정 캐릭터 LBP1",$M354="지정 캐릭터 LBP2",$M354="지정 캐릭터 LBP3"),
  IF(AND(OR($B354=10,$B354=11),$M354=OFFSET($M354,-1,0)),OFFSET(R354,-1,0),
    INT(VLOOKUP($M354,$AN:$BA,MATCH($AX$1,$AN$1:$BA$1,0),0)*(VLOOKUP($N354,[2]ActorTable!$1:$1048576,MATCH("표준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VLOOKUP($M354,$AN:$BA,MATCH($AX$1,$AN$1:$BA$1,0),0)+INT($I354*(VLOOKUP($M354,$AN:$BA,MATCH($AY$1,$AN$1:$BA$1,0),0)-VLOOKUP($M354,$AN:$BA,MATCH($AX$1,$AN$1:$BA$1,0),0)+1))),
IF($M354="지정 캐릭터 PP",
  IF(AND(OR($B354=10,$B354=11),$M354=OFFSET($M354,-1,0)),OFFSET(R354,-1,0),
    INT($O354*(VLOOKUP($M354,$AN:$BA,MATCH($AX$1,$AN$1:$BA$1,0),0)*(VLOOKUP($M354,$AN:$BA,MATCH($AY$1,$AN$1:$BA$1,0),0)+$I354*(VLOOKUP($M354,$AN:$BA,MATCH($AZ$1,$AN$1:$BA$1,0),0)-VLOOKUP($M354,$AN:$BA,MATCH($AY$1,$AN$1:$BA$1,0),0)))))),
IF(OR($M354="안 지정 캐릭터 PP 일반등급",$M354="안 지정 캐릭터 PP 영웅등급"),
  IF(AND(OR($B354=10,$B354=11),$M354=OFFSET($M354,-1,0)),OFFSET(R354,-1,0),
    $O354*VLOOKUP($M354,$AN:$BA,MATCH($AX$1,$AN$1:$BA$1,0),0)),
"그외없음")))))))</f>
        <v>삭제</v>
      </c>
      <c r="S354" t="str">
        <f ca="1">IF(OR(ISNUMBER(N354),N354="삭제"),"",
IF(LEFT(N354,5)="Equip",
  IF($BN$1&lt;VLOOKUP(N354,[1]EquipTable!$1:$1048576,MATCH("업데이트순번",[1]EquipTable!$1:$1,0),0),"업데이트순번이상",""),
IF(LEFT(N354,5)="Actor",
  IF($BW$1&lt;VLOOKUP(N354,[2]ActorTable!$1:$1048576,MATCH("업데이트순번",[2]ActorTable!$1:$1,0),0),"업데이트순번이상",""),
"그외없음")))</f>
        <v/>
      </c>
      <c r="T354">
        <f t="shared" ca="1" si="100"/>
        <v>0</v>
      </c>
      <c r="AA354" t="str">
        <f t="shared" ca="1" si="101"/>
        <v/>
      </c>
      <c r="AH354" t="str">
        <f t="shared" si="102"/>
        <v/>
      </c>
      <c r="AI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IFERROR(VLOOKUP(AC354,[2]ActorTable!$A:$G,MATCH("이름참고",[2]ActorTable!$1:$1,0),0),"캐릭터없음"),
"")))))</f>
        <v/>
      </c>
      <c r="AJ354">
        <v>1</v>
      </c>
      <c r="AK35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v>
      </c>
      <c r="AL354" t="str">
        <f t="shared" ca="1" si="103"/>
        <v>{"dy":12,"sl":11}</v>
      </c>
    </row>
    <row r="355" spans="1:38">
      <c r="A355">
        <v>13</v>
      </c>
      <c r="B355">
        <v>11</v>
      </c>
      <c r="C355">
        <f t="shared" si="97"/>
        <v>2</v>
      </c>
      <c r="D355">
        <f t="shared" ca="1" si="109"/>
        <v>0.55188974231396248</v>
      </c>
      <c r="E355">
        <f t="shared" ca="1" si="109"/>
        <v>0.95218625255200728</v>
      </c>
      <c r="F355">
        <f t="shared" ca="1" si="109"/>
        <v>0.66700642669597843</v>
      </c>
      <c r="G355">
        <f t="shared" ca="1" si="109"/>
        <v>0.94724985746391432</v>
      </c>
      <c r="H355">
        <f t="shared" ca="1" si="109"/>
        <v>0.43264708594380374</v>
      </c>
      <c r="I355">
        <f t="shared" ca="1" si="109"/>
        <v>0.18847498774865079</v>
      </c>
      <c r="M355" t="str">
        <f t="shared" ca="1" si="99"/>
        <v>삭제</v>
      </c>
      <c r="N355" t="str">
        <f t="shared" ca="1" si="106"/>
        <v>삭제</v>
      </c>
      <c r="O355" t="str">
        <f t="shared" ca="1" si="104"/>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캐릭터",$M355="지정 캐릭터 LBP1",$M355="지정 캐릭터 LBP2",$M355="지정 캐릭터 LBP3",$M355="안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캐릭터",$M355="지정 캐릭터 LBP1",$M355="지정 캐릭터 LBP2",$M355="지정 캐릭터 LBP3"),
  IF(AND(OR($B355=10,$B355=11),$M355=OFFSET($M355,-1,0)),OFFSET(Q355,-1,0),
    IF(ISBLANK(VLOOKUP($N355,[2]ActorTable!$1:$1048576,MATCH("표준 DI pp Min",[2]ActorTable!$1:$1,0),0)),"삭제",
      INT(VLOOKUP($M355,$AN:$BA,MATCH($AX$1,$AN$1:$BA$1,0),0)*(VLOOKUP($N355,[2]ActorTable!$1:$1048576,MATCH("표준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VLOOKUP($M355,$AN:$BA,MATCH($AZ$1,$AN$1:$BA$1,0),0)+INT($H355*(VLOOKUP($M355,$AN:$BA,MATCH($BA$1,$AN$1:$BA$1,0),0)-VLOOKUP($M355,$AN:$BA,MATCH($AZ$1,$AN$1:$BA$1,0),0)+1))),
IF($M355="지정 캐릭터 PP",
  IF(AND(OR($B355=10,$B355=11),$M355=OFFSET($M355,-1,0)),OFFSET(Q355,-1,0),
    INT($O355*VLOOKUP($M355,$AN:$BA,MATCH($AX$1,$AN$1:$BA$1,0),0))),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영웅등급"),VLOOKUP($M355,$AN:$BA,MATCH($AX$1,$AN$1:$BA$1,0),0),
IF(OR($M355="지정 캐릭터",$M355="지정 캐릭터 LBP1",$M355="지정 캐릭터 LBP2",$M355="지정 캐릭터 LBP3"),
  IF(AND(OR($B355=10,$B355=11),$M355=OFFSET($M355,-1,0)),OFFSET(R355,-1,0),
    INT(VLOOKUP($M355,$AN:$BA,MATCH($AX$1,$AN$1:$BA$1,0),0)*(VLOOKUP($N355,[2]ActorTable!$1:$1048576,MATCH("표준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VLOOKUP($M355,$AN:$BA,MATCH($AX$1,$AN$1:$BA$1,0),0)+INT($I355*(VLOOKUP($M355,$AN:$BA,MATCH($AY$1,$AN$1:$BA$1,0),0)-VLOOKUP($M355,$AN:$BA,MATCH($AX$1,$AN$1:$BA$1,0),0)+1))),
IF($M355="지정 캐릭터 PP",
  IF(AND(OR($B355=10,$B355=11),$M355=OFFSET($M355,-1,0)),OFFSET(R355,-1,0),
    INT($O355*(VLOOKUP($M355,$AN:$BA,MATCH($AX$1,$AN$1:$BA$1,0),0)*(VLOOKUP($M355,$AN:$BA,MATCH($AY$1,$AN$1:$BA$1,0),0)+$I355*(VLOOKUP($M355,$AN:$BA,MATCH($AZ$1,$AN$1:$BA$1,0),0)-VLOOKUP($M355,$AN:$BA,MATCH($AY$1,$AN$1:$BA$1,0),0)))))),
IF(OR($M355="안 지정 캐릭터 PP 일반등급",$M355="안 지정 캐릭터 PP 영웅등급"),
  IF(AND(OR($B355=10,$B355=11),$M355=OFFSET($M355,-1,0)),OFFSET(R355,-1,0),
    $O355*VLOOKUP($M355,$AN:$BA,MATCH($AX$1,$AN$1:$BA$1,0),0)),
"그외없음")))))))</f>
        <v>삭제</v>
      </c>
      <c r="S355" t="str">
        <f ca="1">IF(OR(ISNUMBER(N355),N355="삭제"),"",
IF(LEFT(N355,5)="Equip",
  IF($BN$1&lt;VLOOKUP(N355,[1]EquipTable!$1:$1048576,MATCH("업데이트순번",[1]EquipTable!$1:$1,0),0),"업데이트순번이상",""),
IF(LEFT(N355,5)="Actor",
  IF($BW$1&lt;VLOOKUP(N355,[2]ActorTable!$1:$1048576,MATCH("업데이트순번",[2]ActorTable!$1:$1,0),0),"업데이트순번이상",""),
"그외없음")))</f>
        <v/>
      </c>
      <c r="T355">
        <f t="shared" ca="1" si="100"/>
        <v>0</v>
      </c>
      <c r="AA355" t="str">
        <f t="shared" ca="1" si="101"/>
        <v/>
      </c>
      <c r="AH355" t="str">
        <f t="shared" si="102"/>
        <v/>
      </c>
      <c r="AI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IFERROR(VLOOKUP(AC355,[2]ActorTable!$A:$G,MATCH("이름참고",[2]ActorTable!$1:$1,0),0),"캐릭터없음"),
"")))))</f>
        <v/>
      </c>
      <c r="AJ355">
        <v>1</v>
      </c>
      <c r="AK35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v>
      </c>
      <c r="AL355" t="str">
        <f t="shared" ca="1" si="103"/>
        <v>{"dy":13,"sl":11}</v>
      </c>
    </row>
    <row r="356" spans="1:38">
      <c r="A356">
        <v>14</v>
      </c>
      <c r="B356">
        <v>11</v>
      </c>
      <c r="C356">
        <f t="shared" si="97"/>
        <v>2</v>
      </c>
      <c r="D356">
        <f t="shared" ca="1" si="109"/>
        <v>0.18668505129189128</v>
      </c>
      <c r="E356">
        <f t="shared" ca="1" si="109"/>
        <v>0.8459976381364217</v>
      </c>
      <c r="F356">
        <f t="shared" ca="1" si="109"/>
        <v>0.90692634644114922</v>
      </c>
      <c r="G356">
        <f t="shared" ca="1" si="109"/>
        <v>0.69568008387639746</v>
      </c>
      <c r="H356">
        <f t="shared" ca="1" si="109"/>
        <v>0.86805163990281653</v>
      </c>
      <c r="I356">
        <f t="shared" ca="1" si="109"/>
        <v>0.65873519731829622</v>
      </c>
      <c r="M356" t="str">
        <f t="shared" ca="1" si="99"/>
        <v>삭제</v>
      </c>
      <c r="N356" t="str">
        <f t="shared" ca="1" si="106"/>
        <v>삭제</v>
      </c>
      <c r="O356" t="str">
        <f t="shared" ca="1" si="104"/>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캐릭터",$M356="지정 캐릭터 LBP1",$M356="지정 캐릭터 LBP2",$M356="지정 캐릭터 LBP3",$M356="안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캐릭터",$M356="지정 캐릭터 LBP1",$M356="지정 캐릭터 LBP2",$M356="지정 캐릭터 LBP3"),
  IF(AND(OR($B356=10,$B356=11),$M356=OFFSET($M356,-1,0)),OFFSET(Q356,-1,0),
    IF(ISBLANK(VLOOKUP($N356,[2]ActorTable!$1:$1048576,MATCH("표준 DI pp Min",[2]ActorTable!$1:$1,0),0)),"삭제",
      INT(VLOOKUP($M356,$AN:$BA,MATCH($AX$1,$AN$1:$BA$1,0),0)*(VLOOKUP($N356,[2]ActorTable!$1:$1048576,MATCH("표준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VLOOKUP($M356,$AN:$BA,MATCH($AZ$1,$AN$1:$BA$1,0),0)+INT($H356*(VLOOKUP($M356,$AN:$BA,MATCH($BA$1,$AN$1:$BA$1,0),0)-VLOOKUP($M356,$AN:$BA,MATCH($AZ$1,$AN$1:$BA$1,0),0)+1))),
IF($M356="지정 캐릭터 PP",
  IF(AND(OR($B356=10,$B356=11),$M356=OFFSET($M356,-1,0)),OFFSET(Q356,-1,0),
    INT($O356*VLOOKUP($M356,$AN:$BA,MATCH($AX$1,$AN$1:$BA$1,0),0))),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영웅등급"),VLOOKUP($M356,$AN:$BA,MATCH($AX$1,$AN$1:$BA$1,0),0),
IF(OR($M356="지정 캐릭터",$M356="지정 캐릭터 LBP1",$M356="지정 캐릭터 LBP2",$M356="지정 캐릭터 LBP3"),
  IF(AND(OR($B356=10,$B356=11),$M356=OFFSET($M356,-1,0)),OFFSET(R356,-1,0),
    INT(VLOOKUP($M356,$AN:$BA,MATCH($AX$1,$AN$1:$BA$1,0),0)*(VLOOKUP($N356,[2]ActorTable!$1:$1048576,MATCH("표준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VLOOKUP($M356,$AN:$BA,MATCH($AX$1,$AN$1:$BA$1,0),0)+INT($I356*(VLOOKUP($M356,$AN:$BA,MATCH($AY$1,$AN$1:$BA$1,0),0)-VLOOKUP($M356,$AN:$BA,MATCH($AX$1,$AN$1:$BA$1,0),0)+1))),
IF($M356="지정 캐릭터 PP",
  IF(AND(OR($B356=10,$B356=11),$M356=OFFSET($M356,-1,0)),OFFSET(R356,-1,0),
    INT($O356*(VLOOKUP($M356,$AN:$BA,MATCH($AX$1,$AN$1:$BA$1,0),0)*(VLOOKUP($M356,$AN:$BA,MATCH($AY$1,$AN$1:$BA$1,0),0)+$I356*(VLOOKUP($M356,$AN:$BA,MATCH($AZ$1,$AN$1:$BA$1,0),0)-VLOOKUP($M356,$AN:$BA,MATCH($AY$1,$AN$1:$BA$1,0),0)))))),
IF(OR($M356="안 지정 캐릭터 PP 일반등급",$M356="안 지정 캐릭터 PP 영웅등급"),
  IF(AND(OR($B356=10,$B356=11),$M356=OFFSET($M356,-1,0)),OFFSET(R356,-1,0),
    $O356*VLOOKUP($M356,$AN:$BA,MATCH($AX$1,$AN$1:$BA$1,0),0)),
"그외없음")))))))</f>
        <v>삭제</v>
      </c>
      <c r="S356" t="str">
        <f ca="1">IF(OR(ISNUMBER(N356),N356="삭제"),"",
IF(LEFT(N356,5)="Equip",
  IF($BN$1&lt;VLOOKUP(N356,[1]EquipTable!$1:$1048576,MATCH("업데이트순번",[1]EquipTable!$1:$1,0),0),"업데이트순번이상",""),
IF(LEFT(N356,5)="Actor",
  IF($BW$1&lt;VLOOKUP(N356,[2]ActorTable!$1:$1048576,MATCH("업데이트순번",[2]ActorTable!$1:$1,0),0),"업데이트순번이상",""),
"그외없음")))</f>
        <v/>
      </c>
      <c r="T356">
        <f t="shared" ca="1" si="100"/>
        <v>0</v>
      </c>
      <c r="AA356" t="str">
        <f t="shared" ca="1" si="101"/>
        <v/>
      </c>
      <c r="AH356" t="str">
        <f t="shared" si="102"/>
        <v/>
      </c>
      <c r="AI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IFERROR(VLOOKUP(AC356,[2]ActorTable!$A:$G,MATCH("이름참고",[2]ActorTable!$1:$1,0),0),"캐릭터없음"),
"")))))</f>
        <v/>
      </c>
      <c r="AJ356">
        <v>1</v>
      </c>
      <c r="AK35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v>
      </c>
      <c r="AL356" t="str">
        <f t="shared" ca="1" si="103"/>
        <v>{"dy":14,"sl":11}</v>
      </c>
    </row>
    <row r="357" spans="1:38">
      <c r="A357">
        <v>15</v>
      </c>
      <c r="B357">
        <v>11</v>
      </c>
      <c r="C357">
        <f t="shared" si="97"/>
        <v>2</v>
      </c>
      <c r="D357">
        <f t="shared" ca="1" si="109"/>
        <v>8.4070521397704545E-2</v>
      </c>
      <c r="E357">
        <f t="shared" ca="1" si="109"/>
        <v>0.57856343501517093</v>
      </c>
      <c r="F357">
        <f t="shared" ca="1" si="109"/>
        <v>0.8366606670597605</v>
      </c>
      <c r="G357">
        <f t="shared" ca="1" si="109"/>
        <v>0.12609161889367571</v>
      </c>
      <c r="H357">
        <f t="shared" ca="1" si="109"/>
        <v>0.42696337144717444</v>
      </c>
      <c r="I357">
        <f t="shared" ca="1" si="109"/>
        <v>0.64102179250138003</v>
      </c>
      <c r="M357" t="str">
        <f t="shared" ca="1" si="99"/>
        <v>삭제</v>
      </c>
      <c r="N357" t="str">
        <f t="shared" ca="1" si="106"/>
        <v>삭제</v>
      </c>
      <c r="O357" t="str">
        <f t="shared" ca="1" si="104"/>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캐릭터",$M357="지정 캐릭터 LBP1",$M357="지정 캐릭터 LBP2",$M357="지정 캐릭터 LBP3",$M357="안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캐릭터",$M357="지정 캐릭터 LBP1",$M357="지정 캐릭터 LBP2",$M357="지정 캐릭터 LBP3"),
  IF(AND(OR($B357=10,$B357=11),$M357=OFFSET($M357,-1,0)),OFFSET(Q357,-1,0),
    IF(ISBLANK(VLOOKUP($N357,[2]ActorTable!$1:$1048576,MATCH("표준 DI pp Min",[2]ActorTable!$1:$1,0),0)),"삭제",
      INT(VLOOKUP($M357,$AN:$BA,MATCH($AX$1,$AN$1:$BA$1,0),0)*(VLOOKUP($N357,[2]ActorTable!$1:$1048576,MATCH("표준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VLOOKUP($M357,$AN:$BA,MATCH($AZ$1,$AN$1:$BA$1,0),0)+INT($H357*(VLOOKUP($M357,$AN:$BA,MATCH($BA$1,$AN$1:$BA$1,0),0)-VLOOKUP($M357,$AN:$BA,MATCH($AZ$1,$AN$1:$BA$1,0),0)+1))),
IF($M357="지정 캐릭터 PP",
  IF(AND(OR($B357=10,$B357=11),$M357=OFFSET($M357,-1,0)),OFFSET(Q357,-1,0),
    INT($O357*VLOOKUP($M357,$AN:$BA,MATCH($AX$1,$AN$1:$BA$1,0),0))),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영웅등급"),VLOOKUP($M357,$AN:$BA,MATCH($AX$1,$AN$1:$BA$1,0),0),
IF(OR($M357="지정 캐릭터",$M357="지정 캐릭터 LBP1",$M357="지정 캐릭터 LBP2",$M357="지정 캐릭터 LBP3"),
  IF(AND(OR($B357=10,$B357=11),$M357=OFFSET($M357,-1,0)),OFFSET(R357,-1,0),
    INT(VLOOKUP($M357,$AN:$BA,MATCH($AX$1,$AN$1:$BA$1,0),0)*(VLOOKUP($N357,[2]ActorTable!$1:$1048576,MATCH("표준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VLOOKUP($M357,$AN:$BA,MATCH($AX$1,$AN$1:$BA$1,0),0)+INT($I357*(VLOOKUP($M357,$AN:$BA,MATCH($AY$1,$AN$1:$BA$1,0),0)-VLOOKUP($M357,$AN:$BA,MATCH($AX$1,$AN$1:$BA$1,0),0)+1))),
IF($M357="지정 캐릭터 PP",
  IF(AND(OR($B357=10,$B357=11),$M357=OFFSET($M357,-1,0)),OFFSET(R357,-1,0),
    INT($O357*(VLOOKUP($M357,$AN:$BA,MATCH($AX$1,$AN$1:$BA$1,0),0)*(VLOOKUP($M357,$AN:$BA,MATCH($AY$1,$AN$1:$BA$1,0),0)+$I357*(VLOOKUP($M357,$AN:$BA,MATCH($AZ$1,$AN$1:$BA$1,0),0)-VLOOKUP($M357,$AN:$BA,MATCH($AY$1,$AN$1:$BA$1,0),0)))))),
IF(OR($M357="안 지정 캐릭터 PP 일반등급",$M357="안 지정 캐릭터 PP 영웅등급"),
  IF(AND(OR($B357=10,$B357=11),$M357=OFFSET($M357,-1,0)),OFFSET(R357,-1,0),
    $O357*VLOOKUP($M357,$AN:$BA,MATCH($AX$1,$AN$1:$BA$1,0),0)),
"그외없음")))))))</f>
        <v>삭제</v>
      </c>
      <c r="S357" t="str">
        <f ca="1">IF(OR(ISNUMBER(N357),N357="삭제"),"",
IF(LEFT(N357,5)="Equip",
  IF($BN$1&lt;VLOOKUP(N357,[1]EquipTable!$1:$1048576,MATCH("업데이트순번",[1]EquipTable!$1:$1,0),0),"업데이트순번이상",""),
IF(LEFT(N357,5)="Actor",
  IF($BW$1&lt;VLOOKUP(N357,[2]ActorTable!$1:$1048576,MATCH("업데이트순번",[2]ActorTable!$1:$1,0),0),"업데이트순번이상",""),
"그외없음")))</f>
        <v/>
      </c>
      <c r="T357">
        <f t="shared" ca="1" si="100"/>
        <v>0</v>
      </c>
      <c r="AA357" t="str">
        <f t="shared" ca="1" si="101"/>
        <v/>
      </c>
      <c r="AH357" t="str">
        <f t="shared" si="102"/>
        <v/>
      </c>
      <c r="AI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IFERROR(VLOOKUP(AC357,[2]ActorTable!$A:$G,MATCH("이름참고",[2]ActorTable!$1:$1,0),0),"캐릭터없음"),
"")))))</f>
        <v/>
      </c>
      <c r="AJ357">
        <v>1</v>
      </c>
      <c r="AK35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v>
      </c>
      <c r="AL357" t="str">
        <f t="shared" ca="1" si="103"/>
        <v>{"dy":15,"sl":11}</v>
      </c>
    </row>
    <row r="358" spans="1:38">
      <c r="A358">
        <v>16</v>
      </c>
      <c r="B358">
        <v>11</v>
      </c>
      <c r="C358">
        <f t="shared" si="97"/>
        <v>2</v>
      </c>
      <c r="D358">
        <f t="shared" ca="1" si="109"/>
        <v>0.38816204750353711</v>
      </c>
      <c r="E358">
        <f t="shared" ca="1" si="109"/>
        <v>0.83273205585076449</v>
      </c>
      <c r="F358">
        <f t="shared" ca="1" si="109"/>
        <v>0.51461104779125111</v>
      </c>
      <c r="G358">
        <f t="shared" ca="1" si="109"/>
        <v>0.97183010672364512</v>
      </c>
      <c r="H358">
        <f t="shared" ca="1" si="109"/>
        <v>3.952408198235402E-2</v>
      </c>
      <c r="I358">
        <f t="shared" ca="1" si="109"/>
        <v>0.66620782707714854</v>
      </c>
      <c r="M358" t="str">
        <f t="shared" ca="1" si="99"/>
        <v>삭제</v>
      </c>
      <c r="N358" t="str">
        <f t="shared" ca="1" si="106"/>
        <v>삭제</v>
      </c>
      <c r="O358" t="str">
        <f t="shared" ca="1" si="104"/>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캐릭터",$M358="지정 캐릭터 LBP1",$M358="지정 캐릭터 LBP2",$M358="지정 캐릭터 LBP3",$M358="안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캐릭터",$M358="지정 캐릭터 LBP1",$M358="지정 캐릭터 LBP2",$M358="지정 캐릭터 LBP3"),
  IF(AND(OR($B358=10,$B358=11),$M358=OFFSET($M358,-1,0)),OFFSET(Q358,-1,0),
    IF(ISBLANK(VLOOKUP($N358,[2]ActorTable!$1:$1048576,MATCH("표준 DI pp Min",[2]ActorTable!$1:$1,0),0)),"삭제",
      INT(VLOOKUP($M358,$AN:$BA,MATCH($AX$1,$AN$1:$BA$1,0),0)*(VLOOKUP($N358,[2]ActorTable!$1:$1048576,MATCH("표준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VLOOKUP($M358,$AN:$BA,MATCH($AZ$1,$AN$1:$BA$1,0),0)+INT($H358*(VLOOKUP($M358,$AN:$BA,MATCH($BA$1,$AN$1:$BA$1,0),0)-VLOOKUP($M358,$AN:$BA,MATCH($AZ$1,$AN$1:$BA$1,0),0)+1))),
IF($M358="지정 캐릭터 PP",
  IF(AND(OR($B358=10,$B358=11),$M358=OFFSET($M358,-1,0)),OFFSET(Q358,-1,0),
    INT($O358*VLOOKUP($M358,$AN:$BA,MATCH($AX$1,$AN$1:$BA$1,0),0))),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영웅등급"),VLOOKUP($M358,$AN:$BA,MATCH($AX$1,$AN$1:$BA$1,0),0),
IF(OR($M358="지정 캐릭터",$M358="지정 캐릭터 LBP1",$M358="지정 캐릭터 LBP2",$M358="지정 캐릭터 LBP3"),
  IF(AND(OR($B358=10,$B358=11),$M358=OFFSET($M358,-1,0)),OFFSET(R358,-1,0),
    INT(VLOOKUP($M358,$AN:$BA,MATCH($AX$1,$AN$1:$BA$1,0),0)*(VLOOKUP($N358,[2]ActorTable!$1:$1048576,MATCH("표준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VLOOKUP($M358,$AN:$BA,MATCH($AX$1,$AN$1:$BA$1,0),0)+INT($I358*(VLOOKUP($M358,$AN:$BA,MATCH($AY$1,$AN$1:$BA$1,0),0)-VLOOKUP($M358,$AN:$BA,MATCH($AX$1,$AN$1:$BA$1,0),0)+1))),
IF($M358="지정 캐릭터 PP",
  IF(AND(OR($B358=10,$B358=11),$M358=OFFSET($M358,-1,0)),OFFSET(R358,-1,0),
    INT($O358*(VLOOKUP($M358,$AN:$BA,MATCH($AX$1,$AN$1:$BA$1,0),0)*(VLOOKUP($M358,$AN:$BA,MATCH($AY$1,$AN$1:$BA$1,0),0)+$I358*(VLOOKUP($M358,$AN:$BA,MATCH($AZ$1,$AN$1:$BA$1,0),0)-VLOOKUP($M358,$AN:$BA,MATCH($AY$1,$AN$1:$BA$1,0),0)))))),
IF(OR($M358="안 지정 캐릭터 PP 일반등급",$M358="안 지정 캐릭터 PP 영웅등급"),
  IF(AND(OR($B358=10,$B358=11),$M358=OFFSET($M358,-1,0)),OFFSET(R358,-1,0),
    $O358*VLOOKUP($M358,$AN:$BA,MATCH($AX$1,$AN$1:$BA$1,0),0)),
"그외없음")))))))</f>
        <v>삭제</v>
      </c>
      <c r="S358" t="str">
        <f ca="1">IF(OR(ISNUMBER(N358),N358="삭제"),"",
IF(LEFT(N358,5)="Equip",
  IF($BN$1&lt;VLOOKUP(N358,[1]EquipTable!$1:$1048576,MATCH("업데이트순번",[1]EquipTable!$1:$1,0),0),"업데이트순번이상",""),
IF(LEFT(N358,5)="Actor",
  IF($BW$1&lt;VLOOKUP(N358,[2]ActorTable!$1:$1048576,MATCH("업데이트순번",[2]ActorTable!$1:$1,0),0),"업데이트순번이상",""),
"그외없음")))</f>
        <v/>
      </c>
      <c r="T358">
        <f t="shared" ca="1" si="100"/>
        <v>0</v>
      </c>
      <c r="AA358" t="str">
        <f t="shared" ca="1" si="101"/>
        <v/>
      </c>
      <c r="AH358" t="str">
        <f t="shared" si="102"/>
        <v/>
      </c>
      <c r="AI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IFERROR(VLOOKUP(AC358,[2]ActorTable!$A:$G,MATCH("이름참고",[2]ActorTable!$1:$1,0),0),"캐릭터없음"),
"")))))</f>
        <v/>
      </c>
      <c r="AJ358">
        <v>1</v>
      </c>
      <c r="AK35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v>
      </c>
      <c r="AL358" t="str">
        <f t="shared" ca="1" si="103"/>
        <v>{"dy":16,"sl":11}</v>
      </c>
    </row>
    <row r="359" spans="1:38">
      <c r="A359">
        <v>17</v>
      </c>
      <c r="B359">
        <v>11</v>
      </c>
      <c r="C359">
        <f t="shared" si="97"/>
        <v>2</v>
      </c>
      <c r="D359">
        <f t="shared" ca="1" si="109"/>
        <v>0.50433314998530865</v>
      </c>
      <c r="E359">
        <f t="shared" ca="1" si="109"/>
        <v>0.65095463459015435</v>
      </c>
      <c r="F359">
        <f t="shared" ca="1" si="109"/>
        <v>0.50543945388408273</v>
      </c>
      <c r="G359">
        <f t="shared" ca="1" si="109"/>
        <v>6.0879609393342915E-2</v>
      </c>
      <c r="H359">
        <f t="shared" ca="1" si="109"/>
        <v>0.75445865917920441</v>
      </c>
      <c r="I359">
        <f t="shared" ca="1" si="109"/>
        <v>0.85986299392847076</v>
      </c>
      <c r="M359" t="str">
        <f t="shared" ca="1" si="99"/>
        <v>삭제</v>
      </c>
      <c r="N359" t="str">
        <f t="shared" ca="1" si="106"/>
        <v>삭제</v>
      </c>
      <c r="O359" t="str">
        <f t="shared" ca="1" si="104"/>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캐릭터",$M359="지정 캐릭터 LBP1",$M359="지정 캐릭터 LBP2",$M359="지정 캐릭터 LBP3",$M359="안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캐릭터",$M359="지정 캐릭터 LBP1",$M359="지정 캐릭터 LBP2",$M359="지정 캐릭터 LBP3"),
  IF(AND(OR($B359=10,$B359=11),$M359=OFFSET($M359,-1,0)),OFFSET(Q359,-1,0),
    IF(ISBLANK(VLOOKUP($N359,[2]ActorTable!$1:$1048576,MATCH("표준 DI pp Min",[2]ActorTable!$1:$1,0),0)),"삭제",
      INT(VLOOKUP($M359,$AN:$BA,MATCH($AX$1,$AN$1:$BA$1,0),0)*(VLOOKUP($N359,[2]ActorTable!$1:$1048576,MATCH("표준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VLOOKUP($M359,$AN:$BA,MATCH($AZ$1,$AN$1:$BA$1,0),0)+INT($H359*(VLOOKUP($M359,$AN:$BA,MATCH($BA$1,$AN$1:$BA$1,0),0)-VLOOKUP($M359,$AN:$BA,MATCH($AZ$1,$AN$1:$BA$1,0),0)+1))),
IF($M359="지정 캐릭터 PP",
  IF(AND(OR($B359=10,$B359=11),$M359=OFFSET($M359,-1,0)),OFFSET(Q359,-1,0),
    INT($O359*VLOOKUP($M359,$AN:$BA,MATCH($AX$1,$AN$1:$BA$1,0),0))),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영웅등급"),VLOOKUP($M359,$AN:$BA,MATCH($AX$1,$AN$1:$BA$1,0),0),
IF(OR($M359="지정 캐릭터",$M359="지정 캐릭터 LBP1",$M359="지정 캐릭터 LBP2",$M359="지정 캐릭터 LBP3"),
  IF(AND(OR($B359=10,$B359=11),$M359=OFFSET($M359,-1,0)),OFFSET(R359,-1,0),
    INT(VLOOKUP($M359,$AN:$BA,MATCH($AX$1,$AN$1:$BA$1,0),0)*(VLOOKUP($N359,[2]ActorTable!$1:$1048576,MATCH("표준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VLOOKUP($M359,$AN:$BA,MATCH($AX$1,$AN$1:$BA$1,0),0)+INT($I359*(VLOOKUP($M359,$AN:$BA,MATCH($AY$1,$AN$1:$BA$1,0),0)-VLOOKUP($M359,$AN:$BA,MATCH($AX$1,$AN$1:$BA$1,0),0)+1))),
IF($M359="지정 캐릭터 PP",
  IF(AND(OR($B359=10,$B359=11),$M359=OFFSET($M359,-1,0)),OFFSET(R359,-1,0),
    INT($O359*(VLOOKUP($M359,$AN:$BA,MATCH($AX$1,$AN$1:$BA$1,0),0)*(VLOOKUP($M359,$AN:$BA,MATCH($AY$1,$AN$1:$BA$1,0),0)+$I359*(VLOOKUP($M359,$AN:$BA,MATCH($AZ$1,$AN$1:$BA$1,0),0)-VLOOKUP($M359,$AN:$BA,MATCH($AY$1,$AN$1:$BA$1,0),0)))))),
IF(OR($M359="안 지정 캐릭터 PP 일반등급",$M359="안 지정 캐릭터 PP 영웅등급"),
  IF(AND(OR($B359=10,$B359=11),$M359=OFFSET($M359,-1,0)),OFFSET(R359,-1,0),
    $O359*VLOOKUP($M359,$AN:$BA,MATCH($AX$1,$AN$1:$BA$1,0),0)),
"그외없음")))))))</f>
        <v>삭제</v>
      </c>
      <c r="S359" t="str">
        <f ca="1">IF(OR(ISNUMBER(N359),N359="삭제"),"",
IF(LEFT(N359,5)="Equip",
  IF($BN$1&lt;VLOOKUP(N359,[1]EquipTable!$1:$1048576,MATCH("업데이트순번",[1]EquipTable!$1:$1,0),0),"업데이트순번이상",""),
IF(LEFT(N359,5)="Actor",
  IF($BW$1&lt;VLOOKUP(N359,[2]ActorTable!$1:$1048576,MATCH("업데이트순번",[2]ActorTable!$1:$1,0),0),"업데이트순번이상",""),
"그외없음")))</f>
        <v/>
      </c>
      <c r="T359">
        <f t="shared" ca="1" si="100"/>
        <v>0</v>
      </c>
      <c r="AA359" t="str">
        <f t="shared" ca="1" si="101"/>
        <v/>
      </c>
      <c r="AH359" t="str">
        <f t="shared" si="102"/>
        <v/>
      </c>
      <c r="AI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IFERROR(VLOOKUP(AC359,[2]ActorTable!$A:$G,MATCH("이름참고",[2]ActorTable!$1:$1,0),0),"캐릭터없음"),
"")))))</f>
        <v/>
      </c>
      <c r="AJ359">
        <v>1</v>
      </c>
      <c r="AK35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v>
      </c>
      <c r="AL359" t="str">
        <f t="shared" ca="1" si="103"/>
        <v>{"dy":17,"sl":11}</v>
      </c>
    </row>
    <row r="360" spans="1:38">
      <c r="A360">
        <v>18</v>
      </c>
      <c r="B360">
        <v>11</v>
      </c>
      <c r="C360">
        <f t="shared" si="97"/>
        <v>2</v>
      </c>
      <c r="D360">
        <f t="shared" ca="1" si="109"/>
        <v>0.26130620186529729</v>
      </c>
      <c r="E360">
        <f t="shared" ca="1" si="109"/>
        <v>0.17345548308546344</v>
      </c>
      <c r="F360">
        <f t="shared" ca="1" si="109"/>
        <v>0.71769228391203499</v>
      </c>
      <c r="G360">
        <f t="shared" ca="1" si="109"/>
        <v>0.44490478091857666</v>
      </c>
      <c r="H360">
        <f t="shared" ca="1" si="109"/>
        <v>0.73279217493931037</v>
      </c>
      <c r="I360">
        <f t="shared" ca="1" si="109"/>
        <v>0.9679603174542678</v>
      </c>
      <c r="M360" t="str">
        <f t="shared" ca="1" si="99"/>
        <v>삭제</v>
      </c>
      <c r="N360" t="str">
        <f t="shared" ca="1" si="106"/>
        <v>삭제</v>
      </c>
      <c r="O360" t="str">
        <f t="shared" ca="1" si="104"/>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캐릭터",$M360="지정 캐릭터 LBP1",$M360="지정 캐릭터 LBP2",$M360="지정 캐릭터 LBP3",$M360="안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캐릭터",$M360="지정 캐릭터 LBP1",$M360="지정 캐릭터 LBP2",$M360="지정 캐릭터 LBP3"),
  IF(AND(OR($B360=10,$B360=11),$M360=OFFSET($M360,-1,0)),OFFSET(Q360,-1,0),
    IF(ISBLANK(VLOOKUP($N360,[2]ActorTable!$1:$1048576,MATCH("표준 DI pp Min",[2]ActorTable!$1:$1,0),0)),"삭제",
      INT(VLOOKUP($M360,$AN:$BA,MATCH($AX$1,$AN$1:$BA$1,0),0)*(VLOOKUP($N360,[2]ActorTable!$1:$1048576,MATCH("표준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VLOOKUP($M360,$AN:$BA,MATCH($AZ$1,$AN$1:$BA$1,0),0)+INT($H360*(VLOOKUP($M360,$AN:$BA,MATCH($BA$1,$AN$1:$BA$1,0),0)-VLOOKUP($M360,$AN:$BA,MATCH($AZ$1,$AN$1:$BA$1,0),0)+1))),
IF($M360="지정 캐릭터 PP",
  IF(AND(OR($B360=10,$B360=11),$M360=OFFSET($M360,-1,0)),OFFSET(Q360,-1,0),
    INT($O360*VLOOKUP($M360,$AN:$BA,MATCH($AX$1,$AN$1:$BA$1,0),0))),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영웅등급"),VLOOKUP($M360,$AN:$BA,MATCH($AX$1,$AN$1:$BA$1,0),0),
IF(OR($M360="지정 캐릭터",$M360="지정 캐릭터 LBP1",$M360="지정 캐릭터 LBP2",$M360="지정 캐릭터 LBP3"),
  IF(AND(OR($B360=10,$B360=11),$M360=OFFSET($M360,-1,0)),OFFSET(R360,-1,0),
    INT(VLOOKUP($M360,$AN:$BA,MATCH($AX$1,$AN$1:$BA$1,0),0)*(VLOOKUP($N360,[2]ActorTable!$1:$1048576,MATCH("표준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VLOOKUP($M360,$AN:$BA,MATCH($AX$1,$AN$1:$BA$1,0),0)+INT($I360*(VLOOKUP($M360,$AN:$BA,MATCH($AY$1,$AN$1:$BA$1,0),0)-VLOOKUP($M360,$AN:$BA,MATCH($AX$1,$AN$1:$BA$1,0),0)+1))),
IF($M360="지정 캐릭터 PP",
  IF(AND(OR($B360=10,$B360=11),$M360=OFFSET($M360,-1,0)),OFFSET(R360,-1,0),
    INT($O360*(VLOOKUP($M360,$AN:$BA,MATCH($AX$1,$AN$1:$BA$1,0),0)*(VLOOKUP($M360,$AN:$BA,MATCH($AY$1,$AN$1:$BA$1,0),0)+$I360*(VLOOKUP($M360,$AN:$BA,MATCH($AZ$1,$AN$1:$BA$1,0),0)-VLOOKUP($M360,$AN:$BA,MATCH($AY$1,$AN$1:$BA$1,0),0)))))),
IF(OR($M360="안 지정 캐릭터 PP 일반등급",$M360="안 지정 캐릭터 PP 영웅등급"),
  IF(AND(OR($B360=10,$B360=11),$M360=OFFSET($M360,-1,0)),OFFSET(R360,-1,0),
    $O360*VLOOKUP($M360,$AN:$BA,MATCH($AX$1,$AN$1:$BA$1,0),0)),
"그외없음")))))))</f>
        <v>삭제</v>
      </c>
      <c r="S360" t="str">
        <f ca="1">IF(OR(ISNUMBER(N360),N360="삭제"),"",
IF(LEFT(N360,5)="Equip",
  IF($BN$1&lt;VLOOKUP(N360,[1]EquipTable!$1:$1048576,MATCH("업데이트순번",[1]EquipTable!$1:$1,0),0),"업데이트순번이상",""),
IF(LEFT(N360,5)="Actor",
  IF($BW$1&lt;VLOOKUP(N360,[2]ActorTable!$1:$1048576,MATCH("업데이트순번",[2]ActorTable!$1:$1,0),0),"업데이트순번이상",""),
"그외없음")))</f>
        <v/>
      </c>
      <c r="T360">
        <f t="shared" ca="1" si="100"/>
        <v>0</v>
      </c>
      <c r="AA360" t="str">
        <f t="shared" ca="1" si="101"/>
        <v/>
      </c>
      <c r="AH360" t="str">
        <f t="shared" si="102"/>
        <v/>
      </c>
      <c r="AI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IFERROR(VLOOKUP(AC360,[2]ActorTable!$A:$G,MATCH("이름참고",[2]ActorTable!$1:$1,0),0),"캐릭터없음"),
"")))))</f>
        <v/>
      </c>
      <c r="AJ360">
        <v>1</v>
      </c>
      <c r="AK36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v>
      </c>
      <c r="AL360" t="str">
        <f t="shared" ca="1" si="103"/>
        <v>{"dy":18,"sl":11}</v>
      </c>
    </row>
    <row r="361" spans="1:38">
      <c r="A361">
        <v>19</v>
      </c>
      <c r="B361">
        <v>11</v>
      </c>
      <c r="C361">
        <f t="shared" si="97"/>
        <v>2</v>
      </c>
      <c r="D361">
        <f t="shared" ca="1" si="109"/>
        <v>0.44616187897824</v>
      </c>
      <c r="E361">
        <f t="shared" ca="1" si="109"/>
        <v>0.98120552003812378</v>
      </c>
      <c r="F361">
        <f t="shared" ca="1" si="109"/>
        <v>0.64976907163699882</v>
      </c>
      <c r="G361">
        <f t="shared" ca="1" si="109"/>
        <v>2.3698709210573821E-2</v>
      </c>
      <c r="H361">
        <f t="shared" ca="1" si="109"/>
        <v>0.11979515108471162</v>
      </c>
      <c r="I361">
        <f t="shared" ca="1" si="109"/>
        <v>0.81063807895860673</v>
      </c>
      <c r="M361" t="str">
        <f t="shared" ca="1" si="99"/>
        <v>삭제</v>
      </c>
      <c r="N361" t="str">
        <f t="shared" ca="1" si="106"/>
        <v>삭제</v>
      </c>
      <c r="O361" t="str">
        <f t="shared" ca="1" si="104"/>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캐릭터",$M361="지정 캐릭터 LBP1",$M361="지정 캐릭터 LBP2",$M361="지정 캐릭터 LBP3",$M361="안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캐릭터",$M361="지정 캐릭터 LBP1",$M361="지정 캐릭터 LBP2",$M361="지정 캐릭터 LBP3"),
  IF(AND(OR($B361=10,$B361=11),$M361=OFFSET($M361,-1,0)),OFFSET(Q361,-1,0),
    IF(ISBLANK(VLOOKUP($N361,[2]ActorTable!$1:$1048576,MATCH("표준 DI pp Min",[2]ActorTable!$1:$1,0),0)),"삭제",
      INT(VLOOKUP($M361,$AN:$BA,MATCH($AX$1,$AN$1:$BA$1,0),0)*(VLOOKUP($N361,[2]ActorTable!$1:$1048576,MATCH("표준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VLOOKUP($M361,$AN:$BA,MATCH($AZ$1,$AN$1:$BA$1,0),0)+INT($H361*(VLOOKUP($M361,$AN:$BA,MATCH($BA$1,$AN$1:$BA$1,0),0)-VLOOKUP($M361,$AN:$BA,MATCH($AZ$1,$AN$1:$BA$1,0),0)+1))),
IF($M361="지정 캐릭터 PP",
  IF(AND(OR($B361=10,$B361=11),$M361=OFFSET($M361,-1,0)),OFFSET(Q361,-1,0),
    INT($O361*VLOOKUP($M361,$AN:$BA,MATCH($AX$1,$AN$1:$BA$1,0),0))),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영웅등급"),VLOOKUP($M361,$AN:$BA,MATCH($AX$1,$AN$1:$BA$1,0),0),
IF(OR($M361="지정 캐릭터",$M361="지정 캐릭터 LBP1",$M361="지정 캐릭터 LBP2",$M361="지정 캐릭터 LBP3"),
  IF(AND(OR($B361=10,$B361=11),$M361=OFFSET($M361,-1,0)),OFFSET(R361,-1,0),
    INT(VLOOKUP($M361,$AN:$BA,MATCH($AX$1,$AN$1:$BA$1,0),0)*(VLOOKUP($N361,[2]ActorTable!$1:$1048576,MATCH("표준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VLOOKUP($M361,$AN:$BA,MATCH($AX$1,$AN$1:$BA$1,0),0)+INT($I361*(VLOOKUP($M361,$AN:$BA,MATCH($AY$1,$AN$1:$BA$1,0),0)-VLOOKUP($M361,$AN:$BA,MATCH($AX$1,$AN$1:$BA$1,0),0)+1))),
IF($M361="지정 캐릭터 PP",
  IF(AND(OR($B361=10,$B361=11),$M361=OFFSET($M361,-1,0)),OFFSET(R361,-1,0),
    INT($O361*(VLOOKUP($M361,$AN:$BA,MATCH($AX$1,$AN$1:$BA$1,0),0)*(VLOOKUP($M361,$AN:$BA,MATCH($AY$1,$AN$1:$BA$1,0),0)+$I361*(VLOOKUP($M361,$AN:$BA,MATCH($AZ$1,$AN$1:$BA$1,0),0)-VLOOKUP($M361,$AN:$BA,MATCH($AY$1,$AN$1:$BA$1,0),0)))))),
IF(OR($M361="안 지정 캐릭터 PP 일반등급",$M361="안 지정 캐릭터 PP 영웅등급"),
  IF(AND(OR($B361=10,$B361=11),$M361=OFFSET($M361,-1,0)),OFFSET(R361,-1,0),
    $O361*VLOOKUP($M361,$AN:$BA,MATCH($AX$1,$AN$1:$BA$1,0),0)),
"그외없음")))))))</f>
        <v>삭제</v>
      </c>
      <c r="S361" t="str">
        <f ca="1">IF(OR(ISNUMBER(N361),N361="삭제"),"",
IF(LEFT(N361,5)="Equip",
  IF($BN$1&lt;VLOOKUP(N361,[1]EquipTable!$1:$1048576,MATCH("업데이트순번",[1]EquipTable!$1:$1,0),0),"업데이트순번이상",""),
IF(LEFT(N361,5)="Actor",
  IF($BW$1&lt;VLOOKUP(N361,[2]ActorTable!$1:$1048576,MATCH("업데이트순번",[2]ActorTable!$1:$1,0),0),"업데이트순번이상",""),
"그외없음")))</f>
        <v/>
      </c>
      <c r="T361">
        <f t="shared" ca="1" si="100"/>
        <v>0</v>
      </c>
      <c r="AA361" t="str">
        <f t="shared" ca="1" si="101"/>
        <v/>
      </c>
      <c r="AH361" t="str">
        <f t="shared" si="102"/>
        <v/>
      </c>
      <c r="AI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IFERROR(VLOOKUP(AC361,[2]ActorTable!$A:$G,MATCH("이름참고",[2]ActorTable!$1:$1,0),0),"캐릭터없음"),
"")))))</f>
        <v/>
      </c>
      <c r="AJ361">
        <v>1</v>
      </c>
      <c r="AK36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v>
      </c>
      <c r="AL361" t="str">
        <f t="shared" ca="1" si="103"/>
        <v>{"dy":19,"sl":11}</v>
      </c>
    </row>
    <row r="362" spans="1:38">
      <c r="A362">
        <v>20</v>
      </c>
      <c r="B362">
        <v>11</v>
      </c>
      <c r="C362">
        <f t="shared" si="97"/>
        <v>2</v>
      </c>
      <c r="D362">
        <f t="shared" ref="D362:I373" ca="1" si="110">RAND()</f>
        <v>0.89292336500173319</v>
      </c>
      <c r="E362">
        <f t="shared" ca="1" si="110"/>
        <v>1.1567127794399057E-2</v>
      </c>
      <c r="F362">
        <f t="shared" ca="1" si="110"/>
        <v>0.89068056549093233</v>
      </c>
      <c r="G362">
        <f t="shared" ca="1" si="110"/>
        <v>0.89048799907876552</v>
      </c>
      <c r="H362">
        <f t="shared" ca="1" si="110"/>
        <v>0.92878817620830156</v>
      </c>
      <c r="I362">
        <f t="shared" ca="1" si="110"/>
        <v>0.94950375919485286</v>
      </c>
      <c r="M362" t="str">
        <f t="shared" ca="1" si="99"/>
        <v>삭제</v>
      </c>
      <c r="N362" t="str">
        <f t="shared" ca="1" si="106"/>
        <v>삭제</v>
      </c>
      <c r="O362" t="str">
        <f t="shared" ca="1" si="104"/>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캐릭터",$M362="지정 캐릭터 LBP1",$M362="지정 캐릭터 LBP2",$M362="지정 캐릭터 LBP3",$M362="안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캐릭터",$M362="지정 캐릭터 LBP1",$M362="지정 캐릭터 LBP2",$M362="지정 캐릭터 LBP3"),
  IF(AND(OR($B362=10,$B362=11),$M362=OFFSET($M362,-1,0)),OFFSET(Q362,-1,0),
    IF(ISBLANK(VLOOKUP($N362,[2]ActorTable!$1:$1048576,MATCH("표준 DI pp Min",[2]ActorTable!$1:$1,0),0)),"삭제",
      INT(VLOOKUP($M362,$AN:$BA,MATCH($AX$1,$AN$1:$BA$1,0),0)*(VLOOKUP($N362,[2]ActorTable!$1:$1048576,MATCH("표준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VLOOKUP($M362,$AN:$BA,MATCH($AZ$1,$AN$1:$BA$1,0),0)+INT($H362*(VLOOKUP($M362,$AN:$BA,MATCH($BA$1,$AN$1:$BA$1,0),0)-VLOOKUP($M362,$AN:$BA,MATCH($AZ$1,$AN$1:$BA$1,0),0)+1))),
IF($M362="지정 캐릭터 PP",
  IF(AND(OR($B362=10,$B362=11),$M362=OFFSET($M362,-1,0)),OFFSET(Q362,-1,0),
    INT($O362*VLOOKUP($M362,$AN:$BA,MATCH($AX$1,$AN$1:$BA$1,0),0))),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영웅등급"),VLOOKUP($M362,$AN:$BA,MATCH($AX$1,$AN$1:$BA$1,0),0),
IF(OR($M362="지정 캐릭터",$M362="지정 캐릭터 LBP1",$M362="지정 캐릭터 LBP2",$M362="지정 캐릭터 LBP3"),
  IF(AND(OR($B362=10,$B362=11),$M362=OFFSET($M362,-1,0)),OFFSET(R362,-1,0),
    INT(VLOOKUP($M362,$AN:$BA,MATCH($AX$1,$AN$1:$BA$1,0),0)*(VLOOKUP($N362,[2]ActorTable!$1:$1048576,MATCH("표준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VLOOKUP($M362,$AN:$BA,MATCH($AX$1,$AN$1:$BA$1,0),0)+INT($I362*(VLOOKUP($M362,$AN:$BA,MATCH($AY$1,$AN$1:$BA$1,0),0)-VLOOKUP($M362,$AN:$BA,MATCH($AX$1,$AN$1:$BA$1,0),0)+1))),
IF($M362="지정 캐릭터 PP",
  IF(AND(OR($B362=10,$B362=11),$M362=OFFSET($M362,-1,0)),OFFSET(R362,-1,0),
    INT($O362*(VLOOKUP($M362,$AN:$BA,MATCH($AX$1,$AN$1:$BA$1,0),0)*(VLOOKUP($M362,$AN:$BA,MATCH($AY$1,$AN$1:$BA$1,0),0)+$I362*(VLOOKUP($M362,$AN:$BA,MATCH($AZ$1,$AN$1:$BA$1,0),0)-VLOOKUP($M362,$AN:$BA,MATCH($AY$1,$AN$1:$BA$1,0),0)))))),
IF(OR($M362="안 지정 캐릭터 PP 일반등급",$M362="안 지정 캐릭터 PP 영웅등급"),
  IF(AND(OR($B362=10,$B362=11),$M362=OFFSET($M362,-1,0)),OFFSET(R362,-1,0),
    $O362*VLOOKUP($M362,$AN:$BA,MATCH($AX$1,$AN$1:$BA$1,0),0)),
"그외없음")))))))</f>
        <v>삭제</v>
      </c>
      <c r="S362" t="str">
        <f ca="1">IF(OR(ISNUMBER(N362),N362="삭제"),"",
IF(LEFT(N362,5)="Equip",
  IF($BN$1&lt;VLOOKUP(N362,[1]EquipTable!$1:$1048576,MATCH("업데이트순번",[1]EquipTable!$1:$1,0),0),"업데이트순번이상",""),
IF(LEFT(N362,5)="Actor",
  IF($BW$1&lt;VLOOKUP(N362,[2]ActorTable!$1:$1048576,MATCH("업데이트순번",[2]ActorTable!$1:$1,0),0),"업데이트순번이상",""),
"그외없음")))</f>
        <v/>
      </c>
      <c r="T362">
        <f t="shared" ca="1" si="100"/>
        <v>0</v>
      </c>
      <c r="AA362" t="str">
        <f t="shared" ca="1" si="101"/>
        <v/>
      </c>
      <c r="AH362" t="str">
        <f t="shared" si="102"/>
        <v/>
      </c>
      <c r="AI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IFERROR(VLOOKUP(AC362,[2]ActorTable!$A:$G,MATCH("이름참고",[2]ActorTable!$1:$1,0),0),"캐릭터없음"),
"")))))</f>
        <v/>
      </c>
      <c r="AJ362">
        <v>1</v>
      </c>
      <c r="AK36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v>
      </c>
      <c r="AL362" t="str">
        <f t="shared" ca="1" si="103"/>
        <v>{"dy":20,"sl":11}</v>
      </c>
    </row>
    <row r="363" spans="1:38">
      <c r="A363">
        <v>21</v>
      </c>
      <c r="B363">
        <v>11</v>
      </c>
      <c r="C363">
        <f t="shared" si="97"/>
        <v>2</v>
      </c>
      <c r="D363">
        <f t="shared" ca="1" si="110"/>
        <v>0.26062586960024292</v>
      </c>
      <c r="E363">
        <f t="shared" ca="1" si="110"/>
        <v>0.11364498537032874</v>
      </c>
      <c r="F363">
        <f t="shared" ca="1" si="110"/>
        <v>7.0714998627148917E-2</v>
      </c>
      <c r="G363">
        <f t="shared" ca="1" si="110"/>
        <v>0.89075247685396708</v>
      </c>
      <c r="H363">
        <f t="shared" ca="1" si="110"/>
        <v>0.9838333037407001</v>
      </c>
      <c r="I363">
        <f t="shared" ca="1" si="110"/>
        <v>0.2650004279930217</v>
      </c>
      <c r="M363" t="str">
        <f t="shared" ca="1" si="99"/>
        <v>삭제</v>
      </c>
      <c r="N363" t="str">
        <f t="shared" ca="1" si="106"/>
        <v>삭제</v>
      </c>
      <c r="O363" t="str">
        <f t="shared" ca="1" si="104"/>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캐릭터",$M363="지정 캐릭터 LBP1",$M363="지정 캐릭터 LBP2",$M363="지정 캐릭터 LBP3",$M363="안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캐릭터",$M363="지정 캐릭터 LBP1",$M363="지정 캐릭터 LBP2",$M363="지정 캐릭터 LBP3"),
  IF(AND(OR($B363=10,$B363=11),$M363=OFFSET($M363,-1,0)),OFFSET(Q363,-1,0),
    IF(ISBLANK(VLOOKUP($N363,[2]ActorTable!$1:$1048576,MATCH("표준 DI pp Min",[2]ActorTable!$1:$1,0),0)),"삭제",
      INT(VLOOKUP($M363,$AN:$BA,MATCH($AX$1,$AN$1:$BA$1,0),0)*(VLOOKUP($N363,[2]ActorTable!$1:$1048576,MATCH("표준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VLOOKUP($M363,$AN:$BA,MATCH($AZ$1,$AN$1:$BA$1,0),0)+INT($H363*(VLOOKUP($M363,$AN:$BA,MATCH($BA$1,$AN$1:$BA$1,0),0)-VLOOKUP($M363,$AN:$BA,MATCH($AZ$1,$AN$1:$BA$1,0),0)+1))),
IF($M363="지정 캐릭터 PP",
  IF(AND(OR($B363=10,$B363=11),$M363=OFFSET($M363,-1,0)),OFFSET(Q363,-1,0),
    INT($O363*VLOOKUP($M363,$AN:$BA,MATCH($AX$1,$AN$1:$BA$1,0),0))),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영웅등급"),VLOOKUP($M363,$AN:$BA,MATCH($AX$1,$AN$1:$BA$1,0),0),
IF(OR($M363="지정 캐릭터",$M363="지정 캐릭터 LBP1",$M363="지정 캐릭터 LBP2",$M363="지정 캐릭터 LBP3"),
  IF(AND(OR($B363=10,$B363=11),$M363=OFFSET($M363,-1,0)),OFFSET(R363,-1,0),
    INT(VLOOKUP($M363,$AN:$BA,MATCH($AX$1,$AN$1:$BA$1,0),0)*(VLOOKUP($N363,[2]ActorTable!$1:$1048576,MATCH("표준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VLOOKUP($M363,$AN:$BA,MATCH($AX$1,$AN$1:$BA$1,0),0)+INT($I363*(VLOOKUP($M363,$AN:$BA,MATCH($AY$1,$AN$1:$BA$1,0),0)-VLOOKUP($M363,$AN:$BA,MATCH($AX$1,$AN$1:$BA$1,0),0)+1))),
IF($M363="지정 캐릭터 PP",
  IF(AND(OR($B363=10,$B363=11),$M363=OFFSET($M363,-1,0)),OFFSET(R363,-1,0),
    INT($O363*(VLOOKUP($M363,$AN:$BA,MATCH($AX$1,$AN$1:$BA$1,0),0)*(VLOOKUP($M363,$AN:$BA,MATCH($AY$1,$AN$1:$BA$1,0),0)+$I363*(VLOOKUP($M363,$AN:$BA,MATCH($AZ$1,$AN$1:$BA$1,0),0)-VLOOKUP($M363,$AN:$BA,MATCH($AY$1,$AN$1:$BA$1,0),0)))))),
IF(OR($M363="안 지정 캐릭터 PP 일반등급",$M363="안 지정 캐릭터 PP 영웅등급"),
  IF(AND(OR($B363=10,$B363=11),$M363=OFFSET($M363,-1,0)),OFFSET(R363,-1,0),
    $O363*VLOOKUP($M363,$AN:$BA,MATCH($AX$1,$AN$1:$BA$1,0),0)),
"그외없음")))))))</f>
        <v>삭제</v>
      </c>
      <c r="S363" t="str">
        <f ca="1">IF(OR(ISNUMBER(N363),N363="삭제"),"",
IF(LEFT(N363,5)="Equip",
  IF($BN$1&lt;VLOOKUP(N363,[1]EquipTable!$1:$1048576,MATCH("업데이트순번",[1]EquipTable!$1:$1,0),0),"업데이트순번이상",""),
IF(LEFT(N363,5)="Actor",
  IF($BW$1&lt;VLOOKUP(N363,[2]ActorTable!$1:$1048576,MATCH("업데이트순번",[2]ActorTable!$1:$1,0),0),"업데이트순번이상",""),
"그외없음")))</f>
        <v/>
      </c>
      <c r="T363">
        <f t="shared" ca="1" si="100"/>
        <v>0</v>
      </c>
      <c r="AA363" t="str">
        <f t="shared" ca="1" si="101"/>
        <v/>
      </c>
      <c r="AH363" t="str">
        <f t="shared" si="102"/>
        <v/>
      </c>
      <c r="AI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IFERROR(VLOOKUP(AC363,[2]ActorTable!$A:$G,MATCH("이름참고",[2]ActorTable!$1:$1,0),0),"캐릭터없음"),
"")))))</f>
        <v/>
      </c>
      <c r="AJ363">
        <v>1</v>
      </c>
      <c r="AK36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v>
      </c>
      <c r="AL363" t="str">
        <f t="shared" ca="1" si="103"/>
        <v>{"dy":21,"sl":11}</v>
      </c>
    </row>
    <row r="364" spans="1:38">
      <c r="A364">
        <v>22</v>
      </c>
      <c r="B364">
        <v>11</v>
      </c>
      <c r="C364">
        <f t="shared" si="97"/>
        <v>2</v>
      </c>
      <c r="D364">
        <f t="shared" ca="1" si="110"/>
        <v>0.81792746356572044</v>
      </c>
      <c r="E364">
        <f t="shared" ca="1" si="110"/>
        <v>0.24036102879765331</v>
      </c>
      <c r="F364">
        <f t="shared" ca="1" si="110"/>
        <v>4.8487275256076212E-2</v>
      </c>
      <c r="G364">
        <f t="shared" ca="1" si="110"/>
        <v>0.92603229595316572</v>
      </c>
      <c r="H364">
        <f t="shared" ca="1" si="110"/>
        <v>0.22942702741832244</v>
      </c>
      <c r="I364">
        <f t="shared" ca="1" si="110"/>
        <v>0.69470577963399105</v>
      </c>
      <c r="M364" t="str">
        <f t="shared" ca="1" si="99"/>
        <v>삭제</v>
      </c>
      <c r="N364" t="str">
        <f t="shared" ca="1" si="106"/>
        <v>삭제</v>
      </c>
      <c r="O364" t="str">
        <f t="shared" ca="1" si="104"/>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캐릭터",$M364="지정 캐릭터 LBP1",$M364="지정 캐릭터 LBP2",$M364="지정 캐릭터 LBP3",$M364="안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캐릭터",$M364="지정 캐릭터 LBP1",$M364="지정 캐릭터 LBP2",$M364="지정 캐릭터 LBP3"),
  IF(AND(OR($B364=10,$B364=11),$M364=OFFSET($M364,-1,0)),OFFSET(Q364,-1,0),
    IF(ISBLANK(VLOOKUP($N364,[2]ActorTable!$1:$1048576,MATCH("표준 DI pp Min",[2]ActorTable!$1:$1,0),0)),"삭제",
      INT(VLOOKUP($M364,$AN:$BA,MATCH($AX$1,$AN$1:$BA$1,0),0)*(VLOOKUP($N364,[2]ActorTable!$1:$1048576,MATCH("표준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VLOOKUP($M364,$AN:$BA,MATCH($AZ$1,$AN$1:$BA$1,0),0)+INT($H364*(VLOOKUP($M364,$AN:$BA,MATCH($BA$1,$AN$1:$BA$1,0),0)-VLOOKUP($M364,$AN:$BA,MATCH($AZ$1,$AN$1:$BA$1,0),0)+1))),
IF($M364="지정 캐릭터 PP",
  IF(AND(OR($B364=10,$B364=11),$M364=OFFSET($M364,-1,0)),OFFSET(Q364,-1,0),
    INT($O364*VLOOKUP($M364,$AN:$BA,MATCH($AX$1,$AN$1:$BA$1,0),0))),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영웅등급"),VLOOKUP($M364,$AN:$BA,MATCH($AX$1,$AN$1:$BA$1,0),0),
IF(OR($M364="지정 캐릭터",$M364="지정 캐릭터 LBP1",$M364="지정 캐릭터 LBP2",$M364="지정 캐릭터 LBP3"),
  IF(AND(OR($B364=10,$B364=11),$M364=OFFSET($M364,-1,0)),OFFSET(R364,-1,0),
    INT(VLOOKUP($M364,$AN:$BA,MATCH($AX$1,$AN$1:$BA$1,0),0)*(VLOOKUP($N364,[2]ActorTable!$1:$1048576,MATCH("표준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VLOOKUP($M364,$AN:$BA,MATCH($AX$1,$AN$1:$BA$1,0),0)+INT($I364*(VLOOKUP($M364,$AN:$BA,MATCH($AY$1,$AN$1:$BA$1,0),0)-VLOOKUP($M364,$AN:$BA,MATCH($AX$1,$AN$1:$BA$1,0),0)+1))),
IF($M364="지정 캐릭터 PP",
  IF(AND(OR($B364=10,$B364=11),$M364=OFFSET($M364,-1,0)),OFFSET(R364,-1,0),
    INT($O364*(VLOOKUP($M364,$AN:$BA,MATCH($AX$1,$AN$1:$BA$1,0),0)*(VLOOKUP($M364,$AN:$BA,MATCH($AY$1,$AN$1:$BA$1,0),0)+$I364*(VLOOKUP($M364,$AN:$BA,MATCH($AZ$1,$AN$1:$BA$1,0),0)-VLOOKUP($M364,$AN:$BA,MATCH($AY$1,$AN$1:$BA$1,0),0)))))),
IF(OR($M364="안 지정 캐릭터 PP 일반등급",$M364="안 지정 캐릭터 PP 영웅등급"),
  IF(AND(OR($B364=10,$B364=11),$M364=OFFSET($M364,-1,0)),OFFSET(R364,-1,0),
    $O364*VLOOKUP($M364,$AN:$BA,MATCH($AX$1,$AN$1:$BA$1,0),0)),
"그외없음")))))))</f>
        <v>삭제</v>
      </c>
      <c r="S364" t="str">
        <f ca="1">IF(OR(ISNUMBER(N364),N364="삭제"),"",
IF(LEFT(N364,5)="Equip",
  IF($BN$1&lt;VLOOKUP(N364,[1]EquipTable!$1:$1048576,MATCH("업데이트순번",[1]EquipTable!$1:$1,0),0),"업데이트순번이상",""),
IF(LEFT(N364,5)="Actor",
  IF($BW$1&lt;VLOOKUP(N364,[2]ActorTable!$1:$1048576,MATCH("업데이트순번",[2]ActorTable!$1:$1,0),0),"업데이트순번이상",""),
"그외없음")))</f>
        <v/>
      </c>
      <c r="T364">
        <f t="shared" ca="1" si="100"/>
        <v>0</v>
      </c>
      <c r="AA364" t="str">
        <f t="shared" ca="1" si="101"/>
        <v/>
      </c>
      <c r="AH364" t="str">
        <f t="shared" si="102"/>
        <v/>
      </c>
      <c r="AI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IFERROR(VLOOKUP(AC364,[2]ActorTable!$A:$G,MATCH("이름참고",[2]ActorTable!$1:$1,0),0),"캐릭터없음"),
"")))))</f>
        <v/>
      </c>
      <c r="AJ364">
        <v>1</v>
      </c>
      <c r="AK36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v>
      </c>
      <c r="AL364" t="str">
        <f t="shared" ca="1" si="103"/>
        <v>{"dy":22,"sl":11}</v>
      </c>
    </row>
    <row r="365" spans="1:38">
      <c r="A365">
        <v>23</v>
      </c>
      <c r="B365">
        <v>11</v>
      </c>
      <c r="C365">
        <f t="shared" si="97"/>
        <v>2</v>
      </c>
      <c r="D365">
        <f t="shared" ca="1" si="110"/>
        <v>0.14702283566964769</v>
      </c>
      <c r="E365">
        <f t="shared" ca="1" si="110"/>
        <v>0.19727372736581517</v>
      </c>
      <c r="F365">
        <f t="shared" ca="1" si="110"/>
        <v>0.18226507193954045</v>
      </c>
      <c r="G365">
        <f t="shared" ca="1" si="110"/>
        <v>0.32658909004780678</v>
      </c>
      <c r="H365">
        <f t="shared" ca="1" si="110"/>
        <v>0.22723156478369611</v>
      </c>
      <c r="I365">
        <f t="shared" ca="1" si="110"/>
        <v>0.87502542652115634</v>
      </c>
      <c r="M365" t="str">
        <f t="shared" ca="1" si="99"/>
        <v>삭제</v>
      </c>
      <c r="N365" t="str">
        <f t="shared" ca="1" si="106"/>
        <v>삭제</v>
      </c>
      <c r="O365" t="str">
        <f t="shared" ca="1" si="104"/>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캐릭터",$M365="지정 캐릭터 LBP1",$M365="지정 캐릭터 LBP2",$M365="지정 캐릭터 LBP3",$M365="안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캐릭터",$M365="지정 캐릭터 LBP1",$M365="지정 캐릭터 LBP2",$M365="지정 캐릭터 LBP3"),
  IF(AND(OR($B365=10,$B365=11),$M365=OFFSET($M365,-1,0)),OFFSET(Q365,-1,0),
    IF(ISBLANK(VLOOKUP($N365,[2]ActorTable!$1:$1048576,MATCH("표준 DI pp Min",[2]ActorTable!$1:$1,0),0)),"삭제",
      INT(VLOOKUP($M365,$AN:$BA,MATCH($AX$1,$AN$1:$BA$1,0),0)*(VLOOKUP($N365,[2]ActorTable!$1:$1048576,MATCH("표준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VLOOKUP($M365,$AN:$BA,MATCH($AZ$1,$AN$1:$BA$1,0),0)+INT($H365*(VLOOKUP($M365,$AN:$BA,MATCH($BA$1,$AN$1:$BA$1,0),0)-VLOOKUP($M365,$AN:$BA,MATCH($AZ$1,$AN$1:$BA$1,0),0)+1))),
IF($M365="지정 캐릭터 PP",
  IF(AND(OR($B365=10,$B365=11),$M365=OFFSET($M365,-1,0)),OFFSET(Q365,-1,0),
    INT($O365*VLOOKUP($M365,$AN:$BA,MATCH($AX$1,$AN$1:$BA$1,0),0))),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영웅등급"),VLOOKUP($M365,$AN:$BA,MATCH($AX$1,$AN$1:$BA$1,0),0),
IF(OR($M365="지정 캐릭터",$M365="지정 캐릭터 LBP1",$M365="지정 캐릭터 LBP2",$M365="지정 캐릭터 LBP3"),
  IF(AND(OR($B365=10,$B365=11),$M365=OFFSET($M365,-1,0)),OFFSET(R365,-1,0),
    INT(VLOOKUP($M365,$AN:$BA,MATCH($AX$1,$AN$1:$BA$1,0),0)*(VLOOKUP($N365,[2]ActorTable!$1:$1048576,MATCH("표준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VLOOKUP($M365,$AN:$BA,MATCH($AX$1,$AN$1:$BA$1,0),0)+INT($I365*(VLOOKUP($M365,$AN:$BA,MATCH($AY$1,$AN$1:$BA$1,0),0)-VLOOKUP($M365,$AN:$BA,MATCH($AX$1,$AN$1:$BA$1,0),0)+1))),
IF($M365="지정 캐릭터 PP",
  IF(AND(OR($B365=10,$B365=11),$M365=OFFSET($M365,-1,0)),OFFSET(R365,-1,0),
    INT($O365*(VLOOKUP($M365,$AN:$BA,MATCH($AX$1,$AN$1:$BA$1,0),0)*(VLOOKUP($M365,$AN:$BA,MATCH($AY$1,$AN$1:$BA$1,0),0)+$I365*(VLOOKUP($M365,$AN:$BA,MATCH($AZ$1,$AN$1:$BA$1,0),0)-VLOOKUP($M365,$AN:$BA,MATCH($AY$1,$AN$1:$BA$1,0),0)))))),
IF(OR($M365="안 지정 캐릭터 PP 일반등급",$M365="안 지정 캐릭터 PP 영웅등급"),
  IF(AND(OR($B365=10,$B365=11),$M365=OFFSET($M365,-1,0)),OFFSET(R365,-1,0),
    $O365*VLOOKUP($M365,$AN:$BA,MATCH($AX$1,$AN$1:$BA$1,0),0)),
"그외없음")))))))</f>
        <v>삭제</v>
      </c>
      <c r="S365" t="str">
        <f ca="1">IF(OR(ISNUMBER(N365),N365="삭제"),"",
IF(LEFT(N365,5)="Equip",
  IF($BN$1&lt;VLOOKUP(N365,[1]EquipTable!$1:$1048576,MATCH("업데이트순번",[1]EquipTable!$1:$1,0),0),"업데이트순번이상",""),
IF(LEFT(N365,5)="Actor",
  IF($BW$1&lt;VLOOKUP(N365,[2]ActorTable!$1:$1048576,MATCH("업데이트순번",[2]ActorTable!$1:$1,0),0),"업데이트순번이상",""),
"그외없음")))</f>
        <v/>
      </c>
      <c r="T365">
        <f t="shared" ca="1" si="100"/>
        <v>0</v>
      </c>
      <c r="AA365" t="str">
        <f t="shared" ca="1" si="101"/>
        <v/>
      </c>
      <c r="AH365" t="str">
        <f t="shared" si="102"/>
        <v/>
      </c>
      <c r="AI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IFERROR(VLOOKUP(AC365,[2]ActorTable!$A:$G,MATCH("이름참고",[2]ActorTable!$1:$1,0),0),"캐릭터없음"),
"")))))</f>
        <v/>
      </c>
      <c r="AJ365">
        <v>1</v>
      </c>
      <c r="AK36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v>
      </c>
      <c r="AL365" t="str">
        <f t="shared" ca="1" si="103"/>
        <v>{"dy":23,"sl":11}</v>
      </c>
    </row>
    <row r="366" spans="1:38">
      <c r="A366">
        <v>24</v>
      </c>
      <c r="B366">
        <v>11</v>
      </c>
      <c r="C366">
        <f t="shared" si="97"/>
        <v>2</v>
      </c>
      <c r="D366">
        <f t="shared" ca="1" si="110"/>
        <v>0.45761060340683812</v>
      </c>
      <c r="E366">
        <f t="shared" ca="1" si="110"/>
        <v>6.04442297819765E-2</v>
      </c>
      <c r="F366">
        <f t="shared" ca="1" si="110"/>
        <v>0.91413142944672598</v>
      </c>
      <c r="G366">
        <f t="shared" ca="1" si="110"/>
        <v>0.56909248685160907</v>
      </c>
      <c r="H366">
        <f t="shared" ca="1" si="110"/>
        <v>4.2853099461143129E-2</v>
      </c>
      <c r="I366">
        <f t="shared" ca="1" si="110"/>
        <v>0.66922188399839655</v>
      </c>
      <c r="M366" t="str">
        <f t="shared" ca="1" si="99"/>
        <v>삭제</v>
      </c>
      <c r="N366" t="str">
        <f t="shared" ca="1" si="106"/>
        <v>삭제</v>
      </c>
      <c r="O366" t="str">
        <f t="shared" ca="1" si="104"/>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캐릭터",$M366="지정 캐릭터 LBP1",$M366="지정 캐릭터 LBP2",$M366="지정 캐릭터 LBP3",$M366="안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캐릭터",$M366="지정 캐릭터 LBP1",$M366="지정 캐릭터 LBP2",$M366="지정 캐릭터 LBP3"),
  IF(AND(OR($B366=10,$B366=11),$M366=OFFSET($M366,-1,0)),OFFSET(Q366,-1,0),
    IF(ISBLANK(VLOOKUP($N366,[2]ActorTable!$1:$1048576,MATCH("표준 DI pp Min",[2]ActorTable!$1:$1,0),0)),"삭제",
      INT(VLOOKUP($M366,$AN:$BA,MATCH($AX$1,$AN$1:$BA$1,0),0)*(VLOOKUP($N366,[2]ActorTable!$1:$1048576,MATCH("표준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VLOOKUP($M366,$AN:$BA,MATCH($AZ$1,$AN$1:$BA$1,0),0)+INT($H366*(VLOOKUP($M366,$AN:$BA,MATCH($BA$1,$AN$1:$BA$1,0),0)-VLOOKUP($M366,$AN:$BA,MATCH($AZ$1,$AN$1:$BA$1,0),0)+1))),
IF($M366="지정 캐릭터 PP",
  IF(AND(OR($B366=10,$B366=11),$M366=OFFSET($M366,-1,0)),OFFSET(Q366,-1,0),
    INT($O366*VLOOKUP($M366,$AN:$BA,MATCH($AX$1,$AN$1:$BA$1,0),0))),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영웅등급"),VLOOKUP($M366,$AN:$BA,MATCH($AX$1,$AN$1:$BA$1,0),0),
IF(OR($M366="지정 캐릭터",$M366="지정 캐릭터 LBP1",$M366="지정 캐릭터 LBP2",$M366="지정 캐릭터 LBP3"),
  IF(AND(OR($B366=10,$B366=11),$M366=OFFSET($M366,-1,0)),OFFSET(R366,-1,0),
    INT(VLOOKUP($M366,$AN:$BA,MATCH($AX$1,$AN$1:$BA$1,0),0)*(VLOOKUP($N366,[2]ActorTable!$1:$1048576,MATCH("표준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VLOOKUP($M366,$AN:$BA,MATCH($AX$1,$AN$1:$BA$1,0),0)+INT($I366*(VLOOKUP($M366,$AN:$BA,MATCH($AY$1,$AN$1:$BA$1,0),0)-VLOOKUP($M366,$AN:$BA,MATCH($AX$1,$AN$1:$BA$1,0),0)+1))),
IF($M366="지정 캐릭터 PP",
  IF(AND(OR($B366=10,$B366=11),$M366=OFFSET($M366,-1,0)),OFFSET(R366,-1,0),
    INT($O366*(VLOOKUP($M366,$AN:$BA,MATCH($AX$1,$AN$1:$BA$1,0),0)*(VLOOKUP($M366,$AN:$BA,MATCH($AY$1,$AN$1:$BA$1,0),0)+$I366*(VLOOKUP($M366,$AN:$BA,MATCH($AZ$1,$AN$1:$BA$1,0),0)-VLOOKUP($M366,$AN:$BA,MATCH($AY$1,$AN$1:$BA$1,0),0)))))),
IF(OR($M366="안 지정 캐릭터 PP 일반등급",$M366="안 지정 캐릭터 PP 영웅등급"),
  IF(AND(OR($B366=10,$B366=11),$M366=OFFSET($M366,-1,0)),OFFSET(R366,-1,0),
    $O366*VLOOKUP($M366,$AN:$BA,MATCH($AX$1,$AN$1:$BA$1,0),0)),
"그외없음")))))))</f>
        <v>삭제</v>
      </c>
      <c r="S366" t="str">
        <f ca="1">IF(OR(ISNUMBER(N366),N366="삭제"),"",
IF(LEFT(N366,5)="Equip",
  IF($BN$1&lt;VLOOKUP(N366,[1]EquipTable!$1:$1048576,MATCH("업데이트순번",[1]EquipTable!$1:$1,0),0),"업데이트순번이상",""),
IF(LEFT(N366,5)="Actor",
  IF($BW$1&lt;VLOOKUP(N366,[2]ActorTable!$1:$1048576,MATCH("업데이트순번",[2]ActorTable!$1:$1,0),0),"업데이트순번이상",""),
"그외없음")))</f>
        <v/>
      </c>
      <c r="T366">
        <f t="shared" ca="1" si="100"/>
        <v>0</v>
      </c>
      <c r="AA366" t="str">
        <f t="shared" ca="1" si="101"/>
        <v/>
      </c>
      <c r="AH366" t="str">
        <f t="shared" si="102"/>
        <v/>
      </c>
      <c r="AI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IFERROR(VLOOKUP(AC366,[2]ActorTable!$A:$G,MATCH("이름참고",[2]ActorTable!$1:$1,0),0),"캐릭터없음"),
"")))))</f>
        <v/>
      </c>
      <c r="AJ366">
        <v>1</v>
      </c>
      <c r="AK36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v>
      </c>
      <c r="AL366" t="str">
        <f t="shared" ca="1" si="103"/>
        <v>{"dy":24,"sl":11}</v>
      </c>
    </row>
    <row r="367" spans="1:38">
      <c r="A367">
        <v>25</v>
      </c>
      <c r="B367">
        <v>11</v>
      </c>
      <c r="C367">
        <f t="shared" si="97"/>
        <v>2</v>
      </c>
      <c r="D367">
        <f t="shared" ca="1" si="110"/>
        <v>0.16508907602702716</v>
      </c>
      <c r="E367">
        <f t="shared" ca="1" si="110"/>
        <v>0.53000393058983519</v>
      </c>
      <c r="F367">
        <f t="shared" ca="1" si="110"/>
        <v>0.64305387516348345</v>
      </c>
      <c r="G367">
        <f t="shared" ca="1" si="110"/>
        <v>0.12535345095164685</v>
      </c>
      <c r="H367">
        <f t="shared" ca="1" si="110"/>
        <v>0.52294967590124508</v>
      </c>
      <c r="I367">
        <f t="shared" ca="1" si="110"/>
        <v>0.31750431466120754</v>
      </c>
      <c r="J367" t="s">
        <v>87</v>
      </c>
      <c r="K367" t="s">
        <v>262</v>
      </c>
      <c r="L367">
        <v>45</v>
      </c>
      <c r="M367" t="str">
        <f t="shared" si="99"/>
        <v>지정 캐릭터 PP</v>
      </c>
      <c r="N367" t="e">
        <f t="shared" ca="1" si="106"/>
        <v>#N/A</v>
      </c>
      <c r="O367">
        <f t="shared" ca="1" si="104"/>
        <v>45</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캐릭터",$M367="지정 캐릭터 LBP1",$M367="지정 캐릭터 LBP2",$M367="지정 캐릭터 LBP3",$M367="안 지정 캐릭터 영웅등급"),"DI",
IF($M367="지정 캐릭터 PP","DI",
IF(OR($M367="안 지정 캐릭터 PP 일반등급",$M367="안 지정 캐릭터 PP 영웅등급"),"GO",
"그외없음"))))))</f>
        <v>DI</v>
      </c>
      <c r="Q367">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캐릭터",$M367="지정 캐릭터 LBP1",$M367="지정 캐릭터 LBP2",$M367="지정 캐릭터 LBP3"),
  IF(AND(OR($B367=10,$B367=11),$M367=OFFSET($M367,-1,0)),OFFSET(Q367,-1,0),
    IF(ISBLANK(VLOOKUP($N367,[2]ActorTable!$1:$1048576,MATCH("표준 DI pp Min",[2]ActorTable!$1:$1,0),0)),"삭제",
      INT(VLOOKUP($M367,$AN:$BA,MATCH($AX$1,$AN$1:$BA$1,0),0)*(VLOOKUP($N367,[2]ActorTable!$1:$1048576,MATCH("표준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VLOOKUP($M367,$AN:$BA,MATCH($AZ$1,$AN$1:$BA$1,0),0)+INT($H367*(VLOOKUP($M367,$AN:$BA,MATCH($BA$1,$AN$1:$BA$1,0),0)-VLOOKUP($M367,$AN:$BA,MATCH($AZ$1,$AN$1:$BA$1,0),0)+1))),
IF($M367="지정 캐릭터 PP",
  IF(AND(OR($B367=10,$B367=11),$M367=OFFSET($M367,-1,0)),OFFSET(Q367,-1,0),
    INT($O367*VLOOKUP($M367,$AN:$BA,MATCH($AX$1,$AN$1:$BA$1,0),0))),
"그외없음")))))))</f>
        <v>14</v>
      </c>
      <c r="R367">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영웅등급"),VLOOKUP($M367,$AN:$BA,MATCH($AX$1,$AN$1:$BA$1,0),0),
IF(OR($M367="지정 캐릭터",$M367="지정 캐릭터 LBP1",$M367="지정 캐릭터 LBP2",$M367="지정 캐릭터 LBP3"),
  IF(AND(OR($B367=10,$B367=11),$M367=OFFSET($M367,-1,0)),OFFSET(R367,-1,0),
    INT(VLOOKUP($M367,$AN:$BA,MATCH($AX$1,$AN$1:$BA$1,0),0)*(VLOOKUP($N367,[2]ActorTable!$1:$1048576,MATCH("표준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VLOOKUP($M367,$AN:$BA,MATCH($AX$1,$AN$1:$BA$1,0),0)+INT($I367*(VLOOKUP($M367,$AN:$BA,MATCH($AY$1,$AN$1:$BA$1,0),0)-VLOOKUP($M367,$AN:$BA,MATCH($AX$1,$AN$1:$BA$1,0),0)+1))),
IF($M367="지정 캐릭터 PP",
  IF(AND(OR($B367=10,$B367=11),$M367=OFFSET($M367,-1,0)),OFFSET(R367,-1,0),
    INT($O367*(VLOOKUP($M367,$AN:$BA,MATCH($AX$1,$AN$1:$BA$1,0),0)*(VLOOKUP($M367,$AN:$BA,MATCH($AY$1,$AN$1:$BA$1,0),0)+$I367*(VLOOKUP($M367,$AN:$BA,MATCH($AZ$1,$AN$1:$BA$1,0),0)-VLOOKUP($M367,$AN:$BA,MATCH($AY$1,$AN$1:$BA$1,0),0)))))),
IF(OR($M367="안 지정 캐릭터 PP 일반등급",$M367="안 지정 캐릭터 PP 영웅등급"),
  IF(AND(OR($B367=10,$B367=11),$M367=OFFSET($M367,-1,0)),OFFSET(R367,-1,0),
    $O367*VLOOKUP($M367,$AN:$BA,MATCH($AX$1,$AN$1:$BA$1,0),0)),
"그외없음")))))))</f>
        <v>10</v>
      </c>
      <c r="S367" t="e">
        <f ca="1">IF(OR(ISNUMBER(N367),N367="삭제"),"",
IF(LEFT(N367,5)="Equip",
  IF($BN$1&lt;VLOOKUP(N367,[1]EquipTable!$1:$1048576,MATCH("업데이트순번",[1]EquipTable!$1:$1,0),0),"업데이트순번이상",""),
IF(LEFT(N367,5)="Actor",
  IF($BW$1&lt;VLOOKUP(N367,[2]ActorTable!$1:$1048576,MATCH("업데이트순번",[2]ActorTable!$1:$1,0),0),"업데이트순번이상",""),
"그외없음")))</f>
        <v>#N/A</v>
      </c>
      <c r="T367" t="e">
        <f t="shared" ca="1" si="100"/>
        <v>#N/A</v>
      </c>
      <c r="U367" t="s">
        <v>87</v>
      </c>
      <c r="V367" t="s">
        <v>263</v>
      </c>
      <c r="W367">
        <v>144</v>
      </c>
      <c r="X367" t="s">
        <v>133</v>
      </c>
      <c r="Y367">
        <v>45</v>
      </c>
      <c r="Z367">
        <v>107</v>
      </c>
      <c r="AA367" t="str">
        <f t="shared" ca="1" si="101"/>
        <v>fp</v>
      </c>
      <c r="AB367" t="s">
        <v>87</v>
      </c>
      <c r="AC367" t="s">
        <v>263</v>
      </c>
      <c r="AD367">
        <v>94</v>
      </c>
      <c r="AE367" t="s">
        <v>133</v>
      </c>
      <c r="AF367">
        <v>29</v>
      </c>
      <c r="AG367">
        <v>71</v>
      </c>
      <c r="AH367" t="str">
        <f t="shared" si="102"/>
        <v/>
      </c>
      <c r="AI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IFERROR(VLOOKUP(AC367,[2]ActorTable!$A:$G,MATCH("이름참고",[2]ActorTable!$1:$1,0),0),"캐릭터없음"),
"")))))</f>
        <v>튤린</v>
      </c>
      <c r="AJ367">
        <v>1</v>
      </c>
      <c r="AK36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v>
      </c>
      <c r="AL367" t="str">
        <f t="shared" ca="1" si="103"/>
        <v>{"dy":25,"sl":11,"tp":"fp","vl":"Actor0037","cn":94,"pt":"DI","pp":29,"pr":71}</v>
      </c>
    </row>
    <row r="368" spans="1:38">
      <c r="A368">
        <v>26</v>
      </c>
      <c r="B368">
        <v>11</v>
      </c>
      <c r="C368">
        <f t="shared" si="97"/>
        <v>2</v>
      </c>
      <c r="D368">
        <f t="shared" ca="1" si="110"/>
        <v>0.90043902773148299</v>
      </c>
      <c r="E368">
        <f t="shared" ca="1" si="110"/>
        <v>0.97319155921342859</v>
      </c>
      <c r="F368">
        <f t="shared" ca="1" si="110"/>
        <v>0.50152452249730661</v>
      </c>
      <c r="G368">
        <f t="shared" ca="1" si="110"/>
        <v>0.54880828469679355</v>
      </c>
      <c r="H368">
        <f t="shared" ca="1" si="110"/>
        <v>0.45966036713253866</v>
      </c>
      <c r="I368">
        <f t="shared" ca="1" si="110"/>
        <v>0.36088445318581053</v>
      </c>
      <c r="M368" t="str">
        <f t="shared" ca="1" si="99"/>
        <v>삭제</v>
      </c>
      <c r="N368" t="str">
        <f t="shared" ca="1" si="106"/>
        <v>삭제</v>
      </c>
      <c r="O368" t="str">
        <f t="shared" ca="1" si="104"/>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캐릭터",$M368="지정 캐릭터 LBP1",$M368="지정 캐릭터 LBP2",$M368="지정 캐릭터 LBP3",$M368="안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캐릭터",$M368="지정 캐릭터 LBP1",$M368="지정 캐릭터 LBP2",$M368="지정 캐릭터 LBP3"),
  IF(AND(OR($B368=10,$B368=11),$M368=OFFSET($M368,-1,0)),OFFSET(Q368,-1,0),
    IF(ISBLANK(VLOOKUP($N368,[2]ActorTable!$1:$1048576,MATCH("표준 DI pp Min",[2]ActorTable!$1:$1,0),0)),"삭제",
      INT(VLOOKUP($M368,$AN:$BA,MATCH($AX$1,$AN$1:$BA$1,0),0)*(VLOOKUP($N368,[2]ActorTable!$1:$1048576,MATCH("표준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VLOOKUP($M368,$AN:$BA,MATCH($AZ$1,$AN$1:$BA$1,0),0)+INT($H368*(VLOOKUP($M368,$AN:$BA,MATCH($BA$1,$AN$1:$BA$1,0),0)-VLOOKUP($M368,$AN:$BA,MATCH($AZ$1,$AN$1:$BA$1,0),0)+1))),
IF($M368="지정 캐릭터 PP",
  IF(AND(OR($B368=10,$B368=11),$M368=OFFSET($M368,-1,0)),OFFSET(Q368,-1,0),
    INT($O368*VLOOKUP($M368,$AN:$BA,MATCH($AX$1,$AN$1:$BA$1,0),0))),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영웅등급"),VLOOKUP($M368,$AN:$BA,MATCH($AX$1,$AN$1:$BA$1,0),0),
IF(OR($M368="지정 캐릭터",$M368="지정 캐릭터 LBP1",$M368="지정 캐릭터 LBP2",$M368="지정 캐릭터 LBP3"),
  IF(AND(OR($B368=10,$B368=11),$M368=OFFSET($M368,-1,0)),OFFSET(R368,-1,0),
    INT(VLOOKUP($M368,$AN:$BA,MATCH($AX$1,$AN$1:$BA$1,0),0)*(VLOOKUP($N368,[2]ActorTable!$1:$1048576,MATCH("표준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VLOOKUP($M368,$AN:$BA,MATCH($AX$1,$AN$1:$BA$1,0),0)+INT($I368*(VLOOKUP($M368,$AN:$BA,MATCH($AY$1,$AN$1:$BA$1,0),0)-VLOOKUP($M368,$AN:$BA,MATCH($AX$1,$AN$1:$BA$1,0),0)+1))),
IF($M368="지정 캐릭터 PP",
  IF(AND(OR($B368=10,$B368=11),$M368=OFFSET($M368,-1,0)),OFFSET(R368,-1,0),
    INT($O368*(VLOOKUP($M368,$AN:$BA,MATCH($AX$1,$AN$1:$BA$1,0),0)*(VLOOKUP($M368,$AN:$BA,MATCH($AY$1,$AN$1:$BA$1,0),0)+$I368*(VLOOKUP($M368,$AN:$BA,MATCH($AZ$1,$AN$1:$BA$1,0),0)-VLOOKUP($M368,$AN:$BA,MATCH($AY$1,$AN$1:$BA$1,0),0)))))),
IF(OR($M368="안 지정 캐릭터 PP 일반등급",$M368="안 지정 캐릭터 PP 영웅등급"),
  IF(AND(OR($B368=10,$B368=11),$M368=OFFSET($M368,-1,0)),OFFSET(R368,-1,0),
    $O368*VLOOKUP($M368,$AN:$BA,MATCH($AX$1,$AN$1:$BA$1,0),0)),
"그외없음")))))))</f>
        <v>삭제</v>
      </c>
      <c r="S368" t="str">
        <f ca="1">IF(OR(ISNUMBER(N368),N368="삭제"),"",
IF(LEFT(N368,5)="Equip",
  IF($BN$1&lt;VLOOKUP(N368,[1]EquipTable!$1:$1048576,MATCH("업데이트순번",[1]EquipTable!$1:$1,0),0),"업데이트순번이상",""),
IF(LEFT(N368,5)="Actor",
  IF($BW$1&lt;VLOOKUP(N368,[2]ActorTable!$1:$1048576,MATCH("업데이트순번",[2]ActorTable!$1:$1,0),0),"업데이트순번이상",""),
"그외없음")))</f>
        <v/>
      </c>
      <c r="T368">
        <f t="shared" ca="1" si="100"/>
        <v>0</v>
      </c>
      <c r="AA368" t="str">
        <f t="shared" ca="1" si="101"/>
        <v/>
      </c>
      <c r="AH368" t="str">
        <f t="shared" si="102"/>
        <v/>
      </c>
      <c r="AI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IFERROR(VLOOKUP(AC368,[2]ActorTable!$A:$G,MATCH("이름참고",[2]ActorTable!$1:$1,0),0),"캐릭터없음"),
"")))))</f>
        <v/>
      </c>
      <c r="AJ368">
        <v>1</v>
      </c>
      <c r="AK36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v>
      </c>
      <c r="AL368" t="str">
        <f t="shared" ca="1" si="103"/>
        <v>{"dy":26,"sl":11}</v>
      </c>
    </row>
    <row r="369" spans="1:38">
      <c r="A369">
        <v>27</v>
      </c>
      <c r="B369">
        <v>11</v>
      </c>
      <c r="C369">
        <f t="shared" si="97"/>
        <v>2</v>
      </c>
      <c r="D369">
        <f t="shared" ca="1" si="110"/>
        <v>0.54326439850221464</v>
      </c>
      <c r="E369">
        <f t="shared" ca="1" si="110"/>
        <v>0.54459585266552435</v>
      </c>
      <c r="F369">
        <f t="shared" ca="1" si="110"/>
        <v>0.74491287299792364</v>
      </c>
      <c r="G369">
        <f t="shared" ca="1" si="110"/>
        <v>0.51870241682089302</v>
      </c>
      <c r="H369">
        <f t="shared" ca="1" si="110"/>
        <v>0.50751701180130848</v>
      </c>
      <c r="I369">
        <f t="shared" ca="1" si="110"/>
        <v>0.25464025850777061</v>
      </c>
      <c r="M369" t="str">
        <f t="shared" ca="1" si="99"/>
        <v>삭제</v>
      </c>
      <c r="N369" t="str">
        <f t="shared" ca="1" si="106"/>
        <v>삭제</v>
      </c>
      <c r="O369" t="str">
        <f t="shared" ca="1" si="104"/>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캐릭터",$M369="지정 캐릭터 LBP1",$M369="지정 캐릭터 LBP2",$M369="지정 캐릭터 LBP3",$M369="안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캐릭터",$M369="지정 캐릭터 LBP1",$M369="지정 캐릭터 LBP2",$M369="지정 캐릭터 LBP3"),
  IF(AND(OR($B369=10,$B369=11),$M369=OFFSET($M369,-1,0)),OFFSET(Q369,-1,0),
    IF(ISBLANK(VLOOKUP($N369,[2]ActorTable!$1:$1048576,MATCH("표준 DI pp Min",[2]ActorTable!$1:$1,0),0)),"삭제",
      INT(VLOOKUP($M369,$AN:$BA,MATCH($AX$1,$AN$1:$BA$1,0),0)*(VLOOKUP($N369,[2]ActorTable!$1:$1048576,MATCH("표준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VLOOKUP($M369,$AN:$BA,MATCH($AZ$1,$AN$1:$BA$1,0),0)+INT($H369*(VLOOKUP($M369,$AN:$BA,MATCH($BA$1,$AN$1:$BA$1,0),0)-VLOOKUP($M369,$AN:$BA,MATCH($AZ$1,$AN$1:$BA$1,0),0)+1))),
IF($M369="지정 캐릭터 PP",
  IF(AND(OR($B369=10,$B369=11),$M369=OFFSET($M369,-1,0)),OFFSET(Q369,-1,0),
    INT($O369*VLOOKUP($M369,$AN:$BA,MATCH($AX$1,$AN$1:$BA$1,0),0))),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영웅등급"),VLOOKUP($M369,$AN:$BA,MATCH($AX$1,$AN$1:$BA$1,0),0),
IF(OR($M369="지정 캐릭터",$M369="지정 캐릭터 LBP1",$M369="지정 캐릭터 LBP2",$M369="지정 캐릭터 LBP3"),
  IF(AND(OR($B369=10,$B369=11),$M369=OFFSET($M369,-1,0)),OFFSET(R369,-1,0),
    INT(VLOOKUP($M369,$AN:$BA,MATCH($AX$1,$AN$1:$BA$1,0),0)*(VLOOKUP($N369,[2]ActorTable!$1:$1048576,MATCH("표준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VLOOKUP($M369,$AN:$BA,MATCH($AX$1,$AN$1:$BA$1,0),0)+INT($I369*(VLOOKUP($M369,$AN:$BA,MATCH($AY$1,$AN$1:$BA$1,0),0)-VLOOKUP($M369,$AN:$BA,MATCH($AX$1,$AN$1:$BA$1,0),0)+1))),
IF($M369="지정 캐릭터 PP",
  IF(AND(OR($B369=10,$B369=11),$M369=OFFSET($M369,-1,0)),OFFSET(R369,-1,0),
    INT($O369*(VLOOKUP($M369,$AN:$BA,MATCH($AX$1,$AN$1:$BA$1,0),0)*(VLOOKUP($M369,$AN:$BA,MATCH($AY$1,$AN$1:$BA$1,0),0)+$I369*(VLOOKUP($M369,$AN:$BA,MATCH($AZ$1,$AN$1:$BA$1,0),0)-VLOOKUP($M369,$AN:$BA,MATCH($AY$1,$AN$1:$BA$1,0),0)))))),
IF(OR($M369="안 지정 캐릭터 PP 일반등급",$M369="안 지정 캐릭터 PP 영웅등급"),
  IF(AND(OR($B369=10,$B369=11),$M369=OFFSET($M369,-1,0)),OFFSET(R369,-1,0),
    $O369*VLOOKUP($M369,$AN:$BA,MATCH($AX$1,$AN$1:$BA$1,0),0)),
"그외없음")))))))</f>
        <v>삭제</v>
      </c>
      <c r="S369" t="str">
        <f ca="1">IF(OR(ISNUMBER(N369),N369="삭제"),"",
IF(LEFT(N369,5)="Equip",
  IF($BN$1&lt;VLOOKUP(N369,[1]EquipTable!$1:$1048576,MATCH("업데이트순번",[1]EquipTable!$1:$1,0),0),"업데이트순번이상",""),
IF(LEFT(N369,5)="Actor",
  IF($BW$1&lt;VLOOKUP(N369,[2]ActorTable!$1:$1048576,MATCH("업데이트순번",[2]ActorTable!$1:$1,0),0),"업데이트순번이상",""),
"그외없음")))</f>
        <v/>
      </c>
      <c r="T369">
        <f t="shared" ca="1" si="100"/>
        <v>0</v>
      </c>
      <c r="AA369" t="str">
        <f t="shared" ca="1" si="101"/>
        <v/>
      </c>
      <c r="AH369" t="str">
        <f t="shared" si="102"/>
        <v/>
      </c>
      <c r="AI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IFERROR(VLOOKUP(AC369,[2]ActorTable!$A:$G,MATCH("이름참고",[2]ActorTable!$1:$1,0),0),"캐릭터없음"),
"")))))</f>
        <v/>
      </c>
      <c r="AJ369">
        <v>1</v>
      </c>
      <c r="AK36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v>
      </c>
      <c r="AL369" t="str">
        <f t="shared" ca="1" si="103"/>
        <v>{"dy":27,"sl":11}</v>
      </c>
    </row>
    <row r="370" spans="1:38">
      <c r="A370">
        <v>28</v>
      </c>
      <c r="B370">
        <v>11</v>
      </c>
      <c r="C370">
        <f t="shared" si="97"/>
        <v>2</v>
      </c>
      <c r="D370">
        <f t="shared" ca="1" si="110"/>
        <v>0.16364760042730453</v>
      </c>
      <c r="E370">
        <f t="shared" ca="1" si="110"/>
        <v>0.72927102075439809</v>
      </c>
      <c r="F370">
        <f t="shared" ca="1" si="110"/>
        <v>0.76494925491156296</v>
      </c>
      <c r="G370">
        <f t="shared" ca="1" si="110"/>
        <v>0.99538218204660334</v>
      </c>
      <c r="H370">
        <f t="shared" ca="1" si="110"/>
        <v>0.92456863810979517</v>
      </c>
      <c r="I370">
        <f t="shared" ca="1" si="110"/>
        <v>0.56848351839956535</v>
      </c>
      <c r="M370" t="str">
        <f t="shared" ca="1" si="99"/>
        <v>삭제</v>
      </c>
      <c r="N370" t="str">
        <f t="shared" ca="1" si="106"/>
        <v>삭제</v>
      </c>
      <c r="O370" t="str">
        <f t="shared" ca="1" si="104"/>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캐릭터",$M370="지정 캐릭터 LBP1",$M370="지정 캐릭터 LBP2",$M370="지정 캐릭터 LBP3",$M370="안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캐릭터",$M370="지정 캐릭터 LBP1",$M370="지정 캐릭터 LBP2",$M370="지정 캐릭터 LBP3"),
  IF(AND(OR($B370=10,$B370=11),$M370=OFFSET($M370,-1,0)),OFFSET(Q370,-1,0),
    IF(ISBLANK(VLOOKUP($N370,[2]ActorTable!$1:$1048576,MATCH("표준 DI pp Min",[2]ActorTable!$1:$1,0),0)),"삭제",
      INT(VLOOKUP($M370,$AN:$BA,MATCH($AX$1,$AN$1:$BA$1,0),0)*(VLOOKUP($N370,[2]ActorTable!$1:$1048576,MATCH("표준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VLOOKUP($M370,$AN:$BA,MATCH($AZ$1,$AN$1:$BA$1,0),0)+INT($H370*(VLOOKUP($M370,$AN:$BA,MATCH($BA$1,$AN$1:$BA$1,0),0)-VLOOKUP($M370,$AN:$BA,MATCH($AZ$1,$AN$1:$BA$1,0),0)+1))),
IF($M370="지정 캐릭터 PP",
  IF(AND(OR($B370=10,$B370=11),$M370=OFFSET($M370,-1,0)),OFFSET(Q370,-1,0),
    INT($O370*VLOOKUP($M370,$AN:$BA,MATCH($AX$1,$AN$1:$BA$1,0),0))),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영웅등급"),VLOOKUP($M370,$AN:$BA,MATCH($AX$1,$AN$1:$BA$1,0),0),
IF(OR($M370="지정 캐릭터",$M370="지정 캐릭터 LBP1",$M370="지정 캐릭터 LBP2",$M370="지정 캐릭터 LBP3"),
  IF(AND(OR($B370=10,$B370=11),$M370=OFFSET($M370,-1,0)),OFFSET(R370,-1,0),
    INT(VLOOKUP($M370,$AN:$BA,MATCH($AX$1,$AN$1:$BA$1,0),0)*(VLOOKUP($N370,[2]ActorTable!$1:$1048576,MATCH("표준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VLOOKUP($M370,$AN:$BA,MATCH($AX$1,$AN$1:$BA$1,0),0)+INT($I370*(VLOOKUP($M370,$AN:$BA,MATCH($AY$1,$AN$1:$BA$1,0),0)-VLOOKUP($M370,$AN:$BA,MATCH($AX$1,$AN$1:$BA$1,0),0)+1))),
IF($M370="지정 캐릭터 PP",
  IF(AND(OR($B370=10,$B370=11),$M370=OFFSET($M370,-1,0)),OFFSET(R370,-1,0),
    INT($O370*(VLOOKUP($M370,$AN:$BA,MATCH($AX$1,$AN$1:$BA$1,0),0)*(VLOOKUP($M370,$AN:$BA,MATCH($AY$1,$AN$1:$BA$1,0),0)+$I370*(VLOOKUP($M370,$AN:$BA,MATCH($AZ$1,$AN$1:$BA$1,0),0)-VLOOKUP($M370,$AN:$BA,MATCH($AY$1,$AN$1:$BA$1,0),0)))))),
IF(OR($M370="안 지정 캐릭터 PP 일반등급",$M370="안 지정 캐릭터 PP 영웅등급"),
  IF(AND(OR($B370=10,$B370=11),$M370=OFFSET($M370,-1,0)),OFFSET(R370,-1,0),
    $O370*VLOOKUP($M370,$AN:$BA,MATCH($AX$1,$AN$1:$BA$1,0),0)),
"그외없음")))))))</f>
        <v>삭제</v>
      </c>
      <c r="S370" t="str">
        <f ca="1">IF(OR(ISNUMBER(N370),N370="삭제"),"",
IF(LEFT(N370,5)="Equip",
  IF($BN$1&lt;VLOOKUP(N370,[1]EquipTable!$1:$1048576,MATCH("업데이트순번",[1]EquipTable!$1:$1,0),0),"업데이트순번이상",""),
IF(LEFT(N370,5)="Actor",
  IF($BW$1&lt;VLOOKUP(N370,[2]ActorTable!$1:$1048576,MATCH("업데이트순번",[2]ActorTable!$1:$1,0),0),"업데이트순번이상",""),
"그외없음")))</f>
        <v/>
      </c>
      <c r="T370">
        <f t="shared" ca="1" si="100"/>
        <v>0</v>
      </c>
      <c r="AA370" t="str">
        <f t="shared" ca="1" si="101"/>
        <v/>
      </c>
      <c r="AH370" t="str">
        <f t="shared" si="102"/>
        <v/>
      </c>
      <c r="AI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IFERROR(VLOOKUP(AC370,[2]ActorTable!$A:$G,MATCH("이름참고",[2]ActorTable!$1:$1,0),0),"캐릭터없음"),
"")))))</f>
        <v/>
      </c>
      <c r="AJ370">
        <v>1</v>
      </c>
      <c r="AK37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v>
      </c>
      <c r="AL370" t="str">
        <f t="shared" ca="1" si="103"/>
        <v>{"dy":28,"sl":11}</v>
      </c>
    </row>
    <row r="371" spans="1:38">
      <c r="A371">
        <v>29</v>
      </c>
      <c r="B371">
        <v>11</v>
      </c>
      <c r="C371">
        <f t="shared" si="97"/>
        <v>2</v>
      </c>
      <c r="D371">
        <f t="shared" ca="1" si="110"/>
        <v>0.82008942821118347</v>
      </c>
      <c r="E371">
        <f t="shared" ca="1" si="110"/>
        <v>0.23049417494146163</v>
      </c>
      <c r="F371">
        <f t="shared" ca="1" si="110"/>
        <v>0.57884877438601878</v>
      </c>
      <c r="G371">
        <f t="shared" ca="1" si="110"/>
        <v>0.95846053228046846</v>
      </c>
      <c r="H371">
        <f t="shared" ca="1" si="110"/>
        <v>0.65799893381013153</v>
      </c>
      <c r="I371">
        <f t="shared" ca="1" si="110"/>
        <v>0.95392344142584184</v>
      </c>
      <c r="M371" t="str">
        <f t="shared" ca="1" si="99"/>
        <v>삭제</v>
      </c>
      <c r="N371" t="str">
        <f t="shared" ca="1" si="106"/>
        <v>삭제</v>
      </c>
      <c r="O371" t="str">
        <f t="shared" ca="1" si="104"/>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캐릭터",$M371="지정 캐릭터 LBP1",$M371="지정 캐릭터 LBP2",$M371="지정 캐릭터 LBP3",$M371="안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캐릭터",$M371="지정 캐릭터 LBP1",$M371="지정 캐릭터 LBP2",$M371="지정 캐릭터 LBP3"),
  IF(AND(OR($B371=10,$B371=11),$M371=OFFSET($M371,-1,0)),OFFSET(Q371,-1,0),
    IF(ISBLANK(VLOOKUP($N371,[2]ActorTable!$1:$1048576,MATCH("표준 DI pp Min",[2]ActorTable!$1:$1,0),0)),"삭제",
      INT(VLOOKUP($M371,$AN:$BA,MATCH($AX$1,$AN$1:$BA$1,0),0)*(VLOOKUP($N371,[2]ActorTable!$1:$1048576,MATCH("표준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VLOOKUP($M371,$AN:$BA,MATCH($AZ$1,$AN$1:$BA$1,0),0)+INT($H371*(VLOOKUP($M371,$AN:$BA,MATCH($BA$1,$AN$1:$BA$1,0),0)-VLOOKUP($M371,$AN:$BA,MATCH($AZ$1,$AN$1:$BA$1,0),0)+1))),
IF($M371="지정 캐릭터 PP",
  IF(AND(OR($B371=10,$B371=11),$M371=OFFSET($M371,-1,0)),OFFSET(Q371,-1,0),
    INT($O371*VLOOKUP($M371,$AN:$BA,MATCH($AX$1,$AN$1:$BA$1,0),0))),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영웅등급"),VLOOKUP($M371,$AN:$BA,MATCH($AX$1,$AN$1:$BA$1,0),0),
IF(OR($M371="지정 캐릭터",$M371="지정 캐릭터 LBP1",$M371="지정 캐릭터 LBP2",$M371="지정 캐릭터 LBP3"),
  IF(AND(OR($B371=10,$B371=11),$M371=OFFSET($M371,-1,0)),OFFSET(R371,-1,0),
    INT(VLOOKUP($M371,$AN:$BA,MATCH($AX$1,$AN$1:$BA$1,0),0)*(VLOOKUP($N371,[2]ActorTable!$1:$1048576,MATCH("표준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VLOOKUP($M371,$AN:$BA,MATCH($AX$1,$AN$1:$BA$1,0),0)+INT($I371*(VLOOKUP($M371,$AN:$BA,MATCH($AY$1,$AN$1:$BA$1,0),0)-VLOOKUP($M371,$AN:$BA,MATCH($AX$1,$AN$1:$BA$1,0),0)+1))),
IF($M371="지정 캐릭터 PP",
  IF(AND(OR($B371=10,$B371=11),$M371=OFFSET($M371,-1,0)),OFFSET(R371,-1,0),
    INT($O371*(VLOOKUP($M371,$AN:$BA,MATCH($AX$1,$AN$1:$BA$1,0),0)*(VLOOKUP($M371,$AN:$BA,MATCH($AY$1,$AN$1:$BA$1,0),0)+$I371*(VLOOKUP($M371,$AN:$BA,MATCH($AZ$1,$AN$1:$BA$1,0),0)-VLOOKUP($M371,$AN:$BA,MATCH($AY$1,$AN$1:$BA$1,0),0)))))),
IF(OR($M371="안 지정 캐릭터 PP 일반등급",$M371="안 지정 캐릭터 PP 영웅등급"),
  IF(AND(OR($B371=10,$B371=11),$M371=OFFSET($M371,-1,0)),OFFSET(R371,-1,0),
    $O371*VLOOKUP($M371,$AN:$BA,MATCH($AX$1,$AN$1:$BA$1,0),0)),
"그외없음")))))))</f>
        <v>삭제</v>
      </c>
      <c r="S371" t="str">
        <f ca="1">IF(OR(ISNUMBER(N371),N371="삭제"),"",
IF(LEFT(N371,5)="Equip",
  IF($BN$1&lt;VLOOKUP(N371,[1]EquipTable!$1:$1048576,MATCH("업데이트순번",[1]EquipTable!$1:$1,0),0),"업데이트순번이상",""),
IF(LEFT(N371,5)="Actor",
  IF($BW$1&lt;VLOOKUP(N371,[2]ActorTable!$1:$1048576,MATCH("업데이트순번",[2]ActorTable!$1:$1,0),0),"업데이트순번이상",""),
"그외없음")))</f>
        <v/>
      </c>
      <c r="T371">
        <f t="shared" ca="1" si="100"/>
        <v>0</v>
      </c>
      <c r="AA371" t="str">
        <f t="shared" ca="1" si="101"/>
        <v/>
      </c>
      <c r="AH371" t="str">
        <f t="shared" si="102"/>
        <v/>
      </c>
      <c r="AI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IFERROR(VLOOKUP(AC371,[2]ActorTable!$A:$G,MATCH("이름참고",[2]ActorTable!$1:$1,0),0),"캐릭터없음"),
"")))))</f>
        <v/>
      </c>
      <c r="AJ371">
        <v>1</v>
      </c>
      <c r="AK37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v>
      </c>
      <c r="AL371" t="str">
        <f t="shared" ca="1" si="103"/>
        <v>{"dy":29,"sl":11}</v>
      </c>
    </row>
    <row r="372" spans="1:38">
      <c r="A372">
        <v>30</v>
      </c>
      <c r="B372">
        <v>11</v>
      </c>
      <c r="C372">
        <f t="shared" si="97"/>
        <v>2</v>
      </c>
      <c r="D372">
        <f t="shared" ca="1" si="110"/>
        <v>0.2232116863104463</v>
      </c>
      <c r="E372">
        <f t="shared" ca="1" si="110"/>
        <v>0.59287669305249124</v>
      </c>
      <c r="F372">
        <f t="shared" ca="1" si="110"/>
        <v>0.59054935537036291</v>
      </c>
      <c r="G372">
        <f t="shared" ca="1" si="110"/>
        <v>0.66555914872572508</v>
      </c>
      <c r="H372">
        <f t="shared" ca="1" si="110"/>
        <v>0.40642586210075538</v>
      </c>
      <c r="I372">
        <f t="shared" ca="1" si="110"/>
        <v>0.2863476922064766</v>
      </c>
      <c r="M372" t="str">
        <f t="shared" ca="1" si="99"/>
        <v>삭제</v>
      </c>
      <c r="N372" t="str">
        <f t="shared" ca="1" si="106"/>
        <v>삭제</v>
      </c>
      <c r="O372" t="str">
        <f t="shared" ca="1" si="104"/>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캐릭터",$M372="지정 캐릭터 LBP1",$M372="지정 캐릭터 LBP2",$M372="지정 캐릭터 LBP3",$M372="안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캐릭터",$M372="지정 캐릭터 LBP1",$M372="지정 캐릭터 LBP2",$M372="지정 캐릭터 LBP3"),
  IF(AND(OR($B372=10,$B372=11),$M372=OFFSET($M372,-1,0)),OFFSET(Q372,-1,0),
    IF(ISBLANK(VLOOKUP($N372,[2]ActorTable!$1:$1048576,MATCH("표준 DI pp Min",[2]ActorTable!$1:$1,0),0)),"삭제",
      INT(VLOOKUP($M372,$AN:$BA,MATCH($AX$1,$AN$1:$BA$1,0),0)*(VLOOKUP($N372,[2]ActorTable!$1:$1048576,MATCH("표준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VLOOKUP($M372,$AN:$BA,MATCH($AZ$1,$AN$1:$BA$1,0),0)+INT($H372*(VLOOKUP($M372,$AN:$BA,MATCH($BA$1,$AN$1:$BA$1,0),0)-VLOOKUP($M372,$AN:$BA,MATCH($AZ$1,$AN$1:$BA$1,0),0)+1))),
IF($M372="지정 캐릭터 PP",
  IF(AND(OR($B372=10,$B372=11),$M372=OFFSET($M372,-1,0)),OFFSET(Q372,-1,0),
    INT($O372*VLOOKUP($M372,$AN:$BA,MATCH($AX$1,$AN$1:$BA$1,0),0))),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영웅등급"),VLOOKUP($M372,$AN:$BA,MATCH($AX$1,$AN$1:$BA$1,0),0),
IF(OR($M372="지정 캐릭터",$M372="지정 캐릭터 LBP1",$M372="지정 캐릭터 LBP2",$M372="지정 캐릭터 LBP3"),
  IF(AND(OR($B372=10,$B372=11),$M372=OFFSET($M372,-1,0)),OFFSET(R372,-1,0),
    INT(VLOOKUP($M372,$AN:$BA,MATCH($AX$1,$AN$1:$BA$1,0),0)*(VLOOKUP($N372,[2]ActorTable!$1:$1048576,MATCH("표준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VLOOKUP($M372,$AN:$BA,MATCH($AX$1,$AN$1:$BA$1,0),0)+INT($I372*(VLOOKUP($M372,$AN:$BA,MATCH($AY$1,$AN$1:$BA$1,0),0)-VLOOKUP($M372,$AN:$BA,MATCH($AX$1,$AN$1:$BA$1,0),0)+1))),
IF($M372="지정 캐릭터 PP",
  IF(AND(OR($B372=10,$B372=11),$M372=OFFSET($M372,-1,0)),OFFSET(R372,-1,0),
    INT($O372*(VLOOKUP($M372,$AN:$BA,MATCH($AX$1,$AN$1:$BA$1,0),0)*(VLOOKUP($M372,$AN:$BA,MATCH($AY$1,$AN$1:$BA$1,0),0)+$I372*(VLOOKUP($M372,$AN:$BA,MATCH($AZ$1,$AN$1:$BA$1,0),0)-VLOOKUP($M372,$AN:$BA,MATCH($AY$1,$AN$1:$BA$1,0),0)))))),
IF(OR($M372="안 지정 캐릭터 PP 일반등급",$M372="안 지정 캐릭터 PP 영웅등급"),
  IF(AND(OR($B372=10,$B372=11),$M372=OFFSET($M372,-1,0)),OFFSET(R372,-1,0),
    $O372*VLOOKUP($M372,$AN:$BA,MATCH($AX$1,$AN$1:$BA$1,0),0)),
"그외없음")))))))</f>
        <v>삭제</v>
      </c>
      <c r="S372" t="str">
        <f ca="1">IF(OR(ISNUMBER(N372),N372="삭제"),"",
IF(LEFT(N372,5)="Equip",
  IF($BN$1&lt;VLOOKUP(N372,[1]EquipTable!$1:$1048576,MATCH("업데이트순번",[1]EquipTable!$1:$1,0),0),"업데이트순번이상",""),
IF(LEFT(N372,5)="Actor",
  IF($BW$1&lt;VLOOKUP(N372,[2]ActorTable!$1:$1048576,MATCH("업데이트순번",[2]ActorTable!$1:$1,0),0),"업데이트순번이상",""),
"그외없음")))</f>
        <v/>
      </c>
      <c r="T372">
        <f t="shared" ca="1" si="100"/>
        <v>0</v>
      </c>
      <c r="AA372" t="str">
        <f t="shared" ca="1" si="101"/>
        <v/>
      </c>
      <c r="AH372" t="str">
        <f t="shared" si="102"/>
        <v/>
      </c>
      <c r="AI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IFERROR(VLOOKUP(AC372,[2]ActorTable!$A:$G,MATCH("이름참고",[2]ActorTable!$1:$1,0),0),"캐릭터없음"),
"")))))</f>
        <v/>
      </c>
      <c r="AJ372">
        <v>1</v>
      </c>
      <c r="AK37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v>
      </c>
      <c r="AL372" t="str">
        <f t="shared" ca="1" si="103"/>
        <v>{"dy":30,"sl":11}</v>
      </c>
    </row>
    <row r="373" spans="1:38">
      <c r="A373">
        <v>31</v>
      </c>
      <c r="B373">
        <v>11</v>
      </c>
      <c r="C373">
        <f t="shared" si="97"/>
        <v>2</v>
      </c>
      <c r="D373">
        <f t="shared" ca="1" si="110"/>
        <v>0.83261531980690839</v>
      </c>
      <c r="E373">
        <f t="shared" ca="1" si="110"/>
        <v>3.6450131398608421E-2</v>
      </c>
      <c r="F373">
        <f t="shared" ca="1" si="110"/>
        <v>9.1027293211213944E-2</v>
      </c>
      <c r="G373">
        <f t="shared" ca="1" si="110"/>
        <v>0.25298048110976545</v>
      </c>
      <c r="H373">
        <f t="shared" ca="1" si="110"/>
        <v>0.92094881130186934</v>
      </c>
      <c r="I373">
        <f t="shared" ca="1" si="110"/>
        <v>0.98363826599167503</v>
      </c>
      <c r="M373" t="str">
        <f t="shared" ca="1" si="99"/>
        <v>삭제</v>
      </c>
      <c r="N373" t="str">
        <f t="shared" ca="1" si="106"/>
        <v>삭제</v>
      </c>
      <c r="O373" t="str">
        <f t="shared" ca="1" si="104"/>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캐릭터",$M373="지정 캐릭터 LBP1",$M373="지정 캐릭터 LBP2",$M373="지정 캐릭터 LBP3",$M373="안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캐릭터",$M373="지정 캐릭터 LBP1",$M373="지정 캐릭터 LBP2",$M373="지정 캐릭터 LBP3"),
  IF(AND(OR($B373=10,$B373=11),$M373=OFFSET($M373,-1,0)),OFFSET(Q373,-1,0),
    IF(ISBLANK(VLOOKUP($N373,[2]ActorTable!$1:$1048576,MATCH("표준 DI pp Min",[2]ActorTable!$1:$1,0),0)),"삭제",
      INT(VLOOKUP($M373,$AN:$BA,MATCH($AX$1,$AN$1:$BA$1,0),0)*(VLOOKUP($N373,[2]ActorTable!$1:$1048576,MATCH("표준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VLOOKUP($M373,$AN:$BA,MATCH($AZ$1,$AN$1:$BA$1,0),0)+INT($H373*(VLOOKUP($M373,$AN:$BA,MATCH($BA$1,$AN$1:$BA$1,0),0)-VLOOKUP($M373,$AN:$BA,MATCH($AZ$1,$AN$1:$BA$1,0),0)+1))),
IF($M373="지정 캐릭터 PP",
  IF(AND(OR($B373=10,$B373=11),$M373=OFFSET($M373,-1,0)),OFFSET(Q373,-1,0),
    INT($O373*VLOOKUP($M373,$AN:$BA,MATCH($AX$1,$AN$1:$BA$1,0),0))),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영웅등급"),VLOOKUP($M373,$AN:$BA,MATCH($AX$1,$AN$1:$BA$1,0),0),
IF(OR($M373="지정 캐릭터",$M373="지정 캐릭터 LBP1",$M373="지정 캐릭터 LBP2",$M373="지정 캐릭터 LBP3"),
  IF(AND(OR($B373=10,$B373=11),$M373=OFFSET($M373,-1,0)),OFFSET(R373,-1,0),
    INT(VLOOKUP($M373,$AN:$BA,MATCH($AX$1,$AN$1:$BA$1,0),0)*(VLOOKUP($N373,[2]ActorTable!$1:$1048576,MATCH("표준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VLOOKUP($M373,$AN:$BA,MATCH($AX$1,$AN$1:$BA$1,0),0)+INT($I373*(VLOOKUP($M373,$AN:$BA,MATCH($AY$1,$AN$1:$BA$1,0),0)-VLOOKUP($M373,$AN:$BA,MATCH($AX$1,$AN$1:$BA$1,0),0)+1))),
IF($M373="지정 캐릭터 PP",
  IF(AND(OR($B373=10,$B373=11),$M373=OFFSET($M373,-1,0)),OFFSET(R373,-1,0),
    INT($O373*(VLOOKUP($M373,$AN:$BA,MATCH($AX$1,$AN$1:$BA$1,0),0)*(VLOOKUP($M373,$AN:$BA,MATCH($AY$1,$AN$1:$BA$1,0),0)+$I373*(VLOOKUP($M373,$AN:$BA,MATCH($AZ$1,$AN$1:$BA$1,0),0)-VLOOKUP($M373,$AN:$BA,MATCH($AY$1,$AN$1:$BA$1,0),0)))))),
IF(OR($M373="안 지정 캐릭터 PP 일반등급",$M373="안 지정 캐릭터 PP 영웅등급"),
  IF(AND(OR($B373=10,$B373=11),$M373=OFFSET($M373,-1,0)),OFFSET(R373,-1,0),
    $O373*VLOOKUP($M373,$AN:$BA,MATCH($AX$1,$AN$1:$BA$1,0),0)),
"그외없음")))))))</f>
        <v>삭제</v>
      </c>
      <c r="S373" t="str">
        <f ca="1">IF(OR(ISNUMBER(N373),N373="삭제"),"",
IF(LEFT(N373,5)="Equip",
  IF($BN$1&lt;VLOOKUP(N373,[1]EquipTable!$1:$1048576,MATCH("업데이트순번",[1]EquipTable!$1:$1,0),0),"업데이트순번이상",""),
IF(LEFT(N373,5)="Actor",
  IF($BW$1&lt;VLOOKUP(N373,[2]ActorTable!$1:$1048576,MATCH("업데이트순번",[2]ActorTable!$1:$1,0),0),"업데이트순번이상",""),
"그외없음")))</f>
        <v/>
      </c>
      <c r="T373">
        <f t="shared" ca="1" si="100"/>
        <v>0</v>
      </c>
      <c r="AA373" t="str">
        <f t="shared" ca="1" si="101"/>
        <v/>
      </c>
      <c r="AH373" t="str">
        <f t="shared" si="102"/>
        <v/>
      </c>
      <c r="AI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IFERROR(VLOOKUP(AC373,[2]ActorTable!$A:$G,MATCH("이름참고",[2]ActorTable!$1:$1,0),0),"캐릭터없음"),
"")))))</f>
        <v/>
      </c>
      <c r="AJ373">
        <v>1</v>
      </c>
      <c r="AK37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dy":31,"sl":11}</v>
      </c>
      <c r="AL373" t="str">
        <f t="shared" ca="1" si="103"/>
        <v>{"dy":31,"sl":11}</v>
      </c>
    </row>
  </sheetData>
  <autoFilter ref="AJ1:AJ373" xr:uid="{2D1E7AD5-7508-4439-B76E-7FCBFCB9C0E2}"/>
  <sortState xmlns:xlrd2="http://schemas.microsoft.com/office/spreadsheetml/2017/richdata2" ref="A2:AL373">
    <sortCondition ref="C2:C373"/>
    <sortCondition ref="B2:B373"/>
    <sortCondition ref="A2:A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247</v>
      </c>
      <c r="C2" s="1">
        <v>0.99</v>
      </c>
      <c r="D2" s="1">
        <v>1200</v>
      </c>
      <c r="E2">
        <v>15</v>
      </c>
    </row>
    <row r="3" spans="1:6">
      <c r="A3" t="s">
        <v>16</v>
      </c>
      <c r="B3" t="s">
        <v>249</v>
      </c>
      <c r="C3" s="1">
        <v>4.99</v>
      </c>
      <c r="D3" s="1">
        <v>5900</v>
      </c>
      <c r="E3">
        <v>85</v>
      </c>
    </row>
    <row r="4" spans="1:6">
      <c r="A4" t="s">
        <v>17</v>
      </c>
      <c r="B4" t="s">
        <v>251</v>
      </c>
      <c r="C4" s="1">
        <v>9.99</v>
      </c>
      <c r="D4" s="1">
        <v>12000</v>
      </c>
      <c r="E4">
        <v>180</v>
      </c>
      <c r="F4" t="s">
        <v>21</v>
      </c>
    </row>
    <row r="5" spans="1:6">
      <c r="A5" t="s">
        <v>18</v>
      </c>
      <c r="B5" t="s">
        <v>252</v>
      </c>
      <c r="C5" s="1">
        <v>19.989999999999998</v>
      </c>
      <c r="D5" s="1">
        <v>25000</v>
      </c>
      <c r="E5">
        <v>390</v>
      </c>
    </row>
    <row r="6" spans="1:6">
      <c r="A6" t="s">
        <v>19</v>
      </c>
      <c r="B6" t="s">
        <v>248</v>
      </c>
      <c r="C6" s="1">
        <v>49.99</v>
      </c>
      <c r="D6" s="1">
        <v>65000</v>
      </c>
      <c r="E6">
        <v>1050</v>
      </c>
    </row>
    <row r="7" spans="1:6">
      <c r="A7" t="s">
        <v>20</v>
      </c>
      <c r="B7" t="s">
        <v>250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253</v>
      </c>
      <c r="C2">
        <v>30</v>
      </c>
      <c r="D2">
        <v>9500</v>
      </c>
    </row>
    <row r="3" spans="1:6">
      <c r="A3" t="s">
        <v>7</v>
      </c>
      <c r="B3" t="s">
        <v>254</v>
      </c>
      <c r="C3">
        <v>140</v>
      </c>
      <c r="D3">
        <v>48000</v>
      </c>
      <c r="E3" t="s">
        <v>10</v>
      </c>
      <c r="F3">
        <v>8</v>
      </c>
    </row>
    <row r="4" spans="1:6">
      <c r="A4" t="s">
        <v>8</v>
      </c>
      <c r="B4" t="s">
        <v>255</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tabSelected="1" workbookViewId="0"/>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322</v>
      </c>
      <c r="B1" s="2" t="s">
        <v>11</v>
      </c>
      <c r="C1" s="4" t="s">
        <v>30</v>
      </c>
      <c r="D1" s="5" t="s">
        <v>29</v>
      </c>
      <c r="E1" s="3" t="s">
        <v>13</v>
      </c>
      <c r="F1" s="3" t="s">
        <v>323</v>
      </c>
    </row>
    <row r="2" spans="1:6">
      <c r="A2" t="s">
        <v>324</v>
      </c>
      <c r="B2" t="s">
        <v>326</v>
      </c>
      <c r="C2" s="1">
        <v>1.99</v>
      </c>
      <c r="D2" s="1">
        <v>2500</v>
      </c>
      <c r="F2">
        <v>1</v>
      </c>
    </row>
    <row r="3" spans="1:6">
      <c r="A3" t="s">
        <v>325</v>
      </c>
      <c r="B3" t="s">
        <v>327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2021-02-07T08:34:28Z</dcterms:modified>
</cp:coreProperties>
</file>