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F17EA858-D76D-48E7-A068-202085413877}" xr6:coauthVersionLast="45" xr6:coauthVersionMax="45" xr10:uidLastSave="{00000000-0000-0000-0000-000000000000}"/>
  <bookViews>
    <workbookView xWindow="-28920" yWindow="-120" windowWidth="29040" windowHeight="15840" tabRatio="653" activeTab="3" xr2:uid="{1BFDBDDD-03BC-42BF-BA52-8E4216F92F7B}"/>
    <workbookView xWindow="-120" yWindow="-120" windowWidth="29040" windowHeight="15840" tabRatio="651" activeTab="3" xr2:uid="{7079A210-0E9D-482C-9ABA-BA8A458D39DA}"/>
  </bookViews>
  <sheets>
    <sheet name="ShopLevelPackageTable" sheetId="6" r:id="rId1"/>
    <sheet name="ShopDailyDiamondTable" sheetId="7" r:id="rId2"/>
    <sheet name="daFre서버" sheetId="8" r:id="rId3"/>
    <sheet name="daShp서버" sheetId="9" r:id="rId4"/>
    <sheet name="ShopBoxTable" sheetId="3" r:id="rId5"/>
    <sheet name="ShopDiamondTable" sheetId="1" r:id="rId6"/>
    <sheet name="ShopGoldTable" sheetId="4" r:id="rId7"/>
    <sheet name="ShopReturnScrollTable" sheetId="10" r:id="rId8"/>
  </sheets>
  <externalReferences>
    <externalReference r:id="rId9"/>
    <externalReference r:id="rId10"/>
  </externalReferences>
  <definedNames>
    <definedName name="_xlnm._FilterDatabase" localSheetId="3" hidden="1">daShp서버!$AJ$1:$AJ$373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32" i="8" l="1"/>
  <c r="J31" i="8"/>
  <c r="J30" i="8"/>
  <c r="J29" i="8"/>
  <c r="J28" i="8"/>
  <c r="J27" i="8"/>
  <c r="J26" i="8"/>
  <c r="J25" i="8"/>
  <c r="J24" i="8"/>
  <c r="J23" i="8"/>
  <c r="J22" i="8"/>
  <c r="J21" i="8"/>
  <c r="J20" i="8"/>
  <c r="J19" i="8"/>
  <c r="J18" i="8"/>
  <c r="J17" i="8"/>
  <c r="J16" i="8"/>
  <c r="J15" i="8"/>
  <c r="J14" i="8"/>
  <c r="J13" i="8"/>
  <c r="J12" i="8"/>
  <c r="J11" i="8"/>
  <c r="J10" i="8"/>
  <c r="J9" i="8"/>
  <c r="J8" i="8"/>
  <c r="J7" i="8"/>
  <c r="J6" i="8"/>
  <c r="J5" i="8"/>
  <c r="J4" i="8"/>
  <c r="J3" i="8"/>
  <c r="J2" i="8"/>
  <c r="AI4" i="9" l="1"/>
  <c r="AI5" i="9"/>
  <c r="AI6" i="9"/>
  <c r="AI7" i="9"/>
  <c r="AI10" i="9"/>
  <c r="AI11" i="9"/>
  <c r="AI14" i="9"/>
  <c r="AI15" i="9"/>
  <c r="AI16" i="9"/>
  <c r="AI17" i="9"/>
  <c r="AI20" i="9"/>
  <c r="AI21" i="9"/>
  <c r="AI24" i="9"/>
  <c r="AI25" i="9"/>
  <c r="AI26" i="9"/>
  <c r="AI27" i="9"/>
  <c r="AI30" i="9"/>
  <c r="AI31" i="9"/>
  <c r="AI34" i="9"/>
  <c r="AI35" i="9"/>
  <c r="AI36" i="9"/>
  <c r="AI37" i="9"/>
  <c r="AI40" i="9"/>
  <c r="AI41" i="9"/>
  <c r="AI44" i="9"/>
  <c r="AI45" i="9"/>
  <c r="AI46" i="9"/>
  <c r="AI47" i="9"/>
  <c r="AI50" i="9"/>
  <c r="AI51" i="9"/>
  <c r="AI54" i="9"/>
  <c r="AI55" i="9"/>
  <c r="AI56" i="9"/>
  <c r="AI57" i="9"/>
  <c r="AI60" i="9"/>
  <c r="AI61" i="9"/>
  <c r="AI62" i="9"/>
  <c r="AI64" i="9"/>
  <c r="AI65" i="9"/>
  <c r="AI66" i="9"/>
  <c r="AI67" i="9"/>
  <c r="AI70" i="9"/>
  <c r="AI71" i="9"/>
  <c r="AI74" i="9"/>
  <c r="AI75" i="9"/>
  <c r="AI76" i="9"/>
  <c r="AI80" i="9"/>
  <c r="AI81" i="9"/>
  <c r="AI84" i="9"/>
  <c r="AI85" i="9"/>
  <c r="AI86" i="9"/>
  <c r="AI87" i="9"/>
  <c r="AI90" i="9"/>
  <c r="AI91" i="9"/>
  <c r="AI94" i="9"/>
  <c r="AI95" i="9"/>
  <c r="AI96" i="9"/>
  <c r="AI100" i="9"/>
  <c r="AI101" i="9"/>
  <c r="AI104" i="9"/>
  <c r="AI105" i="9"/>
  <c r="AI106" i="9"/>
  <c r="AI107" i="9"/>
  <c r="AI110" i="9"/>
  <c r="AI111" i="9"/>
  <c r="AI114" i="9"/>
  <c r="AI115" i="9"/>
  <c r="AI116" i="9"/>
  <c r="AI117" i="9"/>
  <c r="AI120" i="9"/>
  <c r="AI121" i="9"/>
  <c r="AI124" i="9"/>
  <c r="AI125" i="9"/>
  <c r="AI126" i="9"/>
  <c r="AI130" i="9"/>
  <c r="AI131" i="9"/>
  <c r="AI134" i="9"/>
  <c r="AI135" i="9"/>
  <c r="AI136" i="9"/>
  <c r="AI140" i="9"/>
  <c r="AI141" i="9"/>
  <c r="AI144" i="9"/>
  <c r="AI145" i="9"/>
  <c r="AI146" i="9"/>
  <c r="AI150" i="9"/>
  <c r="AI151" i="9"/>
  <c r="AI154" i="9"/>
  <c r="AI155" i="9"/>
  <c r="AI156" i="9"/>
  <c r="AI160" i="9"/>
  <c r="AI161" i="9"/>
  <c r="AI164" i="9"/>
  <c r="AI165" i="9"/>
  <c r="AI166" i="9"/>
  <c r="AI170" i="9"/>
  <c r="AI171" i="9"/>
  <c r="AI174" i="9"/>
  <c r="AI175" i="9"/>
  <c r="AI176" i="9"/>
  <c r="AI177" i="9"/>
  <c r="AI180" i="9"/>
  <c r="AI181" i="9"/>
  <c r="AI184" i="9"/>
  <c r="AI185" i="9"/>
  <c r="AI186" i="9"/>
  <c r="AI190" i="9"/>
  <c r="AI191" i="9"/>
  <c r="AI194" i="9"/>
  <c r="AI195" i="9"/>
  <c r="AI196" i="9"/>
  <c r="AI200" i="9"/>
  <c r="AI201" i="9"/>
  <c r="AI204" i="9"/>
  <c r="AI205" i="9"/>
  <c r="AI206" i="9"/>
  <c r="AI207" i="9"/>
  <c r="AI210" i="9"/>
  <c r="AI211" i="9"/>
  <c r="AI214" i="9"/>
  <c r="AI215" i="9"/>
  <c r="AI216" i="9"/>
  <c r="AI220" i="9"/>
  <c r="AI221" i="9"/>
  <c r="AI224" i="9"/>
  <c r="AI225" i="9"/>
  <c r="AI226" i="9"/>
  <c r="AI227" i="9"/>
  <c r="AI230" i="9"/>
  <c r="AI231" i="9"/>
  <c r="AI234" i="9"/>
  <c r="AI235" i="9"/>
  <c r="AI236" i="9"/>
  <c r="AI237" i="9"/>
  <c r="AI240" i="9"/>
  <c r="AI241" i="9"/>
  <c r="AI244" i="9"/>
  <c r="AI245" i="9"/>
  <c r="AI246" i="9"/>
  <c r="AI250" i="9"/>
  <c r="AI251" i="9"/>
  <c r="AI254" i="9"/>
  <c r="AI255" i="9"/>
  <c r="AI256" i="9"/>
  <c r="AI260" i="9"/>
  <c r="AI261" i="9"/>
  <c r="AI264" i="9"/>
  <c r="AI265" i="9"/>
  <c r="AI266" i="9"/>
  <c r="AI270" i="9"/>
  <c r="AI271" i="9"/>
  <c r="AI274" i="9"/>
  <c r="AI275" i="9"/>
  <c r="AI276" i="9"/>
  <c r="AI280" i="9"/>
  <c r="AI281" i="9"/>
  <c r="AI284" i="9"/>
  <c r="AI285" i="9"/>
  <c r="AI286" i="9"/>
  <c r="AI290" i="9"/>
  <c r="AI291" i="9"/>
  <c r="AI294" i="9"/>
  <c r="AI295" i="9"/>
  <c r="AI296" i="9"/>
  <c r="AI297" i="9"/>
  <c r="AI300" i="9"/>
  <c r="AI301" i="9"/>
  <c r="AI302" i="9"/>
  <c r="AI304" i="9"/>
  <c r="AI305" i="9"/>
  <c r="AI306" i="9"/>
  <c r="AI307" i="9"/>
  <c r="AI310" i="9"/>
  <c r="AI311" i="9"/>
  <c r="AI312" i="9"/>
  <c r="AI313" i="9"/>
  <c r="AI314" i="9"/>
  <c r="AI315" i="9"/>
  <c r="AI316" i="9"/>
  <c r="AI317" i="9"/>
  <c r="AI318" i="9"/>
  <c r="AI319" i="9"/>
  <c r="AI320" i="9"/>
  <c r="AI321" i="9"/>
  <c r="AI322" i="9"/>
  <c r="AI323" i="9"/>
  <c r="AI324" i="9"/>
  <c r="AI325" i="9"/>
  <c r="AI326" i="9"/>
  <c r="AI327" i="9"/>
  <c r="AI328" i="9"/>
  <c r="AI329" i="9"/>
  <c r="AI330" i="9"/>
  <c r="AI331" i="9"/>
  <c r="AI332" i="9"/>
  <c r="AI333" i="9"/>
  <c r="AI334" i="9"/>
  <c r="AI335" i="9"/>
  <c r="AI336" i="9"/>
  <c r="AI337" i="9"/>
  <c r="AI338" i="9"/>
  <c r="AI339" i="9"/>
  <c r="AI340" i="9"/>
  <c r="AI341" i="9"/>
  <c r="AI342" i="9"/>
  <c r="AI343" i="9"/>
  <c r="AI344" i="9"/>
  <c r="AI345" i="9"/>
  <c r="AI346" i="9"/>
  <c r="AI347" i="9"/>
  <c r="AI348" i="9"/>
  <c r="AI349" i="9"/>
  <c r="AI350" i="9"/>
  <c r="AI351" i="9"/>
  <c r="AI352" i="9"/>
  <c r="AI353" i="9"/>
  <c r="AI354" i="9"/>
  <c r="AI355" i="9"/>
  <c r="AI356" i="9"/>
  <c r="AI357" i="9"/>
  <c r="AI358" i="9"/>
  <c r="AI359" i="9"/>
  <c r="AI360" i="9"/>
  <c r="AI361" i="9"/>
  <c r="AI362" i="9"/>
  <c r="AI363" i="9"/>
  <c r="AI364" i="9"/>
  <c r="AI365" i="9"/>
  <c r="AI366" i="9"/>
  <c r="AI367" i="9"/>
  <c r="AI368" i="9"/>
  <c r="AI369" i="9"/>
  <c r="AI370" i="9"/>
  <c r="AI371" i="9"/>
  <c r="AI372" i="9"/>
  <c r="AI373" i="9"/>
  <c r="AS12" i="9" l="1"/>
  <c r="AS11" i="9"/>
  <c r="AS10" i="9"/>
  <c r="AS20" i="9" l="1"/>
  <c r="AS21" i="9"/>
  <c r="AS19" i="9"/>
  <c r="AS18" i="9" l="1"/>
  <c r="AS17" i="9"/>
  <c r="BG12" i="9"/>
  <c r="BG11" i="9"/>
  <c r="BG10" i="9"/>
  <c r="BG14" i="9"/>
  <c r="BG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H306" i="9"/>
  <c r="I306" i="9"/>
  <c r="H306" i="9"/>
  <c r="G306" i="9"/>
  <c r="F306" i="9"/>
  <c r="E306" i="9"/>
  <c r="D306" i="9"/>
  <c r="AH296" i="9"/>
  <c r="I296" i="9"/>
  <c r="H296" i="9"/>
  <c r="G296" i="9"/>
  <c r="F296" i="9"/>
  <c r="E296" i="9"/>
  <c r="D296" i="9"/>
  <c r="AH286" i="9"/>
  <c r="I286" i="9"/>
  <c r="H286" i="9"/>
  <c r="G286" i="9"/>
  <c r="F286" i="9"/>
  <c r="E286" i="9"/>
  <c r="D286" i="9"/>
  <c r="AH276" i="9"/>
  <c r="I276" i="9"/>
  <c r="H276" i="9"/>
  <c r="G276" i="9"/>
  <c r="F276" i="9"/>
  <c r="E276" i="9"/>
  <c r="D276" i="9"/>
  <c r="AH266" i="9"/>
  <c r="I266" i="9"/>
  <c r="H266" i="9"/>
  <c r="G266" i="9"/>
  <c r="F266" i="9"/>
  <c r="E266" i="9"/>
  <c r="D266" i="9"/>
  <c r="AH256" i="9"/>
  <c r="I256" i="9"/>
  <c r="H256" i="9"/>
  <c r="G256" i="9"/>
  <c r="F256" i="9"/>
  <c r="E256" i="9"/>
  <c r="D256" i="9"/>
  <c r="AH246" i="9"/>
  <c r="I246" i="9"/>
  <c r="H246" i="9"/>
  <c r="G246" i="9"/>
  <c r="F246" i="9"/>
  <c r="E246" i="9"/>
  <c r="D246" i="9"/>
  <c r="AH236" i="9"/>
  <c r="I236" i="9"/>
  <c r="H236" i="9"/>
  <c r="G236" i="9"/>
  <c r="F236" i="9"/>
  <c r="E236" i="9"/>
  <c r="D236" i="9"/>
  <c r="AH226" i="9"/>
  <c r="I226" i="9"/>
  <c r="H226" i="9"/>
  <c r="G226" i="9"/>
  <c r="F226" i="9"/>
  <c r="E226" i="9"/>
  <c r="D226" i="9"/>
  <c r="AH216" i="9"/>
  <c r="I216" i="9"/>
  <c r="H216" i="9"/>
  <c r="G216" i="9"/>
  <c r="F216" i="9"/>
  <c r="E216" i="9"/>
  <c r="D216" i="9"/>
  <c r="AH206" i="9"/>
  <c r="I206" i="9"/>
  <c r="H206" i="9"/>
  <c r="G206" i="9"/>
  <c r="F206" i="9"/>
  <c r="E206" i="9"/>
  <c r="D206" i="9"/>
  <c r="AH196" i="9"/>
  <c r="I196" i="9"/>
  <c r="H196" i="9"/>
  <c r="G196" i="9"/>
  <c r="F196" i="9"/>
  <c r="E196" i="9"/>
  <c r="D196" i="9"/>
  <c r="AH186" i="9"/>
  <c r="I186" i="9"/>
  <c r="H186" i="9"/>
  <c r="G186" i="9"/>
  <c r="F186" i="9"/>
  <c r="E186" i="9"/>
  <c r="D186" i="9"/>
  <c r="AH176" i="9"/>
  <c r="I176" i="9"/>
  <c r="H176" i="9"/>
  <c r="G176" i="9"/>
  <c r="F176" i="9"/>
  <c r="E176" i="9"/>
  <c r="D176" i="9"/>
  <c r="AH166" i="9"/>
  <c r="I166" i="9"/>
  <c r="H166" i="9"/>
  <c r="G166" i="9"/>
  <c r="F166" i="9"/>
  <c r="E166" i="9"/>
  <c r="D166" i="9"/>
  <c r="AH156" i="9"/>
  <c r="I156" i="9"/>
  <c r="H156" i="9"/>
  <c r="G156" i="9"/>
  <c r="F156" i="9"/>
  <c r="E156" i="9"/>
  <c r="D156" i="9"/>
  <c r="AH146" i="9"/>
  <c r="I146" i="9"/>
  <c r="H146" i="9"/>
  <c r="G146" i="9"/>
  <c r="F146" i="9"/>
  <c r="E146" i="9"/>
  <c r="D146" i="9"/>
  <c r="AH136" i="9"/>
  <c r="I136" i="9"/>
  <c r="H136" i="9"/>
  <c r="G136" i="9"/>
  <c r="F136" i="9"/>
  <c r="E136" i="9"/>
  <c r="D136" i="9"/>
  <c r="AH126" i="9"/>
  <c r="I126" i="9"/>
  <c r="H126" i="9"/>
  <c r="G126" i="9"/>
  <c r="F126" i="9"/>
  <c r="E126" i="9"/>
  <c r="D126" i="9"/>
  <c r="AH116" i="9"/>
  <c r="I116" i="9"/>
  <c r="H116" i="9"/>
  <c r="G116" i="9"/>
  <c r="F116" i="9"/>
  <c r="E116" i="9"/>
  <c r="D116" i="9"/>
  <c r="AH106" i="9"/>
  <c r="I106" i="9"/>
  <c r="H106" i="9"/>
  <c r="G106" i="9"/>
  <c r="F106" i="9"/>
  <c r="E106" i="9"/>
  <c r="D106" i="9"/>
  <c r="AH96" i="9"/>
  <c r="I96" i="9"/>
  <c r="H96" i="9"/>
  <c r="G96" i="9"/>
  <c r="F96" i="9"/>
  <c r="E96" i="9"/>
  <c r="D96" i="9"/>
  <c r="AH86" i="9"/>
  <c r="I86" i="9"/>
  <c r="H86" i="9"/>
  <c r="G86" i="9"/>
  <c r="F86" i="9"/>
  <c r="E86" i="9"/>
  <c r="D86" i="9"/>
  <c r="AH76" i="9"/>
  <c r="I76" i="9"/>
  <c r="H76" i="9"/>
  <c r="G76" i="9"/>
  <c r="F76" i="9"/>
  <c r="E76" i="9"/>
  <c r="D76" i="9"/>
  <c r="AH66" i="9"/>
  <c r="I66" i="9"/>
  <c r="H66" i="9"/>
  <c r="G66" i="9"/>
  <c r="F66" i="9"/>
  <c r="E66" i="9"/>
  <c r="D66" i="9"/>
  <c r="AH56" i="9"/>
  <c r="I56" i="9"/>
  <c r="H56" i="9"/>
  <c r="G56" i="9"/>
  <c r="F56" i="9"/>
  <c r="E56" i="9"/>
  <c r="D56" i="9"/>
  <c r="AH46" i="9"/>
  <c r="I46" i="9"/>
  <c r="H46" i="9"/>
  <c r="G46" i="9"/>
  <c r="F46" i="9"/>
  <c r="E46" i="9"/>
  <c r="D46" i="9"/>
  <c r="AH36" i="9"/>
  <c r="I36" i="9"/>
  <c r="H36" i="9"/>
  <c r="G36" i="9"/>
  <c r="F36" i="9"/>
  <c r="E36" i="9"/>
  <c r="D36" i="9"/>
  <c r="AH26" i="9"/>
  <c r="I26" i="9"/>
  <c r="H26" i="9"/>
  <c r="G26" i="9"/>
  <c r="F26" i="9"/>
  <c r="E26" i="9"/>
  <c r="D26" i="9"/>
  <c r="AH16" i="9"/>
  <c r="I16" i="9"/>
  <c r="H16" i="9"/>
  <c r="G16" i="9"/>
  <c r="F16" i="9"/>
  <c r="E16" i="9"/>
  <c r="D16" i="9"/>
  <c r="AH6" i="9"/>
  <c r="I6" i="9"/>
  <c r="H6" i="9"/>
  <c r="G6" i="9"/>
  <c r="F6" i="9"/>
  <c r="E6" i="9"/>
  <c r="D6" i="9"/>
  <c r="AH305" i="9"/>
  <c r="I305" i="9"/>
  <c r="H305" i="9"/>
  <c r="G305" i="9"/>
  <c r="F305" i="9"/>
  <c r="E305" i="9"/>
  <c r="D305" i="9"/>
  <c r="AH295" i="9"/>
  <c r="I295" i="9"/>
  <c r="H295" i="9"/>
  <c r="G295" i="9"/>
  <c r="F295" i="9"/>
  <c r="E295" i="9"/>
  <c r="D295" i="9"/>
  <c r="AH285" i="9"/>
  <c r="I285" i="9"/>
  <c r="H285" i="9"/>
  <c r="G285" i="9"/>
  <c r="F285" i="9"/>
  <c r="E285" i="9"/>
  <c r="D285" i="9"/>
  <c r="AH275" i="9"/>
  <c r="I275" i="9"/>
  <c r="H275" i="9"/>
  <c r="G275" i="9"/>
  <c r="F275" i="9"/>
  <c r="E275" i="9"/>
  <c r="D275" i="9"/>
  <c r="AH265" i="9"/>
  <c r="I265" i="9"/>
  <c r="H265" i="9"/>
  <c r="G265" i="9"/>
  <c r="F265" i="9"/>
  <c r="E265" i="9"/>
  <c r="D265" i="9"/>
  <c r="AH255" i="9"/>
  <c r="I255" i="9"/>
  <c r="H255" i="9"/>
  <c r="G255" i="9"/>
  <c r="F255" i="9"/>
  <c r="E255" i="9"/>
  <c r="D255" i="9"/>
  <c r="AH245" i="9"/>
  <c r="I245" i="9"/>
  <c r="H245" i="9"/>
  <c r="G245" i="9"/>
  <c r="F245" i="9"/>
  <c r="E245" i="9"/>
  <c r="D245" i="9"/>
  <c r="AH235" i="9"/>
  <c r="I235" i="9"/>
  <c r="H235" i="9"/>
  <c r="G235" i="9"/>
  <c r="F235" i="9"/>
  <c r="E235" i="9"/>
  <c r="D235" i="9"/>
  <c r="AH225" i="9"/>
  <c r="I225" i="9"/>
  <c r="H225" i="9"/>
  <c r="G225" i="9"/>
  <c r="F225" i="9"/>
  <c r="E225" i="9"/>
  <c r="D225" i="9"/>
  <c r="AH215" i="9"/>
  <c r="I215" i="9"/>
  <c r="H215" i="9"/>
  <c r="G215" i="9"/>
  <c r="F215" i="9"/>
  <c r="E215" i="9"/>
  <c r="D215" i="9"/>
  <c r="AH205" i="9"/>
  <c r="I205" i="9"/>
  <c r="H205" i="9"/>
  <c r="G205" i="9"/>
  <c r="F205" i="9"/>
  <c r="E205" i="9"/>
  <c r="D205" i="9"/>
  <c r="AH195" i="9"/>
  <c r="I195" i="9"/>
  <c r="H195" i="9"/>
  <c r="G195" i="9"/>
  <c r="F195" i="9"/>
  <c r="E195" i="9"/>
  <c r="D195" i="9"/>
  <c r="AH185" i="9"/>
  <c r="I185" i="9"/>
  <c r="H185" i="9"/>
  <c r="G185" i="9"/>
  <c r="F185" i="9"/>
  <c r="E185" i="9"/>
  <c r="D185" i="9"/>
  <c r="AH175" i="9"/>
  <c r="I175" i="9"/>
  <c r="H175" i="9"/>
  <c r="G175" i="9"/>
  <c r="F175" i="9"/>
  <c r="E175" i="9"/>
  <c r="D175" i="9"/>
  <c r="AH165" i="9"/>
  <c r="I165" i="9"/>
  <c r="H165" i="9"/>
  <c r="G165" i="9"/>
  <c r="F165" i="9"/>
  <c r="E165" i="9"/>
  <c r="D165" i="9"/>
  <c r="AH155" i="9"/>
  <c r="I155" i="9"/>
  <c r="H155" i="9"/>
  <c r="G155" i="9"/>
  <c r="F155" i="9"/>
  <c r="E155" i="9"/>
  <c r="D155" i="9"/>
  <c r="AH145" i="9"/>
  <c r="I145" i="9"/>
  <c r="H145" i="9"/>
  <c r="G145" i="9"/>
  <c r="F145" i="9"/>
  <c r="E145" i="9"/>
  <c r="D145" i="9"/>
  <c r="AH135" i="9"/>
  <c r="I135" i="9"/>
  <c r="H135" i="9"/>
  <c r="G135" i="9"/>
  <c r="F135" i="9"/>
  <c r="E135" i="9"/>
  <c r="D135" i="9"/>
  <c r="AH125" i="9"/>
  <c r="I125" i="9"/>
  <c r="H125" i="9"/>
  <c r="G125" i="9"/>
  <c r="F125" i="9"/>
  <c r="E125" i="9"/>
  <c r="D125" i="9"/>
  <c r="AH115" i="9"/>
  <c r="I115" i="9"/>
  <c r="H115" i="9"/>
  <c r="G115" i="9"/>
  <c r="F115" i="9"/>
  <c r="E115" i="9"/>
  <c r="D115" i="9"/>
  <c r="AH105" i="9"/>
  <c r="I105" i="9"/>
  <c r="H105" i="9"/>
  <c r="G105" i="9"/>
  <c r="F105" i="9"/>
  <c r="E105" i="9"/>
  <c r="D105" i="9"/>
  <c r="AH95" i="9"/>
  <c r="I95" i="9"/>
  <c r="H95" i="9"/>
  <c r="G95" i="9"/>
  <c r="F95" i="9"/>
  <c r="E95" i="9"/>
  <c r="D95" i="9"/>
  <c r="AH85" i="9"/>
  <c r="I85" i="9"/>
  <c r="H85" i="9"/>
  <c r="G85" i="9"/>
  <c r="F85" i="9"/>
  <c r="E85" i="9"/>
  <c r="D85" i="9"/>
  <c r="AH75" i="9"/>
  <c r="I75" i="9"/>
  <c r="H75" i="9"/>
  <c r="G75" i="9"/>
  <c r="F75" i="9"/>
  <c r="E75" i="9"/>
  <c r="D75" i="9"/>
  <c r="AH65" i="9"/>
  <c r="I65" i="9"/>
  <c r="H65" i="9"/>
  <c r="G65" i="9"/>
  <c r="F65" i="9"/>
  <c r="E65" i="9"/>
  <c r="D65" i="9"/>
  <c r="AH55" i="9"/>
  <c r="I55" i="9"/>
  <c r="H55" i="9"/>
  <c r="G55" i="9"/>
  <c r="F55" i="9"/>
  <c r="E55" i="9"/>
  <c r="D55" i="9"/>
  <c r="AH45" i="9"/>
  <c r="I45" i="9"/>
  <c r="H45" i="9"/>
  <c r="G45" i="9"/>
  <c r="F45" i="9"/>
  <c r="E45" i="9"/>
  <c r="D45" i="9"/>
  <c r="AH35" i="9"/>
  <c r="I35" i="9"/>
  <c r="H35" i="9"/>
  <c r="G35" i="9"/>
  <c r="F35" i="9"/>
  <c r="E35" i="9"/>
  <c r="D35" i="9"/>
  <c r="AH25" i="9"/>
  <c r="I25" i="9"/>
  <c r="H25" i="9"/>
  <c r="G25" i="9"/>
  <c r="F25" i="9"/>
  <c r="E25" i="9"/>
  <c r="D25" i="9"/>
  <c r="AH15" i="9"/>
  <c r="I15" i="9"/>
  <c r="H15" i="9"/>
  <c r="G15" i="9"/>
  <c r="F15" i="9"/>
  <c r="E15" i="9"/>
  <c r="D15" i="9"/>
  <c r="AH5" i="9"/>
  <c r="I5" i="9"/>
  <c r="H5" i="9"/>
  <c r="G5" i="9"/>
  <c r="F5" i="9"/>
  <c r="E5" i="9"/>
  <c r="D5" i="9"/>
  <c r="AH304" i="9"/>
  <c r="I304" i="9"/>
  <c r="H304" i="9"/>
  <c r="G304" i="9"/>
  <c r="F304" i="9"/>
  <c r="E304" i="9"/>
  <c r="D304" i="9"/>
  <c r="AH294" i="9"/>
  <c r="I294" i="9"/>
  <c r="H294" i="9"/>
  <c r="G294" i="9"/>
  <c r="F294" i="9"/>
  <c r="E294" i="9"/>
  <c r="D294" i="9"/>
  <c r="AH284" i="9"/>
  <c r="I284" i="9"/>
  <c r="H284" i="9"/>
  <c r="G284" i="9"/>
  <c r="F284" i="9"/>
  <c r="E284" i="9"/>
  <c r="D284" i="9"/>
  <c r="AH274" i="9"/>
  <c r="I274" i="9"/>
  <c r="H274" i="9"/>
  <c r="G274" i="9"/>
  <c r="F274" i="9"/>
  <c r="E274" i="9"/>
  <c r="D274" i="9"/>
  <c r="AH264" i="9"/>
  <c r="I264" i="9"/>
  <c r="H264" i="9"/>
  <c r="G264" i="9"/>
  <c r="F264" i="9"/>
  <c r="E264" i="9"/>
  <c r="D264" i="9"/>
  <c r="AH254" i="9"/>
  <c r="I254" i="9"/>
  <c r="H254" i="9"/>
  <c r="G254" i="9"/>
  <c r="F254" i="9"/>
  <c r="E254" i="9"/>
  <c r="D254" i="9"/>
  <c r="AH244" i="9"/>
  <c r="I244" i="9"/>
  <c r="H244" i="9"/>
  <c r="G244" i="9"/>
  <c r="F244" i="9"/>
  <c r="E244" i="9"/>
  <c r="D244" i="9"/>
  <c r="AH234" i="9"/>
  <c r="I234" i="9"/>
  <c r="H234" i="9"/>
  <c r="G234" i="9"/>
  <c r="F234" i="9"/>
  <c r="E234" i="9"/>
  <c r="D234" i="9"/>
  <c r="AH224" i="9"/>
  <c r="I224" i="9"/>
  <c r="H224" i="9"/>
  <c r="G224" i="9"/>
  <c r="F224" i="9"/>
  <c r="E224" i="9"/>
  <c r="D224" i="9"/>
  <c r="AH214" i="9"/>
  <c r="I214" i="9"/>
  <c r="H214" i="9"/>
  <c r="G214" i="9"/>
  <c r="F214" i="9"/>
  <c r="E214" i="9"/>
  <c r="D214" i="9"/>
  <c r="AH204" i="9"/>
  <c r="I204" i="9"/>
  <c r="H204" i="9"/>
  <c r="G204" i="9"/>
  <c r="F204" i="9"/>
  <c r="E204" i="9"/>
  <c r="D204" i="9"/>
  <c r="AH194" i="9"/>
  <c r="I194" i="9"/>
  <c r="H194" i="9"/>
  <c r="G194" i="9"/>
  <c r="F194" i="9"/>
  <c r="E194" i="9"/>
  <c r="D194" i="9"/>
  <c r="AH184" i="9"/>
  <c r="I184" i="9"/>
  <c r="H184" i="9"/>
  <c r="G184" i="9"/>
  <c r="F184" i="9"/>
  <c r="E184" i="9"/>
  <c r="D184" i="9"/>
  <c r="AH174" i="9"/>
  <c r="I174" i="9"/>
  <c r="H174" i="9"/>
  <c r="G174" i="9"/>
  <c r="F174" i="9"/>
  <c r="E174" i="9"/>
  <c r="D174" i="9"/>
  <c r="AH164" i="9"/>
  <c r="I164" i="9"/>
  <c r="H164" i="9"/>
  <c r="G164" i="9"/>
  <c r="F164" i="9"/>
  <c r="E164" i="9"/>
  <c r="D164" i="9"/>
  <c r="AH154" i="9"/>
  <c r="I154" i="9"/>
  <c r="H154" i="9"/>
  <c r="G154" i="9"/>
  <c r="F154" i="9"/>
  <c r="E154" i="9"/>
  <c r="D154" i="9"/>
  <c r="AH144" i="9"/>
  <c r="I144" i="9"/>
  <c r="H144" i="9"/>
  <c r="G144" i="9"/>
  <c r="F144" i="9"/>
  <c r="E144" i="9"/>
  <c r="D144" i="9"/>
  <c r="AH134" i="9"/>
  <c r="I134" i="9"/>
  <c r="H134" i="9"/>
  <c r="G134" i="9"/>
  <c r="F134" i="9"/>
  <c r="E134" i="9"/>
  <c r="D134" i="9"/>
  <c r="AH124" i="9"/>
  <c r="I124" i="9"/>
  <c r="H124" i="9"/>
  <c r="G124" i="9"/>
  <c r="F124" i="9"/>
  <c r="E124" i="9"/>
  <c r="D124" i="9"/>
  <c r="AH114" i="9"/>
  <c r="I114" i="9"/>
  <c r="H114" i="9"/>
  <c r="G114" i="9"/>
  <c r="F114" i="9"/>
  <c r="E114" i="9"/>
  <c r="D114" i="9"/>
  <c r="AH104" i="9"/>
  <c r="I104" i="9"/>
  <c r="H104" i="9"/>
  <c r="G104" i="9"/>
  <c r="F104" i="9"/>
  <c r="E104" i="9"/>
  <c r="D104" i="9"/>
  <c r="AH94" i="9"/>
  <c r="I94" i="9"/>
  <c r="H94" i="9"/>
  <c r="G94" i="9"/>
  <c r="F94" i="9"/>
  <c r="E94" i="9"/>
  <c r="D94" i="9"/>
  <c r="AH84" i="9"/>
  <c r="I84" i="9"/>
  <c r="H84" i="9"/>
  <c r="G84" i="9"/>
  <c r="F84" i="9"/>
  <c r="E84" i="9"/>
  <c r="D84" i="9"/>
  <c r="AH74" i="9"/>
  <c r="I74" i="9"/>
  <c r="H74" i="9"/>
  <c r="G74" i="9"/>
  <c r="F74" i="9"/>
  <c r="E74" i="9"/>
  <c r="D74" i="9"/>
  <c r="AH64" i="9"/>
  <c r="I64" i="9"/>
  <c r="H64" i="9"/>
  <c r="G64" i="9"/>
  <c r="F64" i="9"/>
  <c r="E64" i="9"/>
  <c r="D64" i="9"/>
  <c r="AH54" i="9"/>
  <c r="I54" i="9"/>
  <c r="H54" i="9"/>
  <c r="G54" i="9"/>
  <c r="F54" i="9"/>
  <c r="E54" i="9"/>
  <c r="D54" i="9"/>
  <c r="AH44" i="9"/>
  <c r="I44" i="9"/>
  <c r="H44" i="9"/>
  <c r="G44" i="9"/>
  <c r="F44" i="9"/>
  <c r="E44" i="9"/>
  <c r="D44" i="9"/>
  <c r="AH34" i="9"/>
  <c r="I34" i="9"/>
  <c r="H34" i="9"/>
  <c r="G34" i="9"/>
  <c r="F34" i="9"/>
  <c r="E34" i="9"/>
  <c r="D34" i="9"/>
  <c r="AH24" i="9"/>
  <c r="I24" i="9"/>
  <c r="H24" i="9"/>
  <c r="G24" i="9"/>
  <c r="F24" i="9"/>
  <c r="E24" i="9"/>
  <c r="D24" i="9"/>
  <c r="AH14" i="9"/>
  <c r="I14" i="9"/>
  <c r="H14" i="9"/>
  <c r="G14" i="9"/>
  <c r="F14" i="9"/>
  <c r="E14" i="9"/>
  <c r="D14" i="9"/>
  <c r="AH4" i="9"/>
  <c r="I4" i="9"/>
  <c r="H4" i="9"/>
  <c r="G4" i="9"/>
  <c r="F4" i="9"/>
  <c r="E4" i="9"/>
  <c r="D4" i="9"/>
  <c r="BZ45" i="9" l="1"/>
  <c r="BZ44" i="9"/>
  <c r="BV44" i="9" l="1"/>
  <c r="BV45" i="9"/>
  <c r="AX6" i="9" l="1"/>
  <c r="BY43" i="9" l="1"/>
  <c r="BZ43" i="9" s="1"/>
  <c r="BV43" i="9" l="1"/>
  <c r="I373" i="9" l="1"/>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BY2" i="9" l="1"/>
  <c r="BV2" i="9" s="1"/>
  <c r="BY3" i="9"/>
  <c r="BV3" i="9" s="1"/>
  <c r="BY4" i="9"/>
  <c r="BV4" i="9" s="1"/>
  <c r="BY5" i="9"/>
  <c r="BV5" i="9" s="1"/>
  <c r="BY6" i="9"/>
  <c r="BV6" i="9" s="1"/>
  <c r="BY7" i="9"/>
  <c r="BV7" i="9" s="1"/>
  <c r="BY8" i="9"/>
  <c r="BV8" i="9" s="1"/>
  <c r="BY9" i="9"/>
  <c r="BV9" i="9" s="1"/>
  <c r="BY10" i="9"/>
  <c r="BV10" i="9" s="1"/>
  <c r="BY11" i="9"/>
  <c r="BV11" i="9" s="1"/>
  <c r="BY12" i="9"/>
  <c r="BV12" i="9" s="1"/>
  <c r="BY13" i="9"/>
  <c r="BV13" i="9" s="1"/>
  <c r="BY14" i="9"/>
  <c r="BV14" i="9" s="1"/>
  <c r="BY15" i="9"/>
  <c r="BV15" i="9" s="1"/>
  <c r="BY16" i="9"/>
  <c r="BV16" i="9" s="1"/>
  <c r="BY17" i="9"/>
  <c r="BV17" i="9" s="1"/>
  <c r="BY18" i="9"/>
  <c r="BV18" i="9" s="1"/>
  <c r="BY19" i="9"/>
  <c r="BV19" i="9" s="1"/>
  <c r="BY20" i="9"/>
  <c r="BV20" i="9" s="1"/>
  <c r="BY21" i="9"/>
  <c r="BV21" i="9" s="1"/>
  <c r="BY22" i="9"/>
  <c r="BV22" i="9" s="1"/>
  <c r="BY23" i="9"/>
  <c r="BV23" i="9" s="1"/>
  <c r="BY24" i="9"/>
  <c r="BV24" i="9" s="1"/>
  <c r="BY25" i="9"/>
  <c r="BV25" i="9" s="1"/>
  <c r="BY26" i="9"/>
  <c r="BV26" i="9" s="1"/>
  <c r="BY27" i="9"/>
  <c r="BV27" i="9" s="1"/>
  <c r="BY28" i="9"/>
  <c r="BV28" i="9" s="1"/>
  <c r="BY29" i="9"/>
  <c r="BV29" i="9" s="1"/>
  <c r="BY30" i="9"/>
  <c r="BV30" i="9" s="1"/>
  <c r="BY31" i="9"/>
  <c r="BV31" i="9" s="1"/>
  <c r="BY32" i="9"/>
  <c r="BV32" i="9" s="1"/>
  <c r="BY33" i="9"/>
  <c r="BV33" i="9" s="1"/>
  <c r="BY34" i="9"/>
  <c r="BV34" i="9" s="1"/>
  <c r="BY35" i="9"/>
  <c r="BV35" i="9" s="1"/>
  <c r="BY36" i="9"/>
  <c r="BV36" i="9" s="1"/>
  <c r="BY37" i="9"/>
  <c r="BV37" i="9" s="1"/>
  <c r="BY38" i="9"/>
  <c r="BV38" i="9" s="1"/>
  <c r="BY39" i="9"/>
  <c r="BV39" i="9" s="1"/>
  <c r="BY40" i="9"/>
  <c r="BV40" i="9" s="1"/>
  <c r="BY41" i="9"/>
  <c r="BV41" i="9" s="1"/>
  <c r="BY42" i="9"/>
  <c r="BV42" i="9" s="1"/>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BW45" i="9" l="1"/>
  <c r="BW44" i="9"/>
  <c r="BW43" i="9"/>
  <c r="F373" i="9"/>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X1" i="9" l="1"/>
  <c r="BW2" i="9" l="1"/>
  <c r="BX3" i="9" s="1"/>
  <c r="BW12" i="9"/>
  <c r="BW19" i="9"/>
  <c r="BW6" i="9"/>
  <c r="BW5" i="9"/>
  <c r="BW4" i="9"/>
  <c r="BW37" i="9"/>
  <c r="BW27" i="9"/>
  <c r="BW16" i="9"/>
  <c r="BW25" i="9"/>
  <c r="BW40" i="9"/>
  <c r="BW9" i="9"/>
  <c r="BW36" i="9"/>
  <c r="BW10" i="9"/>
  <c r="BW41" i="9"/>
  <c r="BW32" i="9"/>
  <c r="BW14" i="9"/>
  <c r="BW39" i="9"/>
  <c r="BW26" i="9"/>
  <c r="BW35" i="9"/>
  <c r="BW31" i="9"/>
  <c r="BW18" i="9"/>
  <c r="BW13" i="9"/>
  <c r="BW3" i="9"/>
  <c r="BW30" i="9"/>
  <c r="BW29" i="9"/>
  <c r="BW23" i="9"/>
  <c r="BW15" i="9"/>
  <c r="BW34" i="9"/>
  <c r="BW22" i="9"/>
  <c r="BW8" i="9"/>
  <c r="BW33" i="9"/>
  <c r="BW21" i="9"/>
  <c r="BW17" i="9"/>
  <c r="BW20" i="9"/>
  <c r="BW42" i="9"/>
  <c r="BW28" i="9"/>
  <c r="BW7" i="9"/>
  <c r="BW38" i="9"/>
  <c r="BW24" i="9"/>
  <c r="BW11" i="9"/>
  <c r="BX4" i="9" l="1"/>
  <c r="BX5" i="9" s="1"/>
  <c r="BX6" i="9" s="1"/>
  <c r="BX7" i="9" s="1"/>
  <c r="BX8" i="9" s="1"/>
  <c r="BX9" i="9" s="1"/>
  <c r="BX10" i="9" s="1"/>
  <c r="BX11" i="9" s="1"/>
  <c r="BX12" i="9" s="1"/>
  <c r="BX13" i="9" s="1"/>
  <c r="BX14" i="9" s="1"/>
  <c r="BX15" i="9" s="1"/>
  <c r="BX16" i="9" s="1"/>
  <c r="BX17" i="9" s="1"/>
  <c r="BX18" i="9" s="1"/>
  <c r="BX19" i="9" s="1"/>
  <c r="BX20" i="9" s="1"/>
  <c r="BX21" i="9" s="1"/>
  <c r="BX22" i="9" s="1"/>
  <c r="BX23" i="9" s="1"/>
  <c r="BX24" i="9" s="1"/>
  <c r="BX25" i="9" s="1"/>
  <c r="BX26" i="9" s="1"/>
  <c r="BX27" i="9" s="1"/>
  <c r="BX28" i="9" s="1"/>
  <c r="BX29" i="9" s="1"/>
  <c r="BX30" i="9" s="1"/>
  <c r="BX31" i="9" s="1"/>
  <c r="BX32" i="9" s="1"/>
  <c r="BX33" i="9" s="1"/>
  <c r="BX34" i="9" s="1"/>
  <c r="BX35" i="9" s="1"/>
  <c r="BX36" i="9" s="1"/>
  <c r="BX37" i="9" s="1"/>
  <c r="BX38" i="9" s="1"/>
  <c r="BX39" i="9" s="1"/>
  <c r="BX40" i="9" s="1"/>
  <c r="BX41" i="9" s="1"/>
  <c r="BX42" i="9" s="1"/>
  <c r="BX43" i="9" s="1"/>
  <c r="BX44" i="9" s="1"/>
  <c r="BX45" i="9" s="1"/>
  <c r="BZ38" i="9" l="1"/>
  <c r="BZ8" i="9"/>
  <c r="BZ14" i="9"/>
  <c r="BZ2" i="9"/>
  <c r="BZ39" i="9"/>
  <c r="BZ19" i="9"/>
  <c r="BZ29" i="9"/>
  <c r="BZ7" i="9"/>
  <c r="BZ6" i="9"/>
  <c r="BZ30" i="9"/>
  <c r="BZ41" i="9"/>
  <c r="BZ40" i="9"/>
  <c r="BZ35" i="9"/>
  <c r="BZ5" i="9"/>
  <c r="BZ42" i="9"/>
  <c r="BZ21" i="9"/>
  <c r="BZ37" i="9"/>
  <c r="BZ23" i="9"/>
  <c r="BZ10" i="9"/>
  <c r="BZ11" i="9"/>
  <c r="BZ31" i="9"/>
  <c r="BZ33" i="9"/>
  <c r="BZ3" i="9"/>
  <c r="BZ32" i="9"/>
  <c r="BZ12" i="9"/>
  <c r="BZ13" i="9"/>
  <c r="BZ27" i="9"/>
  <c r="BZ28" i="9"/>
  <c r="BZ20" i="9"/>
  <c r="BZ36" i="9"/>
  <c r="BZ17" i="9"/>
  <c r="BZ9" i="9"/>
  <c r="BZ15" i="9"/>
  <c r="BZ25" i="9"/>
  <c r="BZ18" i="9"/>
  <c r="BZ26" i="9"/>
  <c r="BZ16" i="9"/>
  <c r="BZ4" i="9"/>
  <c r="BZ34" i="9"/>
  <c r="BZ24" i="9"/>
  <c r="BZ22" i="9"/>
  <c r="BT67" i="9" l="1"/>
  <c r="BT86" i="9" l="1"/>
  <c r="BT114" i="9"/>
  <c r="BT81" i="9"/>
  <c r="BT84" i="9"/>
  <c r="BT87" i="9"/>
  <c r="BT82" i="9"/>
  <c r="BT83" i="9"/>
  <c r="BT128" i="9"/>
  <c r="BT85" i="9"/>
  <c r="E373" i="9" l="1"/>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H330" i="9" l="1"/>
  <c r="AH329" i="9"/>
  <c r="AH328" i="9"/>
  <c r="AH327" i="9"/>
  <c r="AH326" i="9"/>
  <c r="AH325" i="9"/>
  <c r="AH324" i="9"/>
  <c r="AH323" i="9"/>
  <c r="AH322" i="9"/>
  <c r="AH321" i="9"/>
  <c r="AH320" i="9"/>
  <c r="AH319" i="9"/>
  <c r="AH318" i="9"/>
  <c r="AH317" i="9"/>
  <c r="AH316" i="9"/>
  <c r="AH315" i="9"/>
  <c r="AH314" i="9"/>
  <c r="AH313" i="9"/>
  <c r="AH312" i="9"/>
  <c r="AH311" i="9"/>
  <c r="AH310" i="9"/>
  <c r="AH309" i="9"/>
  <c r="AH308" i="9"/>
  <c r="AH307" i="9"/>
  <c r="AH303" i="9"/>
  <c r="AH302" i="9"/>
  <c r="AH301" i="9"/>
  <c r="AH300" i="9"/>
  <c r="AH299" i="9"/>
  <c r="AH298" i="9"/>
  <c r="AH297" i="9"/>
  <c r="AH293" i="9"/>
  <c r="AH292" i="9"/>
  <c r="AH291" i="9"/>
  <c r="AH290" i="9"/>
  <c r="AH289" i="9"/>
  <c r="AH288" i="9"/>
  <c r="AH287" i="9"/>
  <c r="AH283" i="9"/>
  <c r="AH282" i="9"/>
  <c r="AH281" i="9"/>
  <c r="AH280" i="9"/>
  <c r="AH279" i="9"/>
  <c r="AH278" i="9"/>
  <c r="AH277" i="9"/>
  <c r="AH273" i="9"/>
  <c r="AH272" i="9"/>
  <c r="AH271" i="9"/>
  <c r="AH270" i="9"/>
  <c r="AH269" i="9"/>
  <c r="AH268" i="9"/>
  <c r="AH267" i="9"/>
  <c r="AH263" i="9"/>
  <c r="AH262" i="9"/>
  <c r="AH261" i="9"/>
  <c r="AH260" i="9"/>
  <c r="AH259" i="9"/>
  <c r="AH258" i="9"/>
  <c r="AH257" i="9"/>
  <c r="AH253" i="9"/>
  <c r="AH252" i="9"/>
  <c r="AH251" i="9"/>
  <c r="AH250" i="9"/>
  <c r="AH249" i="9"/>
  <c r="AH248" i="9"/>
  <c r="AH247" i="9"/>
  <c r="AH243" i="9"/>
  <c r="AH242" i="9"/>
  <c r="AH241" i="9"/>
  <c r="AH240" i="9"/>
  <c r="AH239" i="9"/>
  <c r="AH238" i="9"/>
  <c r="AH237" i="9"/>
  <c r="AH233" i="9"/>
  <c r="AH232" i="9"/>
  <c r="AH231" i="9"/>
  <c r="AH230" i="9"/>
  <c r="AH229" i="9"/>
  <c r="AH228" i="9"/>
  <c r="AH227" i="9"/>
  <c r="AH223" i="9"/>
  <c r="AH222" i="9"/>
  <c r="AH221" i="9"/>
  <c r="AH220" i="9"/>
  <c r="AH219" i="9"/>
  <c r="AH218" i="9"/>
  <c r="AH217" i="9"/>
  <c r="AH213" i="9"/>
  <c r="AH212" i="9"/>
  <c r="AH211" i="9"/>
  <c r="AH210" i="9"/>
  <c r="AH209" i="9"/>
  <c r="AH208" i="9"/>
  <c r="AH207" i="9"/>
  <c r="AH203" i="9"/>
  <c r="AH202" i="9"/>
  <c r="AH201" i="9"/>
  <c r="AH200" i="9"/>
  <c r="AH199" i="9"/>
  <c r="AH198" i="9"/>
  <c r="AH197" i="9"/>
  <c r="AH193" i="9"/>
  <c r="AH192" i="9"/>
  <c r="AH191" i="9"/>
  <c r="AH190" i="9"/>
  <c r="AH189" i="9"/>
  <c r="AH188" i="9"/>
  <c r="AH187" i="9"/>
  <c r="AH183" i="9"/>
  <c r="AH182" i="9"/>
  <c r="AH181" i="9"/>
  <c r="AH180" i="9"/>
  <c r="AH179" i="9"/>
  <c r="AH178" i="9"/>
  <c r="AH177" i="9"/>
  <c r="AH173" i="9"/>
  <c r="AH172" i="9"/>
  <c r="AH171" i="9"/>
  <c r="AH170" i="9"/>
  <c r="AH169" i="9"/>
  <c r="AH168" i="9"/>
  <c r="AH167" i="9"/>
  <c r="AH163" i="9"/>
  <c r="AH162" i="9"/>
  <c r="AH161" i="9"/>
  <c r="AH160" i="9"/>
  <c r="AH159" i="9"/>
  <c r="AH158" i="9"/>
  <c r="AH157" i="9"/>
  <c r="AH153" i="9"/>
  <c r="AH152" i="9"/>
  <c r="AH151" i="9"/>
  <c r="AH150" i="9"/>
  <c r="AH149" i="9"/>
  <c r="AH148" i="9"/>
  <c r="AH147" i="9"/>
  <c r="AH143" i="9"/>
  <c r="AH142" i="9"/>
  <c r="AH141" i="9"/>
  <c r="AH140" i="9"/>
  <c r="AH139" i="9"/>
  <c r="AH138" i="9"/>
  <c r="AH137" i="9"/>
  <c r="AH133" i="9"/>
  <c r="AH132" i="9"/>
  <c r="AH131" i="9"/>
  <c r="AH130" i="9"/>
  <c r="AH129" i="9"/>
  <c r="AH128" i="9"/>
  <c r="AH127" i="9"/>
  <c r="AH123" i="9"/>
  <c r="AH122" i="9"/>
  <c r="AH121" i="9"/>
  <c r="AH120" i="9"/>
  <c r="AH119" i="9"/>
  <c r="AH118" i="9"/>
  <c r="AH117" i="9"/>
  <c r="AH113" i="9"/>
  <c r="AH112" i="9"/>
  <c r="AH111" i="9"/>
  <c r="AH110" i="9"/>
  <c r="AH109" i="9"/>
  <c r="AH108" i="9"/>
  <c r="AH107" i="9"/>
  <c r="AH103" i="9"/>
  <c r="AH102" i="9"/>
  <c r="AH101" i="9"/>
  <c r="AH100" i="9"/>
  <c r="AH99" i="9"/>
  <c r="AH98" i="9"/>
  <c r="AH97" i="9"/>
  <c r="AH93" i="9"/>
  <c r="AH92" i="9"/>
  <c r="AH91" i="9"/>
  <c r="AH90" i="9"/>
  <c r="AH89" i="9"/>
  <c r="AH88" i="9"/>
  <c r="AH87" i="9"/>
  <c r="AH83" i="9"/>
  <c r="AH82" i="9"/>
  <c r="AH81" i="9"/>
  <c r="AH80" i="9"/>
  <c r="AH79" i="9"/>
  <c r="AH78" i="9"/>
  <c r="AH77" i="9"/>
  <c r="AH73" i="9"/>
  <c r="AH72" i="9"/>
  <c r="AH71" i="9"/>
  <c r="AH70" i="9"/>
  <c r="AH69" i="9"/>
  <c r="AH68" i="9"/>
  <c r="AH67" i="9"/>
  <c r="AH63" i="9"/>
  <c r="AH62" i="9"/>
  <c r="AH61" i="9"/>
  <c r="AH60" i="9"/>
  <c r="AH59" i="9"/>
  <c r="AH58" i="9"/>
  <c r="AH57" i="9"/>
  <c r="AH53" i="9"/>
  <c r="AH52" i="9"/>
  <c r="AH51" i="9"/>
  <c r="AH50" i="9"/>
  <c r="AH49" i="9"/>
  <c r="AH48" i="9"/>
  <c r="AH47" i="9"/>
  <c r="AH43" i="9"/>
  <c r="AH42" i="9"/>
  <c r="AH41" i="9"/>
  <c r="AH40" i="9"/>
  <c r="AH39" i="9"/>
  <c r="AH38" i="9"/>
  <c r="AH37" i="9"/>
  <c r="AH33" i="9"/>
  <c r="AH32" i="9"/>
  <c r="AH31" i="9"/>
  <c r="AH30" i="9"/>
  <c r="AH29" i="9"/>
  <c r="AH28" i="9"/>
  <c r="AH27" i="9"/>
  <c r="AH23" i="9"/>
  <c r="AH22" i="9"/>
  <c r="AH21" i="9"/>
  <c r="AH20" i="9"/>
  <c r="AH19" i="9"/>
  <c r="AH18" i="9"/>
  <c r="AH17" i="9"/>
  <c r="AH13" i="9"/>
  <c r="AH12" i="9"/>
  <c r="AH11" i="9"/>
  <c r="AH10" i="9"/>
  <c r="AH9" i="9"/>
  <c r="AH8" i="9"/>
  <c r="AH7" i="9"/>
  <c r="AH3" i="9"/>
  <c r="AH2" i="9"/>
  <c r="AH361" i="9"/>
  <c r="AS15" i="9"/>
  <c r="AS14" i="9"/>
  <c r="AS13" i="9"/>
  <c r="AS9" i="9"/>
  <c r="AS8" i="9"/>
  <c r="AS7" i="9"/>
  <c r="AS6" i="9"/>
  <c r="AS5" i="9"/>
  <c r="AS4" i="9"/>
  <c r="AS3" i="9"/>
  <c r="AS2" i="9"/>
  <c r="BG9" i="9"/>
  <c r="BG8" i="9"/>
  <c r="BG7" i="9"/>
  <c r="BG6" i="9"/>
  <c r="BG5" i="9"/>
  <c r="BG4" i="9"/>
  <c r="BG3" i="9"/>
  <c r="BG2" i="9"/>
  <c r="BH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BH4" i="9" l="1"/>
  <c r="BH5" i="9" s="1"/>
  <c r="BH6" i="9" s="1"/>
  <c r="BH7" i="9" s="1"/>
  <c r="BH8" i="9" s="1"/>
  <c r="BH9" i="9" s="1"/>
  <c r="BH10" i="9" s="1"/>
  <c r="BH11" i="9" s="1"/>
  <c r="BH12" i="9" s="1"/>
  <c r="BH13" i="9" s="1"/>
  <c r="BH14" i="9" s="1"/>
  <c r="BH15" i="9" s="1"/>
  <c r="BH16" i="9" s="1"/>
  <c r="BH17" i="9" s="1"/>
  <c r="BH18" i="9" s="1"/>
  <c r="M243" i="9" l="1"/>
  <c r="M242" i="9"/>
  <c r="M252" i="9"/>
  <c r="O242" i="9" l="1"/>
  <c r="O252" i="9"/>
  <c r="O243" i="9"/>
  <c r="M60" i="9"/>
  <c r="M128" i="9"/>
  <c r="M198" i="9"/>
  <c r="M61" i="9"/>
  <c r="M88" i="9"/>
  <c r="M308" i="9"/>
  <c r="M115" i="9"/>
  <c r="P60" i="9" l="1"/>
  <c r="N60" i="9"/>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3" i="9"/>
  <c r="M329" i="9"/>
  <c r="M320" i="9"/>
  <c r="M364" i="9"/>
  <c r="M317" i="9"/>
  <c r="M363" i="9"/>
  <c r="M359" i="9"/>
  <c r="M370" i="9"/>
  <c r="M336" i="9"/>
  <c r="N336" i="9" s="1"/>
  <c r="M347" i="9"/>
  <c r="M316" i="9"/>
  <c r="M334" i="9"/>
  <c r="M333" i="9"/>
  <c r="M361" i="9"/>
  <c r="M369" i="9"/>
  <c r="M330" i="9"/>
  <c r="M354" i="9"/>
  <c r="M327" i="9"/>
  <c r="M337" i="9"/>
  <c r="M318" i="9"/>
  <c r="N318" i="9" s="1"/>
  <c r="M351" i="9"/>
  <c r="M340" i="9"/>
  <c r="M326" i="9"/>
  <c r="M362" i="9"/>
  <c r="P367" i="9" l="1"/>
  <c r="N367" i="9"/>
  <c r="R346" i="9"/>
  <c r="Q346" i="9"/>
  <c r="R80" i="9"/>
  <c r="Q80" i="9"/>
  <c r="Q191" i="9"/>
  <c r="R191" i="9"/>
  <c r="Q362" i="9"/>
  <c r="R362" i="9"/>
  <c r="R318" i="9"/>
  <c r="R319" i="9" s="1"/>
  <c r="Q317" i="9"/>
  <c r="R317" i="9"/>
  <c r="R322" i="9"/>
  <c r="Q322" i="9"/>
  <c r="R310" i="9"/>
  <c r="Q310" i="9"/>
  <c r="R330" i="9"/>
  <c r="Q330" i="9"/>
  <c r="R355" i="9"/>
  <c r="Q355" i="9"/>
  <c r="R180" i="9"/>
  <c r="Q180" i="9"/>
  <c r="Q140" i="9"/>
  <c r="R140" i="9"/>
  <c r="R336" i="9"/>
  <c r="Q335" i="9"/>
  <c r="R335" i="9"/>
  <c r="Q326" i="9"/>
  <c r="R326" i="9"/>
  <c r="R325" i="9"/>
  <c r="Q325" i="9"/>
  <c r="Q251" i="9"/>
  <c r="R251" i="9"/>
  <c r="R71" i="9"/>
  <c r="Q71" i="9"/>
  <c r="R340" i="9"/>
  <c r="Q340" i="9"/>
  <c r="Q344" i="9"/>
  <c r="R344" i="9"/>
  <c r="R331" i="9"/>
  <c r="Q331" i="9"/>
  <c r="Q21" i="9"/>
  <c r="R21" i="9"/>
  <c r="Q131" i="9"/>
  <c r="R131" i="9"/>
  <c r="Q221" i="9"/>
  <c r="R221" i="9"/>
  <c r="R369" i="9"/>
  <c r="Q369" i="9"/>
  <c r="R339" i="9"/>
  <c r="Q339" i="9"/>
  <c r="R343" i="9"/>
  <c r="Q343" i="9"/>
  <c r="R358" i="9"/>
  <c r="Q358" i="9"/>
  <c r="R324" i="9"/>
  <c r="Q324" i="9"/>
  <c r="Q353" i="9"/>
  <c r="R353" i="9"/>
  <c r="R241" i="9"/>
  <c r="Q241" i="9"/>
  <c r="R51" i="9"/>
  <c r="Q51" i="9"/>
  <c r="Q311" i="9"/>
  <c r="R311" i="9"/>
  <c r="R250" i="9"/>
  <c r="Q250" i="9"/>
  <c r="R201" i="9"/>
  <c r="Q201" i="9"/>
  <c r="Q70" i="9"/>
  <c r="R70" i="9"/>
  <c r="R41" i="9"/>
  <c r="Q41" i="9"/>
  <c r="R150" i="9"/>
  <c r="Q150" i="9"/>
  <c r="R40" i="9"/>
  <c r="Q40" i="9"/>
  <c r="R354" i="9"/>
  <c r="Q354" i="9"/>
  <c r="R345" i="9"/>
  <c r="Q345" i="9"/>
  <c r="R220" i="9"/>
  <c r="Q220" i="9"/>
  <c r="R364" i="9"/>
  <c r="Q364" i="9"/>
  <c r="R321" i="9"/>
  <c r="Q321" i="9"/>
  <c r="Q161" i="9"/>
  <c r="R161" i="9"/>
  <c r="R10" i="9"/>
  <c r="Q10" i="9"/>
  <c r="R171" i="9"/>
  <c r="Q171" i="9"/>
  <c r="R240" i="9"/>
  <c r="Q240" i="9"/>
  <c r="R351" i="9"/>
  <c r="Q351" i="9"/>
  <c r="R361" i="9"/>
  <c r="Q361" i="9"/>
  <c r="Q329" i="9"/>
  <c r="R329" i="9"/>
  <c r="Q368" i="9"/>
  <c r="R368" i="9"/>
  <c r="Q371" i="9"/>
  <c r="R371" i="9"/>
  <c r="Q332" i="9"/>
  <c r="R332" i="9"/>
  <c r="R342" i="9"/>
  <c r="Q342" i="9"/>
  <c r="Q365" i="9"/>
  <c r="R365" i="9"/>
  <c r="Q314" i="9"/>
  <c r="R314" i="9"/>
  <c r="R270" i="9"/>
  <c r="Q270" i="9"/>
  <c r="R90" i="9"/>
  <c r="Q90" i="9"/>
  <c r="R301" i="9"/>
  <c r="Q301" i="9"/>
  <c r="R231" i="9"/>
  <c r="Q231" i="9"/>
  <c r="R130" i="9"/>
  <c r="Q130" i="9"/>
  <c r="R31" i="9"/>
  <c r="Q31" i="9"/>
  <c r="R100" i="9"/>
  <c r="Q100" i="9"/>
  <c r="R121" i="9"/>
  <c r="Q121" i="9"/>
  <c r="R81" i="9"/>
  <c r="Q81" i="9"/>
  <c r="R110" i="9"/>
  <c r="Q110" i="9"/>
  <c r="R111" i="9"/>
  <c r="Q111" i="9"/>
  <c r="R316" i="9"/>
  <c r="Q316" i="9"/>
  <c r="R357" i="9"/>
  <c r="Q357" i="9"/>
  <c r="R101" i="9"/>
  <c r="Q101" i="9"/>
  <c r="Q260" i="9"/>
  <c r="R260" i="9"/>
  <c r="R328" i="9"/>
  <c r="Q328" i="9"/>
  <c r="R367" i="9"/>
  <c r="Q367" i="9"/>
  <c r="R366" i="9"/>
  <c r="Q366" i="9"/>
  <c r="R271" i="9"/>
  <c r="Q271" i="9"/>
  <c r="Q320" i="9"/>
  <c r="R320" i="9"/>
  <c r="R370" i="9"/>
  <c r="Q370" i="9"/>
  <c r="R337" i="9"/>
  <c r="Q337" i="9"/>
  <c r="R333" i="9"/>
  <c r="Q333" i="9"/>
  <c r="Q359" i="9"/>
  <c r="R359" i="9"/>
  <c r="Q323" i="9"/>
  <c r="R323" i="9"/>
  <c r="R352" i="9"/>
  <c r="Q352" i="9"/>
  <c r="R360" i="9"/>
  <c r="Q360" i="9"/>
  <c r="R312" i="9"/>
  <c r="Q312" i="9"/>
  <c r="R151" i="9"/>
  <c r="Q151" i="9"/>
  <c r="R300" i="9"/>
  <c r="Q300" i="9"/>
  <c r="Q170" i="9"/>
  <c r="R170" i="9"/>
  <c r="R261" i="9"/>
  <c r="Q261" i="9"/>
  <c r="R120" i="9"/>
  <c r="Q120" i="9"/>
  <c r="R210" i="9"/>
  <c r="Q210" i="9"/>
  <c r="Q230" i="9"/>
  <c r="R230" i="9"/>
  <c r="Q200" i="9"/>
  <c r="R200" i="9"/>
  <c r="R141" i="9"/>
  <c r="Q141" i="9"/>
  <c r="R160" i="9"/>
  <c r="Q160" i="9"/>
  <c r="R291" i="9"/>
  <c r="Q291" i="9"/>
  <c r="R190" i="9"/>
  <c r="Q190" i="9"/>
  <c r="R327" i="9"/>
  <c r="Q327" i="9"/>
  <c r="R334" i="9"/>
  <c r="Q334" i="9"/>
  <c r="R363" i="9"/>
  <c r="Q363" i="9"/>
  <c r="Q341" i="9"/>
  <c r="R341" i="9"/>
  <c r="R315" i="9"/>
  <c r="Q315" i="9"/>
  <c r="Q338" i="9"/>
  <c r="R338" i="9"/>
  <c r="Q356" i="9"/>
  <c r="R356" i="9"/>
  <c r="R373" i="9"/>
  <c r="Q373" i="9"/>
  <c r="R372" i="9"/>
  <c r="Q372" i="9"/>
  <c r="R313" i="9"/>
  <c r="Q313" i="9"/>
  <c r="R91" i="9"/>
  <c r="Q91" i="9"/>
  <c r="Q290" i="9"/>
  <c r="R290" i="9"/>
  <c r="R181" i="9"/>
  <c r="Q181" i="9"/>
  <c r="R280" i="9"/>
  <c r="Q280" i="9"/>
  <c r="R30" i="9"/>
  <c r="Q30" i="9"/>
  <c r="Q11" i="9"/>
  <c r="R11" i="9"/>
  <c r="R211" i="9"/>
  <c r="Q211" i="9"/>
  <c r="Q281" i="9"/>
  <c r="R281" i="9"/>
  <c r="R50" i="9"/>
  <c r="Q50" i="9"/>
  <c r="P336" i="9"/>
  <c r="Q336" i="9" s="1"/>
  <c r="O336" i="9"/>
  <c r="P318" i="9"/>
  <c r="Q318" i="9" s="1"/>
  <c r="Q319" i="9" s="1"/>
  <c r="O318" i="9"/>
  <c r="O319" i="9"/>
  <c r="P319" i="9"/>
  <c r="N319" i="9"/>
  <c r="P350" i="9"/>
  <c r="O350" i="9"/>
  <c r="O349" i="9"/>
  <c r="P349" i="9"/>
  <c r="P216" i="9"/>
  <c r="Q216" i="9" s="1"/>
  <c r="P55" i="9"/>
  <c r="Q55" i="9" s="1"/>
  <c r="P45" i="9"/>
  <c r="Q45" i="9" s="1"/>
  <c r="P106" i="9"/>
  <c r="Q106" i="9" s="1"/>
  <c r="P264" i="9"/>
  <c r="Q264" i="9" s="1"/>
  <c r="P104" i="9"/>
  <c r="Q104" i="9" s="1"/>
  <c r="P174" i="9"/>
  <c r="Q174" i="9" s="1"/>
  <c r="P46" i="9"/>
  <c r="Q46" i="9" s="1"/>
  <c r="P66" i="9"/>
  <c r="Q66" i="9" s="1"/>
  <c r="P295" i="9"/>
  <c r="Q295" i="9" s="1"/>
  <c r="P286" i="9"/>
  <c r="Q286" i="9" s="1"/>
  <c r="P185" i="9"/>
  <c r="Q185" i="9" s="1"/>
  <c r="P255" i="9"/>
  <c r="Q255" i="9" s="1"/>
  <c r="P317" i="9"/>
  <c r="P348" i="9"/>
  <c r="P256" i="9"/>
  <c r="Q256" i="9" s="1"/>
  <c r="P5" i="9"/>
  <c r="Q5" i="9" s="1"/>
  <c r="P266" i="9"/>
  <c r="Q266" i="9" s="1"/>
  <c r="P234" i="9"/>
  <c r="Q234" i="9" s="1"/>
  <c r="P44" i="9"/>
  <c r="Q44" i="9" s="1"/>
  <c r="P154" i="9"/>
  <c r="Q154" i="9" s="1"/>
  <c r="P114" i="9"/>
  <c r="Q114" i="9" s="1"/>
  <c r="P224" i="9"/>
  <c r="Q224" i="9" s="1"/>
  <c r="P206" i="9"/>
  <c r="Q206" i="9" s="1"/>
  <c r="P26" i="9"/>
  <c r="Q26" i="9" s="1"/>
  <c r="P246" i="9"/>
  <c r="Q246" i="9" s="1"/>
  <c r="P176" i="9"/>
  <c r="Q176" i="9" s="1"/>
  <c r="P75" i="9"/>
  <c r="Q75" i="9" s="1"/>
  <c r="P236" i="9"/>
  <c r="Q236" i="9" s="1"/>
  <c r="P6" i="9"/>
  <c r="Q6" i="9" s="1"/>
  <c r="P366" i="9"/>
  <c r="P16" i="9"/>
  <c r="Q16" i="9" s="1"/>
  <c r="P56" i="9"/>
  <c r="Q56" i="9" s="1"/>
  <c r="P64" i="9"/>
  <c r="Q64" i="9" s="1"/>
  <c r="P54" i="9"/>
  <c r="Q54" i="9" s="1"/>
  <c r="P304" i="9"/>
  <c r="Q304" i="9" s="1"/>
  <c r="P335" i="9"/>
  <c r="P145" i="9"/>
  <c r="Q145" i="9" s="1"/>
  <c r="P25" i="9"/>
  <c r="Q25" i="9" s="1"/>
  <c r="P245" i="9"/>
  <c r="Q245" i="9" s="1"/>
  <c r="P296" i="9"/>
  <c r="Q296" i="9" s="1"/>
  <c r="P51" i="9"/>
  <c r="P95" i="9"/>
  <c r="Q95" i="9" s="1"/>
  <c r="P76" i="9"/>
  <c r="Q76" i="9" s="1"/>
  <c r="P146" i="9"/>
  <c r="Q146" i="9" s="1"/>
  <c r="P194" i="9"/>
  <c r="Q194" i="9" s="1"/>
  <c r="P204" i="9"/>
  <c r="Q204" i="9" s="1"/>
  <c r="P244" i="9"/>
  <c r="Q24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54" i="9"/>
  <c r="Q254"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4" i="9"/>
  <c r="Q4" i="9" s="1"/>
  <c r="P74" i="9"/>
  <c r="Q74" i="9" s="1"/>
  <c r="P284" i="9"/>
  <c r="Q284" i="9" s="1"/>
  <c r="P166" i="9"/>
  <c r="Q166" i="9" s="1"/>
  <c r="P265" i="9"/>
  <c r="Q265" i="9" s="1"/>
  <c r="P165" i="9"/>
  <c r="Q165" i="9" s="1"/>
  <c r="P195" i="9"/>
  <c r="Q195" i="9" s="1"/>
  <c r="P156" i="9"/>
  <c r="Q156" i="9" s="1"/>
  <c r="P116" i="9"/>
  <c r="Q116" i="9" s="1"/>
  <c r="N361" i="9"/>
  <c r="T361" i="9" s="1"/>
  <c r="P361" i="9"/>
  <c r="N329" i="9"/>
  <c r="T329" i="9" s="1"/>
  <c r="P329" i="9"/>
  <c r="N368" i="9"/>
  <c r="T368" i="9" s="1"/>
  <c r="P368" i="9"/>
  <c r="N371" i="9"/>
  <c r="T371" i="9" s="1"/>
  <c r="P371" i="9"/>
  <c r="N332" i="9"/>
  <c r="P332" i="9"/>
  <c r="N342" i="9"/>
  <c r="T342" i="9" s="1"/>
  <c r="P342" i="9"/>
  <c r="N365" i="9"/>
  <c r="T365" i="9" s="1"/>
  <c r="P365" i="9"/>
  <c r="N314" i="9"/>
  <c r="P314" i="9"/>
  <c r="N270" i="9"/>
  <c r="P270" i="9"/>
  <c r="N90" i="9"/>
  <c r="P90" i="9"/>
  <c r="N301" i="9"/>
  <c r="T301" i="9" s="1"/>
  <c r="P301" i="9"/>
  <c r="N231" i="9"/>
  <c r="T231" i="9" s="1"/>
  <c r="P231" i="9"/>
  <c r="N130" i="9"/>
  <c r="P130" i="9"/>
  <c r="N31" i="9"/>
  <c r="T31" i="9" s="1"/>
  <c r="P31" i="9"/>
  <c r="N100" i="9"/>
  <c r="P100" i="9"/>
  <c r="N121" i="9"/>
  <c r="T121" i="9" s="1"/>
  <c r="P121" i="9"/>
  <c r="N81" i="9"/>
  <c r="T81" i="9" s="1"/>
  <c r="P81" i="9"/>
  <c r="N110" i="9"/>
  <c r="P110" i="9"/>
  <c r="N111" i="9"/>
  <c r="T111" i="9" s="1"/>
  <c r="P111" i="9"/>
  <c r="N34" i="9"/>
  <c r="P34" i="9"/>
  <c r="Q34" i="9" s="1"/>
  <c r="N184" i="9"/>
  <c r="P184" i="9"/>
  <c r="Q184" i="9" s="1"/>
  <c r="N36" i="9"/>
  <c r="P36" i="9"/>
  <c r="Q36" i="9" s="1"/>
  <c r="N205" i="9"/>
  <c r="P205" i="9"/>
  <c r="Q205" i="9" s="1"/>
  <c r="N337" i="9"/>
  <c r="P337" i="9"/>
  <c r="N323" i="9"/>
  <c r="P323" i="9"/>
  <c r="N360" i="9"/>
  <c r="T360" i="9" s="1"/>
  <c r="P360" i="9"/>
  <c r="N312" i="9"/>
  <c r="P312" i="9"/>
  <c r="N151" i="9"/>
  <c r="T151" i="9" s="1"/>
  <c r="P151" i="9"/>
  <c r="N300" i="9"/>
  <c r="P300" i="9"/>
  <c r="N170" i="9"/>
  <c r="P170" i="9"/>
  <c r="N261" i="9"/>
  <c r="S261" i="9" s="1"/>
  <c r="P261" i="9"/>
  <c r="N120" i="9"/>
  <c r="P120" i="9"/>
  <c r="N210" i="9"/>
  <c r="P210" i="9"/>
  <c r="N230" i="9"/>
  <c r="P230" i="9"/>
  <c r="N200" i="9"/>
  <c r="P200" i="9"/>
  <c r="N141" i="9"/>
  <c r="T141" i="9" s="1"/>
  <c r="P141" i="9"/>
  <c r="N160" i="9"/>
  <c r="P160" i="9"/>
  <c r="N291" i="9"/>
  <c r="T291" i="9" s="1"/>
  <c r="P291" i="9"/>
  <c r="N190" i="9"/>
  <c r="P190" i="9"/>
  <c r="N115" i="9"/>
  <c r="P105" i="9"/>
  <c r="Q105" i="9" s="1"/>
  <c r="N370" i="9"/>
  <c r="T370" i="9" s="1"/>
  <c r="P370" i="9"/>
  <c r="N359" i="9"/>
  <c r="T359" i="9" s="1"/>
  <c r="P359" i="9"/>
  <c r="N352" i="9"/>
  <c r="T352" i="9" s="1"/>
  <c r="P352" i="9"/>
  <c r="N362" i="9"/>
  <c r="T362" i="9" s="1"/>
  <c r="P362" i="9"/>
  <c r="N327" i="9"/>
  <c r="T327" i="9" s="1"/>
  <c r="P327" i="9"/>
  <c r="N334" i="9"/>
  <c r="T334" i="9" s="1"/>
  <c r="P334" i="9"/>
  <c r="N363" i="9"/>
  <c r="T363" i="9" s="1"/>
  <c r="P363" i="9"/>
  <c r="N341" i="9"/>
  <c r="P341" i="9"/>
  <c r="N315" i="9"/>
  <c r="P315" i="9"/>
  <c r="N338" i="9"/>
  <c r="T338" i="9" s="1"/>
  <c r="P338" i="9"/>
  <c r="N356" i="9"/>
  <c r="P356" i="9"/>
  <c r="N373" i="9"/>
  <c r="T373" i="9" s="1"/>
  <c r="P373" i="9"/>
  <c r="N372" i="9"/>
  <c r="T372" i="9" s="1"/>
  <c r="P372" i="9"/>
  <c r="N313" i="9"/>
  <c r="P313" i="9"/>
  <c r="N91" i="9"/>
  <c r="T91" i="9" s="1"/>
  <c r="P91" i="9"/>
  <c r="N290" i="9"/>
  <c r="P290" i="9"/>
  <c r="N181" i="9"/>
  <c r="T181" i="9" s="1"/>
  <c r="P181" i="9"/>
  <c r="N280" i="9"/>
  <c r="P280" i="9"/>
  <c r="N30" i="9"/>
  <c r="P30" i="9"/>
  <c r="N11" i="9"/>
  <c r="T11" i="9" s="1"/>
  <c r="P11" i="9"/>
  <c r="N211" i="9"/>
  <c r="S211" i="9" s="1"/>
  <c r="P211" i="9"/>
  <c r="N281" i="9"/>
  <c r="S281" i="9" s="1"/>
  <c r="P281" i="9"/>
  <c r="N50" i="9"/>
  <c r="P50" i="9"/>
  <c r="N333" i="9"/>
  <c r="T333" i="9" s="1"/>
  <c r="P333" i="9"/>
  <c r="N354" i="9"/>
  <c r="P354" i="9"/>
  <c r="N346" i="9"/>
  <c r="P346" i="9"/>
  <c r="N325" i="9"/>
  <c r="T325" i="9" s="1"/>
  <c r="P325" i="9"/>
  <c r="N345" i="9"/>
  <c r="P345" i="9"/>
  <c r="N357" i="9"/>
  <c r="T357" i="9" s="1"/>
  <c r="P357" i="9"/>
  <c r="N322" i="9"/>
  <c r="P322" i="9"/>
  <c r="N251" i="9"/>
  <c r="T251" i="9" s="1"/>
  <c r="P251" i="9"/>
  <c r="N80" i="9"/>
  <c r="P80" i="9"/>
  <c r="N220" i="9"/>
  <c r="P220" i="9"/>
  <c r="N101" i="9"/>
  <c r="T101" i="9" s="1"/>
  <c r="P101" i="9"/>
  <c r="N310" i="9"/>
  <c r="P310" i="9"/>
  <c r="N260" i="9"/>
  <c r="P260" i="9"/>
  <c r="N191" i="9"/>
  <c r="S191" i="9" s="1"/>
  <c r="P191" i="9"/>
  <c r="N71" i="9"/>
  <c r="T71" i="9" s="1"/>
  <c r="P71" i="9"/>
  <c r="N294" i="9"/>
  <c r="P294" i="9"/>
  <c r="Q294" i="9" s="1"/>
  <c r="N175" i="9"/>
  <c r="P175" i="9"/>
  <c r="Q175" i="9" s="1"/>
  <c r="N326" i="9"/>
  <c r="T326" i="9" s="1"/>
  <c r="P326" i="9"/>
  <c r="N316" i="9"/>
  <c r="P316" i="9"/>
  <c r="N340" i="9"/>
  <c r="T340" i="9" s="1"/>
  <c r="P340" i="9"/>
  <c r="N330" i="9"/>
  <c r="P330" i="9"/>
  <c r="N347" i="9"/>
  <c r="Q347" i="9" s="1"/>
  <c r="Q348" i="9" s="1"/>
  <c r="Q349" i="9" s="1"/>
  <c r="Q350" i="9" s="1"/>
  <c r="P347" i="9"/>
  <c r="N364" i="9"/>
  <c r="T364" i="9" s="1"/>
  <c r="P364" i="9"/>
  <c r="N328" i="9"/>
  <c r="T328" i="9" s="1"/>
  <c r="P328" i="9"/>
  <c r="N344" i="9"/>
  <c r="P344" i="9"/>
  <c r="N321" i="9"/>
  <c r="P321" i="9"/>
  <c r="N355" i="9"/>
  <c r="T355" i="9" s="1"/>
  <c r="P355" i="9"/>
  <c r="N331" i="9"/>
  <c r="P331" i="9"/>
  <c r="N161" i="9"/>
  <c r="T161" i="9" s="1"/>
  <c r="P161" i="9"/>
  <c r="N21" i="9"/>
  <c r="S21" i="9" s="1"/>
  <c r="P21" i="9"/>
  <c r="N180" i="9"/>
  <c r="P180" i="9"/>
  <c r="N10" i="9"/>
  <c r="P10" i="9"/>
  <c r="N271" i="9"/>
  <c r="S271" i="9" s="1"/>
  <c r="P271" i="9"/>
  <c r="N131" i="9"/>
  <c r="S131" i="9" s="1"/>
  <c r="P131" i="9"/>
  <c r="N171" i="9"/>
  <c r="S171" i="9" s="1"/>
  <c r="P171" i="9"/>
  <c r="N221" i="9"/>
  <c r="T221" i="9" s="1"/>
  <c r="P221" i="9"/>
  <c r="N140" i="9"/>
  <c r="P140" i="9"/>
  <c r="N240" i="9"/>
  <c r="P240" i="9"/>
  <c r="N276" i="9"/>
  <c r="P276" i="9"/>
  <c r="Q276" i="9" s="1"/>
  <c r="N84" i="9"/>
  <c r="P84" i="9"/>
  <c r="Q84" i="9" s="1"/>
  <c r="N124" i="9"/>
  <c r="P124" i="9"/>
  <c r="Q124" i="9" s="1"/>
  <c r="N14" i="9"/>
  <c r="P14" i="9"/>
  <c r="Q14" i="9" s="1"/>
  <c r="N126" i="9"/>
  <c r="P126" i="9"/>
  <c r="Q126" i="9" s="1"/>
  <c r="N351" i="9"/>
  <c r="T351" i="9" s="1"/>
  <c r="P351" i="9"/>
  <c r="N369" i="9"/>
  <c r="T369" i="9" s="1"/>
  <c r="P369" i="9"/>
  <c r="N320" i="9"/>
  <c r="P320" i="9"/>
  <c r="N339" i="9"/>
  <c r="T339" i="9" s="1"/>
  <c r="P339" i="9"/>
  <c r="N343" i="9"/>
  <c r="S343" i="9" s="1"/>
  <c r="P343" i="9"/>
  <c r="N358" i="9"/>
  <c r="P358" i="9"/>
  <c r="N324" i="9"/>
  <c r="T324" i="9" s="1"/>
  <c r="P324" i="9"/>
  <c r="N353" i="9"/>
  <c r="T353" i="9" s="1"/>
  <c r="P353" i="9"/>
  <c r="N241" i="9"/>
  <c r="S241" i="9" s="1"/>
  <c r="P241" i="9"/>
  <c r="N311" i="9"/>
  <c r="S311" i="9" s="1"/>
  <c r="P311" i="9"/>
  <c r="N250" i="9"/>
  <c r="P250" i="9"/>
  <c r="N201" i="9"/>
  <c r="S201" i="9" s="1"/>
  <c r="P201" i="9"/>
  <c r="N70" i="9"/>
  <c r="T70" i="9" s="1"/>
  <c r="P70" i="9"/>
  <c r="N41" i="9"/>
  <c r="S41" i="9" s="1"/>
  <c r="P41" i="9"/>
  <c r="N150" i="9"/>
  <c r="P150" i="9"/>
  <c r="N40" i="9"/>
  <c r="P40" i="9"/>
  <c r="N275" i="9"/>
  <c r="P275" i="9"/>
  <c r="Q275" i="9" s="1"/>
  <c r="N144" i="9"/>
  <c r="P144" i="9"/>
  <c r="Q144" i="9" s="1"/>
  <c r="N304" i="9"/>
  <c r="N245" i="9"/>
  <c r="N15" i="9"/>
  <c r="N254" i="9"/>
  <c r="N196" i="9"/>
  <c r="N85" i="9"/>
  <c r="N174" i="9"/>
  <c r="O317" i="9"/>
  <c r="N317" i="9"/>
  <c r="O348" i="9"/>
  <c r="O59" i="9"/>
  <c r="O309" i="9"/>
  <c r="O49" i="9"/>
  <c r="O249" i="9"/>
  <c r="O99" i="9"/>
  <c r="O289" i="9"/>
  <c r="O219" i="9"/>
  <c r="O29" i="9"/>
  <c r="O256" i="9"/>
  <c r="R256" i="9" s="1"/>
  <c r="N256" i="9"/>
  <c r="O217" i="9"/>
  <c r="O188" i="9"/>
  <c r="O5" i="9"/>
  <c r="R5" i="9" s="1"/>
  <c r="N5" i="9"/>
  <c r="O37" i="9"/>
  <c r="O78" i="9"/>
  <c r="N266" i="9"/>
  <c r="O297" i="9"/>
  <c r="O148" i="9"/>
  <c r="O12" i="9"/>
  <c r="O234" i="9"/>
  <c r="R234" i="9" s="1"/>
  <c r="N234" i="9"/>
  <c r="O32" i="9"/>
  <c r="O172" i="9"/>
  <c r="O44" i="9"/>
  <c r="R44" i="9" s="1"/>
  <c r="N44" i="9"/>
  <c r="O142" i="9"/>
  <c r="N154" i="9"/>
  <c r="O103" i="9"/>
  <c r="O114" i="9"/>
  <c r="R114" i="9" s="1"/>
  <c r="N114" i="9"/>
  <c r="O42" i="9"/>
  <c r="O292" i="9"/>
  <c r="O203" i="9"/>
  <c r="O224" i="9"/>
  <c r="R224" i="9" s="1"/>
  <c r="N224" i="9"/>
  <c r="O263" i="9"/>
  <c r="O206" i="9"/>
  <c r="R206" i="9" s="1"/>
  <c r="N206" i="9"/>
  <c r="N26" i="9"/>
  <c r="O246" i="9"/>
  <c r="R246" i="9" s="1"/>
  <c r="N246" i="9"/>
  <c r="N176" i="9"/>
  <c r="N75" i="9"/>
  <c r="O236" i="9"/>
  <c r="R236" i="9" s="1"/>
  <c r="N236" i="9"/>
  <c r="O6" i="9"/>
  <c r="R6" i="9" s="1"/>
  <c r="N6" i="9"/>
  <c r="O288" i="9"/>
  <c r="O38" i="9"/>
  <c r="O158" i="9"/>
  <c r="O366" i="9"/>
  <c r="N366" i="9"/>
  <c r="T366" i="9" s="1"/>
  <c r="O179" i="9"/>
  <c r="O209" i="9"/>
  <c r="O239" i="9"/>
  <c r="O169" i="9"/>
  <c r="O98" i="9"/>
  <c r="O16" i="9"/>
  <c r="R16" i="9" s="1"/>
  <c r="N16" i="9"/>
  <c r="O97" i="9"/>
  <c r="O178" i="9"/>
  <c r="O177" i="9"/>
  <c r="O248" i="9"/>
  <c r="O56" i="9"/>
  <c r="R56" i="9" s="1"/>
  <c r="N56" i="9"/>
  <c r="O187" i="9"/>
  <c r="O302" i="9"/>
  <c r="O162" i="9"/>
  <c r="O3" i="9"/>
  <c r="O202" i="9"/>
  <c r="O64" i="9"/>
  <c r="R64" i="9" s="1"/>
  <c r="N64" i="9"/>
  <c r="O223" i="9"/>
  <c r="O133" i="9"/>
  <c r="O152" i="9"/>
  <c r="N54" i="9"/>
  <c r="O92" i="9"/>
  <c r="O173" i="9"/>
  <c r="O335" i="9"/>
  <c r="N335" i="9"/>
  <c r="S335" i="9" s="1"/>
  <c r="N145" i="9"/>
  <c r="O147" i="9"/>
  <c r="N25" i="9"/>
  <c r="N296" i="9"/>
  <c r="O58" i="9"/>
  <c r="O298" i="9"/>
  <c r="O51" i="9"/>
  <c r="N51" i="9"/>
  <c r="T51" i="9" s="1"/>
  <c r="N61" i="9"/>
  <c r="S61" i="9" s="1"/>
  <c r="O109" i="9"/>
  <c r="O9" i="9"/>
  <c r="O189" i="9"/>
  <c r="O159" i="9"/>
  <c r="O199" i="9"/>
  <c r="O129" i="9"/>
  <c r="O95" i="9"/>
  <c r="R95" i="9" s="1"/>
  <c r="N95" i="9"/>
  <c r="O76" i="9"/>
  <c r="R76" i="9" s="1"/>
  <c r="N76" i="9"/>
  <c r="O207" i="9"/>
  <c r="O68" i="9"/>
  <c r="O127" i="9"/>
  <c r="O228" i="9"/>
  <c r="O146" i="9"/>
  <c r="R146" i="9" s="1"/>
  <c r="N146" i="9"/>
  <c r="O67" i="9"/>
  <c r="O62" i="9"/>
  <c r="O72" i="9"/>
  <c r="O153" i="9"/>
  <c r="O293" i="9"/>
  <c r="O194" i="9"/>
  <c r="R194" i="9" s="1"/>
  <c r="N194" i="9"/>
  <c r="O253" i="9"/>
  <c r="N204" i="9"/>
  <c r="O163" i="9"/>
  <c r="N244" i="9"/>
  <c r="N274" i="9"/>
  <c r="O122" i="9"/>
  <c r="O222" i="9"/>
  <c r="N164" i="9"/>
  <c r="N285" i="9"/>
  <c r="O186" i="9"/>
  <c r="R186" i="9" s="1"/>
  <c r="N186" i="9"/>
  <c r="O157" i="9"/>
  <c r="N235" i="9"/>
  <c r="O136" i="9"/>
  <c r="R136" i="9" s="1"/>
  <c r="N136" i="9"/>
  <c r="O125" i="9"/>
  <c r="R125" i="9" s="1"/>
  <c r="N125" i="9"/>
  <c r="N305" i="9"/>
  <c r="O257" i="9"/>
  <c r="O218" i="9"/>
  <c r="O48" i="9"/>
  <c r="O69" i="9"/>
  <c r="O89" i="9"/>
  <c r="O269" i="9"/>
  <c r="O79" i="9"/>
  <c r="O215" i="9"/>
  <c r="R215" i="9" s="1"/>
  <c r="N215" i="9"/>
  <c r="O96" i="9"/>
  <c r="R96" i="9" s="1"/>
  <c r="N96" i="9"/>
  <c r="O277" i="9"/>
  <c r="N225" i="9"/>
  <c r="O167" i="9"/>
  <c r="O135" i="9"/>
  <c r="R135" i="9" s="1"/>
  <c r="N135" i="9"/>
  <c r="O108" i="9"/>
  <c r="O303" i="9"/>
  <c r="O273" i="9"/>
  <c r="O63" i="9"/>
  <c r="O272" i="9"/>
  <c r="O52" i="9"/>
  <c r="O192" i="9"/>
  <c r="O83" i="9"/>
  <c r="O193" i="9"/>
  <c r="O233" i="9"/>
  <c r="O93" i="9"/>
  <c r="O132" i="9"/>
  <c r="N214" i="9"/>
  <c r="N86" i="9"/>
  <c r="O307" i="9"/>
  <c r="N226" i="9"/>
  <c r="O258" i="9"/>
  <c r="O238" i="9"/>
  <c r="O259" i="9"/>
  <c r="O139" i="9"/>
  <c r="O39" i="9"/>
  <c r="O155" i="9"/>
  <c r="R155" i="9" s="1"/>
  <c r="N155" i="9"/>
  <c r="O35" i="9"/>
  <c r="R35" i="9" s="1"/>
  <c r="N35" i="9"/>
  <c r="O208" i="9"/>
  <c r="O65" i="9"/>
  <c r="R65" i="9" s="1"/>
  <c r="N65" i="9"/>
  <c r="O306" i="9"/>
  <c r="R306" i="9" s="1"/>
  <c r="N306" i="9"/>
  <c r="O237" i="9"/>
  <c r="N105" i="9"/>
  <c r="O17" i="9"/>
  <c r="O8" i="9"/>
  <c r="O53" i="9"/>
  <c r="O183" i="9"/>
  <c r="O94" i="9"/>
  <c r="R94" i="9" s="1"/>
  <c r="N94" i="9"/>
  <c r="O213" i="9"/>
  <c r="O134" i="9"/>
  <c r="R134" i="9" s="1"/>
  <c r="N134" i="9"/>
  <c r="O82" i="9"/>
  <c r="O24" i="9"/>
  <c r="R24" i="9" s="1"/>
  <c r="N24" i="9"/>
  <c r="O13" i="9"/>
  <c r="O182" i="9"/>
  <c r="N4" i="9"/>
  <c r="O232" i="9"/>
  <c r="N74" i="9"/>
  <c r="O143" i="9"/>
  <c r="O283" i="9"/>
  <c r="N284" i="9"/>
  <c r="O166" i="9"/>
  <c r="R166" i="9" s="1"/>
  <c r="N166" i="9"/>
  <c r="O265" i="9"/>
  <c r="R265" i="9" s="1"/>
  <c r="N265" i="9"/>
  <c r="O87" i="9"/>
  <c r="N165" i="9"/>
  <c r="O195" i="9"/>
  <c r="R195" i="9" s="1"/>
  <c r="N195" i="9"/>
  <c r="N156" i="9"/>
  <c r="N116" i="9"/>
  <c r="O268" i="9"/>
  <c r="O278" i="9"/>
  <c r="O19" i="9"/>
  <c r="O279" i="9"/>
  <c r="O149" i="9"/>
  <c r="O119" i="9"/>
  <c r="O299" i="9"/>
  <c r="O229" i="9"/>
  <c r="O216" i="9"/>
  <c r="R216" i="9" s="1"/>
  <c r="N216" i="9"/>
  <c r="O77" i="9"/>
  <c r="O138" i="9"/>
  <c r="O55" i="9"/>
  <c r="R55" i="9" s="1"/>
  <c r="N55" i="9"/>
  <c r="N45" i="9"/>
  <c r="O28" i="9"/>
  <c r="N106" i="9"/>
  <c r="O118" i="9"/>
  <c r="O102" i="9"/>
  <c r="O212" i="9"/>
  <c r="O22" i="9"/>
  <c r="O123" i="9"/>
  <c r="O264" i="9"/>
  <c r="R264" i="9" s="1"/>
  <c r="N264" i="9"/>
  <c r="O112" i="9"/>
  <c r="N104" i="9"/>
  <c r="O73" i="9"/>
  <c r="O282" i="9"/>
  <c r="O33" i="9"/>
  <c r="O262" i="9"/>
  <c r="O113" i="9"/>
  <c r="O23" i="9"/>
  <c r="O43" i="9"/>
  <c r="O46" i="9"/>
  <c r="R46" i="9" s="1"/>
  <c r="N46" i="9"/>
  <c r="N66" i="9"/>
  <c r="O267" i="9"/>
  <c r="N295" i="9"/>
  <c r="N286" i="9"/>
  <c r="O227" i="9"/>
  <c r="N185" i="9"/>
  <c r="N255" i="9"/>
  <c r="O168" i="9"/>
  <c r="O18" i="9"/>
  <c r="O137" i="9"/>
  <c r="O287" i="9"/>
  <c r="O247" i="9"/>
  <c r="O294" i="9"/>
  <c r="R294" i="9" s="1"/>
  <c r="O175" i="9"/>
  <c r="R175" i="9" s="1"/>
  <c r="O84" i="9"/>
  <c r="R84" i="9" s="1"/>
  <c r="O126" i="9"/>
  <c r="R126" i="9" s="1"/>
  <c r="O275" i="9"/>
  <c r="R275" i="9" s="1"/>
  <c r="O144" i="9"/>
  <c r="R144" i="9" s="1"/>
  <c r="O2" i="9"/>
  <c r="O117" i="9"/>
  <c r="O362" i="9"/>
  <c r="O315" i="9"/>
  <c r="O337" i="9"/>
  <c r="O333" i="9"/>
  <c r="O359" i="9"/>
  <c r="O323" i="9"/>
  <c r="O352" i="9"/>
  <c r="O360" i="9"/>
  <c r="O312" i="9"/>
  <c r="O151" i="9"/>
  <c r="O300" i="9"/>
  <c r="O170" i="9"/>
  <c r="O261" i="9"/>
  <c r="O120" i="9"/>
  <c r="O210" i="9"/>
  <c r="O230" i="9"/>
  <c r="O200" i="9"/>
  <c r="O141" i="9"/>
  <c r="O160" i="9"/>
  <c r="O291" i="9"/>
  <c r="O190" i="9"/>
  <c r="O105" i="9"/>
  <c r="R105" i="9" s="1"/>
  <c r="O4" i="9"/>
  <c r="R4" i="9" s="1"/>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R66" i="9" s="1"/>
  <c r="O295" i="9"/>
  <c r="R295" i="9" s="1"/>
  <c r="O286" i="9"/>
  <c r="R286" i="9" s="1"/>
  <c r="O185" i="9"/>
  <c r="R185" i="9" s="1"/>
  <c r="O255" i="9"/>
  <c r="R255" i="9" s="1"/>
  <c r="O327" i="9"/>
  <c r="O338" i="9"/>
  <c r="O372" i="9"/>
  <c r="O91" i="9"/>
  <c r="O326" i="9"/>
  <c r="O346" i="9"/>
  <c r="O322" i="9"/>
  <c r="O80" i="9"/>
  <c r="O101" i="9"/>
  <c r="O260" i="9"/>
  <c r="O191" i="9"/>
  <c r="O71" i="9"/>
  <c r="O266" i="9"/>
  <c r="R266" i="9" s="1"/>
  <c r="O154" i="9"/>
  <c r="R154" i="9" s="1"/>
  <c r="O26" i="9"/>
  <c r="R26" i="9" s="1"/>
  <c r="O176" i="9"/>
  <c r="R176" i="9" s="1"/>
  <c r="O75" i="9"/>
  <c r="R75" i="9" s="1"/>
  <c r="O334" i="9"/>
  <c r="O356" i="9"/>
  <c r="O181" i="9"/>
  <c r="O316" i="9"/>
  <c r="O325" i="9"/>
  <c r="O345" i="9"/>
  <c r="O357" i="9"/>
  <c r="O251" i="9"/>
  <c r="O220" i="9"/>
  <c r="O310" i="9"/>
  <c r="O340" i="9"/>
  <c r="O330" i="9"/>
  <c r="O347" i="9"/>
  <c r="O364" i="9"/>
  <c r="O328" i="9"/>
  <c r="O344" i="9"/>
  <c r="O321" i="9"/>
  <c r="O355" i="9"/>
  <c r="O331" i="9"/>
  <c r="O161" i="9"/>
  <c r="O21" i="9"/>
  <c r="O180" i="9"/>
  <c r="O10" i="9"/>
  <c r="O271" i="9"/>
  <c r="O131" i="9"/>
  <c r="O171" i="9"/>
  <c r="O20" i="9"/>
  <c r="O221" i="9"/>
  <c r="O140" i="9"/>
  <c r="O240" i="9"/>
  <c r="O276" i="9"/>
  <c r="R276" i="9" s="1"/>
  <c r="O124" i="9"/>
  <c r="R124" i="9" s="1"/>
  <c r="O14" i="9"/>
  <c r="R14" i="9" s="1"/>
  <c r="O54" i="9"/>
  <c r="R54" i="9" s="1"/>
  <c r="O304" i="9"/>
  <c r="R304" i="9" s="1"/>
  <c r="O145" i="9"/>
  <c r="R145" i="9" s="1"/>
  <c r="O25" i="9"/>
  <c r="R25" i="9" s="1"/>
  <c r="O245" i="9"/>
  <c r="R245" i="9" s="1"/>
  <c r="O57" i="9"/>
  <c r="O296" i="9"/>
  <c r="R296" i="9" s="1"/>
  <c r="O197" i="9"/>
  <c r="O341" i="9"/>
  <c r="O280" i="9"/>
  <c r="O369" i="9"/>
  <c r="O339" i="9"/>
  <c r="O358" i="9"/>
  <c r="O353" i="9"/>
  <c r="O70" i="9"/>
  <c r="O150" i="9"/>
  <c r="O40" i="9"/>
  <c r="O204" i="9"/>
  <c r="R204" i="9" s="1"/>
  <c r="O244" i="9"/>
  <c r="R244" i="9" s="1"/>
  <c r="O274" i="9"/>
  <c r="R274" i="9" s="1"/>
  <c r="O164" i="9"/>
  <c r="R164" i="9" s="1"/>
  <c r="O285" i="9"/>
  <c r="R285" i="9" s="1"/>
  <c r="O235" i="9"/>
  <c r="R235" i="9" s="1"/>
  <c r="O305" i="9"/>
  <c r="R305" i="9" s="1"/>
  <c r="O363" i="9"/>
  <c r="O373" i="9"/>
  <c r="O313" i="9"/>
  <c r="O290" i="9"/>
  <c r="O354" i="9"/>
  <c r="O351" i="9"/>
  <c r="O320" i="9"/>
  <c r="O343" i="9"/>
  <c r="O324"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R254" i="9" s="1"/>
  <c r="O34" i="9"/>
  <c r="R34" i="9" s="1"/>
  <c r="O184" i="9"/>
  <c r="R184" i="9" s="1"/>
  <c r="O214" i="9"/>
  <c r="R214" i="9" s="1"/>
  <c r="O36" i="9"/>
  <c r="R36" i="9" s="1"/>
  <c r="O86" i="9"/>
  <c r="R86" i="9" s="1"/>
  <c r="O27" i="9"/>
  <c r="O196" i="9"/>
  <c r="R196" i="9" s="1"/>
  <c r="O205" i="9"/>
  <c r="R205" i="9" s="1"/>
  <c r="O226" i="9"/>
  <c r="R226" i="9" s="1"/>
  <c r="O85" i="9"/>
  <c r="R85" i="9" s="1"/>
  <c r="O115" i="9"/>
  <c r="R115" i="9" s="1"/>
  <c r="AR12" i="9"/>
  <c r="AR10" i="9"/>
  <c r="AT11" i="9"/>
  <c r="AR11" i="9"/>
  <c r="T80" i="9"/>
  <c r="S60" i="9"/>
  <c r="T60" i="9"/>
  <c r="T367" i="9"/>
  <c r="AR15" i="9"/>
  <c r="AR2" i="9"/>
  <c r="AR9" i="9"/>
  <c r="AR7" i="9"/>
  <c r="AR3" i="9"/>
  <c r="AR13" i="9"/>
  <c r="AR6" i="9"/>
  <c r="AR8" i="9"/>
  <c r="AR4" i="9"/>
  <c r="AR5" i="9"/>
  <c r="AR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AB7" i="8" l="1"/>
  <c r="R347" i="9"/>
  <c r="R348" i="9" s="1"/>
  <c r="R349" i="9" s="1"/>
  <c r="R350" i="9" s="1"/>
  <c r="R60" i="9"/>
  <c r="N348" i="9"/>
  <c r="N349" i="9" s="1"/>
  <c r="N350" i="9" s="1"/>
  <c r="S90" i="9"/>
  <c r="S71" i="9"/>
  <c r="T191" i="9"/>
  <c r="T335" i="9"/>
  <c r="T201" i="9"/>
  <c r="S291" i="9"/>
  <c r="T281" i="9"/>
  <c r="S70" i="9"/>
  <c r="T271" i="9"/>
  <c r="S141" i="9"/>
  <c r="S181" i="9"/>
  <c r="S161" i="9"/>
  <c r="S111" i="9"/>
  <c r="S121" i="9"/>
  <c r="T41" i="9"/>
  <c r="T131" i="9"/>
  <c r="S221" i="9"/>
  <c r="T211" i="9"/>
  <c r="S11" i="9"/>
  <c r="S81" i="9"/>
  <c r="T61" i="9"/>
  <c r="S101" i="9"/>
  <c r="T171" i="9"/>
  <c r="T241" i="9"/>
  <c r="S301" i="9"/>
  <c r="S151" i="9"/>
  <c r="T311" i="9"/>
  <c r="S31" i="9"/>
  <c r="S51" i="9"/>
  <c r="T21" i="9"/>
  <c r="S80" i="9"/>
  <c r="S251" i="9"/>
  <c r="T261" i="9"/>
  <c r="S231" i="9"/>
  <c r="S91" i="9"/>
  <c r="S312" i="9"/>
  <c r="T312" i="9"/>
  <c r="S342" i="9"/>
  <c r="S371" i="9"/>
  <c r="S352" i="9"/>
  <c r="S370" i="9"/>
  <c r="S334" i="9"/>
  <c r="S325" i="9"/>
  <c r="S338" i="9"/>
  <c r="S369" i="9"/>
  <c r="S339" i="9"/>
  <c r="S359" i="9"/>
  <c r="S329" i="9"/>
  <c r="S357" i="9"/>
  <c r="S353" i="9"/>
  <c r="S372" i="9"/>
  <c r="S368" i="9"/>
  <c r="S340" i="9"/>
  <c r="S360" i="9"/>
  <c r="S326" i="9"/>
  <c r="S351" i="9"/>
  <c r="S333" i="9"/>
  <c r="S367" i="9"/>
  <c r="S355" i="9"/>
  <c r="S327" i="9"/>
  <c r="S373" i="9"/>
  <c r="S328" i="9"/>
  <c r="S324" i="9"/>
  <c r="S313" i="9"/>
  <c r="S323" i="9"/>
  <c r="T323" i="9"/>
  <c r="S337" i="9"/>
  <c r="T337" i="9"/>
  <c r="S332" i="9"/>
  <c r="T332" i="9"/>
  <c r="S358" i="9"/>
  <c r="T358" i="9"/>
  <c r="S336" i="9"/>
  <c r="T336" i="9"/>
  <c r="S331" i="9"/>
  <c r="T331" i="9"/>
  <c r="S330" i="9"/>
  <c r="T330" i="9"/>
  <c r="S354" i="9"/>
  <c r="T354" i="9"/>
  <c r="S356" i="9"/>
  <c r="T356" i="9"/>
  <c r="T343" i="9"/>
  <c r="T313" i="9"/>
  <c r="S361" i="9"/>
  <c r="AB9" i="8"/>
  <c r="AB5" i="8"/>
  <c r="AC4" i="8"/>
  <c r="AC5" i="8" s="1"/>
  <c r="AB6" i="8"/>
  <c r="AB10" i="8"/>
  <c r="AB8" i="8"/>
  <c r="AH350" i="9"/>
  <c r="AH349" i="9"/>
  <c r="AH347" i="9"/>
  <c r="AH346" i="9"/>
  <c r="AH345" i="9"/>
  <c r="T90" i="9" l="1"/>
  <c r="S314" i="9"/>
  <c r="S345" i="9"/>
  <c r="T344" i="9"/>
  <c r="S344" i="9"/>
  <c r="T314" i="9"/>
  <c r="S362" i="9"/>
  <c r="AC6" i="8"/>
  <c r="AC7" i="8" s="1"/>
  <c r="AC8" i="8" s="1"/>
  <c r="D2" i="8" s="1"/>
  <c r="E2" i="8" s="1"/>
  <c r="AH369" i="9"/>
  <c r="AH338" i="9"/>
  <c r="AH372" i="9"/>
  <c r="AH370" i="9"/>
  <c r="AH368" i="9"/>
  <c r="AH366" i="9"/>
  <c r="AH364" i="9"/>
  <c r="AH341" i="9"/>
  <c r="AH339" i="9"/>
  <c r="AH337" i="9"/>
  <c r="AH335" i="9"/>
  <c r="AH333" i="9"/>
  <c r="T100" i="9" l="1"/>
  <c r="S100" i="9"/>
  <c r="T315" i="9"/>
  <c r="AT6" i="9" s="1"/>
  <c r="S315" i="9"/>
  <c r="S346" i="9"/>
  <c r="T345" i="9"/>
  <c r="S363" i="9"/>
  <c r="D3" i="8"/>
  <c r="E3" i="8" s="1"/>
  <c r="AC9" i="8"/>
  <c r="AC10" i="8" s="1"/>
  <c r="R2" i="8"/>
  <c r="T110" i="9" l="1"/>
  <c r="S110" i="9"/>
  <c r="S316" i="9"/>
  <c r="S347" i="9"/>
  <c r="T346" i="9"/>
  <c r="T316" i="9"/>
  <c r="S364" i="9"/>
  <c r="D4" i="8"/>
  <c r="E4" i="8" s="1"/>
  <c r="S120" i="9" l="1"/>
  <c r="T120" i="9"/>
  <c r="S317" i="9"/>
  <c r="T317" i="9"/>
  <c r="S348" i="9"/>
  <c r="T347" i="9"/>
  <c r="S365" i="9"/>
  <c r="D5" i="8"/>
  <c r="E5" i="8" s="1"/>
  <c r="S130" i="9" l="1"/>
  <c r="T130" i="9"/>
  <c r="T320" i="9"/>
  <c r="T318" i="9"/>
  <c r="S318" i="9"/>
  <c r="T348" i="9"/>
  <c r="S366" i="9"/>
  <c r="D6" i="8"/>
  <c r="E6" i="8" s="1"/>
  <c r="S140" i="9" l="1"/>
  <c r="T140" i="9"/>
  <c r="T349" i="9"/>
  <c r="T319" i="9"/>
  <c r="S320" i="9"/>
  <c r="S321" i="9"/>
  <c r="S319" i="9"/>
  <c r="S349" i="9"/>
  <c r="D7" i="8"/>
  <c r="E7" i="8" s="1"/>
  <c r="AH331" i="9"/>
  <c r="AH362" i="9"/>
  <c r="AH360" i="9"/>
  <c r="AT12" i="9" l="1"/>
  <c r="S150" i="9"/>
  <c r="T150" i="9"/>
  <c r="AT7" i="9"/>
  <c r="T350" i="9"/>
  <c r="AT10" i="9" s="1"/>
  <c r="S350" i="9"/>
  <c r="T321" i="9"/>
  <c r="AT9" i="9" s="1"/>
  <c r="T322" i="9"/>
  <c r="S322" i="9"/>
  <c r="D8" i="8"/>
  <c r="E8" i="8" s="1"/>
  <c r="AT13" i="9" l="1"/>
  <c r="AT8" i="9"/>
  <c r="T160" i="9"/>
  <c r="S160" i="9"/>
  <c r="D9" i="8"/>
  <c r="E9" i="8" s="1"/>
  <c r="AH358" i="9"/>
  <c r="AH357" i="9"/>
  <c r="AH356" i="9"/>
  <c r="AH373" i="9"/>
  <c r="AH371" i="9"/>
  <c r="AH367" i="9"/>
  <c r="AH365" i="9"/>
  <c r="AH363" i="9"/>
  <c r="AH359" i="9"/>
  <c r="AH355" i="9"/>
  <c r="AH354" i="9"/>
  <c r="AH353" i="9"/>
  <c r="AH352" i="9"/>
  <c r="AH351" i="9"/>
  <c r="AH348" i="9"/>
  <c r="AH344" i="9"/>
  <c r="AH343" i="9"/>
  <c r="AH342" i="9"/>
  <c r="AH340" i="9"/>
  <c r="AH336" i="9"/>
  <c r="AH334" i="9"/>
  <c r="AH332" i="9"/>
  <c r="T170" i="9" l="1"/>
  <c r="S170" i="9"/>
  <c r="D10" i="8"/>
  <c r="E10" i="8" s="1"/>
  <c r="S180" i="9" l="1"/>
  <c r="T180" i="9"/>
  <c r="D11" i="8"/>
  <c r="E11" i="8" s="1"/>
  <c r="T190" i="9" l="1"/>
  <c r="S190" i="9"/>
  <c r="D12" i="8"/>
  <c r="E12" i="8" s="1"/>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 r="K2" i="8" s="1"/>
  <c r="T200" i="9" l="1"/>
  <c r="S200" i="9"/>
  <c r="D13" i="8"/>
  <c r="E13" i="8" s="1"/>
  <c r="K3" i="8"/>
  <c r="K4" i="8" s="1"/>
  <c r="K5" i="8" s="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T210" i="9" l="1"/>
  <c r="S210" i="9"/>
  <c r="D14" i="8"/>
  <c r="E14" i="8" s="1"/>
  <c r="N2" i="8"/>
  <c r="R4" i="8"/>
  <c r="R3" i="8"/>
  <c r="S4" i="8"/>
  <c r="S3" i="8"/>
  <c r="S2" i="8"/>
  <c r="T2" i="8" s="1"/>
  <c r="S220" i="9" l="1"/>
  <c r="T220" i="9"/>
  <c r="T3" i="8"/>
  <c r="T4" i="8"/>
  <c r="D15" i="8"/>
  <c r="E15" i="8" s="1"/>
  <c r="T230" i="9" l="1"/>
  <c r="S230" i="9"/>
  <c r="D16" i="8"/>
  <c r="E16" i="8" s="1"/>
  <c r="S240" i="9" l="1"/>
  <c r="T240" i="9"/>
  <c r="D17" i="8"/>
  <c r="E17" i="8" s="1"/>
  <c r="T250" i="9" l="1"/>
  <c r="S250" i="9"/>
  <c r="D18" i="8"/>
  <c r="E18" i="8" s="1"/>
  <c r="T260" i="9" l="1"/>
  <c r="S260" i="9"/>
  <c r="D19" i="8"/>
  <c r="E19" i="8" s="1"/>
  <c r="T270" i="9" l="1"/>
  <c r="S270" i="9"/>
  <c r="D20" i="8"/>
  <c r="E20" i="8" s="1"/>
  <c r="AC1" i="9" a="1"/>
  <c r="AC1" i="9" s="1"/>
  <c r="T280" i="9" l="1"/>
  <c r="S280" i="9"/>
  <c r="D21" i="8"/>
  <c r="E21" i="8" s="1"/>
  <c r="S290" i="9" l="1"/>
  <c r="T290" i="9"/>
  <c r="D22" i="8"/>
  <c r="E22" i="8" s="1"/>
  <c r="T300" i="9" l="1"/>
  <c r="S300" i="9"/>
  <c r="D23" i="8"/>
  <c r="E23" i="8" s="1"/>
  <c r="T310" i="9" l="1"/>
  <c r="S310" i="9"/>
  <c r="D24" i="8"/>
  <c r="E24" i="8" s="1"/>
  <c r="D25" i="8" l="1"/>
  <c r="E25" i="8" s="1"/>
  <c r="D26" i="8" l="1"/>
  <c r="E26" i="8" s="1"/>
  <c r="D27" i="8" l="1"/>
  <c r="E27" i="8" s="1"/>
  <c r="D28" i="8" l="1"/>
  <c r="E28" i="8" s="1"/>
  <c r="D29" i="8" l="1"/>
  <c r="E29" i="8" s="1"/>
  <c r="D30" i="8" l="1"/>
  <c r="E30" i="8" s="1"/>
  <c r="D31" i="8" l="1"/>
  <c r="E31" i="8" s="1"/>
  <c r="D32" i="8" l="1"/>
  <c r="E32" i="8" s="1"/>
  <c r="Q3" i="8" l="1"/>
  <c r="Q4" i="8"/>
  <c r="Q2" i="8"/>
  <c r="T341" i="9" l="1"/>
  <c r="S341" i="9"/>
  <c r="T276" i="9" l="1"/>
  <c r="S276" i="9"/>
  <c r="S56" i="9"/>
  <c r="T56" i="9"/>
  <c r="T46" i="9"/>
  <c r="S46" i="9"/>
  <c r="S216" i="9"/>
  <c r="T216" i="9"/>
  <c r="S126" i="9"/>
  <c r="T126" i="9"/>
  <c r="S306" i="9"/>
  <c r="T306" i="9"/>
  <c r="T296" i="9"/>
  <c r="S296" i="9"/>
  <c r="T136" i="9"/>
  <c r="S136" i="9"/>
  <c r="S186" i="9"/>
  <c r="T186" i="9"/>
  <c r="S166" i="9"/>
  <c r="T166" i="9"/>
  <c r="T156" i="9"/>
  <c r="S156" i="9"/>
  <c r="T226" i="9"/>
  <c r="S226" i="9"/>
  <c r="T116" i="9"/>
  <c r="S116" i="9"/>
  <c r="S6" i="9"/>
  <c r="T6" i="9"/>
  <c r="T16" i="9"/>
  <c r="S16" i="9"/>
  <c r="S86" i="9"/>
  <c r="T86" i="9"/>
  <c r="S66" i="9"/>
  <c r="T66" i="9"/>
  <c r="T106" i="9"/>
  <c r="S106" i="9"/>
  <c r="T206" i="9"/>
  <c r="S206" i="9"/>
  <c r="T266" i="9"/>
  <c r="S266" i="9"/>
  <c r="S26" i="9"/>
  <c r="T26" i="9"/>
  <c r="T76" i="9"/>
  <c r="S76" i="9"/>
  <c r="T256" i="9"/>
  <c r="S256" i="9"/>
  <c r="T236" i="9"/>
  <c r="S236" i="9"/>
  <c r="S36" i="9"/>
  <c r="T36" i="9"/>
  <c r="S96" i="9"/>
  <c r="T96" i="9"/>
  <c r="S246" i="9"/>
  <c r="T246" i="9"/>
  <c r="S146" i="9"/>
  <c r="T146" i="9"/>
  <c r="T196" i="9"/>
  <c r="S196" i="9"/>
  <c r="T286" i="9"/>
  <c r="S286" i="9"/>
  <c r="T176" i="9"/>
  <c r="S176" i="9"/>
  <c r="T304" i="9"/>
  <c r="S304" i="9"/>
  <c r="S185" i="9"/>
  <c r="T185" i="9"/>
  <c r="S274" i="9"/>
  <c r="T274" i="9"/>
  <c r="T134" i="9"/>
  <c r="S134" i="9"/>
  <c r="T224" i="9"/>
  <c r="S224" i="9"/>
  <c r="S74" i="9"/>
  <c r="T74" i="9"/>
  <c r="T195" i="9"/>
  <c r="S195" i="9"/>
  <c r="S14" i="9"/>
  <c r="T14" i="9"/>
  <c r="S305" i="9"/>
  <c r="T305" i="9"/>
  <c r="T44" i="9"/>
  <c r="S44" i="9"/>
  <c r="S85" i="9"/>
  <c r="T85" i="9"/>
  <c r="T155" i="9"/>
  <c r="S155" i="9"/>
  <c r="S225" i="9"/>
  <c r="T225" i="9"/>
  <c r="S104" i="9"/>
  <c r="T104" i="9"/>
  <c r="S205" i="9"/>
  <c r="T205" i="9"/>
  <c r="T244" i="9"/>
  <c r="S244" i="9"/>
  <c r="T125" i="9"/>
  <c r="S125" i="9"/>
  <c r="S114" i="9"/>
  <c r="T114" i="9"/>
  <c r="T84" i="9"/>
  <c r="S84" i="9"/>
  <c r="T135" i="9"/>
  <c r="S135" i="9"/>
  <c r="T65" i="9"/>
  <c r="S65" i="9"/>
  <c r="T4" i="9"/>
  <c r="S4" i="9"/>
  <c r="T144" i="9"/>
  <c r="S144" i="9"/>
  <c r="T154" i="9"/>
  <c r="S154" i="9"/>
  <c r="T35" i="9"/>
  <c r="S35" i="9"/>
  <c r="T64" i="9"/>
  <c r="S64" i="9"/>
  <c r="S124" i="9"/>
  <c r="T124" i="9"/>
  <c r="S34" i="9"/>
  <c r="T34" i="9"/>
  <c r="T194" i="9"/>
  <c r="S194" i="9"/>
  <c r="S25" i="9"/>
  <c r="T25" i="9"/>
  <c r="T24" i="9"/>
  <c r="S24" i="9"/>
  <c r="T234" i="9"/>
  <c r="S234" i="9"/>
  <c r="T295" i="9"/>
  <c r="S295" i="9"/>
  <c r="T254" i="9"/>
  <c r="S254" i="9"/>
  <c r="S245" i="9"/>
  <c r="T245" i="9"/>
  <c r="T214" i="9"/>
  <c r="S214" i="9"/>
  <c r="T145" i="9"/>
  <c r="S145" i="9"/>
  <c r="S284" i="9"/>
  <c r="T284" i="9"/>
  <c r="S115" i="9"/>
  <c r="T115" i="9"/>
  <c r="S175" i="9"/>
  <c r="T175" i="9"/>
  <c r="T174" i="9"/>
  <c r="S174" i="9"/>
  <c r="S285" i="9"/>
  <c r="T285" i="9"/>
  <c r="S294" i="9"/>
  <c r="T294" i="9"/>
  <c r="S5" i="9"/>
  <c r="T5" i="9"/>
  <c r="S204" i="9"/>
  <c r="T204" i="9"/>
  <c r="S105" i="9"/>
  <c r="T105" i="9"/>
  <c r="S264" i="9"/>
  <c r="T264" i="9"/>
  <c r="T164" i="9"/>
  <c r="S164" i="9"/>
  <c r="S265" i="9"/>
  <c r="T265" i="9"/>
  <c r="S95" i="9"/>
  <c r="T95" i="9"/>
  <c r="S165" i="9"/>
  <c r="T165" i="9"/>
  <c r="T54" i="9"/>
  <c r="S54" i="9"/>
  <c r="S15" i="9"/>
  <c r="T15" i="9"/>
  <c r="S184" i="9"/>
  <c r="T184" i="9"/>
  <c r="S255" i="9"/>
  <c r="T255" i="9"/>
  <c r="T235" i="9"/>
  <c r="S235" i="9"/>
  <c r="S215" i="9"/>
  <c r="T215" i="9"/>
  <c r="S55" i="9"/>
  <c r="T55" i="9"/>
  <c r="S94" i="9"/>
  <c r="T94" i="9"/>
  <c r="S275" i="9"/>
  <c r="T275" i="9"/>
  <c r="S75" i="9"/>
  <c r="T75" i="9"/>
  <c r="S45" i="9"/>
  <c r="T45" i="9"/>
  <c r="T10" i="9" l="1"/>
  <c r="S10" i="9"/>
  <c r="T30" i="9" l="1"/>
  <c r="S30" i="9"/>
  <c r="T40" i="9" l="1"/>
  <c r="S40" i="9"/>
  <c r="T50" i="9" l="1"/>
  <c r="S50" i="9"/>
  <c r="AA361" i="9"/>
  <c r="AA355" i="9"/>
  <c r="AA344" i="9"/>
  <c r="AA338" i="9"/>
  <c r="AA331" i="9"/>
  <c r="AA325" i="9"/>
  <c r="AA317" i="9"/>
  <c r="AA300" i="9"/>
  <c r="AA270" i="9"/>
  <c r="AA240" i="9"/>
  <c r="AA210" i="9"/>
  <c r="AA360" i="9"/>
  <c r="AA354" i="9"/>
  <c r="AA343" i="9"/>
  <c r="AA337" i="9"/>
  <c r="AA330" i="9"/>
  <c r="AA324" i="9"/>
  <c r="AA313" i="9"/>
  <c r="AA291" i="9"/>
  <c r="AA261" i="9"/>
  <c r="AA231" i="9"/>
  <c r="AA201" i="9"/>
  <c r="AA359" i="9"/>
  <c r="AA353" i="9"/>
  <c r="AA342" i="9"/>
  <c r="AA335" i="9"/>
  <c r="AA329" i="9"/>
  <c r="AA323" i="9"/>
  <c r="AA312" i="9"/>
  <c r="AA290" i="9"/>
  <c r="AA260" i="9"/>
  <c r="AA230" i="9"/>
  <c r="AA200" i="9"/>
  <c r="AA358" i="9"/>
  <c r="AA352" i="9"/>
  <c r="AA341" i="9"/>
  <c r="AA334" i="9"/>
  <c r="AA328" i="9"/>
  <c r="AA322" i="9"/>
  <c r="AA311" i="9"/>
  <c r="AA281" i="9"/>
  <c r="AA251" i="9"/>
  <c r="AA221" i="9"/>
  <c r="AA357" i="9"/>
  <c r="AA351" i="9"/>
  <c r="AA340" i="9"/>
  <c r="AA333" i="9"/>
  <c r="AA327" i="9"/>
  <c r="AA321" i="9"/>
  <c r="AA310" i="9"/>
  <c r="AA280" i="9"/>
  <c r="AA250" i="9"/>
  <c r="AA220" i="9"/>
  <c r="AA356" i="9"/>
  <c r="AA339" i="9"/>
  <c r="AA332" i="9"/>
  <c r="AA326" i="9"/>
  <c r="AA320" i="9"/>
  <c r="AA301" i="9"/>
  <c r="AA271" i="9"/>
  <c r="AA241" i="9"/>
  <c r="AA211" i="9"/>
  <c r="AA51" i="9"/>
  <c r="AA41" i="9"/>
  <c r="AA40" i="9"/>
  <c r="AA181" i="9"/>
  <c r="AA180" i="9"/>
  <c r="AA371" i="9"/>
  <c r="AA150" i="9"/>
  <c r="AA365" i="9"/>
  <c r="AA141" i="9"/>
  <c r="AA363" i="9"/>
  <c r="AA140" i="9"/>
  <c r="AA373" i="9"/>
  <c r="AA160" i="9"/>
  <c r="AA161" i="9"/>
  <c r="AA151" i="9"/>
  <c r="AA31" i="9"/>
  <c r="AA21" i="9"/>
  <c r="AA30" i="9"/>
  <c r="AA80" i="9"/>
  <c r="AA11" i="9"/>
  <c r="AA20" i="9"/>
  <c r="AA70" i="9"/>
  <c r="AA10" i="9"/>
  <c r="AA71" i="9"/>
  <c r="AA81" i="9"/>
  <c r="AA50" i="9"/>
  <c r="AA91" i="9"/>
  <c r="AA368" i="9"/>
  <c r="AA190" i="9"/>
  <c r="AA90" i="9"/>
  <c r="AA121" i="9"/>
  <c r="AA101" i="9"/>
  <c r="AA110" i="9"/>
  <c r="AA370" i="9"/>
  <c r="AA362" i="9"/>
  <c r="AA111" i="9"/>
  <c r="AA364" i="9"/>
  <c r="AA131" i="9"/>
  <c r="AA372" i="9"/>
  <c r="AA369" i="9"/>
  <c r="AA171" i="9"/>
  <c r="AA170" i="9"/>
  <c r="AA191" i="9"/>
  <c r="AA366" i="9"/>
  <c r="AA130" i="9"/>
  <c r="AA120" i="9"/>
  <c r="AA100" i="9"/>
  <c r="AA314" i="9"/>
  <c r="AA345" i="9"/>
  <c r="AA316" i="9"/>
  <c r="AA346" i="9"/>
  <c r="AA315" i="9"/>
  <c r="AA350" i="9"/>
  <c r="AA347" i="9"/>
  <c r="AL315" i="9" l="1"/>
  <c r="AL346" i="9"/>
  <c r="AL316" i="9"/>
  <c r="AL345" i="9"/>
  <c r="AL314" i="9"/>
  <c r="AL347" i="9"/>
  <c r="AL100" i="9"/>
  <c r="AL120" i="9"/>
  <c r="AL130" i="9"/>
  <c r="AL366" i="9"/>
  <c r="AL191" i="9"/>
  <c r="AL170" i="9"/>
  <c r="AL171" i="9"/>
  <c r="AL369" i="9"/>
  <c r="AL372" i="9"/>
  <c r="AL131" i="9"/>
  <c r="AL364" i="9"/>
  <c r="AL111" i="9"/>
  <c r="AL362" i="9"/>
  <c r="AL370" i="9"/>
  <c r="AL110" i="9"/>
  <c r="AL101" i="9"/>
  <c r="AL121" i="9"/>
  <c r="AL90" i="9"/>
  <c r="AL190" i="9"/>
  <c r="AL368" i="9"/>
  <c r="AL91" i="9"/>
  <c r="AL50" i="9"/>
  <c r="AL81" i="9"/>
  <c r="AL71" i="9"/>
  <c r="AL10" i="9"/>
  <c r="AL70" i="9"/>
  <c r="AL20" i="9"/>
  <c r="AL11" i="9"/>
  <c r="AL80" i="9"/>
  <c r="AL30" i="9"/>
  <c r="AL21" i="9"/>
  <c r="AL31" i="9"/>
  <c r="AL151" i="9"/>
  <c r="AL161" i="9"/>
  <c r="AL160" i="9"/>
  <c r="AL373" i="9"/>
  <c r="AL140" i="9"/>
  <c r="AL363" i="9"/>
  <c r="AL141" i="9"/>
  <c r="AL365" i="9"/>
  <c r="AL150" i="9"/>
  <c r="AL371" i="9"/>
  <c r="AL180" i="9"/>
  <c r="AL181" i="9"/>
  <c r="AL40" i="9"/>
  <c r="AL41" i="9"/>
  <c r="AL51" i="9"/>
  <c r="AL211" i="9"/>
  <c r="AL241" i="9"/>
  <c r="AL271" i="9"/>
  <c r="AL301" i="9"/>
  <c r="AL320" i="9"/>
  <c r="AL326" i="9"/>
  <c r="AL332" i="9"/>
  <c r="AL339" i="9"/>
  <c r="AL356" i="9"/>
  <c r="AL220" i="9"/>
  <c r="AL250" i="9"/>
  <c r="AL280" i="9"/>
  <c r="AL310" i="9"/>
  <c r="AL321" i="9"/>
  <c r="AL327" i="9"/>
  <c r="AL333" i="9"/>
  <c r="AL340" i="9"/>
  <c r="AL351" i="9"/>
  <c r="AL357" i="9"/>
  <c r="AL221" i="9"/>
  <c r="AL251" i="9"/>
  <c r="AL281" i="9"/>
  <c r="AL311" i="9"/>
  <c r="AL322" i="9"/>
  <c r="AL328" i="9"/>
  <c r="AL334" i="9"/>
  <c r="AL341" i="9"/>
  <c r="AL352" i="9"/>
  <c r="AL358" i="9"/>
  <c r="AL200" i="9"/>
  <c r="AL230" i="9"/>
  <c r="AL260" i="9"/>
  <c r="AL290" i="9"/>
  <c r="AL312" i="9"/>
  <c r="AL323" i="9"/>
  <c r="AL329" i="9"/>
  <c r="AL335" i="9"/>
  <c r="AL342" i="9"/>
  <c r="AL353" i="9"/>
  <c r="AL359" i="9"/>
  <c r="AL201" i="9"/>
  <c r="AL231" i="9"/>
  <c r="AL261" i="9"/>
  <c r="AL291" i="9"/>
  <c r="AL313" i="9"/>
  <c r="AL324" i="9"/>
  <c r="AL330" i="9"/>
  <c r="AL337" i="9"/>
  <c r="AL343" i="9"/>
  <c r="AL354" i="9"/>
  <c r="AL360" i="9"/>
  <c r="AL210" i="9"/>
  <c r="AL240" i="9"/>
  <c r="AL270" i="9"/>
  <c r="AL300" i="9"/>
  <c r="AL317" i="9"/>
  <c r="AL325" i="9"/>
  <c r="AL331" i="9"/>
  <c r="AL338" i="9"/>
  <c r="AL344" i="9"/>
  <c r="AL355" i="9"/>
  <c r="AL361" i="9"/>
  <c r="AL350" i="9"/>
  <c r="BT92" i="9" l="1"/>
  <c r="BT103" i="9" l="1"/>
  <c r="BT115" i="9" l="1"/>
  <c r="BT126" i="9" l="1"/>
  <c r="BT9" i="9" l="1"/>
  <c r="BT124" i="9" l="1"/>
  <c r="BT55" i="9" l="1"/>
  <c r="BT49" i="9" l="1"/>
  <c r="BT31" i="9" l="1"/>
  <c r="BT17" i="9" l="1"/>
  <c r="BT28" i="9" l="1"/>
  <c r="BT76" i="9" l="1"/>
  <c r="BT88" i="9" l="1"/>
  <c r="BT102" i="9" l="1"/>
  <c r="BT111" i="9"/>
  <c r="BT11" i="9"/>
  <c r="BT47" i="9"/>
  <c r="BT30" i="9"/>
  <c r="BT37" i="9"/>
  <c r="BT6" i="9"/>
  <c r="BT113" i="9" l="1"/>
  <c r="BT58" i="9"/>
  <c r="BT119" i="9" l="1"/>
  <c r="BT33" i="9"/>
  <c r="BT105" i="9" l="1"/>
  <c r="BT75" i="9"/>
  <c r="BT32" i="9"/>
  <c r="BT79" i="9" l="1"/>
  <c r="BT25" i="9"/>
  <c r="BT122" i="9" l="1"/>
  <c r="BT118" i="9"/>
  <c r="BT48" i="9"/>
  <c r="BT19" i="9"/>
  <c r="BT96" i="9" l="1"/>
  <c r="BT78" i="9"/>
  <c r="BT5" i="9"/>
  <c r="BT41" i="9"/>
  <c r="BT107" i="9" l="1"/>
  <c r="BT16" i="9"/>
  <c r="BT52" i="9"/>
  <c r="BT112" i="9" l="1"/>
  <c r="BT27" i="9"/>
  <c r="BT63" i="9"/>
  <c r="BT93" i="9" l="1"/>
  <c r="BT69" i="9"/>
  <c r="BT26" i="9"/>
  <c r="BT71" i="9" l="1"/>
  <c r="BT59" i="9"/>
  <c r="BT61" i="9"/>
  <c r="BT66" i="9"/>
  <c r="BT13" i="9"/>
  <c r="BT104" i="9" l="1"/>
  <c r="BT50" i="9"/>
  <c r="BT45" i="9"/>
  <c r="BT97" i="9" l="1"/>
  <c r="BT38" i="9"/>
  <c r="BT98" i="9" l="1"/>
  <c r="BT125" i="9"/>
  <c r="BT120" i="9"/>
  <c r="BT108" i="9"/>
  <c r="BT44" i="9"/>
  <c r="BT91" i="9" l="1"/>
  <c r="BT20" i="9"/>
  <c r="BT99" i="9" l="1"/>
  <c r="BT22" i="9"/>
  <c r="BT116" i="9" l="1"/>
  <c r="BT36" i="9"/>
  <c r="BT7" i="9"/>
  <c r="BT127" i="9" l="1"/>
  <c r="BT72" i="9"/>
  <c r="BT35" i="9"/>
  <c r="BT101" i="9" l="1"/>
  <c r="BT90" i="9"/>
  <c r="BT10" i="9"/>
  <c r="BT46" i="9"/>
  <c r="BT106" i="9" l="1"/>
  <c r="BT21" i="9"/>
  <c r="BT57" i="9"/>
  <c r="BT80" i="9" l="1"/>
  <c r="BT14" i="9"/>
  <c r="BT62" i="9"/>
  <c r="BT89" i="9" l="1"/>
  <c r="BT117" i="9"/>
  <c r="BT34" i="9"/>
  <c r="BT23" i="9"/>
  <c r="BT12" i="9"/>
  <c r="BT3" i="9"/>
  <c r="BT54" i="9"/>
  <c r="BT73" i="9" l="1"/>
  <c r="BT94" i="9"/>
  <c r="BT24" i="9"/>
  <c r="BT70" i="9" l="1"/>
  <c r="BT60" i="9"/>
  <c r="BT43" i="9"/>
  <c r="BT39" i="9"/>
  <c r="BT64" i="9"/>
  <c r="BT53" i="9"/>
  <c r="BT109" i="9" l="1"/>
  <c r="BT123" i="9"/>
  <c r="BT74" i="9"/>
  <c r="BT18" i="9"/>
  <c r="BT121" i="9" l="1"/>
  <c r="BT29" i="9"/>
  <c r="BT65" i="9"/>
  <c r="BT95" i="9" l="1"/>
  <c r="BT77" i="9"/>
  <c r="BT4" i="9"/>
  <c r="BT40" i="9"/>
  <c r="BT100" i="9" l="1"/>
  <c r="BT15" i="9"/>
  <c r="BT51" i="9"/>
  <c r="BT68" i="9" l="1"/>
  <c r="BT8" i="9"/>
  <c r="BT56" i="9"/>
  <c r="BT110" i="9" l="1"/>
  <c r="BT42" i="9"/>
  <c r="AI2" i="9" l="1"/>
  <c r="AI8" i="9"/>
  <c r="AI32" i="9"/>
  <c r="AI38" i="9"/>
  <c r="AI68" i="9"/>
  <c r="AI92" i="9"/>
  <c r="AI98" i="9"/>
  <c r="AI122" i="9"/>
  <c r="AI128" i="9"/>
  <c r="AI152" i="9"/>
  <c r="AI158" i="9"/>
  <c r="AI182" i="9"/>
  <c r="AI188" i="9"/>
  <c r="AI212" i="9"/>
  <c r="AI218" i="9"/>
  <c r="AI242" i="9"/>
  <c r="AI248" i="9"/>
  <c r="AI272" i="9"/>
  <c r="AI278" i="9"/>
  <c r="AI308" i="9"/>
  <c r="AI83" i="9"/>
  <c r="AI119" i="9"/>
  <c r="AI149" i="9"/>
  <c r="AI173" i="9"/>
  <c r="AI197" i="9"/>
  <c r="AI257" i="9"/>
  <c r="AI293" i="9"/>
  <c r="AI18" i="9"/>
  <c r="AI108" i="9"/>
  <c r="AI168" i="9"/>
  <c r="AI222" i="9"/>
  <c r="AI288" i="9"/>
  <c r="AI3" i="9"/>
  <c r="AI9" i="9"/>
  <c r="AI33" i="9"/>
  <c r="AI39" i="9"/>
  <c r="AI63" i="9"/>
  <c r="AI69" i="9"/>
  <c r="AI93" i="9"/>
  <c r="AI99" i="9"/>
  <c r="AI123" i="9"/>
  <c r="AI129" i="9"/>
  <c r="AI147" i="9"/>
  <c r="AI153" i="9"/>
  <c r="AI159" i="9"/>
  <c r="AI183" i="9"/>
  <c r="AI189" i="9"/>
  <c r="AI213" i="9"/>
  <c r="AI219" i="9"/>
  <c r="AI243" i="9"/>
  <c r="AI249" i="9"/>
  <c r="AI267" i="9"/>
  <c r="AI273" i="9"/>
  <c r="AI279" i="9"/>
  <c r="AI303" i="9"/>
  <c r="AI309" i="9"/>
  <c r="AI238" i="9"/>
  <c r="AI262" i="9"/>
  <c r="AI268" i="9"/>
  <c r="AI298" i="9"/>
  <c r="AI23" i="9"/>
  <c r="AI53" i="9"/>
  <c r="AI77" i="9"/>
  <c r="AI113" i="9"/>
  <c r="AI137" i="9"/>
  <c r="AI179" i="9"/>
  <c r="AI209" i="9"/>
  <c r="AI239" i="9"/>
  <c r="AI269" i="9"/>
  <c r="AI299" i="9"/>
  <c r="AI12" i="9"/>
  <c r="AI42" i="9"/>
  <c r="AI72" i="9"/>
  <c r="AI102" i="9"/>
  <c r="AI162" i="9"/>
  <c r="AI228" i="9"/>
  <c r="AI258" i="9"/>
  <c r="AI22" i="9"/>
  <c r="AI28" i="9"/>
  <c r="AI52" i="9"/>
  <c r="AI58" i="9"/>
  <c r="AI82" i="9"/>
  <c r="AI88" i="9"/>
  <c r="AI112" i="9"/>
  <c r="AI118" i="9"/>
  <c r="AI142" i="9"/>
  <c r="AI148" i="9"/>
  <c r="AI172" i="9"/>
  <c r="AI178" i="9"/>
  <c r="AI202" i="9"/>
  <c r="AI208" i="9"/>
  <c r="AI232" i="9"/>
  <c r="AI292" i="9"/>
  <c r="AI29" i="9"/>
  <c r="AI59" i="9"/>
  <c r="AI89" i="9"/>
  <c r="AI143" i="9"/>
  <c r="AI167" i="9"/>
  <c r="AI203" i="9"/>
  <c r="AI263" i="9"/>
  <c r="AI132" i="9"/>
  <c r="AI198" i="9"/>
  <c r="AI252" i="9"/>
  <c r="AI13" i="9"/>
  <c r="AI19" i="9"/>
  <c r="AI43" i="9"/>
  <c r="AI49" i="9"/>
  <c r="AI73" i="9"/>
  <c r="AI79" i="9"/>
  <c r="AI97" i="9"/>
  <c r="AI103" i="9"/>
  <c r="AI109" i="9"/>
  <c r="AI127" i="9"/>
  <c r="AI133" i="9"/>
  <c r="AI139" i="9"/>
  <c r="AI157" i="9"/>
  <c r="AI163" i="9"/>
  <c r="AI169" i="9"/>
  <c r="AI187" i="9"/>
  <c r="AI193" i="9"/>
  <c r="AI199" i="9"/>
  <c r="AI217" i="9"/>
  <c r="AI223" i="9"/>
  <c r="AI229" i="9"/>
  <c r="AI247" i="9"/>
  <c r="AI253" i="9"/>
  <c r="AI259" i="9"/>
  <c r="AI277" i="9"/>
  <c r="AI283" i="9"/>
  <c r="AI289" i="9"/>
  <c r="AI233" i="9"/>
  <c r="AI287" i="9"/>
  <c r="AI48" i="9"/>
  <c r="AI78" i="9"/>
  <c r="AI138" i="9"/>
  <c r="AI192" i="9"/>
  <c r="AI282" i="9"/>
  <c r="BM42" i="9"/>
  <c r="BK110" i="9"/>
  <c r="BM110" i="9"/>
  <c r="BL110" i="9"/>
  <c r="BK42" i="9"/>
  <c r="BL67" i="9"/>
  <c r="BM67" i="9"/>
  <c r="BL84" i="9"/>
  <c r="BL82" i="9"/>
  <c r="BM114" i="9"/>
  <c r="BM83" i="9"/>
  <c r="BL128" i="9"/>
  <c r="BL81" i="9"/>
  <c r="BM82" i="9"/>
  <c r="BL86" i="9"/>
  <c r="BL114" i="9"/>
  <c r="BL87" i="9"/>
  <c r="BM85" i="9"/>
  <c r="BM81" i="9"/>
  <c r="BL83" i="9"/>
  <c r="BM84" i="9"/>
  <c r="BM128" i="9"/>
  <c r="BL85" i="9"/>
  <c r="BM87" i="9"/>
  <c r="BM86" i="9"/>
  <c r="BT2" i="9"/>
  <c r="BK84" i="9"/>
  <c r="BK85" i="9"/>
  <c r="BK87" i="9"/>
  <c r="BK86" i="9"/>
  <c r="BK128" i="9"/>
  <c r="BK82" i="9"/>
  <c r="BK83" i="9"/>
  <c r="BK67" i="9"/>
  <c r="BK114" i="9"/>
  <c r="BK81" i="9"/>
  <c r="BL92" i="9"/>
  <c r="BM92" i="9"/>
  <c r="BK92" i="9"/>
  <c r="BL103" i="9"/>
  <c r="BM103" i="9"/>
  <c r="BK103" i="9"/>
  <c r="BL115" i="9"/>
  <c r="BM115" i="9"/>
  <c r="BK115" i="9"/>
  <c r="BL126" i="9"/>
  <c r="BM126" i="9"/>
  <c r="BK126" i="9"/>
  <c r="BL9" i="9"/>
  <c r="BM9" i="9"/>
  <c r="BK9" i="9"/>
  <c r="BL124" i="9"/>
  <c r="BM124" i="9"/>
  <c r="BK124" i="9"/>
  <c r="BL55" i="9"/>
  <c r="BM55" i="9"/>
  <c r="BK55" i="9"/>
  <c r="BL49" i="9"/>
  <c r="BM49" i="9"/>
  <c r="BK49" i="9"/>
  <c r="BL31" i="9"/>
  <c r="BM31" i="9"/>
  <c r="BK31" i="9"/>
  <c r="BL17" i="9"/>
  <c r="BM17" i="9"/>
  <c r="BK17" i="9"/>
  <c r="BL28" i="9"/>
  <c r="BM28" i="9"/>
  <c r="BK28" i="9"/>
  <c r="BL76" i="9"/>
  <c r="BM76" i="9"/>
  <c r="BK76" i="9"/>
  <c r="BL88" i="9"/>
  <c r="BM88" i="9"/>
  <c r="BK88" i="9"/>
  <c r="BL6" i="9"/>
  <c r="BL37" i="9"/>
  <c r="BL47" i="9"/>
  <c r="BL111" i="9"/>
  <c r="BM6" i="9"/>
  <c r="BM37" i="9"/>
  <c r="BM47" i="9"/>
  <c r="BM111" i="9"/>
  <c r="BK6" i="9"/>
  <c r="BK37" i="9"/>
  <c r="BK47" i="9"/>
  <c r="BK111" i="9"/>
  <c r="BL102" i="9"/>
  <c r="BL30" i="9"/>
  <c r="BL11" i="9"/>
  <c r="BM102" i="9"/>
  <c r="BM30" i="9"/>
  <c r="BM11" i="9"/>
  <c r="BK102" i="9"/>
  <c r="BK30" i="9"/>
  <c r="BK11" i="9"/>
  <c r="BL58" i="9"/>
  <c r="BM58" i="9"/>
  <c r="BK58" i="9"/>
  <c r="BL113" i="9"/>
  <c r="BM113" i="9"/>
  <c r="BK113" i="9"/>
  <c r="BL119" i="9"/>
  <c r="BM119" i="9"/>
  <c r="BK119" i="9"/>
  <c r="BL33" i="9"/>
  <c r="BM33" i="9"/>
  <c r="BK33" i="9"/>
  <c r="BL105" i="9"/>
  <c r="BL75" i="9"/>
  <c r="BM105" i="9"/>
  <c r="BM75" i="9"/>
  <c r="BK105" i="9"/>
  <c r="BK75" i="9"/>
  <c r="BM32" i="9"/>
  <c r="BL32" i="9"/>
  <c r="BK32" i="9"/>
  <c r="BL25" i="9"/>
  <c r="BM25" i="9"/>
  <c r="BK25" i="9"/>
  <c r="BL79" i="9"/>
  <c r="BK79" i="9"/>
  <c r="BM79" i="9"/>
  <c r="BL19" i="9"/>
  <c r="BL118" i="9"/>
  <c r="BM19" i="9"/>
  <c r="BM118" i="9"/>
  <c r="BK19" i="9"/>
  <c r="BK118" i="9"/>
  <c r="BM48" i="9"/>
  <c r="BL48" i="9"/>
  <c r="BL122" i="9"/>
  <c r="BM122" i="9"/>
  <c r="BK48" i="9"/>
  <c r="BK122" i="9"/>
  <c r="BL41" i="9"/>
  <c r="BL5" i="9"/>
  <c r="BM41" i="9"/>
  <c r="BM5" i="9"/>
  <c r="BK41" i="9"/>
  <c r="BK5" i="9"/>
  <c r="BL78" i="9"/>
  <c r="BL96" i="9"/>
  <c r="BM78" i="9"/>
  <c r="BM96" i="9"/>
  <c r="BK96" i="9"/>
  <c r="BK78" i="9"/>
  <c r="BL52" i="9"/>
  <c r="BL16" i="9"/>
  <c r="BM107" i="9"/>
  <c r="BM52" i="9"/>
  <c r="BM16" i="9"/>
  <c r="BK52" i="9"/>
  <c r="BK16" i="9"/>
  <c r="BL107" i="9"/>
  <c r="BK107" i="9"/>
  <c r="BL63" i="9"/>
  <c r="BL112" i="9"/>
  <c r="BM27" i="9"/>
  <c r="BM63" i="9"/>
  <c r="BM112" i="9"/>
  <c r="BK63" i="9"/>
  <c r="BK112" i="9"/>
  <c r="BL27" i="9"/>
  <c r="BK27" i="9"/>
  <c r="BL26" i="9"/>
  <c r="BL93" i="9"/>
  <c r="BM26" i="9"/>
  <c r="BM93" i="9"/>
  <c r="BM69" i="9"/>
  <c r="BK26" i="9"/>
  <c r="BK93" i="9"/>
  <c r="BL69" i="9"/>
  <c r="BK69" i="9"/>
  <c r="BL71" i="9"/>
  <c r="BL66" i="9"/>
  <c r="BL59" i="9"/>
  <c r="BM71" i="9"/>
  <c r="BM66" i="9"/>
  <c r="BM59" i="9"/>
  <c r="BK71" i="9"/>
  <c r="BK66" i="9"/>
  <c r="BK59" i="9"/>
  <c r="BM61" i="9"/>
  <c r="BL13" i="9"/>
  <c r="BL61" i="9"/>
  <c r="BM13" i="9"/>
  <c r="BK13" i="9"/>
  <c r="BK61" i="9"/>
  <c r="BL104" i="9"/>
  <c r="BL50" i="9"/>
  <c r="BM104" i="9"/>
  <c r="BM50" i="9"/>
  <c r="BK104" i="9"/>
  <c r="BK50" i="9"/>
  <c r="BL45" i="9"/>
  <c r="BM45" i="9"/>
  <c r="BK45" i="9"/>
  <c r="BL97" i="9"/>
  <c r="BM97" i="9"/>
  <c r="BM38" i="9"/>
  <c r="BK97" i="9"/>
  <c r="BL38" i="9"/>
  <c r="BK38" i="9"/>
  <c r="BL44" i="9"/>
  <c r="BL125" i="9"/>
  <c r="BL98" i="9"/>
  <c r="BM44" i="9"/>
  <c r="BM125" i="9"/>
  <c r="BM98" i="9"/>
  <c r="BK44" i="9"/>
  <c r="BK125" i="9"/>
  <c r="BK98" i="9"/>
  <c r="BM108" i="9"/>
  <c r="BL120" i="9"/>
  <c r="BL108" i="9"/>
  <c r="BM120" i="9"/>
  <c r="BK120" i="9"/>
  <c r="BK108" i="9"/>
  <c r="BL20" i="9"/>
  <c r="BM91" i="9"/>
  <c r="BM20" i="9"/>
  <c r="BK20" i="9"/>
  <c r="BL91" i="9"/>
  <c r="BK91" i="9"/>
  <c r="BL99" i="9"/>
  <c r="BM99" i="9"/>
  <c r="BK99" i="9"/>
  <c r="BL22" i="9"/>
  <c r="BM22" i="9"/>
  <c r="BK22" i="9"/>
  <c r="BL116" i="9"/>
  <c r="BL36" i="9"/>
  <c r="BM7" i="9"/>
  <c r="BM116" i="9"/>
  <c r="BM36" i="9"/>
  <c r="BK116" i="9"/>
  <c r="BK36" i="9"/>
  <c r="BL7" i="9"/>
  <c r="BK7" i="9"/>
  <c r="BL35" i="9"/>
  <c r="BL72" i="9"/>
  <c r="BM35" i="9"/>
  <c r="BM72" i="9"/>
  <c r="BK35" i="9"/>
  <c r="BK72" i="9"/>
  <c r="BL127" i="9"/>
  <c r="BM127" i="9"/>
  <c r="BK127" i="9"/>
  <c r="BL90" i="9"/>
  <c r="BL46" i="9"/>
  <c r="BM90" i="9"/>
  <c r="BM46" i="9"/>
  <c r="BK90" i="9"/>
  <c r="BK46" i="9"/>
  <c r="BL101" i="9"/>
  <c r="BL10" i="9"/>
  <c r="BM101" i="9"/>
  <c r="BM10" i="9"/>
  <c r="BK101" i="9"/>
  <c r="BK10" i="9"/>
  <c r="BL106" i="9"/>
  <c r="BL21" i="9"/>
  <c r="BL57" i="9"/>
  <c r="BM106" i="9"/>
  <c r="BM21" i="9"/>
  <c r="BM57" i="9"/>
  <c r="BK106" i="9"/>
  <c r="BK21" i="9"/>
  <c r="BK57" i="9"/>
  <c r="BL14" i="9"/>
  <c r="BL80" i="9"/>
  <c r="BM14" i="9"/>
  <c r="BM80" i="9"/>
  <c r="BK14" i="9"/>
  <c r="BK80" i="9"/>
  <c r="BL62" i="9"/>
  <c r="BM62" i="9"/>
  <c r="BK62" i="9"/>
  <c r="BL12" i="9"/>
  <c r="BL23" i="9"/>
  <c r="BL54" i="9"/>
  <c r="BL3" i="9"/>
  <c r="BM12" i="9"/>
  <c r="BM23" i="9"/>
  <c r="BM54" i="9"/>
  <c r="BM3" i="9"/>
  <c r="BK12" i="9"/>
  <c r="BK23" i="9"/>
  <c r="BK54" i="9"/>
  <c r="BK3" i="9"/>
  <c r="BM117" i="9"/>
  <c r="BL34" i="9"/>
  <c r="BL117" i="9"/>
  <c r="BL89" i="9"/>
  <c r="BM34" i="9"/>
  <c r="BK34" i="9"/>
  <c r="BK117" i="9"/>
  <c r="BK89" i="9"/>
  <c r="BM89" i="9"/>
  <c r="BL73" i="9"/>
  <c r="BL94" i="9"/>
  <c r="BM24" i="9"/>
  <c r="BM73" i="9"/>
  <c r="BM94" i="9"/>
  <c r="BK73" i="9"/>
  <c r="BK94" i="9"/>
  <c r="BL24" i="9"/>
  <c r="BK24" i="9"/>
  <c r="BL64" i="9"/>
  <c r="BL39" i="9"/>
  <c r="BL60" i="9"/>
  <c r="BM64" i="9"/>
  <c r="BM39" i="9"/>
  <c r="BM60" i="9"/>
  <c r="BM70" i="9"/>
  <c r="BK64" i="9"/>
  <c r="BK39" i="9"/>
  <c r="BK60" i="9"/>
  <c r="BM53" i="9"/>
  <c r="BL53" i="9"/>
  <c r="BL43" i="9"/>
  <c r="BL70" i="9"/>
  <c r="BM43" i="9"/>
  <c r="BK53" i="9"/>
  <c r="BK43" i="9"/>
  <c r="BK70" i="9"/>
  <c r="BL123" i="9"/>
  <c r="BL109" i="9"/>
  <c r="BM123" i="9"/>
  <c r="BM109" i="9"/>
  <c r="BK123" i="9"/>
  <c r="BK109" i="9"/>
  <c r="BL18" i="9"/>
  <c r="BL74" i="9"/>
  <c r="BM18" i="9"/>
  <c r="BK18" i="9"/>
  <c r="BK74" i="9"/>
  <c r="BM74" i="9"/>
  <c r="BL65" i="9"/>
  <c r="BL121" i="9"/>
  <c r="BM65" i="9"/>
  <c r="BM121" i="9"/>
  <c r="BK65" i="9"/>
  <c r="BK121" i="9"/>
  <c r="BL29" i="9"/>
  <c r="BM29" i="9"/>
  <c r="BK29" i="9"/>
  <c r="BL77" i="9"/>
  <c r="BL40" i="9"/>
  <c r="BM77" i="9"/>
  <c r="BM40" i="9"/>
  <c r="BK77" i="9"/>
  <c r="BK40" i="9"/>
  <c r="BL95" i="9"/>
  <c r="BL4" i="9"/>
  <c r="BM95" i="9"/>
  <c r="BM4" i="9"/>
  <c r="BK95" i="9"/>
  <c r="BK4" i="9"/>
  <c r="BL100" i="9"/>
  <c r="BL15" i="9"/>
  <c r="BL51" i="9"/>
  <c r="BM100" i="9"/>
  <c r="BM15" i="9"/>
  <c r="BM51" i="9"/>
  <c r="BK100" i="9"/>
  <c r="BK15" i="9"/>
  <c r="BK51" i="9"/>
  <c r="BL8" i="9"/>
  <c r="BL68" i="9"/>
  <c r="BM56" i="9"/>
  <c r="BM8" i="9"/>
  <c r="BM68" i="9"/>
  <c r="BK8" i="9"/>
  <c r="BK68" i="9"/>
  <c r="BL56" i="9"/>
  <c r="BK56" i="9"/>
  <c r="BL42" i="9"/>
  <c r="BL2" i="9" l="1"/>
  <c r="BO2" i="9" s="1"/>
  <c r="BR3" i="9" s="1"/>
  <c r="BM2" i="9"/>
  <c r="BP68" i="9" s="1"/>
  <c r="BK2" i="9"/>
  <c r="BN65" i="9" s="1"/>
  <c r="BQ1" i="9"/>
  <c r="AD1" i="9" a="1"/>
  <c r="AD1" i="9" s="1"/>
  <c r="BO19" i="9" l="1"/>
  <c r="BO54" i="9"/>
  <c r="BO26" i="9"/>
  <c r="BO87" i="9"/>
  <c r="BO29" i="9"/>
  <c r="BO8" i="9"/>
  <c r="BO83" i="9"/>
  <c r="BN98" i="9"/>
  <c r="BO124" i="9"/>
  <c r="BO118" i="9"/>
  <c r="BO123" i="9"/>
  <c r="BO49" i="9"/>
  <c r="BO107" i="9"/>
  <c r="BN97" i="9"/>
  <c r="BO36" i="9"/>
  <c r="BO53" i="9"/>
  <c r="BO126" i="9"/>
  <c r="BO90" i="9"/>
  <c r="BO74" i="9"/>
  <c r="BN5" i="9"/>
  <c r="BO33" i="9"/>
  <c r="BO64" i="9"/>
  <c r="BO23" i="9"/>
  <c r="BN83" i="9"/>
  <c r="BN36" i="9"/>
  <c r="BN119" i="9"/>
  <c r="BN102" i="9"/>
  <c r="BO86" i="9"/>
  <c r="BO98" i="9"/>
  <c r="BN79" i="9"/>
  <c r="BO102" i="9"/>
  <c r="BO116" i="9"/>
  <c r="BO30" i="9"/>
  <c r="BO121" i="9"/>
  <c r="BN127" i="9"/>
  <c r="BO114" i="9"/>
  <c r="BO76" i="9"/>
  <c r="BO45" i="9"/>
  <c r="BO43" i="9"/>
  <c r="BO69" i="9"/>
  <c r="BO60" i="9"/>
  <c r="BO68" i="9"/>
  <c r="BO79" i="9"/>
  <c r="BP54" i="9"/>
  <c r="BP78" i="9"/>
  <c r="BP36" i="9"/>
  <c r="BP127" i="9"/>
  <c r="BP18" i="9"/>
  <c r="BP13" i="9"/>
  <c r="BP9" i="9"/>
  <c r="BP77" i="9"/>
  <c r="BP19" i="9"/>
  <c r="BP62" i="9"/>
  <c r="BP82" i="9"/>
  <c r="BP84" i="9"/>
  <c r="BP35" i="9"/>
  <c r="BP95" i="9"/>
  <c r="BP90" i="9"/>
  <c r="BP39" i="9"/>
  <c r="BP16" i="9"/>
  <c r="BP124" i="9"/>
  <c r="BP99" i="9"/>
  <c r="BP15" i="9"/>
  <c r="BP65" i="9"/>
  <c r="BP93" i="9"/>
  <c r="BP92" i="9"/>
  <c r="BP23" i="9"/>
  <c r="BP123" i="9"/>
  <c r="BP48" i="9"/>
  <c r="BP108" i="9"/>
  <c r="BP73" i="9"/>
  <c r="BP104" i="9"/>
  <c r="BP34" i="9"/>
  <c r="BP111" i="9"/>
  <c r="BP112" i="9"/>
  <c r="BP41" i="9"/>
  <c r="BP53" i="9"/>
  <c r="BP58" i="9"/>
  <c r="BP50" i="9"/>
  <c r="BP55" i="9"/>
  <c r="BP38" i="9"/>
  <c r="BP60" i="9"/>
  <c r="BP4" i="9"/>
  <c r="BP56" i="9"/>
  <c r="BP128" i="9"/>
  <c r="BP63" i="9"/>
  <c r="BP20" i="9"/>
  <c r="BP98" i="9"/>
  <c r="BP85" i="9"/>
  <c r="BP67" i="9"/>
  <c r="BP32" i="9"/>
  <c r="BP10" i="9"/>
  <c r="BP119" i="9"/>
  <c r="BP37" i="9"/>
  <c r="BP100" i="9"/>
  <c r="BP70" i="9"/>
  <c r="BP7" i="9"/>
  <c r="BP103" i="9"/>
  <c r="BP113" i="9"/>
  <c r="BP45" i="9"/>
  <c r="BP101" i="9"/>
  <c r="BP87" i="9"/>
  <c r="BP86" i="9"/>
  <c r="BP106" i="9"/>
  <c r="BP69" i="9"/>
  <c r="BP105" i="9"/>
  <c r="BP110" i="9"/>
  <c r="BP49" i="9"/>
  <c r="BP11" i="9"/>
  <c r="BP71" i="9"/>
  <c r="BP72" i="9"/>
  <c r="BP51" i="9"/>
  <c r="BP126" i="9"/>
  <c r="BP25" i="9"/>
  <c r="BP91" i="9"/>
  <c r="BP29" i="9"/>
  <c r="BP89" i="9"/>
  <c r="BP26" i="9"/>
  <c r="BP122" i="9"/>
  <c r="BO73" i="9"/>
  <c r="BP21" i="9"/>
  <c r="BO84" i="9"/>
  <c r="BO82" i="9"/>
  <c r="BN28" i="9"/>
  <c r="BO59" i="9"/>
  <c r="BP14" i="9"/>
  <c r="BO51" i="9"/>
  <c r="BO108" i="9"/>
  <c r="BO112" i="9"/>
  <c r="BP47" i="9"/>
  <c r="BO78" i="9"/>
  <c r="BP44" i="9"/>
  <c r="BP80" i="9"/>
  <c r="BP40" i="9"/>
  <c r="BP43" i="9"/>
  <c r="BP83" i="9"/>
  <c r="BP17" i="9"/>
  <c r="BO5" i="9"/>
  <c r="BP125" i="9"/>
  <c r="BP94" i="9"/>
  <c r="BO56" i="9"/>
  <c r="BO32" i="9"/>
  <c r="BP59" i="9"/>
  <c r="BO81" i="9"/>
  <c r="BO9" i="9"/>
  <c r="BO63" i="9"/>
  <c r="BP46" i="9"/>
  <c r="BP8" i="9"/>
  <c r="BP30" i="9"/>
  <c r="BN101" i="9"/>
  <c r="BO50" i="9"/>
  <c r="BO21" i="9"/>
  <c r="BO24" i="9"/>
  <c r="BP96" i="9"/>
  <c r="BP120" i="9"/>
  <c r="BP64" i="9"/>
  <c r="BP31" i="9"/>
  <c r="BP12" i="9"/>
  <c r="BP52" i="9"/>
  <c r="BO22" i="9"/>
  <c r="BP109" i="9"/>
  <c r="BP88" i="9"/>
  <c r="BN49" i="9"/>
  <c r="BN92" i="9"/>
  <c r="BN88" i="9"/>
  <c r="BN78" i="9"/>
  <c r="BN59" i="9"/>
  <c r="BN108" i="9"/>
  <c r="BN46" i="9"/>
  <c r="BN3" i="9"/>
  <c r="BN70" i="9"/>
  <c r="BN74" i="9"/>
  <c r="BO17" i="9"/>
  <c r="BO113" i="9"/>
  <c r="BO41" i="9"/>
  <c r="BN93" i="9"/>
  <c r="BO12" i="9"/>
  <c r="BN68" i="9"/>
  <c r="BN72" i="9"/>
  <c r="BO75" i="9"/>
  <c r="BO85" i="9"/>
  <c r="BN30" i="9"/>
  <c r="BO48" i="9"/>
  <c r="BO93" i="9"/>
  <c r="BO38" i="9"/>
  <c r="BO7" i="9"/>
  <c r="BN14" i="9"/>
  <c r="BO39" i="9"/>
  <c r="BN12" i="9"/>
  <c r="BN96" i="9"/>
  <c r="BO4" i="9"/>
  <c r="BN86" i="9"/>
  <c r="BN17" i="9"/>
  <c r="BN113" i="9"/>
  <c r="BO27" i="9"/>
  <c r="BP2" i="9"/>
  <c r="BS3" i="9" s="1"/>
  <c r="BP42" i="9"/>
  <c r="BO55" i="9"/>
  <c r="BP102" i="9"/>
  <c r="BP118" i="9"/>
  <c r="BN112" i="9"/>
  <c r="BO97" i="9"/>
  <c r="BP116" i="9"/>
  <c r="BO14" i="9"/>
  <c r="BN94" i="9"/>
  <c r="BP121" i="9"/>
  <c r="BO42" i="9"/>
  <c r="BP28" i="9"/>
  <c r="BN48" i="9"/>
  <c r="BO94" i="9"/>
  <c r="BN11" i="9"/>
  <c r="BN41" i="9"/>
  <c r="BN37" i="9"/>
  <c r="BN115" i="9"/>
  <c r="BN32" i="9"/>
  <c r="BN52" i="9"/>
  <c r="BN61" i="9"/>
  <c r="BN91" i="9"/>
  <c r="BN10" i="9"/>
  <c r="BN34" i="9"/>
  <c r="BN109" i="9"/>
  <c r="BN51" i="9"/>
  <c r="BN104" i="9"/>
  <c r="BN67" i="9"/>
  <c r="BN57" i="9"/>
  <c r="BN43" i="9"/>
  <c r="BN87" i="9"/>
  <c r="BN35" i="9"/>
  <c r="BN64" i="9"/>
  <c r="BN77" i="9"/>
  <c r="BN107" i="9"/>
  <c r="BN66" i="9"/>
  <c r="BN42" i="9"/>
  <c r="BN81" i="9"/>
  <c r="BN76" i="9"/>
  <c r="BN33" i="9"/>
  <c r="BN38" i="9"/>
  <c r="BN29" i="9"/>
  <c r="BN13" i="9"/>
  <c r="BO31" i="9"/>
  <c r="BO58" i="9"/>
  <c r="BO44" i="9"/>
  <c r="BO35" i="9"/>
  <c r="BO62" i="9"/>
  <c r="BO77" i="9"/>
  <c r="BN2" i="9"/>
  <c r="BQ3" i="9" s="1"/>
  <c r="BN110" i="9"/>
  <c r="BN18" i="9"/>
  <c r="BN84" i="9"/>
  <c r="BN9" i="9"/>
  <c r="BN111" i="9"/>
  <c r="BP79" i="9"/>
  <c r="BP27" i="9"/>
  <c r="BN50" i="9"/>
  <c r="BN22" i="9"/>
  <c r="BP57" i="9"/>
  <c r="BP24" i="9"/>
  <c r="BP74" i="9"/>
  <c r="BN8" i="9"/>
  <c r="BP107" i="9"/>
  <c r="BN73" i="9"/>
  <c r="BP22" i="9"/>
  <c r="BP114" i="9"/>
  <c r="BO103" i="9"/>
  <c r="BO6" i="9"/>
  <c r="BP75" i="9"/>
  <c r="BO52" i="9"/>
  <c r="BP61" i="9"/>
  <c r="BO20" i="9"/>
  <c r="BO101" i="9"/>
  <c r="BP117" i="9"/>
  <c r="BO18" i="9"/>
  <c r="BN63" i="9"/>
  <c r="BO117" i="9"/>
  <c r="BO66" i="9"/>
  <c r="BO40" i="9"/>
  <c r="BN114" i="9"/>
  <c r="BP76" i="9"/>
  <c r="BP33" i="9"/>
  <c r="BO96" i="9"/>
  <c r="BP66" i="9"/>
  <c r="BO120" i="9"/>
  <c r="BO46" i="9"/>
  <c r="BP3" i="9"/>
  <c r="BO70" i="9"/>
  <c r="BN95" i="9"/>
  <c r="BO61" i="9"/>
  <c r="BN39" i="9"/>
  <c r="BN120" i="9"/>
  <c r="BO67" i="9"/>
  <c r="BN103" i="9"/>
  <c r="BO47" i="9"/>
  <c r="BN75" i="9"/>
  <c r="BN99" i="9"/>
  <c r="BN4" i="9"/>
  <c r="BO125" i="9"/>
  <c r="BP81" i="9"/>
  <c r="BN128" i="9"/>
  <c r="BO28" i="9"/>
  <c r="BO119" i="9"/>
  <c r="BP5" i="9"/>
  <c r="BO71" i="9"/>
  <c r="BN44" i="9"/>
  <c r="BO127" i="9"/>
  <c r="BO3" i="9"/>
  <c r="BR4" i="9" s="1"/>
  <c r="BR5" i="9" s="1"/>
  <c r="BN60" i="9"/>
  <c r="BO95" i="9"/>
  <c r="BP115" i="9"/>
  <c r="BP6" i="9"/>
  <c r="BP97" i="9"/>
  <c r="BN123" i="9"/>
  <c r="BN21" i="9"/>
  <c r="BN82" i="9"/>
  <c r="BN55" i="9"/>
  <c r="BN118" i="9"/>
  <c r="BN27" i="9"/>
  <c r="BN116" i="9"/>
  <c r="BN24" i="9"/>
  <c r="BN121" i="9"/>
  <c r="BN69" i="9"/>
  <c r="BN90" i="9"/>
  <c r="BO25" i="9"/>
  <c r="BN16" i="9"/>
  <c r="BO104" i="9"/>
  <c r="BO99" i="9"/>
  <c r="BO106" i="9"/>
  <c r="BN117" i="9"/>
  <c r="BO65" i="9"/>
  <c r="BN125" i="9"/>
  <c r="BO110" i="9"/>
  <c r="BO37" i="9"/>
  <c r="BN105" i="9"/>
  <c r="BO16" i="9"/>
  <c r="BO13" i="9"/>
  <c r="BO10" i="9"/>
  <c r="BO34" i="9"/>
  <c r="BO109" i="9"/>
  <c r="BO128" i="9"/>
  <c r="BN126" i="9"/>
  <c r="BN6" i="9"/>
  <c r="BN25" i="9"/>
  <c r="BO57" i="9"/>
  <c r="BO72" i="9"/>
  <c r="BO92" i="9"/>
  <c r="BO88" i="9"/>
  <c r="BO105" i="9"/>
  <c r="BN71" i="9"/>
  <c r="BN23" i="9"/>
  <c r="BN53" i="9"/>
  <c r="BO100" i="9"/>
  <c r="BN47" i="9"/>
  <c r="BO91" i="9"/>
  <c r="BO15" i="9"/>
  <c r="BN85" i="9"/>
  <c r="BN31" i="9"/>
  <c r="BN58" i="9"/>
  <c r="BN122" i="9"/>
  <c r="BN26" i="9"/>
  <c r="BN62" i="9"/>
  <c r="BN45" i="9"/>
  <c r="BN106" i="9"/>
  <c r="BN40" i="9"/>
  <c r="BN89" i="9"/>
  <c r="BN7" i="9"/>
  <c r="BN56" i="9"/>
  <c r="BN54" i="9"/>
  <c r="BN124" i="9"/>
  <c r="BO11" i="9"/>
  <c r="BO122" i="9"/>
  <c r="BN80" i="9"/>
  <c r="BN19" i="9"/>
  <c r="BO80" i="9"/>
  <c r="BO115" i="9"/>
  <c r="BO111" i="9"/>
  <c r="BN20" i="9"/>
  <c r="BO89" i="9"/>
  <c r="BN100" i="9"/>
  <c r="BN15" i="9"/>
  <c r="BQ4" i="9" l="1"/>
  <c r="BQ5" i="9" s="1"/>
  <c r="BQ6" i="9" s="1"/>
  <c r="BQ7" i="9" s="1"/>
  <c r="BQ8" i="9" s="1"/>
  <c r="BQ9" i="9" s="1"/>
  <c r="BQ10" i="9" s="1"/>
  <c r="BQ11" i="9" s="1"/>
  <c r="BQ12" i="9" s="1"/>
  <c r="BQ13" i="9" s="1"/>
  <c r="BQ14" i="9" s="1"/>
  <c r="BQ15" i="9" s="1"/>
  <c r="BQ16" i="9" s="1"/>
  <c r="BQ17" i="9" s="1"/>
  <c r="BQ18" i="9" s="1"/>
  <c r="BQ19" i="9" s="1"/>
  <c r="BQ20" i="9" s="1"/>
  <c r="BQ21" i="9" s="1"/>
  <c r="BQ22" i="9" s="1"/>
  <c r="BQ23" i="9" s="1"/>
  <c r="BQ24" i="9" s="1"/>
  <c r="BQ25" i="9" s="1"/>
  <c r="BQ26" i="9" s="1"/>
  <c r="BQ27" i="9" s="1"/>
  <c r="BQ28" i="9" s="1"/>
  <c r="BQ29" i="9" s="1"/>
  <c r="BQ30" i="9" s="1"/>
  <c r="BQ31" i="9" s="1"/>
  <c r="BQ32" i="9" s="1"/>
  <c r="BQ33" i="9" s="1"/>
  <c r="BQ34" i="9" s="1"/>
  <c r="BQ35" i="9" s="1"/>
  <c r="BQ36" i="9" s="1"/>
  <c r="BQ37" i="9" s="1"/>
  <c r="BQ38" i="9" s="1"/>
  <c r="BQ39" i="9" s="1"/>
  <c r="BQ40" i="9" s="1"/>
  <c r="BQ41" i="9" s="1"/>
  <c r="BQ42" i="9" s="1"/>
  <c r="BQ43" i="9" s="1"/>
  <c r="BQ44" i="9" s="1"/>
  <c r="BQ45" i="9" s="1"/>
  <c r="BQ46" i="9" s="1"/>
  <c r="BQ47" i="9" s="1"/>
  <c r="BQ48" i="9" s="1"/>
  <c r="BQ49" i="9" s="1"/>
  <c r="BQ50" i="9" s="1"/>
  <c r="BQ51" i="9" s="1"/>
  <c r="BQ52" i="9" s="1"/>
  <c r="BQ53" i="9" s="1"/>
  <c r="BQ54" i="9" s="1"/>
  <c r="BQ55" i="9" s="1"/>
  <c r="BQ56" i="9" s="1"/>
  <c r="BQ57" i="9" s="1"/>
  <c r="BQ58" i="9" s="1"/>
  <c r="BQ59" i="9" s="1"/>
  <c r="BQ60" i="9" s="1"/>
  <c r="BQ61" i="9" s="1"/>
  <c r="BQ62" i="9" s="1"/>
  <c r="BQ63" i="9" s="1"/>
  <c r="BQ64" i="9" s="1"/>
  <c r="BQ65" i="9" s="1"/>
  <c r="BQ66" i="9" s="1"/>
  <c r="BQ67" i="9" s="1"/>
  <c r="BQ68" i="9" s="1"/>
  <c r="BQ69" i="9" s="1"/>
  <c r="BQ70" i="9" s="1"/>
  <c r="BQ71" i="9" s="1"/>
  <c r="BQ72" i="9" s="1"/>
  <c r="BQ73" i="9" s="1"/>
  <c r="BQ74" i="9" s="1"/>
  <c r="BQ75" i="9" s="1"/>
  <c r="BQ76" i="9" s="1"/>
  <c r="BQ77" i="9" s="1"/>
  <c r="BQ78" i="9" s="1"/>
  <c r="BQ79" i="9" s="1"/>
  <c r="BQ80" i="9" s="1"/>
  <c r="BQ81" i="9" s="1"/>
  <c r="BQ82" i="9" s="1"/>
  <c r="BQ83" i="9" s="1"/>
  <c r="BQ84" i="9" s="1"/>
  <c r="BQ85" i="9" s="1"/>
  <c r="BQ86" i="9" s="1"/>
  <c r="BQ87" i="9" s="1"/>
  <c r="BQ88" i="9" s="1"/>
  <c r="BQ89" i="9" s="1"/>
  <c r="BQ90" i="9" s="1"/>
  <c r="BQ91" i="9" s="1"/>
  <c r="BQ92" i="9" s="1"/>
  <c r="BQ93" i="9" s="1"/>
  <c r="BQ94" i="9" s="1"/>
  <c r="BQ95" i="9" s="1"/>
  <c r="BQ96" i="9" s="1"/>
  <c r="BQ97" i="9" s="1"/>
  <c r="BQ98" i="9" s="1"/>
  <c r="BQ99" i="9" s="1"/>
  <c r="BQ100" i="9" s="1"/>
  <c r="BQ101" i="9" s="1"/>
  <c r="BQ102" i="9" s="1"/>
  <c r="BQ103" i="9" s="1"/>
  <c r="BQ104" i="9" s="1"/>
  <c r="BQ105" i="9" s="1"/>
  <c r="BQ106" i="9" s="1"/>
  <c r="BQ107" i="9" s="1"/>
  <c r="BQ108" i="9" s="1"/>
  <c r="BQ109" i="9" s="1"/>
  <c r="BQ110" i="9" s="1"/>
  <c r="BQ111" i="9" s="1"/>
  <c r="BQ112" i="9" s="1"/>
  <c r="BQ113" i="9" s="1"/>
  <c r="BQ114" i="9" s="1"/>
  <c r="BQ115" i="9" s="1"/>
  <c r="BQ116" i="9" s="1"/>
  <c r="BQ117" i="9" s="1"/>
  <c r="BQ118" i="9" s="1"/>
  <c r="BQ119" i="9" s="1"/>
  <c r="BQ120" i="9" s="1"/>
  <c r="BQ121" i="9" s="1"/>
  <c r="BQ122" i="9" s="1"/>
  <c r="BQ123" i="9" s="1"/>
  <c r="BQ124" i="9" s="1"/>
  <c r="BQ125" i="9" s="1"/>
  <c r="BQ126" i="9" s="1"/>
  <c r="BQ127" i="9" s="1"/>
  <c r="BQ128" i="9" s="1"/>
  <c r="BR6" i="9"/>
  <c r="BR7" i="9" s="1"/>
  <c r="BR8" i="9" s="1"/>
  <c r="BR9" i="9" s="1"/>
  <c r="BR10" i="9" s="1"/>
  <c r="BR11" i="9" s="1"/>
  <c r="BR12" i="9" s="1"/>
  <c r="BR13" i="9" s="1"/>
  <c r="BR14" i="9" s="1"/>
  <c r="BR15" i="9" s="1"/>
  <c r="BR16" i="9" s="1"/>
  <c r="BR17" i="9" s="1"/>
  <c r="BR18" i="9" s="1"/>
  <c r="BR19" i="9" s="1"/>
  <c r="BR20" i="9" s="1"/>
  <c r="BR21" i="9" s="1"/>
  <c r="BR22" i="9" s="1"/>
  <c r="BR23" i="9" s="1"/>
  <c r="BR24" i="9" s="1"/>
  <c r="BR25" i="9" s="1"/>
  <c r="BR26" i="9" s="1"/>
  <c r="BR27" i="9" s="1"/>
  <c r="BR28" i="9" s="1"/>
  <c r="BR29" i="9" s="1"/>
  <c r="BR30" i="9" s="1"/>
  <c r="BR31" i="9" s="1"/>
  <c r="BR32" i="9" s="1"/>
  <c r="BR33" i="9" s="1"/>
  <c r="BR34" i="9" s="1"/>
  <c r="BR35" i="9" s="1"/>
  <c r="BR36" i="9" s="1"/>
  <c r="BR37" i="9" s="1"/>
  <c r="BR38" i="9" s="1"/>
  <c r="BR39" i="9" s="1"/>
  <c r="BR40" i="9" s="1"/>
  <c r="BR41" i="9" s="1"/>
  <c r="BR42" i="9" s="1"/>
  <c r="BR43" i="9" s="1"/>
  <c r="BR44" i="9" s="1"/>
  <c r="BR45" i="9" s="1"/>
  <c r="BR46" i="9" s="1"/>
  <c r="BR47" i="9" s="1"/>
  <c r="BR48" i="9" s="1"/>
  <c r="BR49" i="9" s="1"/>
  <c r="BR50" i="9" s="1"/>
  <c r="BR51" i="9" s="1"/>
  <c r="BR52" i="9" s="1"/>
  <c r="BR53" i="9" s="1"/>
  <c r="BR54" i="9" s="1"/>
  <c r="BR55" i="9" s="1"/>
  <c r="BR56" i="9" s="1"/>
  <c r="BR57" i="9" s="1"/>
  <c r="BR58" i="9" s="1"/>
  <c r="BR59" i="9" s="1"/>
  <c r="BR60" i="9" s="1"/>
  <c r="BR61" i="9" s="1"/>
  <c r="BR62" i="9" s="1"/>
  <c r="BR63" i="9" s="1"/>
  <c r="BR64" i="9" s="1"/>
  <c r="BR65" i="9" s="1"/>
  <c r="BR66" i="9" s="1"/>
  <c r="BR67" i="9" s="1"/>
  <c r="BR68" i="9" s="1"/>
  <c r="BR69" i="9" s="1"/>
  <c r="BR70" i="9" s="1"/>
  <c r="BR71" i="9" s="1"/>
  <c r="BR72" i="9" s="1"/>
  <c r="BR73" i="9" s="1"/>
  <c r="BR74" i="9" s="1"/>
  <c r="BR75" i="9" s="1"/>
  <c r="BR76" i="9" s="1"/>
  <c r="BR77" i="9" s="1"/>
  <c r="BR78" i="9" s="1"/>
  <c r="BR79" i="9" s="1"/>
  <c r="BR80" i="9" s="1"/>
  <c r="BR81" i="9" s="1"/>
  <c r="BR82" i="9" s="1"/>
  <c r="BR83" i="9" s="1"/>
  <c r="BR84" i="9" s="1"/>
  <c r="BR85" i="9" s="1"/>
  <c r="BR86" i="9" s="1"/>
  <c r="BR87" i="9" s="1"/>
  <c r="BR88" i="9" s="1"/>
  <c r="BR89" i="9" s="1"/>
  <c r="BR90" i="9" s="1"/>
  <c r="BR91" i="9" s="1"/>
  <c r="BR92" i="9" s="1"/>
  <c r="BR93" i="9" s="1"/>
  <c r="BR94" i="9" s="1"/>
  <c r="BR95" i="9" s="1"/>
  <c r="BR96" i="9" s="1"/>
  <c r="BR97" i="9" s="1"/>
  <c r="BR98" i="9" s="1"/>
  <c r="BR99" i="9" s="1"/>
  <c r="BR100" i="9" s="1"/>
  <c r="BR101" i="9" s="1"/>
  <c r="BR102" i="9" s="1"/>
  <c r="BR103" i="9" s="1"/>
  <c r="BR104" i="9" s="1"/>
  <c r="BR105" i="9" s="1"/>
  <c r="BR106" i="9" s="1"/>
  <c r="BR107" i="9" s="1"/>
  <c r="BR108" i="9" s="1"/>
  <c r="BR109" i="9" s="1"/>
  <c r="BR110" i="9" s="1"/>
  <c r="BR111" i="9" s="1"/>
  <c r="BR112" i="9" s="1"/>
  <c r="BR113" i="9" s="1"/>
  <c r="BR114" i="9" s="1"/>
  <c r="BR115" i="9" s="1"/>
  <c r="BR116" i="9" s="1"/>
  <c r="BR117" i="9" s="1"/>
  <c r="BR118" i="9" s="1"/>
  <c r="BR119" i="9" s="1"/>
  <c r="BR120" i="9" s="1"/>
  <c r="BR121" i="9" s="1"/>
  <c r="BR122" i="9" s="1"/>
  <c r="BR123" i="9" s="1"/>
  <c r="BR124" i="9" s="1"/>
  <c r="BR125" i="9" s="1"/>
  <c r="BR126" i="9" s="1"/>
  <c r="BR127" i="9" s="1"/>
  <c r="BR128" i="9" s="1"/>
  <c r="N58" i="9" s="1"/>
  <c r="BS4" i="9"/>
  <c r="BS5" i="9" s="1"/>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N252" i="9" l="1"/>
  <c r="T252" i="9" s="1"/>
  <c r="N20" i="9"/>
  <c r="N187" i="9"/>
  <c r="S187" i="9" s="1"/>
  <c r="N242" i="9"/>
  <c r="N243" i="9"/>
  <c r="N168" i="9"/>
  <c r="N18" i="9"/>
  <c r="T18" i="9" s="1"/>
  <c r="N108" i="9"/>
  <c r="P108" i="9" s="1"/>
  <c r="N8" i="9"/>
  <c r="S8" i="9" s="1"/>
  <c r="N308" i="9"/>
  <c r="S308" i="9" s="1"/>
  <c r="N48" i="9"/>
  <c r="P48" i="9" s="1"/>
  <c r="N118" i="9"/>
  <c r="N28" i="9"/>
  <c r="T28" i="9" s="1"/>
  <c r="N178" i="9"/>
  <c r="S178" i="9" s="1"/>
  <c r="N298" i="9"/>
  <c r="T298" i="9" s="1"/>
  <c r="N288" i="9"/>
  <c r="S288" i="9" s="1"/>
  <c r="N188" i="9"/>
  <c r="T188" i="9" s="1"/>
  <c r="N218" i="9"/>
  <c r="S218" i="9" s="1"/>
  <c r="N248" i="9"/>
  <c r="P248" i="9" s="1"/>
  <c r="N38" i="9"/>
  <c r="T38" i="9" s="1"/>
  <c r="N278" i="9"/>
  <c r="P278" i="9" s="1"/>
  <c r="N68" i="9"/>
  <c r="S68" i="9" s="1"/>
  <c r="N88" i="9"/>
  <c r="S88" i="9" s="1"/>
  <c r="N277" i="9"/>
  <c r="N207" i="9"/>
  <c r="N107" i="9"/>
  <c r="N97" i="9"/>
  <c r="N208" i="9"/>
  <c r="T208" i="9" s="1"/>
  <c r="N198" i="9"/>
  <c r="S198" i="9" s="1"/>
  <c r="N238" i="9"/>
  <c r="N258" i="9"/>
  <c r="T258" i="9" s="1"/>
  <c r="N268" i="9"/>
  <c r="T268" i="9" s="1"/>
  <c r="N228" i="9"/>
  <c r="T228" i="9" s="1"/>
  <c r="N78" i="9"/>
  <c r="P78" i="9" s="1"/>
  <c r="N138" i="9"/>
  <c r="T138" i="9" s="1"/>
  <c r="N147" i="9"/>
  <c r="N247" i="9"/>
  <c r="N157" i="9"/>
  <c r="N267" i="9"/>
  <c r="N67" i="9"/>
  <c r="N77" i="9"/>
  <c r="N307" i="9"/>
  <c r="N217" i="9"/>
  <c r="N237" i="9"/>
  <c r="N257" i="9"/>
  <c r="N7" i="9"/>
  <c r="N98" i="9"/>
  <c r="P98" i="9" s="1"/>
  <c r="N148" i="9"/>
  <c r="S148" i="9" s="1"/>
  <c r="N128" i="9"/>
  <c r="P128" i="9" s="1"/>
  <c r="N158" i="9"/>
  <c r="T158" i="9" s="1"/>
  <c r="N179" i="9"/>
  <c r="N29" i="9"/>
  <c r="N149" i="9"/>
  <c r="N69" i="9"/>
  <c r="N59" i="9"/>
  <c r="N139" i="9"/>
  <c r="N9" i="9"/>
  <c r="N169" i="9"/>
  <c r="N109" i="9"/>
  <c r="N229" i="9"/>
  <c r="N79" i="9"/>
  <c r="N249" i="9"/>
  <c r="N129" i="9"/>
  <c r="N279" i="9"/>
  <c r="N159" i="9"/>
  <c r="N49" i="9"/>
  <c r="N259" i="9"/>
  <c r="N219" i="9"/>
  <c r="N189" i="9"/>
  <c r="N309" i="9"/>
  <c r="N19" i="9"/>
  <c r="N299" i="9"/>
  <c r="N269" i="9"/>
  <c r="N289" i="9"/>
  <c r="N99" i="9"/>
  <c r="N209" i="9"/>
  <c r="N199" i="9"/>
  <c r="N119" i="9"/>
  <c r="N89" i="9"/>
  <c r="N239" i="9"/>
  <c r="N39" i="9"/>
  <c r="P58" i="9"/>
  <c r="S58" i="9"/>
  <c r="T58" i="9"/>
  <c r="N297" i="9"/>
  <c r="N12" i="9"/>
  <c r="N203" i="9"/>
  <c r="N193" i="9"/>
  <c r="N213" i="9"/>
  <c r="N197" i="9"/>
  <c r="N302" i="9"/>
  <c r="N143" i="9"/>
  <c r="N153" i="9"/>
  <c r="N93" i="9"/>
  <c r="N42" i="9"/>
  <c r="N183" i="9"/>
  <c r="N102" i="9"/>
  <c r="N293" i="9"/>
  <c r="N133" i="9"/>
  <c r="N273" i="9"/>
  <c r="N127" i="9"/>
  <c r="N162" i="9"/>
  <c r="N2" i="9"/>
  <c r="N132" i="9"/>
  <c r="N292" i="9"/>
  <c r="N73" i="9"/>
  <c r="N103" i="9"/>
  <c r="N17" i="9"/>
  <c r="N253" i="9"/>
  <c r="N177" i="9"/>
  <c r="N173" i="9"/>
  <c r="N92" i="9"/>
  <c r="N63" i="9"/>
  <c r="N202" i="9"/>
  <c r="N152" i="9"/>
  <c r="N232" i="9"/>
  <c r="N22" i="9"/>
  <c r="N87" i="9"/>
  <c r="N142" i="9"/>
  <c r="N83" i="9"/>
  <c r="N222" i="9"/>
  <c r="N272" i="9"/>
  <c r="N47" i="9"/>
  <c r="N192" i="9"/>
  <c r="N172" i="9"/>
  <c r="N212" i="9"/>
  <c r="N113" i="9"/>
  <c r="N32" i="9"/>
  <c r="N303" i="9"/>
  <c r="N123" i="9"/>
  <c r="N37" i="9"/>
  <c r="N52" i="9"/>
  <c r="N53" i="9"/>
  <c r="N82" i="9"/>
  <c r="N262" i="9"/>
  <c r="N137" i="9"/>
  <c r="N263" i="9"/>
  <c r="N33" i="9"/>
  <c r="N23" i="9"/>
  <c r="N72" i="9"/>
  <c r="N27" i="9"/>
  <c r="N163" i="9"/>
  <c r="N182" i="9"/>
  <c r="N282" i="9"/>
  <c r="N57" i="9"/>
  <c r="N62" i="9"/>
  <c r="N112" i="9"/>
  <c r="N227" i="9"/>
  <c r="N43" i="9"/>
  <c r="N287" i="9"/>
  <c r="N167" i="9"/>
  <c r="N122" i="9"/>
  <c r="N117" i="9"/>
  <c r="N233" i="9"/>
  <c r="N3" i="9"/>
  <c r="N283" i="9"/>
  <c r="N223" i="9"/>
  <c r="N13" i="9"/>
  <c r="P168" i="9"/>
  <c r="S168" i="9"/>
  <c r="T168" i="9"/>
  <c r="P118" i="9"/>
  <c r="S118" i="9"/>
  <c r="T118" i="9"/>
  <c r="P238" i="9"/>
  <c r="T238" i="9"/>
  <c r="S238" i="9"/>
  <c r="T198" i="9" l="1"/>
  <c r="P38" i="9"/>
  <c r="P198" i="9"/>
  <c r="P88" i="9"/>
  <c r="S188" i="9"/>
  <c r="S48" i="9"/>
  <c r="P188" i="9"/>
  <c r="T48" i="9"/>
  <c r="T88" i="9"/>
  <c r="P252" i="9"/>
  <c r="R252" i="9" s="1"/>
  <c r="S252" i="9"/>
  <c r="P20" i="9"/>
  <c r="S20" i="9"/>
  <c r="T20" i="9"/>
  <c r="T178" i="9"/>
  <c r="T308" i="9"/>
  <c r="P308" i="9"/>
  <c r="Q308" i="9" s="1"/>
  <c r="P8" i="9"/>
  <c r="Q8" i="9" s="1"/>
  <c r="S298" i="9"/>
  <c r="S208" i="9"/>
  <c r="P208" i="9"/>
  <c r="P68" i="9"/>
  <c r="P288" i="9"/>
  <c r="Q288" i="9" s="1"/>
  <c r="T68" i="9"/>
  <c r="T187" i="9"/>
  <c r="P187" i="9"/>
  <c r="Q187" i="9" s="1"/>
  <c r="S158" i="9"/>
  <c r="S38" i="9"/>
  <c r="S268" i="9"/>
  <c r="P158" i="9"/>
  <c r="Q158" i="9" s="1"/>
  <c r="P178" i="9"/>
  <c r="R178" i="9" s="1"/>
  <c r="P268" i="9"/>
  <c r="R268" i="9" s="1"/>
  <c r="S108" i="9"/>
  <c r="T108" i="9"/>
  <c r="T218" i="9"/>
  <c r="T243" i="9"/>
  <c r="P243" i="9"/>
  <c r="S243" i="9"/>
  <c r="T242" i="9"/>
  <c r="S242" i="9"/>
  <c r="P242" i="9"/>
  <c r="T78" i="9"/>
  <c r="P148" i="9"/>
  <c r="Q148" i="9" s="1"/>
  <c r="P298" i="9"/>
  <c r="Q298" i="9" s="1"/>
  <c r="T8" i="9"/>
  <c r="S78" i="9"/>
  <c r="S228" i="9"/>
  <c r="P228" i="9"/>
  <c r="R228" i="9" s="1"/>
  <c r="T248" i="9"/>
  <c r="T288" i="9"/>
  <c r="P218" i="9"/>
  <c r="P138" i="9"/>
  <c r="Q138" i="9" s="1"/>
  <c r="T148" i="9"/>
  <c r="T128" i="9"/>
  <c r="S278" i="9"/>
  <c r="P28" i="9"/>
  <c r="S128" i="9"/>
  <c r="S248" i="9"/>
  <c r="S18" i="9"/>
  <c r="P18" i="9"/>
  <c r="Q18" i="9" s="1"/>
  <c r="S28" i="9"/>
  <c r="S258" i="9"/>
  <c r="P258" i="9"/>
  <c r="S138" i="9"/>
  <c r="T278" i="9"/>
  <c r="P97" i="9"/>
  <c r="S97" i="9"/>
  <c r="T97" i="9"/>
  <c r="P107" i="9"/>
  <c r="T107" i="9"/>
  <c r="S107" i="9"/>
  <c r="P207" i="9"/>
  <c r="S207" i="9"/>
  <c r="T207" i="9"/>
  <c r="P277" i="9"/>
  <c r="T277" i="9"/>
  <c r="S277" i="9"/>
  <c r="P307" i="9"/>
  <c r="T307" i="9"/>
  <c r="S307" i="9"/>
  <c r="P147" i="9"/>
  <c r="S147" i="9"/>
  <c r="T147" i="9"/>
  <c r="P77" i="9"/>
  <c r="S77" i="9"/>
  <c r="T77" i="9"/>
  <c r="P7" i="9"/>
  <c r="T7" i="9"/>
  <c r="S7" i="9"/>
  <c r="P67" i="9"/>
  <c r="S67" i="9"/>
  <c r="T67" i="9"/>
  <c r="S98" i="9"/>
  <c r="P257" i="9"/>
  <c r="T257" i="9"/>
  <c r="S257" i="9"/>
  <c r="P267" i="9"/>
  <c r="T267" i="9"/>
  <c r="S267" i="9"/>
  <c r="T98" i="9"/>
  <c r="P237" i="9"/>
  <c r="T237" i="9"/>
  <c r="S237" i="9"/>
  <c r="P157" i="9"/>
  <c r="T157" i="9"/>
  <c r="S157" i="9"/>
  <c r="P217" i="9"/>
  <c r="S217" i="9"/>
  <c r="T217" i="9"/>
  <c r="P247" i="9"/>
  <c r="T247" i="9"/>
  <c r="S247" i="9"/>
  <c r="P233" i="9"/>
  <c r="S233" i="9"/>
  <c r="T233" i="9"/>
  <c r="P137" i="9"/>
  <c r="T137" i="9"/>
  <c r="S137" i="9"/>
  <c r="P87" i="9"/>
  <c r="T87" i="9"/>
  <c r="S87" i="9"/>
  <c r="P273" i="9"/>
  <c r="T273" i="9"/>
  <c r="S273" i="9"/>
  <c r="P193" i="9"/>
  <c r="T193" i="9"/>
  <c r="S193" i="9"/>
  <c r="R48" i="9"/>
  <c r="Q48" i="9"/>
  <c r="Q168" i="9"/>
  <c r="R168" i="9"/>
  <c r="P117" i="9"/>
  <c r="S117" i="9"/>
  <c r="T117" i="9"/>
  <c r="P27" i="9"/>
  <c r="S27" i="9"/>
  <c r="T27" i="9"/>
  <c r="P303" i="9"/>
  <c r="S303" i="9"/>
  <c r="T303" i="9"/>
  <c r="P47" i="9"/>
  <c r="S47" i="9"/>
  <c r="T47" i="9"/>
  <c r="P173" i="9"/>
  <c r="S173" i="9"/>
  <c r="T173" i="9"/>
  <c r="P292" i="9"/>
  <c r="S292" i="9"/>
  <c r="T292" i="9"/>
  <c r="P133" i="9"/>
  <c r="T133" i="9"/>
  <c r="S133" i="9"/>
  <c r="P153" i="9"/>
  <c r="T153" i="9"/>
  <c r="S153" i="9"/>
  <c r="P203" i="9"/>
  <c r="T203" i="9"/>
  <c r="S203" i="9"/>
  <c r="P13" i="9"/>
  <c r="T13" i="9"/>
  <c r="S13" i="9"/>
  <c r="P122" i="9"/>
  <c r="T122" i="9"/>
  <c r="S122" i="9"/>
  <c r="P62" i="9"/>
  <c r="T62" i="9"/>
  <c r="S62" i="9"/>
  <c r="P72" i="9"/>
  <c r="S72" i="9"/>
  <c r="T72" i="9"/>
  <c r="P82" i="9"/>
  <c r="T82" i="9"/>
  <c r="S82" i="9"/>
  <c r="P32" i="9"/>
  <c r="T32" i="9"/>
  <c r="S32" i="9"/>
  <c r="P272" i="9"/>
  <c r="S272" i="9"/>
  <c r="T272" i="9"/>
  <c r="P232" i="9"/>
  <c r="T232" i="9"/>
  <c r="S232" i="9"/>
  <c r="P177" i="9"/>
  <c r="T177" i="9"/>
  <c r="S177" i="9"/>
  <c r="P132" i="9"/>
  <c r="S132" i="9"/>
  <c r="T132" i="9"/>
  <c r="P293" i="9"/>
  <c r="S293" i="9"/>
  <c r="T293" i="9"/>
  <c r="P143" i="9"/>
  <c r="T143" i="9"/>
  <c r="S143" i="9"/>
  <c r="P12" i="9"/>
  <c r="S12" i="9"/>
  <c r="T12" i="9"/>
  <c r="AT5" i="9" s="1"/>
  <c r="P239" i="9"/>
  <c r="S239" i="9"/>
  <c r="T239" i="9"/>
  <c r="P289" i="9"/>
  <c r="S289" i="9"/>
  <c r="T289" i="9"/>
  <c r="P219" i="9"/>
  <c r="T219" i="9"/>
  <c r="S219" i="9"/>
  <c r="P249" i="9"/>
  <c r="T249" i="9"/>
  <c r="S249" i="9"/>
  <c r="P139" i="9"/>
  <c r="T139" i="9"/>
  <c r="S139" i="9"/>
  <c r="P23" i="9"/>
  <c r="S23" i="9"/>
  <c r="T23" i="9"/>
  <c r="P222" i="9"/>
  <c r="S222" i="9"/>
  <c r="T222" i="9"/>
  <c r="P2" i="9"/>
  <c r="S2" i="9"/>
  <c r="T2" i="9"/>
  <c r="AR21" i="9"/>
  <c r="AR20" i="9"/>
  <c r="AR19" i="9"/>
  <c r="P297" i="9"/>
  <c r="T297" i="9"/>
  <c r="S297" i="9"/>
  <c r="R198" i="9"/>
  <c r="Q198" i="9"/>
  <c r="Q218" i="9"/>
  <c r="R218" i="9"/>
  <c r="R58" i="9"/>
  <c r="Q58" i="9"/>
  <c r="Q128" i="9"/>
  <c r="R128" i="9"/>
  <c r="R98" i="9"/>
  <c r="Q98" i="9"/>
  <c r="R18" i="9"/>
  <c r="R108" i="9"/>
  <c r="Q108" i="9"/>
  <c r="P89" i="9"/>
  <c r="S89" i="9"/>
  <c r="T89" i="9"/>
  <c r="P269" i="9"/>
  <c r="S269" i="9"/>
  <c r="T269" i="9"/>
  <c r="P259" i="9"/>
  <c r="T259" i="9"/>
  <c r="S259" i="9"/>
  <c r="P79" i="9"/>
  <c r="T79" i="9"/>
  <c r="S79" i="9"/>
  <c r="P59" i="9"/>
  <c r="T59" i="9"/>
  <c r="S59" i="9"/>
  <c r="P223" i="9"/>
  <c r="T223" i="9"/>
  <c r="S223" i="9"/>
  <c r="P57" i="9"/>
  <c r="S57" i="9"/>
  <c r="T57" i="9"/>
  <c r="P113" i="9"/>
  <c r="T113" i="9"/>
  <c r="S113" i="9"/>
  <c r="P253" i="9"/>
  <c r="S253" i="9"/>
  <c r="T253" i="9"/>
  <c r="P102" i="9"/>
  <c r="S102" i="9"/>
  <c r="T102" i="9"/>
  <c r="P302" i="9"/>
  <c r="T302" i="9"/>
  <c r="S302" i="9"/>
  <c r="R28" i="9"/>
  <c r="Q28" i="9"/>
  <c r="R78" i="9"/>
  <c r="Q78" i="9"/>
  <c r="R118" i="9"/>
  <c r="Q118" i="9"/>
  <c r="R208" i="9"/>
  <c r="Q208" i="9"/>
  <c r="P283" i="9"/>
  <c r="S283" i="9"/>
  <c r="T283" i="9"/>
  <c r="P287" i="9"/>
  <c r="S287" i="9"/>
  <c r="T287" i="9"/>
  <c r="P282" i="9"/>
  <c r="T282" i="9"/>
  <c r="S282" i="9"/>
  <c r="P33" i="9"/>
  <c r="S33" i="9"/>
  <c r="T33" i="9"/>
  <c r="P52" i="9"/>
  <c r="T52" i="9"/>
  <c r="S52" i="9"/>
  <c r="P212" i="9"/>
  <c r="S212" i="9"/>
  <c r="T212" i="9"/>
  <c r="P83" i="9"/>
  <c r="T83" i="9"/>
  <c r="S83" i="9"/>
  <c r="P202" i="9"/>
  <c r="S202" i="9"/>
  <c r="T202" i="9"/>
  <c r="P17" i="9"/>
  <c r="S17" i="9"/>
  <c r="T17" i="9"/>
  <c r="P162" i="9"/>
  <c r="S162" i="9"/>
  <c r="T162" i="9"/>
  <c r="P183" i="9"/>
  <c r="T183" i="9"/>
  <c r="S183" i="9"/>
  <c r="P197" i="9"/>
  <c r="T197" i="9"/>
  <c r="S197" i="9"/>
  <c r="P119" i="9"/>
  <c r="S119" i="9"/>
  <c r="T119" i="9"/>
  <c r="P299" i="9"/>
  <c r="S299" i="9"/>
  <c r="T299" i="9"/>
  <c r="P49" i="9"/>
  <c r="S49" i="9"/>
  <c r="T49" i="9"/>
  <c r="P229" i="9"/>
  <c r="T229" i="9"/>
  <c r="S229" i="9"/>
  <c r="P69" i="9"/>
  <c r="S69" i="9"/>
  <c r="T69" i="9"/>
  <c r="P167" i="9"/>
  <c r="S167" i="9"/>
  <c r="T167" i="9"/>
  <c r="P53" i="9"/>
  <c r="T53" i="9"/>
  <c r="S53" i="9"/>
  <c r="P152" i="9"/>
  <c r="T152" i="9"/>
  <c r="S152" i="9"/>
  <c r="Q88" i="9"/>
  <c r="R88" i="9"/>
  <c r="R38" i="9"/>
  <c r="Q38" i="9"/>
  <c r="P3" i="9"/>
  <c r="S3" i="9"/>
  <c r="T3" i="9"/>
  <c r="P43" i="9"/>
  <c r="T43" i="9"/>
  <c r="S43" i="9"/>
  <c r="P182" i="9"/>
  <c r="T182" i="9"/>
  <c r="S182" i="9"/>
  <c r="P263" i="9"/>
  <c r="T263" i="9"/>
  <c r="S263" i="9"/>
  <c r="P37" i="9"/>
  <c r="S37" i="9"/>
  <c r="T37" i="9"/>
  <c r="P172" i="9"/>
  <c r="T172" i="9"/>
  <c r="S172" i="9"/>
  <c r="P142" i="9"/>
  <c r="T142" i="9"/>
  <c r="S142" i="9"/>
  <c r="P63" i="9"/>
  <c r="S63" i="9"/>
  <c r="T63" i="9"/>
  <c r="P103" i="9"/>
  <c r="S103" i="9"/>
  <c r="T103" i="9"/>
  <c r="P127" i="9"/>
  <c r="T127" i="9"/>
  <c r="S127" i="9"/>
  <c r="P42" i="9"/>
  <c r="S42" i="9"/>
  <c r="T42" i="9"/>
  <c r="P213" i="9"/>
  <c r="T213" i="9"/>
  <c r="S213" i="9"/>
  <c r="P199" i="9"/>
  <c r="S199" i="9"/>
  <c r="T199" i="9"/>
  <c r="P19" i="9"/>
  <c r="S19" i="9"/>
  <c r="T19" i="9"/>
  <c r="P159" i="9"/>
  <c r="T159" i="9"/>
  <c r="S159" i="9"/>
  <c r="P109" i="9"/>
  <c r="T109" i="9"/>
  <c r="S109" i="9"/>
  <c r="P149" i="9"/>
  <c r="S149" i="9"/>
  <c r="T149" i="9"/>
  <c r="P163" i="9"/>
  <c r="T163" i="9"/>
  <c r="S163" i="9"/>
  <c r="P192" i="9"/>
  <c r="S192" i="9"/>
  <c r="T192" i="9"/>
  <c r="P73" i="9"/>
  <c r="T73" i="9"/>
  <c r="S73" i="9"/>
  <c r="Q248" i="9"/>
  <c r="R248" i="9"/>
  <c r="R138" i="9"/>
  <c r="R258" i="9"/>
  <c r="Q258" i="9"/>
  <c r="R148" i="9"/>
  <c r="R68" i="9"/>
  <c r="Q68" i="9"/>
  <c r="Q278" i="9"/>
  <c r="R278" i="9"/>
  <c r="P209" i="9"/>
  <c r="S209" i="9"/>
  <c r="T209" i="9"/>
  <c r="P309" i="9"/>
  <c r="S309" i="9"/>
  <c r="T309" i="9"/>
  <c r="P279" i="9"/>
  <c r="T279" i="9"/>
  <c r="S279" i="9"/>
  <c r="P169" i="9"/>
  <c r="T169" i="9"/>
  <c r="S169" i="9"/>
  <c r="P29" i="9"/>
  <c r="T29" i="9"/>
  <c r="S29" i="9"/>
  <c r="P227" i="9"/>
  <c r="T227" i="9"/>
  <c r="S227" i="9"/>
  <c r="P123" i="9"/>
  <c r="T123" i="9"/>
  <c r="S123" i="9"/>
  <c r="P92" i="9"/>
  <c r="T92" i="9"/>
  <c r="S92" i="9"/>
  <c r="P93" i="9"/>
  <c r="S93" i="9"/>
  <c r="T93" i="9"/>
  <c r="Q188" i="9"/>
  <c r="R188" i="9"/>
  <c r="Q238" i="9"/>
  <c r="R238" i="9"/>
  <c r="R308" i="9"/>
  <c r="P112" i="9"/>
  <c r="T112" i="9"/>
  <c r="S112" i="9"/>
  <c r="P262" i="9"/>
  <c r="T262" i="9"/>
  <c r="S262" i="9"/>
  <c r="P22" i="9"/>
  <c r="S22" i="9"/>
  <c r="T22" i="9"/>
  <c r="P39" i="9"/>
  <c r="S39" i="9"/>
  <c r="T39" i="9"/>
  <c r="P99" i="9"/>
  <c r="S99" i="9"/>
  <c r="T99" i="9"/>
  <c r="P189" i="9"/>
  <c r="S189" i="9"/>
  <c r="T189" i="9"/>
  <c r="P129" i="9"/>
  <c r="S129" i="9"/>
  <c r="T129" i="9"/>
  <c r="P9" i="9"/>
  <c r="S9" i="9"/>
  <c r="T9" i="9"/>
  <c r="P179" i="9"/>
  <c r="S179" i="9"/>
  <c r="T179" i="9"/>
  <c r="R288" i="9" l="1"/>
  <c r="R187" i="9"/>
  <c r="R298" i="9"/>
  <c r="Q252" i="9"/>
  <c r="R20" i="9"/>
  <c r="Q20" i="9"/>
  <c r="Q178" i="9"/>
  <c r="R158" i="9"/>
  <c r="R8" i="9"/>
  <c r="Q268" i="9"/>
  <c r="Q228" i="9"/>
  <c r="Q242" i="9"/>
  <c r="R242" i="9"/>
  <c r="R243" i="9"/>
  <c r="Q243" i="9"/>
  <c r="Q277" i="9"/>
  <c r="R277" i="9"/>
  <c r="Q107" i="9"/>
  <c r="R107" i="9"/>
  <c r="AT15" i="9"/>
  <c r="AT3" i="9"/>
  <c r="R207" i="9"/>
  <c r="Q207" i="9"/>
  <c r="R97" i="9"/>
  <c r="Q97" i="9"/>
  <c r="Q217" i="9"/>
  <c r="R217" i="9"/>
  <c r="Q237" i="9"/>
  <c r="R237" i="9"/>
  <c r="Q257" i="9"/>
  <c r="R257" i="9"/>
  <c r="R7" i="9"/>
  <c r="Q7" i="9"/>
  <c r="R147" i="9"/>
  <c r="Q147" i="9"/>
  <c r="AT14" i="9"/>
  <c r="Q247" i="9"/>
  <c r="R247" i="9"/>
  <c r="R157" i="9"/>
  <c r="Q157" i="9"/>
  <c r="AT4" i="9"/>
  <c r="Q297" i="9"/>
  <c r="R297" i="9"/>
  <c r="R267" i="9"/>
  <c r="Q267" i="9"/>
  <c r="R67" i="9"/>
  <c r="Q67" i="9"/>
  <c r="Q77" i="9"/>
  <c r="R77" i="9"/>
  <c r="R307" i="9"/>
  <c r="Q307" i="9"/>
  <c r="Q179" i="9"/>
  <c r="R179" i="9"/>
  <c r="R99" i="9"/>
  <c r="Q99" i="9"/>
  <c r="R22" i="9"/>
  <c r="Q22" i="9"/>
  <c r="Q227" i="9"/>
  <c r="R227" i="9"/>
  <c r="R309" i="9"/>
  <c r="Q309" i="9"/>
  <c r="R163" i="9"/>
  <c r="Q163" i="9"/>
  <c r="Q19" i="9"/>
  <c r="R19" i="9"/>
  <c r="Q127" i="9"/>
  <c r="R127" i="9"/>
  <c r="R63" i="9"/>
  <c r="Q63" i="9"/>
  <c r="Q172" i="9"/>
  <c r="R172" i="9"/>
  <c r="Q263" i="9"/>
  <c r="R263" i="9"/>
  <c r="R43" i="9"/>
  <c r="Q43" i="9"/>
  <c r="Q302" i="9"/>
  <c r="R302" i="9"/>
  <c r="R253" i="9"/>
  <c r="Q253" i="9"/>
  <c r="R57" i="9"/>
  <c r="Q57" i="9"/>
  <c r="R59" i="9"/>
  <c r="Q59" i="9"/>
  <c r="R259" i="9"/>
  <c r="Q259" i="9"/>
  <c r="R89" i="9"/>
  <c r="Q89" i="9"/>
  <c r="R222" i="9"/>
  <c r="Q222" i="9"/>
  <c r="R139" i="9"/>
  <c r="Q139" i="9"/>
  <c r="R219" i="9"/>
  <c r="Q219" i="9"/>
  <c r="Q239" i="9"/>
  <c r="R239" i="9"/>
  <c r="R143" i="9"/>
  <c r="Q143" i="9"/>
  <c r="Q132" i="9"/>
  <c r="R132" i="9"/>
  <c r="R232" i="9"/>
  <c r="Q232" i="9"/>
  <c r="R32" i="9"/>
  <c r="Q32" i="9"/>
  <c r="Q72" i="9"/>
  <c r="R72" i="9"/>
  <c r="Q122" i="9"/>
  <c r="R122" i="9"/>
  <c r="Q203" i="9"/>
  <c r="R203" i="9"/>
  <c r="R133" i="9"/>
  <c r="Q133" i="9"/>
  <c r="Q173" i="9"/>
  <c r="R173" i="9"/>
  <c r="R303" i="9"/>
  <c r="Q303" i="9"/>
  <c r="R117" i="9"/>
  <c r="Q117" i="9"/>
  <c r="R129" i="9"/>
  <c r="Q129" i="9"/>
  <c r="R112" i="9"/>
  <c r="Q112" i="9"/>
  <c r="R92" i="9"/>
  <c r="Q92" i="9"/>
  <c r="R169" i="9"/>
  <c r="Q169" i="9"/>
  <c r="R73" i="9"/>
  <c r="Q73" i="9"/>
  <c r="R109" i="9"/>
  <c r="Q109" i="9"/>
  <c r="Q213" i="9"/>
  <c r="R213" i="9"/>
  <c r="Q53" i="9"/>
  <c r="R53" i="9"/>
  <c r="Q69" i="9"/>
  <c r="R69" i="9"/>
  <c r="R49" i="9"/>
  <c r="Q49" i="9"/>
  <c r="Q119" i="9"/>
  <c r="R119" i="9"/>
  <c r="R183" i="9"/>
  <c r="Q183" i="9"/>
  <c r="R17" i="9"/>
  <c r="Q17" i="9"/>
  <c r="Q83" i="9"/>
  <c r="R83" i="9"/>
  <c r="R52" i="9"/>
  <c r="Q52" i="9"/>
  <c r="R282" i="9"/>
  <c r="Q282" i="9"/>
  <c r="R283" i="9"/>
  <c r="Q283" i="9"/>
  <c r="AT2" i="9"/>
  <c r="T1" i="9" a="1"/>
  <c r="T1" i="9" s="1"/>
  <c r="Q273" i="9"/>
  <c r="R273" i="9"/>
  <c r="Q137" i="9"/>
  <c r="R137" i="9"/>
  <c r="R9" i="9"/>
  <c r="Q9" i="9"/>
  <c r="R189" i="9"/>
  <c r="Q189" i="9"/>
  <c r="R39" i="9"/>
  <c r="Q39" i="9"/>
  <c r="R262" i="9"/>
  <c r="Q262" i="9"/>
  <c r="R93" i="9"/>
  <c r="Q93" i="9"/>
  <c r="Q123" i="9"/>
  <c r="R123" i="9"/>
  <c r="R29" i="9"/>
  <c r="Q29" i="9"/>
  <c r="R279" i="9"/>
  <c r="Q279" i="9"/>
  <c r="Q209" i="9"/>
  <c r="R209" i="9"/>
  <c r="R192" i="9"/>
  <c r="Q192" i="9"/>
  <c r="Q149" i="9"/>
  <c r="R149" i="9"/>
  <c r="R159" i="9"/>
  <c r="Q159" i="9"/>
  <c r="R199" i="9"/>
  <c r="Q199" i="9"/>
  <c r="R42" i="9"/>
  <c r="Q42" i="9"/>
  <c r="R103" i="9"/>
  <c r="Q103" i="9"/>
  <c r="Q142" i="9"/>
  <c r="R142" i="9"/>
  <c r="Q37" i="9"/>
  <c r="R37" i="9"/>
  <c r="Q182" i="9"/>
  <c r="R182" i="9"/>
  <c r="Q3" i="9"/>
  <c r="R3" i="9"/>
  <c r="Q102" i="9"/>
  <c r="R102" i="9"/>
  <c r="Q113" i="9"/>
  <c r="R113" i="9"/>
  <c r="R223" i="9"/>
  <c r="Q223" i="9"/>
  <c r="Q79" i="9"/>
  <c r="R79" i="9"/>
  <c r="Q269" i="9"/>
  <c r="R269" i="9"/>
  <c r="R2" i="9"/>
  <c r="Q2" i="9"/>
  <c r="R23" i="9"/>
  <c r="Q23" i="9"/>
  <c r="R249" i="9"/>
  <c r="Q249" i="9"/>
  <c r="R289" i="9"/>
  <c r="Q289" i="9"/>
  <c r="R12" i="9"/>
  <c r="Q12" i="9"/>
  <c r="Q293" i="9"/>
  <c r="R293" i="9"/>
  <c r="Q177" i="9"/>
  <c r="R177" i="9"/>
  <c r="R272" i="9"/>
  <c r="Q272" i="9"/>
  <c r="R82" i="9"/>
  <c r="Q82" i="9"/>
  <c r="R62" i="9"/>
  <c r="Q62" i="9"/>
  <c r="R13" i="9"/>
  <c r="Q13" i="9"/>
  <c r="R153" i="9"/>
  <c r="Q153" i="9"/>
  <c r="Q292" i="9"/>
  <c r="R292" i="9"/>
  <c r="Q47" i="9"/>
  <c r="R47" i="9"/>
  <c r="Q27" i="9"/>
  <c r="R27" i="9"/>
  <c r="Q152" i="9"/>
  <c r="R152" i="9"/>
  <c r="Q167" i="9"/>
  <c r="R167" i="9"/>
  <c r="R229" i="9"/>
  <c r="Q229" i="9"/>
  <c r="R299" i="9"/>
  <c r="Q299" i="9"/>
  <c r="Q197" i="9"/>
  <c r="R197" i="9"/>
  <c r="R162" i="9"/>
  <c r="Q162" i="9"/>
  <c r="R202" i="9"/>
  <c r="Q202" i="9"/>
  <c r="Q212" i="9"/>
  <c r="R212" i="9"/>
  <c r="Q33" i="9"/>
  <c r="R33" i="9"/>
  <c r="Q287" i="9"/>
  <c r="R287" i="9"/>
  <c r="AR17" i="9"/>
  <c r="AR18" i="9"/>
  <c r="R193" i="9"/>
  <c r="Q193" i="9"/>
  <c r="Q87" i="9"/>
  <c r="R87" i="9"/>
  <c r="R233" i="9"/>
  <c r="Q233" i="9"/>
  <c r="AA193" i="9"/>
  <c r="AA273" i="9"/>
  <c r="AA212" i="9"/>
  <c r="AA74" i="9"/>
  <c r="AA29" i="9"/>
  <c r="AA19" i="9"/>
  <c r="AA166" i="9"/>
  <c r="AA268" i="9"/>
  <c r="AA146" i="9"/>
  <c r="AA163" i="9"/>
  <c r="AA216" i="9"/>
  <c r="AA186" i="9"/>
  <c r="AA149" i="9"/>
  <c r="AA137" i="9"/>
  <c r="AA319" i="9"/>
  <c r="AA118" i="9"/>
  <c r="AA197" i="9"/>
  <c r="AA235" i="9"/>
  <c r="AA69" i="9"/>
  <c r="AA165" i="9"/>
  <c r="AA188" i="9"/>
  <c r="AA169" i="9"/>
  <c r="AA98" i="9"/>
  <c r="AA266" i="9"/>
  <c r="AA32" i="9"/>
  <c r="AA252" i="9"/>
  <c r="AA38" i="9"/>
  <c r="AA226" i="9"/>
  <c r="AA156" i="9"/>
  <c r="AA176" i="9"/>
  <c r="AA189" i="9"/>
  <c r="AA88" i="9"/>
  <c r="AA67" i="9"/>
  <c r="AA217" i="9"/>
  <c r="AA109" i="9"/>
  <c r="AA253" i="9"/>
  <c r="AA93" i="9"/>
  <c r="AA196" i="9"/>
  <c r="AA265" i="9"/>
  <c r="AA287" i="9"/>
  <c r="AA3" i="9"/>
  <c r="AA184" i="9"/>
  <c r="AA249" i="9"/>
  <c r="AA179" i="9"/>
  <c r="AA262" i="9"/>
  <c r="AA254" i="9"/>
  <c r="AA143" i="9"/>
  <c r="AA255" i="9"/>
  <c r="AA208" i="9"/>
  <c r="AA215" i="9"/>
  <c r="AA302" i="9"/>
  <c r="AA83" i="9"/>
  <c r="AA296" i="9"/>
  <c r="AA224" i="9"/>
  <c r="AA113" i="9"/>
  <c r="AA228" i="9"/>
  <c r="AA132" i="9"/>
  <c r="AA92" i="9"/>
  <c r="AA239" i="9"/>
  <c r="AA136" i="9"/>
  <c r="AA78" i="9"/>
  <c r="AA47" i="9"/>
  <c r="AA167" i="9"/>
  <c r="AA259" i="9"/>
  <c r="AA257" i="9"/>
  <c r="AA103" i="9"/>
  <c r="AA292" i="9"/>
  <c r="AA256" i="9"/>
  <c r="AA285" i="9"/>
  <c r="AA125" i="9"/>
  <c r="AA82" i="9"/>
  <c r="AA99" i="9"/>
  <c r="AA114" i="9"/>
  <c r="AA195" i="9"/>
  <c r="AA17" i="9"/>
  <c r="AA23" i="9"/>
  <c r="AA202" i="9"/>
  <c r="AA207" i="9"/>
  <c r="AA62" i="9"/>
  <c r="AA203" i="9"/>
  <c r="AA15" i="9"/>
  <c r="AA28" i="9"/>
  <c r="AA283" i="9"/>
  <c r="AA219" i="9"/>
  <c r="AA236" i="9"/>
  <c r="AA42" i="9"/>
  <c r="AA119" i="9"/>
  <c r="AA223" i="9"/>
  <c r="AA123" i="9"/>
  <c r="AA87" i="9"/>
  <c r="AA115" i="9"/>
  <c r="AA96" i="9"/>
  <c r="AA157" i="9"/>
  <c r="AA172" i="9"/>
  <c r="AA225" i="9"/>
  <c r="AA222" i="9"/>
  <c r="AA54" i="9"/>
  <c r="AA107" i="9"/>
  <c r="AA177" i="9"/>
  <c r="AA77" i="9"/>
  <c r="AA348" i="9"/>
  <c r="AA318" i="9"/>
  <c r="AA33" i="9"/>
  <c r="AA60" i="9"/>
  <c r="AA89" i="9"/>
  <c r="AA35" i="9"/>
  <c r="AA218" i="9"/>
  <c r="AA198" i="9"/>
  <c r="AA36" i="9"/>
  <c r="AA174" i="9"/>
  <c r="AA288" i="9"/>
  <c r="AA63" i="9"/>
  <c r="AA162" i="9"/>
  <c r="AA264" i="9"/>
  <c r="AA148" i="9"/>
  <c r="AA274" i="9"/>
  <c r="AA164" i="9"/>
  <c r="AA72" i="9"/>
  <c r="AA8" i="9"/>
  <c r="AA168" i="9"/>
  <c r="AA206" i="9"/>
  <c r="AA104" i="9"/>
  <c r="AA175" i="9"/>
  <c r="AA244" i="9"/>
  <c r="AA258" i="9"/>
  <c r="AA284" i="9"/>
  <c r="AA238" i="9"/>
  <c r="AA286" i="9"/>
  <c r="AA12" i="9"/>
  <c r="AA127" i="9"/>
  <c r="AA34" i="9"/>
  <c r="AA24" i="9"/>
  <c r="AA59" i="9"/>
  <c r="AA73" i="9"/>
  <c r="AA16" i="9"/>
  <c r="AA57" i="9"/>
  <c r="AA158" i="9"/>
  <c r="AA56" i="9"/>
  <c r="AA61" i="9"/>
  <c r="AA234" i="9"/>
  <c r="AA13" i="9"/>
  <c r="AA86" i="9"/>
  <c r="AA213" i="9"/>
  <c r="AA133" i="9"/>
  <c r="AA144" i="9"/>
  <c r="AA145" i="9"/>
  <c r="AA112" i="9"/>
  <c r="AA243" i="9"/>
  <c r="AA194" i="9"/>
  <c r="AA308" i="9"/>
  <c r="AA204" i="9"/>
  <c r="AA237" i="9"/>
  <c r="AA68" i="9"/>
  <c r="AA298" i="9"/>
  <c r="AA106" i="9"/>
  <c r="AA5" i="9"/>
  <c r="AA55" i="9"/>
  <c r="AA95" i="9"/>
  <c r="AA6" i="9"/>
  <c r="AA85" i="9"/>
  <c r="AA297" i="9"/>
  <c r="AA153" i="9"/>
  <c r="AA192" i="9"/>
  <c r="AA275" i="9"/>
  <c r="AA65" i="9"/>
  <c r="AA367" i="9"/>
  <c r="AA27" i="9"/>
  <c r="AA2" i="9"/>
  <c r="AA306" i="9"/>
  <c r="AA245" i="9"/>
  <c r="AA18" i="9"/>
  <c r="AA46" i="9"/>
  <c r="AA79" i="9"/>
  <c r="AA53" i="9"/>
  <c r="AA52" i="9"/>
  <c r="AA232" i="9"/>
  <c r="AA309" i="9"/>
  <c r="AA117" i="9"/>
  <c r="AA155" i="9"/>
  <c r="AA139" i="9"/>
  <c r="AA7" i="9"/>
  <c r="AA293" i="9"/>
  <c r="AA75" i="9"/>
  <c r="AA138" i="9"/>
  <c r="AA304" i="9"/>
  <c r="AA294" i="9"/>
  <c r="AA246" i="9"/>
  <c r="AA205" i="9"/>
  <c r="AA142" i="9"/>
  <c r="AA49" i="9"/>
  <c r="AA277" i="9"/>
  <c r="AA26" i="9"/>
  <c r="AA97" i="9"/>
  <c r="AA247" i="9"/>
  <c r="AA108" i="9"/>
  <c r="AA279" i="9"/>
  <c r="AA295" i="9"/>
  <c r="AA173" i="9"/>
  <c r="AA349" i="9"/>
  <c r="AA9" i="9"/>
  <c r="AA152" i="9"/>
  <c r="AA48" i="9"/>
  <c r="AA303" i="9"/>
  <c r="AA44" i="9"/>
  <c r="AA22" i="9"/>
  <c r="AA242" i="9"/>
  <c r="AA233" i="9"/>
  <c r="AA147" i="9"/>
  <c r="AA199" i="9"/>
  <c r="AA129" i="9"/>
  <c r="AA94" i="9"/>
  <c r="AA45" i="9"/>
  <c r="AA128" i="9"/>
  <c r="AA116" i="9"/>
  <c r="AA14" i="9"/>
  <c r="AA187" i="9"/>
  <c r="AA282" i="9"/>
  <c r="AA299" i="9"/>
  <c r="AA76" i="9"/>
  <c r="AA84" i="9"/>
  <c r="AA102" i="9"/>
  <c r="AA248" i="9"/>
  <c r="AA278" i="9"/>
  <c r="AA25" i="9"/>
  <c r="AA229" i="9"/>
  <c r="AA134" i="9"/>
  <c r="AA58" i="9"/>
  <c r="AA267" i="9"/>
  <c r="AA183" i="9"/>
  <c r="AA272" i="9"/>
  <c r="AA185" i="9"/>
  <c r="AA269" i="9"/>
  <c r="AA263" i="9"/>
  <c r="AA39" i="9"/>
  <c r="AA135" i="9"/>
  <c r="AA126" i="9"/>
  <c r="AA182" i="9"/>
  <c r="AA305" i="9"/>
  <c r="AA64" i="9"/>
  <c r="AA178" i="9"/>
  <c r="AA37" i="9"/>
  <c r="AA4" i="9"/>
  <c r="AA227" i="9"/>
  <c r="AA276" i="9"/>
  <c r="AA124" i="9"/>
  <c r="AA307" i="9"/>
  <c r="AA159" i="9"/>
  <c r="AA214" i="9"/>
  <c r="AA289" i="9"/>
  <c r="AA66" i="9"/>
  <c r="AA43" i="9"/>
  <c r="AA154" i="9"/>
  <c r="AA209" i="9"/>
  <c r="AA122" i="9"/>
  <c r="AA336" i="9"/>
  <c r="AA105" i="9"/>
  <c r="AL12" i="9" l="1"/>
  <c r="AL42" i="9"/>
  <c r="AL249" i="9"/>
  <c r="AL84" i="9"/>
  <c r="AL135" i="9"/>
  <c r="AL45" i="9"/>
  <c r="AL286" i="9"/>
  <c r="AL236" i="9"/>
  <c r="AL184" i="9"/>
  <c r="AL105" i="9"/>
  <c r="AL245" i="9"/>
  <c r="AL94" i="9"/>
  <c r="AL238" i="9"/>
  <c r="AL219" i="9"/>
  <c r="AL3" i="9"/>
  <c r="AL289" i="9"/>
  <c r="AL306" i="9"/>
  <c r="AL129" i="9"/>
  <c r="AL284" i="9"/>
  <c r="AL283" i="9"/>
  <c r="AL287" i="9"/>
  <c r="AL4" i="9"/>
  <c r="AL2" i="9"/>
  <c r="AK2" i="9" s="1"/>
  <c r="AL199" i="9"/>
  <c r="AL258" i="9"/>
  <c r="AL28" i="9"/>
  <c r="AL265" i="9"/>
  <c r="AL58" i="9"/>
  <c r="AL27" i="9"/>
  <c r="AL147" i="9"/>
  <c r="AL244" i="9"/>
  <c r="AL15" i="9"/>
  <c r="AL196" i="9"/>
  <c r="AL76" i="9"/>
  <c r="AL367" i="9"/>
  <c r="AL233" i="9"/>
  <c r="AL175" i="9"/>
  <c r="AL203" i="9"/>
  <c r="AL93" i="9"/>
  <c r="AL39" i="9"/>
  <c r="AL65" i="9"/>
  <c r="AL242" i="9"/>
  <c r="AL104" i="9"/>
  <c r="AL62" i="9"/>
  <c r="AL253" i="9"/>
  <c r="AL336" i="9"/>
  <c r="AL275" i="9"/>
  <c r="AL22" i="9"/>
  <c r="AL206" i="9"/>
  <c r="AL207" i="9"/>
  <c r="AL109" i="9"/>
  <c r="AL214" i="9"/>
  <c r="AL192" i="9"/>
  <c r="AL44" i="9"/>
  <c r="AL168" i="9"/>
  <c r="AL202" i="9"/>
  <c r="AL217" i="9"/>
  <c r="AL37" i="9"/>
  <c r="AL153" i="9"/>
  <c r="AL303" i="9"/>
  <c r="AL8" i="9"/>
  <c r="AL23" i="9"/>
  <c r="AL67" i="9"/>
  <c r="AL134" i="9"/>
  <c r="AL297" i="9"/>
  <c r="AL48" i="9"/>
  <c r="AL72" i="9"/>
  <c r="AL17" i="9"/>
  <c r="AL88" i="9"/>
  <c r="AL299" i="9"/>
  <c r="AL85" i="9"/>
  <c r="AL152" i="9"/>
  <c r="AL164" i="9"/>
  <c r="AL195" i="9"/>
  <c r="AL189" i="9"/>
  <c r="AL263" i="9"/>
  <c r="AL6" i="9"/>
  <c r="AL9" i="9"/>
  <c r="AL274" i="9"/>
  <c r="AL114" i="9"/>
  <c r="AL176" i="9"/>
  <c r="AL122" i="9"/>
  <c r="AL95" i="9"/>
  <c r="AL349" i="9"/>
  <c r="AL148" i="9"/>
  <c r="AL99" i="9"/>
  <c r="AL156" i="9"/>
  <c r="AL159" i="9"/>
  <c r="AL55" i="9"/>
  <c r="AL173" i="9"/>
  <c r="AL264" i="9"/>
  <c r="AL82" i="9"/>
  <c r="AL226" i="9"/>
  <c r="AL178" i="9"/>
  <c r="AL5" i="9"/>
  <c r="AL295" i="9"/>
  <c r="AL162" i="9"/>
  <c r="AL125" i="9"/>
  <c r="AL38" i="9"/>
  <c r="AL229" i="9"/>
  <c r="AL106" i="9"/>
  <c r="AL279" i="9"/>
  <c r="AL63" i="9"/>
  <c r="AL285" i="9"/>
  <c r="AL252" i="9"/>
  <c r="AL282" i="9"/>
  <c r="AL298" i="9"/>
  <c r="AL108" i="9"/>
  <c r="AL288" i="9"/>
  <c r="AL256" i="9"/>
  <c r="AL32" i="9"/>
  <c r="AL269" i="9"/>
  <c r="AL68" i="9"/>
  <c r="AL247" i="9"/>
  <c r="AL174" i="9"/>
  <c r="AL292" i="9"/>
  <c r="AL266" i="9"/>
  <c r="AL209" i="9"/>
  <c r="AL237" i="9"/>
  <c r="AL97" i="9"/>
  <c r="AL36" i="9"/>
  <c r="AL103" i="9"/>
  <c r="AL98" i="9"/>
  <c r="AL307" i="9"/>
  <c r="AL204" i="9"/>
  <c r="AL26" i="9"/>
  <c r="AL198" i="9"/>
  <c r="AL257" i="9"/>
  <c r="AL169" i="9"/>
  <c r="AL64" i="9"/>
  <c r="AL308" i="9"/>
  <c r="AL277" i="9"/>
  <c r="AL218" i="9"/>
  <c r="AL259" i="9"/>
  <c r="AL188" i="9"/>
  <c r="AL25" i="9"/>
  <c r="AL194" i="9"/>
  <c r="AL49" i="9"/>
  <c r="AL35" i="9"/>
  <c r="AL167" i="9"/>
  <c r="AL165" i="9"/>
  <c r="AL187" i="9"/>
  <c r="AL243" i="9"/>
  <c r="AL142" i="9"/>
  <c r="AL89" i="9"/>
  <c r="AL47" i="9"/>
  <c r="AL69" i="9"/>
  <c r="AL185" i="9"/>
  <c r="AL112" i="9"/>
  <c r="AL205" i="9"/>
  <c r="AL60" i="9"/>
  <c r="AL78" i="9"/>
  <c r="AL235" i="9"/>
  <c r="AL154" i="9"/>
  <c r="AL145" i="9"/>
  <c r="AL246" i="9"/>
  <c r="AL33" i="9"/>
  <c r="AL136" i="9"/>
  <c r="AL197" i="9"/>
  <c r="AL124" i="9"/>
  <c r="AL144" i="9"/>
  <c r="AL294" i="9"/>
  <c r="AL318" i="9"/>
  <c r="AL239" i="9"/>
  <c r="AL118" i="9"/>
  <c r="AL305" i="9"/>
  <c r="AL133" i="9"/>
  <c r="AL304" i="9"/>
  <c r="AL348" i="9"/>
  <c r="AL92" i="9"/>
  <c r="AL319" i="9"/>
  <c r="AL278" i="9"/>
  <c r="AL213" i="9"/>
  <c r="AL138" i="9"/>
  <c r="AL77" i="9"/>
  <c r="AL132" i="9"/>
  <c r="AL137" i="9"/>
  <c r="AL14" i="9"/>
  <c r="AL86" i="9"/>
  <c r="AL75" i="9"/>
  <c r="AL177" i="9"/>
  <c r="AL228" i="9"/>
  <c r="AL149" i="9"/>
  <c r="AL272" i="9"/>
  <c r="AL13" i="9"/>
  <c r="AL293" i="9"/>
  <c r="AL107" i="9"/>
  <c r="AL113" i="9"/>
  <c r="AL186" i="9"/>
  <c r="AL43" i="9"/>
  <c r="AL234" i="9"/>
  <c r="AL7" i="9"/>
  <c r="AL54" i="9"/>
  <c r="AL224" i="9"/>
  <c r="AL216" i="9"/>
  <c r="AL276" i="9"/>
  <c r="AL61" i="9"/>
  <c r="AL139" i="9"/>
  <c r="AL222" i="9"/>
  <c r="AL296" i="9"/>
  <c r="AL163" i="9"/>
  <c r="AL182" i="9"/>
  <c r="AL56" i="9"/>
  <c r="AL155" i="9"/>
  <c r="AL225" i="9"/>
  <c r="AL83" i="9"/>
  <c r="AL146" i="9"/>
  <c r="AL248" i="9"/>
  <c r="AL158" i="9"/>
  <c r="AL117" i="9"/>
  <c r="AL172" i="9"/>
  <c r="AL302" i="9"/>
  <c r="AL268" i="9"/>
  <c r="AL116" i="9"/>
  <c r="AL57" i="9"/>
  <c r="AL309" i="9"/>
  <c r="AL157" i="9"/>
  <c r="AL215" i="9"/>
  <c r="AL166" i="9"/>
  <c r="AL183" i="9"/>
  <c r="AL16" i="9"/>
  <c r="AL232" i="9"/>
  <c r="AL96" i="9"/>
  <c r="AL208" i="9"/>
  <c r="AL19" i="9"/>
  <c r="AL66" i="9"/>
  <c r="AL73" i="9"/>
  <c r="AL52" i="9"/>
  <c r="AL115" i="9"/>
  <c r="AL255" i="9"/>
  <c r="AL29" i="9"/>
  <c r="AL227" i="9"/>
  <c r="AL59" i="9"/>
  <c r="AL53" i="9"/>
  <c r="AL87" i="9"/>
  <c r="AL143" i="9"/>
  <c r="AL74" i="9"/>
  <c r="AL126" i="9"/>
  <c r="AL24" i="9"/>
  <c r="AL79" i="9"/>
  <c r="AL123" i="9"/>
  <c r="AL254" i="9"/>
  <c r="AL212" i="9"/>
  <c r="AL102" i="9"/>
  <c r="AL34" i="9"/>
  <c r="AL46" i="9"/>
  <c r="AL223" i="9"/>
  <c r="AL262" i="9"/>
  <c r="AL273" i="9"/>
  <c r="AL128" i="9"/>
  <c r="AL127" i="9"/>
  <c r="AL18" i="9"/>
  <c r="AL119" i="9"/>
  <c r="AL179" i="9"/>
  <c r="AL193" i="9"/>
  <c r="AL267" i="9"/>
  <c r="AK3" i="9" l="1"/>
  <c r="AK4" i="9" s="1"/>
  <c r="AK5" i="9" s="1"/>
  <c r="AK6" i="9" s="1"/>
  <c r="AK7" i="9" s="1"/>
  <c r="AK8" i="9" s="1"/>
  <c r="AK9" i="9" s="1"/>
  <c r="AK10" i="9" s="1"/>
  <c r="AK11" i="9" s="1"/>
  <c r="AK12" i="9" s="1"/>
  <c r="AK13" i="9" s="1"/>
  <c r="AK14" i="9" s="1"/>
  <c r="AK15" i="9" s="1"/>
  <c r="AK16" i="9" s="1"/>
  <c r="AK17" i="9" s="1"/>
  <c r="AK18" i="9" s="1"/>
  <c r="AK19" i="9" s="1"/>
  <c r="AK20" i="9" s="1"/>
  <c r="AK21" i="9" s="1"/>
  <c r="AK22" i="9" s="1"/>
  <c r="AK23" i="9" s="1"/>
  <c r="AK24" i="9" s="1"/>
  <c r="AK25" i="9" s="1"/>
  <c r="AK26" i="9" s="1"/>
  <c r="AK27" i="9" s="1"/>
  <c r="AK28" i="9" s="1"/>
  <c r="AK29" i="9" s="1"/>
  <c r="AK30" i="9" s="1"/>
  <c r="AK31" i="9" s="1"/>
  <c r="AK32" i="9" s="1"/>
  <c r="AK33" i="9" s="1"/>
  <c r="AK34" i="9" s="1"/>
  <c r="AK35" i="9" s="1"/>
  <c r="AK36" i="9" s="1"/>
  <c r="AK37" i="9" s="1"/>
  <c r="AK38" i="9" s="1"/>
  <c r="AK39" i="9" s="1"/>
  <c r="AK40" i="9" s="1"/>
  <c r="AK41" i="9" s="1"/>
  <c r="AK42" i="9" s="1"/>
  <c r="AK43" i="9" s="1"/>
  <c r="AK44" i="9" s="1"/>
  <c r="AK45" i="9" s="1"/>
  <c r="AK46" i="9" s="1"/>
  <c r="AK47" i="9" s="1"/>
  <c r="AK48" i="9" s="1"/>
  <c r="AK49" i="9" s="1"/>
  <c r="AK50" i="9" s="1"/>
  <c r="AK51" i="9" s="1"/>
  <c r="AK52" i="9" s="1"/>
  <c r="AK53" i="9" s="1"/>
  <c r="AK54" i="9" s="1"/>
  <c r="AK55" i="9" s="1"/>
  <c r="AK56" i="9" s="1"/>
  <c r="AK57" i="9" s="1"/>
  <c r="AK58" i="9" s="1"/>
  <c r="AK59" i="9" s="1"/>
  <c r="AK60" i="9" s="1"/>
  <c r="AK61" i="9" s="1"/>
  <c r="AK62" i="9" s="1"/>
  <c r="AK63" i="9" s="1"/>
  <c r="AK64" i="9" s="1"/>
  <c r="AK65" i="9" s="1"/>
  <c r="AK66" i="9" s="1"/>
  <c r="AK67" i="9" s="1"/>
  <c r="AK68" i="9" s="1"/>
  <c r="AK69" i="9" s="1"/>
  <c r="AK70" i="9" s="1"/>
  <c r="AK71" i="9" s="1"/>
  <c r="AK72" i="9" s="1"/>
  <c r="AK73" i="9" s="1"/>
  <c r="AK74" i="9" s="1"/>
  <c r="AK75" i="9" s="1"/>
  <c r="AK76" i="9" s="1"/>
  <c r="AK77" i="9" s="1"/>
  <c r="AK78" i="9" s="1"/>
  <c r="AK79" i="9" s="1"/>
  <c r="AK80" i="9" s="1"/>
  <c r="AK81" i="9" s="1"/>
  <c r="AK82" i="9" s="1"/>
  <c r="AK83" i="9" s="1"/>
  <c r="AK84" i="9" s="1"/>
  <c r="AK85" i="9" s="1"/>
  <c r="AK86" i="9" s="1"/>
  <c r="AK87" i="9" s="1"/>
  <c r="AK88" i="9" s="1"/>
  <c r="AK89" i="9" s="1"/>
  <c r="AK90" i="9" s="1"/>
  <c r="AK91" i="9" s="1"/>
  <c r="AK92" i="9" s="1"/>
  <c r="AK93" i="9" s="1"/>
  <c r="AK94" i="9" s="1"/>
  <c r="AK95" i="9" s="1"/>
  <c r="AK96" i="9" s="1"/>
  <c r="AK97" i="9" s="1"/>
  <c r="AK98" i="9" s="1"/>
  <c r="AK99" i="9" s="1"/>
  <c r="AK100" i="9" s="1"/>
  <c r="AK101" i="9" s="1"/>
  <c r="AK102" i="9" s="1"/>
  <c r="AK103" i="9" s="1"/>
  <c r="AK104" i="9" s="1"/>
  <c r="AK105" i="9" s="1"/>
  <c r="AK106" i="9" s="1"/>
  <c r="AK107" i="9" s="1"/>
  <c r="AK108" i="9" s="1"/>
  <c r="AK109" i="9" s="1"/>
  <c r="AK110" i="9" s="1"/>
  <c r="AK111" i="9" s="1"/>
  <c r="AK112" i="9" s="1"/>
  <c r="AK113" i="9" s="1"/>
  <c r="AK114" i="9" s="1"/>
  <c r="AK115" i="9" s="1"/>
  <c r="AK116" i="9" s="1"/>
  <c r="AK117" i="9" s="1"/>
  <c r="AK118" i="9" s="1"/>
  <c r="AK119" i="9" s="1"/>
  <c r="AK120" i="9" s="1"/>
  <c r="AK121" i="9" s="1"/>
  <c r="AK122" i="9" s="1"/>
  <c r="AK123" i="9" s="1"/>
  <c r="AK124" i="9" s="1"/>
  <c r="AK125" i="9" s="1"/>
  <c r="AK126" i="9" s="1"/>
  <c r="AK127" i="9" s="1"/>
  <c r="AK128" i="9" s="1"/>
  <c r="AK129" i="9" s="1"/>
  <c r="AK130" i="9" s="1"/>
  <c r="AK131" i="9" s="1"/>
  <c r="AK132" i="9" s="1"/>
  <c r="AK133" i="9" s="1"/>
  <c r="AK134" i="9" s="1"/>
  <c r="AK135" i="9" s="1"/>
  <c r="AK136" i="9" s="1"/>
  <c r="AK137" i="9" s="1"/>
  <c r="AK138" i="9" s="1"/>
  <c r="AK139" i="9" s="1"/>
  <c r="AK140" i="9" s="1"/>
  <c r="AK141" i="9" s="1"/>
  <c r="AK142" i="9" s="1"/>
  <c r="AK143" i="9" s="1"/>
  <c r="AK144" i="9" s="1"/>
  <c r="AK145" i="9" s="1"/>
  <c r="AK146" i="9" s="1"/>
  <c r="AK147" i="9" s="1"/>
  <c r="AK148" i="9" s="1"/>
  <c r="AK149" i="9" s="1"/>
  <c r="AK150" i="9" s="1"/>
  <c r="AK151" i="9" s="1"/>
  <c r="AK152" i="9" s="1"/>
  <c r="AK153" i="9" s="1"/>
  <c r="AK154" i="9" s="1"/>
  <c r="AK155" i="9" s="1"/>
  <c r="AK156" i="9" s="1"/>
  <c r="AK157" i="9" s="1"/>
  <c r="AK158" i="9" s="1"/>
  <c r="AK159" i="9" s="1"/>
  <c r="AK160" i="9" s="1"/>
  <c r="AK161" i="9" s="1"/>
  <c r="AK162" i="9" s="1"/>
  <c r="AK163" i="9" s="1"/>
  <c r="AK164" i="9" s="1"/>
  <c r="AK165" i="9" s="1"/>
  <c r="AK166" i="9" s="1"/>
  <c r="AK167" i="9" s="1"/>
  <c r="AK168" i="9" s="1"/>
  <c r="AK169" i="9" s="1"/>
  <c r="AK170" i="9" s="1"/>
  <c r="AK171" i="9" s="1"/>
  <c r="AK172" i="9" s="1"/>
  <c r="AK173" i="9" s="1"/>
  <c r="AK174" i="9" s="1"/>
  <c r="AK175" i="9" s="1"/>
  <c r="AK176" i="9" s="1"/>
  <c r="AK177" i="9" s="1"/>
  <c r="AK178" i="9" s="1"/>
  <c r="AK179" i="9" s="1"/>
  <c r="AK180" i="9" s="1"/>
  <c r="AK181" i="9" s="1"/>
  <c r="AK182" i="9" s="1"/>
  <c r="AK183" i="9" s="1"/>
  <c r="AK184" i="9" s="1"/>
  <c r="AK185" i="9" s="1"/>
  <c r="AK186" i="9" s="1"/>
  <c r="AK187" i="9" s="1"/>
  <c r="AK188" i="9" s="1"/>
  <c r="AK189" i="9" s="1"/>
  <c r="AK190" i="9" s="1"/>
  <c r="AK191" i="9" s="1"/>
  <c r="AK192" i="9" s="1"/>
  <c r="AK193" i="9" s="1"/>
  <c r="AK194" i="9" s="1"/>
  <c r="AK195" i="9" s="1"/>
  <c r="AK196" i="9" s="1"/>
  <c r="AK197" i="9" s="1"/>
  <c r="AK198" i="9" s="1"/>
  <c r="AK199" i="9" s="1"/>
  <c r="AK200" i="9" s="1"/>
  <c r="AK201" i="9" s="1"/>
  <c r="AK202" i="9" s="1"/>
  <c r="AK203" i="9" s="1"/>
  <c r="AK204" i="9" s="1"/>
  <c r="AK205" i="9" s="1"/>
  <c r="AK206" i="9" s="1"/>
  <c r="AK207" i="9" s="1"/>
  <c r="AK208" i="9" s="1"/>
  <c r="AK209" i="9" s="1"/>
  <c r="AK210" i="9" s="1"/>
  <c r="AK211" i="9" s="1"/>
  <c r="AK212" i="9" s="1"/>
  <c r="AK213" i="9" s="1"/>
  <c r="AK214" i="9" s="1"/>
  <c r="AK215" i="9" s="1"/>
  <c r="AK216" i="9" s="1"/>
  <c r="AK217" i="9" s="1"/>
  <c r="AK218" i="9" s="1"/>
  <c r="AK219" i="9" s="1"/>
  <c r="AK220" i="9" s="1"/>
  <c r="AK221" i="9" s="1"/>
  <c r="AK222" i="9" s="1"/>
  <c r="AK223" i="9" s="1"/>
  <c r="AK224" i="9" s="1"/>
  <c r="AK225" i="9" s="1"/>
  <c r="AK226" i="9" s="1"/>
  <c r="AK227" i="9" s="1"/>
  <c r="AK228" i="9" s="1"/>
  <c r="AK229" i="9" s="1"/>
  <c r="AK230" i="9" s="1"/>
  <c r="AK231" i="9" s="1"/>
  <c r="AK232" i="9" s="1"/>
  <c r="AK233" i="9" s="1"/>
  <c r="AK234" i="9" s="1"/>
  <c r="AK235" i="9" s="1"/>
  <c r="AK236" i="9" s="1"/>
  <c r="AK237" i="9" s="1"/>
  <c r="AK238" i="9" s="1"/>
  <c r="AK239" i="9" s="1"/>
  <c r="AK240" i="9" s="1"/>
  <c r="AK241" i="9" s="1"/>
  <c r="AK242" i="9" s="1"/>
  <c r="AK243" i="9" s="1"/>
  <c r="AK244" i="9" s="1"/>
  <c r="AK245" i="9" s="1"/>
  <c r="AK246" i="9" s="1"/>
  <c r="AK247" i="9" s="1"/>
  <c r="AK248" i="9" s="1"/>
  <c r="AK249" i="9" s="1"/>
  <c r="AK250" i="9" s="1"/>
  <c r="AK251" i="9" s="1"/>
  <c r="AK252" i="9" s="1"/>
  <c r="AK253" i="9" s="1"/>
  <c r="AK254" i="9" s="1"/>
  <c r="AK255" i="9" s="1"/>
  <c r="AK256" i="9" s="1"/>
  <c r="AK257" i="9" s="1"/>
  <c r="AK258" i="9" s="1"/>
  <c r="AK259" i="9" s="1"/>
  <c r="AK260" i="9" s="1"/>
  <c r="AK261" i="9" s="1"/>
  <c r="AK262" i="9" s="1"/>
  <c r="AK263" i="9" s="1"/>
  <c r="AK264" i="9" s="1"/>
  <c r="AK265" i="9" s="1"/>
  <c r="AK266" i="9" s="1"/>
  <c r="AK267" i="9" s="1"/>
  <c r="AK268" i="9" s="1"/>
  <c r="AK269" i="9" s="1"/>
  <c r="AK270" i="9" s="1"/>
  <c r="AK271" i="9" s="1"/>
  <c r="AK272" i="9" s="1"/>
  <c r="AK273" i="9" s="1"/>
  <c r="AK274" i="9" s="1"/>
  <c r="AK275" i="9" s="1"/>
  <c r="AK276" i="9" s="1"/>
  <c r="AK277" i="9" s="1"/>
  <c r="AK278" i="9" s="1"/>
  <c r="AK279" i="9" s="1"/>
  <c r="AK280" i="9" s="1"/>
  <c r="AK281" i="9" s="1"/>
  <c r="AK282" i="9" s="1"/>
  <c r="AK283" i="9" s="1"/>
  <c r="AK284" i="9" s="1"/>
  <c r="AK285" i="9" s="1"/>
  <c r="AK286" i="9" s="1"/>
  <c r="AK287" i="9" s="1"/>
  <c r="AK288" i="9" s="1"/>
  <c r="AK289" i="9" s="1"/>
  <c r="AK290" i="9" s="1"/>
  <c r="AK291" i="9" s="1"/>
  <c r="AK292" i="9" s="1"/>
  <c r="AK293" i="9" s="1"/>
  <c r="AK294" i="9" s="1"/>
  <c r="AK295" i="9" s="1"/>
  <c r="AK296" i="9" s="1"/>
  <c r="AK297" i="9" s="1"/>
  <c r="AK298" i="9" s="1"/>
  <c r="AK299" i="9" s="1"/>
  <c r="AK300" i="9" s="1"/>
  <c r="AK301" i="9" s="1"/>
  <c r="AK302" i="9" s="1"/>
  <c r="AK303" i="9" s="1"/>
  <c r="AK304" i="9" s="1"/>
  <c r="AK305" i="9" s="1"/>
  <c r="AK306" i="9" s="1"/>
  <c r="AK307" i="9" s="1"/>
  <c r="AK308" i="9" s="1"/>
  <c r="AK309" i="9" s="1"/>
  <c r="AK310" i="9" s="1"/>
  <c r="AK311" i="9" s="1"/>
  <c r="AK312" i="9" s="1"/>
  <c r="AK313" i="9" s="1"/>
  <c r="AK314" i="9" s="1"/>
  <c r="AK315" i="9" s="1"/>
  <c r="AK316" i="9" s="1"/>
  <c r="AK317" i="9" s="1"/>
  <c r="AK318" i="9" s="1"/>
  <c r="AK319" i="9" s="1"/>
  <c r="AK320" i="9" s="1"/>
  <c r="AK321" i="9" s="1"/>
  <c r="AK322" i="9" s="1"/>
  <c r="AK323" i="9" s="1"/>
  <c r="AK324" i="9" s="1"/>
  <c r="AK325" i="9" s="1"/>
  <c r="AK326" i="9" s="1"/>
  <c r="AK327" i="9" s="1"/>
  <c r="AK328" i="9" s="1"/>
  <c r="AK329" i="9" s="1"/>
  <c r="AK330" i="9" s="1"/>
  <c r="AK331" i="9" s="1"/>
  <c r="AK332" i="9" s="1"/>
  <c r="AK333" i="9" s="1"/>
  <c r="AK334" i="9" s="1"/>
  <c r="AK335" i="9" s="1"/>
  <c r="AK336" i="9" s="1"/>
  <c r="AK337" i="9" s="1"/>
  <c r="AK338" i="9" s="1"/>
  <c r="AK339" i="9" s="1"/>
  <c r="AK340" i="9" s="1"/>
  <c r="AK341" i="9" s="1"/>
  <c r="AK342" i="9" s="1"/>
  <c r="AK343" i="9" s="1"/>
  <c r="AK344" i="9" s="1"/>
  <c r="AK345" i="9" s="1"/>
  <c r="AK346" i="9" s="1"/>
  <c r="AK347" i="9" s="1"/>
  <c r="AK348" i="9" s="1"/>
  <c r="AK349" i="9" s="1"/>
  <c r="AK350" i="9" s="1"/>
  <c r="AK351" i="9" s="1"/>
  <c r="AK352" i="9" s="1"/>
  <c r="AK353" i="9" s="1"/>
  <c r="AK354" i="9" s="1"/>
  <c r="AK355" i="9" s="1"/>
  <c r="AK356" i="9" s="1"/>
  <c r="AK357" i="9" s="1"/>
  <c r="AK358" i="9" s="1"/>
  <c r="AK359" i="9" s="1"/>
  <c r="AK360" i="9" s="1"/>
  <c r="AK361" i="9" s="1"/>
  <c r="AK362" i="9" s="1"/>
  <c r="AK363" i="9" s="1"/>
  <c r="AK364" i="9" s="1"/>
  <c r="AK365" i="9" s="1"/>
  <c r="AK366" i="9" s="1"/>
  <c r="AK367" i="9" s="1"/>
  <c r="AK368" i="9" s="1"/>
  <c r="AK369" i="9" s="1"/>
  <c r="AK370" i="9" s="1"/>
  <c r="AK371" i="9" s="1"/>
  <c r="AK372" i="9" s="1"/>
  <c r="AK373" i="9" s="1"/>
  <c r="BC2" i="9" l="1"/>
  <c r="BC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N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N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<sst xmlns="http://schemas.openxmlformats.org/spreadsheetml/2006/main" count="1672" uniqueCount="327">
  <si>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</si>
  <si>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</si>
  <si>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</si>
  <si>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</si>
  <si>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</si>
  <si>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</si>
  <si>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</si>
  <si>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</si>
  <si>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</si>
  <si>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</si>
  <si>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</si>
  <si>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</si>
  <si>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</si>
  <si>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</si>
  <si>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</si>
  <si>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</si>
  <si>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</si>
  <si>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</si>
  <si>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</si>
  <si>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</si>
  <si>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</si>
  <si>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</si>
  <si>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</si>
  <si>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</si>
  <si>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</si>
  <si>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</si>
  <si>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</si>
  <si>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</si>
  <si>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</si>
  <si>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</si>
  <si>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</si>
  <si>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</si>
  <si>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</si>
  <si>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</si>
  <si>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</si>
  <si>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</si>
  <si>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</si>
  <si>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</si>
  <si>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</si>
  <si>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</si>
  <si>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</si>
  <si>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</si>
  <si>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</si>
  <si>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</si>
  <si>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</si>
  <si>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</si>
  <si>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</si>
  <si>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</si>
  <si>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</si>
  <si>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Wjstjfwkdqlq</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</si>
  <si>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</si>
  <si>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</si>
  <si>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</si>
  <si>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</si>
  <si>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</si>
  <si>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</si>
  <si>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</si>
  <si>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</si>
  <si>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</si>
  <si>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</si>
  <si>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</si>
  <si>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</si>
  <si>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</si>
  <si>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</si>
  <si>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</si>
  <si>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</si>
  <si>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</si>
  <si>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</si>
  <si>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</si>
  <si>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</si>
  <si>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</si>
  <si>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</si>
  <si>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</si>
  <si>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</si>
  <si>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</si>
  <si>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</si>
  <si>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</si>
  <si>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</si>
  <si>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</si>
  <si>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</si>
  <si>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</si>
  <si>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</si>
  <si>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</si>
  <si>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</si>
  <si>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</si>
  <si>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</si>
  <si>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</si>
  <si>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</si>
  <si>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</si>
  <si>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</si>
  <si>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</si>
  <si>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</si>
  <si>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</si>
  <si>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</si>
  <si>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</si>
  <si>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</si>
  <si>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</si>
  <si>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</si>
  <si>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</si>
  <si>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</si>
  <si>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</si>
  <si>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</si>
  <si>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</si>
  <si>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</si>
  <si>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</si>
  <si>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</si>
  <si>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</si>
  <si>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</si>
  <si>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</si>
  <si>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</si>
  <si>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</si>
  <si>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</si>
  <si>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</si>
  <si>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</si>
  <si>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</si>
  <si>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</si>
  <si>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Equip1102</t>
  </si>
  <si>
    <t>Equip4102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</si>
  <si>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</si>
  <si>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</si>
  <si>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</si>
  <si>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</si>
  <si>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</si>
  <si>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</si>
  <si>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</si>
  <si>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</si>
  <si>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</si>
  <si>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</si>
  <si>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</si>
  <si>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</si>
  <si>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</si>
  <si>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</si>
  <si>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</si>
  <si>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</si>
  <si>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</si>
  <si>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</si>
  <si>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</si>
  <si>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</si>
  <si>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</si>
  <si>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</si>
  <si>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</si>
  <si>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</si>
  <si>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</si>
  <si>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</si>
  <si>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</si>
  <si>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</si>
  <si>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</si>
  <si>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</si>
  <si>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</si>
  <si>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</si>
  <si>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</si>
  <si>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</si>
  <si>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</si>
  <si>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</si>
  <si>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</si>
  <si>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</si>
  <si>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</si>
  <si>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</si>
  <si>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</si>
  <si>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</si>
  <si>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</si>
  <si>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</si>
  <si>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</si>
  <si>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</si>
  <si>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</si>
  <si>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</si>
  <si>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</si>
  <si>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</si>
  <si>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</si>
  <si>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</si>
  <si>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</si>
  <si>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</si>
  <si>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</si>
  <si>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</si>
  <si>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</si>
  <si>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</si>
  <si>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</si>
  <si>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</si>
  <si>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</si>
  <si>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</si>
  <si>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</si>
  <si>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</si>
  <si>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</si>
  <si>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</si>
  <si>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Equip6302</t>
  </si>
  <si>
    <t>Equip8002</t>
  </si>
  <si>
    <t>Equip7201</t>
  </si>
  <si>
    <t>Equip8201</t>
  </si>
  <si>
    <t>Equip2201</t>
  </si>
  <si>
    <t>Equip4301</t>
  </si>
  <si>
    <t>Equip6102</t>
  </si>
  <si>
    <t>Equip1302</t>
  </si>
  <si>
    <t>Equip8301</t>
  </si>
  <si>
    <t>Equip7002</t>
  </si>
  <si>
    <t>Equip2101</t>
  </si>
  <si>
    <t>Equip2002</t>
  </si>
  <si>
    <t>Equip8101</t>
  </si>
  <si>
    <t>Equip4202</t>
  </si>
  <si>
    <t>Equip0302</t>
  </si>
  <si>
    <t>길이 참고</t>
    <phoneticPr fontId="1" type="noConversion"/>
  </si>
  <si>
    <t>Actor1002</t>
  </si>
  <si>
    <t>Equip2102</t>
  </si>
  <si>
    <t>Equip6001</t>
  </si>
  <si>
    <t>Equip0002</t>
  </si>
  <si>
    <t>Equip4002</t>
  </si>
  <si>
    <t>Equip3301</t>
  </si>
  <si>
    <t>Equip7302</t>
  </si>
  <si>
    <t>Equip7301</t>
  </si>
  <si>
    <t>Equip4302</t>
  </si>
  <si>
    <t>Equip2202</t>
  </si>
  <si>
    <t>Equip8302</t>
  </si>
  <si>
    <t>Equip0202</t>
  </si>
  <si>
    <t>Equip0001</t>
  </si>
  <si>
    <t>Equip1202</t>
  </si>
  <si>
    <t>Equip7001</t>
  </si>
  <si>
    <t>Equip8401</t>
  </si>
  <si>
    <t>Equip6201</t>
  </si>
  <si>
    <t>Equip4201</t>
  </si>
  <si>
    <t>Equip8001</t>
  </si>
  <si>
    <t>Equip0201</t>
  </si>
  <si>
    <t>Equip7102</t>
  </si>
  <si>
    <t>Actor0201</t>
  </si>
  <si>
    <t>Actor1043</t>
  </si>
  <si>
    <t>Actor1144</t>
  </si>
  <si>
    <t>TeamLevelCashPack5</t>
  </si>
  <si>
    <t>TeamLevelCashPack6</t>
  </si>
  <si>
    <t>TeamLevelCashPack7</t>
  </si>
  <si>
    <t>TeamLevelCashPack8</t>
  </si>
  <si>
    <t>Wjstjfwkdqln</t>
  </si>
  <si>
    <t>Wjstjfwkdqlo</t>
  </si>
  <si>
    <t>Wjstjfwkdqlp</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</si>
  <si>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</si>
  <si>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</si>
  <si>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</si>
  <si>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</si>
  <si>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</si>
  <si>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</si>
  <si>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</si>
  <si>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</si>
  <si>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</si>
  <si>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</si>
  <si>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</si>
  <si>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</si>
  <si>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</si>
  <si>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</si>
  <si>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</si>
  <si>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</si>
  <si>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</si>
  <si>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</si>
  <si>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</si>
  <si>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</si>
  <si>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</si>
  <si>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</si>
  <si>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</si>
  <si>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Actor0240</t>
  </si>
  <si>
    <t>Actor0037</t>
  </si>
  <si>
    <t>Equip8102</t>
  </si>
  <si>
    <t>Equip5002</t>
  </si>
  <si>
    <t>Equip8202</t>
  </si>
  <si>
    <t>Equip3101</t>
  </si>
  <si>
    <t>Equip1301</t>
  </si>
  <si>
    <t>Equip5301</t>
  </si>
  <si>
    <t>Equip8402</t>
  </si>
  <si>
    <t>Equip3002</t>
  </si>
  <si>
    <t>Equip6202</t>
  </si>
  <si>
    <t>Equip1002</t>
  </si>
  <si>
    <t>Equip7202</t>
  </si>
  <si>
    <t>Equip0101</t>
  </si>
  <si>
    <t>Equip3201</t>
  </si>
  <si>
    <t>Equip2001</t>
  </si>
  <si>
    <t>Equip5101</t>
  </si>
  <si>
    <t>Equip1001</t>
  </si>
  <si>
    <t>Equip3001</t>
  </si>
  <si>
    <t>Equip2302</t>
  </si>
  <si>
    <t>Equip0301</t>
  </si>
  <si>
    <t>Equip7101</t>
  </si>
  <si>
    <t>Equip3202</t>
  </si>
  <si>
    <t>Equip6002</t>
  </si>
  <si>
    <t>Equip1101</t>
  </si>
  <si>
    <t>Equip7401</t>
  </si>
  <si>
    <t>Equip6301</t>
  </si>
  <si>
    <t>Actor2238</t>
  </si>
  <si>
    <t>Equip1201</t>
  </si>
  <si>
    <t>Equip4101</t>
  </si>
  <si>
    <t>Equip5302</t>
  </si>
  <si>
    <t>Equip0401</t>
  </si>
  <si>
    <t>Equip3302</t>
  </si>
  <si>
    <t>Actor0125</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</si>
  <si>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</si>
  <si>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</si>
  <si>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</si>
  <si>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</si>
  <si>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</si>
  <si>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</si>
  <si>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</si>
  <si>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</si>
  <si>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</si>
  <si>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</si>
  <si>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</si>
  <si>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</si>
  <si>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</si>
  <si>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</si>
  <si>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</si>
  <si>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</si>
  <si>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</si>
  <si>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Equip1401</t>
  </si>
  <si>
    <t>Equip2402</t>
  </si>
  <si>
    <t>Equip5202</t>
  </si>
  <si>
    <t>Equip4401</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</si>
  <si>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</si>
  <si>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</si>
  <si>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</si>
  <si>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</si>
  <si>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</si>
  <si>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</si>
  <si>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</si>
  <si>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</si>
  <si>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</si>
  <si>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</si>
  <si>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</si>
  <si>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</si>
  <si>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</si>
  <si>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</si>
  <si>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DI</t>
    <phoneticPr fontId="1" type="noConversion"/>
  </si>
  <si>
    <t>EN</t>
    <phoneticPr fontId="1" type="noConversion"/>
  </si>
  <si>
    <t>GO</t>
    <phoneticPr fontId="1" type="noConversion"/>
  </si>
  <si>
    <t>보상검증</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</si>
</sst>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1410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7.8186114452270372</v>
          </cell>
          <cell r="W2">
            <v>10.408198603370909</v>
          </cell>
          <cell r="X2">
            <v>11.73</v>
          </cell>
          <cell r="Y2">
            <v>15.61</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3.6630036630036895E-2</v>
          </cell>
          <cell r="AN2">
            <v>240</v>
          </cell>
          <cell r="AO2">
            <v>240</v>
          </cell>
          <cell r="AP2">
            <v>0</v>
          </cell>
          <cell r="AQ2">
            <v>600</v>
          </cell>
          <cell r="AR2">
            <v>900</v>
          </cell>
          <cell r="AX2" t="str">
            <v>Axe</v>
          </cell>
          <cell r="AY2">
            <v>0</v>
          </cell>
          <cell r="BA2" t="str">
            <v>유니티 랜덤</v>
          </cell>
          <cell r="BB2">
            <v>0</v>
          </cell>
          <cell r="BF2">
            <v>0</v>
          </cell>
          <cell r="BG2">
            <v>0.39560439560439853</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6.8169032039809982</v>
          </cell>
          <cell r="W3">
            <v>11.363171865734003</v>
          </cell>
          <cell r="X3">
            <v>10.23</v>
          </cell>
          <cell r="Y3">
            <v>17.04</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2.9304029304029519E-2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0.27315541601256083</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7.7852227416616655</v>
          </cell>
          <cell r="W4">
            <v>10.571099589043564</v>
          </cell>
          <cell r="X4">
            <v>17.100000000000001</v>
          </cell>
          <cell r="Y4">
            <v>23.22</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2.5292168149311189E-2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0.12244897959183762</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7.3442987304371234</v>
          </cell>
          <cell r="W5">
            <v>11.730625070756592</v>
          </cell>
          <cell r="X5">
            <v>16.13</v>
          </cell>
          <cell r="Y5">
            <v>25.76</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2.0233734519448949E-2</v>
          </cell>
          <cell r="AN5">
            <v>230.4</v>
          </cell>
          <cell r="AO5">
            <v>230.4</v>
          </cell>
          <cell r="AP5">
            <v>0</v>
          </cell>
          <cell r="AQ5">
            <v>1000</v>
          </cell>
          <cell r="AR5">
            <v>1500</v>
          </cell>
          <cell r="AX5" t="str">
            <v>Staff</v>
          </cell>
          <cell r="AY5">
            <v>3</v>
          </cell>
          <cell r="BA5" t="str">
            <v>리니어</v>
          </cell>
          <cell r="BB5">
            <v>3</v>
          </cell>
          <cell r="BC5" t="str">
            <v>slope</v>
          </cell>
          <cell r="BF5">
            <v>3</v>
          </cell>
          <cell r="BG5">
            <v>0.10361067503924723</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8.090735011802602</v>
          </cell>
          <cell r="W6">
            <v>10.903367695823738</v>
          </cell>
          <cell r="X6">
            <v>28.62</v>
          </cell>
          <cell r="Y6">
            <v>38.56</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1.1337868480725705E-2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9.4191522762952035E-2</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7.18528080457786</v>
          </cell>
          <cell r="W7">
            <v>11.254225327066507</v>
          </cell>
          <cell r="X7">
            <v>25.41</v>
          </cell>
          <cell r="Y7">
            <v>39.81</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9.070294784580565E-3</v>
          </cell>
          <cell r="AN7">
            <v>48</v>
          </cell>
          <cell r="AO7">
            <v>48</v>
          </cell>
          <cell r="AP7">
            <v>0</v>
          </cell>
          <cell r="AQ7">
            <v>2500</v>
          </cell>
          <cell r="AR7">
            <v>3500</v>
          </cell>
          <cell r="AS7">
            <v>4</v>
          </cell>
          <cell r="AT7">
            <v>5</v>
          </cell>
          <cell r="AX7" t="str">
            <v>Sword</v>
          </cell>
          <cell r="AY7">
            <v>5</v>
          </cell>
          <cell r="BF7">
            <v>5</v>
          </cell>
          <cell r="BG7">
            <v>1.0989010989011068E-2</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7.7537204760472189</v>
          </cell>
          <cell r="W8">
            <v>10.602877859912237</v>
          </cell>
          <cell r="X8">
            <v>53.44</v>
          </cell>
          <cell r="Y8">
            <v>73.08</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9.5935810221525215E-3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7.0527740978723514</v>
          </cell>
          <cell r="W9">
            <v>11.255480022012266</v>
          </cell>
          <cell r="X9">
            <v>48.61</v>
          </cell>
          <cell r="Y9">
            <v>77.58</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7.6748648177220168E-3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7.9082342530139336</v>
          </cell>
          <cell r="W10">
            <v>10.373127377383222</v>
          </cell>
          <cell r="X10">
            <v>116.84</v>
          </cell>
          <cell r="Y10">
            <v>153.26</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8.721437292865928E-3</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6.8969406842877037</v>
          </cell>
          <cell r="W11">
            <v>11.471778375272732</v>
          </cell>
          <cell r="X11">
            <v>101.9</v>
          </cell>
          <cell r="Y11">
            <v>169.49</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6.9771498342927419E-3</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7.649316954115335</v>
          </cell>
          <cell r="W12">
            <v>10.341749518676668</v>
          </cell>
          <cell r="X12">
            <v>147.29</v>
          </cell>
          <cell r="Y12">
            <v>199.13</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0.45</v>
          </cell>
          <cell r="AJ12">
            <v>13</v>
          </cell>
          <cell r="AK12">
            <v>10</v>
          </cell>
          <cell r="AL12">
            <v>0.45</v>
          </cell>
          <cell r="AM12">
            <v>3.9246467817896672E-3</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7.167078518768605</v>
          </cell>
          <cell r="W13">
            <v>11.233378540176906</v>
          </cell>
          <cell r="X13">
            <v>138</v>
          </cell>
          <cell r="Y13">
            <v>216.3</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0.36</v>
          </cell>
          <cell r="AJ13">
            <v>14</v>
          </cell>
          <cell r="AK13">
            <v>10</v>
          </cell>
          <cell r="AL13">
            <v>0.36</v>
          </cell>
          <cell r="AM13">
            <v>3.1397174254317339E-3</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7.8422772271594958</v>
          </cell>
          <cell r="W14">
            <v>10.597812563400055</v>
          </cell>
          <cell r="X14">
            <v>196.8</v>
          </cell>
          <cell r="Y14">
            <v>265.95</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0.20250000000000001</v>
          </cell>
          <cell r="AJ14">
            <v>20</v>
          </cell>
          <cell r="AK14">
            <v>10</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8.1301745575092426</v>
          </cell>
          <cell r="W15">
            <v>10.400971207725041</v>
          </cell>
          <cell r="X15">
            <v>12.2</v>
          </cell>
          <cell r="Y15">
            <v>15.6</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3.6630036630036895E-2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7.1351830886048218</v>
          </cell>
          <cell r="W16">
            <v>11.216006080315694</v>
          </cell>
          <cell r="X16">
            <v>10.7</v>
          </cell>
          <cell r="Y16">
            <v>16.82</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2.9304029304029519E-2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8.053369302517245</v>
          </cell>
          <cell r="W17">
            <v>10.442756866238243</v>
          </cell>
          <cell r="X17">
            <v>17.690000000000001</v>
          </cell>
          <cell r="Y17">
            <v>22.93</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2.5292168149311189E-2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6.6166399534384173</v>
          </cell>
          <cell r="W18">
            <v>11.482008817572749</v>
          </cell>
          <cell r="X18">
            <v>14.53</v>
          </cell>
          <cell r="Y18">
            <v>25.22</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2.0233734519448949E-2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7.7487107308844045</v>
          </cell>
          <cell r="W19">
            <v>10.8759268807454</v>
          </cell>
          <cell r="X19">
            <v>27.41</v>
          </cell>
          <cell r="Y19">
            <v>38.47</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1.1337868480725705E-2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6.6674923233850718</v>
          </cell>
          <cell r="W20">
            <v>11.32556758987978</v>
          </cell>
          <cell r="X20">
            <v>23.58</v>
          </cell>
          <cell r="Y20">
            <v>40.06</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9.070294784580565E-3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7.4545940698406348</v>
          </cell>
          <cell r="W21">
            <v>10.663157986506622</v>
          </cell>
          <cell r="X21">
            <v>51.38</v>
          </cell>
          <cell r="Y21">
            <v>73.5</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9.5935810221525215E-3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6.7398728791996989</v>
          </cell>
          <cell r="W22">
            <v>11.388530193395422</v>
          </cell>
          <cell r="X22">
            <v>46.45</v>
          </cell>
          <cell r="Y22">
            <v>78.489999999999995</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7.6748648177220168E-3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8.0877934561361968</v>
          </cell>
          <cell r="W23">
            <v>10.700142287863454</v>
          </cell>
          <cell r="X23">
            <v>119.49</v>
          </cell>
          <cell r="Y23">
            <v>158.09</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8.721437292865928E-3</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7.1045810727927705</v>
          </cell>
          <cell r="W24">
            <v>11.886595020006556</v>
          </cell>
          <cell r="X24">
            <v>104.97</v>
          </cell>
          <cell r="Y24">
            <v>175.62</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6.9771498342927419E-3</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7.8906919127508575</v>
          </cell>
          <cell r="W25">
            <v>11.053484174309975</v>
          </cell>
          <cell r="X25">
            <v>151.94</v>
          </cell>
          <cell r="Y25">
            <v>212.84</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0.45</v>
          </cell>
          <cell r="AJ25">
            <v>14</v>
          </cell>
          <cell r="AK25">
            <v>10</v>
          </cell>
          <cell r="AL25">
            <v>0.45</v>
          </cell>
          <cell r="AM25">
            <v>3.9246467817896672E-3</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7.3277839783689567</v>
          </cell>
          <cell r="W26">
            <v>11.399770122965977</v>
          </cell>
          <cell r="X26">
            <v>141.1</v>
          </cell>
          <cell r="Y26">
            <v>219.51</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0.36</v>
          </cell>
          <cell r="AJ26">
            <v>15</v>
          </cell>
          <cell r="AK26">
            <v>10</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7.6491236994142824</v>
          </cell>
          <cell r="W27">
            <v>10.880313041640118</v>
          </cell>
          <cell r="X27">
            <v>191.96</v>
          </cell>
          <cell r="Y27">
            <v>273.04000000000002</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0.20250000000000001</v>
          </cell>
          <cell r="AJ27">
            <v>21</v>
          </cell>
          <cell r="AK27">
            <v>10</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7.4910592529942601</v>
          </cell>
          <cell r="W28">
            <v>11.078242127565366</v>
          </cell>
          <cell r="X28">
            <v>11.24</v>
          </cell>
          <cell r="Y28">
            <v>16.62</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3.6630036630036895E-2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7.201252103236996</v>
          </cell>
          <cell r="W29">
            <v>11.698210017562126</v>
          </cell>
          <cell r="X29">
            <v>10.8</v>
          </cell>
          <cell r="Y29">
            <v>17.55</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2.9304029304029519E-2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7.6808980790246535</v>
          </cell>
          <cell r="W30">
            <v>10.512175078170509</v>
          </cell>
          <cell r="X30">
            <v>16.87</v>
          </cell>
          <cell r="Y30">
            <v>23.09</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2.5292168149311189E-2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7.2354394966657996</v>
          </cell>
          <cell r="W31">
            <v>11.837721884989426</v>
          </cell>
          <cell r="X31">
            <v>15.89</v>
          </cell>
          <cell r="Y31">
            <v>26</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2.0233734519448949E-2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7.9493826158906655</v>
          </cell>
          <cell r="W32">
            <v>11.004504060318171</v>
          </cell>
          <cell r="X32">
            <v>28.12</v>
          </cell>
          <cell r="Y32">
            <v>38.92</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1.1337868480725705E-2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6.6938013992946095</v>
          </cell>
          <cell r="W33">
            <v>11.350973480024408</v>
          </cell>
          <cell r="X33">
            <v>23.68</v>
          </cell>
          <cell r="Y33">
            <v>40.15</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9.070294784580565E-3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7.8778821013313358</v>
          </cell>
          <cell r="W34">
            <v>10.45021100646356</v>
          </cell>
          <cell r="X34">
            <v>54.3</v>
          </cell>
          <cell r="Y34">
            <v>72.03</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9.5935810221525215E-3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6.9599722345801487</v>
          </cell>
          <cell r="W35">
            <v>11.175488421231339</v>
          </cell>
          <cell r="X35">
            <v>47.97</v>
          </cell>
          <cell r="Y35">
            <v>77.03</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0.88000000000000012</v>
          </cell>
          <cell r="AM35">
            <v>7.6748648177220168E-3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8.0148924846078575</v>
          </cell>
          <cell r="W36">
            <v>10.581495658386062</v>
          </cell>
          <cell r="X36">
            <v>118.42</v>
          </cell>
          <cell r="Y36">
            <v>156.34</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8.721437292865928E-3</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6.6766618311750205</v>
          </cell>
          <cell r="W37">
            <v>11.372964846488841</v>
          </cell>
          <cell r="X37">
            <v>98.65</v>
          </cell>
          <cell r="Y37">
            <v>168.03</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6.9771498342927419E-3</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7.9369354950943523</v>
          </cell>
          <cell r="W38">
            <v>10.39287460608654</v>
          </cell>
          <cell r="X38">
            <v>152.83000000000001</v>
          </cell>
          <cell r="Y38">
            <v>200.12</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0.45</v>
          </cell>
          <cell r="AJ38">
            <v>15</v>
          </cell>
          <cell r="AK38">
            <v>10</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6.7455255084903332</v>
          </cell>
          <cell r="W39">
            <v>11.768826251022402</v>
          </cell>
          <cell r="X39">
            <v>129.88999999999999</v>
          </cell>
          <cell r="Y39">
            <v>226.61</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0.36</v>
          </cell>
          <cell r="AJ39">
            <v>16</v>
          </cell>
          <cell r="AK39">
            <v>10</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7.9220998668272555</v>
          </cell>
          <cell r="W40">
            <v>11.065267006812826</v>
          </cell>
          <cell r="X40">
            <v>198.81</v>
          </cell>
          <cell r="Y40">
            <v>277.68</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0.20250000000000001</v>
          </cell>
          <cell r="AJ40">
            <v>23</v>
          </cell>
          <cell r="AK40">
            <v>10</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7.4855372055088587</v>
          </cell>
          <cell r="W41">
            <v>11.012737705918171</v>
          </cell>
          <cell r="X41">
            <v>11.23</v>
          </cell>
          <cell r="Y41">
            <v>16.52</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3.6630036630036895E-2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7.3832424762588706</v>
          </cell>
          <cell r="W42">
            <v>11.292211604657391</v>
          </cell>
          <cell r="X42">
            <v>11.07</v>
          </cell>
          <cell r="Y42">
            <v>16.940000000000001</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2.9304029304029519E-2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7.5557556650321729</v>
          </cell>
          <cell r="W43">
            <v>10.621658482872499</v>
          </cell>
          <cell r="X43">
            <v>16.59</v>
          </cell>
          <cell r="Y43">
            <v>23.33</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2.5292168149311189E-2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7.0372919942769787</v>
          </cell>
          <cell r="W44">
            <v>11.789806119725885</v>
          </cell>
          <cell r="X44">
            <v>15.45</v>
          </cell>
          <cell r="Y44">
            <v>25.89</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2.0233734519448949E-2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7.5088021344584819</v>
          </cell>
          <cell r="W45">
            <v>11.013997561768868</v>
          </cell>
          <cell r="X45">
            <v>26.56</v>
          </cell>
          <cell r="Y45">
            <v>38.96</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1.1337868480725705E-2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6.8060901231211473</v>
          </cell>
          <cell r="W46">
            <v>11.461585047526041</v>
          </cell>
          <cell r="X46">
            <v>24.07</v>
          </cell>
          <cell r="Y46">
            <v>40.54</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9.070294784580565E-3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7.9896243499929041</v>
          </cell>
          <cell r="W47">
            <v>10.850662730610498</v>
          </cell>
          <cell r="X47">
            <v>55.07</v>
          </cell>
          <cell r="Y47">
            <v>74.790000000000006</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1.1000000000000001</v>
          </cell>
          <cell r="AM47">
            <v>9.5935810221525215E-3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6.9640672738036828</v>
          </cell>
          <cell r="W48">
            <v>11.477170797598653</v>
          </cell>
          <cell r="X48">
            <v>48</v>
          </cell>
          <cell r="Y48">
            <v>79.11</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0.88000000000000012</v>
          </cell>
          <cell r="AM48">
            <v>7.6748648177220168E-3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8.0622813591060183</v>
          </cell>
          <cell r="W49">
            <v>10.567538814141077</v>
          </cell>
          <cell r="X49">
            <v>119.12</v>
          </cell>
          <cell r="Y49">
            <v>156.13</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8.721437292865928E-3</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7.17516608876441</v>
          </cell>
          <cell r="W50">
            <v>11.891285074849241</v>
          </cell>
          <cell r="X50">
            <v>106.01</v>
          </cell>
          <cell r="Y50">
            <v>175.69</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6.9771498342927419E-3</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7.8726146508533512</v>
          </cell>
          <cell r="W51">
            <v>10.851920288573325</v>
          </cell>
          <cell r="X51">
            <v>151.59</v>
          </cell>
          <cell r="Y51">
            <v>208.96</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0.45</v>
          </cell>
          <cell r="AJ51">
            <v>16</v>
          </cell>
          <cell r="AK51">
            <v>10</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6.7660060901668491</v>
          </cell>
          <cell r="W52">
            <v>11.61171893954368</v>
          </cell>
          <cell r="X52">
            <v>130.28</v>
          </cell>
          <cell r="Y52">
            <v>223.59</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0.36</v>
          </cell>
          <cell r="AJ52">
            <v>17</v>
          </cell>
          <cell r="AK52">
            <v>10</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7.8351313047862687</v>
          </cell>
          <cell r="W53">
            <v>11.096355854368907</v>
          </cell>
          <cell r="X53">
            <v>196.62</v>
          </cell>
          <cell r="Y53">
            <v>278.45999999999998</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0.20250000000000001</v>
          </cell>
          <cell r="AJ53">
            <v>24</v>
          </cell>
          <cell r="AK53">
            <v>10</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8.0907861557926566</v>
          </cell>
          <cell r="W54">
            <v>10.574596759267999</v>
          </cell>
          <cell r="X54">
            <v>12.14</v>
          </cell>
          <cell r="Y54">
            <v>15.86</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3.6630036630036895E-2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7.0751733525570186</v>
          </cell>
          <cell r="W55">
            <v>11.90403407267978</v>
          </cell>
          <cell r="X55">
            <v>10.61</v>
          </cell>
          <cell r="Y55">
            <v>17.86</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2.9304029304029519E-2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7.8904237317174797</v>
          </cell>
          <cell r="W56">
            <v>10.356843629264873</v>
          </cell>
          <cell r="X56">
            <v>17.329999999999998</v>
          </cell>
          <cell r="Y56">
            <v>22.75</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2.5292168149311189E-2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7.1498305895303238</v>
          </cell>
          <cell r="W57">
            <v>11.881717367130317</v>
          </cell>
          <cell r="X57">
            <v>15.7</v>
          </cell>
          <cell r="Y57">
            <v>26.09</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2.0233734519448949E-2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7.4359990762959605</v>
          </cell>
          <cell r="W58">
            <v>10.782265862820985</v>
          </cell>
          <cell r="X58">
            <v>26.3</v>
          </cell>
          <cell r="Y58">
            <v>38.14</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1.1337868480725705E-2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6.9713809328394767</v>
          </cell>
          <cell r="W59">
            <v>11.258040622098118</v>
          </cell>
          <cell r="X59">
            <v>24.66</v>
          </cell>
          <cell r="Y59">
            <v>39.82</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9.070294784580565E-3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7.7867674716015163</v>
          </cell>
          <cell r="W60">
            <v>10.695079528595299</v>
          </cell>
          <cell r="X60">
            <v>53.67</v>
          </cell>
          <cell r="Y60">
            <v>73.72</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1.1000000000000001</v>
          </cell>
          <cell r="AM60">
            <v>9.5935810221525215E-3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7.0463243582282615</v>
          </cell>
          <cell r="W61">
            <v>11.551368882456547</v>
          </cell>
          <cell r="X61">
            <v>48.57</v>
          </cell>
          <cell r="Y61">
            <v>79.62</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0.88000000000000012</v>
          </cell>
          <cell r="AM61">
            <v>7.6748648177220168E-3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7.8961833384606006</v>
          </cell>
          <cell r="W62">
            <v>10.630464325909756</v>
          </cell>
          <cell r="X62">
            <v>116.66</v>
          </cell>
          <cell r="Y62">
            <v>157.06</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8.721437292865928E-3</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7.3112830597484768</v>
          </cell>
          <cell r="W63">
            <v>11.568265823221621</v>
          </cell>
          <cell r="X63">
            <v>108.02</v>
          </cell>
          <cell r="Y63">
            <v>170.92</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6.9771498342927419E-3</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8.1214836402275132</v>
          </cell>
          <cell r="W64">
            <v>10.767399640828437</v>
          </cell>
          <cell r="X64">
            <v>156.38</v>
          </cell>
          <cell r="Y64">
            <v>207.33</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0.45</v>
          </cell>
          <cell r="AJ64">
            <v>18</v>
          </cell>
          <cell r="AK64">
            <v>10</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7.0852145247470153</v>
          </cell>
          <cell r="W65">
            <v>11.576067824928328</v>
          </cell>
          <cell r="X65">
            <v>136.43</v>
          </cell>
          <cell r="Y65">
            <v>222.9</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0.36</v>
          </cell>
          <cell r="AJ65">
            <v>19</v>
          </cell>
          <cell r="AK65">
            <v>10</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7.9512170286991086</v>
          </cell>
          <cell r="W66">
            <v>10.926675597630624</v>
          </cell>
          <cell r="X66">
            <v>199.54</v>
          </cell>
          <cell r="Y66">
            <v>274.20999999999998</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0.20250000000000001</v>
          </cell>
          <cell r="AJ66">
            <v>26</v>
          </cell>
          <cell r="AK66">
            <v>10</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7.5367748537160741</v>
          </cell>
          <cell r="W68">
            <v>11.029333980322454</v>
          </cell>
          <cell r="X68">
            <v>11.31</v>
          </cell>
          <cell r="Y68">
            <v>16.54</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3.6630036630036895E-2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6.7201890589171587</v>
          </cell>
          <cell r="W69">
            <v>11.325914773924847</v>
          </cell>
          <cell r="X69">
            <v>10.08</v>
          </cell>
          <cell r="Y69">
            <v>16.989999999999998</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2.9304029304029519E-2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8.1045143951846939</v>
          </cell>
          <cell r="W70">
            <v>10.525771736353937</v>
          </cell>
          <cell r="X70">
            <v>17.8</v>
          </cell>
          <cell r="Y70">
            <v>23.12</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2.5292168149311189E-2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6.7858561234485446</v>
          </cell>
          <cell r="W71">
            <v>11.516743894057228</v>
          </cell>
          <cell r="X71">
            <v>14.9</v>
          </cell>
          <cell r="Y71">
            <v>25.29</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2.0233734519448949E-2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7.626292895824176</v>
          </cell>
          <cell r="W72">
            <v>10.961519768320379</v>
          </cell>
          <cell r="X72">
            <v>26.97</v>
          </cell>
          <cell r="Y72">
            <v>38.770000000000003</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1.3</v>
          </cell>
          <cell r="AM72">
            <v>1.1337868480725705E-2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7.1793828694673136</v>
          </cell>
          <cell r="W73">
            <v>11.640303028038488</v>
          </cell>
          <cell r="X73">
            <v>25.39</v>
          </cell>
          <cell r="Y73">
            <v>41.17</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1.04</v>
          </cell>
          <cell r="AM73">
            <v>9.070294784580565E-3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8.1750508449176245</v>
          </cell>
          <cell r="W74">
            <v>10.951636972634931</v>
          </cell>
          <cell r="X74">
            <v>56.35</v>
          </cell>
          <cell r="Y74">
            <v>75.48</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1.1000000000000001</v>
          </cell>
          <cell r="AM74">
            <v>9.5935810221525215E-3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7.3616095005329951</v>
          </cell>
          <cell r="W75">
            <v>11.176697115547084</v>
          </cell>
          <cell r="X75">
            <v>50.74</v>
          </cell>
          <cell r="Y75">
            <v>77.03</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0.88000000000000012</v>
          </cell>
          <cell r="AM75">
            <v>7.6748648177220168E-3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7.4206448237478488</v>
          </cell>
          <cell r="W76">
            <v>10.955147221921333</v>
          </cell>
          <cell r="X76">
            <v>109.64</v>
          </cell>
          <cell r="Y76">
            <v>161.86000000000001</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8.721437292865928E-3</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6.6601463674396921</v>
          </cell>
          <cell r="W77">
            <v>11.6023866876575</v>
          </cell>
          <cell r="X77">
            <v>98.4</v>
          </cell>
          <cell r="Y77">
            <v>171.42</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6.9771498342927419E-3</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8.1582234603019117</v>
          </cell>
          <cell r="W78">
            <v>10.516433273430648</v>
          </cell>
          <cell r="X78">
            <v>157.09</v>
          </cell>
          <cell r="Y78">
            <v>202.5</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0.45</v>
          </cell>
          <cell r="AJ78">
            <v>20</v>
          </cell>
          <cell r="AK78">
            <v>10</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6.7954986547632874</v>
          </cell>
          <cell r="W79">
            <v>11.134510939373209</v>
          </cell>
          <cell r="X79">
            <v>130.85</v>
          </cell>
          <cell r="Y79">
            <v>214.4</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0.36</v>
          </cell>
          <cell r="AJ79">
            <v>21</v>
          </cell>
          <cell r="AK79">
            <v>10</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7.4468210698233399</v>
          </cell>
          <cell r="W80">
            <v>10.530202031911269</v>
          </cell>
          <cell r="X80">
            <v>186.88</v>
          </cell>
          <cell r="Y80">
            <v>264.26</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0.20250000000000001</v>
          </cell>
          <cell r="AJ80">
            <v>28</v>
          </cell>
          <cell r="AK80">
            <v>10</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7.7685565793697124</v>
          </cell>
          <cell r="W88">
            <v>10.333066842520729</v>
          </cell>
          <cell r="X88">
            <v>11.65</v>
          </cell>
          <cell r="Y88">
            <v>15.5</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7.1051094605561955</v>
          </cell>
          <cell r="W89">
            <v>11.829073602333967</v>
          </cell>
          <cell r="X89">
            <v>10.66</v>
          </cell>
          <cell r="Y89">
            <v>17.739999999999998</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7.5283093566672559</v>
          </cell>
          <cell r="W90">
            <v>11.09670363077438</v>
          </cell>
          <cell r="X90">
            <v>16.53</v>
          </cell>
          <cell r="Y90">
            <v>24.37</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6.6712064473976058</v>
          </cell>
          <cell r="W91">
            <v>11.390586401528754</v>
          </cell>
          <cell r="X91">
            <v>14.65</v>
          </cell>
          <cell r="Y91">
            <v>25.02</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8.1494381521863879</v>
          </cell>
          <cell r="W92">
            <v>10.360801994055947</v>
          </cell>
          <cell r="X92">
            <v>28.82</v>
          </cell>
          <cell r="Y92">
            <v>36.65</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7.3259539763420376</v>
          </cell>
          <cell r="W93">
            <v>11.621736211264942</v>
          </cell>
          <cell r="X93">
            <v>25.91</v>
          </cell>
          <cell r="Y93">
            <v>41.11</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7.6838189237437096</v>
          </cell>
          <cell r="W94">
            <v>11.09663049551652</v>
          </cell>
          <cell r="X94">
            <v>52.96</v>
          </cell>
          <cell r="Y94">
            <v>76.48</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7.1504369706665871</v>
          </cell>
          <cell r="W95">
            <v>11.254901462050444</v>
          </cell>
          <cell r="X95">
            <v>49.28</v>
          </cell>
          <cell r="Y95">
            <v>77.569999999999993</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7.9232203187208441</v>
          </cell>
          <cell r="W96">
            <v>10.703432863899517</v>
          </cell>
          <cell r="X96">
            <v>117.06</v>
          </cell>
          <cell r="Y96">
            <v>158.13999999999999</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6.9405691297417107</v>
          </cell>
          <cell r="W97">
            <v>11.388702468020316</v>
          </cell>
          <cell r="X97">
            <v>102.54</v>
          </cell>
          <cell r="Y97">
            <v>168.26</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7.8280424928517238</v>
          </cell>
          <cell r="W98">
            <v>10.335508245510299</v>
          </cell>
          <cell r="X98">
            <v>150.72999999999999</v>
          </cell>
          <cell r="Y98">
            <v>199.01</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6.8873267424620161</v>
          </cell>
          <cell r="W99">
            <v>11.245364166572195</v>
          </cell>
          <cell r="X99">
            <v>132.62</v>
          </cell>
          <cell r="Y99">
            <v>216.53</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7.5685108041586631</v>
          </cell>
          <cell r="W100">
            <v>11.008362905581416</v>
          </cell>
          <cell r="X100">
            <v>189.93</v>
          </cell>
          <cell r="Y100">
            <v>276.26</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7.4816611295257163</v>
          </cell>
          <cell r="W101">
            <v>10.379575222920593</v>
          </cell>
          <cell r="X101">
            <v>11.22</v>
          </cell>
          <cell r="Y101">
            <v>15.57</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6.7488386263804241</v>
          </cell>
          <cell r="W102">
            <v>11.448059673935632</v>
          </cell>
          <cell r="X102">
            <v>10.119999999999999</v>
          </cell>
          <cell r="Y102">
            <v>17.170000000000002</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8.1122754693657946</v>
          </cell>
          <cell r="W103">
            <v>10.623169092350748</v>
          </cell>
          <cell r="X103">
            <v>17.82</v>
          </cell>
          <cell r="Y103">
            <v>23.33</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6.8409468909681257</v>
          </cell>
          <cell r="W104">
            <v>11.405892598656315</v>
          </cell>
          <cell r="X104">
            <v>15.02</v>
          </cell>
          <cell r="Y104">
            <v>25.05</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8.0966377095585802</v>
          </cell>
          <cell r="W105">
            <v>10.94117571422189</v>
          </cell>
          <cell r="X105">
            <v>28.64</v>
          </cell>
          <cell r="Y105">
            <v>38.700000000000003</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7.2021694457706129</v>
          </cell>
          <cell r="W106">
            <v>11.58694504128556</v>
          </cell>
          <cell r="X106">
            <v>25.47</v>
          </cell>
          <cell r="Y106">
            <v>40.98</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8.0844359397599472</v>
          </cell>
          <cell r="W107">
            <v>10.763247392396389</v>
          </cell>
          <cell r="X107">
            <v>55.72</v>
          </cell>
          <cell r="Y107">
            <v>74.19</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6.963403229278307</v>
          </cell>
          <cell r="W108">
            <v>11.208948768570737</v>
          </cell>
          <cell r="X108">
            <v>47.99</v>
          </cell>
          <cell r="Y108">
            <v>77.260000000000005</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7.4893330201144845</v>
          </cell>
          <cell r="W109">
            <v>11.083290124741803</v>
          </cell>
          <cell r="X109">
            <v>110.65</v>
          </cell>
          <cell r="Y109">
            <v>163.75</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7.4029581099843966</v>
          </cell>
          <cell r="W110">
            <v>11.304598688244694</v>
          </cell>
          <cell r="X110">
            <v>109.38</v>
          </cell>
          <cell r="Y110">
            <v>167.02</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7.6739223926910984</v>
          </cell>
          <cell r="W111">
            <v>10.349472521897452</v>
          </cell>
          <cell r="X111">
            <v>147.76</v>
          </cell>
          <cell r="Y111">
            <v>199.28</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7.1416063869075996</v>
          </cell>
          <cell r="W112">
            <v>11.747246694694315</v>
          </cell>
          <cell r="X112">
            <v>137.51</v>
          </cell>
          <cell r="Y112">
            <v>226.2</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7.9140616444546259</v>
          </cell>
          <cell r="W113">
            <v>10.517961022889509</v>
          </cell>
          <cell r="X113">
            <v>198.6</v>
          </cell>
          <cell r="Y113">
            <v>263.95</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7.4281257089146102</v>
          </cell>
          <cell r="W115">
            <v>10.532151676137689</v>
          </cell>
          <cell r="X115">
            <v>11.14</v>
          </cell>
          <cell r="Y115">
            <v>15.8</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7.2347184565281895</v>
          </cell>
          <cell r="W116">
            <v>11.676733904296148</v>
          </cell>
          <cell r="X116">
            <v>10.85</v>
          </cell>
          <cell r="Y116">
            <v>17.52</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7.5149642284864822</v>
          </cell>
          <cell r="W117">
            <v>10.673195946718918</v>
          </cell>
          <cell r="X117">
            <v>16.5</v>
          </cell>
          <cell r="Y117">
            <v>23.44</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7.0651196373389098</v>
          </cell>
          <cell r="W118">
            <v>11.58890903802709</v>
          </cell>
          <cell r="X118">
            <v>15.52</v>
          </cell>
          <cell r="Y118">
            <v>25.45</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8.161906978315173</v>
          </cell>
          <cell r="W119">
            <v>10.654604060234616</v>
          </cell>
          <cell r="X119">
            <v>28.87</v>
          </cell>
          <cell r="Y119">
            <v>37.68</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6.7347734822326322</v>
          </cell>
          <cell r="W120">
            <v>11.882402268709649</v>
          </cell>
          <cell r="X120">
            <v>23.82</v>
          </cell>
          <cell r="Y120">
            <v>42.03</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7.603641249976917</v>
          </cell>
          <cell r="W121">
            <v>10.391104124629686</v>
          </cell>
          <cell r="X121">
            <v>52.41</v>
          </cell>
          <cell r="Y121">
            <v>71.62</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7.0964530517229933</v>
          </cell>
          <cell r="W122">
            <v>11.662625432144479</v>
          </cell>
          <cell r="X122">
            <v>48.91</v>
          </cell>
          <cell r="Y122">
            <v>80.38</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7.4528834821334593</v>
          </cell>
          <cell r="W123">
            <v>10.658606175664245</v>
          </cell>
          <cell r="X123">
            <v>110.11</v>
          </cell>
          <cell r="Y123">
            <v>157.47999999999999</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7.3632883945986158</v>
          </cell>
          <cell r="W124">
            <v>11.484926520669722</v>
          </cell>
          <cell r="X124">
            <v>108.79</v>
          </cell>
          <cell r="Y124">
            <v>169.69</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7.6507709439617999</v>
          </cell>
          <cell r="W125">
            <v>10.945444978363055</v>
          </cell>
          <cell r="X125">
            <v>147.32</v>
          </cell>
          <cell r="Y125">
            <v>210.76</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7.3340360450832112</v>
          </cell>
          <cell r="W126">
            <v>11.610692856651029</v>
          </cell>
          <cell r="X126">
            <v>141.22</v>
          </cell>
          <cell r="Y126">
            <v>223.57</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7.8942677347538837</v>
          </cell>
          <cell r="W127">
            <v>10.586732025371333</v>
          </cell>
          <cell r="X127">
            <v>198.11</v>
          </cell>
          <cell r="Y127">
            <v>265.67</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1</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1</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1</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0.35499999999999998</v>
          </cell>
          <cell r="P5">
            <v>0.27749166666666664</v>
          </cell>
          <cell r="Q5">
            <v>0.88200000000000001</v>
          </cell>
          <cell r="R5">
            <v>3</v>
          </cell>
          <cell r="S5">
            <v>0.83247499999999985</v>
          </cell>
          <cell r="T5">
            <v>0.94384920634920622</v>
          </cell>
          <cell r="U5">
            <v>3.5</v>
          </cell>
          <cell r="V5">
            <v>0</v>
          </cell>
          <cell r="W5">
            <v>140</v>
          </cell>
          <cell r="X5">
            <v>6.7</v>
          </cell>
          <cell r="Y5">
            <v>0</v>
          </cell>
          <cell r="Z5">
            <v>0</v>
          </cell>
          <cell r="AA5" t="str">
            <v>Bei</v>
          </cell>
          <cell r="AB5">
            <v>1</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1</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1</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1</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1</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1</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1</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1</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1</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1</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1</v>
          </cell>
          <cell r="AC16" t="str">
            <v>Portrait_Yuka</v>
          </cell>
          <cell r="AD16">
            <v>0</v>
          </cell>
          <cell r="AE16" t="b">
            <v>0</v>
          </cell>
          <cell r="AF16" t="b">
            <v>1</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1</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1</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1</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1</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1</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1</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1</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1</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1</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1</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1</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1</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1</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1</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1</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1</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1</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1</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1</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1</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1</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1</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1</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1</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1</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workbookViewId="1">
      <selection activeCell="B2" sqref="B2"/>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53</v>
      </c>
      <c r="N1" t="s">
        <v>25</v>
      </c>
      <c r="O1" s="6" t="s">
        <v>43</v>
      </c>
      <c r="P1" s="6" t="s">
        <v>44</v>
      </c>
    </row>
    <row r="2" spans="1:16">
      <c r="A2">
        <v>0</v>
      </c>
      <c r="D2" s="1">
        <v>0.99</v>
      </c>
      <c r="E2" s="1">
        <v>1200</v>
      </c>
      <c r="F2" t="s">
        <v>42</v>
      </c>
      <c r="G2" t="s">
        <v>235</v>
      </c>
      <c r="H2">
        <v>35</v>
      </c>
      <c r="I2">
        <v>15000</v>
      </c>
      <c r="M2">
        <v>4</v>
      </c>
      <c r="N2" t="s">
        <v>54</v>
      </c>
      <c r="O2" t="s">
        <v>50</v>
      </c>
    </row>
    <row r="3" spans="1:16">
      <c r="A3">
        <v>5</v>
      </c>
      <c r="D3" s="1">
        <v>1.99</v>
      </c>
      <c r="E3" s="1">
        <v>2500</v>
      </c>
      <c r="F3" t="s">
        <v>35</v>
      </c>
      <c r="G3" t="s">
        <v>236</v>
      </c>
      <c r="H3">
        <v>50</v>
      </c>
      <c r="I3">
        <v>25000</v>
      </c>
      <c r="K3">
        <v>1</v>
      </c>
      <c r="M3">
        <v>4</v>
      </c>
      <c r="N3" t="s">
        <v>55</v>
      </c>
      <c r="O3" t="s">
        <v>50</v>
      </c>
      <c r="P3" t="s">
        <v>45</v>
      </c>
    </row>
    <row r="4" spans="1:16">
      <c r="A4">
        <v>15</v>
      </c>
      <c r="D4" s="1">
        <v>2.99</v>
      </c>
      <c r="E4" s="1">
        <v>3900</v>
      </c>
      <c r="F4" t="s">
        <v>36</v>
      </c>
      <c r="G4" t="s">
        <v>237</v>
      </c>
      <c r="H4">
        <v>65</v>
      </c>
      <c r="I4">
        <v>30000</v>
      </c>
      <c r="L4">
        <v>2</v>
      </c>
      <c r="M4">
        <v>4</v>
      </c>
      <c r="N4" t="s">
        <v>56</v>
      </c>
      <c r="O4" t="s">
        <v>50</v>
      </c>
      <c r="P4" t="s">
        <v>47</v>
      </c>
    </row>
    <row r="5" spans="1:16">
      <c r="A5">
        <v>25</v>
      </c>
      <c r="D5" s="1">
        <v>3.99</v>
      </c>
      <c r="E5" s="1">
        <v>4900</v>
      </c>
      <c r="F5" t="s">
        <v>37</v>
      </c>
      <c r="G5" t="s">
        <v>238</v>
      </c>
      <c r="H5">
        <v>80</v>
      </c>
      <c r="I5">
        <v>30000</v>
      </c>
      <c r="L5">
        <v>3</v>
      </c>
      <c r="M5">
        <v>4</v>
      </c>
      <c r="N5" t="s">
        <v>57</v>
      </c>
      <c r="O5" t="s">
        <v>50</v>
      </c>
      <c r="P5" t="s">
        <v>48</v>
      </c>
    </row>
    <row r="6" spans="1:16">
      <c r="A6">
        <v>35</v>
      </c>
      <c r="D6" s="1">
        <v>4.99</v>
      </c>
      <c r="E6" s="1">
        <v>5900</v>
      </c>
      <c r="F6" t="s">
        <v>38</v>
      </c>
      <c r="G6" t="s">
        <v>239</v>
      </c>
      <c r="H6">
        <v>100</v>
      </c>
      <c r="I6">
        <v>30000</v>
      </c>
      <c r="L6">
        <v>4</v>
      </c>
      <c r="M6">
        <v>4</v>
      </c>
      <c r="N6" t="s">
        <v>58</v>
      </c>
      <c r="O6" t="s">
        <v>50</v>
      </c>
      <c r="P6" t="s">
        <v>228</v>
      </c>
    </row>
    <row r="7" spans="1:16">
      <c r="A7">
        <v>45</v>
      </c>
      <c r="D7" s="1">
        <v>5.99</v>
      </c>
      <c r="E7" s="1">
        <v>7500</v>
      </c>
      <c r="F7" t="s">
        <v>224</v>
      </c>
      <c r="G7" t="s">
        <v>240</v>
      </c>
      <c r="H7">
        <v>100</v>
      </c>
      <c r="I7">
        <v>35000</v>
      </c>
      <c r="L7">
        <v>5</v>
      </c>
      <c r="M7">
        <v>4</v>
      </c>
      <c r="N7" t="s">
        <v>231</v>
      </c>
      <c r="O7" t="s">
        <v>50</v>
      </c>
      <c r="P7" t="s">
        <v>229</v>
      </c>
    </row>
    <row r="8" spans="1:16">
      <c r="A8">
        <v>55</v>
      </c>
      <c r="D8" s="1">
        <v>7.99</v>
      </c>
      <c r="E8" s="1">
        <v>9900</v>
      </c>
      <c r="F8" t="s">
        <v>225</v>
      </c>
      <c r="G8" t="s">
        <v>241</v>
      </c>
      <c r="H8">
        <v>120</v>
      </c>
      <c r="I8">
        <v>35000</v>
      </c>
      <c r="L8">
        <v>6</v>
      </c>
      <c r="M8">
        <v>4</v>
      </c>
      <c r="N8" t="s">
        <v>232</v>
      </c>
      <c r="O8" t="s">
        <v>50</v>
      </c>
      <c r="P8" t="s">
        <v>230</v>
      </c>
    </row>
    <row r="9" spans="1:16">
      <c r="A9">
        <v>65</v>
      </c>
      <c r="D9" s="1">
        <v>8.99</v>
      </c>
      <c r="E9" s="1">
        <v>11000</v>
      </c>
      <c r="F9" t="s">
        <v>226</v>
      </c>
      <c r="G9" t="s">
        <v>242</v>
      </c>
      <c r="H9">
        <v>120</v>
      </c>
      <c r="I9">
        <v>40000</v>
      </c>
      <c r="L9">
        <v>7</v>
      </c>
      <c r="M9">
        <v>4</v>
      </c>
      <c r="N9" t="s">
        <v>233</v>
      </c>
      <c r="O9" t="s">
        <v>50</v>
      </c>
      <c r="P9" t="s">
        <v>49</v>
      </c>
    </row>
    <row r="10" spans="1:16">
      <c r="A10">
        <v>75</v>
      </c>
      <c r="D10" s="1">
        <v>9.99</v>
      </c>
      <c r="E10" s="1">
        <v>12000</v>
      </c>
      <c r="F10" t="s">
        <v>227</v>
      </c>
      <c r="G10" t="s">
        <v>243</v>
      </c>
      <c r="H10">
        <v>135</v>
      </c>
      <c r="I10">
        <v>45000</v>
      </c>
      <c r="L10">
        <v>7</v>
      </c>
      <c r="M10">
        <v>4</v>
      </c>
      <c r="N10" t="s">
        <v>234</v>
      </c>
      <c r="O10" t="s">
        <v>50</v>
      </c>
      <c r="P10" t="s">
        <v>49</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D2" sqref="D2"/>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51</v>
      </c>
      <c r="B1" s="5" t="s">
        <v>30</v>
      </c>
      <c r="C1" s="5" t="s">
        <v>29</v>
      </c>
      <c r="D1" s="2" t="s">
        <v>11</v>
      </c>
      <c r="E1" s="3" t="s">
        <v>13</v>
      </c>
      <c r="F1" s="3" t="s">
        <v>61</v>
      </c>
      <c r="G1" s="3" t="s">
        <v>60</v>
      </c>
      <c r="H1" t="s">
        <v>25</v>
      </c>
      <c r="I1" t="s">
        <v>0</v>
      </c>
    </row>
    <row r="2" spans="1:9">
      <c r="A2" t="s">
        <v>52</v>
      </c>
      <c r="B2" s="1">
        <v>29.99</v>
      </c>
      <c r="C2" s="1">
        <v>33000</v>
      </c>
      <c r="D2" t="s">
        <v>244</v>
      </c>
      <c r="E2">
        <v>240</v>
      </c>
      <c r="F2">
        <v>15</v>
      </c>
      <c r="G2">
        <v>30</v>
      </c>
      <c r="H2" t="s">
        <v>59</v>
      </c>
      <c r="I2" t="s">
        <v>62</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workbookViewId="0">
      <pane ySplit="1" topLeftCell="A8" activePane="bottomLeft" state="frozen"/>
      <selection pane="bottomLeft" activeCell="E21" sqref="E21"/>
    </sheetView>
    <sheetView zoomScaleNormal="100" workbookViewId="1">
      <selection activeCell="N2" sqref="N2"/>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64</v>
      </c>
      <c r="B1" s="8" t="s">
        <v>118</v>
      </c>
      <c r="C1" s="6" t="s">
        <v>119</v>
      </c>
      <c r="D1" s="6" t="s">
        <v>120</v>
      </c>
      <c r="E1" s="6" t="s">
        <v>121</v>
      </c>
      <c r="F1" s="6" t="s">
        <v>149</v>
      </c>
      <c r="G1" s="6" t="s">
        <v>150</v>
      </c>
      <c r="H1" s="3" t="s">
        <v>65</v>
      </c>
      <c r="I1" s="3" t="s">
        <v>66</v>
      </c>
      <c r="J1" s="6" t="s">
        <v>326</v>
      </c>
      <c r="K1" s="8" t="s">
        <v>107</v>
      </c>
      <c r="L1" s="8" t="s">
        <v>106</v>
      </c>
      <c r="N1" t="s">
        <v>139</v>
      </c>
      <c r="P1" t="s">
        <v>100</v>
      </c>
      <c r="Q1" t="s">
        <v>135</v>
      </c>
      <c r="R1" t="s">
        <v>101</v>
      </c>
      <c r="S1" t="s">
        <v>102</v>
      </c>
      <c r="T1" t="s">
        <v>122</v>
      </c>
      <c r="U1" t="s">
        <v>136</v>
      </c>
      <c r="V1" t="s">
        <v>137</v>
      </c>
      <c r="W1" t="s">
        <v>138</v>
      </c>
      <c r="Y1" t="s">
        <v>123</v>
      </c>
      <c r="Z1" t="s">
        <v>128</v>
      </c>
      <c r="AA1" t="s">
        <v>124</v>
      </c>
      <c r="AB1" t="s">
        <v>125</v>
      </c>
      <c r="AC1" t="s">
        <v>126</v>
      </c>
      <c r="AD1" t="s">
        <v>127</v>
      </c>
    </row>
    <row r="2" spans="1:30">
      <c r="A2">
        <v>1</v>
      </c>
      <c r="B2">
        <f ca="1">RAND()</f>
        <v>0.53955938416926608</v>
      </c>
      <c r="C2">
        <f t="shared" ref="C2:C32" ca="1" si="0">RAND()</f>
        <v>0.70886348469366622</v>
      </c>
      <c r="D2" t="str">
        <f ca="1">VLOOKUP($B2
+IF(D1="DI",1,
IF(D1="EN",2,
IF(D1="GO",3,0))),$AC:$AD,MATCH($AD$1,$AC$1:$AD$1,0),1)</f>
        <v>EN</v>
      </c>
      <c r="E2">
        <f ca="1">ROUNDDOWN(VLOOKUP(D2,$P:$W,MATCH($U$1,$P$1:$W$1,0),0)+C2*(VLOOKUP(D2,$P:$W,MATCH($V$1,$P$1:$W$1,0),0)-VLOOKUP(D2,$P:$W,MATCH($U$1,$P$1:$W$1,0),0)+10^ABS(VLOOKUP(D2,$P:$W,MATCH($W$1,$P$1:$W$1,0),0))),VLOOKUP(D2,$P:$W,MATCH($W$1,$P$1:$W$1,0),0))</f>
        <v>8</v>
      </c>
      <c r="F2" t="s">
        <v>131</v>
      </c>
      <c r="G2">
        <v>7</v>
      </c>
      <c r="H2" t="s">
        <v>323</v>
      </c>
      <c r="I2">
        <v>5</v>
      </c>
      <c r="J2" t="str">
        <f>IF(H2="GO",
  IF(I2&lt;100,"골드이상",""),
IF(H2="DI",
  IF(I2&gt;29,"다이아너무많음",
  IF(I2&gt;9,"다이아다소많음","")),""))</f>
        <v/>
      </c>
      <c r="K2" t="str">
        <f>L2</f>
        <v>{"dy":1,"cd":"DI","cn":5}</v>
      </c>
      <c r="L2" t="str">
        <f>"{"""&amp;A$1&amp;""":"&amp;A2
&amp;","""&amp;H$1&amp;""":"""&amp;H2&amp;""""
&amp;","""&amp;I$1&amp;""":"&amp;I2&amp;"}"</f>
        <v>{"dy":1,"cd":"DI","cn":5}</v>
      </c>
      <c r="N2" t="str">
        <f ca="1">"["&amp;
IF(LEFT(OFFSET(K1,COUNTA(K:K)-1,0),1)=",",SUBSTITUTE(OFFSET(K1,COUNTA(K:K)-1,0),",","",1),OFFSET(K1,COUNTA(K:K)-1,0))
&amp;"]"</f>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dy":29,"cd":"EN","cn":7},{"dy":30,"cd":"GO","cn":1600},{"dy":31,"cd":"EN","cn":6}]</v>
      </c>
      <c r="P2" t="s">
        <v>98</v>
      </c>
      <c r="Q2">
        <f ca="1">COUNTIF(D:D,P2)</f>
        <v>15</v>
      </c>
      <c r="R2">
        <f>COUNTIF(H:H,P2)</f>
        <v>14</v>
      </c>
      <c r="S2">
        <f>SUMIF(H:H,P2,I:I)</f>
        <v>98</v>
      </c>
      <c r="T2">
        <f>S2/R2</f>
        <v>7</v>
      </c>
      <c r="U2">
        <v>6</v>
      </c>
      <c r="V2">
        <v>9</v>
      </c>
      <c r="W2">
        <v>0</v>
      </c>
      <c r="Y2">
        <v>1</v>
      </c>
      <c r="Z2">
        <v>0</v>
      </c>
      <c r="AA2">
        <v>14</v>
      </c>
      <c r="AB2">
        <f>AA2/SUMIF(Z:Z,Z2,AA:AA)</f>
        <v>0.46666666666666667</v>
      </c>
      <c r="AC2">
        <v>0</v>
      </c>
      <c r="AD2" t="s">
        <v>130</v>
      </c>
    </row>
    <row r="3" spans="1:30">
      <c r="A3">
        <v>2</v>
      </c>
      <c r="B3">
        <f t="shared" ref="B3:B32" ca="1" si="1">RAND()</f>
        <v>0.50395426060328019</v>
      </c>
      <c r="C3">
        <f t="shared" ca="1" si="0"/>
        <v>6.6447353647805296E-2</v>
      </c>
      <c r="D3" t="str">
        <f t="shared" ref="D3:D32" ca="1" si="2">VLOOKUP($B3
+IF(D2="DI",1,
IF(D2="EN",2,
IF(D2="GO",3,0))),$AC:$AD,MATCH($AD$1,$AC$1:$AD$1,0),1)</f>
        <v>GO</v>
      </c>
      <c r="E3">
        <f t="shared" ref="E3:E32" ca="1" si="3">ROUNDDOWN(VLOOKUP(D3,$P:$W,MATCH($U$1,$P$1:$W$1,0),0)+C3*(VLOOKUP(D3,$P:$W,MATCH($V$1,$P$1:$W$1,0),0)-VLOOKUP(D3,$P:$W,MATCH($U$1,$P$1:$W$1,0),0)+10^ABS(VLOOKUP(D3,$P:$W,MATCH($W$1,$P$1:$W$1,0),0))),VLOOKUP(D3,$P:$W,MATCH($W$1,$P$1:$W$1,0),0))</f>
        <v>700</v>
      </c>
      <c r="F3" t="s">
        <v>129</v>
      </c>
      <c r="G3">
        <v>800</v>
      </c>
      <c r="H3" t="s">
        <v>129</v>
      </c>
      <c r="I3">
        <v>1200</v>
      </c>
      <c r="J3" t="str">
        <f t="shared" ref="J3:J32" si="4">IF(H3="GO",
  IF(I3&lt;100,"골드이상",""),
IF(H3="DI",
  IF(I3&gt;29,"다이아너무많음",
  IF(I3&gt;9,"다이아다소많음","")),""))</f>
        <v/>
      </c>
      <c r="K3" t="str">
        <f>K2&amp;","&amp;L3</f>
        <v>{"dy":1,"cd":"DI","cn":5},{"dy":2,"cd":"GO","cn":1200}</v>
      </c>
      <c r="L3" t="str">
        <f t="shared" ref="L3:L32" si="5">"{"""&amp;A$1&amp;""":"&amp;A3
&amp;","""&amp;H$1&amp;""":"""&amp;H3&amp;""""
&amp;","""&amp;I$1&amp;""":"&amp;I3&amp;"}"</f>
        <v>{"dy":2,"cd":"GO","cn":1200}</v>
      </c>
      <c r="P3" t="s">
        <v>69</v>
      </c>
      <c r="Q3">
        <f t="shared" ref="Q3:Q4" ca="1" si="6">COUNTIF(D:D,P3)</f>
        <v>13</v>
      </c>
      <c r="R3">
        <f t="shared" ref="R3:R4" si="7">COUNTIF(H:H,P3)</f>
        <v>13</v>
      </c>
      <c r="S3">
        <f t="shared" ref="S3:S4" si="8">SUMIF(H:H,P3,I:I)</f>
        <v>24100</v>
      </c>
      <c r="T3">
        <f>S3/R3</f>
        <v>1853.8461538461538</v>
      </c>
      <c r="U3">
        <v>500</v>
      </c>
      <c r="V3">
        <v>3500</v>
      </c>
      <c r="W3">
        <v>-2</v>
      </c>
      <c r="Y3">
        <v>2</v>
      </c>
      <c r="Z3">
        <v>0</v>
      </c>
      <c r="AA3">
        <v>14</v>
      </c>
      <c r="AB3">
        <f t="shared" ref="AB3:AB10" si="9">AA3/SUMIF(Z:Z,Z3,AA:AA)</f>
        <v>0.46666666666666667</v>
      </c>
      <c r="AC3">
        <f>AC2+AB2</f>
        <v>0.46666666666666667</v>
      </c>
      <c r="AD3" t="s">
        <v>132</v>
      </c>
    </row>
    <row r="4" spans="1:30">
      <c r="A4">
        <v>3</v>
      </c>
      <c r="B4">
        <f t="shared" ca="1" si="1"/>
        <v>0.42348030631267131</v>
      </c>
      <c r="C4">
        <f t="shared" ca="1" si="0"/>
        <v>0.75257450354080924</v>
      </c>
      <c r="D4" t="str">
        <f t="shared" ca="1" si="2"/>
        <v>EN</v>
      </c>
      <c r="E4">
        <f t="shared" ca="1" si="3"/>
        <v>9</v>
      </c>
      <c r="F4" t="s">
        <v>131</v>
      </c>
      <c r="G4">
        <v>12</v>
      </c>
      <c r="H4" t="s">
        <v>131</v>
      </c>
      <c r="I4">
        <v>7</v>
      </c>
      <c r="J4" t="str">
        <f t="shared" si="4"/>
        <v/>
      </c>
      <c r="K4" t="str">
        <f t="shared" ref="K4:K32" si="10">K3&amp;","&amp;L4</f>
        <v>{"dy":1,"cd":"DI","cn":5},{"dy":2,"cd":"GO","cn":1200},{"dy":3,"cd":"EN","cn":7}</v>
      </c>
      <c r="L4" t="str">
        <f t="shared" si="5"/>
        <v>{"dy":3,"cd":"EN","cn":7}</v>
      </c>
      <c r="P4" t="s">
        <v>99</v>
      </c>
      <c r="Q4">
        <f t="shared" ca="1" si="6"/>
        <v>3</v>
      </c>
      <c r="R4">
        <f t="shared" si="7"/>
        <v>4</v>
      </c>
      <c r="S4">
        <f t="shared" si="8"/>
        <v>17</v>
      </c>
      <c r="T4">
        <f>S4/R4</f>
        <v>4.25</v>
      </c>
      <c r="U4">
        <v>3</v>
      </c>
      <c r="V4">
        <v>6</v>
      </c>
      <c r="W4">
        <v>0</v>
      </c>
      <c r="Y4">
        <v>3</v>
      </c>
      <c r="Z4">
        <v>0</v>
      </c>
      <c r="AA4">
        <v>2</v>
      </c>
      <c r="AB4">
        <f t="shared" si="9"/>
        <v>6.6666666666666666E-2</v>
      </c>
      <c r="AC4">
        <f>AC3+AB3</f>
        <v>0.93333333333333335</v>
      </c>
      <c r="AD4" t="s">
        <v>134</v>
      </c>
    </row>
    <row r="5" spans="1:30">
      <c r="A5">
        <v>4</v>
      </c>
      <c r="B5">
        <f t="shared" ca="1" si="1"/>
        <v>0.21911046275790003</v>
      </c>
      <c r="C5">
        <f t="shared" ca="1" si="0"/>
        <v>0.88409509817658283</v>
      </c>
      <c r="D5" t="str">
        <f t="shared" ca="1" si="2"/>
        <v>GO</v>
      </c>
      <c r="E5">
        <f t="shared" ca="1" si="3"/>
        <v>3200</v>
      </c>
      <c r="F5" t="s">
        <v>129</v>
      </c>
      <c r="G5">
        <v>1000</v>
      </c>
      <c r="H5" t="s">
        <v>129</v>
      </c>
      <c r="I5">
        <v>2600</v>
      </c>
      <c r="J5" t="str">
        <f t="shared" si="4"/>
        <v/>
      </c>
      <c r="K5" t="str">
        <f t="shared" si="10"/>
        <v>{"dy":1,"cd":"DI","cn":5},{"dy":2,"cd":"GO","cn":1200},{"dy":3,"cd":"EN","cn":7},{"dy":4,"cd":"GO","cn":2600}</v>
      </c>
      <c r="L5" t="str">
        <f t="shared" si="5"/>
        <v>{"dy":4,"cd":"GO","cn":2600}</v>
      </c>
      <c r="Y5">
        <v>1</v>
      </c>
      <c r="Z5">
        <v>1</v>
      </c>
      <c r="AA5">
        <f>VLOOKUP($Y5,$Y:$AD,MATCH(AA$1,$Y$1:$AD$1,0),0)</f>
        <v>14</v>
      </c>
      <c r="AB5">
        <f t="shared" si="9"/>
        <v>0.5</v>
      </c>
      <c r="AC5">
        <f>AC4+AB4</f>
        <v>1</v>
      </c>
      <c r="AD5" t="str">
        <f>VLOOKUP($Y5,$Y:$AD,MATCH(AD$1,$Y$1:$AD$1,0),0)</f>
        <v>GO</v>
      </c>
    </row>
    <row r="6" spans="1:30">
      <c r="A6">
        <v>5</v>
      </c>
      <c r="B6">
        <f t="shared" ca="1" si="1"/>
        <v>0.92735275946391127</v>
      </c>
      <c r="C6">
        <f t="shared" ca="1" si="0"/>
        <v>0.37637905278628081</v>
      </c>
      <c r="D6" t="str">
        <f t="shared" ca="1" si="2"/>
        <v>DI</v>
      </c>
      <c r="E6">
        <f t="shared" ca="1" si="3"/>
        <v>4</v>
      </c>
      <c r="F6" t="s">
        <v>131</v>
      </c>
      <c r="G6">
        <v>5</v>
      </c>
      <c r="H6" t="s">
        <v>131</v>
      </c>
      <c r="I6">
        <v>6</v>
      </c>
      <c r="J6" t="str">
        <f t="shared" si="4"/>
        <v/>
      </c>
      <c r="K6" t="str">
        <f t="shared" si="10"/>
        <v>{"dy":1,"cd":"DI","cn":5},{"dy":2,"cd":"GO","cn":1200},{"dy":3,"cd":"EN","cn":7},{"dy":4,"cd":"GO","cn":2600},{"dy":5,"cd":"EN","cn":6}</v>
      </c>
      <c r="L6" t="str">
        <f t="shared" si="5"/>
        <v>{"dy":5,"cd":"EN","cn":6}</v>
      </c>
      <c r="Y6">
        <v>2</v>
      </c>
      <c r="Z6">
        <v>1</v>
      </c>
      <c r="AA6">
        <f t="shared" ref="AA6:AA10" si="11">VLOOKUP($Y6,$Y:$AD,MATCH(AA$1,$Y$1:$AD$1,0),0)</f>
        <v>14</v>
      </c>
      <c r="AB6">
        <f t="shared" si="9"/>
        <v>0.5</v>
      </c>
      <c r="AC6">
        <f t="shared" ref="AC6:AC10" si="12">AC5+AB5</f>
        <v>1.5</v>
      </c>
      <c r="AD6" t="str">
        <f t="shared" ref="AD6:AD10" si="13">VLOOKUP($Y6,$Y:$AD,MATCH(AD$1,$Y$1:$AD$1,0),0)</f>
        <v>EN</v>
      </c>
    </row>
    <row r="7" spans="1:30">
      <c r="A7">
        <v>6</v>
      </c>
      <c r="B7">
        <f t="shared" ca="1" si="1"/>
        <v>0.76173538915850403</v>
      </c>
      <c r="C7">
        <f t="shared" ca="1" si="0"/>
        <v>0.57072205239292562</v>
      </c>
      <c r="D7" t="str">
        <f t="shared" ca="1" si="2"/>
        <v>EN</v>
      </c>
      <c r="E7">
        <f t="shared" ca="1" si="3"/>
        <v>8</v>
      </c>
      <c r="F7" t="s">
        <v>129</v>
      </c>
      <c r="G7">
        <v>900</v>
      </c>
      <c r="H7" t="s">
        <v>129</v>
      </c>
      <c r="I7">
        <v>1500</v>
      </c>
      <c r="J7" t="str">
        <f t="shared" si="4"/>
        <v/>
      </c>
      <c r="K7" t="str">
        <f t="shared" si="10"/>
        <v>{"dy":1,"cd":"DI","cn":5},{"dy":2,"cd":"GO","cn":1200},{"dy":3,"cd":"EN","cn":7},{"dy":4,"cd":"GO","cn":2600},{"dy":5,"cd":"EN","cn":6},{"dy":6,"cd":"GO","cn":1500}</v>
      </c>
      <c r="L7" t="str">
        <f t="shared" si="5"/>
        <v>{"dy":6,"cd":"GO","cn":1500}</v>
      </c>
      <c r="Y7">
        <v>1</v>
      </c>
      <c r="Z7">
        <v>2</v>
      </c>
      <c r="AA7">
        <f t="shared" si="11"/>
        <v>14</v>
      </c>
      <c r="AB7">
        <f t="shared" si="9"/>
        <v>0.875</v>
      </c>
      <c r="AC7">
        <f t="shared" si="12"/>
        <v>2</v>
      </c>
      <c r="AD7" t="str">
        <f t="shared" si="13"/>
        <v>GO</v>
      </c>
    </row>
    <row r="8" spans="1:30">
      <c r="A8">
        <v>7</v>
      </c>
      <c r="B8">
        <f t="shared" ca="1" si="1"/>
        <v>0.38593260085552639</v>
      </c>
      <c r="C8">
        <f t="shared" ca="1" si="0"/>
        <v>0.51969147270663574</v>
      </c>
      <c r="D8" t="str">
        <f t="shared" ca="1" si="2"/>
        <v>GO</v>
      </c>
      <c r="E8">
        <f t="shared" ca="1" si="3"/>
        <v>2100</v>
      </c>
      <c r="F8" t="s">
        <v>131</v>
      </c>
      <c r="G8">
        <v>6</v>
      </c>
      <c r="H8" t="s">
        <v>131</v>
      </c>
      <c r="I8">
        <v>6</v>
      </c>
      <c r="J8" t="str">
        <f t="shared" si="4"/>
        <v/>
      </c>
      <c r="K8" t="str">
        <f t="shared" si="10"/>
        <v>{"dy":1,"cd":"DI","cn":5},{"dy":2,"cd":"GO","cn":1200},{"dy":3,"cd":"EN","cn":7},{"dy":4,"cd":"GO","cn":2600},{"dy":5,"cd":"EN","cn":6},{"dy":6,"cd":"GO","cn":1500},{"dy":7,"cd":"EN","cn":6}</v>
      </c>
      <c r="L8" t="str">
        <f t="shared" si="5"/>
        <v>{"dy":7,"cd":"EN","cn":6}</v>
      </c>
      <c r="Y8">
        <v>3</v>
      </c>
      <c r="Z8">
        <v>2</v>
      </c>
      <c r="AA8">
        <f t="shared" si="11"/>
        <v>2</v>
      </c>
      <c r="AB8">
        <f t="shared" si="9"/>
        <v>0.125</v>
      </c>
      <c r="AC8">
        <f t="shared" si="12"/>
        <v>2.875</v>
      </c>
      <c r="AD8" t="str">
        <f t="shared" si="13"/>
        <v>DI</v>
      </c>
    </row>
    <row r="9" spans="1:30">
      <c r="A9">
        <v>8</v>
      </c>
      <c r="B9">
        <f t="shared" ca="1" si="1"/>
        <v>0.69666782283842121</v>
      </c>
      <c r="C9">
        <f t="shared" ca="1" si="0"/>
        <v>0.57002734531848054</v>
      </c>
      <c r="D9" t="str">
        <f t="shared" ca="1" si="2"/>
        <v>EN</v>
      </c>
      <c r="E9">
        <f t="shared" ca="1" si="3"/>
        <v>8</v>
      </c>
      <c r="F9" t="s">
        <v>133</v>
      </c>
      <c r="G9">
        <v>3</v>
      </c>
      <c r="H9" t="s">
        <v>129</v>
      </c>
      <c r="I9">
        <v>2300</v>
      </c>
      <c r="J9" t="str">
        <f t="shared" si="4"/>
        <v/>
      </c>
      <c r="K9" t="str">
        <f t="shared" si="10"/>
        <v>{"dy":1,"cd":"DI","cn":5},{"dy":2,"cd":"GO","cn":1200},{"dy":3,"cd":"EN","cn":7},{"dy":4,"cd":"GO","cn":2600},{"dy":5,"cd":"EN","cn":6},{"dy":6,"cd":"GO","cn":1500},{"dy":7,"cd":"EN","cn":6},{"dy":8,"cd":"GO","cn":2300}</v>
      </c>
      <c r="L9" t="str">
        <f t="shared" si="5"/>
        <v>{"dy":8,"cd":"GO","cn":2300}</v>
      </c>
      <c r="Y9">
        <v>2</v>
      </c>
      <c r="Z9">
        <v>3</v>
      </c>
      <c r="AA9">
        <f t="shared" si="11"/>
        <v>14</v>
      </c>
      <c r="AB9">
        <f t="shared" si="9"/>
        <v>0.875</v>
      </c>
      <c r="AC9">
        <f t="shared" si="12"/>
        <v>3</v>
      </c>
      <c r="AD9" t="str">
        <f t="shared" si="13"/>
        <v>EN</v>
      </c>
    </row>
    <row r="10" spans="1:30">
      <c r="A10">
        <v>9</v>
      </c>
      <c r="B10">
        <f t="shared" ca="1" si="1"/>
        <v>0.2499930037869138</v>
      </c>
      <c r="C10">
        <f t="shared" ca="1" si="0"/>
        <v>0.19198553123870898</v>
      </c>
      <c r="D10" t="str">
        <f t="shared" ca="1" si="2"/>
        <v>GO</v>
      </c>
      <c r="E10">
        <f t="shared" ca="1" si="3"/>
        <v>1000</v>
      </c>
      <c r="F10" t="s">
        <v>129</v>
      </c>
      <c r="G10">
        <v>700</v>
      </c>
      <c r="H10" t="s">
        <v>133</v>
      </c>
      <c r="I10">
        <v>4</v>
      </c>
      <c r="J10" t="str">
        <f t="shared" si="4"/>
        <v/>
      </c>
      <c r="K10" t="str">
        <f t="shared" si="10"/>
        <v>{"dy":1,"cd":"DI","cn":5},{"dy":2,"cd":"GO","cn":1200},{"dy":3,"cd":"EN","cn":7},{"dy":4,"cd":"GO","cn":2600},{"dy":5,"cd":"EN","cn":6},{"dy":6,"cd":"GO","cn":1500},{"dy":7,"cd":"EN","cn":6},{"dy":8,"cd":"GO","cn":2300},{"dy":9,"cd":"DI","cn":4}</v>
      </c>
      <c r="L10" t="str">
        <f t="shared" si="5"/>
        <v>{"dy":9,"cd":"DI","cn":4}</v>
      </c>
      <c r="Y10">
        <v>3</v>
      </c>
      <c r="Z10">
        <v>3</v>
      </c>
      <c r="AA10">
        <f t="shared" si="11"/>
        <v>2</v>
      </c>
      <c r="AB10">
        <f t="shared" si="9"/>
        <v>0.125</v>
      </c>
      <c r="AC10">
        <f t="shared" si="12"/>
        <v>3.875</v>
      </c>
      <c r="AD10" t="str">
        <f t="shared" si="13"/>
        <v>DI</v>
      </c>
    </row>
    <row r="11" spans="1:30">
      <c r="A11">
        <v>10</v>
      </c>
      <c r="B11">
        <f t="shared" ca="1" si="1"/>
        <v>0.44321729752820438</v>
      </c>
      <c r="C11">
        <f t="shared" ca="1" si="0"/>
        <v>0.51061168804127932</v>
      </c>
      <c r="D11" t="str">
        <f t="shared" ca="1" si="2"/>
        <v>EN</v>
      </c>
      <c r="E11">
        <f t="shared" ca="1" si="3"/>
        <v>8</v>
      </c>
      <c r="F11" t="s">
        <v>131</v>
      </c>
      <c r="G11">
        <v>10</v>
      </c>
      <c r="H11" t="s">
        <v>131</v>
      </c>
      <c r="I11">
        <v>6</v>
      </c>
      <c r="J11" t="str">
        <f t="shared" si="4"/>
        <v/>
      </c>
      <c r="K11" t="str">
        <f t="shared" si="10"/>
        <v>{"dy":1,"cd":"DI","cn":5},{"dy":2,"cd":"GO","cn":1200},{"dy":3,"cd":"EN","cn":7},{"dy":4,"cd":"GO","cn":2600},{"dy":5,"cd":"EN","cn":6},{"dy":6,"cd":"GO","cn":1500},{"dy":7,"cd":"EN","cn":6},{"dy":8,"cd":"GO","cn":2300},{"dy":9,"cd":"DI","cn":4},{"dy":10,"cd":"EN","cn":6}</v>
      </c>
      <c r="L11" t="str">
        <f t="shared" si="5"/>
        <v>{"dy":10,"cd":"EN","cn":6}</v>
      </c>
    </row>
    <row r="12" spans="1:30">
      <c r="A12">
        <v>11</v>
      </c>
      <c r="B12">
        <f t="shared" ca="1" si="1"/>
        <v>0.88130666519459977</v>
      </c>
      <c r="C12">
        <f t="shared" ca="1" si="0"/>
        <v>0.84739645638164185</v>
      </c>
      <c r="D12" t="str">
        <f t="shared" ca="1" si="2"/>
        <v>DI</v>
      </c>
      <c r="E12">
        <f t="shared" ca="1" si="3"/>
        <v>6</v>
      </c>
      <c r="F12" t="s">
        <v>129</v>
      </c>
      <c r="G12">
        <v>1300</v>
      </c>
      <c r="H12" t="s">
        <v>129</v>
      </c>
      <c r="I12">
        <v>1600</v>
      </c>
      <c r="J12" t="str">
        <f t="shared" si="4"/>
        <v/>
      </c>
      <c r="K12" t="str">
        <f t="shared" si="10"/>
        <v>{"dy":1,"cd":"DI","cn":5},{"dy":2,"cd":"GO","cn":1200},{"dy":3,"cd":"EN","cn":7},{"dy":4,"cd":"GO","cn":2600},{"dy":5,"cd":"EN","cn":6},{"dy":6,"cd":"GO","cn":1500},{"dy":7,"cd":"EN","cn":6},{"dy":8,"cd":"GO","cn":2300},{"dy":9,"cd":"DI","cn":4},{"dy":10,"cd":"EN","cn":6},{"dy":11,"cd":"GO","cn":1600}</v>
      </c>
      <c r="L12" t="str">
        <f t="shared" si="5"/>
        <v>{"dy":11,"cd":"GO","cn":1600}</v>
      </c>
    </row>
    <row r="13" spans="1:30">
      <c r="A13">
        <v>12</v>
      </c>
      <c r="B13">
        <f t="shared" ca="1" si="1"/>
        <v>0.64176444601803861</v>
      </c>
      <c r="C13">
        <f t="shared" ca="1" si="0"/>
        <v>0.94547642426207024</v>
      </c>
      <c r="D13" t="str">
        <f t="shared" ca="1" si="2"/>
        <v>EN</v>
      </c>
      <c r="E13">
        <f t="shared" ca="1" si="3"/>
        <v>9</v>
      </c>
      <c r="F13" t="s">
        <v>131</v>
      </c>
      <c r="G13">
        <v>6</v>
      </c>
      <c r="H13" t="s">
        <v>131</v>
      </c>
      <c r="I13">
        <v>9</v>
      </c>
      <c r="J13" t="str">
        <f t="shared" si="4"/>
        <v/>
      </c>
      <c r="K13" t="str">
        <f t="shared" si="10"/>
        <v>{"dy":1,"cd":"DI","cn":5},{"dy":2,"cd":"GO","cn":1200},{"dy":3,"cd":"EN","cn":7},{"dy":4,"cd":"GO","cn":2600},{"dy":5,"cd":"EN","cn":6},{"dy":6,"cd":"GO","cn":1500},{"dy":7,"cd":"EN","cn":6},{"dy":8,"cd":"GO","cn":2300},{"dy":9,"cd":"DI","cn":4},{"dy":10,"cd":"EN","cn":6},{"dy":11,"cd":"GO","cn":1600},{"dy":12,"cd":"EN","cn":9}</v>
      </c>
      <c r="L13" t="str">
        <f t="shared" si="5"/>
        <v>{"dy":12,"cd":"EN","cn":9}</v>
      </c>
    </row>
    <row r="14" spans="1:30">
      <c r="A14">
        <v>13</v>
      </c>
      <c r="B14">
        <f t="shared" ca="1" si="1"/>
        <v>0.89781109450184537</v>
      </c>
      <c r="C14">
        <f t="shared" ca="1" si="0"/>
        <v>0.36205632357970141</v>
      </c>
      <c r="D14" t="str">
        <f t="shared" ca="1" si="2"/>
        <v>DI</v>
      </c>
      <c r="E14">
        <f t="shared" ca="1" si="3"/>
        <v>4</v>
      </c>
      <c r="F14" t="s">
        <v>129</v>
      </c>
      <c r="G14">
        <v>1200</v>
      </c>
      <c r="H14" t="s">
        <v>129</v>
      </c>
      <c r="I14">
        <v>1800</v>
      </c>
      <c r="J14" t="str">
        <f t="shared" si="4"/>
        <v/>
      </c>
      <c r="K14" t="str">
        <f t="shared" si="10"/>
        <v>{"dy":1,"cd":"DI","cn":5},{"dy":2,"cd":"GO","cn":1200},{"dy":3,"cd":"EN","cn":7},{"dy":4,"cd":"GO","cn":2600},{"dy":5,"cd":"EN","cn":6},{"dy":6,"cd":"GO","cn":1500},{"dy":7,"cd":"EN","cn":6},{"dy":8,"cd":"GO","cn":2300},{"dy":9,"cd":"DI","cn":4},{"dy":10,"cd":"EN","cn":6},{"dy":11,"cd":"GO","cn":1600},{"dy":12,"cd":"EN","cn":9},{"dy":13,"cd":"GO","cn":1800}</v>
      </c>
      <c r="L14" t="str">
        <f t="shared" si="5"/>
        <v>{"dy":13,"cd":"GO","cn":1800}</v>
      </c>
    </row>
    <row r="15" spans="1:30">
      <c r="A15">
        <v>14</v>
      </c>
      <c r="B15">
        <f t="shared" ca="1" si="1"/>
        <v>0.69793036021143118</v>
      </c>
      <c r="C15">
        <f t="shared" ca="1" si="0"/>
        <v>0.49846626812845318</v>
      </c>
      <c r="D15" t="str">
        <f t="shared" ca="1" si="2"/>
        <v>EN</v>
      </c>
      <c r="E15">
        <f t="shared" ca="1" si="3"/>
        <v>7</v>
      </c>
      <c r="F15" t="s">
        <v>131</v>
      </c>
      <c r="G15">
        <v>10</v>
      </c>
      <c r="H15" t="s">
        <v>324</v>
      </c>
      <c r="I15">
        <v>7</v>
      </c>
      <c r="J15" t="str">
        <f t="shared" si="4"/>
        <v/>
      </c>
      <c r="K15" t="str">
        <f t="shared" si="10"/>
        <v>{"dy":1,"cd":"DI","cn":5},{"dy":2,"cd":"GO","cn":1200},{"dy":3,"cd":"EN","cn":7},{"dy":4,"cd":"GO","cn":2600},{"dy":5,"cd":"EN","cn":6},{"dy":6,"cd":"GO","cn":1500},{"dy":7,"cd":"EN","cn":6},{"dy":8,"cd":"GO","cn":2300},{"dy":9,"cd":"DI","cn":4},{"dy":10,"cd":"EN","cn":6},{"dy":11,"cd":"GO","cn":1600},{"dy":12,"cd":"EN","cn":9},{"dy":13,"cd":"GO","cn":1800},{"dy":14,"cd":"EN","cn":7}</v>
      </c>
      <c r="L15" t="str">
        <f t="shared" si="5"/>
        <v>{"dy":14,"cd":"EN","cn":7}</v>
      </c>
    </row>
    <row r="16" spans="1:30">
      <c r="A16">
        <v>15</v>
      </c>
      <c r="B16">
        <f t="shared" ca="1" si="1"/>
        <v>0.59170977285467308</v>
      </c>
      <c r="C16">
        <f t="shared" ca="1" si="0"/>
        <v>0.44626153324453932</v>
      </c>
      <c r="D16" t="str">
        <f t="shared" ca="1" si="2"/>
        <v>GO</v>
      </c>
      <c r="E16">
        <f t="shared" ca="1" si="3"/>
        <v>1800</v>
      </c>
      <c r="F16" t="s">
        <v>129</v>
      </c>
      <c r="G16">
        <v>1000</v>
      </c>
      <c r="H16" t="s">
        <v>129</v>
      </c>
      <c r="I16">
        <v>3100</v>
      </c>
      <c r="J16" t="str">
        <f t="shared" si="4"/>
        <v/>
      </c>
      <c r="K16" t="str">
        <f t="shared" si="10"/>
        <v>{"dy":1,"cd":"DI","cn":5},{"dy":2,"cd":"GO","cn":1200},{"dy":3,"cd":"EN","cn":7},{"dy":4,"cd":"GO","cn":2600},{"dy":5,"cd":"EN","cn":6},{"dy":6,"cd":"GO","cn":1500},{"dy":7,"cd":"EN","cn":6},{"dy":8,"cd":"GO","cn":2300},{"dy":9,"cd":"DI","cn":4},{"dy":10,"cd":"EN","cn":6},{"dy":11,"cd":"GO","cn":1600},{"dy":12,"cd":"EN","cn":9},{"dy":13,"cd":"GO","cn":1800},{"dy":14,"cd":"EN","cn":7},{"dy":15,"cd":"GO","cn":3100}</v>
      </c>
      <c r="L16" t="str">
        <f t="shared" si="5"/>
        <v>{"dy":15,"cd":"GO","cn":3100}</v>
      </c>
    </row>
    <row r="17" spans="1:12">
      <c r="A17">
        <v>16</v>
      </c>
      <c r="B17">
        <f t="shared" ca="1" si="1"/>
        <v>9.8235899933351245E-2</v>
      </c>
      <c r="C17">
        <f t="shared" ca="1" si="0"/>
        <v>0.57239332976289692</v>
      </c>
      <c r="D17" t="str">
        <f t="shared" ca="1" si="2"/>
        <v>EN</v>
      </c>
      <c r="E17">
        <f t="shared" ca="1" si="3"/>
        <v>8</v>
      </c>
      <c r="F17" t="s">
        <v>131</v>
      </c>
      <c r="G17">
        <v>8</v>
      </c>
      <c r="H17" t="s">
        <v>131</v>
      </c>
      <c r="I17">
        <v>8</v>
      </c>
      <c r="J17" t="str">
        <f t="shared" si="4"/>
        <v/>
      </c>
      <c r="K17" t="str">
        <f t="shared" si="10"/>
        <v>{"dy":1,"cd":"DI","cn":5},{"dy":2,"cd":"GO","cn":1200},{"dy":3,"cd":"EN","cn":7},{"dy":4,"cd":"GO","cn":2600},{"dy":5,"cd":"EN","cn":6},{"dy":6,"cd":"GO","cn":1500},{"dy":7,"cd":"EN","cn":6},{"dy":8,"cd":"GO","cn":2300},{"dy":9,"cd":"DI","cn":4},{"dy":10,"cd":"EN","cn":6},{"dy":11,"cd":"GO","cn":1600},{"dy":12,"cd":"EN","cn":9},{"dy":13,"cd":"GO","cn":1800},{"dy":14,"cd":"EN","cn":7},{"dy":15,"cd":"GO","cn":3100},{"dy":16,"cd":"EN","cn":8}</v>
      </c>
      <c r="L17" t="str">
        <f t="shared" si="5"/>
        <v>{"dy":16,"cd":"EN","cn":8}</v>
      </c>
    </row>
    <row r="18" spans="1:12">
      <c r="A18">
        <v>17</v>
      </c>
      <c r="B18">
        <f t="shared" ca="1" si="1"/>
        <v>4.934838263718333E-2</v>
      </c>
      <c r="C18">
        <f t="shared" ca="1" si="0"/>
        <v>0.68015007172467834</v>
      </c>
      <c r="D18" t="str">
        <f t="shared" ca="1" si="2"/>
        <v>GO</v>
      </c>
      <c r="E18">
        <f t="shared" ca="1" si="3"/>
        <v>2600</v>
      </c>
      <c r="F18" t="s">
        <v>129</v>
      </c>
      <c r="G18">
        <v>800</v>
      </c>
      <c r="H18" t="s">
        <v>133</v>
      </c>
      <c r="I18">
        <v>3</v>
      </c>
      <c r="J18" t="str">
        <f t="shared" si="4"/>
        <v/>
      </c>
      <c r="K18" t="str">
        <f t="shared" si="10"/>
        <v>{"dy":1,"cd":"DI","cn":5},{"dy":2,"cd":"GO","cn":1200},{"dy":3,"cd":"EN","cn":7},{"dy":4,"cd":"GO","cn":2600},{"dy":5,"cd":"EN","cn":6},{"dy":6,"cd":"GO","cn":1500},{"dy":7,"cd":"EN","cn":6},{"dy":8,"cd":"GO","cn":2300},{"dy":9,"cd":"DI","cn":4},{"dy":10,"cd":"EN","cn":6},{"dy":11,"cd":"GO","cn":1600},{"dy":12,"cd":"EN","cn":9},{"dy":13,"cd":"GO","cn":1800},{"dy":14,"cd":"EN","cn":7},{"dy":15,"cd":"GO","cn":3100},{"dy":16,"cd":"EN","cn":8},{"dy":17,"cd":"DI","cn":3}</v>
      </c>
      <c r="L18" t="str">
        <f t="shared" si="5"/>
        <v>{"dy":17,"cd":"DI","cn":3}</v>
      </c>
    </row>
    <row r="19" spans="1:12">
      <c r="A19">
        <v>18</v>
      </c>
      <c r="B19">
        <f t="shared" ca="1" si="1"/>
        <v>0.14673633212141468</v>
      </c>
      <c r="C19">
        <f t="shared" ca="1" si="0"/>
        <v>0.38772959918361172</v>
      </c>
      <c r="D19" t="str">
        <f t="shared" ca="1" si="2"/>
        <v>EN</v>
      </c>
      <c r="E19">
        <f t="shared" ca="1" si="3"/>
        <v>7</v>
      </c>
      <c r="F19" t="s">
        <v>131</v>
      </c>
      <c r="G19">
        <v>6</v>
      </c>
      <c r="H19" t="s">
        <v>129</v>
      </c>
      <c r="I19">
        <v>1500</v>
      </c>
      <c r="J19" t="str">
        <f t="shared" si="4"/>
        <v/>
      </c>
      <c r="K19" t="str">
        <f t="shared" si="10"/>
        <v>{"dy":1,"cd":"DI","cn":5},{"dy":2,"cd":"GO","cn":1200},{"dy":3,"cd":"EN","cn":7},{"dy":4,"cd":"GO","cn":2600},{"dy":5,"cd":"EN","cn":6},{"dy":6,"cd":"GO","cn":1500},{"dy":7,"cd":"EN","cn":6},{"dy":8,"cd":"GO","cn":2300},{"dy":9,"cd":"DI","cn":4},{"dy":10,"cd":"EN","cn":6},{"dy":11,"cd":"GO","cn":1600},{"dy":12,"cd":"EN","cn":9},{"dy":13,"cd":"GO","cn":1800},{"dy":14,"cd":"EN","cn":7},{"dy":15,"cd":"GO","cn":3100},{"dy":16,"cd":"EN","cn":8},{"dy":17,"cd":"DI","cn":3},{"dy":18,"cd":"GO","cn":1500}</v>
      </c>
      <c r="L19" t="str">
        <f t="shared" si="5"/>
        <v>{"dy":18,"cd":"GO","cn":1500}</v>
      </c>
    </row>
    <row r="20" spans="1:12">
      <c r="A20">
        <v>19</v>
      </c>
      <c r="B20">
        <f t="shared" ca="1" si="1"/>
        <v>0.28945092310516407</v>
      </c>
      <c r="C20">
        <f t="shared" ca="1" si="0"/>
        <v>0.62490140286448126</v>
      </c>
      <c r="D20" t="str">
        <f t="shared" ca="1" si="2"/>
        <v>GO</v>
      </c>
      <c r="E20">
        <f t="shared" ca="1" si="3"/>
        <v>2400</v>
      </c>
      <c r="F20" t="s">
        <v>129</v>
      </c>
      <c r="G20">
        <v>900</v>
      </c>
      <c r="H20" t="s">
        <v>131</v>
      </c>
      <c r="I20">
        <v>7</v>
      </c>
      <c r="J20" t="str">
        <f t="shared" si="4"/>
        <v/>
      </c>
      <c r="K20" t="str">
        <f t="shared" si="10"/>
        <v>{"dy":1,"cd":"DI","cn":5},{"dy":2,"cd":"GO","cn":1200},{"dy":3,"cd":"EN","cn":7},{"dy":4,"cd":"GO","cn":2600},{"dy":5,"cd":"EN","cn":6},{"dy":6,"cd":"GO","cn":1500},{"dy":7,"cd":"EN","cn":6},{"dy":8,"cd":"GO","cn":2300},{"dy":9,"cd":"DI","cn":4},{"dy":10,"cd":"EN","cn":6},{"dy":11,"cd":"GO","cn":1600},{"dy":12,"cd":"EN","cn":9},{"dy":13,"cd":"GO","cn":1800},{"dy":14,"cd":"EN","cn":7},{"dy":15,"cd":"GO","cn":3100},{"dy":16,"cd":"EN","cn":8},{"dy":17,"cd":"DI","cn":3},{"dy":18,"cd":"GO","cn":1500},{"dy":19,"cd":"EN","cn":7}</v>
      </c>
      <c r="L20" t="str">
        <f t="shared" si="5"/>
        <v>{"dy":19,"cd":"EN","cn":7}</v>
      </c>
    </row>
    <row r="21" spans="1:12">
      <c r="A21">
        <v>20</v>
      </c>
      <c r="B21">
        <f t="shared" ca="1" si="1"/>
        <v>0.76325973625718613</v>
      </c>
      <c r="C21">
        <f t="shared" ca="1" si="0"/>
        <v>0.51981161662056219</v>
      </c>
      <c r="D21" t="str">
        <f t="shared" ca="1" si="2"/>
        <v>EN</v>
      </c>
      <c r="E21">
        <f t="shared" ca="1" si="3"/>
        <v>8</v>
      </c>
      <c r="F21" t="s">
        <v>131</v>
      </c>
      <c r="G21">
        <v>7</v>
      </c>
      <c r="H21" t="s">
        <v>129</v>
      </c>
      <c r="I21">
        <v>2800</v>
      </c>
      <c r="J21" t="str">
        <f t="shared" si="4"/>
        <v/>
      </c>
      <c r="K21" t="str">
        <f t="shared" si="10"/>
        <v>{"dy":1,"cd":"DI","cn":5},{"dy":2,"cd":"GO","cn":1200},{"dy":3,"cd":"EN","cn":7},{"dy":4,"cd":"GO","cn":2600},{"dy":5,"cd":"EN","cn":6},{"dy":6,"cd":"GO","cn":1500},{"dy":7,"cd":"EN","cn":6},{"dy":8,"cd":"GO","cn":2300},{"dy":9,"cd":"DI","cn":4},{"dy":10,"cd":"EN","cn":6},{"dy":11,"cd":"GO","cn":1600},{"dy":12,"cd":"EN","cn":9},{"dy":13,"cd":"GO","cn":1800},{"dy":14,"cd":"EN","cn":7},{"dy":15,"cd":"GO","cn":3100},{"dy":16,"cd":"EN","cn":8},{"dy":17,"cd":"DI","cn":3},{"dy":18,"cd":"GO","cn":1500},{"dy":19,"cd":"EN","cn":7},{"dy":20,"cd":"GO","cn":2800}</v>
      </c>
      <c r="L21" t="str">
        <f t="shared" si="5"/>
        <v>{"dy":20,"cd":"GO","cn":2800}</v>
      </c>
    </row>
    <row r="22" spans="1:12">
      <c r="A22">
        <v>21</v>
      </c>
      <c r="B22">
        <f t="shared" ca="1" si="1"/>
        <v>8.4987749403134916E-2</v>
      </c>
      <c r="C22">
        <f t="shared" ca="1" si="0"/>
        <v>0.43924576340516075</v>
      </c>
      <c r="D22" t="str">
        <f t="shared" ca="1" si="2"/>
        <v>GO</v>
      </c>
      <c r="E22">
        <f t="shared" ca="1" si="3"/>
        <v>1800</v>
      </c>
      <c r="F22" t="s">
        <v>133</v>
      </c>
      <c r="G22">
        <v>4</v>
      </c>
      <c r="H22" t="s">
        <v>131</v>
      </c>
      <c r="I22">
        <v>9</v>
      </c>
      <c r="J22" t="str">
        <f t="shared" si="4"/>
        <v/>
      </c>
      <c r="K22" t="str">
        <f t="shared" si="10"/>
        <v>{"dy":1,"cd":"DI","cn":5},{"dy":2,"cd":"GO","cn":1200},{"dy":3,"cd":"EN","cn":7},{"dy":4,"cd":"GO","cn":2600},{"dy":5,"cd":"EN","cn":6},{"dy":6,"cd":"GO","cn":1500},{"dy":7,"cd":"EN","cn":6},{"dy":8,"cd":"GO","cn":2300},{"dy":9,"cd":"DI","cn":4},{"dy":10,"cd":"EN","cn":6},{"dy":11,"cd":"GO","cn":1600},{"dy":12,"cd":"EN","cn":9},{"dy":13,"cd":"GO","cn":1800},{"dy":14,"cd":"EN","cn":7},{"dy":15,"cd":"GO","cn":3100},{"dy":16,"cd":"EN","cn":8},{"dy":17,"cd":"DI","cn":3},{"dy":18,"cd":"GO","cn":1500},{"dy":19,"cd":"EN","cn":7},{"dy":20,"cd":"GO","cn":2800},{"dy":21,"cd":"EN","cn":9}</v>
      </c>
      <c r="L22" t="str">
        <f t="shared" si="5"/>
        <v>{"dy":21,"cd":"EN","cn":9}</v>
      </c>
    </row>
    <row r="23" spans="1:12">
      <c r="A23">
        <v>22</v>
      </c>
      <c r="B23">
        <f t="shared" ca="1" si="1"/>
        <v>8.8365478054954427E-2</v>
      </c>
      <c r="C23">
        <f t="shared" ca="1" si="0"/>
        <v>0.85169658134546466</v>
      </c>
      <c r="D23" t="str">
        <f t="shared" ca="1" si="2"/>
        <v>EN</v>
      </c>
      <c r="E23">
        <f t="shared" ca="1" si="3"/>
        <v>9</v>
      </c>
      <c r="F23" t="s">
        <v>131</v>
      </c>
      <c r="G23">
        <v>10</v>
      </c>
      <c r="H23" t="s">
        <v>129</v>
      </c>
      <c r="I23">
        <v>800</v>
      </c>
      <c r="J23" t="str">
        <f t="shared" si="4"/>
        <v/>
      </c>
      <c r="K23" t="str">
        <f t="shared" si="10"/>
        <v>{"dy":1,"cd":"DI","cn":5},{"dy":2,"cd":"GO","cn":1200},{"dy":3,"cd":"EN","cn":7},{"dy":4,"cd":"GO","cn":2600},{"dy":5,"cd":"EN","cn":6},{"dy":6,"cd":"GO","cn":1500},{"dy":7,"cd":"EN","cn":6},{"dy":8,"cd":"GO","cn":2300},{"dy":9,"cd":"DI","cn":4},{"dy":10,"cd":"EN","cn":6},{"dy":11,"cd":"GO","cn":1600},{"dy":12,"cd":"EN","cn":9},{"dy":13,"cd":"GO","cn":1800},{"dy":14,"cd":"EN","cn":7},{"dy":15,"cd":"GO","cn":3100},{"dy":16,"cd":"EN","cn":8},{"dy":17,"cd":"DI","cn":3},{"dy":18,"cd":"GO","cn":1500},{"dy":19,"cd":"EN","cn":7},{"dy":20,"cd":"GO","cn":2800},{"dy":21,"cd":"EN","cn":9},{"dy":22,"cd":"GO","cn":800}</v>
      </c>
      <c r="L23" t="str">
        <f t="shared" si="5"/>
        <v>{"dy":22,"cd":"GO","cn":800}</v>
      </c>
    </row>
    <row r="24" spans="1:12">
      <c r="A24">
        <v>23</v>
      </c>
      <c r="B24">
        <f t="shared" ca="1" si="1"/>
        <v>0.15782588171441747</v>
      </c>
      <c r="C24">
        <f t="shared" ca="1" si="0"/>
        <v>0.76259747528018429</v>
      </c>
      <c r="D24" t="str">
        <f t="shared" ca="1" si="2"/>
        <v>GO</v>
      </c>
      <c r="E24">
        <f t="shared" ca="1" si="3"/>
        <v>2800</v>
      </c>
      <c r="F24" t="s">
        <v>129</v>
      </c>
      <c r="G24">
        <v>800</v>
      </c>
      <c r="H24" t="s">
        <v>131</v>
      </c>
      <c r="I24">
        <v>7</v>
      </c>
      <c r="J24" t="str">
        <f t="shared" si="4"/>
        <v/>
      </c>
      <c r="K24" t="str">
        <f t="shared" si="10"/>
        <v>{"dy":1,"cd":"DI","cn":5},{"dy":2,"cd":"GO","cn":1200},{"dy":3,"cd":"EN","cn":7},{"dy":4,"cd":"GO","cn":2600},{"dy":5,"cd":"EN","cn":6},{"dy":6,"cd":"GO","cn":1500},{"dy":7,"cd":"EN","cn":6},{"dy":8,"cd":"GO","cn":2300},{"dy":9,"cd":"DI","cn":4},{"dy":10,"cd":"EN","cn":6},{"dy":11,"cd":"GO","cn":1600},{"dy":12,"cd":"EN","cn":9},{"dy":13,"cd":"GO","cn":1800},{"dy":14,"cd":"EN","cn":7},{"dy":15,"cd":"GO","cn":3100},{"dy":16,"cd":"EN","cn":8},{"dy":17,"cd":"DI","cn":3},{"dy":18,"cd":"GO","cn":1500},{"dy":19,"cd":"EN","cn":7},{"dy":20,"cd":"GO","cn":2800},{"dy":21,"cd":"EN","cn":9},{"dy":22,"cd":"GO","cn":800},{"dy":23,"cd":"EN","cn":7}</v>
      </c>
      <c r="L24" t="str">
        <f t="shared" si="5"/>
        <v>{"dy":23,"cd":"EN","cn":7}</v>
      </c>
    </row>
    <row r="25" spans="1:12">
      <c r="A25">
        <v>24</v>
      </c>
      <c r="B25">
        <f t="shared" ca="1" si="1"/>
        <v>0.32150036061595089</v>
      </c>
      <c r="C25">
        <f t="shared" ca="1" si="0"/>
        <v>9.4493110650519685E-2</v>
      </c>
      <c r="D25" t="str">
        <f t="shared" ca="1" si="2"/>
        <v>EN</v>
      </c>
      <c r="E25">
        <f t="shared" ca="1" si="3"/>
        <v>6</v>
      </c>
      <c r="F25" t="s">
        <v>131</v>
      </c>
      <c r="G25">
        <v>6</v>
      </c>
      <c r="H25" t="s">
        <v>129</v>
      </c>
      <c r="I25">
        <v>1400</v>
      </c>
      <c r="J25" t="str">
        <f t="shared" si="4"/>
        <v/>
      </c>
      <c r="K25" t="str">
        <f t="shared" si="10"/>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v>
      </c>
      <c r="L25" t="str">
        <f t="shared" si="5"/>
        <v>{"dy":24,"cd":"GO","cn":1400}</v>
      </c>
    </row>
    <row r="26" spans="1:12">
      <c r="A26">
        <v>25</v>
      </c>
      <c r="B26">
        <f t="shared" ca="1" si="1"/>
        <v>0.53189301094571118</v>
      </c>
      <c r="C26">
        <f t="shared" ca="1" si="0"/>
        <v>0.16541576931267366</v>
      </c>
      <c r="D26" t="str">
        <f t="shared" ca="1" si="2"/>
        <v>GO</v>
      </c>
      <c r="E26">
        <f t="shared" ca="1" si="3"/>
        <v>1000</v>
      </c>
      <c r="F26" t="s">
        <v>129</v>
      </c>
      <c r="G26">
        <v>700</v>
      </c>
      <c r="H26" t="s">
        <v>131</v>
      </c>
      <c r="I26">
        <v>6</v>
      </c>
      <c r="J26" t="str">
        <f t="shared" si="4"/>
        <v/>
      </c>
      <c r="K26" t="str">
        <f t="shared" si="10"/>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v>
      </c>
      <c r="L26" t="str">
        <f t="shared" si="5"/>
        <v>{"dy":25,"cd":"EN","cn":6}</v>
      </c>
    </row>
    <row r="27" spans="1:12">
      <c r="A27">
        <v>26</v>
      </c>
      <c r="B27">
        <f t="shared" ca="1" si="1"/>
        <v>0.23163740084708051</v>
      </c>
      <c r="C27">
        <f t="shared" ca="1" si="0"/>
        <v>0.11756449871531516</v>
      </c>
      <c r="D27" t="str">
        <f t="shared" ca="1" si="2"/>
        <v>EN</v>
      </c>
      <c r="E27">
        <f t="shared" ca="1" si="3"/>
        <v>6</v>
      </c>
      <c r="F27" t="s">
        <v>131</v>
      </c>
      <c r="G27">
        <v>9</v>
      </c>
      <c r="H27" t="s">
        <v>323</v>
      </c>
      <c r="I27">
        <v>5</v>
      </c>
      <c r="J27" t="str">
        <f t="shared" si="4"/>
        <v/>
      </c>
      <c r="K27" t="str">
        <f t="shared" si="10"/>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v>
      </c>
      <c r="L27" t="str">
        <f t="shared" si="5"/>
        <v>{"dy":26,"cd":"DI","cn":5}</v>
      </c>
    </row>
    <row r="28" spans="1:12">
      <c r="A28">
        <v>27</v>
      </c>
      <c r="B28">
        <f t="shared" ca="1" si="1"/>
        <v>0.33765660223263883</v>
      </c>
      <c r="C28">
        <f t="shared" ca="1" si="0"/>
        <v>0.59666402679573372</v>
      </c>
      <c r="D28" t="str">
        <f t="shared" ca="1" si="2"/>
        <v>GO</v>
      </c>
      <c r="E28">
        <f t="shared" ca="1" si="3"/>
        <v>2300</v>
      </c>
      <c r="F28" t="s">
        <v>129</v>
      </c>
      <c r="G28">
        <v>900</v>
      </c>
      <c r="H28" t="s">
        <v>131</v>
      </c>
      <c r="I28">
        <v>7</v>
      </c>
      <c r="J28" t="str">
        <f t="shared" si="4"/>
        <v/>
      </c>
      <c r="K28" t="str">
        <f t="shared" si="10"/>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v>
      </c>
      <c r="L28" t="str">
        <f t="shared" si="5"/>
        <v>{"dy":27,"cd":"EN","cn":7}</v>
      </c>
    </row>
    <row r="29" spans="1:12">
      <c r="A29">
        <v>28</v>
      </c>
      <c r="B29">
        <f t="shared" ca="1" si="1"/>
        <v>0.28825892554115962</v>
      </c>
      <c r="C29">
        <f t="shared" ca="1" si="0"/>
        <v>0.98038709350797903</v>
      </c>
      <c r="D29" t="str">
        <f t="shared" ca="1" si="2"/>
        <v>EN</v>
      </c>
      <c r="E29">
        <f t="shared" ca="1" si="3"/>
        <v>9</v>
      </c>
      <c r="F29" t="s">
        <v>131</v>
      </c>
      <c r="G29">
        <v>5</v>
      </c>
      <c r="H29" t="s">
        <v>325</v>
      </c>
      <c r="I29">
        <v>1900</v>
      </c>
      <c r="J29" t="str">
        <f t="shared" si="4"/>
        <v/>
      </c>
      <c r="K29" t="str">
        <f t="shared" si="10"/>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v>
      </c>
      <c r="L29" t="str">
        <f t="shared" si="5"/>
        <v>{"dy":28,"cd":"GO","cn":1900}</v>
      </c>
    </row>
    <row r="30" spans="1:12">
      <c r="A30">
        <v>29</v>
      </c>
      <c r="B30">
        <f t="shared" ca="1" si="1"/>
        <v>0.22889938436512758</v>
      </c>
      <c r="C30">
        <f t="shared" ca="1" si="0"/>
        <v>0.93889587540797004</v>
      </c>
      <c r="D30" t="str">
        <f t="shared" ca="1" si="2"/>
        <v>GO</v>
      </c>
      <c r="E30">
        <f t="shared" ca="1" si="3"/>
        <v>3400</v>
      </c>
      <c r="F30" t="s">
        <v>129</v>
      </c>
      <c r="G30">
        <v>1000</v>
      </c>
      <c r="H30" t="s">
        <v>131</v>
      </c>
      <c r="I30">
        <v>7</v>
      </c>
      <c r="J30" t="str">
        <f t="shared" si="4"/>
        <v/>
      </c>
      <c r="K30" t="str">
        <f t="shared" si="10"/>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dy":29,"cd":"EN","cn":7}</v>
      </c>
      <c r="L30" t="str">
        <f t="shared" si="5"/>
        <v>{"dy":29,"cd":"EN","cn":7}</v>
      </c>
    </row>
    <row r="31" spans="1:12">
      <c r="A31">
        <v>30</v>
      </c>
      <c r="B31">
        <f t="shared" ca="1" si="1"/>
        <v>4.3710260038644866E-2</v>
      </c>
      <c r="C31">
        <f t="shared" ca="1" si="0"/>
        <v>0.3741128477899015</v>
      </c>
      <c r="D31" t="str">
        <f t="shared" ca="1" si="2"/>
        <v>EN</v>
      </c>
      <c r="E31">
        <f t="shared" ca="1" si="3"/>
        <v>7</v>
      </c>
      <c r="F31" t="s">
        <v>131</v>
      </c>
      <c r="G31">
        <v>6</v>
      </c>
      <c r="H31" t="s">
        <v>129</v>
      </c>
      <c r="I31">
        <v>1600</v>
      </c>
      <c r="J31" t="str">
        <f t="shared" si="4"/>
        <v/>
      </c>
      <c r="K31" t="str">
        <f t="shared" si="10"/>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dy":29,"cd":"EN","cn":7},{"dy":30,"cd":"GO","cn":1600}</v>
      </c>
      <c r="L31" t="str">
        <f t="shared" si="5"/>
        <v>{"dy":30,"cd":"GO","cn":1600}</v>
      </c>
    </row>
    <row r="32" spans="1:12">
      <c r="A32">
        <v>31</v>
      </c>
      <c r="B32">
        <f t="shared" ca="1" si="1"/>
        <v>0.15814624209318207</v>
      </c>
      <c r="C32">
        <f t="shared" ca="1" si="0"/>
        <v>0.93218086557624469</v>
      </c>
      <c r="D32" t="str">
        <f t="shared" ca="1" si="2"/>
        <v>GO</v>
      </c>
      <c r="E32">
        <f t="shared" ca="1" si="3"/>
        <v>3300</v>
      </c>
      <c r="F32" t="s">
        <v>129</v>
      </c>
      <c r="G32">
        <v>800</v>
      </c>
      <c r="H32" t="s">
        <v>131</v>
      </c>
      <c r="I32">
        <v>6</v>
      </c>
      <c r="J32" t="str">
        <f t="shared" si="4"/>
        <v/>
      </c>
      <c r="K32" t="str">
        <f t="shared" si="10"/>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dy":29,"cd":"EN","cn":7},{"dy":30,"cd":"GO","cn":1600},{"dy":31,"cd":"EN","cn":6}</v>
      </c>
      <c r="L32" t="str">
        <f t="shared" si="5"/>
        <v>{"dy":31,"cd":"EN","cn":6}</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B373"/>
  <sheetViews>
    <sheetView tabSelected="1" workbookViewId="0">
      <pane xSplit="2" ySplit="1" topLeftCell="AJ2" activePane="bottomRight" state="frozen"/>
      <selection pane="topRight" activeCell="C1" sqref="C1"/>
      <selection pane="bottomLeft" activeCell="A2" sqref="A2"/>
      <selection pane="bottomRight" activeCell="AS17" sqref="AS17"/>
    </sheetView>
    <sheetView tabSelected="1" workbookViewId="1">
      <pane xSplit="2" ySplit="1" topLeftCell="V8" activePane="bottomRight" state="frozen"/>
      <selection pane="topRight" activeCell="C1" sqref="C1"/>
      <selection pane="bottomLeft" activeCell="A2" sqref="A2"/>
      <selection pane="bottomRight" activeCell="AB16" sqref="AB16"/>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16.5" customWidth="1" outlineLevel="1"/>
    <col min="35" max="35" width="12.75" customWidth="1" outlineLevel="1"/>
    <col min="36" max="38" width="9" customWidth="1" outlineLevel="1"/>
    <col min="40" max="40" width="26" customWidth="1" outlineLevel="1"/>
    <col min="41" max="53" width="9" customWidth="1" outlineLevel="1"/>
    <col min="55" max="55" width="9" customWidth="1" outlineLevel="1"/>
    <col min="57" max="60" width="9" customWidth="1" outlineLevel="1"/>
    <col min="61" max="61" width="26" customWidth="1" outlineLevel="1"/>
    <col min="63" max="72" width="9" customWidth="1" outlineLevel="1"/>
    <col min="74" max="78" width="9" customWidth="1" outlineLevel="1"/>
    <col min="80" max="80" width="9" customWidth="1" outlineLevel="1"/>
  </cols>
  <sheetData>
    <row r="1" spans="1:80" ht="26.25" customHeight="1">
      <c r="A1" s="3" t="s">
        <v>64</v>
      </c>
      <c r="B1" s="3" t="s">
        <v>67</v>
      </c>
      <c r="C1" s="6" t="s">
        <v>109</v>
      </c>
      <c r="D1" s="6" t="s">
        <v>140</v>
      </c>
      <c r="E1" s="6" t="s">
        <v>152</v>
      </c>
      <c r="F1" s="6" t="s">
        <v>157</v>
      </c>
      <c r="G1" s="6" t="s">
        <v>164</v>
      </c>
      <c r="H1" s="6" t="s">
        <v>180</v>
      </c>
      <c r="I1" s="6" t="s">
        <v>181</v>
      </c>
      <c r="J1" s="6" t="s">
        <v>162</v>
      </c>
      <c r="K1" s="6" t="s">
        <v>163</v>
      </c>
      <c r="L1" s="6" t="s">
        <v>309</v>
      </c>
      <c r="M1" s="6" t="s">
        <v>161</v>
      </c>
      <c r="N1" s="6" t="s">
        <v>151</v>
      </c>
      <c r="O1" s="6" t="s">
        <v>156</v>
      </c>
      <c r="P1" s="6" t="s">
        <v>158</v>
      </c>
      <c r="Q1" s="6" t="s">
        <v>159</v>
      </c>
      <c r="R1" s="6" t="s">
        <v>160</v>
      </c>
      <c r="S1" s="6" t="s">
        <v>176</v>
      </c>
      <c r="T1" s="9" t="str">
        <f t="array" aca="1" ref="T1" ca="1">IF(SUM(IF(S:S="업데이트순번이상",1,0))&gt;0,"순번이상","")</f>
        <v/>
      </c>
      <c r="U1" s="6" t="s">
        <v>155</v>
      </c>
      <c r="V1" s="6" t="s">
        <v>150</v>
      </c>
      <c r="W1" s="6" t="s">
        <v>165</v>
      </c>
      <c r="X1" s="6" t="s">
        <v>166</v>
      </c>
      <c r="Y1" s="6" t="s">
        <v>167</v>
      </c>
      <c r="Z1" s="6" t="s">
        <v>168</v>
      </c>
      <c r="AA1" s="3" t="s">
        <v>94</v>
      </c>
      <c r="AB1" t="s">
        <v>63</v>
      </c>
      <c r="AC1" s="3" t="str">
        <f t="array" ref="AC1">IF(SUM(IF(AH:AH="슬롯타입이상",1,0))&gt;0,"타입확인","vl")</f>
        <v>vl</v>
      </c>
      <c r="AD1" s="3" t="str">
        <f t="array" aca="1" ref="AD1" ca="1">IF(SUM(IF(OR(AI:AI="밸류불필요",AI:AI="숫자필요",AI:AI="캐릭터없음",AI:AI="장비없음"),1,0))&gt;0,"밸류이상","cn")</f>
        <v>cn</v>
      </c>
      <c r="AE1" s="3" t="s">
        <v>68</v>
      </c>
      <c r="AF1" s="2" t="s">
        <v>82</v>
      </c>
      <c r="AG1" s="2" t="s">
        <v>70</v>
      </c>
      <c r="AH1" t="s">
        <v>97</v>
      </c>
      <c r="AI1" t="s">
        <v>105</v>
      </c>
      <c r="AJ1" t="s">
        <v>104</v>
      </c>
      <c r="AK1" s="8" t="s">
        <v>107</v>
      </c>
      <c r="AL1" s="8" t="s">
        <v>106</v>
      </c>
      <c r="AN1" t="s">
        <v>95</v>
      </c>
      <c r="AO1" t="s">
        <v>96</v>
      </c>
      <c r="AP1" t="s">
        <v>110</v>
      </c>
      <c r="AQ1" t="s">
        <v>111</v>
      </c>
      <c r="AR1" t="s">
        <v>143</v>
      </c>
      <c r="AS1" t="s">
        <v>144</v>
      </c>
      <c r="AT1" t="s">
        <v>175</v>
      </c>
      <c r="AU1" t="s">
        <v>154</v>
      </c>
      <c r="AV1" t="s">
        <v>173</v>
      </c>
      <c r="AW1" t="s">
        <v>174</v>
      </c>
      <c r="AX1" s="6" t="s">
        <v>177</v>
      </c>
      <c r="AY1" t="s">
        <v>172</v>
      </c>
      <c r="AZ1" t="s">
        <v>178</v>
      </c>
      <c r="BA1" t="s">
        <v>179</v>
      </c>
      <c r="BC1" t="s">
        <v>108</v>
      </c>
      <c r="BE1" t="s">
        <v>141</v>
      </c>
      <c r="BF1" t="s">
        <v>124</v>
      </c>
      <c r="BG1" t="s">
        <v>125</v>
      </c>
      <c r="BH1" t="s">
        <v>126</v>
      </c>
      <c r="BI1" t="s">
        <v>127</v>
      </c>
      <c r="BK1" t="s">
        <v>124</v>
      </c>
      <c r="BL1" t="s">
        <v>288</v>
      </c>
      <c r="BM1" t="s">
        <v>289</v>
      </c>
      <c r="BN1">
        <v>0</v>
      </c>
      <c r="BO1" t="s">
        <v>292</v>
      </c>
      <c r="BP1" t="s">
        <v>293</v>
      </c>
      <c r="BQ1" t="str">
        <f ca="1">IF(COUNTA(BT:BT)&lt;&gt;COUNTA([1]EquipTable!$A:$A),"수량이상","누적")</f>
        <v>누적</v>
      </c>
      <c r="BR1" t="s">
        <v>290</v>
      </c>
      <c r="BS1" t="s">
        <v>291</v>
      </c>
      <c r="BT1" t="s">
        <v>148</v>
      </c>
      <c r="BV1" t="s">
        <v>124</v>
      </c>
      <c r="BW1">
        <v>0</v>
      </c>
      <c r="BX1" t="str">
        <f ca="1">IF(COUNTA(BY:BY)&lt;&gt;COUNTA([2]ActorTable!$A:$A),"수량이상","누적")</f>
        <v>누적</v>
      </c>
      <c r="BY1" t="s">
        <v>170</v>
      </c>
      <c r="BZ1" t="s">
        <v>153</v>
      </c>
      <c r="CB1" t="s">
        <v>169</v>
      </c>
    </row>
    <row r="2" spans="1:80">
      <c r="A2">
        <v>1</v>
      </c>
      <c r="B2">
        <v>0</v>
      </c>
      <c r="C2">
        <f t="shared" ref="C2:C65" si="0">IF(B2&lt;=9,0,
IF(B2=10,1,2))</f>
        <v>0</v>
      </c>
      <c r="D2">
        <f t="shared" ref="D2:I11" ca="1" si="1">RAND()</f>
        <v>0.57460989772163307</v>
      </c>
      <c r="E2">
        <f t="shared" ca="1" si="1"/>
        <v>0.99023429511577099</v>
      </c>
      <c r="F2">
        <f t="shared" ca="1" si="1"/>
        <v>0.59197668737506881</v>
      </c>
      <c r="G2">
        <f t="shared" ca="1" si="1"/>
        <v>0.41733270563086389</v>
      </c>
      <c r="H2">
        <f t="shared" ca="1" si="1"/>
        <v>0.6090825920180446</v>
      </c>
      <c r="I2">
        <f t="shared" ca="1" si="1"/>
        <v>0.78375097013171369</v>
      </c>
      <c r="M2" t="str">
        <f t="shared" ref="M2:M65" ca="1" si="2">IF(LEN(J2)&lt;&gt;0,J2,VLOOKUP(D2+$B2,$BH:$BI,MATCH($BI$1,$BH$1:$BI$1,0),1))</f>
        <v>지정 장비</v>
      </c>
      <c r="N2" t="str">
        <f t="shared" ref="N2:N65" ca="1" si="3">IF(LEN(K2)&lt;&gt;0,
  IF(LEN($J2)=0,"두 칸 모두 입력",
  IF($J2="지정 장비",K2,INDEX($BY:$BY,MATCH(K2,$BZ:$BZ,0)))),
IF($M2="삭제","삭제",
IF($M2="지정 장비",VLOOKUP($E2,OFFSET($BQ:$BT,0,IF($B2=6,1,IF($B2=7,2,0))),MATCH($BT$1,OFFSET($BQ$1:$BT$1,0,IF($B2=6,1,IF($B2=7,2,0))),0),1),
IF(OR($M2="캐릭터 상자 일반등급",$M2="캐릭터 상자 영웅등급"),"삭제",
IF(OR($M2="지정 캐릭터",$M2="지정 캐릭터 PP",IF(ISERROR(FIND("지정 캐릭터 LBP",$M2)),0,1)),
  IF(AND(OR($B2=10,$B2=11),$M2=OFFSET($M2,-1,0)),OFFSET(N2,-1,0),VLOOKUP($E2,$BX:$BY,MATCH($BY$1,$BX$1:$BY$1,0),1)),
IF(OR($M2="안 지정 캐릭터 영웅등급",$M2="안 지정 캐릭터 PP 일반등급",$M2="안 지정 캐릭터 PP 영웅등급"),
  IF(AND(OR($B2=10,$B2=11),$M2=OFFSET($M2,-1,0)),OFFSET(N2,-1,0),INT($E2*100000)),
"그외없음"))))))</f>
        <v>Equip8302</v>
      </c>
      <c r="O2">
        <f t="shared" ref="O2:O65" ca="1" si="4">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VLOOKUP($M2,$AN:$AZ,MATCH($AV$1,$AN$1:$AZ$1,0),0)+INT($E2*(VLOOKUP($M2,$AN:$AZ,MATCH($AW$1,$AN$1:$AZ$1,0),0)-VLOOKUP($M2,$AN:$AZ,MATCH($AV$1,$AN$1:$AZ$1,0),0)+1))),
IF(OR($M2="안 지정 캐릭터 PP 일반등급",$M2="안 지정 캐릭터 PP 영웅등급"),
  IF(AND(OR($B2=10,$B2=11),$M2=OFFSET($M2,-1,0)),OFFSET(O2,-1,0),
    VLOOKUP($M2,$AN:$AZ,MATCH($AV$1,$AN$1:$AZ$1,0),0)+INT($E2*(VLOOKUP($M2,$AN:$AZ,MATCH($AW$1,$AN$1:$AZ$1,0),0)-VLOOKUP($M2,$AN:$AZ,MATCH($AV$1,$AN$1:$AZ$1,0),0)+1))),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DI</v>
      </c>
      <c r="Q2" t="str">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INT(VLOOKUP($M2,$AN:$BA,MATCH($AX$1,$AN$1:$BA$1,0),0)*(VLOOKUP($N2,[2]ActorTable!$1:$1048576,MATCH("표준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VLOOKUP($M2,$AN:$BA,MATCH($AZ$1,$AN$1:$BA$1,0),0)+INT($H2*(VLOOKUP($M2,$AN:$BA,MATCH($BA$1,$AN$1:$BA$1,0),0)-VLOOKUP($M2,$AN:$BA,MATCH($AZ$1,$AN$1:$BA$1,0),0)+1))),
IF($M2="지정 캐릭터 PP",
  IF(AND(OR($B2=10,$B2=11),$M2=OFFSET($M2,-1,0)),OFFSET(Q2,-1,0),
    INT($O2*VLOOKUP($M2,$AN:$BA,MATCH($AX$1,$AN$1:$BA$1,0),0)*IF($O2&lt;=15,1,1+($O2-15)^0.5/8)*CHOOSE(MID($N2,7,1)+1,1,1.25,2))),
"그외없음")))))))</f>
        <v>삭제</v>
      </c>
      <c r="R2">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영웅등급"),VLOOKUP($M2,$AN:$BA,MATCH($AX$1,$AN$1:$BA$1,0),0),
IF(OR($M2="지정 캐릭터",IF(ISERROR(FIND("지정 캐릭터 LBP",$M2)),0,1)),
  IF(AND(OR($B2=10,$B2=11),$M2=OFFSET($M2,-1,0)),OFFSET(R2,-1,0),
    INT(VLOOKUP($M2,$AN:$BA,MATCH($AX$1,$AN$1:$BA$1,0),0)*(VLOOKUP($N2,[2]ActorTable!$1:$1048576,MATCH("표준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VLOOKUP($M2,$AN:$BA,MATCH($AX$1,$AN$1:$BA$1,0),0)+INT($I2*(VLOOKUP($M2,$AN:$BA,MATCH($AY$1,$AN$1:$BA$1,0),0)-VLOOKUP($M2,$AN:$BA,MATCH($AX$1,$AN$1:$BA$1,0),0)+1))),
IF($M2="지정 캐릭터 PP",
  IF(AND(OR($B2=10,$B2=11),$M2=OFFSET($M2,-1,0)),OFFSET(R2,-1,0),
    INT($O2*VLOOKUP($M2,$AN:$BA,MATCH($AX$1,$AN$1:$BA$1,0),0)*IF($O2&lt;=15,1,1+($O2-15)^0.5/8)*CHOOSE(MID($N2,7,1)+1,1,1.25,2)*(VLOOKUP($M2,$AN:$BA,MATCH($AY$1,$AN$1:$BA$1,0),0)+$I2*(VLOOKUP($M2,$AN:$BA,MATCH($AZ$1,$AN$1:$BA$1,0),0)-VLOOKUP($M2,$AN:$BA,MATCH($AY$1,$AN$1:$BA$1,0),0))))),
IF(OR($M2="안 지정 캐릭터 PP 일반등급",$M2="안 지정 캐릭터 PP 영웅등급"),
  IF(AND(OR($B2=10,$B2=11),$M2=OFFSET($M2,-1,0)),OFFSET(R2,-1,0),
    $O2*VLOOKUP($M2,$AN:$BA,MATCH($AX$1,$AN$1:$BA$1,0),0)),
"그외없음")))))))</f>
        <v>97</v>
      </c>
      <c r="S2" t="str">
        <f ca="1">IF(OR(ISNUMBER(N2),N2="삭제"),"",
IF(LEFT(N2,5)="Equip",
  IF($BN$1&lt;VLOOKUP(N2,[1]EquipTable!$1:$1048576,MATCH("업데이트순번",[1]EquipTable!$1:$1,0),0),"업데이트순번이상",""),
IF(LEFT(N2,5)="Actor",
  IF($BW$1&lt;VLOOKUP(N2,[2]ActorTable!$1:$1048576,MATCH("업데이트순번",[2]ActorTable!$1:$1,0),0),"업데이트순번이상",""),
"그외없음")))</f>
        <v/>
      </c>
      <c r="T2">
        <f t="shared" ref="T2:T65" ca="1" si="5">IF(OR(ISNUMBER(N2),N2="삭제"),0,
IF(LEFT(N2,5)="Equip",IF(MID(N2,7,1)="4",1,0),
IF(LEFT(N2,5)="Actor",IF(MID(N2,7,1)="2",1,0),
"그외없음")))</f>
        <v>0</v>
      </c>
      <c r="U2" t="s">
        <v>83</v>
      </c>
      <c r="V2" t="s">
        <v>273</v>
      </c>
      <c r="W2">
        <v>1</v>
      </c>
      <c r="X2" t="s">
        <v>129</v>
      </c>
      <c r="Z2">
        <v>7500</v>
      </c>
      <c r="AA2" t="str">
        <f t="shared" ref="AA2:AA65" ca="1" si="6">IF(ISBLANK(AB2),"",
VLOOKUP(AB2,OFFSET(INDIRECT("$A:$B"),0,MATCH(AB$1&amp;"_Verify",INDIRECT("$1:$1"),0)-1),2,0)
)</f>
        <v>fe</v>
      </c>
      <c r="AB2" t="s">
        <v>83</v>
      </c>
      <c r="AC2" t="s">
        <v>282</v>
      </c>
      <c r="AD2">
        <v>1</v>
      </c>
      <c r="AE2" t="s">
        <v>133</v>
      </c>
      <c r="AG2">
        <v>4</v>
      </c>
      <c r="AH2" t="str">
        <f t="shared" ref="AH2:AH65" si="7">IF(ISBLANK($AB2),"",
IF(AND($B2&gt;=VLOOKUP($AB2,$AN:$AQ,3,0),$B2&lt;=VLOOKUP($AB2,$AN:$AQ,4,0)),"","슬롯타입이상"))</f>
        <v/>
      </c>
      <c r="AI2" t="str">
        <f ca="1">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사파이어 대거</v>
      </c>
      <c r="AJ2">
        <v>1</v>
      </c>
      <c r="AK2" t="str">
        <f ca="1">AL2</f>
        <v>{"dy":1,"sl":0,"tp":"fe","vl":"Equip1201","cn":1,"pt":"DI","pr":4}</v>
      </c>
      <c r="AL2" t="str">
        <f t="shared" ref="AL2:AL65" ca="1" si="8">IF(AJ2&lt;&gt;1,"",
"{"""&amp;A$1&amp;""":"&amp;A2
&amp;","""&amp;B$1&amp;""":"&amp;B2
&amp;IF(LEN(AA2)=0,"",","""&amp;AA$1&amp;""":"""&amp;AA2&amp;"""")
&amp;IF(LEN(AC2)=0,"",","""&amp;AC$1&amp;""":"""&amp;AC2&amp;"""")
&amp;IF(LEN(AD2)=0,"",","""&amp;AD$1&amp;""":"&amp;AD2)
&amp;IF(LEN(AE2)=0,"",","""&amp;AE$1&amp;""":"""&amp;AE2&amp;"""")
&amp;IF(LEN(AF2)=0,"",","""&amp;AF$1&amp;""":"&amp;AF2)
&amp;IF(LEN(AG2)=0,"",","""&amp;AG$1&amp;""":"&amp;AG2)&amp;"}")</f>
        <v>{"dy":1,"sl":0,"tp":"fe","vl":"Equip1201","cn":1,"pt":"DI","pr":4}</v>
      </c>
      <c r="AN2" t="s">
        <v>83</v>
      </c>
      <c r="AO2" t="s">
        <v>71</v>
      </c>
      <c r="AP2">
        <v>0</v>
      </c>
      <c r="AQ2">
        <v>7</v>
      </c>
      <c r="AR2">
        <f t="shared" ref="AR2:AR15" ca="1" si="9">COUNTIF(M:M,AN2)</f>
        <v>133</v>
      </c>
      <c r="AS2">
        <f t="shared" ref="AS2:AS15" si="10">COUNTIF(AB:AB,AN2)</f>
        <v>138</v>
      </c>
      <c r="AT2">
        <f t="shared" ref="AT2:AT15" ca="1" si="11">COUNTIFS(M:M,AN2,T:T,1)</f>
        <v>5</v>
      </c>
      <c r="BC2" t="str">
        <f ca="1">"["&amp;
IF(LEFT(OFFSET(AK1,COUNTA(AK:AK)-1,0),1)=",",SUBSTITUTE(OFFSET(AK1,COUNTA(AK:AK)-1,0),",","",1),OFFSET(AK1,COUNTA(AK:AK)-1,0))
&amp;"]"</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tp":"fl4","vl":"Actor1002","cn":1,"pt":"DI","pp":50,"pr":34},{"dy":7,"sl":11,"tp":"fl4","vl":"Actor1002","cn":1,"pt":"DI","pp":50,"pr":34},{"dy":8,"sl":11},{"dy":9,"sl":11},{"dy":10,"sl":11},{"dy":11,"sl":11},{"dy":12,"sl":11},{"dy":13,"sl":11},{"dy":14,"sl":11},{"dy":15,"sl":11},{"dy":16,"sl":11},{"dy":17,"sl":11},{"dy":18,"sl":11},{"dy":19,"sl":11},{"dy":20,"sl":11},{"dy":21,"sl":11},{"dy":22,"sl":11},{"dy":23,"sl":11},{"dy":24,"sl":11},{"dy":25,"sl":11,"tp":"fp","vl":"Actor0037","cn":94,"pt":"DI","pp":29,"pr":71},{"dy":26,"sl":11},{"dy":27,"sl":11},{"dy":28,"sl":11},{"dy":29,"sl":11},{"dy":30,"sl":11},{"dy":31,"sl":11}]</v>
      </c>
      <c r="BE2">
        <v>0</v>
      </c>
      <c r="BF2">
        <v>15</v>
      </c>
      <c r="BG2">
        <f t="shared" ref="BG2:BG14" si="12">BF2/SUMIF(BE:BE,BE2,BF:BF)</f>
        <v>0.88235294117647056</v>
      </c>
      <c r="BH2">
        <v>0</v>
      </c>
      <c r="BI2" t="s">
        <v>83</v>
      </c>
      <c r="BK2">
        <f ca="1">IF(VLOOKUP($BT2,[1]EquipTable!$1:$1048576,MATCH("업데이트순번",[1]EquipTable!$1:$1,0),0)&lt;=$BN$1,1,0)
*IF(MID(BT2,7,1)="4",0.1,1)</f>
        <v>1</v>
      </c>
      <c r="BL2">
        <f ca="1">IF(VLOOKUP($BT2,[1]EquipTable!$1:$1048576,MATCH("업데이트순번",[1]EquipTable!$1:$1,0),0)&lt;=$BN$1,1,0)
*IF(MID(BT2,7,1)="4",0.1,1)
*IF(AND(MID(BT2,7,1)&lt;&gt;"4",OR(MID(BT2,6,1)="6",MID(BT2,6,1)="7")),3,1)</f>
        <v>1</v>
      </c>
      <c r="BM2">
        <f ca="1">IF(VLOOKUP($BT2,[1]EquipTable!$1:$1048576,MATCH("업데이트순번",[1]EquipTable!$1:$1,0),0)&lt;=$BN$1,1,0)
*IF(MID(BT2,7,1)="4",0.1,1)
*IF(AND(MID(BT2,7,1)&lt;&gt;"4",MID(BT2,6,1)="8"),4,1)</f>
        <v>1</v>
      </c>
      <c r="BN2">
        <f ca="1">BK2/SUM(BK:BK)</f>
        <v>1.3550135501355014E-2</v>
      </c>
      <c r="BO2">
        <f ca="1">BL2/SUM(BL:BL)</f>
        <v>9.4517958412098316E-3</v>
      </c>
      <c r="BP2">
        <f ca="1">BM2/SUM(BM:BM)</f>
        <v>1.0224948875255624E-2</v>
      </c>
      <c r="BQ2">
        <v>0</v>
      </c>
      <c r="BR2">
        <v>0</v>
      </c>
      <c r="BS2">
        <v>0</v>
      </c>
      <c r="BT2" t="str">
        <f ca="1">OFFSET([1]EquipTable!$A$1,ROW()-1,0)</f>
        <v>Equip0001</v>
      </c>
      <c r="BV2">
        <f ca="1">IF(VLOOKUP($BY2,[2]ActorTable!$1:$1048576,MATCH("업데이트순번",[2]ActorTable!$1:$1,0),0)&lt;=$BW$1,1,0)
*IF(MID(BY2,7,1)="2",0.1,1)</f>
        <v>0.1</v>
      </c>
      <c r="BW2">
        <f ca="1">BV2/SUM(BV:BV)</f>
        <v>3.9215686274509803E-3</v>
      </c>
      <c r="BX2">
        <v>0</v>
      </c>
      <c r="BY2" t="str">
        <f ca="1">OFFSET([2]ActorTable!$A$1,ROW()-1,0)</f>
        <v>Actor0201</v>
      </c>
      <c r="BZ2" t="str">
        <f ca="1">VLOOKUP($BY2,[2]ActorTable!$1:$1048576,MATCH("이름참고",[2]ActorTable!$1:$1,0),0)</f>
        <v>간파울</v>
      </c>
      <c r="CB2" t="s">
        <v>171</v>
      </c>
    </row>
    <row r="3" spans="1:80">
      <c r="A3">
        <v>1</v>
      </c>
      <c r="B3">
        <v>1</v>
      </c>
      <c r="C3">
        <f t="shared" si="0"/>
        <v>0</v>
      </c>
      <c r="D3">
        <f t="shared" ca="1" si="1"/>
        <v>0.78758929360313368</v>
      </c>
      <c r="E3">
        <f t="shared" ca="1" si="1"/>
        <v>8.2340369147616999E-2</v>
      </c>
      <c r="F3">
        <f t="shared" ca="1" si="1"/>
        <v>0.36371644594786257</v>
      </c>
      <c r="G3">
        <f t="shared" ca="1" si="1"/>
        <v>0.25980788346226513</v>
      </c>
      <c r="H3">
        <f t="shared" ca="1" si="1"/>
        <v>7.9858872145599502E-3</v>
      </c>
      <c r="I3">
        <f t="shared" ca="1" si="1"/>
        <v>0.53184175594974814</v>
      </c>
      <c r="M3" t="str">
        <f t="shared" ca="1" si="2"/>
        <v>지정 장비</v>
      </c>
      <c r="N3" t="str">
        <f t="shared" ca="1" si="3"/>
        <v>Equip0301</v>
      </c>
      <c r="O3">
        <f t="shared" ca="1" si="4"/>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DI</v>
      </c>
      <c r="Q3" t="str">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INT(VLOOKUP($M3,$AN:$BA,MATCH($AX$1,$AN$1:$BA$1,0),0)*(VLOOKUP($N3,[2]ActorTable!$1:$1048576,MATCH("표준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VLOOKUP($M3,$AN:$BA,MATCH($AZ$1,$AN$1:$BA$1,0),0)+INT($H3*(VLOOKUP($M3,$AN:$BA,MATCH($BA$1,$AN$1:$BA$1,0),0)-VLOOKUP($M3,$AN:$BA,MATCH($AZ$1,$AN$1:$BA$1,0),0)+1))),
IF($M3="지정 캐릭터 PP",
  IF(AND(OR($B3=10,$B3=11),$M3=OFFSET($M3,-1,0)),OFFSET(Q3,-1,0),
    INT($O3*VLOOKUP($M3,$AN:$BA,MATCH($AX$1,$AN$1:$BA$1,0),0)*IF($O3&lt;=15,1,1+($O3-15)^0.5/8)*CHOOSE(MID($N3,7,1)+1,1,1.25,2))),
"그외없음")))))))</f>
        <v>삭제</v>
      </c>
      <c r="R3">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영웅등급"),VLOOKUP($M3,$AN:$BA,MATCH($AX$1,$AN$1:$BA$1,0),0),
IF(OR($M3="지정 캐릭터",IF(ISERROR(FIND("지정 캐릭터 LBP",$M3)),0,1)),
  IF(AND(OR($B3=10,$B3=11),$M3=OFFSET($M3,-1,0)),OFFSET(R3,-1,0),
    INT(VLOOKUP($M3,$AN:$BA,MATCH($AX$1,$AN$1:$BA$1,0),0)*(VLOOKUP($N3,[2]ActorTable!$1:$1048576,MATCH("표준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VLOOKUP($M3,$AN:$BA,MATCH($AX$1,$AN$1:$BA$1,0),0)+INT($I3*(VLOOKUP($M3,$AN:$BA,MATCH($AY$1,$AN$1:$BA$1,0),0)-VLOOKUP($M3,$AN:$BA,MATCH($AX$1,$AN$1:$BA$1,0),0)+1))),
IF($M3="지정 캐릭터 PP",
  IF(AND(OR($B3=10,$B3=11),$M3=OFFSET($M3,-1,0)),OFFSET(R3,-1,0),
    INT($O3*VLOOKUP($M3,$AN:$BA,MATCH($AX$1,$AN$1:$BA$1,0),0)*IF($O3&lt;=15,1,1+($O3-15)^0.5/8)*CHOOSE(MID($N3,7,1)+1,1,1.25,2)*(VLOOKUP($M3,$AN:$BA,MATCH($AY$1,$AN$1:$BA$1,0),0)+$I3*(VLOOKUP($M3,$AN:$BA,MATCH($AZ$1,$AN$1:$BA$1,0),0)-VLOOKUP($M3,$AN:$BA,MATCH($AY$1,$AN$1:$BA$1,0),0))))),
IF(OR($M3="안 지정 캐릭터 PP 일반등급",$M3="안 지정 캐릭터 PP 영웅등급"),
  IF(AND(OR($B3=10,$B3=11),$M3=OFFSET($M3,-1,0)),OFFSET(R3,-1,0),
    $O3*VLOOKUP($M3,$AN:$BA,MATCH($AX$1,$AN$1:$BA$1,0),0)),
"그외없음")))))))</f>
        <v>11</v>
      </c>
      <c r="S3" t="str">
        <f ca="1">IF(OR(ISNUMBER(N3),N3="삭제"),"",
IF(LEFT(N3,5)="Equip",
  IF($BN$1&lt;VLOOKUP(N3,[1]EquipTable!$1:$1048576,MATCH("업데이트순번",[1]EquipTable!$1:$1,0),0),"업데이트순번이상",""),
IF(LEFT(N3,5)="Actor",
  IF($BW$1&lt;VLOOKUP(N3,[2]ActorTable!$1:$1048576,MATCH("업데이트순번",[2]ActorTable!$1:$1,0),0),"업데이트순번이상",""),
"그외없음")))</f>
        <v/>
      </c>
      <c r="T3">
        <f t="shared" ca="1" si="5"/>
        <v>0</v>
      </c>
      <c r="U3" t="s">
        <v>83</v>
      </c>
      <c r="V3" t="s">
        <v>112</v>
      </c>
      <c r="W3">
        <v>1</v>
      </c>
      <c r="X3" t="s">
        <v>129</v>
      </c>
      <c r="Z3">
        <v>3600</v>
      </c>
      <c r="AA3" t="str">
        <f t="shared" ca="1" si="6"/>
        <v>fe</v>
      </c>
      <c r="AB3" t="s">
        <v>83</v>
      </c>
      <c r="AC3" t="s">
        <v>192</v>
      </c>
      <c r="AD3">
        <v>1</v>
      </c>
      <c r="AE3" t="s">
        <v>133</v>
      </c>
      <c r="AG3">
        <v>89</v>
      </c>
      <c r="AH3" t="str">
        <f t="shared" si="7"/>
        <v/>
      </c>
      <c r="AI3" t="str">
        <f ca="1">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우주의 조각</v>
      </c>
      <c r="AJ3">
        <v>1</v>
      </c>
      <c r="AK3" t="str">
        <f t="shared" ref="AK3:AK66" ca="1" si="13">AK2&amp;IF(LEN(AL3)=0,"",","&amp;AL3)</f>
        <v>{"dy":1,"sl":0,"tp":"fe","vl":"Equip1201","cn":1,"pt":"DI","pr":4},{"dy":1,"sl":1,"tp":"fe","vl":"Equip8301","cn":1,"pt":"DI","pr":89}</v>
      </c>
      <c r="AL3" t="str">
        <f t="shared" ca="1" si="8"/>
        <v>{"dy":1,"sl":1,"tp":"fe","vl":"Equip8301","cn":1,"pt":"DI","pr":89}</v>
      </c>
      <c r="AN3" t="s">
        <v>84</v>
      </c>
      <c r="AO3" t="s">
        <v>72</v>
      </c>
      <c r="AP3">
        <v>0</v>
      </c>
      <c r="AQ3">
        <v>7</v>
      </c>
      <c r="AR3">
        <f t="shared" ca="1" si="9"/>
        <v>4</v>
      </c>
      <c r="AS3">
        <f t="shared" si="10"/>
        <v>1</v>
      </c>
      <c r="AT3">
        <f t="shared" ca="1" si="11"/>
        <v>0</v>
      </c>
      <c r="AX3">
        <v>29</v>
      </c>
      <c r="BE3">
        <v>0</v>
      </c>
      <c r="BF3">
        <v>1</v>
      </c>
      <c r="BG3">
        <f t="shared" si="12"/>
        <v>5.8823529411764705E-2</v>
      </c>
      <c r="BH3">
        <f>BH2+BG2</f>
        <v>0.88235294117647056</v>
      </c>
      <c r="BI3" t="s">
        <v>84</v>
      </c>
      <c r="BK3">
        <f ca="1">IF(VLOOKUP($BT3,[1]EquipTable!$1:$1048576,MATCH("업데이트순번",[1]EquipTable!$1:$1,0),0)&lt;=$BN$1,1,0)
*IF(MID(BT3,7,1)="4",0.1,1)</f>
        <v>1</v>
      </c>
      <c r="BL3">
        <f ca="1">IF(VLOOKUP($BT3,[1]EquipTable!$1:$1048576,MATCH("업데이트순번",[1]EquipTable!$1:$1,0),0)&lt;=$BN$1,1,0)
*IF(MID(BT3,7,1)="4",0.1,1)
*IF(AND(MID(BT3,7,1)&lt;&gt;"4",OR(MID(BT3,6,1)="6",MID(BT3,6,1)="7")),3,1)</f>
        <v>1</v>
      </c>
      <c r="BM3">
        <f ca="1">IF(VLOOKUP($BT3,[1]EquipTable!$1:$1048576,MATCH("업데이트순번",[1]EquipTable!$1:$1,0),0)&lt;=$BN$1,1,0)
*IF(MID(BT3,7,1)="4",0.1,1)
*IF(AND(MID(BT3,7,1)&lt;&gt;"4",MID(BT3,6,1)="8"),4,1)</f>
        <v>1</v>
      </c>
      <c r="BN3">
        <f t="shared" ref="BN3:BN66" ca="1" si="14">BK3/SUM(BK:BK)</f>
        <v>1.3550135501355014E-2</v>
      </c>
      <c r="BO3">
        <f t="shared" ref="BO3:BO66" ca="1" si="15">BL3/SUM(BL:BL)</f>
        <v>9.4517958412098316E-3</v>
      </c>
      <c r="BP3">
        <f t="shared" ref="BP3:BP66" ca="1" si="16">BM3/SUM(BM:BM)</f>
        <v>1.0224948875255624E-2</v>
      </c>
      <c r="BQ3">
        <f t="shared" ref="BQ3:BS66" ca="1" si="17">BQ2+BN2</f>
        <v>1.3550135501355014E-2</v>
      </c>
      <c r="BR3">
        <f t="shared" ca="1" si="17"/>
        <v>9.4517958412098316E-3</v>
      </c>
      <c r="BS3">
        <f t="shared" ca="1" si="17"/>
        <v>1.0224948875255624E-2</v>
      </c>
      <c r="BT3" t="str">
        <f ca="1">OFFSET([1]EquipTable!$A$1,ROW()-1,0)</f>
        <v>Equip0002</v>
      </c>
      <c r="BV3">
        <f ca="1">IF(VLOOKUP($BY3,[2]ActorTable!$1:$1048576,MATCH("업데이트순번",[2]ActorTable!$1:$1,0),0)&lt;=$BW$1,1,0)
*IF(MID(BY3,7,1)="2",0.1,1)</f>
        <v>1</v>
      </c>
      <c r="BW3">
        <f t="shared" ref="BW3:BW45" ca="1" si="18">BV3/SUM(BV:BV)</f>
        <v>3.9215686274509796E-2</v>
      </c>
      <c r="BX3">
        <f t="shared" ref="BX3:BX45" ca="1" si="19">BX2+BW2</f>
        <v>3.9215686274509803E-3</v>
      </c>
      <c r="BY3" t="str">
        <f ca="1">OFFSET([2]ActorTable!$A$1,ROW()-1,0)</f>
        <v>Actor1002</v>
      </c>
      <c r="BZ3" t="str">
        <f ca="1">VLOOKUP($BY3,[2]ActorTable!$1:$1048576,MATCH("이름참고",[2]ActorTable!$1:$1,0),0)</f>
        <v>소하</v>
      </c>
    </row>
    <row r="4" spans="1:80">
      <c r="A4">
        <v>1</v>
      </c>
      <c r="B4">
        <v>2</v>
      </c>
      <c r="C4">
        <f t="shared" si="0"/>
        <v>0</v>
      </c>
      <c r="D4">
        <f t="shared" ca="1" si="1"/>
        <v>0.19455453270720502</v>
      </c>
      <c r="E4">
        <f t="shared" ca="1" si="1"/>
        <v>0.56692061872758948</v>
      </c>
      <c r="F4">
        <f t="shared" ca="1" si="1"/>
        <v>0.77320642726950262</v>
      </c>
      <c r="G4">
        <f t="shared" ca="1" si="1"/>
        <v>0.18521319616232768</v>
      </c>
      <c r="H4">
        <f t="shared" ca="1" si="1"/>
        <v>0.50055523988135475</v>
      </c>
      <c r="I4">
        <f t="shared" ca="1" si="1"/>
        <v>0.83381282764870213</v>
      </c>
      <c r="M4" t="str">
        <f t="shared" ca="1" si="2"/>
        <v>안 지정 캐릭터 PP 영웅등급</v>
      </c>
      <c r="N4">
        <f t="shared" ca="1" si="3"/>
        <v>56692</v>
      </c>
      <c r="O4">
        <f t="shared" ca="1" si="4"/>
        <v>12</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INT(VLOOKUP($M4,$AN:$BA,MATCH($AX$1,$AN$1:$BA$1,0),0)*(VLOOKUP($N4,[2]ActorTable!$1:$1048576,MATCH("표준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VLOOKUP($M4,$AN:$BA,MATCH($AZ$1,$AN$1:$BA$1,0),0)+INT($H4*(VLOOKUP($M4,$AN:$BA,MATCH($BA$1,$AN$1:$BA$1,0),0)-VLOOKUP($M4,$AN:$BA,MATCH($AZ$1,$AN$1:$BA$1,0),0)+1))),
IF($M4="지정 캐릭터 PP",
  IF(AND(OR($B4=10,$B4=11),$M4=OFFSET($M4,-1,0)),OFFSET(Q4,-1,0),
    INT($O4*VLOOKUP($M4,$AN:$BA,MATCH($AX$1,$AN$1:$BA$1,0),0)*IF($O4&lt;=15,1,1+($O4-15)^0.5/8)*CHOOSE(MID($N4,7,1)+1,1,1.25,2))),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영웅등급"),VLOOKUP($M4,$AN:$BA,MATCH($AX$1,$AN$1:$BA$1,0),0),
IF(OR($M4="지정 캐릭터",IF(ISERROR(FIND("지정 캐릭터 LBP",$M4)),0,1)),
  IF(AND(OR($B4=10,$B4=11),$M4=OFFSET($M4,-1,0)),OFFSET(R4,-1,0),
    INT(VLOOKUP($M4,$AN:$BA,MATCH($AX$1,$AN$1:$BA$1,0),0)*(VLOOKUP($N4,[2]ActorTable!$1:$1048576,MATCH("표준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VLOOKUP($M4,$AN:$BA,MATCH($AX$1,$AN$1:$BA$1,0),0)+INT($I4*(VLOOKUP($M4,$AN:$BA,MATCH($AY$1,$AN$1:$BA$1,0),0)-VLOOKUP($M4,$AN:$BA,MATCH($AX$1,$AN$1:$BA$1,0),0)+1))),
IF($M4="지정 캐릭터 PP",
  IF(AND(OR($B4=10,$B4=11),$M4=OFFSET($M4,-1,0)),OFFSET(R4,-1,0),
    INT($O4*VLOOKUP($M4,$AN:$BA,MATCH($AX$1,$AN$1:$BA$1,0),0)*IF($O4&lt;=15,1,1+($O4-15)^0.5/8)*CHOOSE(MID($N4,7,1)+1,1,1.25,2)*(VLOOKUP($M4,$AN:$BA,MATCH($AY$1,$AN$1:$BA$1,0),0)+$I4*(VLOOKUP($M4,$AN:$BA,MATCH($AZ$1,$AN$1:$BA$1,0),0)-VLOOKUP($M4,$AN:$BA,MATCH($AY$1,$AN$1:$BA$1,0),0))))),
IF(OR($M4="안 지정 캐릭터 PP 일반등급",$M4="안 지정 캐릭터 PP 영웅등급"),
  IF(AND(OR($B4=10,$B4=11),$M4=OFFSET($M4,-1,0)),OFFSET(R4,-1,0),
    $O4*VLOOKUP($M4,$AN:$BA,MATCH($AX$1,$AN$1:$BA$1,0),0)),
"그외없음")))))))</f>
        <v>1200</v>
      </c>
      <c r="S4" t="str">
        <f ca="1">IF(OR(ISNUMBER(N4),N4="삭제"),"",
IF(LEFT(N4,5)="Equip",
  IF($BN$1&lt;VLOOKUP(N4,[1]EquipTable!$1:$1048576,MATCH("업데이트순번",[1]EquipTable!$1:$1,0),0),"업데이트순번이상",""),
IF(LEFT(N4,5)="Actor",
  IF($BW$1&lt;VLOOKUP(N4,[2]ActorTable!$1:$1048576,MATCH("업데이트순번",[2]ActorTable!$1:$1,0),0),"업데이트순번이상",""),
"그외없음")))</f>
        <v/>
      </c>
      <c r="T4">
        <f t="shared" ca="1" si="5"/>
        <v>0</v>
      </c>
      <c r="U4" t="s">
        <v>92</v>
      </c>
      <c r="V4">
        <v>10396</v>
      </c>
      <c r="W4">
        <v>9</v>
      </c>
      <c r="X4" t="s">
        <v>129</v>
      </c>
      <c r="Z4">
        <v>900</v>
      </c>
      <c r="AA4" t="str">
        <f t="shared" ca="1" si="6"/>
        <v>uph</v>
      </c>
      <c r="AB4" t="s">
        <v>92</v>
      </c>
      <c r="AC4">
        <v>79030</v>
      </c>
      <c r="AD4">
        <v>13</v>
      </c>
      <c r="AE4" t="s">
        <v>129</v>
      </c>
      <c r="AG4">
        <v>1300</v>
      </c>
      <c r="AH4" t="str">
        <f t="shared" si="7"/>
        <v/>
      </c>
      <c r="AI4" t="str">
        <f>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
      </c>
      <c r="AJ4">
        <v>1</v>
      </c>
      <c r="AK4" t="str">
        <f t="shared" ca="1" si="13"/>
        <v>{"dy":1,"sl":0,"tp":"fe","vl":"Equip1201","cn":1,"pt":"DI","pr":4},{"dy":1,"sl":1,"tp":"fe","vl":"Equip8301","cn":1,"pt":"DI","pr":89},{"dy":1,"sl":2,"tp":"uph","vl":"79030","cn":13,"pt":"GO","pr":1300}</v>
      </c>
      <c r="AL4" t="str">
        <f t="shared" ca="1" si="8"/>
        <v>{"dy":1,"sl":2,"tp":"uph","vl":"79030","cn":13,"pt":"GO","pr":1300}</v>
      </c>
      <c r="AN4" t="s">
        <v>85</v>
      </c>
      <c r="AO4" t="s">
        <v>73</v>
      </c>
      <c r="AP4">
        <v>0</v>
      </c>
      <c r="AQ4">
        <v>7</v>
      </c>
      <c r="AR4">
        <f t="shared" ca="1" si="9"/>
        <v>1</v>
      </c>
      <c r="AS4">
        <f t="shared" si="10"/>
        <v>1</v>
      </c>
      <c r="AT4">
        <f t="shared" ca="1" si="11"/>
        <v>0</v>
      </c>
      <c r="AX4">
        <v>149</v>
      </c>
      <c r="BC4" t="s">
        <v>199</v>
      </c>
      <c r="BE4">
        <v>0</v>
      </c>
      <c r="BF4">
        <v>1</v>
      </c>
      <c r="BG4">
        <f t="shared" si="12"/>
        <v>5.8823529411764705E-2</v>
      </c>
      <c r="BH4">
        <f>BH3+BG3</f>
        <v>0.94117647058823528</v>
      </c>
      <c r="BI4" t="s">
        <v>85</v>
      </c>
      <c r="BK4">
        <f ca="1">IF(VLOOKUP($BT4,[1]EquipTable!$1:$1048576,MATCH("업데이트순번",[1]EquipTable!$1:$1,0),0)&lt;=$BN$1,1,0)
*IF(MID(BT4,7,1)="4",0.1,1)</f>
        <v>1</v>
      </c>
      <c r="BL4">
        <f ca="1">IF(VLOOKUP($BT4,[1]EquipTable!$1:$1048576,MATCH("업데이트순번",[1]EquipTable!$1:$1,0),0)&lt;=$BN$1,1,0)
*IF(MID(BT4,7,1)="4",0.1,1)
*IF(AND(MID(BT4,7,1)&lt;&gt;"4",OR(MID(BT4,6,1)="6",MID(BT4,6,1)="7")),3,1)</f>
        <v>1</v>
      </c>
      <c r="BM4">
        <f ca="1">IF(VLOOKUP($BT4,[1]EquipTable!$1:$1048576,MATCH("업데이트순번",[1]EquipTable!$1:$1,0),0)&lt;=$BN$1,1,0)
*IF(MID(BT4,7,1)="4",0.1,1)
*IF(AND(MID(BT4,7,1)&lt;&gt;"4",MID(BT4,6,1)="8"),4,1)</f>
        <v>1</v>
      </c>
      <c r="BN4">
        <f t="shared" ca="1" si="14"/>
        <v>1.3550135501355014E-2</v>
      </c>
      <c r="BO4">
        <f t="shared" ca="1" si="15"/>
        <v>9.4517958412098316E-3</v>
      </c>
      <c r="BP4">
        <f t="shared" ca="1" si="16"/>
        <v>1.0224948875255624E-2</v>
      </c>
      <c r="BQ4">
        <f t="shared" ca="1" si="17"/>
        <v>2.7100271002710029E-2</v>
      </c>
      <c r="BR4">
        <f t="shared" ref="BR4:BR67" ca="1" si="20">BR3+BO3</f>
        <v>1.8903591682419663E-2</v>
      </c>
      <c r="BS4">
        <f t="shared" ref="BS4:BS67" ca="1" si="21">BS3+BP3</f>
        <v>2.0449897750511249E-2</v>
      </c>
      <c r="BT4" t="str">
        <f ca="1">OFFSET([1]EquipTable!$A$1,ROW()-1,0)</f>
        <v>Equip0101</v>
      </c>
      <c r="BV4">
        <f ca="1">IF(VLOOKUP($BY4,[2]ActorTable!$1:$1048576,MATCH("업데이트순번",[2]ActorTable!$1:$1,0),0)&lt;=$BW$1,1,0)
*IF(MID(BY4,7,1)="2",0.1,1)</f>
        <v>1</v>
      </c>
      <c r="BW4">
        <f t="shared" ca="1" si="18"/>
        <v>3.9215686274509796E-2</v>
      </c>
      <c r="BX4">
        <f t="shared" ca="1" si="19"/>
        <v>4.3137254901960777E-2</v>
      </c>
      <c r="BY4" t="str">
        <f ca="1">OFFSET([2]ActorTable!$A$1,ROW()-1,0)</f>
        <v>Actor2103</v>
      </c>
      <c r="BZ4" t="str">
        <f ca="1">VLOOKUP($BY4,[2]ActorTable!$1:$1048576,MATCH("이름참고",[2]ActorTable!$1:$1,0),0)</f>
        <v>데브샤</v>
      </c>
    </row>
    <row r="5" spans="1:80">
      <c r="A5">
        <v>1</v>
      </c>
      <c r="B5">
        <v>3</v>
      </c>
      <c r="C5">
        <f t="shared" si="0"/>
        <v>0</v>
      </c>
      <c r="D5">
        <f t="shared" ca="1" si="1"/>
        <v>0.61961159461586923</v>
      </c>
      <c r="E5">
        <f t="shared" ca="1" si="1"/>
        <v>0.24743961153358141</v>
      </c>
      <c r="F5">
        <f t="shared" ca="1" si="1"/>
        <v>0.5552905681232162</v>
      </c>
      <c r="G5">
        <f t="shared" ca="1" si="1"/>
        <v>0.84436266860977516</v>
      </c>
      <c r="H5">
        <f t="shared" ca="1" si="1"/>
        <v>0.30195347651851023</v>
      </c>
      <c r="I5">
        <f t="shared" ca="1" si="1"/>
        <v>0.74035880834937717</v>
      </c>
      <c r="M5" t="str">
        <f t="shared" ca="1" si="2"/>
        <v>안 지정 캐릭터 PP 일반등급</v>
      </c>
      <c r="N5">
        <f t="shared" ca="1" si="3"/>
        <v>24743</v>
      </c>
      <c r="O5">
        <f t="shared" ca="1" si="4"/>
        <v>10</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INT(VLOOKUP($M5,$AN:$BA,MATCH($AX$1,$AN$1:$BA$1,0),0)*(VLOOKUP($N5,[2]ActorTable!$1:$1048576,MATCH("표준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VLOOKUP($M5,$AN:$BA,MATCH($AZ$1,$AN$1:$BA$1,0),0)+INT($H5*(VLOOKUP($M5,$AN:$BA,MATCH($BA$1,$AN$1:$BA$1,0),0)-VLOOKUP($M5,$AN:$BA,MATCH($AZ$1,$AN$1:$BA$1,0),0)+1))),
IF($M5="지정 캐릭터 PP",
  IF(AND(OR($B5=10,$B5=11),$M5=OFFSET($M5,-1,0)),OFFSET(Q5,-1,0),
    INT($O5*VLOOKUP($M5,$AN:$BA,MATCH($AX$1,$AN$1:$BA$1,0),0)*IF($O5&lt;=15,1,1+($O5-15)^0.5/8)*CHOOSE(MID($N5,7,1)+1,1,1.25,2))),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영웅등급"),VLOOKUP($M5,$AN:$BA,MATCH($AX$1,$AN$1:$BA$1,0),0),
IF(OR($M5="지정 캐릭터",IF(ISERROR(FIND("지정 캐릭터 LBP",$M5)),0,1)),
  IF(AND(OR($B5=10,$B5=11),$M5=OFFSET($M5,-1,0)),OFFSET(R5,-1,0),
    INT(VLOOKUP($M5,$AN:$BA,MATCH($AX$1,$AN$1:$BA$1,0),0)*(VLOOKUP($N5,[2]ActorTable!$1:$1048576,MATCH("표준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VLOOKUP($M5,$AN:$BA,MATCH($AX$1,$AN$1:$BA$1,0),0)+INT($I5*(VLOOKUP($M5,$AN:$BA,MATCH($AY$1,$AN$1:$BA$1,0),0)-VLOOKUP($M5,$AN:$BA,MATCH($AX$1,$AN$1:$BA$1,0),0)+1))),
IF($M5="지정 캐릭터 PP",
  IF(AND(OR($B5=10,$B5=11),$M5=OFFSET($M5,-1,0)),OFFSET(R5,-1,0),
    INT($O5*VLOOKUP($M5,$AN:$BA,MATCH($AX$1,$AN$1:$BA$1,0),0)*IF($O5&lt;=15,1,1+($O5-15)^0.5/8)*CHOOSE(MID($N5,7,1)+1,1,1.25,2)*(VLOOKUP($M5,$AN:$BA,MATCH($AY$1,$AN$1:$BA$1,0),0)+$I5*(VLOOKUP($M5,$AN:$BA,MATCH($AZ$1,$AN$1:$BA$1,0),0)-VLOOKUP($M5,$AN:$BA,MATCH($AY$1,$AN$1:$BA$1,0),0))))),
IF(OR($M5="안 지정 캐릭터 PP 일반등급",$M5="안 지정 캐릭터 PP 영웅등급"),
  IF(AND(OR($B5=10,$B5=11),$M5=OFFSET($M5,-1,0)),OFFSET(R5,-1,0),
    $O5*VLOOKUP($M5,$AN:$BA,MATCH($AX$1,$AN$1:$BA$1,0),0)),
"그외없음")))))))</f>
        <v>1000</v>
      </c>
      <c r="S5" t="str">
        <f ca="1">IF(OR(ISNUMBER(N5),N5="삭제"),"",
IF(LEFT(N5,5)="Equip",
  IF($BN$1&lt;VLOOKUP(N5,[1]EquipTable!$1:$1048576,MATCH("업데이트순번",[1]EquipTable!$1:$1,0),0),"업데이트순번이상",""),
IF(LEFT(N5,5)="Actor",
  IF($BW$1&lt;VLOOKUP(N5,[2]ActorTable!$1:$1048576,MATCH("업데이트순번",[2]ActorTable!$1:$1,0),0),"업데이트순번이상",""),
"그외없음")))</f>
        <v/>
      </c>
      <c r="T5">
        <f t="shared" ca="1" si="5"/>
        <v>0</v>
      </c>
      <c r="U5" t="s">
        <v>93</v>
      </c>
      <c r="V5">
        <v>4710</v>
      </c>
      <c r="W5">
        <v>9</v>
      </c>
      <c r="X5" t="s">
        <v>129</v>
      </c>
      <c r="Z5">
        <v>900</v>
      </c>
      <c r="AA5" t="str">
        <f t="shared" ca="1" si="6"/>
        <v>upn</v>
      </c>
      <c r="AB5" t="s">
        <v>93</v>
      </c>
      <c r="AC5">
        <v>51018</v>
      </c>
      <c r="AD5">
        <v>12</v>
      </c>
      <c r="AE5" t="s">
        <v>129</v>
      </c>
      <c r="AG5">
        <v>1200</v>
      </c>
      <c r="AH5" t="str">
        <f t="shared" si="7"/>
        <v/>
      </c>
      <c r="AI5" t="str">
        <f>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
      </c>
      <c r="AJ5">
        <v>1</v>
      </c>
      <c r="AK5" t="str">
        <f t="shared" ca="1" si="13"/>
        <v>{"dy":1,"sl":0,"tp":"fe","vl":"Equip1201","cn":1,"pt":"DI","pr":4},{"dy":1,"sl":1,"tp":"fe","vl":"Equip8301","cn":1,"pt":"DI","pr":89},{"dy":1,"sl":2,"tp":"uph","vl":"79030","cn":13,"pt":"GO","pr":1300},{"dy":1,"sl":3,"tp":"upn","vl":"51018","cn":12,"pt":"GO","pr":1200}</v>
      </c>
      <c r="AL5" t="str">
        <f t="shared" ca="1" si="8"/>
        <v>{"dy":1,"sl":3,"tp":"upn","vl":"51018","cn":12,"pt":"GO","pr":1200}</v>
      </c>
      <c r="AN5" t="s">
        <v>86</v>
      </c>
      <c r="AO5" t="s">
        <v>74</v>
      </c>
      <c r="AP5">
        <v>8</v>
      </c>
      <c r="AQ5">
        <v>11</v>
      </c>
      <c r="AR5">
        <f t="shared" ca="1" si="9"/>
        <v>0</v>
      </c>
      <c r="AS5">
        <f t="shared" si="10"/>
        <v>3</v>
      </c>
      <c r="AT5">
        <f t="shared" ca="1" si="11"/>
        <v>0</v>
      </c>
      <c r="AX5">
        <v>1</v>
      </c>
      <c r="BC5">
        <f ca="1">LEN(BC2)</f>
        <v>19809</v>
      </c>
      <c r="BE5">
        <v>1</v>
      </c>
      <c r="BF5">
        <v>1</v>
      </c>
      <c r="BG5">
        <f t="shared" si="12"/>
        <v>1</v>
      </c>
      <c r="BH5">
        <f t="shared" ref="BH5:BH18" si="22">BH4+BG4</f>
        <v>1</v>
      </c>
      <c r="BI5" t="s">
        <v>142</v>
      </c>
      <c r="BK5">
        <f ca="1">IF(VLOOKUP($BT5,[1]EquipTable!$1:$1048576,MATCH("업데이트순번",[1]EquipTable!$1:$1,0),0)&lt;=$BN$1,1,0)
*IF(MID(BT5,7,1)="4",0.1,1)</f>
        <v>1</v>
      </c>
      <c r="BL5">
        <f ca="1">IF(VLOOKUP($BT5,[1]EquipTable!$1:$1048576,MATCH("업데이트순번",[1]EquipTable!$1:$1,0),0)&lt;=$BN$1,1,0)
*IF(MID(BT5,7,1)="4",0.1,1)
*IF(AND(MID(BT5,7,1)&lt;&gt;"4",OR(MID(BT5,6,1)="6",MID(BT5,6,1)="7")),3,1)</f>
        <v>1</v>
      </c>
      <c r="BM5">
        <f ca="1">IF(VLOOKUP($BT5,[1]EquipTable!$1:$1048576,MATCH("업데이트순번",[1]EquipTable!$1:$1,0),0)&lt;=$BN$1,1,0)
*IF(MID(BT5,7,1)="4",0.1,1)
*IF(AND(MID(BT5,7,1)&lt;&gt;"4",MID(BT5,6,1)="8"),4,1)</f>
        <v>1</v>
      </c>
      <c r="BN5">
        <f t="shared" ca="1" si="14"/>
        <v>1.3550135501355014E-2</v>
      </c>
      <c r="BO5">
        <f t="shared" ca="1" si="15"/>
        <v>9.4517958412098316E-3</v>
      </c>
      <c r="BP5">
        <f t="shared" ca="1" si="16"/>
        <v>1.0224948875255624E-2</v>
      </c>
      <c r="BQ5">
        <f t="shared" ca="1" si="17"/>
        <v>4.065040650406504E-2</v>
      </c>
      <c r="BR5">
        <f t="shared" ca="1" si="20"/>
        <v>2.8355387523629497E-2</v>
      </c>
      <c r="BS5">
        <f t="shared" ca="1" si="21"/>
        <v>3.0674846625766874E-2</v>
      </c>
      <c r="BT5" t="str">
        <f ca="1">OFFSET([1]EquipTable!$A$1,ROW()-1,0)</f>
        <v>Equip0102</v>
      </c>
      <c r="BV5">
        <f ca="1">IF(VLOOKUP($BY5,[2]ActorTable!$1:$1048576,MATCH("업데이트순번",[2]ActorTable!$1:$1,0),0)&lt;=$BW$1,1,0)
*IF(MID(BY5,7,1)="2",0.1,1)</f>
        <v>1</v>
      </c>
      <c r="BW5">
        <f t="shared" ca="1" si="18"/>
        <v>3.9215686274509796E-2</v>
      </c>
      <c r="BX5">
        <f t="shared" ca="1" si="19"/>
        <v>8.2352941176470573E-2</v>
      </c>
      <c r="BY5" t="str">
        <f ca="1">OFFSET([2]ActorTable!$A$1,ROW()-1,0)</f>
        <v>Actor0104</v>
      </c>
      <c r="BZ5" t="str">
        <f ca="1">VLOOKUP($BY5,[2]ActorTable!$1:$1048576,MATCH("이름참고",[2]ActorTable!$1:$1,0),0)</f>
        <v>베이</v>
      </c>
    </row>
    <row r="6" spans="1:80">
      <c r="A6">
        <v>1</v>
      </c>
      <c r="B6">
        <v>4</v>
      </c>
      <c r="C6">
        <f t="shared" si="0"/>
        <v>0</v>
      </c>
      <c r="D6">
        <f t="shared" ca="1" si="1"/>
        <v>0.90803337656127125</v>
      </c>
      <c r="E6">
        <f t="shared" ca="1" si="1"/>
        <v>0.81029616465496257</v>
      </c>
      <c r="F6">
        <f t="shared" ca="1" si="1"/>
        <v>0.1734824827053667</v>
      </c>
      <c r="G6">
        <f t="shared" ca="1" si="1"/>
        <v>0.1106264857980126</v>
      </c>
      <c r="H6">
        <f t="shared" ca="1" si="1"/>
        <v>0.51063603716880124</v>
      </c>
      <c r="I6">
        <f t="shared" ca="1" si="1"/>
        <v>0.35234849522003153</v>
      </c>
      <c r="M6" t="str">
        <f t="shared" ca="1" si="2"/>
        <v>안 지정 캐릭터 PP 일반등급</v>
      </c>
      <c r="N6">
        <f t="shared" ca="1" si="3"/>
        <v>81029</v>
      </c>
      <c r="O6">
        <f t="shared" ca="1" si="4"/>
        <v>13</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INT(VLOOKUP($M6,$AN:$BA,MATCH($AX$1,$AN$1:$BA$1,0),0)*(VLOOKUP($N6,[2]ActorTable!$1:$1048576,MATCH("표준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VLOOKUP($M6,$AN:$BA,MATCH($AZ$1,$AN$1:$BA$1,0),0)+INT($H6*(VLOOKUP($M6,$AN:$BA,MATCH($BA$1,$AN$1:$BA$1,0),0)-VLOOKUP($M6,$AN:$BA,MATCH($AZ$1,$AN$1:$BA$1,0),0)+1))),
IF($M6="지정 캐릭터 PP",
  IF(AND(OR($B6=10,$B6=11),$M6=OFFSET($M6,-1,0)),OFFSET(Q6,-1,0),
    INT($O6*VLOOKUP($M6,$AN:$BA,MATCH($AX$1,$AN$1:$BA$1,0),0)*IF($O6&lt;=15,1,1+($O6-15)^0.5/8)*CHOOSE(MID($N6,7,1)+1,1,1.25,2))),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영웅등급"),VLOOKUP($M6,$AN:$BA,MATCH($AX$1,$AN$1:$BA$1,0),0),
IF(OR($M6="지정 캐릭터",IF(ISERROR(FIND("지정 캐릭터 LBP",$M6)),0,1)),
  IF(AND(OR($B6=10,$B6=11),$M6=OFFSET($M6,-1,0)),OFFSET(R6,-1,0),
    INT(VLOOKUP($M6,$AN:$BA,MATCH($AX$1,$AN$1:$BA$1,0),0)*(VLOOKUP($N6,[2]ActorTable!$1:$1048576,MATCH("표준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VLOOKUP($M6,$AN:$BA,MATCH($AX$1,$AN$1:$BA$1,0),0)+INT($I6*(VLOOKUP($M6,$AN:$BA,MATCH($AY$1,$AN$1:$BA$1,0),0)-VLOOKUP($M6,$AN:$BA,MATCH($AX$1,$AN$1:$BA$1,0),0)+1))),
IF($M6="지정 캐릭터 PP",
  IF(AND(OR($B6=10,$B6=11),$M6=OFFSET($M6,-1,0)),OFFSET(R6,-1,0),
    INT($O6*VLOOKUP($M6,$AN:$BA,MATCH($AX$1,$AN$1:$BA$1,0),0)*IF($O6&lt;=15,1,1+($O6-15)^0.5/8)*CHOOSE(MID($N6,7,1)+1,1,1.25,2)*(VLOOKUP($M6,$AN:$BA,MATCH($AY$1,$AN$1:$BA$1,0),0)+$I6*(VLOOKUP($M6,$AN:$BA,MATCH($AZ$1,$AN$1:$BA$1,0),0)-VLOOKUP($M6,$AN:$BA,MATCH($AY$1,$AN$1:$BA$1,0),0))))),
IF(OR($M6="안 지정 캐릭터 PP 일반등급",$M6="안 지정 캐릭터 PP 영웅등급"),
  IF(AND(OR($B6=10,$B6=11),$M6=OFFSET($M6,-1,0)),OFFSET(R6,-1,0),
    $O6*VLOOKUP($M6,$AN:$BA,MATCH($AX$1,$AN$1:$BA$1,0),0)),
"그외없음")))))))</f>
        <v>1300</v>
      </c>
      <c r="S6" t="str">
        <f ca="1">IF(OR(ISNUMBER(N6),N6="삭제"),"",
IF(LEFT(N6,5)="Equip",
  IF($BN$1&lt;VLOOKUP(N6,[1]EquipTable!$1:$1048576,MATCH("업데이트순번",[1]EquipTable!$1:$1,0),0),"업데이트순번이상",""),
IF(LEFT(N6,5)="Actor",
  IF($BW$1&lt;VLOOKUP(N6,[2]ActorTable!$1:$1048576,MATCH("업데이트순번",[2]ActorTable!$1:$1,0),0),"업데이트순번이상",""),
"그외없음")))</f>
        <v/>
      </c>
      <c r="T6">
        <f t="shared" ca="1" si="5"/>
        <v>0</v>
      </c>
      <c r="U6" t="s">
        <v>93</v>
      </c>
      <c r="V6">
        <v>13958</v>
      </c>
      <c r="W6">
        <v>9</v>
      </c>
      <c r="X6" t="s">
        <v>129</v>
      </c>
      <c r="Z6">
        <v>900</v>
      </c>
      <c r="AA6" t="str">
        <f t="shared" ca="1" si="6"/>
        <v>upn</v>
      </c>
      <c r="AB6" t="s">
        <v>93</v>
      </c>
      <c r="AC6">
        <v>71178</v>
      </c>
      <c r="AD6">
        <v>13</v>
      </c>
      <c r="AE6" t="s">
        <v>129</v>
      </c>
      <c r="AG6">
        <v>1300</v>
      </c>
      <c r="AH6" t="str">
        <f t="shared" si="7"/>
        <v/>
      </c>
      <c r="AI6" t="str">
        <f>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
      </c>
      <c r="AJ6">
        <v>1</v>
      </c>
      <c r="AK6" t="str">
        <f t="shared" ca="1" si="13"/>
        <v>{"dy":1,"sl":0,"tp":"fe","vl":"Equip1201","cn":1,"pt":"DI","pr":4},{"dy":1,"sl":1,"tp":"fe","vl":"Equip8301","cn":1,"pt":"DI","pr":89},{"dy":1,"sl":2,"tp":"uph","vl":"79030","cn":13,"pt":"GO","pr":1300},{"dy":1,"sl":3,"tp":"upn","vl":"51018","cn":12,"pt":"GO","pr":1200},{"dy":1,"sl":4,"tp":"upn","vl":"71178","cn":13,"pt":"GO","pr":1300}</v>
      </c>
      <c r="AL6" t="str">
        <f t="shared" ca="1" si="8"/>
        <v>{"dy":1,"sl":4,"tp":"upn","vl":"71178","cn":13,"pt":"GO","pr":1300}</v>
      </c>
      <c r="AN6" t="s">
        <v>87</v>
      </c>
      <c r="AO6" t="s">
        <v>76</v>
      </c>
      <c r="AP6">
        <v>8</v>
      </c>
      <c r="AQ6">
        <v>11</v>
      </c>
      <c r="AR6">
        <f t="shared" ca="1" si="9"/>
        <v>0</v>
      </c>
      <c r="AS6">
        <f t="shared" si="10"/>
        <v>2</v>
      </c>
      <c r="AT6">
        <f t="shared" ca="1" si="11"/>
        <v>0</v>
      </c>
      <c r="AV6">
        <v>45</v>
      </c>
      <c r="AW6">
        <v>175</v>
      </c>
      <c r="AX6">
        <f>100*1/320</f>
        <v>0.3125</v>
      </c>
      <c r="AY6">
        <v>0.7</v>
      </c>
      <c r="AZ6">
        <v>0.9</v>
      </c>
      <c r="BE6">
        <v>2</v>
      </c>
      <c r="BF6">
        <v>1</v>
      </c>
      <c r="BG6">
        <f t="shared" si="12"/>
        <v>1</v>
      </c>
      <c r="BH6">
        <f t="shared" si="22"/>
        <v>2</v>
      </c>
      <c r="BI6" t="s">
        <v>146</v>
      </c>
      <c r="BK6">
        <f ca="1">IF(VLOOKUP($BT6,[1]EquipTable!$1:$1048576,MATCH("업데이트순번",[1]EquipTable!$1:$1,0),0)&lt;=$BN$1,1,0)
*IF(MID(BT6,7,1)="4",0.1,1)</f>
        <v>1</v>
      </c>
      <c r="BL6">
        <f ca="1">IF(VLOOKUP($BT6,[1]EquipTable!$1:$1048576,MATCH("업데이트순번",[1]EquipTable!$1:$1,0),0)&lt;=$BN$1,1,0)
*IF(MID(BT6,7,1)="4",0.1,1)
*IF(AND(MID(BT6,7,1)&lt;&gt;"4",OR(MID(BT6,6,1)="6",MID(BT6,6,1)="7")),3,1)</f>
        <v>1</v>
      </c>
      <c r="BM6">
        <f ca="1">IF(VLOOKUP($BT6,[1]EquipTable!$1:$1048576,MATCH("업데이트순번",[1]EquipTable!$1:$1,0),0)&lt;=$BN$1,1,0)
*IF(MID(BT6,7,1)="4",0.1,1)
*IF(AND(MID(BT6,7,1)&lt;&gt;"4",MID(BT6,6,1)="8"),4,1)</f>
        <v>1</v>
      </c>
      <c r="BN6">
        <f t="shared" ca="1" si="14"/>
        <v>1.3550135501355014E-2</v>
      </c>
      <c r="BO6">
        <f t="shared" ca="1" si="15"/>
        <v>9.4517958412098316E-3</v>
      </c>
      <c r="BP6">
        <f t="shared" ca="1" si="16"/>
        <v>1.0224948875255624E-2</v>
      </c>
      <c r="BQ6">
        <f t="shared" ca="1" si="17"/>
        <v>5.4200542005420058E-2</v>
      </c>
      <c r="BR6">
        <f t="shared" ca="1" si="20"/>
        <v>3.7807183364839327E-2</v>
      </c>
      <c r="BS6">
        <f t="shared" ca="1" si="21"/>
        <v>4.0899795501022497E-2</v>
      </c>
      <c r="BT6" t="str">
        <f ca="1">OFFSET([1]EquipTable!$A$1,ROW()-1,0)</f>
        <v>Equip0201</v>
      </c>
      <c r="BV6">
        <f ca="1">IF(VLOOKUP($BY6,[2]ActorTable!$1:$1048576,MATCH("업데이트순번",[2]ActorTable!$1:$1,0),0)&lt;=$BW$1,1,0)
*IF(MID(BY6,7,1)="2",0.1,1)</f>
        <v>1</v>
      </c>
      <c r="BW6">
        <f t="shared" ca="1" si="18"/>
        <v>3.9215686274509796E-2</v>
      </c>
      <c r="BX6">
        <f t="shared" ca="1" si="19"/>
        <v>0.12156862745098038</v>
      </c>
      <c r="BY6" t="str">
        <f ca="1">OFFSET([2]ActorTable!$A$1,ROW()-1,0)</f>
        <v>Actor1005</v>
      </c>
      <c r="BZ6" t="str">
        <f ca="1">VLOOKUP($BY6,[2]ActorTable!$1:$1048576,MATCH("이름참고",[2]ActorTable!$1:$1,0),0)</f>
        <v>젤리아</v>
      </c>
    </row>
    <row r="7" spans="1:80">
      <c r="A7">
        <v>1</v>
      </c>
      <c r="B7">
        <v>5</v>
      </c>
      <c r="C7">
        <f t="shared" si="0"/>
        <v>0</v>
      </c>
      <c r="D7">
        <f t="shared" ca="1" si="1"/>
        <v>0.13486814190521612</v>
      </c>
      <c r="E7">
        <f t="shared" ca="1" si="1"/>
        <v>4.9505816875370479E-2</v>
      </c>
      <c r="F7">
        <f t="shared" ca="1" si="1"/>
        <v>0.69902939911692263</v>
      </c>
      <c r="G7">
        <f t="shared" ca="1" si="1"/>
        <v>9.5226463102298986E-2</v>
      </c>
      <c r="H7">
        <f t="shared" ca="1" si="1"/>
        <v>0.97717610259742316</v>
      </c>
      <c r="I7">
        <f t="shared" ca="1" si="1"/>
        <v>0.86034044907250673</v>
      </c>
      <c r="M7" t="str">
        <f t="shared" ca="1" si="2"/>
        <v>지정 장비</v>
      </c>
      <c r="N7" t="str">
        <f t="shared" ca="1" si="3"/>
        <v>Equip0102</v>
      </c>
      <c r="O7">
        <f t="shared" ca="1" si="4"/>
        <v>1</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GO</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INT(VLOOKUP($M7,$AN:$BA,MATCH($AX$1,$AN$1:$BA$1,0),0)*(VLOOKUP($N7,[2]ActorTable!$1:$1048576,MATCH("표준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VLOOKUP($M7,$AN:$BA,MATCH($AZ$1,$AN$1:$BA$1,0),0)+INT($H7*(VLOOKUP($M7,$AN:$BA,MATCH($BA$1,$AN$1:$BA$1,0),0)-VLOOKUP($M7,$AN:$BA,MATCH($AZ$1,$AN$1:$BA$1,0),0)+1))),
IF($M7="지정 캐릭터 PP",
  IF(AND(OR($B7=10,$B7=11),$M7=OFFSET($M7,-1,0)),OFFSET(Q7,-1,0),
    INT($O7*VLOOKUP($M7,$AN:$BA,MATCH($AX$1,$AN$1:$BA$1,0),0)*IF($O7&lt;=15,1,1+($O7-15)^0.5/8)*CHOOSE(MID($N7,7,1)+1,1,1.25,2))),
"그외없음")))))))</f>
        <v>삭제</v>
      </c>
      <c r="R7">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영웅등급"),VLOOKUP($M7,$AN:$BA,MATCH($AX$1,$AN$1:$BA$1,0),0),
IF(OR($M7="지정 캐릭터",IF(ISERROR(FIND("지정 캐릭터 LBP",$M7)),0,1)),
  IF(AND(OR($B7=10,$B7=11),$M7=OFFSET($M7,-1,0)),OFFSET(R7,-1,0),
    INT(VLOOKUP($M7,$AN:$BA,MATCH($AX$1,$AN$1:$BA$1,0),0)*(VLOOKUP($N7,[2]ActorTable!$1:$1048576,MATCH("표준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VLOOKUP($M7,$AN:$BA,MATCH($AX$1,$AN$1:$BA$1,0),0)+INT($I7*(VLOOKUP($M7,$AN:$BA,MATCH($AY$1,$AN$1:$BA$1,0),0)-VLOOKUP($M7,$AN:$BA,MATCH($AX$1,$AN$1:$BA$1,0),0)+1))),
IF($M7="지정 캐릭터 PP",
  IF(AND(OR($B7=10,$B7=11),$M7=OFFSET($M7,-1,0)),OFFSET(R7,-1,0),
    INT($O7*VLOOKUP($M7,$AN:$BA,MATCH($AX$1,$AN$1:$BA$1,0),0)*IF($O7&lt;=15,1,1+($O7-15)^0.5/8)*CHOOSE(MID($N7,7,1)+1,1,1.25,2)*(VLOOKUP($M7,$AN:$BA,MATCH($AY$1,$AN$1:$BA$1,0),0)+$I7*(VLOOKUP($M7,$AN:$BA,MATCH($AZ$1,$AN$1:$BA$1,0),0)-VLOOKUP($M7,$AN:$BA,MATCH($AY$1,$AN$1:$BA$1,0),0))))),
IF(OR($M7="안 지정 캐릭터 PP 일반등급",$M7="안 지정 캐릭터 PP 영웅등급"),
  IF(AND(OR($B7=10,$B7=11),$M7=OFFSET($M7,-1,0)),OFFSET(R7,-1,0),
    $O7*VLOOKUP($M7,$AN:$BA,MATCH($AX$1,$AN$1:$BA$1,0),0)),
"그외없음")))))))</f>
        <v>1500</v>
      </c>
      <c r="S7" t="str">
        <f ca="1">IF(OR(ISNUMBER(N7),N7="삭제"),"",
IF(LEFT(N7,5)="Equip",
  IF($BN$1&lt;VLOOKUP(N7,[1]EquipTable!$1:$1048576,MATCH("업데이트순번",[1]EquipTable!$1:$1,0),0),"업데이트순번이상",""),
IF(LEFT(N7,5)="Actor",
  IF($BW$1&lt;VLOOKUP(N7,[2]ActorTable!$1:$1048576,MATCH("업데이트순번",[2]ActorTable!$1:$1,0),0),"업데이트순번이상",""),
"그외없음")))</f>
        <v/>
      </c>
      <c r="T7">
        <f t="shared" ca="1" si="5"/>
        <v>0</v>
      </c>
      <c r="U7" t="s">
        <v>93</v>
      </c>
      <c r="V7">
        <v>84543</v>
      </c>
      <c r="W7">
        <v>14</v>
      </c>
      <c r="X7" t="s">
        <v>129</v>
      </c>
      <c r="Z7">
        <v>1400</v>
      </c>
      <c r="AA7" t="str">
        <f t="shared" ca="1" si="6"/>
        <v>upn</v>
      </c>
      <c r="AB7" t="s">
        <v>93</v>
      </c>
      <c r="AC7">
        <v>31111</v>
      </c>
      <c r="AD7">
        <v>10</v>
      </c>
      <c r="AE7" t="s">
        <v>129</v>
      </c>
      <c r="AG7">
        <v>1000</v>
      </c>
      <c r="AH7" t="str">
        <f t="shared" si="7"/>
        <v/>
      </c>
      <c r="AI7" t="str">
        <f>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
      </c>
      <c r="AJ7">
        <v>1</v>
      </c>
      <c r="AK7" t="str">
        <f t="shared" ca="1" si="13"/>
        <v>{"dy":1,"sl":0,"tp":"fe","vl":"Equip1201","cn":1,"pt":"DI","pr":4},{"dy":1,"sl":1,"tp":"fe","vl":"Equip8301","cn":1,"pt":"DI","pr":89},{"dy":1,"sl":2,"tp":"uph","vl":"79030","cn":13,"pt":"GO","pr":1300},{"dy":1,"sl":3,"tp":"upn","vl":"51018","cn":12,"pt":"GO","pr":1200},{"dy":1,"sl":4,"tp":"upn","vl":"71178","cn":13,"pt":"GO","pr":1300},{"dy":1,"sl":5,"tp":"upn","vl":"31111","cn":10,"pt":"GO","pr":1000}</v>
      </c>
      <c r="AL7" t="str">
        <f t="shared" ca="1" si="8"/>
        <v>{"dy":1,"sl":5,"tp":"upn","vl":"31111","cn":10,"pt":"GO","pr":1000}</v>
      </c>
      <c r="AN7" t="s">
        <v>88</v>
      </c>
      <c r="AO7" t="s">
        <v>79</v>
      </c>
      <c r="AP7">
        <v>8</v>
      </c>
      <c r="AQ7">
        <v>11</v>
      </c>
      <c r="AR7">
        <f t="shared" ca="1" si="9"/>
        <v>0</v>
      </c>
      <c r="AS7">
        <f t="shared" si="10"/>
        <v>0</v>
      </c>
      <c r="AT7">
        <f t="shared" ca="1" si="11"/>
        <v>0</v>
      </c>
      <c r="AX7">
        <v>1</v>
      </c>
      <c r="BE7">
        <v>3</v>
      </c>
      <c r="BF7">
        <v>1</v>
      </c>
      <c r="BG7">
        <f t="shared" si="12"/>
        <v>0.25</v>
      </c>
      <c r="BH7">
        <f t="shared" si="22"/>
        <v>3</v>
      </c>
      <c r="BI7" t="s">
        <v>146</v>
      </c>
      <c r="BK7">
        <f ca="1">IF(VLOOKUP($BT7,[1]EquipTable!$1:$1048576,MATCH("업데이트순번",[1]EquipTable!$1:$1,0),0)&lt;=$BN$1,1,0)
*IF(MID(BT7,7,1)="4",0.1,1)</f>
        <v>1</v>
      </c>
      <c r="BL7">
        <f ca="1">IF(VLOOKUP($BT7,[1]EquipTable!$1:$1048576,MATCH("업데이트순번",[1]EquipTable!$1:$1,0),0)&lt;=$BN$1,1,0)
*IF(MID(BT7,7,1)="4",0.1,1)
*IF(AND(MID(BT7,7,1)&lt;&gt;"4",OR(MID(BT7,6,1)="6",MID(BT7,6,1)="7")),3,1)</f>
        <v>1</v>
      </c>
      <c r="BM7">
        <f ca="1">IF(VLOOKUP($BT7,[1]EquipTable!$1:$1048576,MATCH("업데이트순번",[1]EquipTable!$1:$1,0),0)&lt;=$BN$1,1,0)
*IF(MID(BT7,7,1)="4",0.1,1)
*IF(AND(MID(BT7,7,1)&lt;&gt;"4",MID(BT7,6,1)="8"),4,1)</f>
        <v>1</v>
      </c>
      <c r="BN7">
        <f t="shared" ca="1" si="14"/>
        <v>1.3550135501355014E-2</v>
      </c>
      <c r="BO7">
        <f t="shared" ca="1" si="15"/>
        <v>9.4517958412098316E-3</v>
      </c>
      <c r="BP7">
        <f t="shared" ca="1" si="16"/>
        <v>1.0224948875255624E-2</v>
      </c>
      <c r="BQ7">
        <f t="shared" ca="1" si="17"/>
        <v>6.7750677506775075E-2</v>
      </c>
      <c r="BR7">
        <f t="shared" ca="1" si="20"/>
        <v>4.7258979206049156E-2</v>
      </c>
      <c r="BS7">
        <f t="shared" ca="1" si="21"/>
        <v>5.112474437627812E-2</v>
      </c>
      <c r="BT7" t="str">
        <f ca="1">OFFSET([1]EquipTable!$A$1,ROW()-1,0)</f>
        <v>Equip0202</v>
      </c>
      <c r="BV7">
        <f ca="1">IF(VLOOKUP($BY7,[2]ActorTable!$1:$1048576,MATCH("업데이트순번",[2]ActorTable!$1:$1,0),0)&lt;=$BW$1,1,0)
*IF(MID(BY7,7,1)="2",0.1,1)</f>
        <v>0</v>
      </c>
      <c r="BW7">
        <f t="shared" ca="1" si="18"/>
        <v>0</v>
      </c>
      <c r="BX7">
        <f t="shared" ca="1" si="19"/>
        <v>0.16078431372549018</v>
      </c>
      <c r="BY7" t="str">
        <f ca="1">OFFSET([2]ActorTable!$A$1,ROW()-1,0)</f>
        <v>Actor9906</v>
      </c>
      <c r="BZ7" t="str">
        <f ca="1">VLOOKUP($BY7,[2]ActorTable!$1:$1048576,MATCH("이름참고",[2]ActorTable!$1:$1,0),0)</f>
        <v>스트링없음</v>
      </c>
    </row>
    <row r="8" spans="1:80">
      <c r="A8">
        <v>1</v>
      </c>
      <c r="B8">
        <v>6</v>
      </c>
      <c r="C8">
        <f t="shared" si="0"/>
        <v>0</v>
      </c>
      <c r="D8">
        <f t="shared" ca="1" si="1"/>
        <v>0.1197416632809315</v>
      </c>
      <c r="E8">
        <f t="shared" ca="1" si="1"/>
        <v>0.55831235095511411</v>
      </c>
      <c r="F8">
        <f t="shared" ca="1" si="1"/>
        <v>0.25258505748852245</v>
      </c>
      <c r="G8">
        <f t="shared" ca="1" si="1"/>
        <v>0.56740803414808771</v>
      </c>
      <c r="H8">
        <f t="shared" ca="1" si="1"/>
        <v>0.16254421397886587</v>
      </c>
      <c r="I8">
        <f t="shared" ca="1" si="1"/>
        <v>0.67641229298446459</v>
      </c>
      <c r="M8" t="str">
        <f t="shared" ca="1" si="2"/>
        <v>지정 장비</v>
      </c>
      <c r="N8" t="str">
        <f t="shared" ca="1" si="3"/>
        <v>Equip6102</v>
      </c>
      <c r="O8">
        <f t="shared" ca="1" si="4"/>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GO</v>
      </c>
      <c r="Q8" t="str">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INT(VLOOKUP($M8,$AN:$BA,MATCH($AX$1,$AN$1:$BA$1,0),0)*(VLOOKUP($N8,[2]ActorTable!$1:$1048576,MATCH("표준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VLOOKUP($M8,$AN:$BA,MATCH($AZ$1,$AN$1:$BA$1,0),0)+INT($H8*(VLOOKUP($M8,$AN:$BA,MATCH($BA$1,$AN$1:$BA$1,0),0)-VLOOKUP($M8,$AN:$BA,MATCH($AZ$1,$AN$1:$BA$1,0),0)+1))),
IF($M8="지정 캐릭터 PP",
  IF(AND(OR($B8=10,$B8=11),$M8=OFFSET($M8,-1,0)),OFFSET(Q8,-1,0),
    INT($O8*VLOOKUP($M8,$AN:$BA,MATCH($AX$1,$AN$1:$BA$1,0),0)*IF($O8&lt;=15,1,1+($O8-15)^0.5/8)*CHOOSE(MID($N8,7,1)+1,1,1.25,2))),
"그외없음")))))))</f>
        <v>삭제</v>
      </c>
      <c r="R8">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영웅등급"),VLOOKUP($M8,$AN:$BA,MATCH($AX$1,$AN$1:$BA$1,0),0),
IF(OR($M8="지정 캐릭터",IF(ISERROR(FIND("지정 캐릭터 LBP",$M8)),0,1)),
  IF(AND(OR($B8=10,$B8=11),$M8=OFFSET($M8,-1,0)),OFFSET(R8,-1,0),
    INT(VLOOKUP($M8,$AN:$BA,MATCH($AX$1,$AN$1:$BA$1,0),0)*(VLOOKUP($N8,[2]ActorTable!$1:$1048576,MATCH("표준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VLOOKUP($M8,$AN:$BA,MATCH($AX$1,$AN$1:$BA$1,0),0)+INT($I8*(VLOOKUP($M8,$AN:$BA,MATCH($AY$1,$AN$1:$BA$1,0),0)-VLOOKUP($M8,$AN:$BA,MATCH($AX$1,$AN$1:$BA$1,0),0)+1))),
IF($M8="지정 캐릭터 PP",
  IF(AND(OR($B8=10,$B8=11),$M8=OFFSET($M8,-1,0)),OFFSET(R8,-1,0),
    INT($O8*VLOOKUP($M8,$AN:$BA,MATCH($AX$1,$AN$1:$BA$1,0),0)*IF($O8&lt;=15,1,1+($O8-15)^0.5/8)*CHOOSE(MID($N8,7,1)+1,1,1.25,2)*(VLOOKUP($M8,$AN:$BA,MATCH($AY$1,$AN$1:$BA$1,0),0)+$I8*(VLOOKUP($M8,$AN:$BA,MATCH($AZ$1,$AN$1:$BA$1,0),0)-VLOOKUP($M8,$AN:$BA,MATCH($AY$1,$AN$1:$BA$1,0),0))))),
IF(OR($M8="안 지정 캐릭터 PP 일반등급",$M8="안 지정 캐릭터 PP 영웅등급"),
  IF(AND(OR($B8=10,$B8=11),$M8=OFFSET($M8,-1,0)),OFFSET(R8,-1,0),
    $O8*VLOOKUP($M8,$AN:$BA,MATCH($AX$1,$AN$1:$BA$1,0),0)),
"그외없음")))))))</f>
        <v>3700</v>
      </c>
      <c r="S8" t="str">
        <f ca="1">IF(OR(ISNUMBER(N8),N8="삭제"),"",
IF(LEFT(N8,5)="Equip",
  IF($BN$1&lt;VLOOKUP(N8,[1]EquipTable!$1:$1048576,MATCH("업데이트순번",[1]EquipTable!$1:$1,0),0),"업데이트순번이상",""),
IF(LEFT(N8,5)="Actor",
  IF($BW$1&lt;VLOOKUP(N8,[2]ActorTable!$1:$1048576,MATCH("업데이트순번",[2]ActorTable!$1:$1,0),0),"업데이트순번이상",""),
"그외없음")))</f>
        <v/>
      </c>
      <c r="T8">
        <f t="shared" ca="1" si="5"/>
        <v>0</v>
      </c>
      <c r="U8" t="s">
        <v>83</v>
      </c>
      <c r="V8" t="s">
        <v>211</v>
      </c>
      <c r="W8">
        <v>1</v>
      </c>
      <c r="X8" t="s">
        <v>133</v>
      </c>
      <c r="Z8">
        <v>5</v>
      </c>
      <c r="AA8" t="str">
        <f t="shared" ca="1" si="6"/>
        <v>fe</v>
      </c>
      <c r="AB8" t="s">
        <v>83</v>
      </c>
      <c r="AC8" t="s">
        <v>211</v>
      </c>
      <c r="AD8">
        <v>1</v>
      </c>
      <c r="AE8" t="s">
        <v>133</v>
      </c>
      <c r="AG8">
        <v>5</v>
      </c>
      <c r="AH8" t="str">
        <f t="shared" si="7"/>
        <v/>
      </c>
      <c r="AI8" t="str">
        <f ca="1">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은빛 유산</v>
      </c>
      <c r="AJ8">
        <v>1</v>
      </c>
      <c r="AK8" t="str">
        <f t="shared" ca="1" si="13"/>
        <v>{"dy":1,"sl":0,"tp":"fe","vl":"Equip1201","cn":1,"pt":"DI","pr":4},{"dy":1,"sl":1,"tp":"fe","vl":"Equip8301","cn":1,"pt":"DI","pr":89},{"dy":1,"sl":2,"tp":"uph","vl":"79030","cn":13,"pt":"GO","pr":1300},{"dy":1,"sl":3,"tp":"upn","vl":"51018","cn":12,"pt":"GO","pr":1200},{"dy":1,"sl":4,"tp":"upn","vl":"71178","cn":13,"pt":"GO","pr":1300},{"dy":1,"sl":5,"tp":"upn","vl":"31111","cn":10,"pt":"GO","pr":1000},{"dy":1,"sl":6,"tp":"fe","vl":"Equip0202","cn":1,"pt":"DI","pr":5}</v>
      </c>
      <c r="AL8" t="str">
        <f t="shared" ca="1" si="8"/>
        <v>{"dy":1,"sl":6,"tp":"fe","vl":"Equip0202","cn":1,"pt":"DI","pr":5}</v>
      </c>
      <c r="AN8" t="s">
        <v>89</v>
      </c>
      <c r="AO8" t="s">
        <v>80</v>
      </c>
      <c r="AP8">
        <v>8</v>
      </c>
      <c r="AQ8">
        <v>11</v>
      </c>
      <c r="AR8">
        <f t="shared" ca="1" si="9"/>
        <v>0</v>
      </c>
      <c r="AS8">
        <f t="shared" si="10"/>
        <v>0</v>
      </c>
      <c r="AT8">
        <f t="shared" ca="1" si="11"/>
        <v>0</v>
      </c>
      <c r="AX8">
        <v>1</v>
      </c>
      <c r="BE8">
        <v>3</v>
      </c>
      <c r="BF8">
        <v>3</v>
      </c>
      <c r="BG8">
        <f t="shared" si="12"/>
        <v>0.75</v>
      </c>
      <c r="BH8">
        <f t="shared" si="22"/>
        <v>3.25</v>
      </c>
      <c r="BI8" t="s">
        <v>147</v>
      </c>
      <c r="BK8">
        <f ca="1">IF(VLOOKUP($BT8,[1]EquipTable!$1:$1048576,MATCH("업데이트순번",[1]EquipTable!$1:$1,0),0)&lt;=$BN$1,1,0)
*IF(MID(BT8,7,1)="4",0.1,1)</f>
        <v>1</v>
      </c>
      <c r="BL8">
        <f ca="1">IF(VLOOKUP($BT8,[1]EquipTable!$1:$1048576,MATCH("업데이트순번",[1]EquipTable!$1:$1,0),0)&lt;=$BN$1,1,0)
*IF(MID(BT8,7,1)="4",0.1,1)
*IF(AND(MID(BT8,7,1)&lt;&gt;"4",OR(MID(BT8,6,1)="6",MID(BT8,6,1)="7")),3,1)</f>
        <v>1</v>
      </c>
      <c r="BM8">
        <f ca="1">IF(VLOOKUP($BT8,[1]EquipTable!$1:$1048576,MATCH("업데이트순번",[1]EquipTable!$1:$1,0),0)&lt;=$BN$1,1,0)
*IF(MID(BT8,7,1)="4",0.1,1)
*IF(AND(MID(BT8,7,1)&lt;&gt;"4",MID(BT8,6,1)="8"),4,1)</f>
        <v>1</v>
      </c>
      <c r="BN8">
        <f t="shared" ca="1" si="14"/>
        <v>1.3550135501355014E-2</v>
      </c>
      <c r="BO8">
        <f t="shared" ca="1" si="15"/>
        <v>9.4517958412098316E-3</v>
      </c>
      <c r="BP8">
        <f t="shared" ca="1" si="16"/>
        <v>1.0224948875255624E-2</v>
      </c>
      <c r="BQ8">
        <f t="shared" ca="1" si="17"/>
        <v>8.1300813008130093E-2</v>
      </c>
      <c r="BR8">
        <f t="shared" ca="1" si="20"/>
        <v>5.6710775047258986E-2</v>
      </c>
      <c r="BS8">
        <f t="shared" ca="1" si="21"/>
        <v>6.1349693251533742E-2</v>
      </c>
      <c r="BT8" t="str">
        <f ca="1">OFFSET([1]EquipTable!$A$1,ROW()-1,0)</f>
        <v>Equip0301</v>
      </c>
      <c r="BV8">
        <f ca="1">IF(VLOOKUP($BY8,[2]ActorTable!$1:$1048576,MATCH("업데이트순번",[2]ActorTable!$1:$1,0),0)&lt;=$BW$1,1,0)
*IF(MID(BY8,7,1)="2",0.1,1)</f>
        <v>1</v>
      </c>
      <c r="BW8">
        <f t="shared" ca="1" si="18"/>
        <v>3.9215686274509796E-2</v>
      </c>
      <c r="BX8">
        <f t="shared" ca="1" si="19"/>
        <v>0.16078431372549018</v>
      </c>
      <c r="BY8" t="str">
        <f ca="1">OFFSET([2]ActorTable!$A$1,ROW()-1,0)</f>
        <v>Actor0007</v>
      </c>
      <c r="BZ8" t="str">
        <f ca="1">VLOOKUP($BY8,[2]ActorTable!$1:$1048576,MATCH("이름참고",[2]ActorTable!$1:$1,0),0)</f>
        <v>헤르윈</v>
      </c>
    </row>
    <row r="9" spans="1:80">
      <c r="A9">
        <v>1</v>
      </c>
      <c r="B9">
        <v>7</v>
      </c>
      <c r="C9">
        <f t="shared" si="0"/>
        <v>0</v>
      </c>
      <c r="D9">
        <f t="shared" ca="1" si="1"/>
        <v>0.99911043227063434</v>
      </c>
      <c r="E9">
        <f t="shared" ca="1" si="1"/>
        <v>7.6677370826654712E-2</v>
      </c>
      <c r="F9">
        <f t="shared" ca="1" si="1"/>
        <v>0.949276824887055</v>
      </c>
      <c r="G9">
        <f t="shared" ca="1" si="1"/>
        <v>0.68140072356166759</v>
      </c>
      <c r="H9">
        <f t="shared" ca="1" si="1"/>
        <v>0.62343062981742081</v>
      </c>
      <c r="I9">
        <f t="shared" ca="1" si="1"/>
        <v>0.98302165513555251</v>
      </c>
      <c r="M9" t="str">
        <f t="shared" ca="1" si="2"/>
        <v>지정 장비</v>
      </c>
      <c r="N9" t="str">
        <f t="shared" ca="1" si="3"/>
        <v>Equip0302</v>
      </c>
      <c r="O9">
        <f t="shared" ca="1" si="4"/>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INT(VLOOKUP($M9,$AN:$BA,MATCH($AX$1,$AN$1:$BA$1,0),0)*(VLOOKUP($N9,[2]ActorTable!$1:$1048576,MATCH("표준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VLOOKUP($M9,$AN:$BA,MATCH($AZ$1,$AN$1:$BA$1,0),0)+INT($H9*(VLOOKUP($M9,$AN:$BA,MATCH($BA$1,$AN$1:$BA$1,0),0)-VLOOKUP($M9,$AN:$BA,MATCH($AZ$1,$AN$1:$BA$1,0),0)+1))),
IF($M9="지정 캐릭터 PP",
  IF(AND(OR($B9=10,$B9=11),$M9=OFFSET($M9,-1,0)),OFFSET(Q9,-1,0),
    INT($O9*VLOOKUP($M9,$AN:$BA,MATCH($AX$1,$AN$1:$BA$1,0),0)*IF($O9&lt;=15,1,1+($O9-15)^0.5/8)*CHOOSE(MID($N9,7,1)+1,1,1.25,2))),
"그외없음")))))))</f>
        <v>삭제</v>
      </c>
      <c r="R9">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영웅등급"),VLOOKUP($M9,$AN:$BA,MATCH($AX$1,$AN$1:$BA$1,0),0),
IF(OR($M9="지정 캐릭터",IF(ISERROR(FIND("지정 캐릭터 LBP",$M9)),0,1)),
  IF(AND(OR($B9=10,$B9=11),$M9=OFFSET($M9,-1,0)),OFFSET(R9,-1,0),
    INT(VLOOKUP($M9,$AN:$BA,MATCH($AX$1,$AN$1:$BA$1,0),0)*(VLOOKUP($N9,[2]ActorTable!$1:$1048576,MATCH("표준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VLOOKUP($M9,$AN:$BA,MATCH($AX$1,$AN$1:$BA$1,0),0)+INT($I9*(VLOOKUP($M9,$AN:$BA,MATCH($AY$1,$AN$1:$BA$1,0),0)-VLOOKUP($M9,$AN:$BA,MATCH($AX$1,$AN$1:$BA$1,0),0)+1))),
IF($M9="지정 캐릭터 PP",
  IF(AND(OR($B9=10,$B9=11),$M9=OFFSET($M9,-1,0)),OFFSET(R9,-1,0),
    INT($O9*VLOOKUP($M9,$AN:$BA,MATCH($AX$1,$AN$1:$BA$1,0),0)*IF($O9&lt;=15,1,1+($O9-15)^0.5/8)*CHOOSE(MID($N9,7,1)+1,1,1.25,2)*(VLOOKUP($M9,$AN:$BA,MATCH($AY$1,$AN$1:$BA$1,0),0)+$I9*(VLOOKUP($M9,$AN:$BA,MATCH($AZ$1,$AN$1:$BA$1,0),0)-VLOOKUP($M9,$AN:$BA,MATCH($AY$1,$AN$1:$BA$1,0),0))))),
IF(OR($M9="안 지정 캐릭터 PP 일반등급",$M9="안 지정 캐릭터 PP 영웅등급"),
  IF(AND(OR($B9=10,$B9=11),$M9=OFFSET($M9,-1,0)),OFFSET(R9,-1,0),
    $O9*VLOOKUP($M9,$AN:$BA,MATCH($AX$1,$AN$1:$BA$1,0),0)),
"그외없음")))))))</f>
        <v>8000</v>
      </c>
      <c r="S9" t="str">
        <f ca="1">IF(OR(ISNUMBER(N9),N9="삭제"),"",
IF(LEFT(N9,5)="Equip",
  IF($BN$1&lt;VLOOKUP(N9,[1]EquipTable!$1:$1048576,MATCH("업데이트순번",[1]EquipTable!$1:$1,0),0),"업데이트순번이상",""),
IF(LEFT(N9,5)="Actor",
  IF($BW$1&lt;VLOOKUP(N9,[2]ActorTable!$1:$1048576,MATCH("업데이트순번",[2]ActorTable!$1:$1,0),0),"업데이트순번이상",""),
"그외없음")))</f>
        <v/>
      </c>
      <c r="T9">
        <f t="shared" ca="1" si="5"/>
        <v>0</v>
      </c>
      <c r="U9" t="s">
        <v>83</v>
      </c>
      <c r="V9" t="s">
        <v>274</v>
      </c>
      <c r="W9">
        <v>1</v>
      </c>
      <c r="X9" t="s">
        <v>133</v>
      </c>
      <c r="Z9">
        <v>10</v>
      </c>
      <c r="AA9" t="str">
        <f t="shared" ca="1" si="6"/>
        <v>fe</v>
      </c>
      <c r="AB9" t="s">
        <v>83</v>
      </c>
      <c r="AC9" t="s">
        <v>214</v>
      </c>
      <c r="AD9">
        <v>1</v>
      </c>
      <c r="AE9" t="s">
        <v>129</v>
      </c>
      <c r="AG9">
        <v>1700</v>
      </c>
      <c r="AH9" t="str">
        <f t="shared" si="7"/>
        <v/>
      </c>
      <c r="AI9" t="str">
        <f ca="1">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템플러 쉴드</v>
      </c>
      <c r="AJ9">
        <v>1</v>
      </c>
      <c r="AK9"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v>
      </c>
      <c r="AL9" t="str">
        <f t="shared" ca="1" si="8"/>
        <v>{"dy":1,"sl":7,"tp":"fe","vl":"Equip7001","cn":1,"pt":"GO","pr":1700}</v>
      </c>
      <c r="AN9" t="s">
        <v>90</v>
      </c>
      <c r="AO9" t="s">
        <v>81</v>
      </c>
      <c r="AP9">
        <v>8</v>
      </c>
      <c r="AQ9">
        <v>11</v>
      </c>
      <c r="AR9">
        <f t="shared" ca="1" si="9"/>
        <v>0</v>
      </c>
      <c r="AS9">
        <f t="shared" si="10"/>
        <v>0</v>
      </c>
      <c r="AT9">
        <f t="shared" ca="1" si="11"/>
        <v>0</v>
      </c>
      <c r="AX9">
        <v>1.1000000000000001</v>
      </c>
      <c r="BE9">
        <v>4</v>
      </c>
      <c r="BF9">
        <v>1</v>
      </c>
      <c r="BG9">
        <f t="shared" si="12"/>
        <v>1</v>
      </c>
      <c r="BH9">
        <f t="shared" si="22"/>
        <v>4</v>
      </c>
      <c r="BI9" t="s">
        <v>147</v>
      </c>
      <c r="BK9">
        <f ca="1">IF(VLOOKUP($BT9,[1]EquipTable!$1:$1048576,MATCH("업데이트순번",[1]EquipTable!$1:$1,0),0)&lt;=$BN$1,1,0)
*IF(MID(BT9,7,1)="4",0.1,1)</f>
        <v>1</v>
      </c>
      <c r="BL9">
        <f ca="1">IF(VLOOKUP($BT9,[1]EquipTable!$1:$1048576,MATCH("업데이트순번",[1]EquipTable!$1:$1,0),0)&lt;=$BN$1,1,0)
*IF(MID(BT9,7,1)="4",0.1,1)
*IF(AND(MID(BT9,7,1)&lt;&gt;"4",OR(MID(BT9,6,1)="6",MID(BT9,6,1)="7")),3,1)</f>
        <v>1</v>
      </c>
      <c r="BM9">
        <f ca="1">IF(VLOOKUP($BT9,[1]EquipTable!$1:$1048576,MATCH("업데이트순번",[1]EquipTable!$1:$1,0),0)&lt;=$BN$1,1,0)
*IF(MID(BT9,7,1)="4",0.1,1)
*IF(AND(MID(BT9,7,1)&lt;&gt;"4",MID(BT9,6,1)="8"),4,1)</f>
        <v>1</v>
      </c>
      <c r="BN9">
        <f t="shared" ca="1" si="14"/>
        <v>1.3550135501355014E-2</v>
      </c>
      <c r="BO9">
        <f t="shared" ca="1" si="15"/>
        <v>9.4517958412098316E-3</v>
      </c>
      <c r="BP9">
        <f t="shared" ca="1" si="16"/>
        <v>1.0224948875255624E-2</v>
      </c>
      <c r="BQ9">
        <f t="shared" ca="1" si="17"/>
        <v>9.4850948509485111E-2</v>
      </c>
      <c r="BR9">
        <f t="shared" ca="1" si="20"/>
        <v>6.6162570888468816E-2</v>
      </c>
      <c r="BS9">
        <f t="shared" ca="1" si="21"/>
        <v>7.1574642126789365E-2</v>
      </c>
      <c r="BT9" t="str">
        <f ca="1">OFFSET([1]EquipTable!$A$1,ROW()-1,0)</f>
        <v>Equip0302</v>
      </c>
      <c r="BV9">
        <f ca="1">IF(VLOOKUP($BY9,[2]ActorTable!$1:$1048576,MATCH("업데이트순번",[2]ActorTable!$1:$1,0),0)&lt;=$BW$1,1,0)
*IF(MID(BY9,7,1)="2",0.1,1)</f>
        <v>1</v>
      </c>
      <c r="BW9">
        <f t="shared" ca="1" si="18"/>
        <v>3.9215686274509796E-2</v>
      </c>
      <c r="BX9">
        <f t="shared" ca="1" si="19"/>
        <v>0.19999999999999998</v>
      </c>
      <c r="BY9" t="str">
        <f ca="1">OFFSET([2]ActorTable!$A$1,ROW()-1,0)</f>
        <v>Actor1108</v>
      </c>
      <c r="BZ9" t="str">
        <f ca="1">VLOOKUP($BY9,[2]ActorTable!$1:$1048576,MATCH("이름참고",[2]ActorTable!$1:$1,0),0)</f>
        <v>테이슨</v>
      </c>
    </row>
    <row r="10" spans="1:80">
      <c r="A10">
        <v>1</v>
      </c>
      <c r="B10">
        <v>8</v>
      </c>
      <c r="C10">
        <f t="shared" si="0"/>
        <v>0</v>
      </c>
      <c r="D10">
        <f t="shared" ca="1" si="1"/>
        <v>0.12066139199936488</v>
      </c>
      <c r="E10">
        <f t="shared" ca="1" si="1"/>
        <v>0.60958087237787228</v>
      </c>
      <c r="F10">
        <f t="shared" ca="1" si="1"/>
        <v>0.78342446740213767</v>
      </c>
      <c r="G10">
        <f t="shared" ca="1" si="1"/>
        <v>0.29982269989782107</v>
      </c>
      <c r="H10">
        <f t="shared" ca="1" si="1"/>
        <v>0.35445233902304896</v>
      </c>
      <c r="I10">
        <f t="shared" ca="1" si="1"/>
        <v>0.15618882943357482</v>
      </c>
      <c r="M10" t="str">
        <f t="shared" ca="1" si="2"/>
        <v>삭제</v>
      </c>
      <c r="N10" t="str">
        <f t="shared" ca="1" si="3"/>
        <v>삭제</v>
      </c>
      <c r="O10" t="str">
        <f t="shared" ca="1" si="4"/>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INT(VLOOKUP($M10,$AN:$BA,MATCH($AX$1,$AN$1:$BA$1,0),0)*(VLOOKUP($N10,[2]ActorTable!$1:$1048576,MATCH("표준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VLOOKUP($M10,$AN:$BA,MATCH($AZ$1,$AN$1:$BA$1,0),0)+INT($H10*(VLOOKUP($M10,$AN:$BA,MATCH($BA$1,$AN$1:$BA$1,0),0)-VLOOKUP($M10,$AN:$BA,MATCH($AZ$1,$AN$1:$BA$1,0),0)+1))),
IF($M10="지정 캐릭터 PP",
  IF(AND(OR($B10=10,$B10=11),$M10=OFFSET($M10,-1,0)),OFFSET(Q10,-1,0),
    INT($O10*VLOOKUP($M10,$AN:$BA,MATCH($AX$1,$AN$1:$BA$1,0),0)*IF($O10&lt;=15,1,1+($O10-15)^0.5/8)*CHOOSE(MID($N10,7,1)+1,1,1.25,2))),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영웅등급"),VLOOKUP($M10,$AN:$BA,MATCH($AX$1,$AN$1:$BA$1,0),0),
IF(OR($M10="지정 캐릭터",IF(ISERROR(FIND("지정 캐릭터 LBP",$M10)),0,1)),
  IF(AND(OR($B10=10,$B10=11),$M10=OFFSET($M10,-1,0)),OFFSET(R10,-1,0),
    INT(VLOOKUP($M10,$AN:$BA,MATCH($AX$1,$AN$1:$BA$1,0),0)*(VLOOKUP($N10,[2]ActorTable!$1:$1048576,MATCH("표준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VLOOKUP($M10,$AN:$BA,MATCH($AX$1,$AN$1:$BA$1,0),0)+INT($I10*(VLOOKUP($M10,$AN:$BA,MATCH($AY$1,$AN$1:$BA$1,0),0)-VLOOKUP($M10,$AN:$BA,MATCH($AX$1,$AN$1:$BA$1,0),0)+1))),
IF($M10="지정 캐릭터 PP",
  IF(AND(OR($B10=10,$B10=11),$M10=OFFSET($M10,-1,0)),OFFSET(R10,-1,0),
    INT($O10*VLOOKUP($M10,$AN:$BA,MATCH($AX$1,$AN$1:$BA$1,0),0)*IF($O10&lt;=15,1,1+($O10-15)^0.5/8)*CHOOSE(MID($N10,7,1)+1,1,1.25,2)*(VLOOKUP($M10,$AN:$BA,MATCH($AY$1,$AN$1:$BA$1,0),0)+$I10*(VLOOKUP($M10,$AN:$BA,MATCH($AZ$1,$AN$1:$BA$1,0),0)-VLOOKUP($M10,$AN:$BA,MATCH($AY$1,$AN$1:$BA$1,0),0))))),
IF(OR($M10="안 지정 캐릭터 PP 일반등급",$M10="안 지정 캐릭터 PP 영웅등급"),
  IF(AND(OR($B10=10,$B10=11),$M10=OFFSET($M10,-1,0)),OFFSET(R10,-1,0),
    $O10*VLOOKUP($M10,$AN:$BA,MATCH($AX$1,$AN$1:$BA$1,0),0)),
"그외없음")))))))</f>
        <v>삭제</v>
      </c>
      <c r="S10" t="str">
        <f ca="1">IF(OR(ISNUMBER(N10),N10="삭제"),"",
IF(LEFT(N10,5)="Equip",
  IF($BN$1&lt;VLOOKUP(N10,[1]EquipTable!$1:$1048576,MATCH("업데이트순번",[1]EquipTable!$1:$1,0),0),"업데이트순번이상",""),
IF(LEFT(N10,5)="Actor",
  IF($BW$1&lt;VLOOKUP(N10,[2]ActorTable!$1:$1048576,MATCH("업데이트순번",[2]ActorTable!$1:$1,0),0),"업데이트순번이상",""),
"그외없음")))</f>
        <v/>
      </c>
      <c r="T10">
        <f t="shared" ca="1" si="5"/>
        <v>0</v>
      </c>
      <c r="AA10" t="str">
        <f t="shared" ca="1" si="6"/>
        <v/>
      </c>
      <c r="AH10" t="str">
        <f t="shared" si="7"/>
        <v/>
      </c>
      <c r="AI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
      </c>
      <c r="AJ10">
        <v>1</v>
      </c>
      <c r="AK10"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v>
      </c>
      <c r="AL10" t="str">
        <f t="shared" ca="1" si="8"/>
        <v>{"dy":1,"sl":8}</v>
      </c>
      <c r="AN10" t="s">
        <v>317</v>
      </c>
      <c r="AO10" t="s">
        <v>320</v>
      </c>
      <c r="AP10">
        <v>8</v>
      </c>
      <c r="AQ10">
        <v>11</v>
      </c>
      <c r="AR10">
        <f t="shared" ref="AR10:AR12" ca="1" si="23">COUNTIF(M:M,AN10)</f>
        <v>0</v>
      </c>
      <c r="AS10">
        <f t="shared" ref="AS10:AS12" si="24">COUNTIF(AB:AB,AN10)</f>
        <v>2</v>
      </c>
      <c r="AT10">
        <f t="shared" ref="AT10:AT12" ca="1" si="25">COUNTIFS(M:M,AN10,T:T,1)</f>
        <v>0</v>
      </c>
      <c r="AX10">
        <v>1</v>
      </c>
      <c r="BE10">
        <v>5</v>
      </c>
      <c r="BF10">
        <v>2</v>
      </c>
      <c r="BG10">
        <f t="shared" si="12"/>
        <v>0.5</v>
      </c>
      <c r="BH10">
        <f t="shared" si="22"/>
        <v>5</v>
      </c>
      <c r="BI10" t="s">
        <v>142</v>
      </c>
      <c r="BK10">
        <f ca="1">IF(VLOOKUP($BT10,[1]EquipTable!$1:$1048576,MATCH("업데이트순번",[1]EquipTable!$1:$1,0),0)&lt;=$BN$1,1,0)
*IF(MID(BT10,7,1)="4",0.1,1)</f>
        <v>0.1</v>
      </c>
      <c r="BL10">
        <f ca="1">IF(VLOOKUP($BT10,[1]EquipTable!$1:$1048576,MATCH("업데이트순번",[1]EquipTable!$1:$1,0),0)&lt;=$BN$1,1,0)
*IF(MID(BT10,7,1)="4",0.1,1)
*IF(AND(MID(BT10,7,1)&lt;&gt;"4",OR(MID(BT10,6,1)="6",MID(BT10,6,1)="7")),3,1)</f>
        <v>0.1</v>
      </c>
      <c r="BM10">
        <f ca="1">IF(VLOOKUP($BT10,[1]EquipTable!$1:$1048576,MATCH("업데이트순번",[1]EquipTable!$1:$1,0),0)&lt;=$BN$1,1,0)
*IF(MID(BT10,7,1)="4",0.1,1)
*IF(AND(MID(BT10,7,1)&lt;&gt;"4",MID(BT10,6,1)="8"),4,1)</f>
        <v>0.1</v>
      </c>
      <c r="BN10">
        <f t="shared" ca="1" si="14"/>
        <v>1.3550135501355016E-3</v>
      </c>
      <c r="BO10">
        <f t="shared" ca="1" si="15"/>
        <v>9.4517958412098323E-4</v>
      </c>
      <c r="BP10">
        <f t="shared" ca="1" si="16"/>
        <v>1.0224948875255625E-3</v>
      </c>
      <c r="BQ10">
        <f t="shared" ca="1" si="17"/>
        <v>0.10840108401084013</v>
      </c>
      <c r="BR10">
        <f t="shared" ca="1" si="20"/>
        <v>7.5614366729678653E-2</v>
      </c>
      <c r="BS10">
        <f t="shared" ca="1" si="21"/>
        <v>8.1799591002044994E-2</v>
      </c>
      <c r="BT10" t="str">
        <f ca="1">OFFSET([1]EquipTable!$A$1,ROW()-1,0)</f>
        <v>Equip0401</v>
      </c>
      <c r="BV10">
        <f ca="1">IF(VLOOKUP($BY10,[2]ActorTable!$1:$1048576,MATCH("업데이트순번",[2]ActorTable!$1:$1,0),0)&lt;=$BW$1,1,0)
*IF(MID(BY10,7,1)="2",0.1,1)</f>
        <v>1</v>
      </c>
      <c r="BW10">
        <f t="shared" ca="1" si="18"/>
        <v>3.9215686274509796E-2</v>
      </c>
      <c r="BX10">
        <f t="shared" ca="1" si="19"/>
        <v>0.23921568627450979</v>
      </c>
      <c r="BY10" t="str">
        <f ca="1">OFFSET([2]ActorTable!$A$1,ROW()-1,0)</f>
        <v>Actor1109</v>
      </c>
      <c r="BZ10" t="str">
        <f ca="1">VLOOKUP($BY10,[2]ActorTable!$1:$1048576,MATCH("이름참고",[2]ActorTable!$1:$1,0),0)</f>
        <v>닉스</v>
      </c>
    </row>
    <row r="11" spans="1:80">
      <c r="A11">
        <v>1</v>
      </c>
      <c r="B11">
        <v>9</v>
      </c>
      <c r="C11">
        <f t="shared" si="0"/>
        <v>0</v>
      </c>
      <c r="D11">
        <f t="shared" ca="1" si="1"/>
        <v>0.87464224647970967</v>
      </c>
      <c r="E11">
        <f t="shared" ca="1" si="1"/>
        <v>0.85422050199435928</v>
      </c>
      <c r="F11">
        <f t="shared" ca="1" si="1"/>
        <v>0.22588075115931616</v>
      </c>
      <c r="G11">
        <f t="shared" ca="1" si="1"/>
        <v>0.13155686755641072</v>
      </c>
      <c r="H11">
        <f t="shared" ca="1" si="1"/>
        <v>0.57510081064047536</v>
      </c>
      <c r="I11">
        <f t="shared" ca="1" si="1"/>
        <v>0.34128372314814437</v>
      </c>
      <c r="M11" t="str">
        <f t="shared" ca="1" si="2"/>
        <v>삭제</v>
      </c>
      <c r="N11" t="str">
        <f t="shared" ca="1" si="3"/>
        <v>삭제</v>
      </c>
      <c r="O11" t="str">
        <f t="shared" ca="1" si="4"/>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INT(VLOOKUP($M11,$AN:$BA,MATCH($AX$1,$AN$1:$BA$1,0),0)*(VLOOKUP($N11,[2]ActorTable!$1:$1048576,MATCH("표준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VLOOKUP($M11,$AN:$BA,MATCH($AZ$1,$AN$1:$BA$1,0),0)+INT($H11*(VLOOKUP($M11,$AN:$BA,MATCH($BA$1,$AN$1:$BA$1,0),0)-VLOOKUP($M11,$AN:$BA,MATCH($AZ$1,$AN$1:$BA$1,0),0)+1))),
IF($M11="지정 캐릭터 PP",
  IF(AND(OR($B11=10,$B11=11),$M11=OFFSET($M11,-1,0)),OFFSET(Q11,-1,0),
    INT($O11*VLOOKUP($M11,$AN:$BA,MATCH($AX$1,$AN$1:$BA$1,0),0)*IF($O11&lt;=15,1,1+($O11-15)^0.5/8)*CHOOSE(MID($N11,7,1)+1,1,1.25,2))),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영웅등급"),VLOOKUP($M11,$AN:$BA,MATCH($AX$1,$AN$1:$BA$1,0),0),
IF(OR($M11="지정 캐릭터",IF(ISERROR(FIND("지정 캐릭터 LBP",$M11)),0,1)),
  IF(AND(OR($B11=10,$B11=11),$M11=OFFSET($M11,-1,0)),OFFSET(R11,-1,0),
    INT(VLOOKUP($M11,$AN:$BA,MATCH($AX$1,$AN$1:$BA$1,0),0)*(VLOOKUP($N11,[2]ActorTable!$1:$1048576,MATCH("표준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VLOOKUP($M11,$AN:$BA,MATCH($AX$1,$AN$1:$BA$1,0),0)+INT($I11*(VLOOKUP($M11,$AN:$BA,MATCH($AY$1,$AN$1:$BA$1,0),0)-VLOOKUP($M11,$AN:$BA,MATCH($AX$1,$AN$1:$BA$1,0),0)+1))),
IF($M11="지정 캐릭터 PP",
  IF(AND(OR($B11=10,$B11=11),$M11=OFFSET($M11,-1,0)),OFFSET(R11,-1,0),
    INT($O11*VLOOKUP($M11,$AN:$BA,MATCH($AX$1,$AN$1:$BA$1,0),0)*IF($O11&lt;=15,1,1+($O11-15)^0.5/8)*CHOOSE(MID($N11,7,1)+1,1,1.25,2)*(VLOOKUP($M11,$AN:$BA,MATCH($AY$1,$AN$1:$BA$1,0),0)+$I11*(VLOOKUP($M11,$AN:$BA,MATCH($AZ$1,$AN$1:$BA$1,0),0)-VLOOKUP($M11,$AN:$BA,MATCH($AY$1,$AN$1:$BA$1,0),0))))),
IF(OR($M11="안 지정 캐릭터 PP 일반등급",$M11="안 지정 캐릭터 PP 영웅등급"),
  IF(AND(OR($B11=10,$B11=11),$M11=OFFSET($M11,-1,0)),OFFSET(R11,-1,0),
    $O11*VLOOKUP($M11,$AN:$BA,MATCH($AX$1,$AN$1:$BA$1,0),0)),
"그외없음")))))))</f>
        <v>삭제</v>
      </c>
      <c r="S11" t="str">
        <f ca="1">IF(OR(ISNUMBER(N11),N11="삭제"),"",
IF(LEFT(N11,5)="Equip",
  IF($BN$1&lt;VLOOKUP(N11,[1]EquipTable!$1:$1048576,MATCH("업데이트순번",[1]EquipTable!$1:$1,0),0),"업데이트순번이상",""),
IF(LEFT(N11,5)="Actor",
  IF($BW$1&lt;VLOOKUP(N11,[2]ActorTable!$1:$1048576,MATCH("업데이트순번",[2]ActorTable!$1:$1,0),0),"업데이트순번이상",""),
"그외없음")))</f>
        <v/>
      </c>
      <c r="T11">
        <f t="shared" ca="1" si="5"/>
        <v>0</v>
      </c>
      <c r="AA11" t="str">
        <f t="shared" ca="1" si="6"/>
        <v/>
      </c>
      <c r="AH11" t="str">
        <f t="shared" si="7"/>
        <v/>
      </c>
      <c r="AI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
      </c>
      <c r="AJ11">
        <v>1</v>
      </c>
      <c r="AK11"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v>
      </c>
      <c r="AL11" t="str">
        <f t="shared" ca="1" si="8"/>
        <v>{"dy":1,"sl":9}</v>
      </c>
      <c r="AN11" t="s">
        <v>318</v>
      </c>
      <c r="AO11" t="s">
        <v>321</v>
      </c>
      <c r="AP11">
        <v>8</v>
      </c>
      <c r="AQ11">
        <v>11</v>
      </c>
      <c r="AR11">
        <f t="shared" ca="1" si="23"/>
        <v>0</v>
      </c>
      <c r="AS11">
        <f t="shared" si="24"/>
        <v>0</v>
      </c>
      <c r="AT11">
        <f t="shared" ca="1" si="25"/>
        <v>0</v>
      </c>
      <c r="AX11">
        <v>1</v>
      </c>
      <c r="BE11">
        <v>5</v>
      </c>
      <c r="BF11">
        <v>1</v>
      </c>
      <c r="BG11">
        <f t="shared" si="12"/>
        <v>0.25</v>
      </c>
      <c r="BH11">
        <f t="shared" si="22"/>
        <v>5.5</v>
      </c>
      <c r="BI11" t="s">
        <v>146</v>
      </c>
      <c r="BK11">
        <f ca="1">IF(VLOOKUP($BT11,[1]EquipTable!$1:$1048576,MATCH("업데이트순번",[1]EquipTable!$1:$1,0),0)&lt;=$BN$1,1,0)
*IF(MID(BT11,7,1)="4",0.1,1)</f>
        <v>0.1</v>
      </c>
      <c r="BL11">
        <f ca="1">IF(VLOOKUP($BT11,[1]EquipTable!$1:$1048576,MATCH("업데이트순번",[1]EquipTable!$1:$1,0),0)&lt;=$BN$1,1,0)
*IF(MID(BT11,7,1)="4",0.1,1)
*IF(AND(MID(BT11,7,1)&lt;&gt;"4",OR(MID(BT11,6,1)="6",MID(BT11,6,1)="7")),3,1)</f>
        <v>0.1</v>
      </c>
      <c r="BM11">
        <f ca="1">IF(VLOOKUP($BT11,[1]EquipTable!$1:$1048576,MATCH("업데이트순번",[1]EquipTable!$1:$1,0),0)&lt;=$BN$1,1,0)
*IF(MID(BT11,7,1)="4",0.1,1)
*IF(AND(MID(BT11,7,1)&lt;&gt;"4",MID(BT11,6,1)="8"),4,1)</f>
        <v>0.1</v>
      </c>
      <c r="BN11">
        <f t="shared" ca="1" si="14"/>
        <v>1.3550135501355016E-3</v>
      </c>
      <c r="BO11">
        <f t="shared" ca="1" si="15"/>
        <v>9.4517958412098323E-4</v>
      </c>
      <c r="BP11">
        <f t="shared" ca="1" si="16"/>
        <v>1.0224948875255625E-3</v>
      </c>
      <c r="BQ11">
        <f t="shared" ca="1" si="17"/>
        <v>0.10975609756097562</v>
      </c>
      <c r="BR11">
        <f t="shared" ca="1" si="20"/>
        <v>7.6559546313799631E-2</v>
      </c>
      <c r="BS11">
        <f t="shared" ca="1" si="21"/>
        <v>8.282208588957056E-2</v>
      </c>
      <c r="BT11" t="str">
        <f ca="1">OFFSET([1]EquipTable!$A$1,ROW()-1,0)</f>
        <v>Equip0402</v>
      </c>
      <c r="BV11">
        <f ca="1">IF(VLOOKUP($BY11,[2]ActorTable!$1:$1048576,MATCH("업데이트순번",[2]ActorTable!$1:$1,0),0)&lt;=$BW$1,1,0)
*IF(MID(BY11,7,1)="2",0.1,1)</f>
        <v>1</v>
      </c>
      <c r="BW11">
        <f t="shared" ca="1" si="18"/>
        <v>3.9215686274509796E-2</v>
      </c>
      <c r="BX11">
        <f t="shared" ca="1" si="19"/>
        <v>0.27843137254901956</v>
      </c>
      <c r="BY11" t="str">
        <f ca="1">OFFSET([2]ActorTable!$A$1,ROW()-1,0)</f>
        <v>Actor2010</v>
      </c>
      <c r="BZ11" t="str">
        <f ca="1">VLOOKUP($BY11,[2]ActorTable!$1:$1048576,MATCH("이름참고",[2]ActorTable!$1:$1,0),0)</f>
        <v>그루퍼스</v>
      </c>
    </row>
    <row r="12" spans="1:80">
      <c r="A12">
        <v>2</v>
      </c>
      <c r="B12">
        <v>0</v>
      </c>
      <c r="C12">
        <f t="shared" si="0"/>
        <v>0</v>
      </c>
      <c r="D12">
        <f t="shared" ref="D12:I21" ca="1" si="26">RAND()</f>
        <v>0.28014983349252476</v>
      </c>
      <c r="E12">
        <f t="shared" ca="1" si="26"/>
        <v>0.5815737271879069</v>
      </c>
      <c r="F12">
        <f t="shared" ca="1" si="26"/>
        <v>0.37391197158781164</v>
      </c>
      <c r="G12">
        <f t="shared" ca="1" si="26"/>
        <v>0.20877842598968654</v>
      </c>
      <c r="H12">
        <f t="shared" ca="1" si="26"/>
        <v>0.58441145544921713</v>
      </c>
      <c r="I12">
        <f t="shared" ca="1" si="26"/>
        <v>0.17912732771220297</v>
      </c>
      <c r="M12" t="str">
        <f t="shared" ca="1" si="2"/>
        <v>지정 장비</v>
      </c>
      <c r="N12" t="str">
        <f t="shared" ca="1" si="3"/>
        <v>Equip5002</v>
      </c>
      <c r="O12">
        <f t="shared" ca="1" si="4"/>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GO</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INT(VLOOKUP($M12,$AN:$BA,MATCH($AX$1,$AN$1:$BA$1,0),0)*(VLOOKUP($N12,[2]ActorTable!$1:$1048576,MATCH("표준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VLOOKUP($M12,$AN:$BA,MATCH($AZ$1,$AN$1:$BA$1,0),0)+INT($H12*(VLOOKUP($M12,$AN:$BA,MATCH($BA$1,$AN$1:$BA$1,0),0)-VLOOKUP($M12,$AN:$BA,MATCH($AZ$1,$AN$1:$BA$1,0),0)+1))),
IF($M12="지정 캐릭터 PP",
  IF(AND(OR($B12=10,$B12=11),$M12=OFFSET($M12,-1,0)),OFFSET(Q12,-1,0),
    INT($O12*VLOOKUP($M12,$AN:$BA,MATCH($AX$1,$AN$1:$BA$1,0),0)*IF($O12&lt;=15,1,1+($O12-15)^0.5/8)*CHOOSE(MID($N12,7,1)+1,1,1.25,2))),
"그외없음")))))))</f>
        <v>삭제</v>
      </c>
      <c r="R12">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영웅등급"),VLOOKUP($M12,$AN:$BA,MATCH($AX$1,$AN$1:$BA$1,0),0),
IF(OR($M12="지정 캐릭터",IF(ISERROR(FIND("지정 캐릭터 LBP",$M12)),0,1)),
  IF(AND(OR($B12=10,$B12=11),$M12=OFFSET($M12,-1,0)),OFFSET(R12,-1,0),
    INT(VLOOKUP($M12,$AN:$BA,MATCH($AX$1,$AN$1:$BA$1,0),0)*(VLOOKUP($N12,[2]ActorTable!$1:$1048576,MATCH("표준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VLOOKUP($M12,$AN:$BA,MATCH($AX$1,$AN$1:$BA$1,0),0)+INT($I12*(VLOOKUP($M12,$AN:$BA,MATCH($AY$1,$AN$1:$BA$1,0),0)-VLOOKUP($M12,$AN:$BA,MATCH($AX$1,$AN$1:$BA$1,0),0)+1))),
IF($M12="지정 캐릭터 PP",
  IF(AND(OR($B12=10,$B12=11),$M12=OFFSET($M12,-1,0)),OFFSET(R12,-1,0),
    INT($O12*VLOOKUP($M12,$AN:$BA,MATCH($AX$1,$AN$1:$BA$1,0),0)*IF($O12&lt;=15,1,1+($O12-15)^0.5/8)*CHOOSE(MID($N12,7,1)+1,1,1.25,2)*(VLOOKUP($M12,$AN:$BA,MATCH($AY$1,$AN$1:$BA$1,0),0)+$I12*(VLOOKUP($M12,$AN:$BA,MATCH($AZ$1,$AN$1:$BA$1,0),0)-VLOOKUP($M12,$AN:$BA,MATCH($AY$1,$AN$1:$BA$1,0),0))))),
IF(OR($M12="안 지정 캐릭터 PP 일반등급",$M12="안 지정 캐릭터 PP 영웅등급"),
  IF(AND(OR($B12=10,$B12=11),$M12=OFFSET($M12,-1,0)),OFFSET(R12,-1,0),
    $O12*VLOOKUP($M12,$AN:$BA,MATCH($AX$1,$AN$1:$BA$1,0),0)),
"그외없음")))))))</f>
        <v>600</v>
      </c>
      <c r="S12" t="str">
        <f ca="1">IF(OR(ISNUMBER(N12),N12="삭제"),"",
IF(LEFT(N12,5)="Equip",
  IF($BN$1&lt;VLOOKUP(N12,[1]EquipTable!$1:$1048576,MATCH("업데이트순번",[1]EquipTable!$1:$1,0),0),"업데이트순번이상",""),
IF(LEFT(N12,5)="Actor",
  IF($BW$1&lt;VLOOKUP(N12,[2]ActorTable!$1:$1048576,MATCH("업데이트순번",[2]ActorTable!$1:$1,0),0),"업데이트순번이상",""),
"그외없음")))</f>
        <v/>
      </c>
      <c r="T12">
        <f t="shared" ca="1" si="5"/>
        <v>0</v>
      </c>
      <c r="U12" t="s">
        <v>83</v>
      </c>
      <c r="V12" t="s">
        <v>213</v>
      </c>
      <c r="W12">
        <v>1</v>
      </c>
      <c r="X12" t="s">
        <v>133</v>
      </c>
      <c r="Z12">
        <v>5</v>
      </c>
      <c r="AA12" t="str">
        <f t="shared" ca="1" si="6"/>
        <v>fe</v>
      </c>
      <c r="AB12" t="s">
        <v>83</v>
      </c>
      <c r="AC12" t="s">
        <v>213</v>
      </c>
      <c r="AD12">
        <v>1</v>
      </c>
      <c r="AE12" t="s">
        <v>133</v>
      </c>
      <c r="AG12">
        <v>5</v>
      </c>
      <c r="AH12" t="str">
        <f t="shared" si="7"/>
        <v/>
      </c>
      <c r="AI12" t="str">
        <f ca="1">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아주르 스트라이프</v>
      </c>
      <c r="AJ12">
        <v>1</v>
      </c>
      <c r="AK12"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v>
      </c>
      <c r="AL12" t="str">
        <f t="shared" ca="1" si="8"/>
        <v>{"dy":2,"sl":0,"tp":"fe","vl":"Equip1202","cn":1,"pt":"DI","pr":5}</v>
      </c>
      <c r="AN12" t="s">
        <v>319</v>
      </c>
      <c r="AO12" t="s">
        <v>322</v>
      </c>
      <c r="AP12">
        <v>8</v>
      </c>
      <c r="AQ12">
        <v>11</v>
      </c>
      <c r="AR12">
        <f t="shared" ca="1" si="23"/>
        <v>0</v>
      </c>
      <c r="AS12">
        <f t="shared" si="24"/>
        <v>0</v>
      </c>
      <c r="AT12">
        <f t="shared" ca="1" si="25"/>
        <v>0</v>
      </c>
      <c r="AX12">
        <v>1.2</v>
      </c>
      <c r="BE12">
        <v>5</v>
      </c>
      <c r="BF12">
        <v>1</v>
      </c>
      <c r="BG12">
        <f t="shared" si="12"/>
        <v>0.25</v>
      </c>
      <c r="BH12">
        <f t="shared" si="22"/>
        <v>5.75</v>
      </c>
      <c r="BI12" t="s">
        <v>147</v>
      </c>
      <c r="BK12">
        <f ca="1">IF(VLOOKUP($BT12,[1]EquipTable!$1:$1048576,MATCH("업데이트순번",[1]EquipTable!$1:$1,0),0)&lt;=$BN$1,1,0)
*IF(MID(BT12,7,1)="4",0.1,1)</f>
        <v>0</v>
      </c>
      <c r="BL12">
        <f ca="1">IF(VLOOKUP($BT12,[1]EquipTable!$1:$1048576,MATCH("업데이트순번",[1]EquipTable!$1:$1,0),0)&lt;=$BN$1,1,0)
*IF(MID(BT12,7,1)="4",0.1,1)
*IF(AND(MID(BT12,7,1)&lt;&gt;"4",OR(MID(BT12,6,1)="6",MID(BT12,6,1)="7")),3,1)</f>
        <v>0</v>
      </c>
      <c r="BM12">
        <f ca="1">IF(VLOOKUP($BT12,[1]EquipTable!$1:$1048576,MATCH("업데이트순번",[1]EquipTable!$1:$1,0),0)&lt;=$BN$1,1,0)
*IF(MID(BT12,7,1)="4",0.1,1)
*IF(AND(MID(BT12,7,1)&lt;&gt;"4",MID(BT12,6,1)="8"),4,1)</f>
        <v>0</v>
      </c>
      <c r="BN12">
        <f t="shared" ca="1" si="14"/>
        <v>0</v>
      </c>
      <c r="BO12">
        <f t="shared" ca="1" si="15"/>
        <v>0</v>
      </c>
      <c r="BP12">
        <f t="shared" ca="1" si="16"/>
        <v>0</v>
      </c>
      <c r="BQ12">
        <f t="shared" ca="1" si="17"/>
        <v>0.11111111111111112</v>
      </c>
      <c r="BR12">
        <f t="shared" ca="1" si="20"/>
        <v>7.7504725897920609E-2</v>
      </c>
      <c r="BS12">
        <f t="shared" ca="1" si="21"/>
        <v>8.3844580777096125E-2</v>
      </c>
      <c r="BT12" t="str">
        <f ca="1">OFFSET([1]EquipTable!$A$1,ROW()-1,0)</f>
        <v>Equip0403</v>
      </c>
      <c r="BV12">
        <f ca="1">IF(VLOOKUP($BY12,[2]ActorTable!$1:$1048576,MATCH("업데이트순번",[2]ActorTable!$1:$1,0),0)&lt;=$BW$1,1,0)
*IF(MID(BY12,7,1)="2",0.1,1)</f>
        <v>1</v>
      </c>
      <c r="BW12">
        <f t="shared" ca="1" si="18"/>
        <v>3.9215686274509796E-2</v>
      </c>
      <c r="BX12">
        <f t="shared" ca="1" si="19"/>
        <v>0.31764705882352934</v>
      </c>
      <c r="BY12" t="str">
        <f ca="1">OFFSET([2]ActorTable!$A$1,ROW()-1,0)</f>
        <v>Actor2011</v>
      </c>
      <c r="BZ12" t="str">
        <f ca="1">VLOOKUP($BY12,[2]ActorTable!$1:$1048576,MATCH("이름참고",[2]ActorTable!$1:$1,0),0)</f>
        <v>클라크</v>
      </c>
    </row>
    <row r="13" spans="1:80">
      <c r="A13">
        <v>2</v>
      </c>
      <c r="B13">
        <v>1</v>
      </c>
      <c r="C13">
        <f t="shared" si="0"/>
        <v>0</v>
      </c>
      <c r="D13">
        <f t="shared" ca="1" si="26"/>
        <v>0.70928880625605417</v>
      </c>
      <c r="E13">
        <f t="shared" ca="1" si="26"/>
        <v>0.73062313375608701</v>
      </c>
      <c r="F13">
        <f t="shared" ca="1" si="26"/>
        <v>0.51627498881430056</v>
      </c>
      <c r="G13">
        <f t="shared" ca="1" si="26"/>
        <v>0.77522716305397832</v>
      </c>
      <c r="H13">
        <f t="shared" ca="1" si="26"/>
        <v>0.73815408939073501</v>
      </c>
      <c r="I13">
        <f t="shared" ca="1" si="26"/>
        <v>0.7339730874853807</v>
      </c>
      <c r="M13" t="str">
        <f t="shared" ca="1" si="2"/>
        <v>지정 장비</v>
      </c>
      <c r="N13" t="str">
        <f t="shared" ca="1" si="3"/>
        <v>Equip6201</v>
      </c>
      <c r="O13">
        <f t="shared" ca="1" si="4"/>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GO</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INT(VLOOKUP($M13,$AN:$BA,MATCH($AX$1,$AN$1:$BA$1,0),0)*(VLOOKUP($N13,[2]ActorTable!$1:$1048576,MATCH("표준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VLOOKUP($M13,$AN:$BA,MATCH($AZ$1,$AN$1:$BA$1,0),0)+INT($H13*(VLOOKUP($M13,$AN:$BA,MATCH($BA$1,$AN$1:$BA$1,0),0)-VLOOKUP($M13,$AN:$BA,MATCH($AZ$1,$AN$1:$BA$1,0),0)+1))),
IF($M13="지정 캐릭터 PP",
  IF(AND(OR($B13=10,$B13=11),$M13=OFFSET($M13,-1,0)),OFFSET(Q13,-1,0),
    INT($O13*VLOOKUP($M13,$AN:$BA,MATCH($AX$1,$AN$1:$BA$1,0),0)*IF($O13&lt;=15,1,1+($O13-15)^0.5/8)*CHOOSE(MID($N13,7,1)+1,1,1.25,2))),
"그외없음")))))))</f>
        <v>삭제</v>
      </c>
      <c r="R13">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영웅등급"),VLOOKUP($M13,$AN:$BA,MATCH($AX$1,$AN$1:$BA$1,0),0),
IF(OR($M13="지정 캐릭터",IF(ISERROR(FIND("지정 캐릭터 LBP",$M13)),0,1)),
  IF(AND(OR($B13=10,$B13=11),$M13=OFFSET($M13,-1,0)),OFFSET(R13,-1,0),
    INT(VLOOKUP($M13,$AN:$BA,MATCH($AX$1,$AN$1:$BA$1,0),0)*(VLOOKUP($N13,[2]ActorTable!$1:$1048576,MATCH("표준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VLOOKUP($M13,$AN:$BA,MATCH($AX$1,$AN$1:$BA$1,0),0)+INT($I13*(VLOOKUP($M13,$AN:$BA,MATCH($AY$1,$AN$1:$BA$1,0),0)-VLOOKUP($M13,$AN:$BA,MATCH($AX$1,$AN$1:$BA$1,0),0)+1))),
IF($M13="지정 캐릭터 PP",
  IF(AND(OR($B13=10,$B13=11),$M13=OFFSET($M13,-1,0)),OFFSET(R13,-1,0),
    INT($O13*VLOOKUP($M13,$AN:$BA,MATCH($AX$1,$AN$1:$BA$1,0),0)*IF($O13&lt;=15,1,1+($O13-15)^0.5/8)*CHOOSE(MID($N13,7,1)+1,1,1.25,2)*(VLOOKUP($M13,$AN:$BA,MATCH($AY$1,$AN$1:$BA$1,0),0)+$I13*(VLOOKUP($M13,$AN:$BA,MATCH($AZ$1,$AN$1:$BA$1,0),0)-VLOOKUP($M13,$AN:$BA,MATCH($AY$1,$AN$1:$BA$1,0),0))))),
IF(OR($M13="안 지정 캐릭터 PP 일반등급",$M13="안 지정 캐릭터 PP 영웅등급"),
  IF(AND(OR($B13=10,$B13=11),$M13=OFFSET($M13,-1,0)),OFFSET(R13,-1,0),
    $O13*VLOOKUP($M13,$AN:$BA,MATCH($AX$1,$AN$1:$BA$1,0),0)),
"그외없음")))))))</f>
        <v>9700</v>
      </c>
      <c r="S13" t="str">
        <f ca="1">IF(OR(ISNUMBER(N13),N13="삭제"),"",
IF(LEFT(N13,5)="Equip",
  IF($BN$1&lt;VLOOKUP(N13,[1]EquipTable!$1:$1048576,MATCH("업데이트순번",[1]EquipTable!$1:$1,0),0),"업데이트순번이상",""),
IF(LEFT(N13,5)="Actor",
  IF($BW$1&lt;VLOOKUP(N13,[2]ActorTable!$1:$1048576,MATCH("업데이트순번",[2]ActorTable!$1:$1,0),0),"업데이트순번이상",""),
"그외없음")))</f>
        <v/>
      </c>
      <c r="T13">
        <f t="shared" ca="1" si="5"/>
        <v>0</v>
      </c>
      <c r="U13" t="s">
        <v>83</v>
      </c>
      <c r="V13" t="s">
        <v>219</v>
      </c>
      <c r="W13">
        <v>1</v>
      </c>
      <c r="X13" t="s">
        <v>129</v>
      </c>
      <c r="Z13">
        <v>2700</v>
      </c>
      <c r="AA13" t="str">
        <f t="shared" ca="1" si="6"/>
        <v>fe</v>
      </c>
      <c r="AB13" t="s">
        <v>83</v>
      </c>
      <c r="AC13" t="s">
        <v>219</v>
      </c>
      <c r="AD13">
        <v>1</v>
      </c>
      <c r="AE13" t="s">
        <v>129</v>
      </c>
      <c r="AG13">
        <v>2700</v>
      </c>
      <c r="AH13" t="str">
        <f t="shared" si="7"/>
        <v/>
      </c>
      <c r="AI13" t="str">
        <f ca="1">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야만인의 분노</v>
      </c>
      <c r="AJ13">
        <v>1</v>
      </c>
      <c r="AK13"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v>
      </c>
      <c r="AL13" t="str">
        <f t="shared" ca="1" si="8"/>
        <v>{"dy":2,"sl":1,"tp":"fe","vl":"Equip0201","cn":1,"pt":"GO","pr":2700}</v>
      </c>
      <c r="AN13" t="s">
        <v>91</v>
      </c>
      <c r="AO13" t="s">
        <v>75</v>
      </c>
      <c r="AP13">
        <v>8</v>
      </c>
      <c r="AQ13">
        <v>11</v>
      </c>
      <c r="AR13">
        <f t="shared" ca="1" si="9"/>
        <v>0</v>
      </c>
      <c r="AS13">
        <f t="shared" si="10"/>
        <v>1</v>
      </c>
      <c r="AT13">
        <f t="shared" ca="1" si="11"/>
        <v>0</v>
      </c>
      <c r="AX13">
        <v>119</v>
      </c>
      <c r="AY13">
        <v>179</v>
      </c>
      <c r="AZ13">
        <v>200</v>
      </c>
      <c r="BA13">
        <v>210</v>
      </c>
      <c r="BE13">
        <v>6</v>
      </c>
      <c r="BF13">
        <v>1</v>
      </c>
      <c r="BG13">
        <f t="shared" si="12"/>
        <v>1</v>
      </c>
      <c r="BH13">
        <f t="shared" si="22"/>
        <v>6</v>
      </c>
      <c r="BI13" t="s">
        <v>142</v>
      </c>
      <c r="BK13">
        <f ca="1">IF(VLOOKUP($BT13,[1]EquipTable!$1:$1048576,MATCH("업데이트순번",[1]EquipTable!$1:$1,0),0)&lt;=$BN$1,1,0)
*IF(MID(BT13,7,1)="4",0.1,1)</f>
        <v>0</v>
      </c>
      <c r="BL13">
        <f ca="1">IF(VLOOKUP($BT13,[1]EquipTable!$1:$1048576,MATCH("업데이트순번",[1]EquipTable!$1:$1,0),0)&lt;=$BN$1,1,0)
*IF(MID(BT13,7,1)="4",0.1,1)
*IF(AND(MID(BT13,7,1)&lt;&gt;"4",OR(MID(BT13,6,1)="6",MID(BT13,6,1)="7")),3,1)</f>
        <v>0</v>
      </c>
      <c r="BM13">
        <f ca="1">IF(VLOOKUP($BT13,[1]EquipTable!$1:$1048576,MATCH("업데이트순번",[1]EquipTable!$1:$1,0),0)&lt;=$BN$1,1,0)
*IF(MID(BT13,7,1)="4",0.1,1)
*IF(AND(MID(BT13,7,1)&lt;&gt;"4",MID(BT13,6,1)="8"),4,1)</f>
        <v>0</v>
      </c>
      <c r="BN13">
        <f t="shared" ca="1" si="14"/>
        <v>0</v>
      </c>
      <c r="BO13">
        <f t="shared" ca="1" si="15"/>
        <v>0</v>
      </c>
      <c r="BP13">
        <f t="shared" ca="1" si="16"/>
        <v>0</v>
      </c>
      <c r="BQ13">
        <f t="shared" ca="1" si="17"/>
        <v>0.11111111111111112</v>
      </c>
      <c r="BR13">
        <f t="shared" ca="1" si="20"/>
        <v>7.7504725897920609E-2</v>
      </c>
      <c r="BS13">
        <f t="shared" ca="1" si="21"/>
        <v>8.3844580777096125E-2</v>
      </c>
      <c r="BT13" t="str">
        <f ca="1">OFFSET([1]EquipTable!$A$1,ROW()-1,0)</f>
        <v>Equip0404</v>
      </c>
      <c r="BV13">
        <f ca="1">IF(VLOOKUP($BY13,[2]ActorTable!$1:$1048576,MATCH("업데이트순번",[2]ActorTable!$1:$1,0),0)&lt;=$BW$1,1,0)
*IF(MID(BY13,7,1)="2",0.1,1)</f>
        <v>0</v>
      </c>
      <c r="BW13">
        <f t="shared" ca="1" si="18"/>
        <v>0</v>
      </c>
      <c r="BX13">
        <f t="shared" ca="1" si="19"/>
        <v>0.35686274509803911</v>
      </c>
      <c r="BY13" t="str">
        <f ca="1">OFFSET([2]ActorTable!$A$1,ROW()-1,0)</f>
        <v>Actor3212</v>
      </c>
      <c r="BZ13" t="str">
        <f ca="1">VLOOKUP($BY13,[2]ActorTable!$1:$1048576,MATCH("이름참고",[2]ActorTable!$1:$1,0),0)</f>
        <v>메릴</v>
      </c>
    </row>
    <row r="14" spans="1:80">
      <c r="A14">
        <v>2</v>
      </c>
      <c r="B14">
        <v>2</v>
      </c>
      <c r="C14">
        <f t="shared" si="0"/>
        <v>0</v>
      </c>
      <c r="D14">
        <f t="shared" ca="1" si="26"/>
        <v>0.8831213409611185</v>
      </c>
      <c r="E14">
        <f t="shared" ca="1" si="26"/>
        <v>0.2999494757547021</v>
      </c>
      <c r="F14">
        <f t="shared" ca="1" si="26"/>
        <v>0.6372491957925015</v>
      </c>
      <c r="G14">
        <f t="shared" ca="1" si="26"/>
        <v>0.54576124706065576</v>
      </c>
      <c r="H14">
        <f t="shared" ca="1" si="26"/>
        <v>0.30269767342211007</v>
      </c>
      <c r="I14">
        <f t="shared" ca="1" si="26"/>
        <v>0.95494869479005384</v>
      </c>
      <c r="M14" t="str">
        <f t="shared" ca="1" si="2"/>
        <v>안 지정 캐릭터 PP 영웅등급</v>
      </c>
      <c r="N14">
        <f t="shared" ca="1" si="3"/>
        <v>29994</v>
      </c>
      <c r="O14">
        <f t="shared" ca="1" si="4"/>
        <v>10</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INT(VLOOKUP($M14,$AN:$BA,MATCH($AX$1,$AN$1:$BA$1,0),0)*(VLOOKUP($N14,[2]ActorTable!$1:$1048576,MATCH("표준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VLOOKUP($M14,$AN:$BA,MATCH($AZ$1,$AN$1:$BA$1,0),0)+INT($H14*(VLOOKUP($M14,$AN:$BA,MATCH($BA$1,$AN$1:$BA$1,0),0)-VLOOKUP($M14,$AN:$BA,MATCH($AZ$1,$AN$1:$BA$1,0),0)+1))),
IF($M14="지정 캐릭터 PP",
  IF(AND(OR($B14=10,$B14=11),$M14=OFFSET($M14,-1,0)),OFFSET(Q14,-1,0),
    INT($O14*VLOOKUP($M14,$AN:$BA,MATCH($AX$1,$AN$1:$BA$1,0),0)*IF($O14&lt;=15,1,1+($O14-15)^0.5/8)*CHOOSE(MID($N14,7,1)+1,1,1.25,2))),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영웅등급"),VLOOKUP($M14,$AN:$BA,MATCH($AX$1,$AN$1:$BA$1,0),0),
IF(OR($M14="지정 캐릭터",IF(ISERROR(FIND("지정 캐릭터 LBP",$M14)),0,1)),
  IF(AND(OR($B14=10,$B14=11),$M14=OFFSET($M14,-1,0)),OFFSET(R14,-1,0),
    INT(VLOOKUP($M14,$AN:$BA,MATCH($AX$1,$AN$1:$BA$1,0),0)*(VLOOKUP($N14,[2]ActorTable!$1:$1048576,MATCH("표준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VLOOKUP($M14,$AN:$BA,MATCH($AX$1,$AN$1:$BA$1,0),0)+INT($I14*(VLOOKUP($M14,$AN:$BA,MATCH($AY$1,$AN$1:$BA$1,0),0)-VLOOKUP($M14,$AN:$BA,MATCH($AX$1,$AN$1:$BA$1,0),0)+1))),
IF($M14="지정 캐릭터 PP",
  IF(AND(OR($B14=10,$B14=11),$M14=OFFSET($M14,-1,0)),OFFSET(R14,-1,0),
    INT($O14*VLOOKUP($M14,$AN:$BA,MATCH($AX$1,$AN$1:$BA$1,0),0)*IF($O14&lt;=15,1,1+($O14-15)^0.5/8)*CHOOSE(MID($N14,7,1)+1,1,1.25,2)*(VLOOKUP($M14,$AN:$BA,MATCH($AY$1,$AN$1:$BA$1,0),0)+$I14*(VLOOKUP($M14,$AN:$BA,MATCH($AZ$1,$AN$1:$BA$1,0),0)-VLOOKUP($M14,$AN:$BA,MATCH($AY$1,$AN$1:$BA$1,0),0))))),
IF(OR($M14="안 지정 캐릭터 PP 일반등급",$M14="안 지정 캐릭터 PP 영웅등급"),
  IF(AND(OR($B14=10,$B14=11),$M14=OFFSET($M14,-1,0)),OFFSET(R14,-1,0),
    $O14*VLOOKUP($M14,$AN:$BA,MATCH($AX$1,$AN$1:$BA$1,0),0)),
"그외없음")))))))</f>
        <v>1000</v>
      </c>
      <c r="S14" t="str">
        <f ca="1">IF(OR(ISNUMBER(N14),N14="삭제"),"",
IF(LEFT(N14,5)="Equip",
  IF($BN$1&lt;VLOOKUP(N14,[1]EquipTable!$1:$1048576,MATCH("업데이트순번",[1]EquipTable!$1:$1,0),0),"업데이트순번이상",""),
IF(LEFT(N14,5)="Actor",
  IF($BW$1&lt;VLOOKUP(N14,[2]ActorTable!$1:$1048576,MATCH("업데이트순번",[2]ActorTable!$1:$1,0),0),"업데이트순번이상",""),
"그외없음")))</f>
        <v/>
      </c>
      <c r="T14">
        <f t="shared" ca="1" si="5"/>
        <v>0</v>
      </c>
      <c r="U14" t="s">
        <v>92</v>
      </c>
      <c r="V14">
        <v>39003</v>
      </c>
      <c r="W14">
        <v>11</v>
      </c>
      <c r="X14" t="s">
        <v>129</v>
      </c>
      <c r="Z14">
        <v>1100</v>
      </c>
      <c r="AA14" t="str">
        <f t="shared" ca="1" si="6"/>
        <v>uph</v>
      </c>
      <c r="AB14" t="s">
        <v>92</v>
      </c>
      <c r="AC14">
        <v>39003</v>
      </c>
      <c r="AD14">
        <v>11</v>
      </c>
      <c r="AE14" t="s">
        <v>129</v>
      </c>
      <c r="AG14">
        <v>1100</v>
      </c>
      <c r="AH14" t="str">
        <f t="shared" si="7"/>
        <v/>
      </c>
      <c r="AI14" t="str">
        <f>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
      </c>
      <c r="AJ14">
        <v>1</v>
      </c>
      <c r="AK14"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v>
      </c>
      <c r="AL14" t="str">
        <f t="shared" ca="1" si="8"/>
        <v>{"dy":2,"sl":2,"tp":"uph","vl":"39003","cn":11,"pt":"GO","pr":1100}</v>
      </c>
      <c r="AN14" t="s">
        <v>93</v>
      </c>
      <c r="AO14" t="s">
        <v>77</v>
      </c>
      <c r="AP14">
        <v>0</v>
      </c>
      <c r="AQ14">
        <v>11</v>
      </c>
      <c r="AR14">
        <f t="shared" ca="1" si="9"/>
        <v>63</v>
      </c>
      <c r="AS14">
        <f t="shared" si="10"/>
        <v>67</v>
      </c>
      <c r="AT14">
        <f t="shared" ca="1" si="11"/>
        <v>0</v>
      </c>
      <c r="AV14">
        <v>9</v>
      </c>
      <c r="AW14">
        <v>14</v>
      </c>
      <c r="AX14">
        <v>100</v>
      </c>
      <c r="BE14">
        <v>7</v>
      </c>
      <c r="BF14">
        <v>1</v>
      </c>
      <c r="BG14">
        <f t="shared" si="12"/>
        <v>1</v>
      </c>
      <c r="BH14">
        <f t="shared" si="22"/>
        <v>7</v>
      </c>
      <c r="BI14" t="s">
        <v>142</v>
      </c>
      <c r="BK14">
        <f ca="1">IF(VLOOKUP($BT14,[1]EquipTable!$1:$1048576,MATCH("업데이트순번",[1]EquipTable!$1:$1,0),0)&lt;=$BN$1,1,0)
*IF(MID(BT14,7,1)="4",0.1,1)</f>
        <v>0</v>
      </c>
      <c r="BL14">
        <f ca="1">IF(VLOOKUP($BT14,[1]EquipTable!$1:$1048576,MATCH("업데이트순번",[1]EquipTable!$1:$1,0),0)&lt;=$BN$1,1,0)
*IF(MID(BT14,7,1)="4",0.1,1)
*IF(AND(MID(BT14,7,1)&lt;&gt;"4",OR(MID(BT14,6,1)="6",MID(BT14,6,1)="7")),3,1)</f>
        <v>0</v>
      </c>
      <c r="BM14">
        <f ca="1">IF(VLOOKUP($BT14,[1]EquipTable!$1:$1048576,MATCH("업데이트순번",[1]EquipTable!$1:$1,0),0)&lt;=$BN$1,1,0)
*IF(MID(BT14,7,1)="4",0.1,1)
*IF(AND(MID(BT14,7,1)&lt;&gt;"4",MID(BT14,6,1)="8"),4,1)</f>
        <v>0</v>
      </c>
      <c r="BN14">
        <f t="shared" ca="1" si="14"/>
        <v>0</v>
      </c>
      <c r="BO14">
        <f t="shared" ca="1" si="15"/>
        <v>0</v>
      </c>
      <c r="BP14">
        <f t="shared" ca="1" si="16"/>
        <v>0</v>
      </c>
      <c r="BQ14">
        <f t="shared" ca="1" si="17"/>
        <v>0.11111111111111112</v>
      </c>
      <c r="BR14">
        <f t="shared" ca="1" si="20"/>
        <v>7.7504725897920609E-2</v>
      </c>
      <c r="BS14">
        <f t="shared" ca="1" si="21"/>
        <v>8.3844580777096125E-2</v>
      </c>
      <c r="BT14" t="str">
        <f ca="1">OFFSET([1]EquipTable!$A$1,ROW()-1,0)</f>
        <v>Equip0405</v>
      </c>
      <c r="BV14">
        <f ca="1">IF(VLOOKUP($BY14,[2]ActorTable!$1:$1048576,MATCH("업데이트순번",[2]ActorTable!$1:$1,0),0)&lt;=$BW$1,1,0)
*IF(MID(BY14,7,1)="2",0.1,1)</f>
        <v>1</v>
      </c>
      <c r="BW14">
        <f t="shared" ca="1" si="18"/>
        <v>3.9215686274509796E-2</v>
      </c>
      <c r="BX14">
        <f t="shared" ca="1" si="19"/>
        <v>0.35686274509803911</v>
      </c>
      <c r="BY14" t="str">
        <f ca="1">OFFSET([2]ActorTable!$A$1,ROW()-1,0)</f>
        <v>Actor0113</v>
      </c>
      <c r="BZ14" t="str">
        <f ca="1">VLOOKUP($BY14,[2]ActorTable!$1:$1048576,MATCH("이름참고",[2]ActorTable!$1:$1,0),0)</f>
        <v>케이저</v>
      </c>
    </row>
    <row r="15" spans="1:80">
      <c r="A15">
        <v>2</v>
      </c>
      <c r="B15">
        <v>3</v>
      </c>
      <c r="C15">
        <f t="shared" si="0"/>
        <v>0</v>
      </c>
      <c r="D15">
        <f t="shared" ca="1" si="26"/>
        <v>0.85939048031047394</v>
      </c>
      <c r="E15">
        <f t="shared" ca="1" si="26"/>
        <v>8.475338753501338E-2</v>
      </c>
      <c r="F15">
        <f t="shared" ca="1" si="26"/>
        <v>0.87365966356837943</v>
      </c>
      <c r="G15">
        <f t="shared" ca="1" si="26"/>
        <v>0.72855183228256215</v>
      </c>
      <c r="H15">
        <f t="shared" ca="1" si="26"/>
        <v>0.99859030643538771</v>
      </c>
      <c r="I15">
        <f t="shared" ca="1" si="26"/>
        <v>0.58106193995506727</v>
      </c>
      <c r="M15" t="str">
        <f t="shared" ca="1" si="2"/>
        <v>안 지정 캐릭터 PP 일반등급</v>
      </c>
      <c r="N15">
        <f t="shared" ca="1" si="3"/>
        <v>8475</v>
      </c>
      <c r="O15">
        <f t="shared" ca="1" si="4"/>
        <v>9</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INT(VLOOKUP($M15,$AN:$BA,MATCH($AX$1,$AN$1:$BA$1,0),0)*(VLOOKUP($N15,[2]ActorTable!$1:$1048576,MATCH("표준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VLOOKUP($M15,$AN:$BA,MATCH($AZ$1,$AN$1:$BA$1,0),0)+INT($H15*(VLOOKUP($M15,$AN:$BA,MATCH($BA$1,$AN$1:$BA$1,0),0)-VLOOKUP($M15,$AN:$BA,MATCH($AZ$1,$AN$1:$BA$1,0),0)+1))),
IF($M15="지정 캐릭터 PP",
  IF(AND(OR($B15=10,$B15=11),$M15=OFFSET($M15,-1,0)),OFFSET(Q15,-1,0),
    INT($O15*VLOOKUP($M15,$AN:$BA,MATCH($AX$1,$AN$1:$BA$1,0),0)*IF($O15&lt;=15,1,1+($O15-15)^0.5/8)*CHOOSE(MID($N15,7,1)+1,1,1.25,2))),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영웅등급"),VLOOKUP($M15,$AN:$BA,MATCH($AX$1,$AN$1:$BA$1,0),0),
IF(OR($M15="지정 캐릭터",IF(ISERROR(FIND("지정 캐릭터 LBP",$M15)),0,1)),
  IF(AND(OR($B15=10,$B15=11),$M15=OFFSET($M15,-1,0)),OFFSET(R15,-1,0),
    INT(VLOOKUP($M15,$AN:$BA,MATCH($AX$1,$AN$1:$BA$1,0),0)*(VLOOKUP($N15,[2]ActorTable!$1:$1048576,MATCH("표준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VLOOKUP($M15,$AN:$BA,MATCH($AX$1,$AN$1:$BA$1,0),0)+INT($I15*(VLOOKUP($M15,$AN:$BA,MATCH($AY$1,$AN$1:$BA$1,0),0)-VLOOKUP($M15,$AN:$BA,MATCH($AX$1,$AN$1:$BA$1,0),0)+1))),
IF($M15="지정 캐릭터 PP",
  IF(AND(OR($B15=10,$B15=11),$M15=OFFSET($M15,-1,0)),OFFSET(R15,-1,0),
    INT($O15*VLOOKUP($M15,$AN:$BA,MATCH($AX$1,$AN$1:$BA$1,0),0)*IF($O15&lt;=15,1,1+($O15-15)^0.5/8)*CHOOSE(MID($N15,7,1)+1,1,1.25,2)*(VLOOKUP($M15,$AN:$BA,MATCH($AY$1,$AN$1:$BA$1,0),0)+$I15*(VLOOKUP($M15,$AN:$BA,MATCH($AZ$1,$AN$1:$BA$1,0),0)-VLOOKUP($M15,$AN:$BA,MATCH($AY$1,$AN$1:$BA$1,0),0))))),
IF(OR($M15="안 지정 캐릭터 PP 일반등급",$M15="안 지정 캐릭터 PP 영웅등급"),
  IF(AND(OR($B15=10,$B15=11),$M15=OFFSET($M15,-1,0)),OFFSET(R15,-1,0),
    $O15*VLOOKUP($M15,$AN:$BA,MATCH($AX$1,$AN$1:$BA$1,0),0)),
"그외없음")))))))</f>
        <v>900</v>
      </c>
      <c r="S15" t="str">
        <f ca="1">IF(OR(ISNUMBER(N15),N15="삭제"),"",
IF(LEFT(N15,5)="Equip",
  IF($BN$1&lt;VLOOKUP(N15,[1]EquipTable!$1:$1048576,MATCH("업데이트순번",[1]EquipTable!$1:$1,0),0),"업데이트순번이상",""),
IF(LEFT(N15,5)="Actor",
  IF($BW$1&lt;VLOOKUP(N15,[2]ActorTable!$1:$1048576,MATCH("업데이트순번",[2]ActorTable!$1:$1,0),0),"업데이트순번이상",""),
"그외없음")))</f>
        <v/>
      </c>
      <c r="T15">
        <f t="shared" ca="1" si="5"/>
        <v>0</v>
      </c>
      <c r="U15" t="s">
        <v>93</v>
      </c>
      <c r="V15">
        <v>9563</v>
      </c>
      <c r="W15">
        <v>9</v>
      </c>
      <c r="X15" t="s">
        <v>129</v>
      </c>
      <c r="Z15">
        <v>900</v>
      </c>
      <c r="AA15" t="str">
        <f t="shared" ca="1" si="6"/>
        <v>upn</v>
      </c>
      <c r="AB15" t="s">
        <v>93</v>
      </c>
      <c r="AC15">
        <v>9563</v>
      </c>
      <c r="AD15">
        <v>9</v>
      </c>
      <c r="AE15" t="s">
        <v>129</v>
      </c>
      <c r="AG15">
        <v>900</v>
      </c>
      <c r="AH15" t="str">
        <f t="shared" si="7"/>
        <v/>
      </c>
      <c r="AI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J15">
        <v>1</v>
      </c>
      <c r="AK15"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v>
      </c>
      <c r="AL15" t="str">
        <f t="shared" ca="1" si="8"/>
        <v>{"dy":2,"sl":3,"tp":"upn","vl":"9563","cn":9,"pt":"GO","pr":900}</v>
      </c>
      <c r="AN15" t="s">
        <v>92</v>
      </c>
      <c r="AO15" t="s">
        <v>78</v>
      </c>
      <c r="AP15">
        <v>0</v>
      </c>
      <c r="AQ15">
        <v>11</v>
      </c>
      <c r="AR15">
        <f t="shared" ca="1" si="9"/>
        <v>47</v>
      </c>
      <c r="AS15">
        <f t="shared" si="10"/>
        <v>41</v>
      </c>
      <c r="AT15">
        <f t="shared" ca="1" si="11"/>
        <v>0</v>
      </c>
      <c r="AV15">
        <v>9</v>
      </c>
      <c r="AW15">
        <v>14</v>
      </c>
      <c r="AX15">
        <v>100</v>
      </c>
      <c r="BE15">
        <v>8</v>
      </c>
      <c r="BF15">
        <v>1</v>
      </c>
      <c r="BG15">
        <v>1</v>
      </c>
      <c r="BH15">
        <f t="shared" si="22"/>
        <v>8</v>
      </c>
      <c r="BI15" t="s">
        <v>145</v>
      </c>
      <c r="BK15">
        <f ca="1">IF(VLOOKUP($BT15,[1]EquipTable!$1:$1048576,MATCH("업데이트순번",[1]EquipTable!$1:$1,0),0)&lt;=$BN$1,1,0)
*IF(MID(BT15,7,1)="4",0.1,1)</f>
        <v>1</v>
      </c>
      <c r="BL15">
        <f ca="1">IF(VLOOKUP($BT15,[1]EquipTable!$1:$1048576,MATCH("업데이트순번",[1]EquipTable!$1:$1,0),0)&lt;=$BN$1,1,0)
*IF(MID(BT15,7,1)="4",0.1,1)
*IF(AND(MID(BT15,7,1)&lt;&gt;"4",OR(MID(BT15,6,1)="6",MID(BT15,6,1)="7")),3,1)</f>
        <v>1</v>
      </c>
      <c r="BM15">
        <f ca="1">IF(VLOOKUP($BT15,[1]EquipTable!$1:$1048576,MATCH("업데이트순번",[1]EquipTable!$1:$1,0),0)&lt;=$BN$1,1,0)
*IF(MID(BT15,7,1)="4",0.1,1)
*IF(AND(MID(BT15,7,1)&lt;&gt;"4",MID(BT15,6,1)="8"),4,1)</f>
        <v>1</v>
      </c>
      <c r="BN15">
        <f t="shared" ca="1" si="14"/>
        <v>1.3550135501355014E-2</v>
      </c>
      <c r="BO15">
        <f t="shared" ca="1" si="15"/>
        <v>9.4517958412098316E-3</v>
      </c>
      <c r="BP15">
        <f t="shared" ca="1" si="16"/>
        <v>1.0224948875255624E-2</v>
      </c>
      <c r="BQ15">
        <f t="shared" ca="1" si="17"/>
        <v>0.11111111111111112</v>
      </c>
      <c r="BR15">
        <f t="shared" ca="1" si="20"/>
        <v>7.7504725897920609E-2</v>
      </c>
      <c r="BS15">
        <f t="shared" ca="1" si="21"/>
        <v>8.3844580777096125E-2</v>
      </c>
      <c r="BT15" t="str">
        <f ca="1">OFFSET([1]EquipTable!$A$1,ROW()-1,0)</f>
        <v>Equip1001</v>
      </c>
      <c r="BV15">
        <f ca="1">IF(VLOOKUP($BY15,[2]ActorTable!$1:$1048576,MATCH("업데이트순번",[2]ActorTable!$1:$1,0),0)&lt;=$BW$1,1,0)
*IF(MID(BY15,7,1)="2",0.1,1)</f>
        <v>1</v>
      </c>
      <c r="BW15">
        <f t="shared" ca="1" si="18"/>
        <v>3.9215686274509796E-2</v>
      </c>
      <c r="BX15">
        <f t="shared" ca="1" si="19"/>
        <v>0.39607843137254889</v>
      </c>
      <c r="BY15" t="str">
        <f ca="1">OFFSET([2]ActorTable!$A$1,ROW()-1,0)</f>
        <v>Actor3114</v>
      </c>
      <c r="BZ15" t="str">
        <f ca="1">VLOOKUP($BY15,[2]ActorTable!$1:$1048576,MATCH("이름참고",[2]ActorTable!$1:$1,0),0)</f>
        <v>슬로니카</v>
      </c>
    </row>
    <row r="16" spans="1:80">
      <c r="A16">
        <v>2</v>
      </c>
      <c r="B16">
        <v>4</v>
      </c>
      <c r="C16">
        <f t="shared" si="0"/>
        <v>0</v>
      </c>
      <c r="D16">
        <f t="shared" ca="1" si="26"/>
        <v>0.34077495339096686</v>
      </c>
      <c r="E16">
        <f t="shared" ca="1" si="26"/>
        <v>0.27029771161298877</v>
      </c>
      <c r="F16">
        <f t="shared" ca="1" si="26"/>
        <v>9.2627679308903366E-2</v>
      </c>
      <c r="G16">
        <f t="shared" ca="1" si="26"/>
        <v>5.6348593875658937E-2</v>
      </c>
      <c r="H16">
        <f t="shared" ca="1" si="26"/>
        <v>0.81398931002193375</v>
      </c>
      <c r="I16">
        <f t="shared" ca="1" si="26"/>
        <v>0.71026536032067533</v>
      </c>
      <c r="M16" t="str">
        <f t="shared" ca="1" si="2"/>
        <v>안 지정 캐릭터 PP 일반등급</v>
      </c>
      <c r="N16">
        <f t="shared" ca="1" si="3"/>
        <v>27029</v>
      </c>
      <c r="O16">
        <f t="shared" ca="1" si="4"/>
        <v>10</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INT(VLOOKUP($M16,$AN:$BA,MATCH($AX$1,$AN$1:$BA$1,0),0)*(VLOOKUP($N16,[2]ActorTable!$1:$1048576,MATCH("표준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VLOOKUP($M16,$AN:$BA,MATCH($AZ$1,$AN$1:$BA$1,0),0)+INT($H16*(VLOOKUP($M16,$AN:$BA,MATCH($BA$1,$AN$1:$BA$1,0),0)-VLOOKUP($M16,$AN:$BA,MATCH($AZ$1,$AN$1:$BA$1,0),0)+1))),
IF($M16="지정 캐릭터 PP",
  IF(AND(OR($B16=10,$B16=11),$M16=OFFSET($M16,-1,0)),OFFSET(Q16,-1,0),
    INT($O16*VLOOKUP($M16,$AN:$BA,MATCH($AX$1,$AN$1:$BA$1,0),0)*IF($O16&lt;=15,1,1+($O16-15)^0.5/8)*CHOOSE(MID($N16,7,1)+1,1,1.25,2))),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영웅등급"),VLOOKUP($M16,$AN:$BA,MATCH($AX$1,$AN$1:$BA$1,0),0),
IF(OR($M16="지정 캐릭터",IF(ISERROR(FIND("지정 캐릭터 LBP",$M16)),0,1)),
  IF(AND(OR($B16=10,$B16=11),$M16=OFFSET($M16,-1,0)),OFFSET(R16,-1,0),
    INT(VLOOKUP($M16,$AN:$BA,MATCH($AX$1,$AN$1:$BA$1,0),0)*(VLOOKUP($N16,[2]ActorTable!$1:$1048576,MATCH("표준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VLOOKUP($M16,$AN:$BA,MATCH($AX$1,$AN$1:$BA$1,0),0)+INT($I16*(VLOOKUP($M16,$AN:$BA,MATCH($AY$1,$AN$1:$BA$1,0),0)-VLOOKUP($M16,$AN:$BA,MATCH($AX$1,$AN$1:$BA$1,0),0)+1))),
IF($M16="지정 캐릭터 PP",
  IF(AND(OR($B16=10,$B16=11),$M16=OFFSET($M16,-1,0)),OFFSET(R16,-1,0),
    INT($O16*VLOOKUP($M16,$AN:$BA,MATCH($AX$1,$AN$1:$BA$1,0),0)*IF($O16&lt;=15,1,1+($O16-15)^0.5/8)*CHOOSE(MID($N16,7,1)+1,1,1.25,2)*(VLOOKUP($M16,$AN:$BA,MATCH($AY$1,$AN$1:$BA$1,0),0)+$I16*(VLOOKUP($M16,$AN:$BA,MATCH($AZ$1,$AN$1:$BA$1,0),0)-VLOOKUP($M16,$AN:$BA,MATCH($AY$1,$AN$1:$BA$1,0),0))))),
IF(OR($M16="안 지정 캐릭터 PP 일반등급",$M16="안 지정 캐릭터 PP 영웅등급"),
  IF(AND(OR($B16=10,$B16=11),$M16=OFFSET($M16,-1,0)),OFFSET(R16,-1,0),
    $O16*VLOOKUP($M16,$AN:$BA,MATCH($AX$1,$AN$1:$BA$1,0),0)),
"그외없음")))))))</f>
        <v>1000</v>
      </c>
      <c r="S16" t="str">
        <f ca="1">IF(OR(ISNUMBER(N16),N16="삭제"),"",
IF(LEFT(N16,5)="Equip",
  IF($BN$1&lt;VLOOKUP(N16,[1]EquipTable!$1:$1048576,MATCH("업데이트순번",[1]EquipTable!$1:$1,0),0),"업데이트순번이상",""),
IF(LEFT(N16,5)="Actor",
  IF($BW$1&lt;VLOOKUP(N16,[2]ActorTable!$1:$1048576,MATCH("업데이트순번",[2]ActorTable!$1:$1,0),0),"업데이트순번이상",""),
"그외없음")))</f>
        <v/>
      </c>
      <c r="T16">
        <f t="shared" ca="1" si="5"/>
        <v>0</v>
      </c>
      <c r="U16" t="s">
        <v>93</v>
      </c>
      <c r="V16">
        <v>97920</v>
      </c>
      <c r="W16">
        <v>14</v>
      </c>
      <c r="X16" t="s">
        <v>129</v>
      </c>
      <c r="Z16">
        <v>1400</v>
      </c>
      <c r="AA16" t="str">
        <f t="shared" ca="1" si="6"/>
        <v>upn</v>
      </c>
      <c r="AB16" t="s">
        <v>93</v>
      </c>
      <c r="AC16">
        <v>97920</v>
      </c>
      <c r="AD16">
        <v>14</v>
      </c>
      <c r="AE16" t="s">
        <v>129</v>
      </c>
      <c r="AG16">
        <v>1400</v>
      </c>
      <c r="AH16" t="str">
        <f t="shared" si="7"/>
        <v/>
      </c>
      <c r="AI16" t="str">
        <f>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
      </c>
      <c r="AJ16">
        <v>1</v>
      </c>
      <c r="AK16"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v>
      </c>
      <c r="AL16" t="str">
        <f t="shared" ca="1" si="8"/>
        <v>{"dy":2,"sl":4,"tp":"upn","vl":"97920","cn":14,"pt":"GO","pr":1400}</v>
      </c>
      <c r="BE16">
        <v>9</v>
      </c>
      <c r="BF16">
        <v>1</v>
      </c>
      <c r="BG16">
        <v>1</v>
      </c>
      <c r="BH16">
        <f t="shared" si="22"/>
        <v>9</v>
      </c>
      <c r="BI16" t="s">
        <v>145</v>
      </c>
      <c r="BK16">
        <f ca="1">IF(VLOOKUP($BT16,[1]EquipTable!$1:$1048576,MATCH("업데이트순번",[1]EquipTable!$1:$1,0),0)&lt;=$BN$1,1,0)
*IF(MID(BT16,7,1)="4",0.1,1)</f>
        <v>1</v>
      </c>
      <c r="BL16">
        <f ca="1">IF(VLOOKUP($BT16,[1]EquipTable!$1:$1048576,MATCH("업데이트순번",[1]EquipTable!$1:$1,0),0)&lt;=$BN$1,1,0)
*IF(MID(BT16,7,1)="4",0.1,1)
*IF(AND(MID(BT16,7,1)&lt;&gt;"4",OR(MID(BT16,6,1)="6",MID(BT16,6,1)="7")),3,1)</f>
        <v>1</v>
      </c>
      <c r="BM16">
        <f ca="1">IF(VLOOKUP($BT16,[1]EquipTable!$1:$1048576,MATCH("업데이트순번",[1]EquipTable!$1:$1,0),0)&lt;=$BN$1,1,0)
*IF(MID(BT16,7,1)="4",0.1,1)
*IF(AND(MID(BT16,7,1)&lt;&gt;"4",MID(BT16,6,1)="8"),4,1)</f>
        <v>1</v>
      </c>
      <c r="BN16">
        <f t="shared" ca="1" si="14"/>
        <v>1.3550135501355014E-2</v>
      </c>
      <c r="BO16">
        <f t="shared" ca="1" si="15"/>
        <v>9.4517958412098316E-3</v>
      </c>
      <c r="BP16">
        <f t="shared" ca="1" si="16"/>
        <v>1.0224948875255624E-2</v>
      </c>
      <c r="BQ16">
        <f t="shared" ca="1" si="17"/>
        <v>0.12466124661246614</v>
      </c>
      <c r="BR16">
        <f t="shared" ca="1" si="20"/>
        <v>8.6956521739130446E-2</v>
      </c>
      <c r="BS16">
        <f t="shared" ca="1" si="21"/>
        <v>9.4069529652351755E-2</v>
      </c>
      <c r="BT16" t="str">
        <f ca="1">OFFSET([1]EquipTable!$A$1,ROW()-1,0)</f>
        <v>Equip1002</v>
      </c>
      <c r="BV16">
        <f ca="1">IF(VLOOKUP($BY16,[2]ActorTable!$1:$1048576,MATCH("업데이트순번",[2]ActorTable!$1:$1,0),0)&lt;=$BW$1,1,0)
*IF(MID(BY16,7,1)="2",0.1,1)</f>
        <v>1</v>
      </c>
      <c r="BW16">
        <f t="shared" ca="1" si="18"/>
        <v>3.9215686274509796E-2</v>
      </c>
      <c r="BX16">
        <f t="shared" ca="1" si="19"/>
        <v>0.43529411764705866</v>
      </c>
      <c r="BY16" t="str">
        <f ca="1">OFFSET([2]ActorTable!$A$1,ROW()-1,0)</f>
        <v>Actor2015</v>
      </c>
      <c r="BZ16" t="str">
        <f ca="1">VLOOKUP($BY16,[2]ActorTable!$1:$1048576,MATCH("이름참고",[2]ActorTable!$1:$1,0),0)</f>
        <v>솔</v>
      </c>
    </row>
    <row r="17" spans="1:78">
      <c r="A17">
        <v>2</v>
      </c>
      <c r="B17">
        <v>5</v>
      </c>
      <c r="C17">
        <f t="shared" si="0"/>
        <v>0</v>
      </c>
      <c r="D17">
        <f t="shared" ca="1" si="26"/>
        <v>0.86467002074973476</v>
      </c>
      <c r="E17">
        <f t="shared" ca="1" si="26"/>
        <v>0.66503085349736402</v>
      </c>
      <c r="F17">
        <f t="shared" ca="1" si="26"/>
        <v>0.52090714091399204</v>
      </c>
      <c r="G17">
        <f t="shared" ca="1" si="26"/>
        <v>0.71144080414690314</v>
      </c>
      <c r="H17">
        <f t="shared" ca="1" si="26"/>
        <v>0.44846516580262497</v>
      </c>
      <c r="I17">
        <f t="shared" ca="1" si="26"/>
        <v>0.85860058510270787</v>
      </c>
      <c r="M17" t="str">
        <f t="shared" ca="1" si="2"/>
        <v>안 지정 캐릭터 PP 일반등급</v>
      </c>
      <c r="N17">
        <f t="shared" ca="1" si="3"/>
        <v>66503</v>
      </c>
      <c r="O17">
        <f t="shared" ca="1" si="4"/>
        <v>12</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INT(VLOOKUP($M17,$AN:$BA,MATCH($AX$1,$AN$1:$BA$1,0),0)*(VLOOKUP($N17,[2]ActorTable!$1:$1048576,MATCH("표준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VLOOKUP($M17,$AN:$BA,MATCH($AZ$1,$AN$1:$BA$1,0),0)+INT($H17*(VLOOKUP($M17,$AN:$BA,MATCH($BA$1,$AN$1:$BA$1,0),0)-VLOOKUP($M17,$AN:$BA,MATCH($AZ$1,$AN$1:$BA$1,0),0)+1))),
IF($M17="지정 캐릭터 PP",
  IF(AND(OR($B17=10,$B17=11),$M17=OFFSET($M17,-1,0)),OFFSET(Q17,-1,0),
    INT($O17*VLOOKUP($M17,$AN:$BA,MATCH($AX$1,$AN$1:$BA$1,0),0)*IF($O17&lt;=15,1,1+($O17-15)^0.5/8)*CHOOSE(MID($N17,7,1)+1,1,1.25,2))),
"그외없음")))))))</f>
        <v>삭제</v>
      </c>
      <c r="R17">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영웅등급"),VLOOKUP($M17,$AN:$BA,MATCH($AX$1,$AN$1:$BA$1,0),0),
IF(OR($M17="지정 캐릭터",IF(ISERROR(FIND("지정 캐릭터 LBP",$M17)),0,1)),
  IF(AND(OR($B17=10,$B17=11),$M17=OFFSET($M17,-1,0)),OFFSET(R17,-1,0),
    INT(VLOOKUP($M17,$AN:$BA,MATCH($AX$1,$AN$1:$BA$1,0),0)*(VLOOKUP($N17,[2]ActorTable!$1:$1048576,MATCH("표준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VLOOKUP($M17,$AN:$BA,MATCH($AX$1,$AN$1:$BA$1,0),0)+INT($I17*(VLOOKUP($M17,$AN:$BA,MATCH($AY$1,$AN$1:$BA$1,0),0)-VLOOKUP($M17,$AN:$BA,MATCH($AX$1,$AN$1:$BA$1,0),0)+1))),
IF($M17="지정 캐릭터 PP",
  IF(AND(OR($B17=10,$B17=11),$M17=OFFSET($M17,-1,0)),OFFSET(R17,-1,0),
    INT($O17*VLOOKUP($M17,$AN:$BA,MATCH($AX$1,$AN$1:$BA$1,0),0)*IF($O17&lt;=15,1,1+($O17-15)^0.5/8)*CHOOSE(MID($N17,7,1)+1,1,1.25,2)*(VLOOKUP($M17,$AN:$BA,MATCH($AY$1,$AN$1:$BA$1,0),0)+$I17*(VLOOKUP($M17,$AN:$BA,MATCH($AZ$1,$AN$1:$BA$1,0),0)-VLOOKUP($M17,$AN:$BA,MATCH($AY$1,$AN$1:$BA$1,0),0))))),
IF(OR($M17="안 지정 캐릭터 PP 일반등급",$M17="안 지정 캐릭터 PP 영웅등급"),
  IF(AND(OR($B17=10,$B17=11),$M17=OFFSET($M17,-1,0)),OFFSET(R17,-1,0),
    $O17*VLOOKUP($M17,$AN:$BA,MATCH($AX$1,$AN$1:$BA$1,0),0)),
"그외없음")))))))</f>
        <v>1200</v>
      </c>
      <c r="S17" t="str">
        <f ca="1">IF(OR(ISNUMBER(N17),N17="삭제"),"",
IF(LEFT(N17,5)="Equip",
  IF($BN$1&lt;VLOOKUP(N17,[1]EquipTable!$1:$1048576,MATCH("업데이트순번",[1]EquipTable!$1:$1,0),0),"업데이트순번이상",""),
IF(LEFT(N17,5)="Actor",
  IF($BW$1&lt;VLOOKUP(N17,[2]ActorTable!$1:$1048576,MATCH("업데이트순번",[2]ActorTable!$1:$1,0),0),"업데이트순번이상",""),
"그외없음")))</f>
        <v/>
      </c>
      <c r="T17">
        <f t="shared" ca="1" si="5"/>
        <v>0</v>
      </c>
      <c r="U17" t="s">
        <v>83</v>
      </c>
      <c r="V17" t="s">
        <v>187</v>
      </c>
      <c r="W17">
        <v>1</v>
      </c>
      <c r="X17" t="s">
        <v>129</v>
      </c>
      <c r="Z17">
        <v>29600</v>
      </c>
      <c r="AA17" t="str">
        <f t="shared" ca="1" si="6"/>
        <v>fe</v>
      </c>
      <c r="AB17" t="s">
        <v>83</v>
      </c>
      <c r="AC17" t="s">
        <v>187</v>
      </c>
      <c r="AD17">
        <v>1</v>
      </c>
      <c r="AE17" t="s">
        <v>129</v>
      </c>
      <c r="AG17">
        <v>29600</v>
      </c>
      <c r="AH17" t="str">
        <f t="shared" si="7"/>
        <v/>
      </c>
      <c r="AI17" t="str">
        <f ca="1">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M29 그레이트소드</v>
      </c>
      <c r="AJ17">
        <v>1</v>
      </c>
      <c r="AK17"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v>
      </c>
      <c r="AL17" t="str">
        <f t="shared" ca="1" si="8"/>
        <v>{"dy":2,"sl":5,"tp":"fe","vl":"Equip8201","cn":1,"pt":"GO","pr":29600}</v>
      </c>
      <c r="AO17" t="s">
        <v>298</v>
      </c>
      <c r="AQ17" t="s">
        <v>297</v>
      </c>
      <c r="AR17">
        <f ca="1">(COUNTIFS(B:B,$AO$18,N:N,"Equip????")-AR19-AR20-AR21)/6</f>
        <v>13.833333333333334</v>
      </c>
      <c r="AS17">
        <f>(COUNTIFS(B:B,$AO$18,AC:AC,"Equip????")-AS19-AS20-AS21)/6</f>
        <v>13.166666666666666</v>
      </c>
      <c r="BE17">
        <v>10</v>
      </c>
      <c r="BF17">
        <v>1</v>
      </c>
      <c r="BG17">
        <v>1</v>
      </c>
      <c r="BH17">
        <f t="shared" si="22"/>
        <v>10</v>
      </c>
      <c r="BI17" t="s">
        <v>145</v>
      </c>
      <c r="BK17">
        <f ca="1">IF(VLOOKUP($BT17,[1]EquipTable!$1:$1048576,MATCH("업데이트순번",[1]EquipTable!$1:$1,0),0)&lt;=$BN$1,1,0)
*IF(MID(BT17,7,1)="4",0.1,1)</f>
        <v>1</v>
      </c>
      <c r="BL17">
        <f ca="1">IF(VLOOKUP($BT17,[1]EquipTable!$1:$1048576,MATCH("업데이트순번",[1]EquipTable!$1:$1,0),0)&lt;=$BN$1,1,0)
*IF(MID(BT17,7,1)="4",0.1,1)
*IF(AND(MID(BT17,7,1)&lt;&gt;"4",OR(MID(BT17,6,1)="6",MID(BT17,6,1)="7")),3,1)</f>
        <v>1</v>
      </c>
      <c r="BM17">
        <f ca="1">IF(VLOOKUP($BT17,[1]EquipTable!$1:$1048576,MATCH("업데이트순번",[1]EquipTable!$1:$1,0),0)&lt;=$BN$1,1,0)
*IF(MID(BT17,7,1)="4",0.1,1)
*IF(AND(MID(BT17,7,1)&lt;&gt;"4",MID(BT17,6,1)="8"),4,1)</f>
        <v>1</v>
      </c>
      <c r="BN17">
        <f t="shared" ca="1" si="14"/>
        <v>1.3550135501355014E-2</v>
      </c>
      <c r="BO17">
        <f t="shared" ca="1" si="15"/>
        <v>9.4517958412098316E-3</v>
      </c>
      <c r="BP17">
        <f t="shared" ca="1" si="16"/>
        <v>1.0224948875255624E-2</v>
      </c>
      <c r="BQ17">
        <f t="shared" ca="1" si="17"/>
        <v>0.13821138211382114</v>
      </c>
      <c r="BR17">
        <f t="shared" ca="1" si="20"/>
        <v>9.6408317580340283E-2</v>
      </c>
      <c r="BS17">
        <f t="shared" ca="1" si="21"/>
        <v>0.10429447852760738</v>
      </c>
      <c r="BT17" t="str">
        <f ca="1">OFFSET([1]EquipTable!$A$1,ROW()-1,0)</f>
        <v>Equip1101</v>
      </c>
      <c r="BV17">
        <f ca="1">IF(VLOOKUP($BY17,[2]ActorTable!$1:$1048576,MATCH("업데이트순번",[2]ActorTable!$1:$1,0),0)&lt;=$BW$1,1,0)
*IF(MID(BY17,7,1)="2",0.1,1)</f>
        <v>0.1</v>
      </c>
      <c r="BW17">
        <f t="shared" ca="1" si="18"/>
        <v>3.9215686274509803E-3</v>
      </c>
      <c r="BX17">
        <f t="shared" ca="1" si="19"/>
        <v>0.47450980392156844</v>
      </c>
      <c r="BY17" t="str">
        <f ca="1">OFFSET([2]ActorTable!$A$1,ROW()-1,0)</f>
        <v>Actor1216</v>
      </c>
      <c r="BZ17" t="str">
        <f ca="1">VLOOKUP($BY17,[2]ActorTable!$1:$1048576,MATCH("이름참고",[2]ActorTable!$1:$1,0),0)</f>
        <v>프로토27</v>
      </c>
    </row>
    <row r="18" spans="1:78">
      <c r="A18">
        <v>2</v>
      </c>
      <c r="B18">
        <v>6</v>
      </c>
      <c r="C18">
        <f t="shared" si="0"/>
        <v>0</v>
      </c>
      <c r="D18">
        <f t="shared" ca="1" si="26"/>
        <v>0.88837596062643198</v>
      </c>
      <c r="E18">
        <f t="shared" ca="1" si="26"/>
        <v>0.31733335382106531</v>
      </c>
      <c r="F18">
        <f t="shared" ca="1" si="26"/>
        <v>9.3363320429503682E-2</v>
      </c>
      <c r="G18">
        <f t="shared" ca="1" si="26"/>
        <v>0.76507591449767698</v>
      </c>
      <c r="H18">
        <f t="shared" ca="1" si="26"/>
        <v>0.8894903108448845</v>
      </c>
      <c r="I18">
        <f t="shared" ca="1" si="26"/>
        <v>0.65639687989587059</v>
      </c>
      <c r="M18" t="str">
        <f t="shared" ca="1" si="2"/>
        <v>지정 장비</v>
      </c>
      <c r="N18" t="str">
        <f t="shared" ca="1" si="3"/>
        <v>Equip4001</v>
      </c>
      <c r="O18">
        <f t="shared" ca="1" si="4"/>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GO</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INT(VLOOKUP($M18,$AN:$BA,MATCH($AX$1,$AN$1:$BA$1,0),0)*(VLOOKUP($N18,[2]ActorTable!$1:$1048576,MATCH("표준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VLOOKUP($M18,$AN:$BA,MATCH($AZ$1,$AN$1:$BA$1,0),0)+INT($H18*(VLOOKUP($M18,$AN:$BA,MATCH($BA$1,$AN$1:$BA$1,0),0)-VLOOKUP($M18,$AN:$BA,MATCH($AZ$1,$AN$1:$BA$1,0),0)+1))),
IF($M18="지정 캐릭터 PP",
  IF(AND(OR($B18=10,$B18=11),$M18=OFFSET($M18,-1,0)),OFFSET(Q18,-1,0),
    INT($O18*VLOOKUP($M18,$AN:$BA,MATCH($AX$1,$AN$1:$BA$1,0),0)*IF($O18&lt;=15,1,1+($O18-15)^0.5/8)*CHOOSE(MID($N18,7,1)+1,1,1.25,2))),
"그외없음")))))))</f>
        <v>삭제</v>
      </c>
      <c r="R18">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영웅등급"),VLOOKUP($M18,$AN:$BA,MATCH($AX$1,$AN$1:$BA$1,0),0),
IF(OR($M18="지정 캐릭터",IF(ISERROR(FIND("지정 캐릭터 LBP",$M18)),0,1)),
  IF(AND(OR($B18=10,$B18=11),$M18=OFFSET($M18,-1,0)),OFFSET(R18,-1,0),
    INT(VLOOKUP($M18,$AN:$BA,MATCH($AX$1,$AN$1:$BA$1,0),0)*(VLOOKUP($N18,[2]ActorTable!$1:$1048576,MATCH("표준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VLOOKUP($M18,$AN:$BA,MATCH($AX$1,$AN$1:$BA$1,0),0)+INT($I18*(VLOOKUP($M18,$AN:$BA,MATCH($AY$1,$AN$1:$BA$1,0),0)-VLOOKUP($M18,$AN:$BA,MATCH($AX$1,$AN$1:$BA$1,0),0)+1))),
IF($M18="지정 캐릭터 PP",
  IF(AND(OR($B18=10,$B18=11),$M18=OFFSET($M18,-1,0)),OFFSET(R18,-1,0),
    INT($O18*VLOOKUP($M18,$AN:$BA,MATCH($AX$1,$AN$1:$BA$1,0),0)*IF($O18&lt;=15,1,1+($O18-15)^0.5/8)*CHOOSE(MID($N18,7,1)+1,1,1.25,2)*(VLOOKUP($M18,$AN:$BA,MATCH($AY$1,$AN$1:$BA$1,0),0)+$I18*(VLOOKUP($M18,$AN:$BA,MATCH($AZ$1,$AN$1:$BA$1,0),0)-VLOOKUP($M18,$AN:$BA,MATCH($AY$1,$AN$1:$BA$1,0),0))))),
IF(OR($M18="안 지정 캐릭터 PP 일반등급",$M18="안 지정 캐릭터 PP 영웅등급"),
  IF(AND(OR($B18=10,$B18=11),$M18=OFFSET($M18,-1,0)),OFFSET(R18,-1,0),
    $O18*VLOOKUP($M18,$AN:$BA,MATCH($AX$1,$AN$1:$BA$1,0),0)),
"그외없음")))))))</f>
        <v>800</v>
      </c>
      <c r="S18" t="str">
        <f ca="1">IF(OR(ISNUMBER(N18),N18="삭제"),"",
IF(LEFT(N18,5)="Equip",
  IF($BN$1&lt;VLOOKUP(N18,[1]EquipTable!$1:$1048576,MATCH("업데이트순번",[1]EquipTable!$1:$1,0),0),"업데이트순번이상",""),
IF(LEFT(N18,5)="Actor",
  IF($BW$1&lt;VLOOKUP(N18,[2]ActorTable!$1:$1048576,MATCH("업데이트순번",[2]ActorTable!$1:$1,0),0),"업데이트순번이상",""),
"그외없음")))</f>
        <v/>
      </c>
      <c r="T18">
        <f t="shared" ca="1" si="5"/>
        <v>0</v>
      </c>
      <c r="U18" t="s">
        <v>83</v>
      </c>
      <c r="V18" t="s">
        <v>277</v>
      </c>
      <c r="W18">
        <v>1</v>
      </c>
      <c r="X18" t="s">
        <v>129</v>
      </c>
      <c r="Z18">
        <v>1900</v>
      </c>
      <c r="AA18" t="str">
        <f t="shared" ca="1" si="6"/>
        <v>fe</v>
      </c>
      <c r="AB18" t="s">
        <v>83</v>
      </c>
      <c r="AC18" t="s">
        <v>277</v>
      </c>
      <c r="AD18">
        <v>1</v>
      </c>
      <c r="AE18" t="s">
        <v>129</v>
      </c>
      <c r="AG18">
        <v>1900</v>
      </c>
      <c r="AH18" t="str">
        <f t="shared" si="7"/>
        <v/>
      </c>
      <c r="AI18" t="str">
        <f ca="1">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SMG28</v>
      </c>
      <c r="AJ18">
        <v>1</v>
      </c>
      <c r="AK18"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v>
      </c>
      <c r="AL18" t="str">
        <f t="shared" ca="1" si="8"/>
        <v>{"dy":2,"sl":6,"tp":"fe","vl":"Equip6002","cn":1,"pt":"GO","pr":1900}</v>
      </c>
      <c r="AO18" t="s">
        <v>299</v>
      </c>
      <c r="AQ18" t="s">
        <v>294</v>
      </c>
      <c r="AR18">
        <f ca="1">COUNTIFS(B:B,$AO$18,N:N,"Equip????")-AR19-AR20-AR21</f>
        <v>83</v>
      </c>
      <c r="AS18">
        <f>COUNTIFS(B:B,$AO$18,AC:AC,"Equip????")-AS19-AS20-AS21</f>
        <v>79</v>
      </c>
      <c r="BE18">
        <v>11</v>
      </c>
      <c r="BF18">
        <v>1</v>
      </c>
      <c r="BG18">
        <v>1</v>
      </c>
      <c r="BH18">
        <f t="shared" si="22"/>
        <v>11</v>
      </c>
      <c r="BI18" t="s">
        <v>145</v>
      </c>
      <c r="BK18">
        <f ca="1">IF(VLOOKUP($BT18,[1]EquipTable!$1:$1048576,MATCH("업데이트순번",[1]EquipTable!$1:$1,0),0)&lt;=$BN$1,1,0)
*IF(MID(BT18,7,1)="4",0.1,1)</f>
        <v>1</v>
      </c>
      <c r="BL18">
        <f ca="1">IF(VLOOKUP($BT18,[1]EquipTable!$1:$1048576,MATCH("업데이트순번",[1]EquipTable!$1:$1,0),0)&lt;=$BN$1,1,0)
*IF(MID(BT18,7,1)="4",0.1,1)
*IF(AND(MID(BT18,7,1)&lt;&gt;"4",OR(MID(BT18,6,1)="6",MID(BT18,6,1)="7")),3,1)</f>
        <v>1</v>
      </c>
      <c r="BM18">
        <f ca="1">IF(VLOOKUP($BT18,[1]EquipTable!$1:$1048576,MATCH("업데이트순번",[1]EquipTable!$1:$1,0),0)&lt;=$BN$1,1,0)
*IF(MID(BT18,7,1)="4",0.1,1)
*IF(AND(MID(BT18,7,1)&lt;&gt;"4",MID(BT18,6,1)="8"),4,1)</f>
        <v>1</v>
      </c>
      <c r="BN18">
        <f t="shared" ca="1" si="14"/>
        <v>1.3550135501355014E-2</v>
      </c>
      <c r="BO18">
        <f t="shared" ca="1" si="15"/>
        <v>9.4517958412098316E-3</v>
      </c>
      <c r="BP18">
        <f t="shared" ca="1" si="16"/>
        <v>1.0224948875255624E-2</v>
      </c>
      <c r="BQ18">
        <f t="shared" ca="1" si="17"/>
        <v>0.15176151761517614</v>
      </c>
      <c r="BR18">
        <f t="shared" ca="1" si="20"/>
        <v>0.10586011342155012</v>
      </c>
      <c r="BS18">
        <f t="shared" ca="1" si="21"/>
        <v>0.11451942740286301</v>
      </c>
      <c r="BT18" t="str">
        <f ca="1">OFFSET([1]EquipTable!$A$1,ROW()-1,0)</f>
        <v>Equip1102</v>
      </c>
      <c r="BV18">
        <f ca="1">IF(VLOOKUP($BY18,[2]ActorTable!$1:$1048576,MATCH("업데이트순번",[2]ActorTable!$1:$1,0),0)&lt;=$BW$1,1,0)
*IF(MID(BY18,7,1)="2",0.1,1)</f>
        <v>1</v>
      </c>
      <c r="BW18">
        <f t="shared" ca="1" si="18"/>
        <v>3.9215686274509796E-2</v>
      </c>
      <c r="BX18">
        <f t="shared" ca="1" si="19"/>
        <v>0.47843137254901941</v>
      </c>
      <c r="BY18" t="str">
        <f ca="1">OFFSET([2]ActorTable!$A$1,ROW()-1,0)</f>
        <v>Actor3117</v>
      </c>
      <c r="BZ18" t="str">
        <f ca="1">VLOOKUP($BY18,[2]ActorTable!$1:$1048576,MATCH("이름참고",[2]ActorTable!$1:$1,0),0)</f>
        <v>카츄진</v>
      </c>
    </row>
    <row r="19" spans="1:78">
      <c r="A19">
        <v>2</v>
      </c>
      <c r="B19">
        <v>7</v>
      </c>
      <c r="C19">
        <f t="shared" si="0"/>
        <v>0</v>
      </c>
      <c r="D19">
        <f t="shared" ca="1" si="26"/>
        <v>8.2214520162987581E-3</v>
      </c>
      <c r="E19">
        <f t="shared" ca="1" si="26"/>
        <v>0.69769593708757061</v>
      </c>
      <c r="F19">
        <f t="shared" ca="1" si="26"/>
        <v>0.70360255311276898</v>
      </c>
      <c r="G19">
        <f t="shared" ca="1" si="26"/>
        <v>0.26520023637684498</v>
      </c>
      <c r="H19">
        <f t="shared" ca="1" si="26"/>
        <v>0.91594272786240982</v>
      </c>
      <c r="I19">
        <f t="shared" ca="1" si="26"/>
        <v>0.55239897855063214</v>
      </c>
      <c r="M19" t="str">
        <f t="shared" ca="1" si="2"/>
        <v>지정 장비</v>
      </c>
      <c r="N19" t="str">
        <f t="shared" ca="1" si="3"/>
        <v>Equip8001</v>
      </c>
      <c r="O19">
        <f t="shared" ca="1" si="4"/>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GO</v>
      </c>
      <c r="Q19" t="str">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INT(VLOOKUP($M19,$AN:$BA,MATCH($AX$1,$AN$1:$BA$1,0),0)*(VLOOKUP($N19,[2]ActorTable!$1:$1048576,MATCH("표준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VLOOKUP($M19,$AN:$BA,MATCH($AZ$1,$AN$1:$BA$1,0),0)+INT($H19*(VLOOKUP($M19,$AN:$BA,MATCH($BA$1,$AN$1:$BA$1,0),0)-VLOOKUP($M19,$AN:$BA,MATCH($AZ$1,$AN$1:$BA$1,0),0)+1))),
IF($M19="지정 캐릭터 PP",
  IF(AND(OR($B19=10,$B19=11),$M19=OFFSET($M19,-1,0)),OFFSET(Q19,-1,0),
    INT($O19*VLOOKUP($M19,$AN:$BA,MATCH($AX$1,$AN$1:$BA$1,0),0)*IF($O19&lt;=15,1,1+($O19-15)^0.5/8)*CHOOSE(MID($N19,7,1)+1,1,1.25,2))),
"그외없음")))))))</f>
        <v>삭제</v>
      </c>
      <c r="R19">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영웅등급"),VLOOKUP($M19,$AN:$BA,MATCH($AX$1,$AN$1:$BA$1,0),0),
IF(OR($M19="지정 캐릭터",IF(ISERROR(FIND("지정 캐릭터 LBP",$M19)),0,1)),
  IF(AND(OR($B19=10,$B19=11),$M19=OFFSET($M19,-1,0)),OFFSET(R19,-1,0),
    INT(VLOOKUP($M19,$AN:$BA,MATCH($AX$1,$AN$1:$BA$1,0),0)*(VLOOKUP($N19,[2]ActorTable!$1:$1048576,MATCH("표준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VLOOKUP($M19,$AN:$BA,MATCH($AX$1,$AN$1:$BA$1,0),0)+INT($I19*(VLOOKUP($M19,$AN:$BA,MATCH($AY$1,$AN$1:$BA$1,0),0)-VLOOKUP($M19,$AN:$BA,MATCH($AX$1,$AN$1:$BA$1,0),0)+1))),
IF($M19="지정 캐릭터 PP",
  IF(AND(OR($B19=10,$B19=11),$M19=OFFSET($M19,-1,0)),OFFSET(R19,-1,0),
    INT($O19*VLOOKUP($M19,$AN:$BA,MATCH($AX$1,$AN$1:$BA$1,0),0)*IF($O19&lt;=15,1,1+($O19-15)^0.5/8)*CHOOSE(MID($N19,7,1)+1,1,1.25,2)*(VLOOKUP($M19,$AN:$BA,MATCH($AY$1,$AN$1:$BA$1,0),0)+$I19*(VLOOKUP($M19,$AN:$BA,MATCH($AZ$1,$AN$1:$BA$1,0),0)-VLOOKUP($M19,$AN:$BA,MATCH($AY$1,$AN$1:$BA$1,0),0))))),
IF(OR($M19="안 지정 캐릭터 PP 일반등급",$M19="안 지정 캐릭터 PP 영웅등급"),
  IF(AND(OR($B19=10,$B19=11),$M19=OFFSET($M19,-1,0)),OFFSET(R19,-1,0),
    $O19*VLOOKUP($M19,$AN:$BA,MATCH($AX$1,$AN$1:$BA$1,0),0)),
"그외없음")))))))</f>
        <v>5100</v>
      </c>
      <c r="S19" t="str">
        <f ca="1">IF(OR(ISNUMBER(N19),N19="삭제"),"",
IF(LEFT(N19,5)="Equip",
  IF($BN$1&lt;VLOOKUP(N19,[1]EquipTable!$1:$1048576,MATCH("업데이트순번",[1]EquipTable!$1:$1,0),0),"업데이트순번이상",""),
IF(LEFT(N19,5)="Actor",
  IF($BW$1&lt;VLOOKUP(N19,[2]ActorTable!$1:$1048576,MATCH("업데이트순번",[2]ActorTable!$1:$1,0),0),"업데이트순번이상",""),
"그외없음")))</f>
        <v/>
      </c>
      <c r="T19">
        <f t="shared" ca="1" si="5"/>
        <v>0</v>
      </c>
      <c r="U19" t="s">
        <v>83</v>
      </c>
      <c r="V19" t="s">
        <v>214</v>
      </c>
      <c r="W19">
        <v>1</v>
      </c>
      <c r="X19" t="s">
        <v>129</v>
      </c>
      <c r="Z19">
        <v>2200</v>
      </c>
      <c r="AA19" t="str">
        <f t="shared" ca="1" si="6"/>
        <v>fe</v>
      </c>
      <c r="AB19" t="s">
        <v>83</v>
      </c>
      <c r="AC19" t="s">
        <v>214</v>
      </c>
      <c r="AD19">
        <v>1</v>
      </c>
      <c r="AE19" t="s">
        <v>129</v>
      </c>
      <c r="AG19">
        <v>2200</v>
      </c>
      <c r="AH19" t="str">
        <f t="shared" si="7"/>
        <v/>
      </c>
      <c r="AI19" t="str">
        <f ca="1">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템플러 쉴드</v>
      </c>
      <c r="AJ19">
        <v>1</v>
      </c>
      <c r="AK19"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v>
      </c>
      <c r="AL19" t="str">
        <f t="shared" ca="1" si="8"/>
        <v>{"dy":2,"sl":7,"tp":"fe","vl":"Equip7001","cn":1,"pt":"GO","pr":2200}</v>
      </c>
      <c r="AQ19" t="s">
        <v>295</v>
      </c>
      <c r="AR19">
        <f ca="1">COUNTIFS(B:B,$AO$18,N:N,"Equip6???")</f>
        <v>17</v>
      </c>
      <c r="AS19">
        <f>COUNTIFS(B:B,$AO$18,AC:AC,"Equip6???")</f>
        <v>20</v>
      </c>
      <c r="BK19">
        <f ca="1">IF(VLOOKUP($BT19,[1]EquipTable!$1:$1048576,MATCH("업데이트순번",[1]EquipTable!$1:$1,0),0)&lt;=$BN$1,1,0)
*IF(MID(BT19,7,1)="4",0.1,1)</f>
        <v>1</v>
      </c>
      <c r="BL19">
        <f ca="1">IF(VLOOKUP($BT19,[1]EquipTable!$1:$1048576,MATCH("업데이트순번",[1]EquipTable!$1:$1,0),0)&lt;=$BN$1,1,0)
*IF(MID(BT19,7,1)="4",0.1,1)
*IF(AND(MID(BT19,7,1)&lt;&gt;"4",OR(MID(BT19,6,1)="6",MID(BT19,6,1)="7")),3,1)</f>
        <v>1</v>
      </c>
      <c r="BM19">
        <f ca="1">IF(VLOOKUP($BT19,[1]EquipTable!$1:$1048576,MATCH("업데이트순번",[1]EquipTable!$1:$1,0),0)&lt;=$BN$1,1,0)
*IF(MID(BT19,7,1)="4",0.1,1)
*IF(AND(MID(BT19,7,1)&lt;&gt;"4",MID(BT19,6,1)="8"),4,1)</f>
        <v>1</v>
      </c>
      <c r="BN19">
        <f t="shared" ca="1" si="14"/>
        <v>1.3550135501355014E-2</v>
      </c>
      <c r="BO19">
        <f t="shared" ca="1" si="15"/>
        <v>9.4517958412098316E-3</v>
      </c>
      <c r="BP19">
        <f t="shared" ca="1" si="16"/>
        <v>1.0224948875255624E-2</v>
      </c>
      <c r="BQ19">
        <f t="shared" ca="1" si="17"/>
        <v>0.16531165311653115</v>
      </c>
      <c r="BR19">
        <f t="shared" ca="1" si="20"/>
        <v>0.11531190926275996</v>
      </c>
      <c r="BS19">
        <f t="shared" ca="1" si="21"/>
        <v>0.12474437627811864</v>
      </c>
      <c r="BT19" t="str">
        <f ca="1">OFFSET([1]EquipTable!$A$1,ROW()-1,0)</f>
        <v>Equip1201</v>
      </c>
      <c r="BV19">
        <f ca="1">IF(VLOOKUP($BY19,[2]ActorTable!$1:$1048576,MATCH("업데이트순번",[2]ActorTable!$1:$1,0),0)&lt;=$BW$1,1,0)
*IF(MID(BY19,7,1)="2",0.1,1)</f>
        <v>0</v>
      </c>
      <c r="BW19">
        <f t="shared" ca="1" si="18"/>
        <v>0</v>
      </c>
      <c r="BX19">
        <f t="shared" ca="1" si="19"/>
        <v>0.51764705882352924</v>
      </c>
      <c r="BY19" t="str">
        <f ca="1">OFFSET([2]ActorTable!$A$1,ROW()-1,0)</f>
        <v>Actor1218</v>
      </c>
      <c r="BZ19" t="str">
        <f ca="1">VLOOKUP($BY19,[2]ActorTable!$1:$1048576,MATCH("이름참고",[2]ActorTable!$1:$1,0),0)</f>
        <v>메디아</v>
      </c>
    </row>
    <row r="20" spans="1:78">
      <c r="A20">
        <v>2</v>
      </c>
      <c r="B20">
        <v>8</v>
      </c>
      <c r="C20">
        <f t="shared" si="0"/>
        <v>0</v>
      </c>
      <c r="D20">
        <f t="shared" ca="1" si="26"/>
        <v>0.70035986101473724</v>
      </c>
      <c r="E20">
        <f t="shared" ca="1" si="26"/>
        <v>2.5452639711298408E-2</v>
      </c>
      <c r="F20">
        <f t="shared" ca="1" si="26"/>
        <v>3.0396242833935494E-2</v>
      </c>
      <c r="G20">
        <f t="shared" ca="1" si="26"/>
        <v>0.8541061205842907</v>
      </c>
      <c r="H20">
        <f t="shared" ca="1" si="26"/>
        <v>0.43636595968599046</v>
      </c>
      <c r="I20">
        <f t="shared" ca="1" si="26"/>
        <v>0.11786615638630793</v>
      </c>
      <c r="M20" t="str">
        <f t="shared" ca="1" si="2"/>
        <v>삭제</v>
      </c>
      <c r="N20" t="str">
        <f t="shared" ca="1" si="3"/>
        <v>삭제</v>
      </c>
      <c r="O20" t="str">
        <f t="shared" ca="1" si="4"/>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INT(VLOOKUP($M20,$AN:$BA,MATCH($AX$1,$AN$1:$BA$1,0),0)*(VLOOKUP($N20,[2]ActorTable!$1:$1048576,MATCH("표준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VLOOKUP($M20,$AN:$BA,MATCH($AZ$1,$AN$1:$BA$1,0),0)+INT($H20*(VLOOKUP($M20,$AN:$BA,MATCH($BA$1,$AN$1:$BA$1,0),0)-VLOOKUP($M20,$AN:$BA,MATCH($AZ$1,$AN$1:$BA$1,0),0)+1))),
IF($M20="지정 캐릭터 PP",
  IF(AND(OR($B20=10,$B20=11),$M20=OFFSET($M20,-1,0)),OFFSET(Q20,-1,0),
    INT($O20*VLOOKUP($M20,$AN:$BA,MATCH($AX$1,$AN$1:$BA$1,0),0)*IF($O20&lt;=15,1,1+($O20-15)^0.5/8)*CHOOSE(MID($N20,7,1)+1,1,1.25,2))),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영웅등급"),VLOOKUP($M20,$AN:$BA,MATCH($AX$1,$AN$1:$BA$1,0),0),
IF(OR($M20="지정 캐릭터",IF(ISERROR(FIND("지정 캐릭터 LBP",$M20)),0,1)),
  IF(AND(OR($B20=10,$B20=11),$M20=OFFSET($M20,-1,0)),OFFSET(R20,-1,0),
    INT(VLOOKUP($M20,$AN:$BA,MATCH($AX$1,$AN$1:$BA$1,0),0)*(VLOOKUP($N20,[2]ActorTable!$1:$1048576,MATCH("표준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VLOOKUP($M20,$AN:$BA,MATCH($AX$1,$AN$1:$BA$1,0),0)+INT($I20*(VLOOKUP($M20,$AN:$BA,MATCH($AY$1,$AN$1:$BA$1,0),0)-VLOOKUP($M20,$AN:$BA,MATCH($AX$1,$AN$1:$BA$1,0),0)+1))),
IF($M20="지정 캐릭터 PP",
  IF(AND(OR($B20=10,$B20=11),$M20=OFFSET($M20,-1,0)),OFFSET(R20,-1,0),
    INT($O20*VLOOKUP($M20,$AN:$BA,MATCH($AX$1,$AN$1:$BA$1,0),0)*IF($O20&lt;=15,1,1+($O20-15)^0.5/8)*CHOOSE(MID($N20,7,1)+1,1,1.25,2)*(VLOOKUP($M20,$AN:$BA,MATCH($AY$1,$AN$1:$BA$1,0),0)+$I20*(VLOOKUP($M20,$AN:$BA,MATCH($AZ$1,$AN$1:$BA$1,0),0)-VLOOKUP($M20,$AN:$BA,MATCH($AY$1,$AN$1:$BA$1,0),0))))),
IF(OR($M20="안 지정 캐릭터 PP 일반등급",$M20="안 지정 캐릭터 PP 영웅등급"),
  IF(AND(OR($B20=10,$B20=11),$M20=OFFSET($M20,-1,0)),OFFSET(R20,-1,0),
    $O20*VLOOKUP($M20,$AN:$BA,MATCH($AX$1,$AN$1:$BA$1,0),0)),
"그외없음")))))))</f>
        <v>삭제</v>
      </c>
      <c r="S20" t="str">
        <f ca="1">IF(OR(ISNUMBER(N20),N20="삭제"),"",
IF(LEFT(N20,5)="Equip",
  IF($BN$1&lt;VLOOKUP(N20,[1]EquipTable!$1:$1048576,MATCH("업데이트순번",[1]EquipTable!$1:$1,0),0),"업데이트순번이상",""),
IF(LEFT(N20,5)="Actor",
  IF($BW$1&lt;VLOOKUP(N20,[2]ActorTable!$1:$1048576,MATCH("업데이트순번",[2]ActorTable!$1:$1,0),0),"업데이트순번이상",""),
"그외없음")))</f>
        <v/>
      </c>
      <c r="T20">
        <f t="shared" ca="1" si="5"/>
        <v>0</v>
      </c>
      <c r="AA20" t="str">
        <f t="shared" ca="1" si="6"/>
        <v/>
      </c>
      <c r="AH20" t="str">
        <f t="shared" si="7"/>
        <v/>
      </c>
      <c r="AI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
      </c>
      <c r="AJ20">
        <v>1</v>
      </c>
      <c r="AK20"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v>
      </c>
      <c r="AL20" t="str">
        <f t="shared" ca="1" si="8"/>
        <v>{"dy":2,"sl":8}</v>
      </c>
      <c r="AQ20" t="s">
        <v>296</v>
      </c>
      <c r="AR20">
        <f ca="1">COUNTIFS(B:B,$AO$18,N:N,"Equip7???")</f>
        <v>16</v>
      </c>
      <c r="AS20">
        <f>COUNTIFS(B:B,$AO$18,AC:AC,"Equip7???")</f>
        <v>17</v>
      </c>
      <c r="BK20">
        <f ca="1">IF(VLOOKUP($BT20,[1]EquipTable!$1:$1048576,MATCH("업데이트순번",[1]EquipTable!$1:$1,0),0)&lt;=$BN$1,1,0)
*IF(MID(BT20,7,1)="4",0.1,1)</f>
        <v>1</v>
      </c>
      <c r="BL20">
        <f ca="1">IF(VLOOKUP($BT20,[1]EquipTable!$1:$1048576,MATCH("업데이트순번",[1]EquipTable!$1:$1,0),0)&lt;=$BN$1,1,0)
*IF(MID(BT20,7,1)="4",0.1,1)
*IF(AND(MID(BT20,7,1)&lt;&gt;"4",OR(MID(BT20,6,1)="6",MID(BT20,6,1)="7")),3,1)</f>
        <v>1</v>
      </c>
      <c r="BM20">
        <f ca="1">IF(VLOOKUP($BT20,[1]EquipTable!$1:$1048576,MATCH("업데이트순번",[1]EquipTable!$1:$1,0),0)&lt;=$BN$1,1,0)
*IF(MID(BT20,7,1)="4",0.1,1)
*IF(AND(MID(BT20,7,1)&lt;&gt;"4",MID(BT20,6,1)="8"),4,1)</f>
        <v>1</v>
      </c>
      <c r="BN20">
        <f t="shared" ca="1" si="14"/>
        <v>1.3550135501355014E-2</v>
      </c>
      <c r="BO20">
        <f t="shared" ca="1" si="15"/>
        <v>9.4517958412098316E-3</v>
      </c>
      <c r="BP20">
        <f t="shared" ca="1" si="16"/>
        <v>1.0224948875255624E-2</v>
      </c>
      <c r="BQ20">
        <f t="shared" ca="1" si="17"/>
        <v>0.17886178861788615</v>
      </c>
      <c r="BR20">
        <f t="shared" ca="1" si="20"/>
        <v>0.12476370510396979</v>
      </c>
      <c r="BS20">
        <f t="shared" ca="1" si="21"/>
        <v>0.13496932515337426</v>
      </c>
      <c r="BT20" t="str">
        <f ca="1">OFFSET([1]EquipTable!$A$1,ROW()-1,0)</f>
        <v>Equip1202</v>
      </c>
      <c r="BV20">
        <f ca="1">IF(VLOOKUP($BY20,[2]ActorTable!$1:$1048576,MATCH("업데이트순번",[2]ActorTable!$1:$1,0),0)&lt;=$BW$1,1,0)
*IF(MID(BY20,7,1)="2",0.1,1)</f>
        <v>1</v>
      </c>
      <c r="BW20">
        <f t="shared" ca="1" si="18"/>
        <v>3.9215686274509796E-2</v>
      </c>
      <c r="BX20">
        <f t="shared" ca="1" si="19"/>
        <v>0.51764705882352924</v>
      </c>
      <c r="BY20" t="str">
        <f ca="1">OFFSET([2]ActorTable!$A$1,ROW()-1,0)</f>
        <v>Actor3019</v>
      </c>
      <c r="BZ20" t="str">
        <f ca="1">VLOOKUP($BY20,[2]ActorTable!$1:$1048576,MATCH("이름참고",[2]ActorTable!$1:$1,0),0)</f>
        <v>롤라</v>
      </c>
    </row>
    <row r="21" spans="1:78">
      <c r="A21">
        <v>2</v>
      </c>
      <c r="B21">
        <v>9</v>
      </c>
      <c r="C21">
        <f t="shared" si="0"/>
        <v>0</v>
      </c>
      <c r="D21">
        <f t="shared" ca="1" si="26"/>
        <v>0.8112754510218636</v>
      </c>
      <c r="E21">
        <f t="shared" ca="1" si="26"/>
        <v>0.27183204087087742</v>
      </c>
      <c r="F21">
        <f t="shared" ca="1" si="26"/>
        <v>0.96989064136480052</v>
      </c>
      <c r="G21">
        <f t="shared" ca="1" si="26"/>
        <v>0.18940786905846863</v>
      </c>
      <c r="H21">
        <f t="shared" ca="1" si="26"/>
        <v>0.52826126517337979</v>
      </c>
      <c r="I21">
        <f t="shared" ca="1" si="26"/>
        <v>0.4388430135912802</v>
      </c>
      <c r="M21" t="str">
        <f t="shared" ca="1" si="2"/>
        <v>삭제</v>
      </c>
      <c r="N21" t="str">
        <f t="shared" ca="1" si="3"/>
        <v>삭제</v>
      </c>
      <c r="O21" t="str">
        <f t="shared" ca="1" si="4"/>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INT(VLOOKUP($M21,$AN:$BA,MATCH($AX$1,$AN$1:$BA$1,0),0)*(VLOOKUP($N21,[2]ActorTable!$1:$1048576,MATCH("표준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VLOOKUP($M21,$AN:$BA,MATCH($AZ$1,$AN$1:$BA$1,0),0)+INT($H21*(VLOOKUP($M21,$AN:$BA,MATCH($BA$1,$AN$1:$BA$1,0),0)-VLOOKUP($M21,$AN:$BA,MATCH($AZ$1,$AN$1:$BA$1,0),0)+1))),
IF($M21="지정 캐릭터 PP",
  IF(AND(OR($B21=10,$B21=11),$M21=OFFSET($M21,-1,0)),OFFSET(Q21,-1,0),
    INT($O21*VLOOKUP($M21,$AN:$BA,MATCH($AX$1,$AN$1:$BA$1,0),0)*IF($O21&lt;=15,1,1+($O21-15)^0.5/8)*CHOOSE(MID($N21,7,1)+1,1,1.25,2))),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영웅등급"),VLOOKUP($M21,$AN:$BA,MATCH($AX$1,$AN$1:$BA$1,0),0),
IF(OR($M21="지정 캐릭터",IF(ISERROR(FIND("지정 캐릭터 LBP",$M21)),0,1)),
  IF(AND(OR($B21=10,$B21=11),$M21=OFFSET($M21,-1,0)),OFFSET(R21,-1,0),
    INT(VLOOKUP($M21,$AN:$BA,MATCH($AX$1,$AN$1:$BA$1,0),0)*(VLOOKUP($N21,[2]ActorTable!$1:$1048576,MATCH("표준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VLOOKUP($M21,$AN:$BA,MATCH($AX$1,$AN$1:$BA$1,0),0)+INT($I21*(VLOOKUP($M21,$AN:$BA,MATCH($AY$1,$AN$1:$BA$1,0),0)-VLOOKUP($M21,$AN:$BA,MATCH($AX$1,$AN$1:$BA$1,0),0)+1))),
IF($M21="지정 캐릭터 PP",
  IF(AND(OR($B21=10,$B21=11),$M21=OFFSET($M21,-1,0)),OFFSET(R21,-1,0),
    INT($O21*VLOOKUP($M21,$AN:$BA,MATCH($AX$1,$AN$1:$BA$1,0),0)*IF($O21&lt;=15,1,1+($O21-15)^0.5/8)*CHOOSE(MID($N21,7,1)+1,1,1.25,2)*(VLOOKUP($M21,$AN:$BA,MATCH($AY$1,$AN$1:$BA$1,0),0)+$I21*(VLOOKUP($M21,$AN:$BA,MATCH($AZ$1,$AN$1:$BA$1,0),0)-VLOOKUP($M21,$AN:$BA,MATCH($AY$1,$AN$1:$BA$1,0),0))))),
IF(OR($M21="안 지정 캐릭터 PP 일반등급",$M21="안 지정 캐릭터 PP 영웅등급"),
  IF(AND(OR($B21=10,$B21=11),$M21=OFFSET($M21,-1,0)),OFFSET(R21,-1,0),
    $O21*VLOOKUP($M21,$AN:$BA,MATCH($AX$1,$AN$1:$BA$1,0),0)),
"그외없음")))))))</f>
        <v>삭제</v>
      </c>
      <c r="S21" t="str">
        <f ca="1">IF(OR(ISNUMBER(N21),N21="삭제"),"",
IF(LEFT(N21,5)="Equip",
  IF($BN$1&lt;VLOOKUP(N21,[1]EquipTable!$1:$1048576,MATCH("업데이트순번",[1]EquipTable!$1:$1,0),0),"업데이트순번이상",""),
IF(LEFT(N21,5)="Actor",
  IF($BW$1&lt;VLOOKUP(N21,[2]ActorTable!$1:$1048576,MATCH("업데이트순번",[2]ActorTable!$1:$1,0),0),"업데이트순번이상",""),
"그외없음")))</f>
        <v/>
      </c>
      <c r="T21">
        <f t="shared" ca="1" si="5"/>
        <v>0</v>
      </c>
      <c r="AA21" t="str">
        <f t="shared" ca="1" si="6"/>
        <v/>
      </c>
      <c r="AH21" t="str">
        <f t="shared" si="7"/>
        <v/>
      </c>
      <c r="AI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
      </c>
      <c r="AJ21">
        <v>1</v>
      </c>
      <c r="AK21"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v>
      </c>
      <c r="AL21" t="str">
        <f t="shared" ca="1" si="8"/>
        <v>{"dy":2,"sl":9}</v>
      </c>
      <c r="AQ21" t="s">
        <v>293</v>
      </c>
      <c r="AR21">
        <f ca="1">COUNTIFS(B:B,$AO$18,N:N,"Equip8???")</f>
        <v>17</v>
      </c>
      <c r="AS21">
        <f>COUNTIFS(B:B,$AO$18,AC:AC,"Equip8???")</f>
        <v>22</v>
      </c>
      <c r="BK21">
        <f ca="1">IF(VLOOKUP($BT21,[1]EquipTable!$1:$1048576,MATCH("업데이트순번",[1]EquipTable!$1:$1,0),0)&lt;=$BN$1,1,0)
*IF(MID(BT21,7,1)="4",0.1,1)</f>
        <v>1</v>
      </c>
      <c r="BL21">
        <f ca="1">IF(VLOOKUP($BT21,[1]EquipTable!$1:$1048576,MATCH("업데이트순번",[1]EquipTable!$1:$1,0),0)&lt;=$BN$1,1,0)
*IF(MID(BT21,7,1)="4",0.1,1)
*IF(AND(MID(BT21,7,1)&lt;&gt;"4",OR(MID(BT21,6,1)="6",MID(BT21,6,1)="7")),3,1)</f>
        <v>1</v>
      </c>
      <c r="BM21">
        <f ca="1">IF(VLOOKUP($BT21,[1]EquipTable!$1:$1048576,MATCH("업데이트순번",[1]EquipTable!$1:$1,0),0)&lt;=$BN$1,1,0)
*IF(MID(BT21,7,1)="4",0.1,1)
*IF(AND(MID(BT21,7,1)&lt;&gt;"4",MID(BT21,6,1)="8"),4,1)</f>
        <v>1</v>
      </c>
      <c r="BN21">
        <f t="shared" ca="1" si="14"/>
        <v>1.3550135501355014E-2</v>
      </c>
      <c r="BO21">
        <f t="shared" ca="1" si="15"/>
        <v>9.4517958412098316E-3</v>
      </c>
      <c r="BP21">
        <f t="shared" ca="1" si="16"/>
        <v>1.0224948875255624E-2</v>
      </c>
      <c r="BQ21">
        <f t="shared" ca="1" si="17"/>
        <v>0.19241192411924116</v>
      </c>
      <c r="BR21">
        <f t="shared" ca="1" si="20"/>
        <v>0.13421550094517962</v>
      </c>
      <c r="BS21">
        <f t="shared" ca="1" si="21"/>
        <v>0.14519427402862989</v>
      </c>
      <c r="BT21" t="str">
        <f ca="1">OFFSET([1]EquipTable!$A$1,ROW()-1,0)</f>
        <v>Equip1301</v>
      </c>
      <c r="BV21">
        <f ca="1">IF(VLOOKUP($BY21,[2]ActorTable!$1:$1048576,MATCH("업데이트순번",[2]ActorTable!$1:$1,0),0)&lt;=$BW$1,1,0)
*IF(MID(BY21,7,1)="2",0.1,1)</f>
        <v>1</v>
      </c>
      <c r="BW21">
        <f t="shared" ca="1" si="18"/>
        <v>3.9215686274509796E-2</v>
      </c>
      <c r="BX21">
        <f t="shared" ca="1" si="19"/>
        <v>0.55686274509803901</v>
      </c>
      <c r="BY21" t="str">
        <f ca="1">OFFSET([2]ActorTable!$A$1,ROW()-1,0)</f>
        <v>Actor2120</v>
      </c>
      <c r="BZ21" t="str">
        <f ca="1">VLOOKUP($BY21,[2]ActorTable!$1:$1048576,MATCH("이름참고",[2]ActorTable!$1:$1,0),0)</f>
        <v>미네락</v>
      </c>
    </row>
    <row r="22" spans="1:78">
      <c r="A22">
        <v>3</v>
      </c>
      <c r="B22">
        <v>0</v>
      </c>
      <c r="C22">
        <f t="shared" si="0"/>
        <v>0</v>
      </c>
      <c r="D22">
        <f t="shared" ref="D22:I31" ca="1" si="27">RAND()</f>
        <v>0.18340932067074756</v>
      </c>
      <c r="E22">
        <f t="shared" ca="1" si="27"/>
        <v>0.89006919029442355</v>
      </c>
      <c r="F22">
        <f t="shared" ca="1" si="27"/>
        <v>5.177456431849925E-2</v>
      </c>
      <c r="G22">
        <f t="shared" ca="1" si="27"/>
        <v>0.69814779889910628</v>
      </c>
      <c r="H22">
        <f t="shared" ca="1" si="27"/>
        <v>0.25717443543889251</v>
      </c>
      <c r="I22">
        <f t="shared" ca="1" si="27"/>
        <v>0.59384020618804134</v>
      </c>
      <c r="M22" t="str">
        <f t="shared" ca="1" si="2"/>
        <v>지정 장비</v>
      </c>
      <c r="N22" t="str">
        <f t="shared" ca="1" si="3"/>
        <v>Equip8001</v>
      </c>
      <c r="O22">
        <f t="shared" ca="1" si="4"/>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GO</v>
      </c>
      <c r="Q22" t="str">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INT(VLOOKUP($M22,$AN:$BA,MATCH($AX$1,$AN$1:$BA$1,0),0)*(VLOOKUP($N22,[2]ActorTable!$1:$1048576,MATCH("표준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VLOOKUP($M22,$AN:$BA,MATCH($AZ$1,$AN$1:$BA$1,0),0)+INT($H22*(VLOOKUP($M22,$AN:$BA,MATCH($BA$1,$AN$1:$BA$1,0),0)-VLOOKUP($M22,$AN:$BA,MATCH($AZ$1,$AN$1:$BA$1,0),0)+1))),
IF($M22="지정 캐릭터 PP",
  IF(AND(OR($B22=10,$B22=11),$M22=OFFSET($M22,-1,0)),OFFSET(Q22,-1,0),
    INT($O22*VLOOKUP($M22,$AN:$BA,MATCH($AX$1,$AN$1:$BA$1,0),0)*IF($O22&lt;=15,1,1+($O22-15)^0.5/8)*CHOOSE(MID($N22,7,1)+1,1,1.25,2))),
"그외없음")))))))</f>
        <v>삭제</v>
      </c>
      <c r="R22">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영웅등급"),VLOOKUP($M22,$AN:$BA,MATCH($AX$1,$AN$1:$BA$1,0),0),
IF(OR($M22="지정 캐릭터",IF(ISERROR(FIND("지정 캐릭터 LBP",$M22)),0,1)),
  IF(AND(OR($B22=10,$B22=11),$M22=OFFSET($M22,-1,0)),OFFSET(R22,-1,0),
    INT(VLOOKUP($M22,$AN:$BA,MATCH($AX$1,$AN$1:$BA$1,0),0)*(VLOOKUP($N22,[2]ActorTable!$1:$1048576,MATCH("표준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VLOOKUP($M22,$AN:$BA,MATCH($AX$1,$AN$1:$BA$1,0),0)+INT($I22*(VLOOKUP($M22,$AN:$BA,MATCH($AY$1,$AN$1:$BA$1,0),0)-VLOOKUP($M22,$AN:$BA,MATCH($AX$1,$AN$1:$BA$1,0),0)+1))),
IF($M22="지정 캐릭터 PP",
  IF(AND(OR($B22=10,$B22=11),$M22=OFFSET($M22,-1,0)),OFFSET(R22,-1,0),
    INT($O22*VLOOKUP($M22,$AN:$BA,MATCH($AX$1,$AN$1:$BA$1,0),0)*IF($O22&lt;=15,1,1+($O22-15)^0.5/8)*CHOOSE(MID($N22,7,1)+1,1,1.25,2)*(VLOOKUP($M22,$AN:$BA,MATCH($AY$1,$AN$1:$BA$1,0),0)+$I22*(VLOOKUP($M22,$AN:$BA,MATCH($AZ$1,$AN$1:$BA$1,0),0)-VLOOKUP($M22,$AN:$BA,MATCH($AY$1,$AN$1:$BA$1,0),0))))),
IF(OR($M22="안 지정 캐릭터 PP 일반등급",$M22="안 지정 캐릭터 PP 영웅등급"),
  IF(AND(OR($B22=10,$B22=11),$M22=OFFSET($M22,-1,0)),OFFSET(R22,-1,0),
    $O22*VLOOKUP($M22,$AN:$BA,MATCH($AX$1,$AN$1:$BA$1,0),0)),
"그외없음")))))))</f>
        <v>5100</v>
      </c>
      <c r="S22" t="str">
        <f ca="1">IF(OR(ISNUMBER(N22),N22="삭제"),"",
IF(LEFT(N22,5)="Equip",
  IF($BN$1&lt;VLOOKUP(N22,[1]EquipTable!$1:$1048576,MATCH("업데이트순번",[1]EquipTable!$1:$1,0),0),"업데이트순번이상",""),
IF(LEFT(N22,5)="Actor",
  IF($BW$1&lt;VLOOKUP(N22,[2]ActorTable!$1:$1048576,MATCH("업데이트순번",[2]ActorTable!$1:$1,0),0),"업데이트순번이상",""),
"그외없음")))</f>
        <v/>
      </c>
      <c r="T22">
        <f t="shared" ca="1" si="5"/>
        <v>0</v>
      </c>
      <c r="U22" t="s">
        <v>83</v>
      </c>
      <c r="V22" t="s">
        <v>204</v>
      </c>
      <c r="W22">
        <v>1</v>
      </c>
      <c r="X22" t="s">
        <v>129</v>
      </c>
      <c r="Z22">
        <v>800</v>
      </c>
      <c r="AA22" t="str">
        <f t="shared" ca="1" si="6"/>
        <v>fe</v>
      </c>
      <c r="AB22" t="s">
        <v>83</v>
      </c>
      <c r="AC22" t="s">
        <v>272</v>
      </c>
      <c r="AD22">
        <v>1</v>
      </c>
      <c r="AE22" t="s">
        <v>129</v>
      </c>
      <c r="AG22">
        <v>700</v>
      </c>
      <c r="AH22" t="str">
        <f t="shared" si="7"/>
        <v/>
      </c>
      <c r="AI22" t="str">
        <f ca="1">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푸른 보석 지팡이</v>
      </c>
      <c r="AJ22">
        <v>1</v>
      </c>
      <c r="AK22"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v>
      </c>
      <c r="AL22" t="str">
        <f t="shared" ca="1" si="8"/>
        <v>{"dy":3,"sl":0,"tp":"fe","vl":"Equip3001","cn":1,"pt":"GO","pr":700}</v>
      </c>
      <c r="BK22">
        <f ca="1">IF(VLOOKUP($BT22,[1]EquipTable!$1:$1048576,MATCH("업데이트순번",[1]EquipTable!$1:$1,0),0)&lt;=$BN$1,1,0)
*IF(MID(BT22,7,1)="4",0.1,1)</f>
        <v>1</v>
      </c>
      <c r="BL22">
        <f ca="1">IF(VLOOKUP($BT22,[1]EquipTable!$1:$1048576,MATCH("업데이트순번",[1]EquipTable!$1:$1,0),0)&lt;=$BN$1,1,0)
*IF(MID(BT22,7,1)="4",0.1,1)
*IF(AND(MID(BT22,7,1)&lt;&gt;"4",OR(MID(BT22,6,1)="6",MID(BT22,6,1)="7")),3,1)</f>
        <v>1</v>
      </c>
      <c r="BM22">
        <f ca="1">IF(VLOOKUP($BT22,[1]EquipTable!$1:$1048576,MATCH("업데이트순번",[1]EquipTable!$1:$1,0),0)&lt;=$BN$1,1,0)
*IF(MID(BT22,7,1)="4",0.1,1)
*IF(AND(MID(BT22,7,1)&lt;&gt;"4",MID(BT22,6,1)="8"),4,1)</f>
        <v>1</v>
      </c>
      <c r="BN22">
        <f t="shared" ca="1" si="14"/>
        <v>1.3550135501355014E-2</v>
      </c>
      <c r="BO22">
        <f t="shared" ca="1" si="15"/>
        <v>9.4517958412098316E-3</v>
      </c>
      <c r="BP22">
        <f t="shared" ca="1" si="16"/>
        <v>1.0224948875255624E-2</v>
      </c>
      <c r="BQ22">
        <f t="shared" ca="1" si="17"/>
        <v>0.20596205962059616</v>
      </c>
      <c r="BR22">
        <f t="shared" ca="1" si="20"/>
        <v>0.14366729678638945</v>
      </c>
      <c r="BS22">
        <f t="shared" ca="1" si="21"/>
        <v>0.15541922290388552</v>
      </c>
      <c r="BT22" t="str">
        <f ca="1">OFFSET([1]EquipTable!$A$1,ROW()-1,0)</f>
        <v>Equip1302</v>
      </c>
      <c r="BV22">
        <f ca="1">IF(VLOOKUP($BY22,[2]ActorTable!$1:$1048576,MATCH("업데이트순번",[2]ActorTable!$1:$1,0),0)&lt;=$BW$1,1,0)
*IF(MID(BY22,7,1)="2",0.1,1)</f>
        <v>1</v>
      </c>
      <c r="BW22">
        <f t="shared" ca="1" si="18"/>
        <v>3.9215686274509796E-2</v>
      </c>
      <c r="BX22">
        <f t="shared" ca="1" si="19"/>
        <v>0.59607843137254879</v>
      </c>
      <c r="BY22" t="str">
        <f ca="1">OFFSET([2]ActorTable!$A$1,ROW()-1,0)</f>
        <v>Actor3021</v>
      </c>
      <c r="BZ22" t="str">
        <f ca="1">VLOOKUP($BY22,[2]ActorTable!$1:$1048576,MATCH("이름참고",[2]ActorTable!$1:$1,0),0)</f>
        <v>무테이</v>
      </c>
    </row>
    <row r="23" spans="1:78">
      <c r="A23">
        <v>3</v>
      </c>
      <c r="B23">
        <v>1</v>
      </c>
      <c r="C23">
        <f t="shared" si="0"/>
        <v>0</v>
      </c>
      <c r="D23">
        <f t="shared" ca="1" si="27"/>
        <v>9.579153684823638E-2</v>
      </c>
      <c r="E23">
        <f t="shared" ca="1" si="27"/>
        <v>0.1110255257330296</v>
      </c>
      <c r="F23">
        <f t="shared" ca="1" si="27"/>
        <v>0.96440063839768209</v>
      </c>
      <c r="G23">
        <f t="shared" ca="1" si="27"/>
        <v>0.9122169686849616</v>
      </c>
      <c r="H23">
        <f t="shared" ca="1" si="27"/>
        <v>0.14256925999179804</v>
      </c>
      <c r="I23">
        <f t="shared" ca="1" si="27"/>
        <v>0.22738779515076224</v>
      </c>
      <c r="M23" t="str">
        <f t="shared" ca="1" si="2"/>
        <v>지정 장비</v>
      </c>
      <c r="N23" t="str">
        <f t="shared" ca="1" si="3"/>
        <v>Equip0402</v>
      </c>
      <c r="O23">
        <f t="shared" ca="1" si="4"/>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DI</v>
      </c>
      <c r="Q23">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INT(VLOOKUP($M23,$AN:$BA,MATCH($AX$1,$AN$1:$BA$1,0),0)*(VLOOKUP($N23,[2]ActorTable!$1:$1048576,MATCH("표준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VLOOKUP($M23,$AN:$BA,MATCH($AZ$1,$AN$1:$BA$1,0),0)+INT($H23*(VLOOKUP($M23,$AN:$BA,MATCH($BA$1,$AN$1:$BA$1,0),0)-VLOOKUP($M23,$AN:$BA,MATCH($AZ$1,$AN$1:$BA$1,0),0)+1))),
IF($M23="지정 캐릭터 PP",
  IF(AND(OR($B23=10,$B23=11),$M23=OFFSET($M23,-1,0)),OFFSET(Q23,-1,0),
    INT($O23*VLOOKUP($M23,$AN:$BA,MATCH($AX$1,$AN$1:$BA$1,0),0)*IF($O23&lt;=15,1,1+($O23-15)^0.5/8)*CHOOSE(MID($N23,7,1)+1,1,1.25,2))),
"그외없음")))))))</f>
        <v>26</v>
      </c>
      <c r="R23">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영웅등급"),VLOOKUP($M23,$AN:$BA,MATCH($AX$1,$AN$1:$BA$1,0),0),
IF(OR($M23="지정 캐릭터",IF(ISERROR(FIND("지정 캐릭터 LBP",$M23)),0,1)),
  IF(AND(OR($B23=10,$B23=11),$M23=OFFSET($M23,-1,0)),OFFSET(R23,-1,0),
    INT(VLOOKUP($M23,$AN:$BA,MATCH($AX$1,$AN$1:$BA$1,0),0)*(VLOOKUP($N23,[2]ActorTable!$1:$1048576,MATCH("표준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VLOOKUP($M23,$AN:$BA,MATCH($AX$1,$AN$1:$BA$1,0),0)+INT($I23*(VLOOKUP($M23,$AN:$BA,MATCH($AY$1,$AN$1:$BA$1,0),0)-VLOOKUP($M23,$AN:$BA,MATCH($AX$1,$AN$1:$BA$1,0),0)+1))),
IF($M23="지정 캐릭터 PP",
  IF(AND(OR($B23=10,$B23=11),$M23=OFFSET($M23,-1,0)),OFFSET(R23,-1,0),
    INT($O23*VLOOKUP($M23,$AN:$BA,MATCH($AX$1,$AN$1:$BA$1,0),0)*IF($O23&lt;=15,1,1+($O23-15)^0.5/8)*CHOOSE(MID($N23,7,1)+1,1,1.25,2)*(VLOOKUP($M23,$AN:$BA,MATCH($AY$1,$AN$1:$BA$1,0),0)+$I23*(VLOOKUP($M23,$AN:$BA,MATCH($AZ$1,$AN$1:$BA$1,0),0)-VLOOKUP($M23,$AN:$BA,MATCH($AY$1,$AN$1:$BA$1,0),0))))),
IF(OR($M23="안 지정 캐릭터 PP 일반등급",$M23="안 지정 캐릭터 PP 영웅등급"),
  IF(AND(OR($B23=10,$B23=11),$M23=OFFSET($M23,-1,0)),OFFSET(R23,-1,0),
    $O23*VLOOKUP($M23,$AN:$BA,MATCH($AX$1,$AN$1:$BA$1,0),0)),
"그외없음")))))))</f>
        <v>15</v>
      </c>
      <c r="S23" t="str">
        <f ca="1">IF(OR(ISNUMBER(N23),N23="삭제"),"",
IF(LEFT(N23,5)="Equip",
  IF($BN$1&lt;VLOOKUP(N23,[1]EquipTable!$1:$1048576,MATCH("업데이트순번",[1]EquipTable!$1:$1,0),0),"업데이트순번이상",""),
IF(LEFT(N23,5)="Actor",
  IF($BW$1&lt;VLOOKUP(N23,[2]ActorTable!$1:$1048576,MATCH("업데이트순번",[2]ActorTable!$1:$1,0),0),"업데이트순번이상",""),
"그외없음")))</f>
        <v/>
      </c>
      <c r="T23">
        <f t="shared" ca="1" si="5"/>
        <v>1</v>
      </c>
      <c r="U23" t="s">
        <v>83</v>
      </c>
      <c r="V23" t="s">
        <v>186</v>
      </c>
      <c r="W23">
        <v>1</v>
      </c>
      <c r="X23" t="s">
        <v>129</v>
      </c>
      <c r="Z23">
        <v>9400</v>
      </c>
      <c r="AA23" t="str">
        <f t="shared" ca="1" si="6"/>
        <v>fe</v>
      </c>
      <c r="AB23" t="s">
        <v>83</v>
      </c>
      <c r="AC23" t="s">
        <v>216</v>
      </c>
      <c r="AD23">
        <v>1</v>
      </c>
      <c r="AE23" t="s">
        <v>133</v>
      </c>
      <c r="AG23">
        <v>16</v>
      </c>
      <c r="AH23" t="str">
        <f t="shared" si="7"/>
        <v/>
      </c>
      <c r="AI23" t="str">
        <f ca="1">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더블 이퀄라이저</v>
      </c>
      <c r="AJ23">
        <v>1</v>
      </c>
      <c r="AK23"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v>
      </c>
      <c r="AL23" t="str">
        <f t="shared" ca="1" si="8"/>
        <v>{"dy":3,"sl":1,"tp":"fe","vl":"Equip6201","cn":1,"pt":"DI","pr":16}</v>
      </c>
      <c r="AQ23" t="s">
        <v>303</v>
      </c>
      <c r="AR23">
        <v>135.85294117647058</v>
      </c>
      <c r="BK23">
        <f ca="1">IF(VLOOKUP($BT23,[1]EquipTable!$1:$1048576,MATCH("업데이트순번",[1]EquipTable!$1:$1,0),0)&lt;=$BN$1,1,0)
*IF(MID(BT23,7,1)="4",0.1,1)</f>
        <v>0.1</v>
      </c>
      <c r="BL23">
        <f ca="1">IF(VLOOKUP($BT23,[1]EquipTable!$1:$1048576,MATCH("업데이트순번",[1]EquipTable!$1:$1,0),0)&lt;=$BN$1,1,0)
*IF(MID(BT23,7,1)="4",0.1,1)
*IF(AND(MID(BT23,7,1)&lt;&gt;"4",OR(MID(BT23,6,1)="6",MID(BT23,6,1)="7")),3,1)</f>
        <v>0.1</v>
      </c>
      <c r="BM23">
        <f ca="1">IF(VLOOKUP($BT23,[1]EquipTable!$1:$1048576,MATCH("업데이트순번",[1]EquipTable!$1:$1,0),0)&lt;=$BN$1,1,0)
*IF(MID(BT23,7,1)="4",0.1,1)
*IF(AND(MID(BT23,7,1)&lt;&gt;"4",MID(BT23,6,1)="8"),4,1)</f>
        <v>0.1</v>
      </c>
      <c r="BN23">
        <f t="shared" ca="1" si="14"/>
        <v>1.3550135501355016E-3</v>
      </c>
      <c r="BO23">
        <f t="shared" ca="1" si="15"/>
        <v>9.4517958412098323E-4</v>
      </c>
      <c r="BP23">
        <f t="shared" ca="1" si="16"/>
        <v>1.0224948875255625E-3</v>
      </c>
      <c r="BQ23">
        <f t="shared" ca="1" si="17"/>
        <v>0.21951219512195116</v>
      </c>
      <c r="BR23">
        <f t="shared" ca="1" si="20"/>
        <v>0.15311909262759929</v>
      </c>
      <c r="BS23">
        <f t="shared" ca="1" si="21"/>
        <v>0.16564417177914115</v>
      </c>
      <c r="BT23" t="str">
        <f ca="1">OFFSET([1]EquipTable!$A$1,ROW()-1,0)</f>
        <v>Equip1401</v>
      </c>
      <c r="BV23">
        <f ca="1">IF(VLOOKUP($BY23,[2]ActorTable!$1:$1048576,MATCH("업데이트순번",[2]ActorTable!$1:$1,0),0)&lt;=$BW$1,1,0)
*IF(MID(BY23,7,1)="2",0.1,1)</f>
        <v>1</v>
      </c>
      <c r="BW23">
        <f t="shared" ca="1" si="18"/>
        <v>3.9215686274509796E-2</v>
      </c>
      <c r="BX23">
        <f t="shared" ca="1" si="19"/>
        <v>0.63529411764705856</v>
      </c>
      <c r="BY23" t="str">
        <f ca="1">OFFSET([2]ActorTable!$A$1,ROW()-1,0)</f>
        <v>Actor3022</v>
      </c>
      <c r="BZ23" t="str">
        <f ca="1">VLOOKUP($BY23,[2]ActorTable!$1:$1048576,MATCH("이름참고",[2]ActorTable!$1:$1,0),0)</f>
        <v>딘즈</v>
      </c>
    </row>
    <row r="24" spans="1:78">
      <c r="A24">
        <v>3</v>
      </c>
      <c r="B24">
        <v>2</v>
      </c>
      <c r="C24">
        <f t="shared" si="0"/>
        <v>0</v>
      </c>
      <c r="D24">
        <f t="shared" ca="1" si="27"/>
        <v>0.71277582653618687</v>
      </c>
      <c r="E24">
        <f t="shared" ca="1" si="27"/>
        <v>0.81337333587710092</v>
      </c>
      <c r="F24">
        <f t="shared" ca="1" si="27"/>
        <v>0.44568227515366599</v>
      </c>
      <c r="G24">
        <f t="shared" ca="1" si="27"/>
        <v>0.20709480886243692</v>
      </c>
      <c r="H24">
        <f t="shared" ca="1" si="27"/>
        <v>0.44925409920543469</v>
      </c>
      <c r="I24">
        <f t="shared" ca="1" si="27"/>
        <v>0.3196749646653958</v>
      </c>
      <c r="M24" t="str">
        <f t="shared" ca="1" si="2"/>
        <v>안 지정 캐릭터 PP 영웅등급</v>
      </c>
      <c r="N24">
        <f t="shared" ca="1" si="3"/>
        <v>81337</v>
      </c>
      <c r="O24">
        <f t="shared" ca="1" si="4"/>
        <v>13</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INT(VLOOKUP($M24,$AN:$BA,MATCH($AX$1,$AN$1:$BA$1,0),0)*(VLOOKUP($N24,[2]ActorTable!$1:$1048576,MATCH("표준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VLOOKUP($M24,$AN:$BA,MATCH($AZ$1,$AN$1:$BA$1,0),0)+INT($H24*(VLOOKUP($M24,$AN:$BA,MATCH($BA$1,$AN$1:$BA$1,0),0)-VLOOKUP($M24,$AN:$BA,MATCH($AZ$1,$AN$1:$BA$1,0),0)+1))),
IF($M24="지정 캐릭터 PP",
  IF(AND(OR($B24=10,$B24=11),$M24=OFFSET($M24,-1,0)),OFFSET(Q24,-1,0),
    INT($O24*VLOOKUP($M24,$AN:$BA,MATCH($AX$1,$AN$1:$BA$1,0),0)*IF($O24&lt;=15,1,1+($O24-15)^0.5/8)*CHOOSE(MID($N24,7,1)+1,1,1.25,2))),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영웅등급"),VLOOKUP($M24,$AN:$BA,MATCH($AX$1,$AN$1:$BA$1,0),0),
IF(OR($M24="지정 캐릭터",IF(ISERROR(FIND("지정 캐릭터 LBP",$M24)),0,1)),
  IF(AND(OR($B24=10,$B24=11),$M24=OFFSET($M24,-1,0)),OFFSET(R24,-1,0),
    INT(VLOOKUP($M24,$AN:$BA,MATCH($AX$1,$AN$1:$BA$1,0),0)*(VLOOKUP($N24,[2]ActorTable!$1:$1048576,MATCH("표준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VLOOKUP($M24,$AN:$BA,MATCH($AX$1,$AN$1:$BA$1,0),0)+INT($I24*(VLOOKUP($M24,$AN:$BA,MATCH($AY$1,$AN$1:$BA$1,0),0)-VLOOKUP($M24,$AN:$BA,MATCH($AX$1,$AN$1:$BA$1,0),0)+1))),
IF($M24="지정 캐릭터 PP",
  IF(AND(OR($B24=10,$B24=11),$M24=OFFSET($M24,-1,0)),OFFSET(R24,-1,0),
    INT($O24*VLOOKUP($M24,$AN:$BA,MATCH($AX$1,$AN$1:$BA$1,0),0)*IF($O24&lt;=15,1,1+($O24-15)^0.5/8)*CHOOSE(MID($N24,7,1)+1,1,1.25,2)*(VLOOKUP($M24,$AN:$BA,MATCH($AY$1,$AN$1:$BA$1,0),0)+$I24*(VLOOKUP($M24,$AN:$BA,MATCH($AZ$1,$AN$1:$BA$1,0),0)-VLOOKUP($M24,$AN:$BA,MATCH($AY$1,$AN$1:$BA$1,0),0))))),
IF(OR($M24="안 지정 캐릭터 PP 일반등급",$M24="안 지정 캐릭터 PP 영웅등급"),
  IF(AND(OR($B24=10,$B24=11),$M24=OFFSET($M24,-1,0)),OFFSET(R24,-1,0),
    $O24*VLOOKUP($M24,$AN:$BA,MATCH($AX$1,$AN$1:$BA$1,0),0)),
"그외없음")))))))</f>
        <v>1300</v>
      </c>
      <c r="S24" t="str">
        <f ca="1">IF(OR(ISNUMBER(N24),N24="삭제"),"",
IF(LEFT(N24,5)="Equip",
  IF($BN$1&lt;VLOOKUP(N24,[1]EquipTable!$1:$1048576,MATCH("업데이트순번",[1]EquipTable!$1:$1,0),0),"업데이트순번이상",""),
IF(LEFT(N24,5)="Actor",
  IF($BW$1&lt;VLOOKUP(N24,[2]ActorTable!$1:$1048576,MATCH("업데이트순번",[2]ActorTable!$1:$1,0),0),"업데이트순번이상",""),
"그외없음")))</f>
        <v/>
      </c>
      <c r="T24">
        <f t="shared" ca="1" si="5"/>
        <v>0</v>
      </c>
      <c r="U24" t="s">
        <v>92</v>
      </c>
      <c r="V24">
        <v>8048</v>
      </c>
      <c r="W24">
        <v>9</v>
      </c>
      <c r="X24" t="s">
        <v>129</v>
      </c>
      <c r="Z24">
        <v>900</v>
      </c>
      <c r="AA24" t="str">
        <f t="shared" ca="1" si="6"/>
        <v>uph</v>
      </c>
      <c r="AB24" t="s">
        <v>92</v>
      </c>
      <c r="AC24">
        <v>15474</v>
      </c>
      <c r="AD24">
        <v>9</v>
      </c>
      <c r="AE24" t="s">
        <v>129</v>
      </c>
      <c r="AG24">
        <v>900</v>
      </c>
      <c r="AH24" t="str">
        <f t="shared" si="7"/>
        <v/>
      </c>
      <c r="AI24" t="str">
        <f>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
      </c>
      <c r="AJ24">
        <v>1</v>
      </c>
      <c r="AK24"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v>
      </c>
      <c r="AL24" t="str">
        <f t="shared" ca="1" si="8"/>
        <v>{"dy":3,"sl":2,"tp":"uph","vl":"15474","cn":9,"pt":"GO","pr":900}</v>
      </c>
      <c r="AQ24" t="s">
        <v>300</v>
      </c>
      <c r="AR24">
        <v>13.173831070889893</v>
      </c>
      <c r="BK24">
        <f ca="1">IF(VLOOKUP($BT24,[1]EquipTable!$1:$1048576,MATCH("업데이트순번",[1]EquipTable!$1:$1,0),0)&lt;=$BN$1,1,0)
*IF(MID(BT24,7,1)="4",0.1,1)</f>
        <v>0.1</v>
      </c>
      <c r="BL24">
        <f ca="1">IF(VLOOKUP($BT24,[1]EquipTable!$1:$1048576,MATCH("업데이트순번",[1]EquipTable!$1:$1,0),0)&lt;=$BN$1,1,0)
*IF(MID(BT24,7,1)="4",0.1,1)
*IF(AND(MID(BT24,7,1)&lt;&gt;"4",OR(MID(BT24,6,1)="6",MID(BT24,6,1)="7")),3,1)</f>
        <v>0.1</v>
      </c>
      <c r="BM24">
        <f ca="1">IF(VLOOKUP($BT24,[1]EquipTable!$1:$1048576,MATCH("업데이트순번",[1]EquipTable!$1:$1,0),0)&lt;=$BN$1,1,0)
*IF(MID(BT24,7,1)="4",0.1,1)
*IF(AND(MID(BT24,7,1)&lt;&gt;"4",MID(BT24,6,1)="8"),4,1)</f>
        <v>0.1</v>
      </c>
      <c r="BN24">
        <f t="shared" ca="1" si="14"/>
        <v>1.3550135501355016E-3</v>
      </c>
      <c r="BO24">
        <f t="shared" ca="1" si="15"/>
        <v>9.4517958412098323E-4</v>
      </c>
      <c r="BP24">
        <f t="shared" ca="1" si="16"/>
        <v>1.0224948875255625E-3</v>
      </c>
      <c r="BQ24">
        <f t="shared" ca="1" si="17"/>
        <v>0.22086720867208667</v>
      </c>
      <c r="BR24">
        <f t="shared" ca="1" si="20"/>
        <v>0.15406427221172028</v>
      </c>
      <c r="BS24">
        <f t="shared" ca="1" si="21"/>
        <v>0.16666666666666671</v>
      </c>
      <c r="BT24" t="str">
        <f ca="1">OFFSET([1]EquipTable!$A$1,ROW()-1,0)</f>
        <v>Equip1402</v>
      </c>
      <c r="BV24">
        <f ca="1">IF(VLOOKUP($BY24,[2]ActorTable!$1:$1048576,MATCH("업데이트순번",[2]ActorTable!$1:$1,0),0)&lt;=$BW$1,1,0)
*IF(MID(BY24,7,1)="2",0.1,1)</f>
        <v>0</v>
      </c>
      <c r="BW24">
        <f t="shared" ca="1" si="18"/>
        <v>0</v>
      </c>
      <c r="BX24">
        <f t="shared" ca="1" si="19"/>
        <v>0.67450980392156834</v>
      </c>
      <c r="BY24" t="str">
        <f ca="1">OFFSET([2]ActorTable!$A$1,ROW()-1,0)</f>
        <v>Actor9923</v>
      </c>
      <c r="BZ24" t="str">
        <f ca="1">VLOOKUP($BY24,[2]ActorTable!$1:$1048576,MATCH("이름참고",[2]ActorTable!$1:$1,0),0)</f>
        <v>스트링없음</v>
      </c>
    </row>
    <row r="25" spans="1:78">
      <c r="A25">
        <v>3</v>
      </c>
      <c r="B25">
        <v>3</v>
      </c>
      <c r="C25">
        <f t="shared" si="0"/>
        <v>0</v>
      </c>
      <c r="D25">
        <f t="shared" ca="1" si="27"/>
        <v>0.2586348327331186</v>
      </c>
      <c r="E25">
        <f t="shared" ca="1" si="27"/>
        <v>0.31789443702820286</v>
      </c>
      <c r="F25">
        <f t="shared" ca="1" si="27"/>
        <v>0.92227863308908264</v>
      </c>
      <c r="G25">
        <f t="shared" ca="1" si="27"/>
        <v>0.29228467352932175</v>
      </c>
      <c r="H25">
        <f t="shared" ca="1" si="27"/>
        <v>0.11087355379558272</v>
      </c>
      <c r="I25">
        <f t="shared" ca="1" si="27"/>
        <v>0.41616236768167669</v>
      </c>
      <c r="M25" t="str">
        <f t="shared" ca="1" si="2"/>
        <v>안 지정 캐릭터 PP 일반등급</v>
      </c>
      <c r="N25">
        <f t="shared" ca="1" si="3"/>
        <v>31789</v>
      </c>
      <c r="O25">
        <f t="shared" ca="1" si="4"/>
        <v>10</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INT(VLOOKUP($M25,$AN:$BA,MATCH($AX$1,$AN$1:$BA$1,0),0)*(VLOOKUP($N25,[2]ActorTable!$1:$1048576,MATCH("표준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VLOOKUP($M25,$AN:$BA,MATCH($AZ$1,$AN$1:$BA$1,0),0)+INT($H25*(VLOOKUP($M25,$AN:$BA,MATCH($BA$1,$AN$1:$BA$1,0),0)-VLOOKUP($M25,$AN:$BA,MATCH($AZ$1,$AN$1:$BA$1,0),0)+1))),
IF($M25="지정 캐릭터 PP",
  IF(AND(OR($B25=10,$B25=11),$M25=OFFSET($M25,-1,0)),OFFSET(Q25,-1,0),
    INT($O25*VLOOKUP($M25,$AN:$BA,MATCH($AX$1,$AN$1:$BA$1,0),0)*IF($O25&lt;=15,1,1+($O25-15)^0.5/8)*CHOOSE(MID($N25,7,1)+1,1,1.25,2))),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영웅등급"),VLOOKUP($M25,$AN:$BA,MATCH($AX$1,$AN$1:$BA$1,0),0),
IF(OR($M25="지정 캐릭터",IF(ISERROR(FIND("지정 캐릭터 LBP",$M25)),0,1)),
  IF(AND(OR($B25=10,$B25=11),$M25=OFFSET($M25,-1,0)),OFFSET(R25,-1,0),
    INT(VLOOKUP($M25,$AN:$BA,MATCH($AX$1,$AN$1:$BA$1,0),0)*(VLOOKUP($N25,[2]ActorTable!$1:$1048576,MATCH("표준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VLOOKUP($M25,$AN:$BA,MATCH($AX$1,$AN$1:$BA$1,0),0)+INT($I25*(VLOOKUP($M25,$AN:$BA,MATCH($AY$1,$AN$1:$BA$1,0),0)-VLOOKUP($M25,$AN:$BA,MATCH($AX$1,$AN$1:$BA$1,0),0)+1))),
IF($M25="지정 캐릭터 PP",
  IF(AND(OR($B25=10,$B25=11),$M25=OFFSET($M25,-1,0)),OFFSET(R25,-1,0),
    INT($O25*VLOOKUP($M25,$AN:$BA,MATCH($AX$1,$AN$1:$BA$1,0),0)*IF($O25&lt;=15,1,1+($O25-15)^0.5/8)*CHOOSE(MID($N25,7,1)+1,1,1.25,2)*(VLOOKUP($M25,$AN:$BA,MATCH($AY$1,$AN$1:$BA$1,0),0)+$I25*(VLOOKUP($M25,$AN:$BA,MATCH($AZ$1,$AN$1:$BA$1,0),0)-VLOOKUP($M25,$AN:$BA,MATCH($AY$1,$AN$1:$BA$1,0),0))))),
IF(OR($M25="안 지정 캐릭터 PP 일반등급",$M25="안 지정 캐릭터 PP 영웅등급"),
  IF(AND(OR($B25=10,$B25=11),$M25=OFFSET($M25,-1,0)),OFFSET(R25,-1,0),
    $O25*VLOOKUP($M25,$AN:$BA,MATCH($AX$1,$AN$1:$BA$1,0),0)),
"그외없음")))))))</f>
        <v>1000</v>
      </c>
      <c r="S25" t="str">
        <f ca="1">IF(OR(ISNUMBER(N25),N25="삭제"),"",
IF(LEFT(N25,5)="Equip",
  IF($BN$1&lt;VLOOKUP(N25,[1]EquipTable!$1:$1048576,MATCH("업데이트순번",[1]EquipTable!$1:$1,0),0),"업데이트순번이상",""),
IF(LEFT(N25,5)="Actor",
  IF($BW$1&lt;VLOOKUP(N25,[2]ActorTable!$1:$1048576,MATCH("업데이트순번",[2]ActorTable!$1:$1,0),0),"업데이트순번이상",""),
"그외없음")))</f>
        <v/>
      </c>
      <c r="T25">
        <f t="shared" ca="1" si="5"/>
        <v>0</v>
      </c>
      <c r="U25" t="s">
        <v>93</v>
      </c>
      <c r="V25">
        <v>13699</v>
      </c>
      <c r="W25">
        <v>9</v>
      </c>
      <c r="X25" t="s">
        <v>129</v>
      </c>
      <c r="Z25">
        <v>900</v>
      </c>
      <c r="AA25" t="str">
        <f t="shared" ca="1" si="6"/>
        <v>upn</v>
      </c>
      <c r="AB25" t="s">
        <v>93</v>
      </c>
      <c r="AC25">
        <v>11906</v>
      </c>
      <c r="AD25">
        <v>9</v>
      </c>
      <c r="AE25" t="s">
        <v>129</v>
      </c>
      <c r="AG25">
        <v>900</v>
      </c>
      <c r="AH25" t="str">
        <f t="shared" si="7"/>
        <v/>
      </c>
      <c r="AI25" t="str">
        <f>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
      </c>
      <c r="AJ25">
        <v>1</v>
      </c>
      <c r="AK25"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v>
      </c>
      <c r="AL25" t="str">
        <f t="shared" ca="1" si="8"/>
        <v>{"dy":3,"sl":3,"tp":"upn","vl":"11906","cn":9,"pt":"GO","pr":900}</v>
      </c>
      <c r="AQ25" t="s">
        <v>301</v>
      </c>
      <c r="AR25">
        <v>17.943061840120663</v>
      </c>
      <c r="BK25">
        <f ca="1">IF(VLOOKUP($BT25,[1]EquipTable!$1:$1048576,MATCH("업데이트순번",[1]EquipTable!$1:$1,0),0)&lt;=$BN$1,1,0)
*IF(MID(BT25,7,1)="4",0.1,1)</f>
        <v>0</v>
      </c>
      <c r="BL25">
        <f ca="1">IF(VLOOKUP($BT25,[1]EquipTable!$1:$1048576,MATCH("업데이트순번",[1]EquipTable!$1:$1,0),0)&lt;=$BN$1,1,0)
*IF(MID(BT25,7,1)="4",0.1,1)
*IF(AND(MID(BT25,7,1)&lt;&gt;"4",OR(MID(BT25,6,1)="6",MID(BT25,6,1)="7")),3,1)</f>
        <v>0</v>
      </c>
      <c r="BM25">
        <f ca="1">IF(VLOOKUP($BT25,[1]EquipTable!$1:$1048576,MATCH("업데이트순번",[1]EquipTable!$1:$1,0),0)&lt;=$BN$1,1,0)
*IF(MID(BT25,7,1)="4",0.1,1)
*IF(AND(MID(BT25,7,1)&lt;&gt;"4",MID(BT25,6,1)="8"),4,1)</f>
        <v>0</v>
      </c>
      <c r="BN25">
        <f t="shared" ca="1" si="14"/>
        <v>0</v>
      </c>
      <c r="BO25">
        <f t="shared" ca="1" si="15"/>
        <v>0</v>
      </c>
      <c r="BP25">
        <f t="shared" ca="1" si="16"/>
        <v>0</v>
      </c>
      <c r="BQ25">
        <f t="shared" ca="1" si="17"/>
        <v>0.22222222222222218</v>
      </c>
      <c r="BR25">
        <f t="shared" ca="1" si="20"/>
        <v>0.15500945179584127</v>
      </c>
      <c r="BS25">
        <f t="shared" ca="1" si="21"/>
        <v>0.16768916155419228</v>
      </c>
      <c r="BT25" t="str">
        <f ca="1">OFFSET([1]EquipTable!$A$1,ROW()-1,0)</f>
        <v>Equip1403</v>
      </c>
      <c r="BV25">
        <f ca="1">IF(VLOOKUP($BY25,[2]ActorTable!$1:$1048576,MATCH("업데이트순번",[2]ActorTable!$1:$1,0),0)&lt;=$BW$1,1,0)
*IF(MID(BY25,7,1)="2",0.1,1)</f>
        <v>1</v>
      </c>
      <c r="BW25">
        <f t="shared" ca="1" si="18"/>
        <v>3.9215686274509796E-2</v>
      </c>
      <c r="BX25">
        <f t="shared" ca="1" si="19"/>
        <v>0.67450980392156834</v>
      </c>
      <c r="BY25" t="str">
        <f ca="1">OFFSET([2]ActorTable!$A$1,ROW()-1,0)</f>
        <v>Actor0024</v>
      </c>
      <c r="BZ25" t="str">
        <f ca="1">VLOOKUP($BY25,[2]ActorTable!$1:$1048576,MATCH("이름참고",[2]ActorTable!$1:$1,0),0)</f>
        <v>러센트</v>
      </c>
    </row>
    <row r="26" spans="1:78">
      <c r="A26">
        <v>3</v>
      </c>
      <c r="B26">
        <v>4</v>
      </c>
      <c r="C26">
        <f t="shared" si="0"/>
        <v>0</v>
      </c>
      <c r="D26">
        <f t="shared" ca="1" si="27"/>
        <v>0.57580905052052189</v>
      </c>
      <c r="E26">
        <f t="shared" ca="1" si="27"/>
        <v>0.40685528577584429</v>
      </c>
      <c r="F26">
        <f t="shared" ca="1" si="27"/>
        <v>0.90339180694490251</v>
      </c>
      <c r="G26">
        <f t="shared" ca="1" si="27"/>
        <v>0.95188011995104937</v>
      </c>
      <c r="H26">
        <f t="shared" ca="1" si="27"/>
        <v>0.24388023971950901</v>
      </c>
      <c r="I26">
        <f t="shared" ca="1" si="27"/>
        <v>0.31361904037400345</v>
      </c>
      <c r="M26" t="str">
        <f t="shared" ca="1" si="2"/>
        <v>안 지정 캐릭터 PP 일반등급</v>
      </c>
      <c r="N26">
        <f t="shared" ca="1" si="3"/>
        <v>40685</v>
      </c>
      <c r="O26">
        <f t="shared" ca="1" si="4"/>
        <v>11</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INT(VLOOKUP($M26,$AN:$BA,MATCH($AX$1,$AN$1:$BA$1,0),0)*(VLOOKUP($N26,[2]ActorTable!$1:$1048576,MATCH("표준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VLOOKUP($M26,$AN:$BA,MATCH($AZ$1,$AN$1:$BA$1,0),0)+INT($H26*(VLOOKUP($M26,$AN:$BA,MATCH($BA$1,$AN$1:$BA$1,0),0)-VLOOKUP($M26,$AN:$BA,MATCH($AZ$1,$AN$1:$BA$1,0),0)+1))),
IF($M26="지정 캐릭터 PP",
  IF(AND(OR($B26=10,$B26=11),$M26=OFFSET($M26,-1,0)),OFFSET(Q26,-1,0),
    INT($O26*VLOOKUP($M26,$AN:$BA,MATCH($AX$1,$AN$1:$BA$1,0),0)*IF($O26&lt;=15,1,1+($O26-15)^0.5/8)*CHOOSE(MID($N26,7,1)+1,1,1.25,2))),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영웅등급"),VLOOKUP($M26,$AN:$BA,MATCH($AX$1,$AN$1:$BA$1,0),0),
IF(OR($M26="지정 캐릭터",IF(ISERROR(FIND("지정 캐릭터 LBP",$M26)),0,1)),
  IF(AND(OR($B26=10,$B26=11),$M26=OFFSET($M26,-1,0)),OFFSET(R26,-1,0),
    INT(VLOOKUP($M26,$AN:$BA,MATCH($AX$1,$AN$1:$BA$1,0),0)*(VLOOKUP($N26,[2]ActorTable!$1:$1048576,MATCH("표준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VLOOKUP($M26,$AN:$BA,MATCH($AX$1,$AN$1:$BA$1,0),0)+INT($I26*(VLOOKUP($M26,$AN:$BA,MATCH($AY$1,$AN$1:$BA$1,0),0)-VLOOKUP($M26,$AN:$BA,MATCH($AX$1,$AN$1:$BA$1,0),0)+1))),
IF($M26="지정 캐릭터 PP",
  IF(AND(OR($B26=10,$B26=11),$M26=OFFSET($M26,-1,0)),OFFSET(R26,-1,0),
    INT($O26*VLOOKUP($M26,$AN:$BA,MATCH($AX$1,$AN$1:$BA$1,0),0)*IF($O26&lt;=15,1,1+($O26-15)^0.5/8)*CHOOSE(MID($N26,7,1)+1,1,1.25,2)*(VLOOKUP($M26,$AN:$BA,MATCH($AY$1,$AN$1:$BA$1,0),0)+$I26*(VLOOKUP($M26,$AN:$BA,MATCH($AZ$1,$AN$1:$BA$1,0),0)-VLOOKUP($M26,$AN:$BA,MATCH($AY$1,$AN$1:$BA$1,0),0))))),
IF(OR($M26="안 지정 캐릭터 PP 일반등급",$M26="안 지정 캐릭터 PP 영웅등급"),
  IF(AND(OR($B26=10,$B26=11),$M26=OFFSET($M26,-1,0)),OFFSET(R26,-1,0),
    $O26*VLOOKUP($M26,$AN:$BA,MATCH($AX$1,$AN$1:$BA$1,0),0)),
"그외없음")))))))</f>
        <v>1100</v>
      </c>
      <c r="S26" t="str">
        <f ca="1">IF(OR(ISNUMBER(N26),N26="삭제"),"",
IF(LEFT(N26,5)="Equip",
  IF($BN$1&lt;VLOOKUP(N26,[1]EquipTable!$1:$1048576,MATCH("업데이트순번",[1]EquipTable!$1:$1,0),0),"업데이트순번이상",""),
IF(LEFT(N26,5)="Actor",
  IF($BW$1&lt;VLOOKUP(N26,[2]ActorTable!$1:$1048576,MATCH("업데이트순번",[2]ActorTable!$1:$1,0),0),"업데이트순번이상",""),
"그외없음")))</f>
        <v/>
      </c>
      <c r="T26">
        <f t="shared" ca="1" si="5"/>
        <v>0</v>
      </c>
      <c r="U26" t="s">
        <v>93</v>
      </c>
      <c r="V26">
        <v>7445</v>
      </c>
      <c r="W26">
        <v>9</v>
      </c>
      <c r="X26" t="s">
        <v>129</v>
      </c>
      <c r="Z26">
        <v>900</v>
      </c>
      <c r="AA26" t="str">
        <f t="shared" ca="1" si="6"/>
        <v>upn</v>
      </c>
      <c r="AB26" t="s">
        <v>93</v>
      </c>
      <c r="AC26">
        <v>79980</v>
      </c>
      <c r="AD26">
        <v>13</v>
      </c>
      <c r="AE26" t="s">
        <v>129</v>
      </c>
      <c r="AG26">
        <v>1300</v>
      </c>
      <c r="AH26" t="str">
        <f t="shared" si="7"/>
        <v/>
      </c>
      <c r="AI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J26">
        <v>1</v>
      </c>
      <c r="AK26"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v>
      </c>
      <c r="AL26" t="str">
        <f t="shared" ca="1" si="8"/>
        <v>{"dy":3,"sl":4,"tp":"upn","vl":"79980","cn":13,"pt":"GO","pr":1300}</v>
      </c>
      <c r="AQ26" t="s">
        <v>302</v>
      </c>
      <c r="AR26">
        <v>20.923831070889893</v>
      </c>
      <c r="BK26">
        <f ca="1">IF(VLOOKUP($BT26,[1]EquipTable!$1:$1048576,MATCH("업데이트순번",[1]EquipTable!$1:$1,0),0)&lt;=$BN$1,1,0)
*IF(MID(BT26,7,1)="4",0.1,1)</f>
        <v>0</v>
      </c>
      <c r="BL26">
        <f ca="1">IF(VLOOKUP($BT26,[1]EquipTable!$1:$1048576,MATCH("업데이트순번",[1]EquipTable!$1:$1,0),0)&lt;=$BN$1,1,0)
*IF(MID(BT26,7,1)="4",0.1,1)
*IF(AND(MID(BT26,7,1)&lt;&gt;"4",OR(MID(BT26,6,1)="6",MID(BT26,6,1)="7")),3,1)</f>
        <v>0</v>
      </c>
      <c r="BM26">
        <f ca="1">IF(VLOOKUP($BT26,[1]EquipTable!$1:$1048576,MATCH("업데이트순번",[1]EquipTable!$1:$1,0),0)&lt;=$BN$1,1,0)
*IF(MID(BT26,7,1)="4",0.1,1)
*IF(AND(MID(BT26,7,1)&lt;&gt;"4",MID(BT26,6,1)="8"),4,1)</f>
        <v>0</v>
      </c>
      <c r="BN26">
        <f t="shared" ca="1" si="14"/>
        <v>0</v>
      </c>
      <c r="BO26">
        <f t="shared" ca="1" si="15"/>
        <v>0</v>
      </c>
      <c r="BP26">
        <f t="shared" ca="1" si="16"/>
        <v>0</v>
      </c>
      <c r="BQ26">
        <f t="shared" ca="1" si="17"/>
        <v>0.22222222222222218</v>
      </c>
      <c r="BR26">
        <f t="shared" ca="1" si="20"/>
        <v>0.15500945179584127</v>
      </c>
      <c r="BS26">
        <f t="shared" ca="1" si="21"/>
        <v>0.16768916155419228</v>
      </c>
      <c r="BT26" t="str">
        <f ca="1">OFFSET([1]EquipTable!$A$1,ROW()-1,0)</f>
        <v>Equip1404</v>
      </c>
      <c r="BV26">
        <f ca="1">IF(VLOOKUP($BY26,[2]ActorTable!$1:$1048576,MATCH("업데이트순번",[2]ActorTable!$1:$1,0),0)&lt;=$BW$1,1,0)
*IF(MID(BY26,7,1)="2",0.1,1)</f>
        <v>1</v>
      </c>
      <c r="BW26">
        <f t="shared" ca="1" si="18"/>
        <v>3.9215686274509796E-2</v>
      </c>
      <c r="BX26">
        <f t="shared" ca="1" si="19"/>
        <v>0.71372549019607812</v>
      </c>
      <c r="BY26" t="str">
        <f ca="1">OFFSET([2]ActorTable!$A$1,ROW()-1,0)</f>
        <v>Actor0125</v>
      </c>
      <c r="BZ26" t="str">
        <f ca="1">VLOOKUP($BY26,[2]ActorTable!$1:$1048576,MATCH("이름참고",[2]ActorTable!$1:$1,0),0)</f>
        <v>프리스</v>
      </c>
    </row>
    <row r="27" spans="1:78">
      <c r="A27">
        <v>3</v>
      </c>
      <c r="B27">
        <v>5</v>
      </c>
      <c r="C27">
        <f t="shared" si="0"/>
        <v>0</v>
      </c>
      <c r="D27">
        <f t="shared" ca="1" si="27"/>
        <v>0.11850670806378349</v>
      </c>
      <c r="E27">
        <f t="shared" ca="1" si="27"/>
        <v>0.29186388982236444</v>
      </c>
      <c r="F27">
        <f t="shared" ca="1" si="27"/>
        <v>0.25453358342242749</v>
      </c>
      <c r="G27">
        <f t="shared" ca="1" si="27"/>
        <v>0.4483388192260086</v>
      </c>
      <c r="H27">
        <f t="shared" ca="1" si="27"/>
        <v>0.30366123743714757</v>
      </c>
      <c r="I27">
        <f t="shared" ca="1" si="27"/>
        <v>0.29999210662731512</v>
      </c>
      <c r="M27" t="str">
        <f t="shared" ca="1" si="2"/>
        <v>지정 장비</v>
      </c>
      <c r="N27" t="str">
        <f t="shared" ca="1" si="3"/>
        <v>Equip2202</v>
      </c>
      <c r="O27">
        <f t="shared" ca="1" si="4"/>
        <v>1</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INT(VLOOKUP($M27,$AN:$BA,MATCH($AX$1,$AN$1:$BA$1,0),0)*(VLOOKUP($N27,[2]ActorTable!$1:$1048576,MATCH("표준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VLOOKUP($M27,$AN:$BA,MATCH($AZ$1,$AN$1:$BA$1,0),0)+INT($H27*(VLOOKUP($M27,$AN:$BA,MATCH($BA$1,$AN$1:$BA$1,0),0)-VLOOKUP($M27,$AN:$BA,MATCH($AZ$1,$AN$1:$BA$1,0),0)+1))),
IF($M27="지정 캐릭터 PP",
  IF(AND(OR($B27=10,$B27=11),$M27=OFFSET($M27,-1,0)),OFFSET(Q27,-1,0),
    INT($O27*VLOOKUP($M27,$AN:$BA,MATCH($AX$1,$AN$1:$BA$1,0),0)*IF($O27&lt;=15,1,1+($O27-15)^0.5/8)*CHOOSE(MID($N27,7,1)+1,1,1.25,2))),
"그외없음")))))))</f>
        <v>삭제</v>
      </c>
      <c r="R27">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영웅등급"),VLOOKUP($M27,$AN:$BA,MATCH($AX$1,$AN$1:$BA$1,0),0),
IF(OR($M27="지정 캐릭터",IF(ISERROR(FIND("지정 캐릭터 LBP",$M27)),0,1)),
  IF(AND(OR($B27=10,$B27=11),$M27=OFFSET($M27,-1,0)),OFFSET(R27,-1,0),
    INT(VLOOKUP($M27,$AN:$BA,MATCH($AX$1,$AN$1:$BA$1,0),0)*(VLOOKUP($N27,[2]ActorTable!$1:$1048576,MATCH("표준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VLOOKUP($M27,$AN:$BA,MATCH($AX$1,$AN$1:$BA$1,0),0)+INT($I27*(VLOOKUP($M27,$AN:$BA,MATCH($AY$1,$AN$1:$BA$1,0),0)-VLOOKUP($M27,$AN:$BA,MATCH($AX$1,$AN$1:$BA$1,0),0)+1))),
IF($M27="지정 캐릭터 PP",
  IF(AND(OR($B27=10,$B27=11),$M27=OFFSET($M27,-1,0)),OFFSET(R27,-1,0),
    INT($O27*VLOOKUP($M27,$AN:$BA,MATCH($AX$1,$AN$1:$BA$1,0),0)*IF($O27&lt;=15,1,1+($O27-15)^0.5/8)*CHOOSE(MID($N27,7,1)+1,1,1.25,2)*(VLOOKUP($M27,$AN:$BA,MATCH($AY$1,$AN$1:$BA$1,0),0)+$I27*(VLOOKUP($M27,$AN:$BA,MATCH($AZ$1,$AN$1:$BA$1,0),0)-VLOOKUP($M27,$AN:$BA,MATCH($AY$1,$AN$1:$BA$1,0),0))))),
IF(OR($M27="안 지정 캐릭터 PP 일반등급",$M27="안 지정 캐릭터 PP 영웅등급"),
  IF(AND(OR($B27=10,$B27=11),$M27=OFFSET($M27,-1,0)),OFFSET(R27,-1,0),
    $O27*VLOOKUP($M27,$AN:$BA,MATCH($AX$1,$AN$1:$BA$1,0),0)),
"그외없음")))))))</f>
        <v>2800</v>
      </c>
      <c r="S27" t="str">
        <f ca="1">IF(OR(ISNUMBER(N27),N27="삭제"),"",
IF(LEFT(N27,5)="Equip",
  IF($BN$1&lt;VLOOKUP(N27,[1]EquipTable!$1:$1048576,MATCH("업데이트순번",[1]EquipTable!$1:$1,0),0),"업데이트순번이상",""),
IF(LEFT(N27,5)="Actor",
  IF($BW$1&lt;VLOOKUP(N27,[2]ActorTable!$1:$1048576,MATCH("업데이트순번",[2]ActorTable!$1:$1,0),0),"업데이트순번이상",""),
"그외없음")))</f>
        <v/>
      </c>
      <c r="T27">
        <f t="shared" ca="1" si="5"/>
        <v>0</v>
      </c>
      <c r="U27" t="s">
        <v>83</v>
      </c>
      <c r="V27" t="s">
        <v>305</v>
      </c>
      <c r="W27">
        <v>1</v>
      </c>
      <c r="X27" t="s">
        <v>133</v>
      </c>
      <c r="Y27">
        <v>29</v>
      </c>
      <c r="Z27">
        <v>19</v>
      </c>
      <c r="AA27" t="str">
        <f t="shared" ca="1" si="6"/>
        <v>upn</v>
      </c>
      <c r="AB27" t="s">
        <v>93</v>
      </c>
      <c r="AC27">
        <v>94909</v>
      </c>
      <c r="AD27">
        <v>14</v>
      </c>
      <c r="AE27" t="s">
        <v>129</v>
      </c>
      <c r="AG27">
        <v>1400</v>
      </c>
      <c r="AH27" t="str">
        <f t="shared" si="7"/>
        <v/>
      </c>
      <c r="AI27" t="str">
        <f>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
      </c>
      <c r="AJ27">
        <v>1</v>
      </c>
      <c r="AK27"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v>
      </c>
      <c r="AL27" t="str">
        <f t="shared" ca="1" si="8"/>
        <v>{"dy":3,"sl":5,"tp":"upn","vl":"94909","cn":14,"pt":"GO","pr":1400}</v>
      </c>
      <c r="BK27">
        <f ca="1">IF(VLOOKUP($BT27,[1]EquipTable!$1:$1048576,MATCH("업데이트순번",[1]EquipTable!$1:$1,0),0)&lt;=$BN$1,1,0)
*IF(MID(BT27,7,1)="4",0.1,1)</f>
        <v>0</v>
      </c>
      <c r="BL27">
        <f ca="1">IF(VLOOKUP($BT27,[1]EquipTable!$1:$1048576,MATCH("업데이트순번",[1]EquipTable!$1:$1,0),0)&lt;=$BN$1,1,0)
*IF(MID(BT27,7,1)="4",0.1,1)
*IF(AND(MID(BT27,7,1)&lt;&gt;"4",OR(MID(BT27,6,1)="6",MID(BT27,6,1)="7")),3,1)</f>
        <v>0</v>
      </c>
      <c r="BM27">
        <f ca="1">IF(VLOOKUP($BT27,[1]EquipTable!$1:$1048576,MATCH("업데이트순번",[1]EquipTable!$1:$1,0),0)&lt;=$BN$1,1,0)
*IF(MID(BT27,7,1)="4",0.1,1)
*IF(AND(MID(BT27,7,1)&lt;&gt;"4",MID(BT27,6,1)="8"),4,1)</f>
        <v>0</v>
      </c>
      <c r="BN27">
        <f t="shared" ca="1" si="14"/>
        <v>0</v>
      </c>
      <c r="BO27">
        <f t="shared" ca="1" si="15"/>
        <v>0</v>
      </c>
      <c r="BP27">
        <f t="shared" ca="1" si="16"/>
        <v>0</v>
      </c>
      <c r="BQ27">
        <f t="shared" ca="1" si="17"/>
        <v>0.22222222222222218</v>
      </c>
      <c r="BR27">
        <f t="shared" ca="1" si="20"/>
        <v>0.15500945179584127</v>
      </c>
      <c r="BS27">
        <f t="shared" ca="1" si="21"/>
        <v>0.16768916155419228</v>
      </c>
      <c r="BT27" t="str">
        <f ca="1">OFFSET([1]EquipTable!$A$1,ROW()-1,0)</f>
        <v>Equip1405</v>
      </c>
      <c r="BV27">
        <f ca="1">IF(VLOOKUP($BY27,[2]ActorTable!$1:$1048576,MATCH("업데이트순번",[2]ActorTable!$1:$1,0),0)&lt;=$BW$1,1,0)
*IF(MID(BY27,7,1)="2",0.1,1)</f>
        <v>0</v>
      </c>
      <c r="BW27">
        <f t="shared" ca="1" si="18"/>
        <v>0</v>
      </c>
      <c r="BX27">
        <f t="shared" ca="1" si="19"/>
        <v>0.75294117647058789</v>
      </c>
      <c r="BY27" t="str">
        <f ca="1">OFFSET([2]ActorTable!$A$1,ROW()-1,0)</f>
        <v>Actor1226</v>
      </c>
      <c r="BZ27" t="str">
        <f ca="1">VLOOKUP($BY27,[2]ActorTable!$1:$1048576,MATCH("이름참고",[2]ActorTable!$1:$1,0),0)</f>
        <v>엘리미나</v>
      </c>
    </row>
    <row r="28" spans="1:78">
      <c r="A28">
        <v>3</v>
      </c>
      <c r="B28">
        <v>6</v>
      </c>
      <c r="C28">
        <f t="shared" si="0"/>
        <v>0</v>
      </c>
      <c r="D28">
        <f t="shared" ca="1" si="27"/>
        <v>0.60769839881241716</v>
      </c>
      <c r="E28">
        <f t="shared" ca="1" si="27"/>
        <v>0.86179586852732737</v>
      </c>
      <c r="F28">
        <f t="shared" ca="1" si="27"/>
        <v>2.5610073880143469E-3</v>
      </c>
      <c r="G28">
        <f t="shared" ca="1" si="27"/>
        <v>8.1171074217752048E-2</v>
      </c>
      <c r="H28">
        <f t="shared" ca="1" si="27"/>
        <v>0.26766128334185202</v>
      </c>
      <c r="I28">
        <f t="shared" ca="1" si="27"/>
        <v>0.58890793311797163</v>
      </c>
      <c r="M28" t="str">
        <f t="shared" ca="1" si="2"/>
        <v>지정 장비</v>
      </c>
      <c r="N28" t="str">
        <f t="shared" ca="1" si="3"/>
        <v>Equip7202</v>
      </c>
      <c r="O28">
        <f t="shared" ca="1" si="4"/>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DI</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INT(VLOOKUP($M28,$AN:$BA,MATCH($AX$1,$AN$1:$BA$1,0),0)*(VLOOKUP($N28,[2]ActorTable!$1:$1048576,MATCH("표준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VLOOKUP($M28,$AN:$BA,MATCH($AZ$1,$AN$1:$BA$1,0),0)+INT($H28*(VLOOKUP($M28,$AN:$BA,MATCH($BA$1,$AN$1:$BA$1,0),0)-VLOOKUP($M28,$AN:$BA,MATCH($AZ$1,$AN$1:$BA$1,0),0)+1))),
IF($M28="지정 캐릭터 PP",
  IF(AND(OR($B28=10,$B28=11),$M28=OFFSET($M28,-1,0)),OFFSET(Q28,-1,0),
    INT($O28*VLOOKUP($M28,$AN:$BA,MATCH($AX$1,$AN$1:$BA$1,0),0)*IF($O28&lt;=15,1,1+($O28-15)^0.5/8)*CHOOSE(MID($N28,7,1)+1,1,1.25,2))),
"그외없음")))))))</f>
        <v>삭제</v>
      </c>
      <c r="R28">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영웅등급"),VLOOKUP($M28,$AN:$BA,MATCH($AX$1,$AN$1:$BA$1,0),0),
IF(OR($M28="지정 캐릭터",IF(ISERROR(FIND("지정 캐릭터 LBP",$M28)),0,1)),
  IF(AND(OR($B28=10,$B28=11),$M28=OFFSET($M28,-1,0)),OFFSET(R28,-1,0),
    INT(VLOOKUP($M28,$AN:$BA,MATCH($AX$1,$AN$1:$BA$1,0),0)*(VLOOKUP($N28,[2]ActorTable!$1:$1048576,MATCH("표준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VLOOKUP($M28,$AN:$BA,MATCH($AX$1,$AN$1:$BA$1,0),0)+INT($I28*(VLOOKUP($M28,$AN:$BA,MATCH($AY$1,$AN$1:$BA$1,0),0)-VLOOKUP($M28,$AN:$BA,MATCH($AX$1,$AN$1:$BA$1,0),0)+1))),
IF($M28="지정 캐릭터 PP",
  IF(AND(OR($B28=10,$B28=11),$M28=OFFSET($M28,-1,0)),OFFSET(R28,-1,0),
    INT($O28*VLOOKUP($M28,$AN:$BA,MATCH($AX$1,$AN$1:$BA$1,0),0)*IF($O28&lt;=15,1,1+($O28-15)^0.5/8)*CHOOSE(MID($N28,7,1)+1,1,1.25,2)*(VLOOKUP($M28,$AN:$BA,MATCH($AY$1,$AN$1:$BA$1,0),0)+$I28*(VLOOKUP($M28,$AN:$BA,MATCH($AZ$1,$AN$1:$BA$1,0),0)-VLOOKUP($M28,$AN:$BA,MATCH($AY$1,$AN$1:$BA$1,0),0))))),
IF(OR($M28="안 지정 캐릭터 PP 일반등급",$M28="안 지정 캐릭터 PP 영웅등급"),
  IF(AND(OR($B28=10,$B28=11),$M28=OFFSET($M28,-1,0)),OFFSET(R28,-1,0),
    $O28*VLOOKUP($M28,$AN:$BA,MATCH($AX$1,$AN$1:$BA$1,0),0)),
"그외없음")))))))</f>
        <v>15</v>
      </c>
      <c r="S28" t="str">
        <f ca="1">IF(OR(ISNUMBER(N28),N28="삭제"),"",
IF(LEFT(N28,5)="Equip",
  IF($BN$1&lt;VLOOKUP(N28,[1]EquipTable!$1:$1048576,MATCH("업데이트순번",[1]EquipTable!$1:$1,0),0),"업데이트순번이상",""),
IF(LEFT(N28,5)="Actor",
  IF($BW$1&lt;VLOOKUP(N28,[2]ActorTable!$1:$1048576,MATCH("업데이트순번",[2]ActorTable!$1:$1,0),0),"업데이트순번이상",""),
"그외없음")))</f>
        <v/>
      </c>
      <c r="T28">
        <f t="shared" ca="1" si="5"/>
        <v>0</v>
      </c>
      <c r="U28" t="s">
        <v>83</v>
      </c>
      <c r="V28" t="s">
        <v>274</v>
      </c>
      <c r="W28">
        <v>1</v>
      </c>
      <c r="X28" t="s">
        <v>133</v>
      </c>
      <c r="Z28">
        <v>12</v>
      </c>
      <c r="AA28" t="str">
        <f t="shared" ca="1" si="6"/>
        <v>fe</v>
      </c>
      <c r="AB28" t="s">
        <v>83</v>
      </c>
      <c r="AC28" t="s">
        <v>113</v>
      </c>
      <c r="AD28">
        <v>1</v>
      </c>
      <c r="AE28" t="s">
        <v>129</v>
      </c>
      <c r="AG28">
        <v>600</v>
      </c>
      <c r="AH28" t="str">
        <f t="shared" si="7"/>
        <v/>
      </c>
      <c r="AI28" t="str">
        <f ca="1">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석공의 망치</v>
      </c>
      <c r="AJ28">
        <v>1</v>
      </c>
      <c r="AK28"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v>
      </c>
      <c r="AL28" t="str">
        <f t="shared" ca="1" si="8"/>
        <v>{"dy":3,"sl":6,"tp":"fe","vl":"Equip4001","cn":1,"pt":"GO","pr":600}</v>
      </c>
      <c r="BK28">
        <f ca="1">IF(VLOOKUP($BT28,[1]EquipTable!$1:$1048576,MATCH("업데이트순번",[1]EquipTable!$1:$1,0),0)&lt;=$BN$1,1,0)
*IF(MID(BT28,7,1)="4",0.1,1)</f>
        <v>1</v>
      </c>
      <c r="BL28">
        <f ca="1">IF(VLOOKUP($BT28,[1]EquipTable!$1:$1048576,MATCH("업데이트순번",[1]EquipTable!$1:$1,0),0)&lt;=$BN$1,1,0)
*IF(MID(BT28,7,1)="4",0.1,1)
*IF(AND(MID(BT28,7,1)&lt;&gt;"4",OR(MID(BT28,6,1)="6",MID(BT28,6,1)="7")),3,1)</f>
        <v>1</v>
      </c>
      <c r="BM28">
        <f ca="1">IF(VLOOKUP($BT28,[1]EquipTable!$1:$1048576,MATCH("업데이트순번",[1]EquipTable!$1:$1,0),0)&lt;=$BN$1,1,0)
*IF(MID(BT28,7,1)="4",0.1,1)
*IF(AND(MID(BT28,7,1)&lt;&gt;"4",MID(BT28,6,1)="8"),4,1)</f>
        <v>1</v>
      </c>
      <c r="BN28">
        <f t="shared" ca="1" si="14"/>
        <v>1.3550135501355014E-2</v>
      </c>
      <c r="BO28">
        <f t="shared" ca="1" si="15"/>
        <v>9.4517958412098316E-3</v>
      </c>
      <c r="BP28">
        <f t="shared" ca="1" si="16"/>
        <v>1.0224948875255624E-2</v>
      </c>
      <c r="BQ28">
        <f t="shared" ca="1" si="17"/>
        <v>0.22222222222222218</v>
      </c>
      <c r="BR28">
        <f t="shared" ca="1" si="20"/>
        <v>0.15500945179584127</v>
      </c>
      <c r="BS28">
        <f t="shared" ca="1" si="21"/>
        <v>0.16768916155419228</v>
      </c>
      <c r="BT28" t="str">
        <f ca="1">OFFSET([1]EquipTable!$A$1,ROW()-1,0)</f>
        <v>Equip2001</v>
      </c>
      <c r="BV28">
        <f ca="1">IF(VLOOKUP($BY28,[2]ActorTable!$1:$1048576,MATCH("업데이트순번",[2]ActorTable!$1:$1,0),0)&lt;=$BW$1,1,0)
*IF(MID(BY28,7,1)="2",0.1,1)</f>
        <v>0</v>
      </c>
      <c r="BW28">
        <f t="shared" ca="1" si="18"/>
        <v>0</v>
      </c>
      <c r="BX28">
        <f t="shared" ca="1" si="19"/>
        <v>0.75294117647058789</v>
      </c>
      <c r="BY28" t="str">
        <f ca="1">OFFSET([2]ActorTable!$A$1,ROW()-1,0)</f>
        <v>Actor9927</v>
      </c>
      <c r="BZ28" t="str">
        <f ca="1">VLOOKUP($BY28,[2]ActorTable!$1:$1048576,MATCH("이름참고",[2]ActorTable!$1:$1,0),0)</f>
        <v>스트링없음</v>
      </c>
    </row>
    <row r="29" spans="1:78">
      <c r="A29">
        <v>3</v>
      </c>
      <c r="B29">
        <v>7</v>
      </c>
      <c r="C29">
        <f t="shared" si="0"/>
        <v>0</v>
      </c>
      <c r="D29">
        <f t="shared" ca="1" si="27"/>
        <v>0.38083712367667111</v>
      </c>
      <c r="E29">
        <f t="shared" ca="1" si="27"/>
        <v>0.42472041948244044</v>
      </c>
      <c r="F29">
        <f t="shared" ca="1" si="27"/>
        <v>0.8224390322998304</v>
      </c>
      <c r="G29">
        <f t="shared" ca="1" si="27"/>
        <v>1.5311861945097927E-2</v>
      </c>
      <c r="H29">
        <f t="shared" ca="1" si="27"/>
        <v>0.20020428498946086</v>
      </c>
      <c r="I29">
        <f t="shared" ca="1" si="27"/>
        <v>0.63688547763492109</v>
      </c>
      <c r="M29" t="str">
        <f t="shared" ca="1" si="2"/>
        <v>지정 장비</v>
      </c>
      <c r="N29" t="str">
        <f t="shared" ca="1" si="3"/>
        <v>Equip5001</v>
      </c>
      <c r="O29">
        <f t="shared" ca="1" si="4"/>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GO</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INT(VLOOKUP($M29,$AN:$BA,MATCH($AX$1,$AN$1:$BA$1,0),0)*(VLOOKUP($N29,[2]ActorTable!$1:$1048576,MATCH("표준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VLOOKUP($M29,$AN:$BA,MATCH($AZ$1,$AN$1:$BA$1,0),0)+INT($H29*(VLOOKUP($M29,$AN:$BA,MATCH($BA$1,$AN$1:$BA$1,0),0)-VLOOKUP($M29,$AN:$BA,MATCH($AZ$1,$AN$1:$BA$1,0),0)+1))),
IF($M29="지정 캐릭터 PP",
  IF(AND(OR($B29=10,$B29=11),$M29=OFFSET($M29,-1,0)),OFFSET(Q29,-1,0),
    INT($O29*VLOOKUP($M29,$AN:$BA,MATCH($AX$1,$AN$1:$BA$1,0),0)*IF($O29&lt;=15,1,1+($O29-15)^0.5/8)*CHOOSE(MID($N29,7,1)+1,1,1.25,2))),
"그외없음")))))))</f>
        <v>삭제</v>
      </c>
      <c r="R29">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영웅등급"),VLOOKUP($M29,$AN:$BA,MATCH($AX$1,$AN$1:$BA$1,0),0),
IF(OR($M29="지정 캐릭터",IF(ISERROR(FIND("지정 캐릭터 LBP",$M29)),0,1)),
  IF(AND(OR($B29=10,$B29=11),$M29=OFFSET($M29,-1,0)),OFFSET(R29,-1,0),
    INT(VLOOKUP($M29,$AN:$BA,MATCH($AX$1,$AN$1:$BA$1,0),0)*(VLOOKUP($N29,[2]ActorTable!$1:$1048576,MATCH("표준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VLOOKUP($M29,$AN:$BA,MATCH($AX$1,$AN$1:$BA$1,0),0)+INT($I29*(VLOOKUP($M29,$AN:$BA,MATCH($AY$1,$AN$1:$BA$1,0),0)-VLOOKUP($M29,$AN:$BA,MATCH($AX$1,$AN$1:$BA$1,0),0)+1))),
IF($M29="지정 캐릭터 PP",
  IF(AND(OR($B29=10,$B29=11),$M29=OFFSET($M29,-1,0)),OFFSET(R29,-1,0),
    INT($O29*VLOOKUP($M29,$AN:$BA,MATCH($AX$1,$AN$1:$BA$1,0),0)*IF($O29&lt;=15,1,1+($O29-15)^0.5/8)*CHOOSE(MID($N29,7,1)+1,1,1.25,2)*(VLOOKUP($M29,$AN:$BA,MATCH($AY$1,$AN$1:$BA$1,0),0)+$I29*(VLOOKUP($M29,$AN:$BA,MATCH($AZ$1,$AN$1:$BA$1,0),0)-VLOOKUP($M29,$AN:$BA,MATCH($AY$1,$AN$1:$BA$1,0),0))))),
IF(OR($M29="안 지정 캐릭터 PP 일반등급",$M29="안 지정 캐릭터 PP 영웅등급"),
  IF(AND(OR($B29=10,$B29=11),$M29=OFFSET($M29,-1,0)),OFFSET(R29,-1,0),
    $O29*VLOOKUP($M29,$AN:$BA,MATCH($AX$1,$AN$1:$BA$1,0),0)),
"그외없음")))))))</f>
        <v>800</v>
      </c>
      <c r="S29" t="str">
        <f ca="1">IF(OR(ISNUMBER(N29),N29="삭제"),"",
IF(LEFT(N29,5)="Equip",
  IF($BN$1&lt;VLOOKUP(N29,[1]EquipTable!$1:$1048576,MATCH("업데이트순번",[1]EquipTable!$1:$1,0),0),"업데이트순번이상",""),
IF(LEFT(N29,5)="Actor",
  IF($BW$1&lt;VLOOKUP(N29,[2]ActorTable!$1:$1048576,MATCH("업데이트순번",[2]ActorTable!$1:$1,0),0),"업데이트순번이상",""),
"그외없음")))</f>
        <v/>
      </c>
      <c r="T29">
        <f t="shared" ca="1" si="5"/>
        <v>0</v>
      </c>
      <c r="U29" t="s">
        <v>83</v>
      </c>
      <c r="V29" t="s">
        <v>190</v>
      </c>
      <c r="W29">
        <v>1</v>
      </c>
      <c r="X29" t="s">
        <v>129</v>
      </c>
      <c r="Z29">
        <v>3600</v>
      </c>
      <c r="AA29" t="str">
        <f t="shared" ca="1" si="6"/>
        <v>fe</v>
      </c>
      <c r="AB29" t="s">
        <v>83</v>
      </c>
      <c r="AC29" t="s">
        <v>256</v>
      </c>
      <c r="AD29">
        <v>1</v>
      </c>
      <c r="AE29" t="s">
        <v>129</v>
      </c>
      <c r="AG29">
        <v>7700</v>
      </c>
      <c r="AH29" t="str">
        <f t="shared" si="7"/>
        <v/>
      </c>
      <c r="AI29" t="str">
        <f ca="1">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왕조의 블레이드</v>
      </c>
      <c r="AJ29">
        <v>1</v>
      </c>
      <c r="AK29"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v>
      </c>
      <c r="AL29" t="str">
        <f t="shared" ca="1" si="8"/>
        <v>{"dy":3,"sl":7,"tp":"fe","vl":"Equip8102","cn":1,"pt":"GO","pr":7700}</v>
      </c>
      <c r="BK29">
        <f ca="1">IF(VLOOKUP($BT29,[1]EquipTable!$1:$1048576,MATCH("업데이트순번",[1]EquipTable!$1:$1,0),0)&lt;=$BN$1,1,0)
*IF(MID(BT29,7,1)="4",0.1,1)</f>
        <v>1</v>
      </c>
      <c r="BL29">
        <f ca="1">IF(VLOOKUP($BT29,[1]EquipTable!$1:$1048576,MATCH("업데이트순번",[1]EquipTable!$1:$1,0),0)&lt;=$BN$1,1,0)
*IF(MID(BT29,7,1)="4",0.1,1)
*IF(AND(MID(BT29,7,1)&lt;&gt;"4",OR(MID(BT29,6,1)="6",MID(BT29,6,1)="7")),3,1)</f>
        <v>1</v>
      </c>
      <c r="BM29">
        <f ca="1">IF(VLOOKUP($BT29,[1]EquipTable!$1:$1048576,MATCH("업데이트순번",[1]EquipTable!$1:$1,0),0)&lt;=$BN$1,1,0)
*IF(MID(BT29,7,1)="4",0.1,1)
*IF(AND(MID(BT29,7,1)&lt;&gt;"4",MID(BT29,6,1)="8"),4,1)</f>
        <v>1</v>
      </c>
      <c r="BN29">
        <f t="shared" ca="1" si="14"/>
        <v>1.3550135501355014E-2</v>
      </c>
      <c r="BO29">
        <f t="shared" ca="1" si="15"/>
        <v>9.4517958412098316E-3</v>
      </c>
      <c r="BP29">
        <f t="shared" ca="1" si="16"/>
        <v>1.0224948875255624E-2</v>
      </c>
      <c r="BQ29">
        <f t="shared" ca="1" si="17"/>
        <v>0.23577235772357719</v>
      </c>
      <c r="BR29">
        <f t="shared" ca="1" si="20"/>
        <v>0.16446124763705111</v>
      </c>
      <c r="BS29">
        <f t="shared" ca="1" si="21"/>
        <v>0.17791411042944791</v>
      </c>
      <c r="BT29" t="str">
        <f ca="1">OFFSET([1]EquipTable!$A$1,ROW()-1,0)</f>
        <v>Equip2002</v>
      </c>
      <c r="BV29">
        <f ca="1">IF(VLOOKUP($BY29,[2]ActorTable!$1:$1048576,MATCH("업데이트순번",[2]ActorTable!$1:$1,0),0)&lt;=$BW$1,1,0)
*IF(MID(BY29,7,1)="2",0.1,1)</f>
        <v>1</v>
      </c>
      <c r="BW29">
        <f t="shared" ca="1" si="18"/>
        <v>3.9215686274509796E-2</v>
      </c>
      <c r="BX29">
        <f t="shared" ca="1" si="19"/>
        <v>0.75294117647058789</v>
      </c>
      <c r="BY29" t="str">
        <f ca="1">OFFSET([2]ActorTable!$A$1,ROW()-1,0)</f>
        <v>Actor2128</v>
      </c>
      <c r="BZ29" t="str">
        <f ca="1">VLOOKUP($BY29,[2]ActorTable!$1:$1048576,MATCH("이름참고",[2]ActorTable!$1:$1,0),0)</f>
        <v>원더</v>
      </c>
    </row>
    <row r="30" spans="1:78">
      <c r="A30">
        <v>3</v>
      </c>
      <c r="B30">
        <v>8</v>
      </c>
      <c r="C30">
        <f t="shared" si="0"/>
        <v>0</v>
      </c>
      <c r="D30">
        <f t="shared" ca="1" si="27"/>
        <v>0.12484592359080016</v>
      </c>
      <c r="E30">
        <f t="shared" ca="1" si="27"/>
        <v>0.78940793959783795</v>
      </c>
      <c r="F30">
        <f t="shared" ca="1" si="27"/>
        <v>0.38621331690246363</v>
      </c>
      <c r="G30">
        <f t="shared" ca="1" si="27"/>
        <v>0.79885486377085824</v>
      </c>
      <c r="H30">
        <f t="shared" ca="1" si="27"/>
        <v>0.4938272677251635</v>
      </c>
      <c r="I30">
        <f t="shared" ca="1" si="27"/>
        <v>3.2938641861503082E-2</v>
      </c>
      <c r="M30" t="str">
        <f t="shared" ca="1" si="2"/>
        <v>삭제</v>
      </c>
      <c r="N30" t="str">
        <f t="shared" ca="1" si="3"/>
        <v>삭제</v>
      </c>
      <c r="O30" t="str">
        <f t="shared" ca="1" si="4"/>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INT(VLOOKUP($M30,$AN:$BA,MATCH($AX$1,$AN$1:$BA$1,0),0)*(VLOOKUP($N30,[2]ActorTable!$1:$1048576,MATCH("표준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VLOOKUP($M30,$AN:$BA,MATCH($AZ$1,$AN$1:$BA$1,0),0)+INT($H30*(VLOOKUP($M30,$AN:$BA,MATCH($BA$1,$AN$1:$BA$1,0),0)-VLOOKUP($M30,$AN:$BA,MATCH($AZ$1,$AN$1:$BA$1,0),0)+1))),
IF($M30="지정 캐릭터 PP",
  IF(AND(OR($B30=10,$B30=11),$M30=OFFSET($M30,-1,0)),OFFSET(Q30,-1,0),
    INT($O30*VLOOKUP($M30,$AN:$BA,MATCH($AX$1,$AN$1:$BA$1,0),0)*IF($O30&lt;=15,1,1+($O30-15)^0.5/8)*CHOOSE(MID($N30,7,1)+1,1,1.25,2))),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영웅등급"),VLOOKUP($M30,$AN:$BA,MATCH($AX$1,$AN$1:$BA$1,0),0),
IF(OR($M30="지정 캐릭터",IF(ISERROR(FIND("지정 캐릭터 LBP",$M30)),0,1)),
  IF(AND(OR($B30=10,$B30=11),$M30=OFFSET($M30,-1,0)),OFFSET(R30,-1,0),
    INT(VLOOKUP($M30,$AN:$BA,MATCH($AX$1,$AN$1:$BA$1,0),0)*(VLOOKUP($N30,[2]ActorTable!$1:$1048576,MATCH("표준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VLOOKUP($M30,$AN:$BA,MATCH($AX$1,$AN$1:$BA$1,0),0)+INT($I30*(VLOOKUP($M30,$AN:$BA,MATCH($AY$1,$AN$1:$BA$1,0),0)-VLOOKUP($M30,$AN:$BA,MATCH($AX$1,$AN$1:$BA$1,0),0)+1))),
IF($M30="지정 캐릭터 PP",
  IF(AND(OR($B30=10,$B30=11),$M30=OFFSET($M30,-1,0)),OFFSET(R30,-1,0),
    INT($O30*VLOOKUP($M30,$AN:$BA,MATCH($AX$1,$AN$1:$BA$1,0),0)*IF($O30&lt;=15,1,1+($O30-15)^0.5/8)*CHOOSE(MID($N30,7,1)+1,1,1.25,2)*(VLOOKUP($M30,$AN:$BA,MATCH($AY$1,$AN$1:$BA$1,0),0)+$I30*(VLOOKUP($M30,$AN:$BA,MATCH($AZ$1,$AN$1:$BA$1,0),0)-VLOOKUP($M30,$AN:$BA,MATCH($AY$1,$AN$1:$BA$1,0),0))))),
IF(OR($M30="안 지정 캐릭터 PP 일반등급",$M30="안 지정 캐릭터 PP 영웅등급"),
  IF(AND(OR($B30=10,$B30=11),$M30=OFFSET($M30,-1,0)),OFFSET(R30,-1,0),
    $O30*VLOOKUP($M30,$AN:$BA,MATCH($AX$1,$AN$1:$BA$1,0),0)),
"그외없음")))))))</f>
        <v>삭제</v>
      </c>
      <c r="S30" t="str">
        <f ca="1">IF(OR(ISNUMBER(N30),N30="삭제"),"",
IF(LEFT(N30,5)="Equip",
  IF($BN$1&lt;VLOOKUP(N30,[1]EquipTable!$1:$1048576,MATCH("업데이트순번",[1]EquipTable!$1:$1,0),0),"업데이트순번이상",""),
IF(LEFT(N30,5)="Actor",
  IF($BW$1&lt;VLOOKUP(N30,[2]ActorTable!$1:$1048576,MATCH("업데이트순번",[2]ActorTable!$1:$1,0),0),"업데이트순번이상",""),
"그외없음")))</f>
        <v/>
      </c>
      <c r="T30">
        <f t="shared" ca="1" si="5"/>
        <v>0</v>
      </c>
      <c r="AA30" t="str">
        <f t="shared" ca="1" si="6"/>
        <v/>
      </c>
      <c r="AH30" t="str">
        <f t="shared" si="7"/>
        <v/>
      </c>
      <c r="AI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J30">
        <v>1</v>
      </c>
      <c r="AK30"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v>
      </c>
      <c r="AL30" t="str">
        <f t="shared" ca="1" si="8"/>
        <v>{"dy":3,"sl":8}</v>
      </c>
      <c r="BK30">
        <f ca="1">IF(VLOOKUP($BT30,[1]EquipTable!$1:$1048576,MATCH("업데이트순번",[1]EquipTable!$1:$1,0),0)&lt;=$BN$1,1,0)
*IF(MID(BT30,7,1)="4",0.1,1)</f>
        <v>1</v>
      </c>
      <c r="BL30">
        <f ca="1">IF(VLOOKUP($BT30,[1]EquipTable!$1:$1048576,MATCH("업데이트순번",[1]EquipTable!$1:$1,0),0)&lt;=$BN$1,1,0)
*IF(MID(BT30,7,1)="4",0.1,1)
*IF(AND(MID(BT30,7,1)&lt;&gt;"4",OR(MID(BT30,6,1)="6",MID(BT30,6,1)="7")),3,1)</f>
        <v>1</v>
      </c>
      <c r="BM30">
        <f ca="1">IF(VLOOKUP($BT30,[1]EquipTable!$1:$1048576,MATCH("업데이트순번",[1]EquipTable!$1:$1,0),0)&lt;=$BN$1,1,0)
*IF(MID(BT30,7,1)="4",0.1,1)
*IF(AND(MID(BT30,7,1)&lt;&gt;"4",MID(BT30,6,1)="8"),4,1)</f>
        <v>1</v>
      </c>
      <c r="BN30">
        <f t="shared" ca="1" si="14"/>
        <v>1.3550135501355014E-2</v>
      </c>
      <c r="BO30">
        <f t="shared" ca="1" si="15"/>
        <v>9.4517958412098316E-3</v>
      </c>
      <c r="BP30">
        <f t="shared" ca="1" si="16"/>
        <v>1.0224948875255624E-2</v>
      </c>
      <c r="BQ30">
        <f t="shared" ca="1" si="17"/>
        <v>0.24932249322493219</v>
      </c>
      <c r="BR30">
        <f t="shared" ca="1" si="20"/>
        <v>0.17391304347826095</v>
      </c>
      <c r="BS30">
        <f t="shared" ca="1" si="21"/>
        <v>0.18813905930470354</v>
      </c>
      <c r="BT30" t="str">
        <f ca="1">OFFSET([1]EquipTable!$A$1,ROW()-1,0)</f>
        <v>Equip2101</v>
      </c>
      <c r="BV30">
        <f ca="1">IF(VLOOKUP($BY30,[2]ActorTable!$1:$1048576,MATCH("업데이트순번",[2]ActorTable!$1:$1,0),0)&lt;=$BW$1,1,0)
*IF(MID(BY30,7,1)="2",0.1,1)</f>
        <v>1</v>
      </c>
      <c r="BW30">
        <f t="shared" ca="1" si="18"/>
        <v>3.9215686274509796E-2</v>
      </c>
      <c r="BX30">
        <f t="shared" ca="1" si="19"/>
        <v>0.79215686274509767</v>
      </c>
      <c r="BY30" t="str">
        <f ca="1">OFFSET([2]ActorTable!$A$1,ROW()-1,0)</f>
        <v>Actor1029</v>
      </c>
      <c r="BZ30" t="str">
        <f ca="1">VLOOKUP($BY30,[2]ActorTable!$1:$1048576,MATCH("이름참고",[2]ActorTable!$1:$1,0),0)</f>
        <v>에이잭</v>
      </c>
    </row>
    <row r="31" spans="1:78">
      <c r="A31">
        <v>3</v>
      </c>
      <c r="B31">
        <v>9</v>
      </c>
      <c r="C31">
        <f t="shared" si="0"/>
        <v>0</v>
      </c>
      <c r="D31">
        <f t="shared" ca="1" si="27"/>
        <v>0.7868808404287374</v>
      </c>
      <c r="E31">
        <f t="shared" ca="1" si="27"/>
        <v>0.21512216214555413</v>
      </c>
      <c r="F31">
        <f t="shared" ca="1" si="27"/>
        <v>0.87216122261691609</v>
      </c>
      <c r="G31">
        <f t="shared" ca="1" si="27"/>
        <v>0.61330158089947429</v>
      </c>
      <c r="H31">
        <f t="shared" ca="1" si="27"/>
        <v>0.43120489916010685</v>
      </c>
      <c r="I31">
        <f t="shared" ca="1" si="27"/>
        <v>0.61293803388196488</v>
      </c>
      <c r="M31" t="str">
        <f t="shared" ca="1" si="2"/>
        <v>삭제</v>
      </c>
      <c r="N31" t="str">
        <f t="shared" ca="1" si="3"/>
        <v>삭제</v>
      </c>
      <c r="O31" t="str">
        <f t="shared" ca="1" si="4"/>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INT(VLOOKUP($M31,$AN:$BA,MATCH($AX$1,$AN$1:$BA$1,0),0)*(VLOOKUP($N31,[2]ActorTable!$1:$1048576,MATCH("표준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VLOOKUP($M31,$AN:$BA,MATCH($AZ$1,$AN$1:$BA$1,0),0)+INT($H31*(VLOOKUP($M31,$AN:$BA,MATCH($BA$1,$AN$1:$BA$1,0),0)-VLOOKUP($M31,$AN:$BA,MATCH($AZ$1,$AN$1:$BA$1,0),0)+1))),
IF($M31="지정 캐릭터 PP",
  IF(AND(OR($B31=10,$B31=11),$M31=OFFSET($M31,-1,0)),OFFSET(Q31,-1,0),
    INT($O31*VLOOKUP($M31,$AN:$BA,MATCH($AX$1,$AN$1:$BA$1,0),0)*IF($O31&lt;=15,1,1+($O31-15)^0.5/8)*CHOOSE(MID($N31,7,1)+1,1,1.25,2))),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영웅등급"),VLOOKUP($M31,$AN:$BA,MATCH($AX$1,$AN$1:$BA$1,0),0),
IF(OR($M31="지정 캐릭터",IF(ISERROR(FIND("지정 캐릭터 LBP",$M31)),0,1)),
  IF(AND(OR($B31=10,$B31=11),$M31=OFFSET($M31,-1,0)),OFFSET(R31,-1,0),
    INT(VLOOKUP($M31,$AN:$BA,MATCH($AX$1,$AN$1:$BA$1,0),0)*(VLOOKUP($N31,[2]ActorTable!$1:$1048576,MATCH("표준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VLOOKUP($M31,$AN:$BA,MATCH($AX$1,$AN$1:$BA$1,0),0)+INT($I31*(VLOOKUP($M31,$AN:$BA,MATCH($AY$1,$AN$1:$BA$1,0),0)-VLOOKUP($M31,$AN:$BA,MATCH($AX$1,$AN$1:$BA$1,0),0)+1))),
IF($M31="지정 캐릭터 PP",
  IF(AND(OR($B31=10,$B31=11),$M31=OFFSET($M31,-1,0)),OFFSET(R31,-1,0),
    INT($O31*VLOOKUP($M31,$AN:$BA,MATCH($AX$1,$AN$1:$BA$1,0),0)*IF($O31&lt;=15,1,1+($O31-15)^0.5/8)*CHOOSE(MID($N31,7,1)+1,1,1.25,2)*(VLOOKUP($M31,$AN:$BA,MATCH($AY$1,$AN$1:$BA$1,0),0)+$I31*(VLOOKUP($M31,$AN:$BA,MATCH($AZ$1,$AN$1:$BA$1,0),0)-VLOOKUP($M31,$AN:$BA,MATCH($AY$1,$AN$1:$BA$1,0),0))))),
IF(OR($M31="안 지정 캐릭터 PP 일반등급",$M31="안 지정 캐릭터 PP 영웅등급"),
  IF(AND(OR($B31=10,$B31=11),$M31=OFFSET($M31,-1,0)),OFFSET(R31,-1,0),
    $O31*VLOOKUP($M31,$AN:$BA,MATCH($AX$1,$AN$1:$BA$1,0),0)),
"그외없음")))))))</f>
        <v>삭제</v>
      </c>
      <c r="S31" t="str">
        <f ca="1">IF(OR(ISNUMBER(N31),N31="삭제"),"",
IF(LEFT(N31,5)="Equip",
  IF($BN$1&lt;VLOOKUP(N31,[1]EquipTable!$1:$1048576,MATCH("업데이트순번",[1]EquipTable!$1:$1,0),0),"업데이트순번이상",""),
IF(LEFT(N31,5)="Actor",
  IF($BW$1&lt;VLOOKUP(N31,[2]ActorTable!$1:$1048576,MATCH("업데이트순번",[2]ActorTable!$1:$1,0),0),"업데이트순번이상",""),
"그외없음")))</f>
        <v/>
      </c>
      <c r="T31">
        <f t="shared" ca="1" si="5"/>
        <v>0</v>
      </c>
      <c r="AA31" t="str">
        <f t="shared" ca="1" si="6"/>
        <v/>
      </c>
      <c r="AH31" t="str">
        <f t="shared" si="7"/>
        <v/>
      </c>
      <c r="AI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J31">
        <v>1</v>
      </c>
      <c r="AK31"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v>
      </c>
      <c r="AL31" t="str">
        <f t="shared" ca="1" si="8"/>
        <v>{"dy":3,"sl":9}</v>
      </c>
      <c r="BK31">
        <f ca="1">IF(VLOOKUP($BT31,[1]EquipTable!$1:$1048576,MATCH("업데이트순번",[1]EquipTable!$1:$1,0),0)&lt;=$BN$1,1,0)
*IF(MID(BT31,7,1)="4",0.1,1)</f>
        <v>1</v>
      </c>
      <c r="BL31">
        <f ca="1">IF(VLOOKUP($BT31,[1]EquipTable!$1:$1048576,MATCH("업데이트순번",[1]EquipTable!$1:$1,0),0)&lt;=$BN$1,1,0)
*IF(MID(BT31,7,1)="4",0.1,1)
*IF(AND(MID(BT31,7,1)&lt;&gt;"4",OR(MID(BT31,6,1)="6",MID(BT31,6,1)="7")),3,1)</f>
        <v>1</v>
      </c>
      <c r="BM31">
        <f ca="1">IF(VLOOKUP($BT31,[1]EquipTable!$1:$1048576,MATCH("업데이트순번",[1]EquipTable!$1:$1,0),0)&lt;=$BN$1,1,0)
*IF(MID(BT31,7,1)="4",0.1,1)
*IF(AND(MID(BT31,7,1)&lt;&gt;"4",MID(BT31,6,1)="8"),4,1)</f>
        <v>1</v>
      </c>
      <c r="BN31">
        <f t="shared" ca="1" si="14"/>
        <v>1.3550135501355014E-2</v>
      </c>
      <c r="BO31">
        <f t="shared" ca="1" si="15"/>
        <v>9.4517958412098316E-3</v>
      </c>
      <c r="BP31">
        <f t="shared" ca="1" si="16"/>
        <v>1.0224948875255624E-2</v>
      </c>
      <c r="BQ31">
        <f t="shared" ca="1" si="17"/>
        <v>0.26287262872628719</v>
      </c>
      <c r="BR31">
        <f t="shared" ca="1" si="20"/>
        <v>0.18336483931947078</v>
      </c>
      <c r="BS31">
        <f t="shared" ca="1" si="21"/>
        <v>0.19836400817995917</v>
      </c>
      <c r="BT31" t="str">
        <f ca="1">OFFSET([1]EquipTable!$A$1,ROW()-1,0)</f>
        <v>Equip2102</v>
      </c>
      <c r="BV31">
        <f ca="1">IF(VLOOKUP($BY31,[2]ActorTable!$1:$1048576,MATCH("업데이트순번",[2]ActorTable!$1:$1,0),0)&lt;=$BW$1,1,0)
*IF(MID(BY31,7,1)="2",0.1,1)</f>
        <v>1</v>
      </c>
      <c r="BW31">
        <f t="shared" ca="1" si="18"/>
        <v>3.9215686274509796E-2</v>
      </c>
      <c r="BX31">
        <f t="shared" ca="1" si="19"/>
        <v>0.83137254901960744</v>
      </c>
      <c r="BY31" t="str">
        <f ca="1">OFFSET([2]ActorTable!$A$1,ROW()-1,0)</f>
        <v>Actor0030</v>
      </c>
      <c r="BZ31" t="str">
        <f ca="1">VLOOKUP($BY31,[2]ActorTable!$1:$1048576,MATCH("이름참고",[2]ActorTable!$1:$1,0),0)</f>
        <v>도스로프</v>
      </c>
    </row>
    <row r="32" spans="1:78">
      <c r="A32">
        <v>4</v>
      </c>
      <c r="B32">
        <v>0</v>
      </c>
      <c r="C32">
        <f t="shared" si="0"/>
        <v>0</v>
      </c>
      <c r="D32">
        <f t="shared" ref="D32:I41" ca="1" si="28">RAND()</f>
        <v>0.39740220781394808</v>
      </c>
      <c r="E32">
        <f t="shared" ca="1" si="28"/>
        <v>0.76093498150467431</v>
      </c>
      <c r="F32">
        <f t="shared" ca="1" si="28"/>
        <v>0.16464074973130272</v>
      </c>
      <c r="G32">
        <f t="shared" ca="1" si="28"/>
        <v>0.69622237918247287</v>
      </c>
      <c r="H32">
        <f t="shared" ca="1" si="28"/>
        <v>0.44611414750778478</v>
      </c>
      <c r="I32">
        <f t="shared" ca="1" si="28"/>
        <v>0.16307011411857697</v>
      </c>
      <c r="M32" t="str">
        <f t="shared" ca="1" si="2"/>
        <v>지정 장비</v>
      </c>
      <c r="N32" t="str">
        <f t="shared" ca="1" si="3"/>
        <v>Equip6301</v>
      </c>
      <c r="O32">
        <f t="shared" ca="1" si="4"/>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GO</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INT(VLOOKUP($M32,$AN:$BA,MATCH($AX$1,$AN$1:$BA$1,0),0)*(VLOOKUP($N32,[2]ActorTable!$1:$1048576,MATCH("표준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VLOOKUP($M32,$AN:$BA,MATCH($AZ$1,$AN$1:$BA$1,0),0)+INT($H32*(VLOOKUP($M32,$AN:$BA,MATCH($BA$1,$AN$1:$BA$1,0),0)-VLOOKUP($M32,$AN:$BA,MATCH($AZ$1,$AN$1:$BA$1,0),0)+1))),
IF($M32="지정 캐릭터 PP",
  IF(AND(OR($B32=10,$B32=11),$M32=OFFSET($M32,-1,0)),OFFSET(Q32,-1,0),
    INT($O32*VLOOKUP($M32,$AN:$BA,MATCH($AX$1,$AN$1:$BA$1,0),0)*IF($O32&lt;=15,1,1+($O32-15)^0.5/8)*CHOOSE(MID($N32,7,1)+1,1,1.25,2))),
"그외없음")))))))</f>
        <v>삭제</v>
      </c>
      <c r="R32">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영웅등급"),VLOOKUP($M32,$AN:$BA,MATCH($AX$1,$AN$1:$BA$1,0),0),
IF(OR($M32="지정 캐릭터",IF(ISERROR(FIND("지정 캐릭터 LBP",$M32)),0,1)),
  IF(AND(OR($B32=10,$B32=11),$M32=OFFSET($M32,-1,0)),OFFSET(R32,-1,0),
    INT(VLOOKUP($M32,$AN:$BA,MATCH($AX$1,$AN$1:$BA$1,0),0)*(VLOOKUP($N32,[2]ActorTable!$1:$1048576,MATCH("표준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VLOOKUP($M32,$AN:$BA,MATCH($AX$1,$AN$1:$BA$1,0),0)+INT($I32*(VLOOKUP($M32,$AN:$BA,MATCH($AY$1,$AN$1:$BA$1,0),0)-VLOOKUP($M32,$AN:$BA,MATCH($AX$1,$AN$1:$BA$1,0),0)+1))),
IF($M32="지정 캐릭터 PP",
  IF(AND(OR($B32=10,$B32=11),$M32=OFFSET($M32,-1,0)),OFFSET(R32,-1,0),
    INT($O32*VLOOKUP($M32,$AN:$BA,MATCH($AX$1,$AN$1:$BA$1,0),0)*IF($O32&lt;=15,1,1+($O32-15)^0.5/8)*CHOOSE(MID($N32,7,1)+1,1,1.25,2)*(VLOOKUP($M32,$AN:$BA,MATCH($AY$1,$AN$1:$BA$1,0),0)+$I32*(VLOOKUP($M32,$AN:$BA,MATCH($AZ$1,$AN$1:$BA$1,0),0)-VLOOKUP($M32,$AN:$BA,MATCH($AY$1,$AN$1:$BA$1,0),0))))),
IF(OR($M32="안 지정 캐릭터 PP 일반등급",$M32="안 지정 캐릭터 PP 영웅등급"),
  IF(AND(OR($B32=10,$B32=11),$M32=OFFSET($M32,-1,0)),OFFSET(R32,-1,0),
    $O32*VLOOKUP($M32,$AN:$BA,MATCH($AX$1,$AN$1:$BA$1,0),0)),
"그외없음")))))))</f>
        <v>22100</v>
      </c>
      <c r="S32" t="str">
        <f ca="1">IF(OR(ISNUMBER(N32),N32="삭제"),"",
IF(LEFT(N32,5)="Equip",
  IF($BN$1&lt;VLOOKUP(N32,[1]EquipTable!$1:$1048576,MATCH("업데이트순번",[1]EquipTable!$1:$1,0),0),"업데이트순번이상",""),
IF(LEFT(N32,5)="Actor",
  IF($BW$1&lt;VLOOKUP(N32,[2]ActorTable!$1:$1048576,MATCH("업데이트순번",[2]ActorTable!$1:$1,0),0),"업데이트순번이상",""),
"그외없음")))</f>
        <v/>
      </c>
      <c r="T32">
        <f t="shared" ca="1" si="5"/>
        <v>0</v>
      </c>
      <c r="U32" t="s">
        <v>83</v>
      </c>
      <c r="V32" t="s">
        <v>217</v>
      </c>
      <c r="W32">
        <v>1</v>
      </c>
      <c r="X32" t="s">
        <v>129</v>
      </c>
      <c r="Z32">
        <v>3400</v>
      </c>
      <c r="AA32" t="str">
        <f t="shared" ca="1" si="6"/>
        <v>fe</v>
      </c>
      <c r="AB32" t="s">
        <v>83</v>
      </c>
      <c r="AC32" t="s">
        <v>198</v>
      </c>
      <c r="AD32">
        <v>1</v>
      </c>
      <c r="AE32" t="s">
        <v>129</v>
      </c>
      <c r="AG32">
        <v>7100</v>
      </c>
      <c r="AH32" t="str">
        <f t="shared" si="7"/>
        <v/>
      </c>
      <c r="AI32" t="str">
        <f ca="1">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오디세이 픽액스</v>
      </c>
      <c r="AJ32">
        <v>1</v>
      </c>
      <c r="AK32"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v>
      </c>
      <c r="AL32" t="str">
        <f t="shared" ca="1" si="8"/>
        <v>{"dy":4,"sl":0,"tp":"fe","vl":"Equip0302","cn":1,"pt":"GO","pr":7100}</v>
      </c>
      <c r="BK32">
        <f ca="1">IF(VLOOKUP($BT32,[1]EquipTable!$1:$1048576,MATCH("업데이트순번",[1]EquipTable!$1:$1,0),0)&lt;=$BN$1,1,0)
*IF(MID(BT32,7,1)="4",0.1,1)</f>
        <v>1</v>
      </c>
      <c r="BL32">
        <f ca="1">IF(VLOOKUP($BT32,[1]EquipTable!$1:$1048576,MATCH("업데이트순번",[1]EquipTable!$1:$1,0),0)&lt;=$BN$1,1,0)
*IF(MID(BT32,7,1)="4",0.1,1)
*IF(AND(MID(BT32,7,1)&lt;&gt;"4",OR(MID(BT32,6,1)="6",MID(BT32,6,1)="7")),3,1)</f>
        <v>1</v>
      </c>
      <c r="BM32">
        <f ca="1">IF(VLOOKUP($BT32,[1]EquipTable!$1:$1048576,MATCH("업데이트순번",[1]EquipTable!$1:$1,0),0)&lt;=$BN$1,1,0)
*IF(MID(BT32,7,1)="4",0.1,1)
*IF(AND(MID(BT32,7,1)&lt;&gt;"4",MID(BT32,6,1)="8"),4,1)</f>
        <v>1</v>
      </c>
      <c r="BN32">
        <f t="shared" ca="1" si="14"/>
        <v>1.3550135501355014E-2</v>
      </c>
      <c r="BO32">
        <f t="shared" ca="1" si="15"/>
        <v>9.4517958412098316E-3</v>
      </c>
      <c r="BP32">
        <f t="shared" ca="1" si="16"/>
        <v>1.0224948875255624E-2</v>
      </c>
      <c r="BQ32">
        <f t="shared" ca="1" si="17"/>
        <v>0.27642276422764223</v>
      </c>
      <c r="BR32">
        <f t="shared" ca="1" si="20"/>
        <v>0.19281663516068062</v>
      </c>
      <c r="BS32">
        <f t="shared" ca="1" si="21"/>
        <v>0.2085889570552148</v>
      </c>
      <c r="BT32" t="str">
        <f ca="1">OFFSET([1]EquipTable!$A$1,ROW()-1,0)</f>
        <v>Equip2201</v>
      </c>
      <c r="BV32">
        <f ca="1">IF(VLOOKUP($BY32,[2]ActorTable!$1:$1048576,MATCH("업데이트순번",[2]ActorTable!$1:$1,0),0)&lt;=$BW$1,1,0)
*IF(MID(BY32,7,1)="2",0.1,1)</f>
        <v>0.1</v>
      </c>
      <c r="BW32">
        <f t="shared" ca="1" si="18"/>
        <v>3.9215686274509803E-3</v>
      </c>
      <c r="BX32">
        <f t="shared" ca="1" si="19"/>
        <v>0.87058823529411722</v>
      </c>
      <c r="BY32" t="str">
        <f ca="1">OFFSET([2]ActorTable!$A$1,ROW()-1,0)</f>
        <v>Actor3231</v>
      </c>
      <c r="BZ32" t="str">
        <f ca="1">VLOOKUP($BY32,[2]ActorTable!$1:$1048576,MATCH("이름참고",[2]ActorTable!$1:$1,0),0)</f>
        <v>라무무</v>
      </c>
    </row>
    <row r="33" spans="1:78">
      <c r="A33">
        <v>4</v>
      </c>
      <c r="B33">
        <v>1</v>
      </c>
      <c r="C33">
        <f t="shared" si="0"/>
        <v>0</v>
      </c>
      <c r="D33">
        <f t="shared" ca="1" si="28"/>
        <v>0.6429623712076008</v>
      </c>
      <c r="E33">
        <f t="shared" ca="1" si="28"/>
        <v>0.55678847833830858</v>
      </c>
      <c r="F33">
        <f t="shared" ca="1" si="28"/>
        <v>0.93875803669546654</v>
      </c>
      <c r="G33">
        <f t="shared" ca="1" si="28"/>
        <v>0.66304786588308462</v>
      </c>
      <c r="H33">
        <f t="shared" ca="1" si="28"/>
        <v>0.46801404269348146</v>
      </c>
      <c r="I33">
        <f t="shared" ca="1" si="28"/>
        <v>0.88875551829345323</v>
      </c>
      <c r="M33" t="str">
        <f t="shared" ca="1" si="2"/>
        <v>지정 장비</v>
      </c>
      <c r="N33" t="str">
        <f t="shared" ca="1" si="3"/>
        <v>Equip5001</v>
      </c>
      <c r="O33">
        <f t="shared" ca="1" si="4"/>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GO</v>
      </c>
      <c r="Q33" t="str">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INT(VLOOKUP($M33,$AN:$BA,MATCH($AX$1,$AN$1:$BA$1,0),0)*(VLOOKUP($N33,[2]ActorTable!$1:$1048576,MATCH("표준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VLOOKUP($M33,$AN:$BA,MATCH($AZ$1,$AN$1:$BA$1,0),0)+INT($H33*(VLOOKUP($M33,$AN:$BA,MATCH($BA$1,$AN$1:$BA$1,0),0)-VLOOKUP($M33,$AN:$BA,MATCH($AZ$1,$AN$1:$BA$1,0),0)+1))),
IF($M33="지정 캐릭터 PP",
  IF(AND(OR($B33=10,$B33=11),$M33=OFFSET($M33,-1,0)),OFFSET(Q33,-1,0),
    INT($O33*VLOOKUP($M33,$AN:$BA,MATCH($AX$1,$AN$1:$BA$1,0),0)*IF($O33&lt;=15,1,1+($O33-15)^0.5/8)*CHOOSE(MID($N33,7,1)+1,1,1.25,2))),
"그외없음")))))))</f>
        <v>삭제</v>
      </c>
      <c r="R33">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영웅등급"),VLOOKUP($M33,$AN:$BA,MATCH($AX$1,$AN$1:$BA$1,0),0),
IF(OR($M33="지정 캐릭터",IF(ISERROR(FIND("지정 캐릭터 LBP",$M33)),0,1)),
  IF(AND(OR($B33=10,$B33=11),$M33=OFFSET($M33,-1,0)),OFFSET(R33,-1,0),
    INT(VLOOKUP($M33,$AN:$BA,MATCH($AX$1,$AN$1:$BA$1,0),0)*(VLOOKUP($N33,[2]ActorTable!$1:$1048576,MATCH("표준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VLOOKUP($M33,$AN:$BA,MATCH($AX$1,$AN$1:$BA$1,0),0)+INT($I33*(VLOOKUP($M33,$AN:$BA,MATCH($AY$1,$AN$1:$BA$1,0),0)-VLOOKUP($M33,$AN:$BA,MATCH($AX$1,$AN$1:$BA$1,0),0)+1))),
IF($M33="지정 캐릭터 PP",
  IF(AND(OR($B33=10,$B33=11),$M33=OFFSET($M33,-1,0)),OFFSET(R33,-1,0),
    INT($O33*VLOOKUP($M33,$AN:$BA,MATCH($AX$1,$AN$1:$BA$1,0),0)*IF($O33&lt;=15,1,1+($O33-15)^0.5/8)*CHOOSE(MID($N33,7,1)+1,1,1.25,2)*(VLOOKUP($M33,$AN:$BA,MATCH($AY$1,$AN$1:$BA$1,0),0)+$I33*(VLOOKUP($M33,$AN:$BA,MATCH($AZ$1,$AN$1:$BA$1,0),0)-VLOOKUP($M33,$AN:$BA,MATCH($AY$1,$AN$1:$BA$1,0),0))))),
IF(OR($M33="안 지정 캐릭터 PP 일반등급",$M33="안 지정 캐릭터 PP 영웅등급"),
  IF(AND(OR($B33=10,$B33=11),$M33=OFFSET($M33,-1,0)),OFFSET(R33,-1,0),
    $O33*VLOOKUP($M33,$AN:$BA,MATCH($AX$1,$AN$1:$BA$1,0),0)),
"그외없음")))))))</f>
        <v>900</v>
      </c>
      <c r="S33" t="str">
        <f ca="1">IF(OR(ISNUMBER(N33),N33="삭제"),"",
IF(LEFT(N33,5)="Equip",
  IF($BN$1&lt;VLOOKUP(N33,[1]EquipTable!$1:$1048576,MATCH("업데이트순번",[1]EquipTable!$1:$1,0),0),"업데이트순번이상",""),
IF(LEFT(N33,5)="Actor",
  IF($BW$1&lt;VLOOKUP(N33,[2]ActorTable!$1:$1048576,MATCH("업데이트순번",[2]ActorTable!$1:$1,0),0),"업데이트순번이상",""),
"그외없음")))</f>
        <v/>
      </c>
      <c r="T33">
        <f t="shared" ca="1" si="5"/>
        <v>0</v>
      </c>
      <c r="U33" t="s">
        <v>83</v>
      </c>
      <c r="V33" t="s">
        <v>190</v>
      </c>
      <c r="W33">
        <v>1</v>
      </c>
      <c r="X33" t="s">
        <v>129</v>
      </c>
      <c r="Z33">
        <v>3500</v>
      </c>
      <c r="AA33" t="str">
        <f t="shared" ca="1" si="6"/>
        <v>fe</v>
      </c>
      <c r="AB33" t="s">
        <v>83</v>
      </c>
      <c r="AC33" t="s">
        <v>274</v>
      </c>
      <c r="AD33">
        <v>1</v>
      </c>
      <c r="AE33" t="s">
        <v>133</v>
      </c>
      <c r="AG33">
        <v>10</v>
      </c>
      <c r="AH33" t="str">
        <f t="shared" si="7"/>
        <v/>
      </c>
      <c r="AI33" t="str">
        <f ca="1">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자작나무 도끼</v>
      </c>
      <c r="AJ33">
        <v>1</v>
      </c>
      <c r="AK33"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v>
      </c>
      <c r="AL33" t="str">
        <f t="shared" ca="1" si="8"/>
        <v>{"dy":4,"sl":1,"tp":"fe","vl":"Equip0301","cn":1,"pt":"DI","pr":10}</v>
      </c>
      <c r="BK33">
        <f ca="1">IF(VLOOKUP($BT33,[1]EquipTable!$1:$1048576,MATCH("업데이트순번",[1]EquipTable!$1:$1,0),0)&lt;=$BN$1,1,0)
*IF(MID(BT33,7,1)="4",0.1,1)</f>
        <v>1</v>
      </c>
      <c r="BL33">
        <f ca="1">IF(VLOOKUP($BT33,[1]EquipTable!$1:$1048576,MATCH("업데이트순번",[1]EquipTable!$1:$1,0),0)&lt;=$BN$1,1,0)
*IF(MID(BT33,7,1)="4",0.1,1)
*IF(AND(MID(BT33,7,1)&lt;&gt;"4",OR(MID(BT33,6,1)="6",MID(BT33,6,1)="7")),3,1)</f>
        <v>1</v>
      </c>
      <c r="BM33">
        <f ca="1">IF(VLOOKUP($BT33,[1]EquipTable!$1:$1048576,MATCH("업데이트순번",[1]EquipTable!$1:$1,0),0)&lt;=$BN$1,1,0)
*IF(MID(BT33,7,1)="4",0.1,1)
*IF(AND(MID(BT33,7,1)&lt;&gt;"4",MID(BT33,6,1)="8"),4,1)</f>
        <v>1</v>
      </c>
      <c r="BN33">
        <f t="shared" ca="1" si="14"/>
        <v>1.3550135501355014E-2</v>
      </c>
      <c r="BO33">
        <f t="shared" ca="1" si="15"/>
        <v>9.4517958412098316E-3</v>
      </c>
      <c r="BP33">
        <f t="shared" ca="1" si="16"/>
        <v>1.0224948875255624E-2</v>
      </c>
      <c r="BQ33">
        <f t="shared" ca="1" si="17"/>
        <v>0.28997289972899726</v>
      </c>
      <c r="BR33">
        <f t="shared" ca="1" si="20"/>
        <v>0.20226843100189046</v>
      </c>
      <c r="BS33">
        <f t="shared" ca="1" si="21"/>
        <v>0.21881390593047043</v>
      </c>
      <c r="BT33" t="str">
        <f ca="1">OFFSET([1]EquipTable!$A$1,ROW()-1,0)</f>
        <v>Equip2202</v>
      </c>
      <c r="BV33">
        <f ca="1">IF(VLOOKUP($BY33,[2]ActorTable!$1:$1048576,MATCH("업데이트순번",[2]ActorTable!$1:$1,0),0)&lt;=$BW$1,1,0)
*IF(MID(BY33,7,1)="2",0.1,1)</f>
        <v>0</v>
      </c>
      <c r="BW33">
        <f t="shared" ca="1" si="18"/>
        <v>0</v>
      </c>
      <c r="BX33">
        <f t="shared" ca="1" si="19"/>
        <v>0.87450980392156819</v>
      </c>
      <c r="BY33" t="str">
        <f ca="1">OFFSET([2]ActorTable!$A$1,ROW()-1,0)</f>
        <v>Actor9932</v>
      </c>
      <c r="BZ33" t="str">
        <f ca="1">VLOOKUP($BY33,[2]ActorTable!$1:$1048576,MATCH("이름참고",[2]ActorTable!$1:$1,0),0)</f>
        <v>스트링없음</v>
      </c>
    </row>
    <row r="34" spans="1:78">
      <c r="A34">
        <v>4</v>
      </c>
      <c r="B34">
        <v>2</v>
      </c>
      <c r="C34">
        <f t="shared" si="0"/>
        <v>0</v>
      </c>
      <c r="D34">
        <f t="shared" ca="1" si="28"/>
        <v>0.8059365870039702</v>
      </c>
      <c r="E34">
        <f t="shared" ca="1" si="28"/>
        <v>0.20863661856371585</v>
      </c>
      <c r="F34">
        <f t="shared" ca="1" si="28"/>
        <v>5.7261725211478098E-2</v>
      </c>
      <c r="G34">
        <f t="shared" ca="1" si="28"/>
        <v>0.62867856744305217</v>
      </c>
      <c r="H34">
        <f t="shared" ca="1" si="28"/>
        <v>0.35184349633513456</v>
      </c>
      <c r="I34">
        <f t="shared" ca="1" si="28"/>
        <v>0.53482016214987771</v>
      </c>
      <c r="M34" t="str">
        <f t="shared" ca="1" si="2"/>
        <v>안 지정 캐릭터 PP 영웅등급</v>
      </c>
      <c r="N34">
        <f t="shared" ca="1" si="3"/>
        <v>20863</v>
      </c>
      <c r="O34">
        <f t="shared" ca="1" si="4"/>
        <v>10</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INT(VLOOKUP($M34,$AN:$BA,MATCH($AX$1,$AN$1:$BA$1,0),0)*(VLOOKUP($N34,[2]ActorTable!$1:$1048576,MATCH("표준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VLOOKUP($M34,$AN:$BA,MATCH($AZ$1,$AN$1:$BA$1,0),0)+INT($H34*(VLOOKUP($M34,$AN:$BA,MATCH($BA$1,$AN$1:$BA$1,0),0)-VLOOKUP($M34,$AN:$BA,MATCH($AZ$1,$AN$1:$BA$1,0),0)+1))),
IF($M34="지정 캐릭터 PP",
  IF(AND(OR($B34=10,$B34=11),$M34=OFFSET($M34,-1,0)),OFFSET(Q34,-1,0),
    INT($O34*VLOOKUP($M34,$AN:$BA,MATCH($AX$1,$AN$1:$BA$1,0),0)*IF($O34&lt;=15,1,1+($O34-15)^0.5/8)*CHOOSE(MID($N34,7,1)+1,1,1.25,2))),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영웅등급"),VLOOKUP($M34,$AN:$BA,MATCH($AX$1,$AN$1:$BA$1,0),0),
IF(OR($M34="지정 캐릭터",IF(ISERROR(FIND("지정 캐릭터 LBP",$M34)),0,1)),
  IF(AND(OR($B34=10,$B34=11),$M34=OFFSET($M34,-1,0)),OFFSET(R34,-1,0),
    INT(VLOOKUP($M34,$AN:$BA,MATCH($AX$1,$AN$1:$BA$1,0),0)*(VLOOKUP($N34,[2]ActorTable!$1:$1048576,MATCH("표준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VLOOKUP($M34,$AN:$BA,MATCH($AX$1,$AN$1:$BA$1,0),0)+INT($I34*(VLOOKUP($M34,$AN:$BA,MATCH($AY$1,$AN$1:$BA$1,0),0)-VLOOKUP($M34,$AN:$BA,MATCH($AX$1,$AN$1:$BA$1,0),0)+1))),
IF($M34="지정 캐릭터 PP",
  IF(AND(OR($B34=10,$B34=11),$M34=OFFSET($M34,-1,0)),OFFSET(R34,-1,0),
    INT($O34*VLOOKUP($M34,$AN:$BA,MATCH($AX$1,$AN$1:$BA$1,0),0)*IF($O34&lt;=15,1,1+($O34-15)^0.5/8)*CHOOSE(MID($N34,7,1)+1,1,1.25,2)*(VLOOKUP($M34,$AN:$BA,MATCH($AY$1,$AN$1:$BA$1,0),0)+$I34*(VLOOKUP($M34,$AN:$BA,MATCH($AZ$1,$AN$1:$BA$1,0),0)-VLOOKUP($M34,$AN:$BA,MATCH($AY$1,$AN$1:$BA$1,0),0))))),
IF(OR($M34="안 지정 캐릭터 PP 일반등급",$M34="안 지정 캐릭터 PP 영웅등급"),
  IF(AND(OR($B34=10,$B34=11),$M34=OFFSET($M34,-1,0)),OFFSET(R34,-1,0),
    $O34*VLOOKUP($M34,$AN:$BA,MATCH($AX$1,$AN$1:$BA$1,0),0)),
"그외없음")))))))</f>
        <v>1000</v>
      </c>
      <c r="S34" t="str">
        <f ca="1">IF(OR(ISNUMBER(N34),N34="삭제"),"",
IF(LEFT(N34,5)="Equip",
  IF($BN$1&lt;VLOOKUP(N34,[1]EquipTable!$1:$1048576,MATCH("업데이트순번",[1]EquipTable!$1:$1,0),0),"업데이트순번이상",""),
IF(LEFT(N34,5)="Actor",
  IF($BW$1&lt;VLOOKUP(N34,[2]ActorTable!$1:$1048576,MATCH("업데이트순번",[2]ActorTable!$1:$1,0),0),"업데이트순번이상",""),
"그외없음")))</f>
        <v/>
      </c>
      <c r="T34">
        <f t="shared" ca="1" si="5"/>
        <v>0</v>
      </c>
      <c r="U34" t="s">
        <v>92</v>
      </c>
      <c r="V34">
        <v>43223</v>
      </c>
      <c r="W34">
        <v>11</v>
      </c>
      <c r="X34" t="s">
        <v>129</v>
      </c>
      <c r="Z34">
        <v>1100</v>
      </c>
      <c r="AA34" t="str">
        <f t="shared" ca="1" si="6"/>
        <v>uph</v>
      </c>
      <c r="AB34" t="s">
        <v>92</v>
      </c>
      <c r="AC34">
        <v>60742</v>
      </c>
      <c r="AD34">
        <v>12</v>
      </c>
      <c r="AE34" t="s">
        <v>129</v>
      </c>
      <c r="AG34">
        <v>1200</v>
      </c>
      <c r="AH34" t="str">
        <f t="shared" si="7"/>
        <v/>
      </c>
      <c r="AI34" t="str">
        <f>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
      </c>
      <c r="AJ34">
        <v>1</v>
      </c>
      <c r="AK34"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v>
      </c>
      <c r="AL34" t="str">
        <f t="shared" ca="1" si="8"/>
        <v>{"dy":4,"sl":2,"tp":"uph","vl":"60742","cn":12,"pt":"GO","pr":1200}</v>
      </c>
      <c r="BK34">
        <f ca="1">IF(VLOOKUP($BT34,[1]EquipTable!$1:$1048576,MATCH("업데이트순번",[1]EquipTable!$1:$1,0),0)&lt;=$BN$1,1,0)
*IF(MID(BT34,7,1)="4",0.1,1)</f>
        <v>1</v>
      </c>
      <c r="BL34">
        <f ca="1">IF(VLOOKUP($BT34,[1]EquipTable!$1:$1048576,MATCH("업데이트순번",[1]EquipTable!$1:$1,0),0)&lt;=$BN$1,1,0)
*IF(MID(BT34,7,1)="4",0.1,1)
*IF(AND(MID(BT34,7,1)&lt;&gt;"4",OR(MID(BT34,6,1)="6",MID(BT34,6,1)="7")),3,1)</f>
        <v>1</v>
      </c>
      <c r="BM34">
        <f ca="1">IF(VLOOKUP($BT34,[1]EquipTable!$1:$1048576,MATCH("업데이트순번",[1]EquipTable!$1:$1,0),0)&lt;=$BN$1,1,0)
*IF(MID(BT34,7,1)="4",0.1,1)
*IF(AND(MID(BT34,7,1)&lt;&gt;"4",MID(BT34,6,1)="8"),4,1)</f>
        <v>1</v>
      </c>
      <c r="BN34">
        <f t="shared" ca="1" si="14"/>
        <v>1.3550135501355014E-2</v>
      </c>
      <c r="BO34">
        <f t="shared" ca="1" si="15"/>
        <v>9.4517958412098316E-3</v>
      </c>
      <c r="BP34">
        <f t="shared" ca="1" si="16"/>
        <v>1.0224948875255624E-2</v>
      </c>
      <c r="BQ34">
        <f t="shared" ca="1" si="17"/>
        <v>0.30352303523035229</v>
      </c>
      <c r="BR34">
        <f t="shared" ca="1" si="20"/>
        <v>0.2117202268431003</v>
      </c>
      <c r="BS34">
        <f t="shared" ca="1" si="21"/>
        <v>0.22903885480572606</v>
      </c>
      <c r="BT34" t="str">
        <f ca="1">OFFSET([1]EquipTable!$A$1,ROW()-1,0)</f>
        <v>Equip2301</v>
      </c>
      <c r="BV34">
        <f ca="1">IF(VLOOKUP($BY34,[2]ActorTable!$1:$1048576,MATCH("업데이트순번",[2]ActorTable!$1:$1,0),0)&lt;=$BW$1,1,0)
*IF(MID(BY34,7,1)="2",0.1,1)</f>
        <v>0</v>
      </c>
      <c r="BW34">
        <f t="shared" ca="1" si="18"/>
        <v>0</v>
      </c>
      <c r="BX34">
        <f t="shared" ca="1" si="19"/>
        <v>0.87450980392156819</v>
      </c>
      <c r="BY34" t="str">
        <f ca="1">OFFSET([2]ActorTable!$A$1,ROW()-1,0)</f>
        <v>Actor0233</v>
      </c>
      <c r="BZ34" t="str">
        <f ca="1">VLOOKUP($BY34,[2]ActorTable!$1:$1048576,MATCH("이름참고",[2]ActorTable!$1:$1,0),0)</f>
        <v>시리아</v>
      </c>
    </row>
    <row r="35" spans="1:78">
      <c r="A35">
        <v>4</v>
      </c>
      <c r="B35">
        <v>3</v>
      </c>
      <c r="C35">
        <f t="shared" si="0"/>
        <v>0</v>
      </c>
      <c r="D35">
        <f t="shared" ca="1" si="28"/>
        <v>0.75474265810085572</v>
      </c>
      <c r="E35">
        <f t="shared" ca="1" si="28"/>
        <v>0.84440104947888406</v>
      </c>
      <c r="F35">
        <f t="shared" ca="1" si="28"/>
        <v>9.9257261325113033E-2</v>
      </c>
      <c r="G35">
        <f t="shared" ca="1" si="28"/>
        <v>0.89482347029299736</v>
      </c>
      <c r="H35">
        <f t="shared" ca="1" si="28"/>
        <v>0.75696940971818749</v>
      </c>
      <c r="I35">
        <f t="shared" ca="1" si="28"/>
        <v>0.28126837799265259</v>
      </c>
      <c r="M35" t="str">
        <f t="shared" ca="1" si="2"/>
        <v>안 지정 캐릭터 PP 일반등급</v>
      </c>
      <c r="N35">
        <f t="shared" ca="1" si="3"/>
        <v>84440</v>
      </c>
      <c r="O35">
        <f t="shared" ca="1" si="4"/>
        <v>14</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INT(VLOOKUP($M35,$AN:$BA,MATCH($AX$1,$AN$1:$BA$1,0),0)*(VLOOKUP($N35,[2]ActorTable!$1:$1048576,MATCH("표준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VLOOKUP($M35,$AN:$BA,MATCH($AZ$1,$AN$1:$BA$1,0),0)+INT($H35*(VLOOKUP($M35,$AN:$BA,MATCH($BA$1,$AN$1:$BA$1,0),0)-VLOOKUP($M35,$AN:$BA,MATCH($AZ$1,$AN$1:$BA$1,0),0)+1))),
IF($M35="지정 캐릭터 PP",
  IF(AND(OR($B35=10,$B35=11),$M35=OFFSET($M35,-1,0)),OFFSET(Q35,-1,0),
    INT($O35*VLOOKUP($M35,$AN:$BA,MATCH($AX$1,$AN$1:$BA$1,0),0)*IF($O35&lt;=15,1,1+($O35-15)^0.5/8)*CHOOSE(MID($N35,7,1)+1,1,1.25,2))),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영웅등급"),VLOOKUP($M35,$AN:$BA,MATCH($AX$1,$AN$1:$BA$1,0),0),
IF(OR($M35="지정 캐릭터",IF(ISERROR(FIND("지정 캐릭터 LBP",$M35)),0,1)),
  IF(AND(OR($B35=10,$B35=11),$M35=OFFSET($M35,-1,0)),OFFSET(R35,-1,0),
    INT(VLOOKUP($M35,$AN:$BA,MATCH($AX$1,$AN$1:$BA$1,0),0)*(VLOOKUP($N35,[2]ActorTable!$1:$1048576,MATCH("표준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VLOOKUP($M35,$AN:$BA,MATCH($AX$1,$AN$1:$BA$1,0),0)+INT($I35*(VLOOKUP($M35,$AN:$BA,MATCH($AY$1,$AN$1:$BA$1,0),0)-VLOOKUP($M35,$AN:$BA,MATCH($AX$1,$AN$1:$BA$1,0),0)+1))),
IF($M35="지정 캐릭터 PP",
  IF(AND(OR($B35=10,$B35=11),$M35=OFFSET($M35,-1,0)),OFFSET(R35,-1,0),
    INT($O35*VLOOKUP($M35,$AN:$BA,MATCH($AX$1,$AN$1:$BA$1,0),0)*IF($O35&lt;=15,1,1+($O35-15)^0.5/8)*CHOOSE(MID($N35,7,1)+1,1,1.25,2)*(VLOOKUP($M35,$AN:$BA,MATCH($AY$1,$AN$1:$BA$1,0),0)+$I35*(VLOOKUP($M35,$AN:$BA,MATCH($AZ$1,$AN$1:$BA$1,0),0)-VLOOKUP($M35,$AN:$BA,MATCH($AY$1,$AN$1:$BA$1,0),0))))),
IF(OR($M35="안 지정 캐릭터 PP 일반등급",$M35="안 지정 캐릭터 PP 영웅등급"),
  IF(AND(OR($B35=10,$B35=11),$M35=OFFSET($M35,-1,0)),OFFSET(R35,-1,0),
    $O35*VLOOKUP($M35,$AN:$BA,MATCH($AX$1,$AN$1:$BA$1,0),0)),
"그외없음")))))))</f>
        <v>1400</v>
      </c>
      <c r="S35" t="str">
        <f ca="1">IF(OR(ISNUMBER(N35),N35="삭제"),"",
IF(LEFT(N35,5)="Equip",
  IF($BN$1&lt;VLOOKUP(N35,[1]EquipTable!$1:$1048576,MATCH("업데이트순번",[1]EquipTable!$1:$1,0),0),"업데이트순번이상",""),
IF(LEFT(N35,5)="Actor",
  IF($BW$1&lt;VLOOKUP(N35,[2]ActorTable!$1:$1048576,MATCH("업데이트순번",[2]ActorTable!$1:$1,0),0),"업데이트순번이상",""),
"그외없음")))</f>
        <v/>
      </c>
      <c r="T35">
        <f t="shared" ca="1" si="5"/>
        <v>0</v>
      </c>
      <c r="U35" t="s">
        <v>93</v>
      </c>
      <c r="V35">
        <v>99364</v>
      </c>
      <c r="W35">
        <v>14</v>
      </c>
      <c r="X35" t="s">
        <v>129</v>
      </c>
      <c r="Z35">
        <v>1400</v>
      </c>
      <c r="AA35" t="str">
        <f t="shared" ca="1" si="6"/>
        <v>upn</v>
      </c>
      <c r="AB35" t="s">
        <v>93</v>
      </c>
      <c r="AC35">
        <v>69141</v>
      </c>
      <c r="AD35">
        <v>13</v>
      </c>
      <c r="AE35" t="s">
        <v>129</v>
      </c>
      <c r="AG35">
        <v>1300</v>
      </c>
      <c r="AH35" t="str">
        <f t="shared" si="7"/>
        <v/>
      </c>
      <c r="AI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
      </c>
      <c r="AJ35">
        <v>1</v>
      </c>
      <c r="AK35"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v>
      </c>
      <c r="AL35" t="str">
        <f t="shared" ca="1" si="8"/>
        <v>{"dy":4,"sl":3,"tp":"upn","vl":"69141","cn":13,"pt":"GO","pr":1300}</v>
      </c>
      <c r="BK35">
        <f ca="1">IF(VLOOKUP($BT35,[1]EquipTable!$1:$1048576,MATCH("업데이트순번",[1]EquipTable!$1:$1,0),0)&lt;=$BN$1,1,0)
*IF(MID(BT35,7,1)="4",0.1,1)</f>
        <v>1</v>
      </c>
      <c r="BL35">
        <f ca="1">IF(VLOOKUP($BT35,[1]EquipTable!$1:$1048576,MATCH("업데이트순번",[1]EquipTable!$1:$1,0),0)&lt;=$BN$1,1,0)
*IF(MID(BT35,7,1)="4",0.1,1)
*IF(AND(MID(BT35,7,1)&lt;&gt;"4",OR(MID(BT35,6,1)="6",MID(BT35,6,1)="7")),3,1)</f>
        <v>1</v>
      </c>
      <c r="BM35">
        <f ca="1">IF(VLOOKUP($BT35,[1]EquipTable!$1:$1048576,MATCH("업데이트순번",[1]EquipTable!$1:$1,0),0)&lt;=$BN$1,1,0)
*IF(MID(BT35,7,1)="4",0.1,1)
*IF(AND(MID(BT35,7,1)&lt;&gt;"4",MID(BT35,6,1)="8"),4,1)</f>
        <v>1</v>
      </c>
      <c r="BN35">
        <f t="shared" ca="1" si="14"/>
        <v>1.3550135501355014E-2</v>
      </c>
      <c r="BO35">
        <f t="shared" ca="1" si="15"/>
        <v>9.4517958412098316E-3</v>
      </c>
      <c r="BP35">
        <f t="shared" ca="1" si="16"/>
        <v>1.0224948875255624E-2</v>
      </c>
      <c r="BQ35">
        <f t="shared" ca="1" si="17"/>
        <v>0.31707317073170732</v>
      </c>
      <c r="BR35">
        <f t="shared" ca="1" si="20"/>
        <v>0.22117202268431013</v>
      </c>
      <c r="BS35">
        <f t="shared" ca="1" si="21"/>
        <v>0.23926380368098168</v>
      </c>
      <c r="BT35" t="str">
        <f ca="1">OFFSET([1]EquipTable!$A$1,ROW()-1,0)</f>
        <v>Equip2302</v>
      </c>
      <c r="BV35">
        <f ca="1">IF(VLOOKUP($BY35,[2]ActorTable!$1:$1048576,MATCH("업데이트순번",[2]ActorTable!$1:$1,0),0)&lt;=$BW$1,1,0)
*IF(MID(BY35,7,1)="2",0.1,1)</f>
        <v>0</v>
      </c>
      <c r="BW35">
        <f t="shared" ca="1" si="18"/>
        <v>0</v>
      </c>
      <c r="BX35">
        <f t="shared" ca="1" si="19"/>
        <v>0.87450980392156819</v>
      </c>
      <c r="BY35" t="str">
        <f ca="1">OFFSET([2]ActorTable!$A$1,ROW()-1,0)</f>
        <v>Actor9934</v>
      </c>
      <c r="BZ35" t="str">
        <f ca="1">VLOOKUP($BY35,[2]ActorTable!$1:$1048576,MATCH("이름참고",[2]ActorTable!$1:$1,0),0)</f>
        <v>스트링없음</v>
      </c>
    </row>
    <row r="36" spans="1:78">
      <c r="A36">
        <v>4</v>
      </c>
      <c r="B36">
        <v>4</v>
      </c>
      <c r="C36">
        <f t="shared" si="0"/>
        <v>0</v>
      </c>
      <c r="D36">
        <f t="shared" ca="1" si="28"/>
        <v>0.51162871299507029</v>
      </c>
      <c r="E36">
        <f t="shared" ca="1" si="28"/>
        <v>0.66174438730621332</v>
      </c>
      <c r="F36">
        <f t="shared" ca="1" si="28"/>
        <v>0.94894536782512273</v>
      </c>
      <c r="G36">
        <f t="shared" ca="1" si="28"/>
        <v>0.75616436726912351</v>
      </c>
      <c r="H36">
        <f t="shared" ca="1" si="28"/>
        <v>0.32915915005495755</v>
      </c>
      <c r="I36">
        <f t="shared" ca="1" si="28"/>
        <v>0.65793181155223535</v>
      </c>
      <c r="M36" t="str">
        <f t="shared" ca="1" si="2"/>
        <v>안 지정 캐릭터 PP 일반등급</v>
      </c>
      <c r="N36">
        <f t="shared" ca="1" si="3"/>
        <v>66174</v>
      </c>
      <c r="O36">
        <f t="shared" ca="1" si="4"/>
        <v>12</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INT(VLOOKUP($M36,$AN:$BA,MATCH($AX$1,$AN$1:$BA$1,0),0)*(VLOOKUP($N36,[2]ActorTable!$1:$1048576,MATCH("표준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VLOOKUP($M36,$AN:$BA,MATCH($AZ$1,$AN$1:$BA$1,0),0)+INT($H36*(VLOOKUP($M36,$AN:$BA,MATCH($BA$1,$AN$1:$BA$1,0),0)-VLOOKUP($M36,$AN:$BA,MATCH($AZ$1,$AN$1:$BA$1,0),0)+1))),
IF($M36="지정 캐릭터 PP",
  IF(AND(OR($B36=10,$B36=11),$M36=OFFSET($M36,-1,0)),OFFSET(Q36,-1,0),
    INT($O36*VLOOKUP($M36,$AN:$BA,MATCH($AX$1,$AN$1:$BA$1,0),0)*IF($O36&lt;=15,1,1+($O36-15)^0.5/8)*CHOOSE(MID($N36,7,1)+1,1,1.25,2))),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영웅등급"),VLOOKUP($M36,$AN:$BA,MATCH($AX$1,$AN$1:$BA$1,0),0),
IF(OR($M36="지정 캐릭터",IF(ISERROR(FIND("지정 캐릭터 LBP",$M36)),0,1)),
  IF(AND(OR($B36=10,$B36=11),$M36=OFFSET($M36,-1,0)),OFFSET(R36,-1,0),
    INT(VLOOKUP($M36,$AN:$BA,MATCH($AX$1,$AN$1:$BA$1,0),0)*(VLOOKUP($N36,[2]ActorTable!$1:$1048576,MATCH("표준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VLOOKUP($M36,$AN:$BA,MATCH($AX$1,$AN$1:$BA$1,0),0)+INT($I36*(VLOOKUP($M36,$AN:$BA,MATCH($AY$1,$AN$1:$BA$1,0),0)-VLOOKUP($M36,$AN:$BA,MATCH($AX$1,$AN$1:$BA$1,0),0)+1))),
IF($M36="지정 캐릭터 PP",
  IF(AND(OR($B36=10,$B36=11),$M36=OFFSET($M36,-1,0)),OFFSET(R36,-1,0),
    INT($O36*VLOOKUP($M36,$AN:$BA,MATCH($AX$1,$AN$1:$BA$1,0),0)*IF($O36&lt;=15,1,1+($O36-15)^0.5/8)*CHOOSE(MID($N36,7,1)+1,1,1.25,2)*(VLOOKUP($M36,$AN:$BA,MATCH($AY$1,$AN$1:$BA$1,0),0)+$I36*(VLOOKUP($M36,$AN:$BA,MATCH($AZ$1,$AN$1:$BA$1,0),0)-VLOOKUP($M36,$AN:$BA,MATCH($AY$1,$AN$1:$BA$1,0),0))))),
IF(OR($M36="안 지정 캐릭터 PP 일반등급",$M36="안 지정 캐릭터 PP 영웅등급"),
  IF(AND(OR($B36=10,$B36=11),$M36=OFFSET($M36,-1,0)),OFFSET(R36,-1,0),
    $O36*VLOOKUP($M36,$AN:$BA,MATCH($AX$1,$AN$1:$BA$1,0),0)),
"그외없음")))))))</f>
        <v>1200</v>
      </c>
      <c r="S36" t="str">
        <f ca="1">IF(OR(ISNUMBER(N36),N36="삭제"),"",
IF(LEFT(N36,5)="Equip",
  IF($BN$1&lt;VLOOKUP(N36,[1]EquipTable!$1:$1048576,MATCH("업데이트순번",[1]EquipTable!$1:$1,0),0),"업데이트순번이상",""),
IF(LEFT(N36,5)="Actor",
  IF($BW$1&lt;VLOOKUP(N36,[2]ActorTable!$1:$1048576,MATCH("업데이트순번",[2]ActorTable!$1:$1,0),0),"업데이트순번이상",""),
"그외없음")))</f>
        <v/>
      </c>
      <c r="T36">
        <f t="shared" ca="1" si="5"/>
        <v>0</v>
      </c>
      <c r="U36" t="s">
        <v>93</v>
      </c>
      <c r="V36">
        <v>44798</v>
      </c>
      <c r="W36">
        <v>11</v>
      </c>
      <c r="X36" t="s">
        <v>129</v>
      </c>
      <c r="Z36">
        <v>1100</v>
      </c>
      <c r="AA36" t="str">
        <f t="shared" ca="1" si="6"/>
        <v>upn</v>
      </c>
      <c r="AB36" t="s">
        <v>93</v>
      </c>
      <c r="AC36">
        <v>93170</v>
      </c>
      <c r="AD36">
        <v>14</v>
      </c>
      <c r="AE36" t="s">
        <v>129</v>
      </c>
      <c r="AG36">
        <v>1400</v>
      </c>
      <c r="AH36" t="str">
        <f t="shared" si="7"/>
        <v/>
      </c>
      <c r="AI36" t="str">
        <f>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
      </c>
      <c r="AJ36">
        <v>1</v>
      </c>
      <c r="AK36"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v>
      </c>
      <c r="AL36" t="str">
        <f t="shared" ca="1" si="8"/>
        <v>{"dy":4,"sl":4,"tp":"upn","vl":"93170","cn":14,"pt":"GO","pr":1400}</v>
      </c>
      <c r="BK36">
        <f ca="1">IF(VLOOKUP($BT36,[1]EquipTable!$1:$1048576,MATCH("업데이트순번",[1]EquipTable!$1:$1,0),0)&lt;=$BN$1,1,0)
*IF(MID(BT36,7,1)="4",0.1,1)</f>
        <v>0.1</v>
      </c>
      <c r="BL36">
        <f ca="1">IF(VLOOKUP($BT36,[1]EquipTable!$1:$1048576,MATCH("업데이트순번",[1]EquipTable!$1:$1,0),0)&lt;=$BN$1,1,0)
*IF(MID(BT36,7,1)="4",0.1,1)
*IF(AND(MID(BT36,7,1)&lt;&gt;"4",OR(MID(BT36,6,1)="6",MID(BT36,6,1)="7")),3,1)</f>
        <v>0.1</v>
      </c>
      <c r="BM36">
        <f ca="1">IF(VLOOKUP($BT36,[1]EquipTable!$1:$1048576,MATCH("업데이트순번",[1]EquipTable!$1:$1,0),0)&lt;=$BN$1,1,0)
*IF(MID(BT36,7,1)="4",0.1,1)
*IF(AND(MID(BT36,7,1)&lt;&gt;"4",MID(BT36,6,1)="8"),4,1)</f>
        <v>0.1</v>
      </c>
      <c r="BN36">
        <f t="shared" ca="1" si="14"/>
        <v>1.3550135501355016E-3</v>
      </c>
      <c r="BO36">
        <f t="shared" ca="1" si="15"/>
        <v>9.4517958412098323E-4</v>
      </c>
      <c r="BP36">
        <f t="shared" ca="1" si="16"/>
        <v>1.0224948875255625E-3</v>
      </c>
      <c r="BQ36">
        <f t="shared" ca="1" si="17"/>
        <v>0.33062330623306235</v>
      </c>
      <c r="BR36">
        <f t="shared" ca="1" si="20"/>
        <v>0.23062381852551997</v>
      </c>
      <c r="BS36">
        <f t="shared" ca="1" si="21"/>
        <v>0.24948875255623731</v>
      </c>
      <c r="BT36" t="str">
        <f ca="1">OFFSET([1]EquipTable!$A$1,ROW()-1,0)</f>
        <v>Equip2401</v>
      </c>
      <c r="BV36">
        <f ca="1">IF(VLOOKUP($BY36,[2]ActorTable!$1:$1048576,MATCH("업데이트순번",[2]ActorTable!$1:$1,0),0)&lt;=$BW$1,1,0)
*IF(MID(BY36,7,1)="2",0.1,1)</f>
        <v>0</v>
      </c>
      <c r="BW36">
        <f t="shared" ca="1" si="18"/>
        <v>0</v>
      </c>
      <c r="BX36">
        <f t="shared" ca="1" si="19"/>
        <v>0.87450980392156819</v>
      </c>
      <c r="BY36" t="str">
        <f ca="1">OFFSET([2]ActorTable!$A$1,ROW()-1,0)</f>
        <v>Actor2235</v>
      </c>
      <c r="BZ36" t="str">
        <f ca="1">VLOOKUP($BY36,[2]ActorTable!$1:$1048576,MATCH("이름참고",[2]ActorTable!$1:$1,0),0)</f>
        <v>린하이</v>
      </c>
    </row>
    <row r="37" spans="1:78">
      <c r="A37">
        <v>4</v>
      </c>
      <c r="B37">
        <v>5</v>
      </c>
      <c r="C37">
        <f t="shared" si="0"/>
        <v>0</v>
      </c>
      <c r="D37">
        <f t="shared" ca="1" si="28"/>
        <v>0.81454580942998456</v>
      </c>
      <c r="E37">
        <f t="shared" ca="1" si="28"/>
        <v>0.27836770943597444</v>
      </c>
      <c r="F37">
        <f t="shared" ca="1" si="28"/>
        <v>0.65332701155469919</v>
      </c>
      <c r="G37">
        <f t="shared" ca="1" si="28"/>
        <v>0.43383043462896931</v>
      </c>
      <c r="H37">
        <f t="shared" ca="1" si="28"/>
        <v>0.13859748673016614</v>
      </c>
      <c r="I37">
        <f t="shared" ca="1" si="28"/>
        <v>0.60846905144249142</v>
      </c>
      <c r="M37" t="str">
        <f t="shared" ca="1" si="2"/>
        <v>안 지정 캐릭터 PP 일반등급</v>
      </c>
      <c r="N37">
        <f t="shared" ca="1" si="3"/>
        <v>27836</v>
      </c>
      <c r="O37">
        <f t="shared" ca="1" si="4"/>
        <v>10</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INT(VLOOKUP($M37,$AN:$BA,MATCH($AX$1,$AN$1:$BA$1,0),0)*(VLOOKUP($N37,[2]ActorTable!$1:$1048576,MATCH("표준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VLOOKUP($M37,$AN:$BA,MATCH($AZ$1,$AN$1:$BA$1,0),0)+INT($H37*(VLOOKUP($M37,$AN:$BA,MATCH($BA$1,$AN$1:$BA$1,0),0)-VLOOKUP($M37,$AN:$BA,MATCH($AZ$1,$AN$1:$BA$1,0),0)+1))),
IF($M37="지정 캐릭터 PP",
  IF(AND(OR($B37=10,$B37=11),$M37=OFFSET($M37,-1,0)),OFFSET(Q37,-1,0),
    INT($O37*VLOOKUP($M37,$AN:$BA,MATCH($AX$1,$AN$1:$BA$1,0),0)*IF($O37&lt;=15,1,1+($O37-15)^0.5/8)*CHOOSE(MID($N37,7,1)+1,1,1.25,2))),
"그외없음")))))))</f>
        <v>삭제</v>
      </c>
      <c r="R37">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영웅등급"),VLOOKUP($M37,$AN:$BA,MATCH($AX$1,$AN$1:$BA$1,0),0),
IF(OR($M37="지정 캐릭터",IF(ISERROR(FIND("지정 캐릭터 LBP",$M37)),0,1)),
  IF(AND(OR($B37=10,$B37=11),$M37=OFFSET($M37,-1,0)),OFFSET(R37,-1,0),
    INT(VLOOKUP($M37,$AN:$BA,MATCH($AX$1,$AN$1:$BA$1,0),0)*(VLOOKUP($N37,[2]ActorTable!$1:$1048576,MATCH("표준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VLOOKUP($M37,$AN:$BA,MATCH($AX$1,$AN$1:$BA$1,0),0)+INT($I37*(VLOOKUP($M37,$AN:$BA,MATCH($AY$1,$AN$1:$BA$1,0),0)-VLOOKUP($M37,$AN:$BA,MATCH($AX$1,$AN$1:$BA$1,0),0)+1))),
IF($M37="지정 캐릭터 PP",
  IF(AND(OR($B37=10,$B37=11),$M37=OFFSET($M37,-1,0)),OFFSET(R37,-1,0),
    INT($O37*VLOOKUP($M37,$AN:$BA,MATCH($AX$1,$AN$1:$BA$1,0),0)*IF($O37&lt;=15,1,1+($O37-15)^0.5/8)*CHOOSE(MID($N37,7,1)+1,1,1.25,2)*(VLOOKUP($M37,$AN:$BA,MATCH($AY$1,$AN$1:$BA$1,0),0)+$I37*(VLOOKUP($M37,$AN:$BA,MATCH($AZ$1,$AN$1:$BA$1,0),0)-VLOOKUP($M37,$AN:$BA,MATCH($AY$1,$AN$1:$BA$1,0),0))))),
IF(OR($M37="안 지정 캐릭터 PP 일반등급",$M37="안 지정 캐릭터 PP 영웅등급"),
  IF(AND(OR($B37=10,$B37=11),$M37=OFFSET($M37,-1,0)),OFFSET(R37,-1,0),
    $O37*VLOOKUP($M37,$AN:$BA,MATCH($AX$1,$AN$1:$BA$1,0),0)),
"그외없음")))))))</f>
        <v>1000</v>
      </c>
      <c r="S37" t="str">
        <f ca="1">IF(OR(ISNUMBER(N37),N37="삭제"),"",
IF(LEFT(N37,5)="Equip",
  IF($BN$1&lt;VLOOKUP(N37,[1]EquipTable!$1:$1048576,MATCH("업데이트순번",[1]EquipTable!$1:$1,0),0),"업데이트순번이상",""),
IF(LEFT(N37,5)="Actor",
  IF($BW$1&lt;VLOOKUP(N37,[2]ActorTable!$1:$1048576,MATCH("업데이트순번",[2]ActorTable!$1:$1,0),0),"업데이트순번이상",""),
"그외없음")))</f>
        <v/>
      </c>
      <c r="T37">
        <f t="shared" ca="1" si="5"/>
        <v>0</v>
      </c>
      <c r="U37" t="s">
        <v>92</v>
      </c>
      <c r="V37">
        <v>69119</v>
      </c>
      <c r="W37">
        <v>13</v>
      </c>
      <c r="X37" t="s">
        <v>129</v>
      </c>
      <c r="Z37">
        <v>1300</v>
      </c>
      <c r="AA37" t="str">
        <f t="shared" ca="1" si="6"/>
        <v>upn</v>
      </c>
      <c r="AB37" t="s">
        <v>93</v>
      </c>
      <c r="AC37">
        <v>27902</v>
      </c>
      <c r="AD37">
        <v>10</v>
      </c>
      <c r="AE37" t="s">
        <v>129</v>
      </c>
      <c r="AG37">
        <v>1000</v>
      </c>
      <c r="AH37" t="str">
        <f t="shared" si="7"/>
        <v/>
      </c>
      <c r="AI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J37">
        <v>1</v>
      </c>
      <c r="AK37"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v>
      </c>
      <c r="AL37" t="str">
        <f t="shared" ca="1" si="8"/>
        <v>{"dy":4,"sl":5,"tp":"upn","vl":"27902","cn":10,"pt":"GO","pr":1000}</v>
      </c>
      <c r="BK37">
        <f ca="1">IF(VLOOKUP($BT37,[1]EquipTable!$1:$1048576,MATCH("업데이트순번",[1]EquipTable!$1:$1,0),0)&lt;=$BN$1,1,0)
*IF(MID(BT37,7,1)="4",0.1,1)</f>
        <v>0.1</v>
      </c>
      <c r="BL37">
        <f ca="1">IF(VLOOKUP($BT37,[1]EquipTable!$1:$1048576,MATCH("업데이트순번",[1]EquipTable!$1:$1,0),0)&lt;=$BN$1,1,0)
*IF(MID(BT37,7,1)="4",0.1,1)
*IF(AND(MID(BT37,7,1)&lt;&gt;"4",OR(MID(BT37,6,1)="6",MID(BT37,6,1)="7")),3,1)</f>
        <v>0.1</v>
      </c>
      <c r="BM37">
        <f ca="1">IF(VLOOKUP($BT37,[1]EquipTable!$1:$1048576,MATCH("업데이트순번",[1]EquipTable!$1:$1,0),0)&lt;=$BN$1,1,0)
*IF(MID(BT37,7,1)="4",0.1,1)
*IF(AND(MID(BT37,7,1)&lt;&gt;"4",MID(BT37,6,1)="8"),4,1)</f>
        <v>0.1</v>
      </c>
      <c r="BN37">
        <f t="shared" ca="1" si="14"/>
        <v>1.3550135501355016E-3</v>
      </c>
      <c r="BO37">
        <f t="shared" ca="1" si="15"/>
        <v>9.4517958412098323E-4</v>
      </c>
      <c r="BP37">
        <f t="shared" ca="1" si="16"/>
        <v>1.0224948875255625E-3</v>
      </c>
      <c r="BQ37">
        <f t="shared" ca="1" si="17"/>
        <v>0.33197831978319786</v>
      </c>
      <c r="BR37">
        <f t="shared" ca="1" si="20"/>
        <v>0.23156899810964096</v>
      </c>
      <c r="BS37">
        <f t="shared" ca="1" si="21"/>
        <v>0.25051124744376285</v>
      </c>
      <c r="BT37" t="str">
        <f ca="1">OFFSET([1]EquipTable!$A$1,ROW()-1,0)</f>
        <v>Equip2402</v>
      </c>
      <c r="BV37">
        <f ca="1">IF(VLOOKUP($BY37,[2]ActorTable!$1:$1048576,MATCH("업데이트순번",[2]ActorTable!$1:$1,0),0)&lt;=$BW$1,1,0)
*IF(MID(BY37,7,1)="2",0.1,1)</f>
        <v>0</v>
      </c>
      <c r="BW37">
        <f t="shared" ca="1" si="18"/>
        <v>0</v>
      </c>
      <c r="BX37">
        <f t="shared" ca="1" si="19"/>
        <v>0.87450980392156819</v>
      </c>
      <c r="BY37" t="str">
        <f ca="1">OFFSET([2]ActorTable!$A$1,ROW()-1,0)</f>
        <v>Actor0236</v>
      </c>
      <c r="BZ37" t="str">
        <f ca="1">VLOOKUP($BY37,[2]ActorTable!$1:$1048576,MATCH("이름참고",[2]ActorTable!$1:$1,0),0)</f>
        <v>나인</v>
      </c>
    </row>
    <row r="38" spans="1:78">
      <c r="A38">
        <v>4</v>
      </c>
      <c r="B38">
        <v>6</v>
      </c>
      <c r="C38">
        <f t="shared" si="0"/>
        <v>0</v>
      </c>
      <c r="D38">
        <f t="shared" ca="1" si="28"/>
        <v>0.98345281371356452</v>
      </c>
      <c r="E38">
        <f t="shared" ca="1" si="28"/>
        <v>0.50603035677096864</v>
      </c>
      <c r="F38">
        <f t="shared" ca="1" si="28"/>
        <v>2.3644692408328893E-3</v>
      </c>
      <c r="G38">
        <f t="shared" ca="1" si="28"/>
        <v>0.69066015808580827</v>
      </c>
      <c r="H38">
        <f t="shared" ca="1" si="28"/>
        <v>0.16852496597313049</v>
      </c>
      <c r="I38">
        <f t="shared" ca="1" si="28"/>
        <v>0.14828259210936223</v>
      </c>
      <c r="M38" t="str">
        <f t="shared" ca="1" si="2"/>
        <v>지정 장비</v>
      </c>
      <c r="N38" t="str">
        <f t="shared" ca="1" si="3"/>
        <v>Equip6002</v>
      </c>
      <c r="O38">
        <f t="shared" ca="1" si="4"/>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GO</v>
      </c>
      <c r="Q38" t="str">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INT(VLOOKUP($M38,$AN:$BA,MATCH($AX$1,$AN$1:$BA$1,0),0)*(VLOOKUP($N38,[2]ActorTable!$1:$1048576,MATCH("표준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VLOOKUP($M38,$AN:$BA,MATCH($AZ$1,$AN$1:$BA$1,0),0)+INT($H38*(VLOOKUP($M38,$AN:$BA,MATCH($BA$1,$AN$1:$BA$1,0),0)-VLOOKUP($M38,$AN:$BA,MATCH($AZ$1,$AN$1:$BA$1,0),0)+1))),
IF($M38="지정 캐릭터 PP",
  IF(AND(OR($B38=10,$B38=11),$M38=OFFSET($M38,-1,0)),OFFSET(Q38,-1,0),
    INT($O38*VLOOKUP($M38,$AN:$BA,MATCH($AX$1,$AN$1:$BA$1,0),0)*IF($O38&lt;=15,1,1+($O38-15)^0.5/8)*CHOOSE(MID($N38,7,1)+1,1,1.25,2))),
"그외없음")))))))</f>
        <v>삭제</v>
      </c>
      <c r="R38">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영웅등급"),VLOOKUP($M38,$AN:$BA,MATCH($AX$1,$AN$1:$BA$1,0),0),
IF(OR($M38="지정 캐릭터",IF(ISERROR(FIND("지정 캐릭터 LBP",$M38)),0,1)),
  IF(AND(OR($B38=10,$B38=11),$M38=OFFSET($M38,-1,0)),OFFSET(R38,-1,0),
    INT(VLOOKUP($M38,$AN:$BA,MATCH($AX$1,$AN$1:$BA$1,0),0)*(VLOOKUP($N38,[2]ActorTable!$1:$1048576,MATCH("표준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VLOOKUP($M38,$AN:$BA,MATCH($AX$1,$AN$1:$BA$1,0),0)+INT($I38*(VLOOKUP($M38,$AN:$BA,MATCH($AY$1,$AN$1:$BA$1,0),0)-VLOOKUP($M38,$AN:$BA,MATCH($AX$1,$AN$1:$BA$1,0),0)+1))),
IF($M38="지정 캐릭터 PP",
  IF(AND(OR($B38=10,$B38=11),$M38=OFFSET($M38,-1,0)),OFFSET(R38,-1,0),
    INT($O38*VLOOKUP($M38,$AN:$BA,MATCH($AX$1,$AN$1:$BA$1,0),0)*IF($O38&lt;=15,1,1+($O38-15)^0.5/8)*CHOOSE(MID($N38,7,1)+1,1,1.25,2)*(VLOOKUP($M38,$AN:$BA,MATCH($AY$1,$AN$1:$BA$1,0),0)+$I38*(VLOOKUP($M38,$AN:$BA,MATCH($AZ$1,$AN$1:$BA$1,0),0)-VLOOKUP($M38,$AN:$BA,MATCH($AY$1,$AN$1:$BA$1,0),0))))),
IF(OR($M38="안 지정 캐릭터 PP 일반등급",$M38="안 지정 캐릭터 PP 영웅등급"),
  IF(AND(OR($B38=10,$B38=11),$M38=OFFSET($M38,-1,0)),OFFSET(R38,-1,0),
    $O38*VLOOKUP($M38,$AN:$BA,MATCH($AX$1,$AN$1:$BA$1,0),0)),
"그외없음")))))))</f>
        <v>1800</v>
      </c>
      <c r="S38" t="str">
        <f ca="1">IF(OR(ISNUMBER(N38),N38="삭제"),"",
IF(LEFT(N38,5)="Equip",
  IF($BN$1&lt;VLOOKUP(N38,[1]EquipTable!$1:$1048576,MATCH("업데이트순번",[1]EquipTable!$1:$1,0),0),"업데이트순번이상",""),
IF(LEFT(N38,5)="Actor",
  IF($BW$1&lt;VLOOKUP(N38,[2]ActorTable!$1:$1048576,MATCH("업데이트순번",[2]ActorTable!$1:$1,0),0),"업데이트순번이상",""),
"그외없음")))</f>
        <v/>
      </c>
      <c r="T38">
        <f t="shared" ca="1" si="5"/>
        <v>0</v>
      </c>
      <c r="U38" t="s">
        <v>83</v>
      </c>
      <c r="V38" t="s">
        <v>280</v>
      </c>
      <c r="W38">
        <v>1</v>
      </c>
      <c r="X38" t="s">
        <v>133</v>
      </c>
      <c r="Z38">
        <v>36</v>
      </c>
      <c r="AA38" t="str">
        <f t="shared" ca="1" si="6"/>
        <v>fe</v>
      </c>
      <c r="AB38" t="s">
        <v>83</v>
      </c>
      <c r="AC38" t="s">
        <v>207</v>
      </c>
      <c r="AD38">
        <v>1</v>
      </c>
      <c r="AE38" t="s">
        <v>129</v>
      </c>
      <c r="AG38">
        <v>22500</v>
      </c>
      <c r="AH38" t="str">
        <f t="shared" si="7"/>
        <v/>
      </c>
      <c r="AI38" t="str">
        <f ca="1">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주술인 방패</v>
      </c>
      <c r="AJ38">
        <v>1</v>
      </c>
      <c r="AK38"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v>
      </c>
      <c r="AL38" t="str">
        <f t="shared" ca="1" si="8"/>
        <v>{"dy":4,"sl":6,"tp":"fe","vl":"Equip7301","cn":1,"pt":"GO","pr":22500}</v>
      </c>
      <c r="BK38">
        <f ca="1">IF(VLOOKUP($BT38,[1]EquipTable!$1:$1048576,MATCH("업데이트순번",[1]EquipTable!$1:$1,0),0)&lt;=$BN$1,1,0)
*IF(MID(BT38,7,1)="4",0.1,1)</f>
        <v>0</v>
      </c>
      <c r="BL38">
        <f ca="1">IF(VLOOKUP($BT38,[1]EquipTable!$1:$1048576,MATCH("업데이트순번",[1]EquipTable!$1:$1,0),0)&lt;=$BN$1,1,0)
*IF(MID(BT38,7,1)="4",0.1,1)
*IF(AND(MID(BT38,7,1)&lt;&gt;"4",OR(MID(BT38,6,1)="6",MID(BT38,6,1)="7")),3,1)</f>
        <v>0</v>
      </c>
      <c r="BM38">
        <f ca="1">IF(VLOOKUP($BT38,[1]EquipTable!$1:$1048576,MATCH("업데이트순번",[1]EquipTable!$1:$1,0),0)&lt;=$BN$1,1,0)
*IF(MID(BT38,7,1)="4",0.1,1)
*IF(AND(MID(BT38,7,1)&lt;&gt;"4",MID(BT38,6,1)="8"),4,1)</f>
        <v>0</v>
      </c>
      <c r="BN38">
        <f t="shared" ca="1" si="14"/>
        <v>0</v>
      </c>
      <c r="BO38">
        <f t="shared" ca="1" si="15"/>
        <v>0</v>
      </c>
      <c r="BP38">
        <f t="shared" ca="1" si="16"/>
        <v>0</v>
      </c>
      <c r="BQ38">
        <f t="shared" ca="1" si="17"/>
        <v>0.33333333333333337</v>
      </c>
      <c r="BR38">
        <f t="shared" ca="1" si="20"/>
        <v>0.23251417769376195</v>
      </c>
      <c r="BS38">
        <f t="shared" ca="1" si="21"/>
        <v>0.25153374233128839</v>
      </c>
      <c r="BT38" t="str">
        <f ca="1">OFFSET([1]EquipTable!$A$1,ROW()-1,0)</f>
        <v>Equip2403</v>
      </c>
      <c r="BV38">
        <f ca="1">IF(VLOOKUP($BY38,[2]ActorTable!$1:$1048576,MATCH("업데이트순번",[2]ActorTable!$1:$1,0),0)&lt;=$BW$1,1,0)
*IF(MID(BY38,7,1)="2",0.1,1)</f>
        <v>1</v>
      </c>
      <c r="BW38">
        <f t="shared" ca="1" si="18"/>
        <v>3.9215686274509796E-2</v>
      </c>
      <c r="BX38">
        <f t="shared" ca="1" si="19"/>
        <v>0.87450980392156819</v>
      </c>
      <c r="BY38" t="str">
        <f ca="1">OFFSET([2]ActorTable!$A$1,ROW()-1,0)</f>
        <v>Actor0037</v>
      </c>
      <c r="BZ38" t="str">
        <f ca="1">VLOOKUP($BY38,[2]ActorTable!$1:$1048576,MATCH("이름참고",[2]ActorTable!$1:$1,0),0)</f>
        <v>튤린</v>
      </c>
    </row>
    <row r="39" spans="1:78">
      <c r="A39">
        <v>4</v>
      </c>
      <c r="B39">
        <v>7</v>
      </c>
      <c r="C39">
        <f t="shared" si="0"/>
        <v>0</v>
      </c>
      <c r="D39">
        <f t="shared" ca="1" si="28"/>
        <v>6.1939968172600723E-3</v>
      </c>
      <c r="E39">
        <f t="shared" ca="1" si="28"/>
        <v>0.90941521029698247</v>
      </c>
      <c r="F39">
        <f t="shared" ca="1" si="28"/>
        <v>0.81933455237489761</v>
      </c>
      <c r="G39">
        <f t="shared" ca="1" si="28"/>
        <v>0.49525878367139076</v>
      </c>
      <c r="H39">
        <f t="shared" ca="1" si="28"/>
        <v>0.84001333569934633</v>
      </c>
      <c r="I39">
        <f t="shared" ca="1" si="28"/>
        <v>0.83892441871146173</v>
      </c>
      <c r="M39" t="str">
        <f t="shared" ca="1" si="2"/>
        <v>지정 장비</v>
      </c>
      <c r="N39" t="str">
        <f t="shared" ca="1" si="3"/>
        <v>Equip8202</v>
      </c>
      <c r="O39">
        <f t="shared" ca="1" si="4"/>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GO</v>
      </c>
      <c r="Q39" t="str">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INT(VLOOKUP($M39,$AN:$BA,MATCH($AX$1,$AN$1:$BA$1,0),0)*(VLOOKUP($N39,[2]ActorTable!$1:$1048576,MATCH("표준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VLOOKUP($M39,$AN:$BA,MATCH($AZ$1,$AN$1:$BA$1,0),0)+INT($H39*(VLOOKUP($M39,$AN:$BA,MATCH($BA$1,$AN$1:$BA$1,0),0)-VLOOKUP($M39,$AN:$BA,MATCH($AZ$1,$AN$1:$BA$1,0),0)+1))),
IF($M39="지정 캐릭터 PP",
  IF(AND(OR($B39=10,$B39=11),$M39=OFFSET($M39,-1,0)),OFFSET(Q39,-1,0),
    INT($O39*VLOOKUP($M39,$AN:$BA,MATCH($AX$1,$AN$1:$BA$1,0),0)*IF($O39&lt;=15,1,1+($O39-15)^0.5/8)*CHOOSE(MID($N39,7,1)+1,1,1.25,2))),
"그외없음")))))))</f>
        <v>삭제</v>
      </c>
      <c r="R39">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영웅등급"),VLOOKUP($M39,$AN:$BA,MATCH($AX$1,$AN$1:$BA$1,0),0),
IF(OR($M39="지정 캐릭터",IF(ISERROR(FIND("지정 캐릭터 LBP",$M39)),0,1)),
  IF(AND(OR($B39=10,$B39=11),$M39=OFFSET($M39,-1,0)),OFFSET(R39,-1,0),
    INT(VLOOKUP($M39,$AN:$BA,MATCH($AX$1,$AN$1:$BA$1,0),0)*(VLOOKUP($N39,[2]ActorTable!$1:$1048576,MATCH("표준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VLOOKUP($M39,$AN:$BA,MATCH($AX$1,$AN$1:$BA$1,0),0)+INT($I39*(VLOOKUP($M39,$AN:$BA,MATCH($AY$1,$AN$1:$BA$1,0),0)-VLOOKUP($M39,$AN:$BA,MATCH($AX$1,$AN$1:$BA$1,0),0)+1))),
IF($M39="지정 캐릭터 PP",
  IF(AND(OR($B39=10,$B39=11),$M39=OFFSET($M39,-1,0)),OFFSET(R39,-1,0),
    INT($O39*VLOOKUP($M39,$AN:$BA,MATCH($AX$1,$AN$1:$BA$1,0),0)*IF($O39&lt;=15,1,1+($O39-15)^0.5/8)*CHOOSE(MID($N39,7,1)+1,1,1.25,2)*(VLOOKUP($M39,$AN:$BA,MATCH($AY$1,$AN$1:$BA$1,0),0)+$I39*(VLOOKUP($M39,$AN:$BA,MATCH($AZ$1,$AN$1:$BA$1,0),0)-VLOOKUP($M39,$AN:$BA,MATCH($AY$1,$AN$1:$BA$1,0),0))))),
IF(OR($M39="안 지정 캐릭터 PP 일반등급",$M39="안 지정 캐릭터 PP 영웅등급"),
  IF(AND(OR($B39=10,$B39=11),$M39=OFFSET($M39,-1,0)),OFFSET(R39,-1,0),
    $O39*VLOOKUP($M39,$AN:$BA,MATCH($AX$1,$AN$1:$BA$1,0),0)),
"그외없음")))))))</f>
        <v>29800</v>
      </c>
      <c r="S39" t="str">
        <f ca="1">IF(OR(ISNUMBER(N39),N39="삭제"),"",
IF(LEFT(N39,5)="Equip",
  IF($BN$1&lt;VLOOKUP(N39,[1]EquipTable!$1:$1048576,MATCH("업데이트순번",[1]EquipTable!$1:$1,0),0),"업데이트순번이상",""),
IF(LEFT(N39,5)="Actor",
  IF($BW$1&lt;VLOOKUP(N39,[2]ActorTable!$1:$1048576,MATCH("업데이트순번",[2]ActorTable!$1:$1,0),0),"업데이트순번이상",""),
"그외없음")))</f>
        <v/>
      </c>
      <c r="T39">
        <f t="shared" ca="1" si="5"/>
        <v>0</v>
      </c>
      <c r="U39" t="s">
        <v>83</v>
      </c>
      <c r="V39" t="s">
        <v>271</v>
      </c>
      <c r="W39">
        <v>1</v>
      </c>
      <c r="X39" t="s">
        <v>129</v>
      </c>
      <c r="Z39">
        <v>800</v>
      </c>
      <c r="AA39" t="str">
        <f t="shared" ca="1" si="6"/>
        <v>fe</v>
      </c>
      <c r="AB39" t="s">
        <v>83</v>
      </c>
      <c r="AC39" t="s">
        <v>262</v>
      </c>
      <c r="AD39">
        <v>1</v>
      </c>
      <c r="AE39" t="s">
        <v>133</v>
      </c>
      <c r="AF39">
        <v>248</v>
      </c>
      <c r="AG39">
        <v>119</v>
      </c>
      <c r="AH39" t="str">
        <f t="shared" si="7"/>
        <v/>
      </c>
      <c r="AI39" t="str">
        <f ca="1">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영혼분쇄기</v>
      </c>
      <c r="AJ39">
        <v>1</v>
      </c>
      <c r="AK39"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v>
      </c>
      <c r="AL39" t="str">
        <f t="shared" ca="1" si="8"/>
        <v>{"dy":4,"sl":7,"tp":"fe","vl":"Equip8402","cn":1,"pt":"DI","pp":248,"pr":119}</v>
      </c>
      <c r="BK39">
        <f ca="1">IF(VLOOKUP($BT39,[1]EquipTable!$1:$1048576,MATCH("업데이트순번",[1]EquipTable!$1:$1,0),0)&lt;=$BN$1,1,0)
*IF(MID(BT39,7,1)="4",0.1,1)</f>
        <v>0</v>
      </c>
      <c r="BL39">
        <f ca="1">IF(VLOOKUP($BT39,[1]EquipTable!$1:$1048576,MATCH("업데이트순번",[1]EquipTable!$1:$1,0),0)&lt;=$BN$1,1,0)
*IF(MID(BT39,7,1)="4",0.1,1)
*IF(AND(MID(BT39,7,1)&lt;&gt;"4",OR(MID(BT39,6,1)="6",MID(BT39,6,1)="7")),3,1)</f>
        <v>0</v>
      </c>
      <c r="BM39">
        <f ca="1">IF(VLOOKUP($BT39,[1]EquipTable!$1:$1048576,MATCH("업데이트순번",[1]EquipTable!$1:$1,0),0)&lt;=$BN$1,1,0)
*IF(MID(BT39,7,1)="4",0.1,1)
*IF(AND(MID(BT39,7,1)&lt;&gt;"4",MID(BT39,6,1)="8"),4,1)</f>
        <v>0</v>
      </c>
      <c r="BN39">
        <f t="shared" ca="1" si="14"/>
        <v>0</v>
      </c>
      <c r="BO39">
        <f t="shared" ca="1" si="15"/>
        <v>0</v>
      </c>
      <c r="BP39">
        <f t="shared" ca="1" si="16"/>
        <v>0</v>
      </c>
      <c r="BQ39">
        <f t="shared" ca="1" si="17"/>
        <v>0.33333333333333337</v>
      </c>
      <c r="BR39">
        <f t="shared" ca="1" si="20"/>
        <v>0.23251417769376195</v>
      </c>
      <c r="BS39">
        <f t="shared" ca="1" si="21"/>
        <v>0.25153374233128839</v>
      </c>
      <c r="BT39" t="str">
        <f ca="1">OFFSET([1]EquipTable!$A$1,ROW()-1,0)</f>
        <v>Equip2404</v>
      </c>
      <c r="BV39">
        <f ca="1">IF(VLOOKUP($BY39,[2]ActorTable!$1:$1048576,MATCH("업데이트순번",[2]ActorTable!$1:$1,0),0)&lt;=$BW$1,1,0)
*IF(MID(BY39,7,1)="2",0.1,1)</f>
        <v>0.1</v>
      </c>
      <c r="BW39">
        <f t="shared" ca="1" si="18"/>
        <v>3.9215686274509803E-3</v>
      </c>
      <c r="BX39">
        <f t="shared" ca="1" si="19"/>
        <v>0.91372549019607796</v>
      </c>
      <c r="BY39" t="str">
        <f ca="1">OFFSET([2]ActorTable!$A$1,ROW()-1,0)</f>
        <v>Actor2238</v>
      </c>
      <c r="BZ39" t="str">
        <f ca="1">VLOOKUP($BY39,[2]ActorTable!$1:$1048576,MATCH("이름참고",[2]ActorTable!$1:$1,0),0)</f>
        <v>니엘</v>
      </c>
    </row>
    <row r="40" spans="1:78">
      <c r="A40">
        <v>4</v>
      </c>
      <c r="B40">
        <v>8</v>
      </c>
      <c r="C40">
        <f t="shared" si="0"/>
        <v>0</v>
      </c>
      <c r="D40">
        <f t="shared" ca="1" si="28"/>
        <v>0.12003447492298114</v>
      </c>
      <c r="E40">
        <f t="shared" ca="1" si="28"/>
        <v>0.29558001354488739</v>
      </c>
      <c r="F40">
        <f t="shared" ca="1" si="28"/>
        <v>0.78327295568311817</v>
      </c>
      <c r="G40">
        <f t="shared" ca="1" si="28"/>
        <v>0.28007691993786121</v>
      </c>
      <c r="H40">
        <f t="shared" ca="1" si="28"/>
        <v>7.939949838296656E-2</v>
      </c>
      <c r="I40">
        <f t="shared" ca="1" si="28"/>
        <v>0.91466068739793871</v>
      </c>
      <c r="M40" t="str">
        <f t="shared" ca="1" si="2"/>
        <v>삭제</v>
      </c>
      <c r="N40" t="str">
        <f t="shared" ca="1" si="3"/>
        <v>삭제</v>
      </c>
      <c r="O40" t="str">
        <f t="shared" ca="1" si="4"/>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INT(VLOOKUP($M40,$AN:$BA,MATCH($AX$1,$AN$1:$BA$1,0),0)*(VLOOKUP($N40,[2]ActorTable!$1:$1048576,MATCH("표준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VLOOKUP($M40,$AN:$BA,MATCH($AZ$1,$AN$1:$BA$1,0),0)+INT($H40*(VLOOKUP($M40,$AN:$BA,MATCH($BA$1,$AN$1:$BA$1,0),0)-VLOOKUP($M40,$AN:$BA,MATCH($AZ$1,$AN$1:$BA$1,0),0)+1))),
IF($M40="지정 캐릭터 PP",
  IF(AND(OR($B40=10,$B40=11),$M40=OFFSET($M40,-1,0)),OFFSET(Q40,-1,0),
    INT($O40*VLOOKUP($M40,$AN:$BA,MATCH($AX$1,$AN$1:$BA$1,0),0)*IF($O40&lt;=15,1,1+($O40-15)^0.5/8)*CHOOSE(MID($N40,7,1)+1,1,1.25,2))),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영웅등급"),VLOOKUP($M40,$AN:$BA,MATCH($AX$1,$AN$1:$BA$1,0),0),
IF(OR($M40="지정 캐릭터",IF(ISERROR(FIND("지정 캐릭터 LBP",$M40)),0,1)),
  IF(AND(OR($B40=10,$B40=11),$M40=OFFSET($M40,-1,0)),OFFSET(R40,-1,0),
    INT(VLOOKUP($M40,$AN:$BA,MATCH($AX$1,$AN$1:$BA$1,0),0)*(VLOOKUP($N40,[2]ActorTable!$1:$1048576,MATCH("표준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VLOOKUP($M40,$AN:$BA,MATCH($AX$1,$AN$1:$BA$1,0),0)+INT($I40*(VLOOKUP($M40,$AN:$BA,MATCH($AY$1,$AN$1:$BA$1,0),0)-VLOOKUP($M40,$AN:$BA,MATCH($AX$1,$AN$1:$BA$1,0),0)+1))),
IF($M40="지정 캐릭터 PP",
  IF(AND(OR($B40=10,$B40=11),$M40=OFFSET($M40,-1,0)),OFFSET(R40,-1,0),
    INT($O40*VLOOKUP($M40,$AN:$BA,MATCH($AX$1,$AN$1:$BA$1,0),0)*IF($O40&lt;=15,1,1+($O40-15)^0.5/8)*CHOOSE(MID($N40,7,1)+1,1,1.25,2)*(VLOOKUP($M40,$AN:$BA,MATCH($AY$1,$AN$1:$BA$1,0),0)+$I40*(VLOOKUP($M40,$AN:$BA,MATCH($AZ$1,$AN$1:$BA$1,0),0)-VLOOKUP($M40,$AN:$BA,MATCH($AY$1,$AN$1:$BA$1,0),0))))),
IF(OR($M40="안 지정 캐릭터 PP 일반등급",$M40="안 지정 캐릭터 PP 영웅등급"),
  IF(AND(OR($B40=10,$B40=11),$M40=OFFSET($M40,-1,0)),OFFSET(R40,-1,0),
    $O40*VLOOKUP($M40,$AN:$BA,MATCH($AX$1,$AN$1:$BA$1,0),0)),
"그외없음")))))))</f>
        <v>삭제</v>
      </c>
      <c r="S40" t="str">
        <f ca="1">IF(OR(ISNUMBER(N40),N40="삭제"),"",
IF(LEFT(N40,5)="Equip",
  IF($BN$1&lt;VLOOKUP(N40,[1]EquipTable!$1:$1048576,MATCH("업데이트순번",[1]EquipTable!$1:$1,0),0),"업데이트순번이상",""),
IF(LEFT(N40,5)="Actor",
  IF($BW$1&lt;VLOOKUP(N40,[2]ActorTable!$1:$1048576,MATCH("업데이트순번",[2]ActorTable!$1:$1,0),0),"업데이트순번이상",""),
"그외없음")))</f>
        <v/>
      </c>
      <c r="T40">
        <f t="shared" ca="1" si="5"/>
        <v>0</v>
      </c>
      <c r="AA40" t="str">
        <f t="shared" ca="1" si="6"/>
        <v/>
      </c>
      <c r="AH40" t="str">
        <f t="shared" si="7"/>
        <v/>
      </c>
      <c r="AI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
      </c>
      <c r="AJ40">
        <v>1</v>
      </c>
      <c r="AK40"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v>
      </c>
      <c r="AL40" t="str">
        <f t="shared" ca="1" si="8"/>
        <v>{"dy":4,"sl":8}</v>
      </c>
      <c r="BK40">
        <f ca="1">IF(VLOOKUP($BT40,[1]EquipTable!$1:$1048576,MATCH("업데이트순번",[1]EquipTable!$1:$1,0),0)&lt;=$BN$1,1,0)
*IF(MID(BT40,7,1)="4",0.1,1)</f>
        <v>0</v>
      </c>
      <c r="BL40">
        <f ca="1">IF(VLOOKUP($BT40,[1]EquipTable!$1:$1048576,MATCH("업데이트순번",[1]EquipTable!$1:$1,0),0)&lt;=$BN$1,1,0)
*IF(MID(BT40,7,1)="4",0.1,1)
*IF(AND(MID(BT40,7,1)&lt;&gt;"4",OR(MID(BT40,6,1)="6",MID(BT40,6,1)="7")),3,1)</f>
        <v>0</v>
      </c>
      <c r="BM40">
        <f ca="1">IF(VLOOKUP($BT40,[1]EquipTable!$1:$1048576,MATCH("업데이트순번",[1]EquipTable!$1:$1,0),0)&lt;=$BN$1,1,0)
*IF(MID(BT40,7,1)="4",0.1,1)
*IF(AND(MID(BT40,7,1)&lt;&gt;"4",MID(BT40,6,1)="8"),4,1)</f>
        <v>0</v>
      </c>
      <c r="BN40">
        <f t="shared" ca="1" si="14"/>
        <v>0</v>
      </c>
      <c r="BO40">
        <f t="shared" ca="1" si="15"/>
        <v>0</v>
      </c>
      <c r="BP40">
        <f t="shared" ca="1" si="16"/>
        <v>0</v>
      </c>
      <c r="BQ40">
        <f t="shared" ca="1" si="17"/>
        <v>0.33333333333333337</v>
      </c>
      <c r="BR40">
        <f t="shared" ca="1" si="20"/>
        <v>0.23251417769376195</v>
      </c>
      <c r="BS40">
        <f t="shared" ca="1" si="21"/>
        <v>0.25153374233128839</v>
      </c>
      <c r="BT40" t="str">
        <f ca="1">OFFSET([1]EquipTable!$A$1,ROW()-1,0)</f>
        <v>Equip2405</v>
      </c>
      <c r="BV40">
        <f ca="1">IF(VLOOKUP($BY40,[2]ActorTable!$1:$1048576,MATCH("업데이트순번",[2]ActorTable!$1:$1,0),0)&lt;=$BW$1,1,0)
*IF(MID(BY40,7,1)="2",0.1,1)</f>
        <v>1</v>
      </c>
      <c r="BW40">
        <f t="shared" ca="1" si="18"/>
        <v>3.9215686274509796E-2</v>
      </c>
      <c r="BX40">
        <f t="shared" ca="1" si="19"/>
        <v>0.91764705882352893</v>
      </c>
      <c r="BY40" t="str">
        <f ca="1">OFFSET([2]ActorTable!$A$1,ROW()-1,0)</f>
        <v>Actor1039</v>
      </c>
      <c r="BZ40" t="str">
        <f ca="1">VLOOKUP($BY40,[2]ActorTable!$1:$1048576,MATCH("이름참고",[2]ActorTable!$1:$1,0),0)</f>
        <v>플랜도</v>
      </c>
    </row>
    <row r="41" spans="1:78">
      <c r="A41">
        <v>4</v>
      </c>
      <c r="B41">
        <v>9</v>
      </c>
      <c r="C41">
        <f t="shared" si="0"/>
        <v>0</v>
      </c>
      <c r="D41">
        <f t="shared" ca="1" si="28"/>
        <v>0.93511075632082852</v>
      </c>
      <c r="E41">
        <f t="shared" ca="1" si="28"/>
        <v>0.85050135956793183</v>
      </c>
      <c r="F41">
        <f t="shared" ca="1" si="28"/>
        <v>0.58337012142755096</v>
      </c>
      <c r="G41">
        <f t="shared" ca="1" si="28"/>
        <v>0.34297959353618335</v>
      </c>
      <c r="H41">
        <f t="shared" ca="1" si="28"/>
        <v>0.73315388613030041</v>
      </c>
      <c r="I41">
        <f t="shared" ca="1" si="28"/>
        <v>0.75048944718363164</v>
      </c>
      <c r="M41" t="str">
        <f t="shared" ca="1" si="2"/>
        <v>삭제</v>
      </c>
      <c r="N41" t="str">
        <f t="shared" ca="1" si="3"/>
        <v>삭제</v>
      </c>
      <c r="O41" t="str">
        <f t="shared" ca="1" si="4"/>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INT(VLOOKUP($M41,$AN:$BA,MATCH($AX$1,$AN$1:$BA$1,0),0)*(VLOOKUP($N41,[2]ActorTable!$1:$1048576,MATCH("표준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VLOOKUP($M41,$AN:$BA,MATCH($AZ$1,$AN$1:$BA$1,0),0)+INT($H41*(VLOOKUP($M41,$AN:$BA,MATCH($BA$1,$AN$1:$BA$1,0),0)-VLOOKUP($M41,$AN:$BA,MATCH($AZ$1,$AN$1:$BA$1,0),0)+1))),
IF($M41="지정 캐릭터 PP",
  IF(AND(OR($B41=10,$B41=11),$M41=OFFSET($M41,-1,0)),OFFSET(Q41,-1,0),
    INT($O41*VLOOKUP($M41,$AN:$BA,MATCH($AX$1,$AN$1:$BA$1,0),0)*IF($O41&lt;=15,1,1+($O41-15)^0.5/8)*CHOOSE(MID($N41,7,1)+1,1,1.25,2))),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영웅등급"),VLOOKUP($M41,$AN:$BA,MATCH($AX$1,$AN$1:$BA$1,0),0),
IF(OR($M41="지정 캐릭터",IF(ISERROR(FIND("지정 캐릭터 LBP",$M41)),0,1)),
  IF(AND(OR($B41=10,$B41=11),$M41=OFFSET($M41,-1,0)),OFFSET(R41,-1,0),
    INT(VLOOKUP($M41,$AN:$BA,MATCH($AX$1,$AN$1:$BA$1,0),0)*(VLOOKUP($N41,[2]ActorTable!$1:$1048576,MATCH("표준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VLOOKUP($M41,$AN:$BA,MATCH($AX$1,$AN$1:$BA$1,0),0)+INT($I41*(VLOOKUP($M41,$AN:$BA,MATCH($AY$1,$AN$1:$BA$1,0),0)-VLOOKUP($M41,$AN:$BA,MATCH($AX$1,$AN$1:$BA$1,0),0)+1))),
IF($M41="지정 캐릭터 PP",
  IF(AND(OR($B41=10,$B41=11),$M41=OFFSET($M41,-1,0)),OFFSET(R41,-1,0),
    INT($O41*VLOOKUP($M41,$AN:$BA,MATCH($AX$1,$AN$1:$BA$1,0),0)*IF($O41&lt;=15,1,1+($O41-15)^0.5/8)*CHOOSE(MID($N41,7,1)+1,1,1.25,2)*(VLOOKUP($M41,$AN:$BA,MATCH($AY$1,$AN$1:$BA$1,0),0)+$I41*(VLOOKUP($M41,$AN:$BA,MATCH($AZ$1,$AN$1:$BA$1,0),0)-VLOOKUP($M41,$AN:$BA,MATCH($AY$1,$AN$1:$BA$1,0),0))))),
IF(OR($M41="안 지정 캐릭터 PP 일반등급",$M41="안 지정 캐릭터 PP 영웅등급"),
  IF(AND(OR($B41=10,$B41=11),$M41=OFFSET($M41,-1,0)),OFFSET(R41,-1,0),
    $O41*VLOOKUP($M41,$AN:$BA,MATCH($AX$1,$AN$1:$BA$1,0),0)),
"그외없음")))))))</f>
        <v>삭제</v>
      </c>
      <c r="S41" t="str">
        <f ca="1">IF(OR(ISNUMBER(N41),N41="삭제"),"",
IF(LEFT(N41,5)="Equip",
  IF($BN$1&lt;VLOOKUP(N41,[1]EquipTable!$1:$1048576,MATCH("업데이트순번",[1]EquipTable!$1:$1,0),0),"업데이트순번이상",""),
IF(LEFT(N41,5)="Actor",
  IF($BW$1&lt;VLOOKUP(N41,[2]ActorTable!$1:$1048576,MATCH("업데이트순번",[2]ActorTable!$1:$1,0),0),"업데이트순번이상",""),
"그외없음")))</f>
        <v/>
      </c>
      <c r="T41">
        <f t="shared" ca="1" si="5"/>
        <v>0</v>
      </c>
      <c r="AA41" t="str">
        <f t="shared" ca="1" si="6"/>
        <v/>
      </c>
      <c r="AH41" t="str">
        <f t="shared" si="7"/>
        <v/>
      </c>
      <c r="AI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
      </c>
      <c r="AJ41">
        <v>1</v>
      </c>
      <c r="AK41"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v>
      </c>
      <c r="AL41" t="str">
        <f t="shared" ca="1" si="8"/>
        <v>{"dy":4,"sl":9}</v>
      </c>
      <c r="BK41">
        <f ca="1">IF(VLOOKUP($BT41,[1]EquipTable!$1:$1048576,MATCH("업데이트순번",[1]EquipTable!$1:$1,0),0)&lt;=$BN$1,1,0)
*IF(MID(BT41,7,1)="4",0.1,1)</f>
        <v>1</v>
      </c>
      <c r="BL41">
        <f ca="1">IF(VLOOKUP($BT41,[1]EquipTable!$1:$1048576,MATCH("업데이트순번",[1]EquipTable!$1:$1,0),0)&lt;=$BN$1,1,0)
*IF(MID(BT41,7,1)="4",0.1,1)
*IF(AND(MID(BT41,7,1)&lt;&gt;"4",OR(MID(BT41,6,1)="6",MID(BT41,6,1)="7")),3,1)</f>
        <v>1</v>
      </c>
      <c r="BM41">
        <f ca="1">IF(VLOOKUP($BT41,[1]EquipTable!$1:$1048576,MATCH("업데이트순번",[1]EquipTable!$1:$1,0),0)&lt;=$BN$1,1,0)
*IF(MID(BT41,7,1)="4",0.1,1)
*IF(AND(MID(BT41,7,1)&lt;&gt;"4",MID(BT41,6,1)="8"),4,1)</f>
        <v>1</v>
      </c>
      <c r="BN41">
        <f t="shared" ca="1" si="14"/>
        <v>1.3550135501355014E-2</v>
      </c>
      <c r="BO41">
        <f t="shared" ca="1" si="15"/>
        <v>9.4517958412098316E-3</v>
      </c>
      <c r="BP41">
        <f t="shared" ca="1" si="16"/>
        <v>1.0224948875255624E-2</v>
      </c>
      <c r="BQ41">
        <f t="shared" ca="1" si="17"/>
        <v>0.33333333333333337</v>
      </c>
      <c r="BR41">
        <f t="shared" ca="1" si="20"/>
        <v>0.23251417769376195</v>
      </c>
      <c r="BS41">
        <f t="shared" ca="1" si="21"/>
        <v>0.25153374233128839</v>
      </c>
      <c r="BT41" t="str">
        <f ca="1">OFFSET([1]EquipTable!$A$1,ROW()-1,0)</f>
        <v>Equip3001</v>
      </c>
      <c r="BV41">
        <f ca="1">IF(VLOOKUP($BY41,[2]ActorTable!$1:$1048576,MATCH("업데이트순번",[2]ActorTable!$1:$1,0),0)&lt;=$BW$1,1,0)
*IF(MID(BY41,7,1)="2",0.1,1)</f>
        <v>0.1</v>
      </c>
      <c r="BW41">
        <f t="shared" ca="1" si="18"/>
        <v>3.9215686274509803E-3</v>
      </c>
      <c r="BX41">
        <f t="shared" ca="1" si="19"/>
        <v>0.9568627450980387</v>
      </c>
      <c r="BY41" t="str">
        <f ca="1">OFFSET([2]ActorTable!$A$1,ROW()-1,0)</f>
        <v>Actor0240</v>
      </c>
      <c r="BZ41" t="str">
        <f ca="1">VLOOKUP($BY41,[2]ActorTable!$1:$1048576,MATCH("이름참고",[2]ActorTable!$1:$1,0),0)</f>
        <v>클레타</v>
      </c>
    </row>
    <row r="42" spans="1:78">
      <c r="A42">
        <v>5</v>
      </c>
      <c r="B42">
        <v>0</v>
      </c>
      <c r="C42">
        <f t="shared" si="0"/>
        <v>0</v>
      </c>
      <c r="D42">
        <f t="shared" ref="D42:I51" ca="1" si="29">RAND()</f>
        <v>0.40484634919450124</v>
      </c>
      <c r="E42">
        <f t="shared" ca="1" si="29"/>
        <v>0.33713779650104014</v>
      </c>
      <c r="F42">
        <f t="shared" ca="1" si="29"/>
        <v>0.30667728654614179</v>
      </c>
      <c r="G42">
        <f t="shared" ca="1" si="29"/>
        <v>0.31341466595683298</v>
      </c>
      <c r="H42">
        <f t="shared" ca="1" si="29"/>
        <v>0.64927555698564454</v>
      </c>
      <c r="I42">
        <f t="shared" ca="1" si="29"/>
        <v>0.64579423535166169</v>
      </c>
      <c r="M42" t="str">
        <f t="shared" ca="1" si="2"/>
        <v>지정 장비</v>
      </c>
      <c r="N42" t="str">
        <f t="shared" ca="1" si="3"/>
        <v>Equip3001</v>
      </c>
      <c r="O42">
        <f t="shared" ca="1" si="4"/>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GO</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INT(VLOOKUP($M42,$AN:$BA,MATCH($AX$1,$AN$1:$BA$1,0),0)*(VLOOKUP($N42,[2]ActorTable!$1:$1048576,MATCH("표준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VLOOKUP($M42,$AN:$BA,MATCH($AZ$1,$AN$1:$BA$1,0),0)+INT($H42*(VLOOKUP($M42,$AN:$BA,MATCH($BA$1,$AN$1:$BA$1,0),0)-VLOOKUP($M42,$AN:$BA,MATCH($AZ$1,$AN$1:$BA$1,0),0)+1))),
IF($M42="지정 캐릭터 PP",
  IF(AND(OR($B42=10,$B42=11),$M42=OFFSET($M42,-1,0)),OFFSET(Q42,-1,0),
    INT($O42*VLOOKUP($M42,$AN:$BA,MATCH($AX$1,$AN$1:$BA$1,0),0)*IF($O42&lt;=15,1,1+($O42-15)^0.5/8)*CHOOSE(MID($N42,7,1)+1,1,1.25,2))),
"그외없음")))))))</f>
        <v>삭제</v>
      </c>
      <c r="R42">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영웅등급"),VLOOKUP($M42,$AN:$BA,MATCH($AX$1,$AN$1:$BA$1,0),0),
IF(OR($M42="지정 캐릭터",IF(ISERROR(FIND("지정 캐릭터 LBP",$M42)),0,1)),
  IF(AND(OR($B42=10,$B42=11),$M42=OFFSET($M42,-1,0)),OFFSET(R42,-1,0),
    INT(VLOOKUP($M42,$AN:$BA,MATCH($AX$1,$AN$1:$BA$1,0),0)*(VLOOKUP($N42,[2]ActorTable!$1:$1048576,MATCH("표준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VLOOKUP($M42,$AN:$BA,MATCH($AX$1,$AN$1:$BA$1,0),0)+INT($I42*(VLOOKUP($M42,$AN:$BA,MATCH($AY$1,$AN$1:$BA$1,0),0)-VLOOKUP($M42,$AN:$BA,MATCH($AX$1,$AN$1:$BA$1,0),0)+1))),
IF($M42="지정 캐릭터 PP",
  IF(AND(OR($B42=10,$B42=11),$M42=OFFSET($M42,-1,0)),OFFSET(R42,-1,0),
    INT($O42*VLOOKUP($M42,$AN:$BA,MATCH($AX$1,$AN$1:$BA$1,0),0)*IF($O42&lt;=15,1,1+($O42-15)^0.5/8)*CHOOSE(MID($N42,7,1)+1,1,1.25,2)*(VLOOKUP($M42,$AN:$BA,MATCH($AY$1,$AN$1:$BA$1,0),0)+$I42*(VLOOKUP($M42,$AN:$BA,MATCH($AZ$1,$AN$1:$BA$1,0),0)-VLOOKUP($M42,$AN:$BA,MATCH($AY$1,$AN$1:$BA$1,0),0))))),
IF(OR($M42="안 지정 캐릭터 PP 일반등급",$M42="안 지정 캐릭터 PP 영웅등급"),
  IF(AND(OR($B42=10,$B42=11),$M42=OFFSET($M42,-1,0)),OFFSET(R42,-1,0),
    $O42*VLOOKUP($M42,$AN:$BA,MATCH($AX$1,$AN$1:$BA$1,0),0)),
"그외없음")))))))</f>
        <v>800</v>
      </c>
      <c r="S42" t="str">
        <f ca="1">IF(OR(ISNUMBER(N42),N42="삭제"),"",
IF(LEFT(N42,5)="Equip",
  IF($BN$1&lt;VLOOKUP(N42,[1]EquipTable!$1:$1048576,MATCH("업데이트순번",[1]EquipTable!$1:$1,0),0),"업데이트순번이상",""),
IF(LEFT(N42,5)="Actor",
  IF($BW$1&lt;VLOOKUP(N42,[2]ActorTable!$1:$1048576,MATCH("업데이트순번",[2]ActorTable!$1:$1,0),0),"업데이트순번이상",""),
"그외없음")))</f>
        <v/>
      </c>
      <c r="T42">
        <f t="shared" ca="1" si="5"/>
        <v>0</v>
      </c>
      <c r="U42" t="s">
        <v>83</v>
      </c>
      <c r="V42" t="s">
        <v>112</v>
      </c>
      <c r="W42">
        <v>1</v>
      </c>
      <c r="X42" t="s">
        <v>129</v>
      </c>
      <c r="Z42">
        <v>3700</v>
      </c>
      <c r="AA42" t="str">
        <f t="shared" ca="1" si="6"/>
        <v>fe</v>
      </c>
      <c r="AB42" t="s">
        <v>83</v>
      </c>
      <c r="AC42" t="s">
        <v>112</v>
      </c>
      <c r="AD42">
        <v>1</v>
      </c>
      <c r="AE42" t="s">
        <v>129</v>
      </c>
      <c r="AG42">
        <v>3600</v>
      </c>
      <c r="AH42" t="str">
        <f t="shared" si="7"/>
        <v/>
      </c>
      <c r="AI42" t="str">
        <f ca="1">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빅 바디</v>
      </c>
      <c r="AJ42">
        <v>1</v>
      </c>
      <c r="AK42"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v>
      </c>
      <c r="AL42" t="str">
        <f t="shared" ca="1" si="8"/>
        <v>{"dy":5,"sl":0,"tp":"fe","vl":"Equip6101","cn":1,"pt":"GO","pr":3600}</v>
      </c>
      <c r="BK42">
        <f ca="1">IF(VLOOKUP($BT42,[1]EquipTable!$1:$1048576,MATCH("업데이트순번",[1]EquipTable!$1:$1,0),0)&lt;=$BN$1,1,0)
*IF(MID(BT42,7,1)="4",0.1,1)</f>
        <v>1</v>
      </c>
      <c r="BL42">
        <f ca="1">IF(VLOOKUP($BT42,[1]EquipTable!$1:$1048576,MATCH("업데이트순번",[1]EquipTable!$1:$1,0),0)&lt;=$BN$1,1,0)
*IF(MID(BT42,7,1)="4",0.1,1)
*IF(AND(MID(BT42,7,1)&lt;&gt;"4",OR(MID(BT42,6,1)="6",MID(BT42,6,1)="7")),3,1)</f>
        <v>1</v>
      </c>
      <c r="BM42">
        <f ca="1">IF(VLOOKUP($BT42,[1]EquipTable!$1:$1048576,MATCH("업데이트순번",[1]EquipTable!$1:$1,0),0)&lt;=$BN$1,1,0)
*IF(MID(BT42,7,1)="4",0.1,1)
*IF(AND(MID(BT42,7,1)&lt;&gt;"4",MID(BT42,6,1)="8"),4,1)</f>
        <v>1</v>
      </c>
      <c r="BN42">
        <f t="shared" ca="1" si="14"/>
        <v>1.3550135501355014E-2</v>
      </c>
      <c r="BO42">
        <f t="shared" ca="1" si="15"/>
        <v>9.4517958412098316E-3</v>
      </c>
      <c r="BP42">
        <f t="shared" ca="1" si="16"/>
        <v>1.0224948875255624E-2</v>
      </c>
      <c r="BQ42">
        <f t="shared" ca="1" si="17"/>
        <v>0.3468834688346884</v>
      </c>
      <c r="BR42">
        <f t="shared" ca="1" si="20"/>
        <v>0.24196597353497179</v>
      </c>
      <c r="BS42">
        <f t="shared" ca="1" si="21"/>
        <v>0.26175869120654399</v>
      </c>
      <c r="BT42" t="str">
        <f ca="1">OFFSET([1]EquipTable!$A$1,ROW()-1,0)</f>
        <v>Equip3002</v>
      </c>
      <c r="BV42">
        <f ca="1">IF(VLOOKUP($BY42,[2]ActorTable!$1:$1048576,MATCH("업데이트순번",[2]ActorTable!$1:$1,0),0)&lt;=$BW$1,1,0)
*IF(MID(BY42,7,1)="2",0.1,1)</f>
        <v>1</v>
      </c>
      <c r="BW42">
        <f t="shared" ca="1" si="18"/>
        <v>3.9215686274509796E-2</v>
      </c>
      <c r="BX42">
        <f t="shared" ca="1" si="19"/>
        <v>0.96078431372548967</v>
      </c>
      <c r="BY42" t="str">
        <f ca="1">OFFSET([2]ActorTable!$A$1,ROW()-1,0)</f>
        <v>Actor1141</v>
      </c>
      <c r="BZ42" t="str">
        <f ca="1">VLOOKUP($BY42,[2]ActorTable!$1:$1048576,MATCH("이름참고",[2]ActorTable!$1:$1,0),0)</f>
        <v>오비우스</v>
      </c>
    </row>
    <row r="43" spans="1:78">
      <c r="A43">
        <v>5</v>
      </c>
      <c r="B43">
        <v>1</v>
      </c>
      <c r="C43">
        <f t="shared" si="0"/>
        <v>0</v>
      </c>
      <c r="D43">
        <f t="shared" ca="1" si="29"/>
        <v>0.44414188055169401</v>
      </c>
      <c r="E43">
        <f t="shared" ca="1" si="29"/>
        <v>0.5535605270772509</v>
      </c>
      <c r="F43">
        <f t="shared" ca="1" si="29"/>
        <v>0.84434317957717231</v>
      </c>
      <c r="G43">
        <f t="shared" ca="1" si="29"/>
        <v>9.7318331233428701E-2</v>
      </c>
      <c r="H43">
        <f t="shared" ca="1" si="29"/>
        <v>0.58952199445038611</v>
      </c>
      <c r="I43">
        <f t="shared" ca="1" si="29"/>
        <v>0.73309225729931937</v>
      </c>
      <c r="M43" t="str">
        <f t="shared" ca="1" si="2"/>
        <v>지정 장비</v>
      </c>
      <c r="N43" t="str">
        <f t="shared" ca="1" si="3"/>
        <v>Equip4401</v>
      </c>
      <c r="O43">
        <f t="shared" ca="1" si="4"/>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DI</v>
      </c>
      <c r="Q43">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INT(VLOOKUP($M43,$AN:$BA,MATCH($AX$1,$AN$1:$BA$1,0),0)*(VLOOKUP($N43,[2]ActorTable!$1:$1048576,MATCH("표준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VLOOKUP($M43,$AN:$BA,MATCH($AZ$1,$AN$1:$BA$1,0),0)+INT($H43*(VLOOKUP($M43,$AN:$BA,MATCH($BA$1,$AN$1:$BA$1,0),0)-VLOOKUP($M43,$AN:$BA,MATCH($AZ$1,$AN$1:$BA$1,0),0)+1))),
IF($M43="지정 캐릭터 PP",
  IF(AND(OR($B43=10,$B43=11),$M43=OFFSET($M43,-1,0)),OFFSET(Q43,-1,0),
    INT($O43*VLOOKUP($M43,$AN:$BA,MATCH($AX$1,$AN$1:$BA$1,0),0)*IF($O43&lt;=15,1,1+($O43-15)^0.5/8)*CHOOSE(MID($N43,7,1)+1,1,1.25,2))),
"그외없음")))))))</f>
        <v>28</v>
      </c>
      <c r="R43">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영웅등급"),VLOOKUP($M43,$AN:$BA,MATCH($AX$1,$AN$1:$BA$1,0),0),
IF(OR($M43="지정 캐릭터",IF(ISERROR(FIND("지정 캐릭터 LBP",$M43)),0,1)),
  IF(AND(OR($B43=10,$B43=11),$M43=OFFSET($M43,-1,0)),OFFSET(R43,-1,0),
    INT(VLOOKUP($M43,$AN:$BA,MATCH($AX$1,$AN$1:$BA$1,0),0)*(VLOOKUP($N43,[2]ActorTable!$1:$1048576,MATCH("표준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VLOOKUP($M43,$AN:$BA,MATCH($AX$1,$AN$1:$BA$1,0),0)+INT($I43*(VLOOKUP($M43,$AN:$BA,MATCH($AY$1,$AN$1:$BA$1,0),0)-VLOOKUP($M43,$AN:$BA,MATCH($AX$1,$AN$1:$BA$1,0),0)+1))),
IF($M43="지정 캐릭터 PP",
  IF(AND(OR($B43=10,$B43=11),$M43=OFFSET($M43,-1,0)),OFFSET(R43,-1,0),
    INT($O43*VLOOKUP($M43,$AN:$BA,MATCH($AX$1,$AN$1:$BA$1,0),0)*IF($O43&lt;=15,1,1+($O43-15)^0.5/8)*CHOOSE(MID($N43,7,1)+1,1,1.25,2)*(VLOOKUP($M43,$AN:$BA,MATCH($AY$1,$AN$1:$BA$1,0),0)+$I43*(VLOOKUP($M43,$AN:$BA,MATCH($AZ$1,$AN$1:$BA$1,0),0)-VLOOKUP($M43,$AN:$BA,MATCH($AY$1,$AN$1:$BA$1,0),0))))),
IF(OR($M43="안 지정 캐릭터 PP 일반등급",$M43="안 지정 캐릭터 PP 영웅등급"),
  IF(AND(OR($B43=10,$B43=11),$M43=OFFSET($M43,-1,0)),OFFSET(R43,-1,0),
    $O43*VLOOKUP($M43,$AN:$BA,MATCH($AX$1,$AN$1:$BA$1,0),0)),
"그외없음")))))))</f>
        <v>19</v>
      </c>
      <c r="S43" t="str">
        <f ca="1">IF(OR(ISNUMBER(N43),N43="삭제"),"",
IF(LEFT(N43,5)="Equip",
  IF($BN$1&lt;VLOOKUP(N43,[1]EquipTable!$1:$1048576,MATCH("업데이트순번",[1]EquipTable!$1:$1,0),0),"업데이트순번이상",""),
IF(LEFT(N43,5)="Actor",
  IF($BW$1&lt;VLOOKUP(N43,[2]ActorTable!$1:$1048576,MATCH("업데이트순번",[2]ActorTable!$1:$1,0),0),"업데이트순번이상",""),
"그외없음")))</f>
        <v/>
      </c>
      <c r="T43">
        <f t="shared" ca="1" si="5"/>
        <v>1</v>
      </c>
      <c r="U43" t="s">
        <v>83</v>
      </c>
      <c r="V43" t="s">
        <v>261</v>
      </c>
      <c r="W43">
        <v>1</v>
      </c>
      <c r="X43" t="s">
        <v>133</v>
      </c>
      <c r="Z43">
        <v>12</v>
      </c>
      <c r="AA43" t="str">
        <f t="shared" ca="1" si="6"/>
        <v>fe</v>
      </c>
      <c r="AB43" t="s">
        <v>83</v>
      </c>
      <c r="AC43" t="s">
        <v>187</v>
      </c>
      <c r="AD43">
        <v>1</v>
      </c>
      <c r="AE43" t="s">
        <v>129</v>
      </c>
      <c r="AG43">
        <v>29800</v>
      </c>
      <c r="AH43" t="str">
        <f t="shared" si="7"/>
        <v/>
      </c>
      <c r="AI43" t="str">
        <f ca="1">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M29 그레이트소드</v>
      </c>
      <c r="AJ43">
        <v>1</v>
      </c>
      <c r="AK43"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v>
      </c>
      <c r="AL43" t="str">
        <f t="shared" ca="1" si="8"/>
        <v>{"dy":5,"sl":1,"tp":"fe","vl":"Equip8201","cn":1,"pt":"GO","pr":29800}</v>
      </c>
      <c r="BK43">
        <f ca="1">IF(VLOOKUP($BT43,[1]EquipTable!$1:$1048576,MATCH("업데이트순번",[1]EquipTable!$1:$1,0),0)&lt;=$BN$1,1,0)
*IF(MID(BT43,7,1)="4",0.1,1)</f>
        <v>1</v>
      </c>
      <c r="BL43">
        <f ca="1">IF(VLOOKUP($BT43,[1]EquipTable!$1:$1048576,MATCH("업데이트순번",[1]EquipTable!$1:$1,0),0)&lt;=$BN$1,1,0)
*IF(MID(BT43,7,1)="4",0.1,1)
*IF(AND(MID(BT43,7,1)&lt;&gt;"4",OR(MID(BT43,6,1)="6",MID(BT43,6,1)="7")),3,1)</f>
        <v>1</v>
      </c>
      <c r="BM43">
        <f ca="1">IF(VLOOKUP($BT43,[1]EquipTable!$1:$1048576,MATCH("업데이트순번",[1]EquipTable!$1:$1,0),0)&lt;=$BN$1,1,0)
*IF(MID(BT43,7,1)="4",0.1,1)
*IF(AND(MID(BT43,7,1)&lt;&gt;"4",MID(BT43,6,1)="8"),4,1)</f>
        <v>1</v>
      </c>
      <c r="BN43">
        <f t="shared" ca="1" si="14"/>
        <v>1.3550135501355014E-2</v>
      </c>
      <c r="BO43">
        <f t="shared" ca="1" si="15"/>
        <v>9.4517958412098316E-3</v>
      </c>
      <c r="BP43">
        <f t="shared" ca="1" si="16"/>
        <v>1.0224948875255624E-2</v>
      </c>
      <c r="BQ43">
        <f t="shared" ca="1" si="17"/>
        <v>0.36043360433604343</v>
      </c>
      <c r="BR43">
        <f t="shared" ca="1" si="20"/>
        <v>0.2514177693761816</v>
      </c>
      <c r="BS43">
        <f t="shared" ca="1" si="21"/>
        <v>0.27198364008179959</v>
      </c>
      <c r="BT43" t="str">
        <f ca="1">OFFSET([1]EquipTable!$A$1,ROW()-1,0)</f>
        <v>Equip3101</v>
      </c>
      <c r="BV43">
        <f ca="1">IF(VLOOKUP($BY43,[2]ActorTable!$1:$1048576,MATCH("업데이트순번",[2]ActorTable!$1:$1,0),0)&lt;=$BW$1,1,0)
*IF(MID(BY43,7,1)="2",0.1,1)</f>
        <v>0</v>
      </c>
      <c r="BW43">
        <f t="shared" ca="1" si="18"/>
        <v>0</v>
      </c>
      <c r="BX43">
        <f t="shared" ca="1" si="19"/>
        <v>0.99999999999999944</v>
      </c>
      <c r="BY43" t="str">
        <f ca="1">OFFSET([2]ActorTable!$A$1,ROW()-1,0)</f>
        <v>Actor3242</v>
      </c>
      <c r="BZ43" t="str">
        <f ca="1">VLOOKUP($BY43,[2]ActorTable!$1:$1048576,MATCH("이름참고",[2]ActorTable!$1:$1,0),0)</f>
        <v>앰비엘라</v>
      </c>
    </row>
    <row r="44" spans="1:78">
      <c r="A44">
        <v>5</v>
      </c>
      <c r="B44">
        <v>2</v>
      </c>
      <c r="C44">
        <f t="shared" si="0"/>
        <v>0</v>
      </c>
      <c r="D44">
        <f t="shared" ca="1" si="29"/>
        <v>0.59460734736372556</v>
      </c>
      <c r="E44">
        <f t="shared" ca="1" si="29"/>
        <v>0.47850344412281831</v>
      </c>
      <c r="F44">
        <f t="shared" ca="1" si="29"/>
        <v>0.16883879166845894</v>
      </c>
      <c r="G44">
        <f t="shared" ca="1" si="29"/>
        <v>7.8695269795775458E-2</v>
      </c>
      <c r="H44">
        <f t="shared" ca="1" si="29"/>
        <v>0.74596665085488845</v>
      </c>
      <c r="I44">
        <f t="shared" ca="1" si="29"/>
        <v>0.50858057969352566</v>
      </c>
      <c r="M44" t="str">
        <f t="shared" ca="1" si="2"/>
        <v>안 지정 캐릭터 PP 영웅등급</v>
      </c>
      <c r="N44">
        <f t="shared" ca="1" si="3"/>
        <v>47850</v>
      </c>
      <c r="O44">
        <f t="shared" ca="1" si="4"/>
        <v>11</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INT(VLOOKUP($M44,$AN:$BA,MATCH($AX$1,$AN$1:$BA$1,0),0)*(VLOOKUP($N44,[2]ActorTable!$1:$1048576,MATCH("표준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VLOOKUP($M44,$AN:$BA,MATCH($AZ$1,$AN$1:$BA$1,0),0)+INT($H44*(VLOOKUP($M44,$AN:$BA,MATCH($BA$1,$AN$1:$BA$1,0),0)-VLOOKUP($M44,$AN:$BA,MATCH($AZ$1,$AN$1:$BA$1,0),0)+1))),
IF($M44="지정 캐릭터 PP",
  IF(AND(OR($B44=10,$B44=11),$M44=OFFSET($M44,-1,0)),OFFSET(Q44,-1,0),
    INT($O44*VLOOKUP($M44,$AN:$BA,MATCH($AX$1,$AN$1:$BA$1,0),0)*IF($O44&lt;=15,1,1+($O44-15)^0.5/8)*CHOOSE(MID($N44,7,1)+1,1,1.25,2))),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영웅등급"),VLOOKUP($M44,$AN:$BA,MATCH($AX$1,$AN$1:$BA$1,0),0),
IF(OR($M44="지정 캐릭터",IF(ISERROR(FIND("지정 캐릭터 LBP",$M44)),0,1)),
  IF(AND(OR($B44=10,$B44=11),$M44=OFFSET($M44,-1,0)),OFFSET(R44,-1,0),
    INT(VLOOKUP($M44,$AN:$BA,MATCH($AX$1,$AN$1:$BA$1,0),0)*(VLOOKUP($N44,[2]ActorTable!$1:$1048576,MATCH("표준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VLOOKUP($M44,$AN:$BA,MATCH($AX$1,$AN$1:$BA$1,0),0)+INT($I44*(VLOOKUP($M44,$AN:$BA,MATCH($AY$1,$AN$1:$BA$1,0),0)-VLOOKUP($M44,$AN:$BA,MATCH($AX$1,$AN$1:$BA$1,0),0)+1))),
IF($M44="지정 캐릭터 PP",
  IF(AND(OR($B44=10,$B44=11),$M44=OFFSET($M44,-1,0)),OFFSET(R44,-1,0),
    INT($O44*VLOOKUP($M44,$AN:$BA,MATCH($AX$1,$AN$1:$BA$1,0),0)*IF($O44&lt;=15,1,1+($O44-15)^0.5/8)*CHOOSE(MID($N44,7,1)+1,1,1.25,2)*(VLOOKUP($M44,$AN:$BA,MATCH($AY$1,$AN$1:$BA$1,0),0)+$I44*(VLOOKUP($M44,$AN:$BA,MATCH($AZ$1,$AN$1:$BA$1,0),0)-VLOOKUP($M44,$AN:$BA,MATCH($AY$1,$AN$1:$BA$1,0),0))))),
IF(OR($M44="안 지정 캐릭터 PP 일반등급",$M44="안 지정 캐릭터 PP 영웅등급"),
  IF(AND(OR($B44=10,$B44=11),$M44=OFFSET($M44,-1,0)),OFFSET(R44,-1,0),
    $O44*VLOOKUP($M44,$AN:$BA,MATCH($AX$1,$AN$1:$BA$1,0),0)),
"그외없음")))))))</f>
        <v>1100</v>
      </c>
      <c r="S44" t="str">
        <f ca="1">IF(OR(ISNUMBER(N44),N44="삭제"),"",
IF(LEFT(N44,5)="Equip",
  IF($BN$1&lt;VLOOKUP(N44,[1]EquipTable!$1:$1048576,MATCH("업데이트순번",[1]EquipTable!$1:$1,0),0),"업데이트순번이상",""),
IF(LEFT(N44,5)="Actor",
  IF($BW$1&lt;VLOOKUP(N44,[2]ActorTable!$1:$1048576,MATCH("업데이트순번",[2]ActorTable!$1:$1,0),0),"업데이트순번이상",""),
"그외없음")))</f>
        <v/>
      </c>
      <c r="T44">
        <f t="shared" ca="1" si="5"/>
        <v>0</v>
      </c>
      <c r="U44" t="s">
        <v>92</v>
      </c>
      <c r="V44">
        <v>94560</v>
      </c>
      <c r="W44">
        <v>14</v>
      </c>
      <c r="X44" t="s">
        <v>129</v>
      </c>
      <c r="Z44">
        <v>1400</v>
      </c>
      <c r="AA44" t="str">
        <f t="shared" ca="1" si="6"/>
        <v>uph</v>
      </c>
      <c r="AB44" t="s">
        <v>92</v>
      </c>
      <c r="AC44">
        <v>65691</v>
      </c>
      <c r="AD44">
        <v>12</v>
      </c>
      <c r="AE44" t="s">
        <v>129</v>
      </c>
      <c r="AG44">
        <v>1200</v>
      </c>
      <c r="AH44" t="str">
        <f t="shared" si="7"/>
        <v/>
      </c>
      <c r="AI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J44">
        <v>1</v>
      </c>
      <c r="AK44"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v>
      </c>
      <c r="AL44" t="str">
        <f t="shared" ca="1" si="8"/>
        <v>{"dy":5,"sl":2,"tp":"uph","vl":"65691","cn":12,"pt":"GO","pr":1200}</v>
      </c>
      <c r="BK44">
        <f ca="1">IF(VLOOKUP($BT44,[1]EquipTable!$1:$1048576,MATCH("업데이트순번",[1]EquipTable!$1:$1,0),0)&lt;=$BN$1,1,0)
*IF(MID(BT44,7,1)="4",0.1,1)</f>
        <v>1</v>
      </c>
      <c r="BL44">
        <f ca="1">IF(VLOOKUP($BT44,[1]EquipTable!$1:$1048576,MATCH("업데이트순번",[1]EquipTable!$1:$1,0),0)&lt;=$BN$1,1,0)
*IF(MID(BT44,7,1)="4",0.1,1)
*IF(AND(MID(BT44,7,1)&lt;&gt;"4",OR(MID(BT44,6,1)="6",MID(BT44,6,1)="7")),3,1)</f>
        <v>1</v>
      </c>
      <c r="BM44">
        <f ca="1">IF(VLOOKUP($BT44,[1]EquipTable!$1:$1048576,MATCH("업데이트순번",[1]EquipTable!$1:$1,0),0)&lt;=$BN$1,1,0)
*IF(MID(BT44,7,1)="4",0.1,1)
*IF(AND(MID(BT44,7,1)&lt;&gt;"4",MID(BT44,6,1)="8"),4,1)</f>
        <v>1</v>
      </c>
      <c r="BN44">
        <f t="shared" ca="1" si="14"/>
        <v>1.3550135501355014E-2</v>
      </c>
      <c r="BO44">
        <f t="shared" ca="1" si="15"/>
        <v>9.4517958412098316E-3</v>
      </c>
      <c r="BP44">
        <f t="shared" ca="1" si="16"/>
        <v>1.0224948875255624E-2</v>
      </c>
      <c r="BQ44">
        <f t="shared" ca="1" si="17"/>
        <v>0.37398373983739847</v>
      </c>
      <c r="BR44">
        <f t="shared" ca="1" si="20"/>
        <v>0.26086956521739141</v>
      </c>
      <c r="BS44">
        <f t="shared" ca="1" si="21"/>
        <v>0.2822085889570552</v>
      </c>
      <c r="BT44" t="str">
        <f ca="1">OFFSET([1]EquipTable!$A$1,ROW()-1,0)</f>
        <v>Equip3102</v>
      </c>
      <c r="BV44">
        <f>IF(VLOOKUP($BY44,[2]ActorTable!$1:$1048576,MATCH("업데이트순번",[2]ActorTable!$1:$1,0),0)&lt;=$BW$1,1,0)
*IF(MID(BY44,7,1)="2",0.1,1)</f>
        <v>0</v>
      </c>
      <c r="BW44">
        <f t="shared" ca="1" si="18"/>
        <v>0</v>
      </c>
      <c r="BX44">
        <f t="shared" ca="1" si="19"/>
        <v>0.99999999999999944</v>
      </c>
      <c r="BY44" t="s">
        <v>222</v>
      </c>
      <c r="BZ44" t="str">
        <f>VLOOKUP($BY44,[2]ActorTable!$1:$1048576,MATCH("이름참고",[2]ActorTable!$1:$1,0),0)</f>
        <v>레나</v>
      </c>
    </row>
    <row r="45" spans="1:78">
      <c r="A45">
        <v>5</v>
      </c>
      <c r="B45">
        <v>3</v>
      </c>
      <c r="C45">
        <f t="shared" si="0"/>
        <v>0</v>
      </c>
      <c r="D45">
        <f t="shared" ca="1" si="29"/>
        <v>0.64475026676003055</v>
      </c>
      <c r="E45">
        <f t="shared" ca="1" si="29"/>
        <v>0.14326202623091355</v>
      </c>
      <c r="F45">
        <f t="shared" ca="1" si="29"/>
        <v>0.77761499370177922</v>
      </c>
      <c r="G45">
        <f t="shared" ca="1" si="29"/>
        <v>0.40912194340474994</v>
      </c>
      <c r="H45">
        <f t="shared" ca="1" si="29"/>
        <v>0.35573705536365541</v>
      </c>
      <c r="I45">
        <f t="shared" ca="1" si="29"/>
        <v>0.20627226076614558</v>
      </c>
      <c r="M45" t="str">
        <f t="shared" ca="1" si="2"/>
        <v>안 지정 캐릭터 PP 일반등급</v>
      </c>
      <c r="N45">
        <f t="shared" ca="1" si="3"/>
        <v>14326</v>
      </c>
      <c r="O45">
        <f t="shared" ca="1" si="4"/>
        <v>9</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INT(VLOOKUP($M45,$AN:$BA,MATCH($AX$1,$AN$1:$BA$1,0),0)*(VLOOKUP($N45,[2]ActorTable!$1:$1048576,MATCH("표준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VLOOKUP($M45,$AN:$BA,MATCH($AZ$1,$AN$1:$BA$1,0),0)+INT($H45*(VLOOKUP($M45,$AN:$BA,MATCH($BA$1,$AN$1:$BA$1,0),0)-VLOOKUP($M45,$AN:$BA,MATCH($AZ$1,$AN$1:$BA$1,0),0)+1))),
IF($M45="지정 캐릭터 PP",
  IF(AND(OR($B45=10,$B45=11),$M45=OFFSET($M45,-1,0)),OFFSET(Q45,-1,0),
    INT($O45*VLOOKUP($M45,$AN:$BA,MATCH($AX$1,$AN$1:$BA$1,0),0)*IF($O45&lt;=15,1,1+($O45-15)^0.5/8)*CHOOSE(MID($N45,7,1)+1,1,1.25,2))),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영웅등급"),VLOOKUP($M45,$AN:$BA,MATCH($AX$1,$AN$1:$BA$1,0),0),
IF(OR($M45="지정 캐릭터",IF(ISERROR(FIND("지정 캐릭터 LBP",$M45)),0,1)),
  IF(AND(OR($B45=10,$B45=11),$M45=OFFSET($M45,-1,0)),OFFSET(R45,-1,0),
    INT(VLOOKUP($M45,$AN:$BA,MATCH($AX$1,$AN$1:$BA$1,0),0)*(VLOOKUP($N45,[2]ActorTable!$1:$1048576,MATCH("표준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VLOOKUP($M45,$AN:$BA,MATCH($AX$1,$AN$1:$BA$1,0),0)+INT($I45*(VLOOKUP($M45,$AN:$BA,MATCH($AY$1,$AN$1:$BA$1,0),0)-VLOOKUP($M45,$AN:$BA,MATCH($AX$1,$AN$1:$BA$1,0),0)+1))),
IF($M45="지정 캐릭터 PP",
  IF(AND(OR($B45=10,$B45=11),$M45=OFFSET($M45,-1,0)),OFFSET(R45,-1,0),
    INT($O45*VLOOKUP($M45,$AN:$BA,MATCH($AX$1,$AN$1:$BA$1,0),0)*IF($O45&lt;=15,1,1+($O45-15)^0.5/8)*CHOOSE(MID($N45,7,1)+1,1,1.25,2)*(VLOOKUP($M45,$AN:$BA,MATCH($AY$1,$AN$1:$BA$1,0),0)+$I45*(VLOOKUP($M45,$AN:$BA,MATCH($AZ$1,$AN$1:$BA$1,0),0)-VLOOKUP($M45,$AN:$BA,MATCH($AY$1,$AN$1:$BA$1,0),0))))),
IF(OR($M45="안 지정 캐릭터 PP 일반등급",$M45="안 지정 캐릭터 PP 영웅등급"),
  IF(AND(OR($B45=10,$B45=11),$M45=OFFSET($M45,-1,0)),OFFSET(R45,-1,0),
    $O45*VLOOKUP($M45,$AN:$BA,MATCH($AX$1,$AN$1:$BA$1,0),0)),
"그외없음")))))))</f>
        <v>900</v>
      </c>
      <c r="S45" t="str">
        <f ca="1">IF(OR(ISNUMBER(N45),N45="삭제"),"",
IF(LEFT(N45,5)="Equip",
  IF($BN$1&lt;VLOOKUP(N45,[1]EquipTable!$1:$1048576,MATCH("업데이트순번",[1]EquipTable!$1:$1,0),0),"업데이트순번이상",""),
IF(LEFT(N45,5)="Actor",
  IF($BW$1&lt;VLOOKUP(N45,[2]ActorTable!$1:$1048576,MATCH("업데이트순번",[2]ActorTable!$1:$1,0),0),"업데이트순번이상",""),
"그외없음")))</f>
        <v/>
      </c>
      <c r="T45">
        <f t="shared" ca="1" si="5"/>
        <v>0</v>
      </c>
      <c r="U45" t="s">
        <v>93</v>
      </c>
      <c r="V45">
        <v>96195</v>
      </c>
      <c r="W45">
        <v>14</v>
      </c>
      <c r="X45" t="s">
        <v>129</v>
      </c>
      <c r="Z45">
        <v>1400</v>
      </c>
      <c r="AA45" t="str">
        <f t="shared" ca="1" si="6"/>
        <v>upn</v>
      </c>
      <c r="AB45" t="s">
        <v>93</v>
      </c>
      <c r="AC45">
        <v>62441</v>
      </c>
      <c r="AD45">
        <v>12</v>
      </c>
      <c r="AE45" t="s">
        <v>129</v>
      </c>
      <c r="AG45">
        <v>1200</v>
      </c>
      <c r="AH45" t="str">
        <f t="shared" si="7"/>
        <v/>
      </c>
      <c r="AI45" t="str">
        <f>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
      </c>
      <c r="AJ45">
        <v>1</v>
      </c>
      <c r="AK45"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v>
      </c>
      <c r="AL45" t="str">
        <f t="shared" ca="1" si="8"/>
        <v>{"dy":5,"sl":3,"tp":"upn","vl":"62441","cn":12,"pt":"GO","pr":1200}</v>
      </c>
      <c r="BK45">
        <f ca="1">IF(VLOOKUP($BT45,[1]EquipTable!$1:$1048576,MATCH("업데이트순번",[1]EquipTable!$1:$1,0),0)&lt;=$BN$1,1,0)
*IF(MID(BT45,7,1)="4",0.1,1)</f>
        <v>1</v>
      </c>
      <c r="BL45">
        <f ca="1">IF(VLOOKUP($BT45,[1]EquipTable!$1:$1048576,MATCH("업데이트순번",[1]EquipTable!$1:$1,0),0)&lt;=$BN$1,1,0)
*IF(MID(BT45,7,1)="4",0.1,1)
*IF(AND(MID(BT45,7,1)&lt;&gt;"4",OR(MID(BT45,6,1)="6",MID(BT45,6,1)="7")),3,1)</f>
        <v>1</v>
      </c>
      <c r="BM45">
        <f ca="1">IF(VLOOKUP($BT45,[1]EquipTable!$1:$1048576,MATCH("업데이트순번",[1]EquipTable!$1:$1,0),0)&lt;=$BN$1,1,0)
*IF(MID(BT45,7,1)="4",0.1,1)
*IF(AND(MID(BT45,7,1)&lt;&gt;"4",MID(BT45,6,1)="8"),4,1)</f>
        <v>1</v>
      </c>
      <c r="BN45">
        <f t="shared" ca="1" si="14"/>
        <v>1.3550135501355014E-2</v>
      </c>
      <c r="BO45">
        <f t="shared" ca="1" si="15"/>
        <v>9.4517958412098316E-3</v>
      </c>
      <c r="BP45">
        <f t="shared" ca="1" si="16"/>
        <v>1.0224948875255624E-2</v>
      </c>
      <c r="BQ45">
        <f t="shared" ca="1" si="17"/>
        <v>0.3875338753387535</v>
      </c>
      <c r="BR45">
        <f t="shared" ca="1" si="20"/>
        <v>0.27032136105860122</v>
      </c>
      <c r="BS45">
        <f t="shared" ca="1" si="21"/>
        <v>0.2924335378323108</v>
      </c>
      <c r="BT45" t="str">
        <f ca="1">OFFSET([1]EquipTable!$A$1,ROW()-1,0)</f>
        <v>Equip3201</v>
      </c>
      <c r="BV45">
        <f>IF(VLOOKUP($BY45,[2]ActorTable!$1:$1048576,MATCH("업데이트순번",[2]ActorTable!$1:$1,0),0)&lt;=$BW$1,1,0)
*IF(MID(BY45,7,1)="2",0.1,1)</f>
        <v>0</v>
      </c>
      <c r="BW45">
        <f t="shared" ca="1" si="18"/>
        <v>0</v>
      </c>
      <c r="BX45">
        <f t="shared" ca="1" si="19"/>
        <v>0.99999999999999944</v>
      </c>
      <c r="BY45" t="s">
        <v>223</v>
      </c>
      <c r="BZ45" t="str">
        <f>VLOOKUP($BY45,[2]ActorTable!$1:$1048576,MATCH("이름참고",[2]ActorTable!$1:$1,0),0)</f>
        <v>서린</v>
      </c>
    </row>
    <row r="46" spans="1:78">
      <c r="A46">
        <v>5</v>
      </c>
      <c r="B46">
        <v>4</v>
      </c>
      <c r="C46">
        <f t="shared" si="0"/>
        <v>0</v>
      </c>
      <c r="D46">
        <f t="shared" ca="1" si="29"/>
        <v>0.93760720815457044</v>
      </c>
      <c r="E46">
        <f t="shared" ca="1" si="29"/>
        <v>1.4328201168864352E-2</v>
      </c>
      <c r="F46">
        <f t="shared" ca="1" si="29"/>
        <v>0.46769341053841906</v>
      </c>
      <c r="G46">
        <f t="shared" ca="1" si="29"/>
        <v>0.73379406627923804</v>
      </c>
      <c r="H46">
        <f t="shared" ca="1" si="29"/>
        <v>5.7855716289667902E-2</v>
      </c>
      <c r="I46">
        <f t="shared" ca="1" si="29"/>
        <v>0.39754396020429583</v>
      </c>
      <c r="M46" t="str">
        <f t="shared" ca="1" si="2"/>
        <v>안 지정 캐릭터 PP 일반등급</v>
      </c>
      <c r="N46">
        <f t="shared" ca="1" si="3"/>
        <v>1432</v>
      </c>
      <c r="O46">
        <f t="shared" ca="1" si="4"/>
        <v>9</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INT(VLOOKUP($M46,$AN:$BA,MATCH($AX$1,$AN$1:$BA$1,0),0)*(VLOOKUP($N46,[2]ActorTable!$1:$1048576,MATCH("표준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VLOOKUP($M46,$AN:$BA,MATCH($AZ$1,$AN$1:$BA$1,0),0)+INT($H46*(VLOOKUP($M46,$AN:$BA,MATCH($BA$1,$AN$1:$BA$1,0),0)-VLOOKUP($M46,$AN:$BA,MATCH($AZ$1,$AN$1:$BA$1,0),0)+1))),
IF($M46="지정 캐릭터 PP",
  IF(AND(OR($B46=10,$B46=11),$M46=OFFSET($M46,-1,0)),OFFSET(Q46,-1,0),
    INT($O46*VLOOKUP($M46,$AN:$BA,MATCH($AX$1,$AN$1:$BA$1,0),0)*IF($O46&lt;=15,1,1+($O46-15)^0.5/8)*CHOOSE(MID($N46,7,1)+1,1,1.25,2))),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영웅등급"),VLOOKUP($M46,$AN:$BA,MATCH($AX$1,$AN$1:$BA$1,0),0),
IF(OR($M46="지정 캐릭터",IF(ISERROR(FIND("지정 캐릭터 LBP",$M46)),0,1)),
  IF(AND(OR($B46=10,$B46=11),$M46=OFFSET($M46,-1,0)),OFFSET(R46,-1,0),
    INT(VLOOKUP($M46,$AN:$BA,MATCH($AX$1,$AN$1:$BA$1,0),0)*(VLOOKUP($N46,[2]ActorTable!$1:$1048576,MATCH("표준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VLOOKUP($M46,$AN:$BA,MATCH($AX$1,$AN$1:$BA$1,0),0)+INT($I46*(VLOOKUP($M46,$AN:$BA,MATCH($AY$1,$AN$1:$BA$1,0),0)-VLOOKUP($M46,$AN:$BA,MATCH($AX$1,$AN$1:$BA$1,0),0)+1))),
IF($M46="지정 캐릭터 PP",
  IF(AND(OR($B46=10,$B46=11),$M46=OFFSET($M46,-1,0)),OFFSET(R46,-1,0),
    INT($O46*VLOOKUP($M46,$AN:$BA,MATCH($AX$1,$AN$1:$BA$1,0),0)*IF($O46&lt;=15,1,1+($O46-15)^0.5/8)*CHOOSE(MID($N46,7,1)+1,1,1.25,2)*(VLOOKUP($M46,$AN:$BA,MATCH($AY$1,$AN$1:$BA$1,0),0)+$I46*(VLOOKUP($M46,$AN:$BA,MATCH($AZ$1,$AN$1:$BA$1,0),0)-VLOOKUP($M46,$AN:$BA,MATCH($AY$1,$AN$1:$BA$1,0),0))))),
IF(OR($M46="안 지정 캐릭터 PP 일반등급",$M46="안 지정 캐릭터 PP 영웅등급"),
  IF(AND(OR($B46=10,$B46=11),$M46=OFFSET($M46,-1,0)),OFFSET(R46,-1,0),
    $O46*VLOOKUP($M46,$AN:$BA,MATCH($AX$1,$AN$1:$BA$1,0),0)),
"그외없음")))))))</f>
        <v>900</v>
      </c>
      <c r="S46" t="str">
        <f ca="1">IF(OR(ISNUMBER(N46),N46="삭제"),"",
IF(LEFT(N46,5)="Equip",
  IF($BN$1&lt;VLOOKUP(N46,[1]EquipTable!$1:$1048576,MATCH("업데이트순번",[1]EquipTable!$1:$1,0),0),"업데이트순번이상",""),
IF(LEFT(N46,5)="Actor",
  IF($BW$1&lt;VLOOKUP(N46,[2]ActorTable!$1:$1048576,MATCH("업데이트순번",[2]ActorTable!$1:$1,0),0),"업데이트순번이상",""),
"그외없음")))</f>
        <v/>
      </c>
      <c r="T46">
        <f t="shared" ca="1" si="5"/>
        <v>0</v>
      </c>
      <c r="U46" t="s">
        <v>93</v>
      </c>
      <c r="V46">
        <v>90930</v>
      </c>
      <c r="W46">
        <v>14</v>
      </c>
      <c r="X46" t="s">
        <v>129</v>
      </c>
      <c r="Z46">
        <v>1400</v>
      </c>
      <c r="AA46" t="str">
        <f t="shared" ca="1" si="6"/>
        <v>upn</v>
      </c>
      <c r="AB46" t="s">
        <v>93</v>
      </c>
      <c r="AC46">
        <v>14681</v>
      </c>
      <c r="AD46">
        <v>9</v>
      </c>
      <c r="AE46" t="s">
        <v>129</v>
      </c>
      <c r="AG46">
        <v>900</v>
      </c>
      <c r="AH46" t="str">
        <f t="shared" si="7"/>
        <v/>
      </c>
      <c r="AI46" t="str">
        <f>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
      </c>
      <c r="AJ46">
        <v>1</v>
      </c>
      <c r="AK46"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v>
      </c>
      <c r="AL46" t="str">
        <f t="shared" ca="1" si="8"/>
        <v>{"dy":5,"sl":4,"tp":"upn","vl":"14681","cn":9,"pt":"GO","pr":900}</v>
      </c>
      <c r="BK46">
        <f ca="1">IF(VLOOKUP($BT46,[1]EquipTable!$1:$1048576,MATCH("업데이트순번",[1]EquipTable!$1:$1,0),0)&lt;=$BN$1,1,0)
*IF(MID(BT46,7,1)="4",0.1,1)</f>
        <v>1</v>
      </c>
      <c r="BL46">
        <f ca="1">IF(VLOOKUP($BT46,[1]EquipTable!$1:$1048576,MATCH("업데이트순번",[1]EquipTable!$1:$1,0),0)&lt;=$BN$1,1,0)
*IF(MID(BT46,7,1)="4",0.1,1)
*IF(AND(MID(BT46,7,1)&lt;&gt;"4",OR(MID(BT46,6,1)="6",MID(BT46,6,1)="7")),3,1)</f>
        <v>1</v>
      </c>
      <c r="BM46">
        <f ca="1">IF(VLOOKUP($BT46,[1]EquipTable!$1:$1048576,MATCH("업데이트순번",[1]EquipTable!$1:$1,0),0)&lt;=$BN$1,1,0)
*IF(MID(BT46,7,1)="4",0.1,1)
*IF(AND(MID(BT46,7,1)&lt;&gt;"4",MID(BT46,6,1)="8"),4,1)</f>
        <v>1</v>
      </c>
      <c r="BN46">
        <f t="shared" ca="1" si="14"/>
        <v>1.3550135501355014E-2</v>
      </c>
      <c r="BO46">
        <f t="shared" ca="1" si="15"/>
        <v>9.4517958412098316E-3</v>
      </c>
      <c r="BP46">
        <f t="shared" ca="1" si="16"/>
        <v>1.0224948875255624E-2</v>
      </c>
      <c r="BQ46">
        <f t="shared" ca="1" si="17"/>
        <v>0.40108401084010853</v>
      </c>
      <c r="BR46">
        <f t="shared" ca="1" si="20"/>
        <v>0.27977315689981103</v>
      </c>
      <c r="BS46">
        <f t="shared" ca="1" si="21"/>
        <v>0.3026584867075664</v>
      </c>
      <c r="BT46" t="str">
        <f ca="1">OFFSET([1]EquipTable!$A$1,ROW()-1,0)</f>
        <v>Equip3202</v>
      </c>
    </row>
    <row r="47" spans="1:78">
      <c r="A47">
        <v>5</v>
      </c>
      <c r="B47">
        <v>5</v>
      </c>
      <c r="C47">
        <f t="shared" si="0"/>
        <v>0</v>
      </c>
      <c r="D47">
        <f t="shared" ca="1" si="29"/>
        <v>0.83163591581368601</v>
      </c>
      <c r="E47">
        <f t="shared" ca="1" si="29"/>
        <v>0.51598371292381484</v>
      </c>
      <c r="F47">
        <f t="shared" ca="1" si="29"/>
        <v>0.95735555067901745</v>
      </c>
      <c r="G47">
        <f t="shared" ca="1" si="29"/>
        <v>0.99838941627034661</v>
      </c>
      <c r="H47">
        <f t="shared" ca="1" si="29"/>
        <v>0.82573406766029533</v>
      </c>
      <c r="I47">
        <f t="shared" ca="1" si="29"/>
        <v>0.85515530026241493</v>
      </c>
      <c r="M47" t="str">
        <f t="shared" ca="1" si="2"/>
        <v>안 지정 캐릭터 PP 일반등급</v>
      </c>
      <c r="N47">
        <f t="shared" ca="1" si="3"/>
        <v>51598</v>
      </c>
      <c r="O47">
        <f t="shared" ca="1" si="4"/>
        <v>12</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INT(VLOOKUP($M47,$AN:$BA,MATCH($AX$1,$AN$1:$BA$1,0),0)*(VLOOKUP($N47,[2]ActorTable!$1:$1048576,MATCH("표준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VLOOKUP($M47,$AN:$BA,MATCH($AZ$1,$AN$1:$BA$1,0),0)+INT($H47*(VLOOKUP($M47,$AN:$BA,MATCH($BA$1,$AN$1:$BA$1,0),0)-VLOOKUP($M47,$AN:$BA,MATCH($AZ$1,$AN$1:$BA$1,0),0)+1))),
IF($M47="지정 캐릭터 PP",
  IF(AND(OR($B47=10,$B47=11),$M47=OFFSET($M47,-1,0)),OFFSET(Q47,-1,0),
    INT($O47*VLOOKUP($M47,$AN:$BA,MATCH($AX$1,$AN$1:$BA$1,0),0)*IF($O47&lt;=15,1,1+($O47-15)^0.5/8)*CHOOSE(MID($N47,7,1)+1,1,1.25,2))),
"그외없음")))))))</f>
        <v>삭제</v>
      </c>
      <c r="R47">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영웅등급"),VLOOKUP($M47,$AN:$BA,MATCH($AX$1,$AN$1:$BA$1,0),0),
IF(OR($M47="지정 캐릭터",IF(ISERROR(FIND("지정 캐릭터 LBP",$M47)),0,1)),
  IF(AND(OR($B47=10,$B47=11),$M47=OFFSET($M47,-1,0)),OFFSET(R47,-1,0),
    INT(VLOOKUP($M47,$AN:$BA,MATCH($AX$1,$AN$1:$BA$1,0),0)*(VLOOKUP($N47,[2]ActorTable!$1:$1048576,MATCH("표준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VLOOKUP($M47,$AN:$BA,MATCH($AX$1,$AN$1:$BA$1,0),0)+INT($I47*(VLOOKUP($M47,$AN:$BA,MATCH($AY$1,$AN$1:$BA$1,0),0)-VLOOKUP($M47,$AN:$BA,MATCH($AX$1,$AN$1:$BA$1,0),0)+1))),
IF($M47="지정 캐릭터 PP",
  IF(AND(OR($B47=10,$B47=11),$M47=OFFSET($M47,-1,0)),OFFSET(R47,-1,0),
    INT($O47*VLOOKUP($M47,$AN:$BA,MATCH($AX$1,$AN$1:$BA$1,0),0)*IF($O47&lt;=15,1,1+($O47-15)^0.5/8)*CHOOSE(MID($N47,7,1)+1,1,1.25,2)*(VLOOKUP($M47,$AN:$BA,MATCH($AY$1,$AN$1:$BA$1,0),0)+$I47*(VLOOKUP($M47,$AN:$BA,MATCH($AZ$1,$AN$1:$BA$1,0),0)-VLOOKUP($M47,$AN:$BA,MATCH($AY$1,$AN$1:$BA$1,0),0))))),
IF(OR($M47="안 지정 캐릭터 PP 일반등급",$M47="안 지정 캐릭터 PP 영웅등급"),
  IF(AND(OR($B47=10,$B47=11),$M47=OFFSET($M47,-1,0)),OFFSET(R47,-1,0),
    $O47*VLOOKUP($M47,$AN:$BA,MATCH($AX$1,$AN$1:$BA$1,0),0)),
"그외없음")))))))</f>
        <v>1200</v>
      </c>
      <c r="S47" t="str">
        <f ca="1">IF(OR(ISNUMBER(N47),N47="삭제"),"",
IF(LEFT(N47,5)="Equip",
  IF($BN$1&lt;VLOOKUP(N47,[1]EquipTable!$1:$1048576,MATCH("업데이트순번",[1]EquipTable!$1:$1,0),0),"업데이트순번이상",""),
IF(LEFT(N47,5)="Actor",
  IF($BW$1&lt;VLOOKUP(N47,[2]ActorTable!$1:$1048576,MATCH("업데이트순번",[2]ActorTable!$1:$1,0),0),"업데이트순번이상",""),
"그외없음")))</f>
        <v/>
      </c>
      <c r="T47">
        <f t="shared" ca="1" si="5"/>
        <v>0</v>
      </c>
      <c r="U47" t="s">
        <v>92</v>
      </c>
      <c r="V47">
        <v>62491</v>
      </c>
      <c r="W47">
        <v>12</v>
      </c>
      <c r="X47" t="s">
        <v>129</v>
      </c>
      <c r="Z47">
        <v>1200</v>
      </c>
      <c r="AA47" t="str">
        <f t="shared" ca="1" si="6"/>
        <v>upn</v>
      </c>
      <c r="AB47" t="s">
        <v>93</v>
      </c>
      <c r="AC47">
        <v>83002</v>
      </c>
      <c r="AD47">
        <v>13</v>
      </c>
      <c r="AE47" t="s">
        <v>129</v>
      </c>
      <c r="AG47">
        <v>1300</v>
      </c>
      <c r="AH47" t="str">
        <f t="shared" si="7"/>
        <v/>
      </c>
      <c r="AI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J47">
        <v>1</v>
      </c>
      <c r="AK47"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v>
      </c>
      <c r="AL47" t="str">
        <f t="shared" ca="1" si="8"/>
        <v>{"dy":5,"sl":5,"tp":"upn","vl":"83002","cn":13,"pt":"GO","pr":1300}</v>
      </c>
      <c r="BK47">
        <f ca="1">IF(VLOOKUP($BT47,[1]EquipTable!$1:$1048576,MATCH("업데이트순번",[1]EquipTable!$1:$1,0),0)&lt;=$BN$1,1,0)
*IF(MID(BT47,7,1)="4",0.1,1)</f>
        <v>1</v>
      </c>
      <c r="BL47">
        <f ca="1">IF(VLOOKUP($BT47,[1]EquipTable!$1:$1048576,MATCH("업데이트순번",[1]EquipTable!$1:$1,0),0)&lt;=$BN$1,1,0)
*IF(MID(BT47,7,1)="4",0.1,1)
*IF(AND(MID(BT47,7,1)&lt;&gt;"4",OR(MID(BT47,6,1)="6",MID(BT47,6,1)="7")),3,1)</f>
        <v>1</v>
      </c>
      <c r="BM47">
        <f ca="1">IF(VLOOKUP($BT47,[1]EquipTable!$1:$1048576,MATCH("업데이트순번",[1]EquipTable!$1:$1,0),0)&lt;=$BN$1,1,0)
*IF(MID(BT47,7,1)="4",0.1,1)
*IF(AND(MID(BT47,7,1)&lt;&gt;"4",MID(BT47,6,1)="8"),4,1)</f>
        <v>1</v>
      </c>
      <c r="BN47">
        <f t="shared" ca="1" si="14"/>
        <v>1.3550135501355014E-2</v>
      </c>
      <c r="BO47">
        <f t="shared" ca="1" si="15"/>
        <v>9.4517958412098316E-3</v>
      </c>
      <c r="BP47">
        <f t="shared" ca="1" si="16"/>
        <v>1.0224948875255624E-2</v>
      </c>
      <c r="BQ47">
        <f t="shared" ca="1" si="17"/>
        <v>0.41463414634146356</v>
      </c>
      <c r="BR47">
        <f t="shared" ca="1" si="20"/>
        <v>0.28922495274102084</v>
      </c>
      <c r="BS47">
        <f t="shared" ca="1" si="21"/>
        <v>0.312883435582822</v>
      </c>
      <c r="BT47" t="str">
        <f ca="1">OFFSET([1]EquipTable!$A$1,ROW()-1,0)</f>
        <v>Equip3301</v>
      </c>
    </row>
    <row r="48" spans="1:78">
      <c r="A48">
        <v>5</v>
      </c>
      <c r="B48">
        <v>6</v>
      </c>
      <c r="C48">
        <f t="shared" si="0"/>
        <v>0</v>
      </c>
      <c r="D48">
        <f t="shared" ca="1" si="29"/>
        <v>0.97048308064524602</v>
      </c>
      <c r="E48">
        <f t="shared" ca="1" si="29"/>
        <v>2.0762912076112472E-2</v>
      </c>
      <c r="F48">
        <f t="shared" ca="1" si="29"/>
        <v>0.2069175771774886</v>
      </c>
      <c r="G48">
        <f t="shared" ca="1" si="29"/>
        <v>0.11123871851790834</v>
      </c>
      <c r="H48">
        <f t="shared" ca="1" si="29"/>
        <v>0.84299641025081673</v>
      </c>
      <c r="I48">
        <f t="shared" ca="1" si="29"/>
        <v>0.26226990694674457</v>
      </c>
      <c r="M48" t="str">
        <f t="shared" ca="1" si="2"/>
        <v>지정 장비</v>
      </c>
      <c r="N48" t="str">
        <f t="shared" ca="1" si="3"/>
        <v>Equip0101</v>
      </c>
      <c r="O48">
        <f t="shared" ca="1" si="4"/>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GO</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INT(VLOOKUP($M48,$AN:$BA,MATCH($AX$1,$AN$1:$BA$1,0),0)*(VLOOKUP($N48,[2]ActorTable!$1:$1048576,MATCH("표준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VLOOKUP($M48,$AN:$BA,MATCH($AZ$1,$AN$1:$BA$1,0),0)+INT($H48*(VLOOKUP($M48,$AN:$BA,MATCH($BA$1,$AN$1:$BA$1,0),0)-VLOOKUP($M48,$AN:$BA,MATCH($AZ$1,$AN$1:$BA$1,0),0)+1))),
IF($M48="지정 캐릭터 PP",
  IF(AND(OR($B48=10,$B48=11),$M48=OFFSET($M48,-1,0)),OFFSET(Q48,-1,0),
    INT($O48*VLOOKUP($M48,$AN:$BA,MATCH($AX$1,$AN$1:$BA$1,0),0)*IF($O48&lt;=15,1,1+($O48-15)^0.5/8)*CHOOSE(MID($N48,7,1)+1,1,1.25,2))),
"그외없음")))))))</f>
        <v>삭제</v>
      </c>
      <c r="R48">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영웅등급"),VLOOKUP($M48,$AN:$BA,MATCH($AX$1,$AN$1:$BA$1,0),0),
IF(OR($M48="지정 캐릭터",IF(ISERROR(FIND("지정 캐릭터 LBP",$M48)),0,1)),
  IF(AND(OR($B48=10,$B48=11),$M48=OFFSET($M48,-1,0)),OFFSET(R48,-1,0),
    INT(VLOOKUP($M48,$AN:$BA,MATCH($AX$1,$AN$1:$BA$1,0),0)*(VLOOKUP($N48,[2]ActorTable!$1:$1048576,MATCH("표준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VLOOKUP($M48,$AN:$BA,MATCH($AX$1,$AN$1:$BA$1,0),0)+INT($I48*(VLOOKUP($M48,$AN:$BA,MATCH($AY$1,$AN$1:$BA$1,0),0)-VLOOKUP($M48,$AN:$BA,MATCH($AX$1,$AN$1:$BA$1,0),0)+1))),
IF($M48="지정 캐릭터 PP",
  IF(AND(OR($B48=10,$B48=11),$M48=OFFSET($M48,-1,0)),OFFSET(R48,-1,0),
    INT($O48*VLOOKUP($M48,$AN:$BA,MATCH($AX$1,$AN$1:$BA$1,0),0)*IF($O48&lt;=15,1,1+($O48-15)^0.5/8)*CHOOSE(MID($N48,7,1)+1,1,1.25,2)*(VLOOKUP($M48,$AN:$BA,MATCH($AY$1,$AN$1:$BA$1,0),0)+$I48*(VLOOKUP($M48,$AN:$BA,MATCH($AZ$1,$AN$1:$BA$1,0),0)-VLOOKUP($M48,$AN:$BA,MATCH($AY$1,$AN$1:$BA$1,0),0))))),
IF(OR($M48="안 지정 캐릭터 PP 일반등급",$M48="안 지정 캐릭터 PP 영웅등급"),
  IF(AND(OR($B48=10,$B48=11),$M48=OFFSET($M48,-1,0)),OFFSET(R48,-1,0),
    $O48*VLOOKUP($M48,$AN:$BA,MATCH($AX$1,$AN$1:$BA$1,0),0)),
"그외없음")))))))</f>
        <v>1100</v>
      </c>
      <c r="S48" t="str">
        <f ca="1">IF(OR(ISNUMBER(N48),N48="삭제"),"",
IF(LEFT(N48,5)="Equip",
  IF($BN$1&lt;VLOOKUP(N48,[1]EquipTable!$1:$1048576,MATCH("업데이트순번",[1]EquipTable!$1:$1,0),0),"업데이트순번이상",""),
IF(LEFT(N48,5)="Actor",
  IF($BW$1&lt;VLOOKUP(N48,[2]ActorTable!$1:$1048576,MATCH("업데이트순번",[2]ActorTable!$1:$1,0),0),"업데이트순번이상",""),
"그외없음")))</f>
        <v/>
      </c>
      <c r="T48">
        <f t="shared" ca="1" si="5"/>
        <v>0</v>
      </c>
      <c r="U48" t="s">
        <v>83</v>
      </c>
      <c r="V48" t="s">
        <v>112</v>
      </c>
      <c r="W48">
        <v>1</v>
      </c>
      <c r="X48" t="s">
        <v>129</v>
      </c>
      <c r="Z48">
        <v>3500</v>
      </c>
      <c r="AA48" t="str">
        <f t="shared" ca="1" si="6"/>
        <v>fe</v>
      </c>
      <c r="AB48" t="s">
        <v>83</v>
      </c>
      <c r="AC48" t="s">
        <v>273</v>
      </c>
      <c r="AD48">
        <v>1</v>
      </c>
      <c r="AE48" t="s">
        <v>129</v>
      </c>
      <c r="AG48">
        <v>7900</v>
      </c>
      <c r="AH48" t="str">
        <f t="shared" si="7"/>
        <v/>
      </c>
      <c r="AI48" t="str">
        <f ca="1">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울려퍼지는 여명</v>
      </c>
      <c r="AJ48">
        <v>1</v>
      </c>
      <c r="AK48"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v>
      </c>
      <c r="AL48" t="str">
        <f t="shared" ca="1" si="8"/>
        <v>{"dy":5,"sl":6,"tp":"fe","vl":"Equip2302","cn":1,"pt":"GO","pr":7900}</v>
      </c>
      <c r="BK48">
        <f ca="1">IF(VLOOKUP($BT48,[1]EquipTable!$1:$1048576,MATCH("업데이트순번",[1]EquipTable!$1:$1,0),0)&lt;=$BN$1,1,0)
*IF(MID(BT48,7,1)="4",0.1,1)</f>
        <v>1</v>
      </c>
      <c r="BL48">
        <f ca="1">IF(VLOOKUP($BT48,[1]EquipTable!$1:$1048576,MATCH("업데이트순번",[1]EquipTable!$1:$1,0),0)&lt;=$BN$1,1,0)
*IF(MID(BT48,7,1)="4",0.1,1)
*IF(AND(MID(BT48,7,1)&lt;&gt;"4",OR(MID(BT48,6,1)="6",MID(BT48,6,1)="7")),3,1)</f>
        <v>1</v>
      </c>
      <c r="BM48">
        <f ca="1">IF(VLOOKUP($BT48,[1]EquipTable!$1:$1048576,MATCH("업데이트순번",[1]EquipTable!$1:$1,0),0)&lt;=$BN$1,1,0)
*IF(MID(BT48,7,1)="4",0.1,1)
*IF(AND(MID(BT48,7,1)&lt;&gt;"4",MID(BT48,6,1)="8"),4,1)</f>
        <v>1</v>
      </c>
      <c r="BN48">
        <f t="shared" ca="1" si="14"/>
        <v>1.3550135501355014E-2</v>
      </c>
      <c r="BO48">
        <f t="shared" ca="1" si="15"/>
        <v>9.4517958412098316E-3</v>
      </c>
      <c r="BP48">
        <f t="shared" ca="1" si="16"/>
        <v>1.0224948875255624E-2</v>
      </c>
      <c r="BQ48">
        <f t="shared" ca="1" si="17"/>
        <v>0.42818428184281859</v>
      </c>
      <c r="BR48">
        <f t="shared" ca="1" si="20"/>
        <v>0.29867674858223064</v>
      </c>
      <c r="BS48">
        <f t="shared" ca="1" si="21"/>
        <v>0.3231083844580776</v>
      </c>
      <c r="BT48" t="str">
        <f ca="1">OFFSET([1]EquipTable!$A$1,ROW()-1,0)</f>
        <v>Equip3302</v>
      </c>
    </row>
    <row r="49" spans="1:72">
      <c r="A49">
        <v>5</v>
      </c>
      <c r="B49">
        <v>7</v>
      </c>
      <c r="C49">
        <f t="shared" si="0"/>
        <v>0</v>
      </c>
      <c r="D49">
        <f t="shared" ca="1" si="29"/>
        <v>0.38323407021875777</v>
      </c>
      <c r="E49">
        <f t="shared" ca="1" si="29"/>
        <v>0.27277837233457347</v>
      </c>
      <c r="F49">
        <f t="shared" ca="1" si="29"/>
        <v>0.79030709395910181</v>
      </c>
      <c r="G49">
        <f t="shared" ca="1" si="29"/>
        <v>0.8278308149229241</v>
      </c>
      <c r="H49">
        <f t="shared" ca="1" si="29"/>
        <v>0.68495810535473034</v>
      </c>
      <c r="I49">
        <f t="shared" ca="1" si="29"/>
        <v>0.57169560574877487</v>
      </c>
      <c r="M49" t="str">
        <f t="shared" ca="1" si="2"/>
        <v>지정 장비</v>
      </c>
      <c r="N49" t="str">
        <f t="shared" ca="1" si="3"/>
        <v>Equip3101</v>
      </c>
      <c r="O49">
        <f t="shared" ca="1" si="4"/>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GO</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INT(VLOOKUP($M49,$AN:$BA,MATCH($AX$1,$AN$1:$BA$1,0),0)*(VLOOKUP($N49,[2]ActorTable!$1:$1048576,MATCH("표준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VLOOKUP($M49,$AN:$BA,MATCH($AZ$1,$AN$1:$BA$1,0),0)+INT($H49*(VLOOKUP($M49,$AN:$BA,MATCH($BA$1,$AN$1:$BA$1,0),0)-VLOOKUP($M49,$AN:$BA,MATCH($AZ$1,$AN$1:$BA$1,0),0)+1))),
IF($M49="지정 캐릭터 PP",
  IF(AND(OR($B49=10,$B49=11),$M49=OFFSET($M49,-1,0)),OFFSET(Q49,-1,0),
    INT($O49*VLOOKUP($M49,$AN:$BA,MATCH($AX$1,$AN$1:$BA$1,0),0)*IF($O49&lt;=15,1,1+($O49-15)^0.5/8)*CHOOSE(MID($N49,7,1)+1,1,1.25,2))),
"그외없음")))))))</f>
        <v>삭제</v>
      </c>
      <c r="R49">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영웅등급"),VLOOKUP($M49,$AN:$BA,MATCH($AX$1,$AN$1:$BA$1,0),0),
IF(OR($M49="지정 캐릭터",IF(ISERROR(FIND("지정 캐릭터 LBP",$M49)),0,1)),
  IF(AND(OR($B49=10,$B49=11),$M49=OFFSET($M49,-1,0)),OFFSET(R49,-1,0),
    INT(VLOOKUP($M49,$AN:$BA,MATCH($AX$1,$AN$1:$BA$1,0),0)*(VLOOKUP($N49,[2]ActorTable!$1:$1048576,MATCH("표준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VLOOKUP($M49,$AN:$BA,MATCH($AX$1,$AN$1:$BA$1,0),0)+INT($I49*(VLOOKUP($M49,$AN:$BA,MATCH($AY$1,$AN$1:$BA$1,0),0)-VLOOKUP($M49,$AN:$BA,MATCH($AX$1,$AN$1:$BA$1,0),0)+1))),
IF($M49="지정 캐릭터 PP",
  IF(AND(OR($B49=10,$B49=11),$M49=OFFSET($M49,-1,0)),OFFSET(R49,-1,0),
    INT($O49*VLOOKUP($M49,$AN:$BA,MATCH($AX$1,$AN$1:$BA$1,0),0)*IF($O49&lt;=15,1,1+($O49-15)^0.5/8)*CHOOSE(MID($N49,7,1)+1,1,1.25,2)*(VLOOKUP($M49,$AN:$BA,MATCH($AY$1,$AN$1:$BA$1,0),0)+$I49*(VLOOKUP($M49,$AN:$BA,MATCH($AZ$1,$AN$1:$BA$1,0),0)-VLOOKUP($M49,$AN:$BA,MATCH($AY$1,$AN$1:$BA$1,0),0))))),
IF(OR($M49="안 지정 캐릭터 PP 일반등급",$M49="안 지정 캐릭터 PP 영웅등급"),
  IF(AND(OR($B49=10,$B49=11),$M49=OFFSET($M49,-1,0)),OFFSET(R49,-1,0),
    $O49*VLOOKUP($M49,$AN:$BA,MATCH($AX$1,$AN$1:$BA$1,0),0)),
"그외없음")))))))</f>
        <v>1300</v>
      </c>
      <c r="S49" t="str">
        <f ca="1">IF(OR(ISNUMBER(N49),N49="삭제"),"",
IF(LEFT(N49,5)="Equip",
  IF($BN$1&lt;VLOOKUP(N49,[1]EquipTable!$1:$1048576,MATCH("업데이트순번",[1]EquipTable!$1:$1,0),0),"업데이트순번이상",""),
IF(LEFT(N49,5)="Actor",
  IF($BW$1&lt;VLOOKUP(N49,[2]ActorTable!$1:$1048576,MATCH("업데이트순번",[2]ActorTable!$1:$1,0),0),"업데이트순번이상",""),
"그외없음")))</f>
        <v/>
      </c>
      <c r="T49">
        <f t="shared" ca="1" si="5"/>
        <v>0</v>
      </c>
      <c r="U49" t="s">
        <v>83</v>
      </c>
      <c r="V49" t="s">
        <v>201</v>
      </c>
      <c r="W49">
        <v>1</v>
      </c>
      <c r="X49" t="s">
        <v>129</v>
      </c>
      <c r="Z49">
        <v>1000</v>
      </c>
      <c r="AA49" t="str">
        <f t="shared" ca="1" si="6"/>
        <v>fe</v>
      </c>
      <c r="AB49" t="s">
        <v>83</v>
      </c>
      <c r="AC49" t="s">
        <v>265</v>
      </c>
      <c r="AD49">
        <v>1</v>
      </c>
      <c r="AE49" t="s">
        <v>129</v>
      </c>
      <c r="AG49">
        <v>900</v>
      </c>
      <c r="AH49" t="str">
        <f t="shared" si="7"/>
        <v/>
      </c>
      <c r="AI49" t="str">
        <f ca="1">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숨겨온 원한</v>
      </c>
      <c r="AJ49">
        <v>1</v>
      </c>
      <c r="AK49"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v>
      </c>
      <c r="AL49" t="str">
        <f t="shared" ca="1" si="8"/>
        <v>{"dy":5,"sl":7,"tp":"fe","vl":"Equip1002","cn":1,"pt":"GO","pr":900}</v>
      </c>
      <c r="BK49">
        <f ca="1">IF(VLOOKUP($BT49,[1]EquipTable!$1:$1048576,MATCH("업데이트순번",[1]EquipTable!$1:$1,0),0)&lt;=$BN$1,1,0)
*IF(MID(BT49,7,1)="4",0.1,1)</f>
        <v>0.1</v>
      </c>
      <c r="BL49">
        <f ca="1">IF(VLOOKUP($BT49,[1]EquipTable!$1:$1048576,MATCH("업데이트순번",[1]EquipTable!$1:$1,0),0)&lt;=$BN$1,1,0)
*IF(MID(BT49,7,1)="4",0.1,1)
*IF(AND(MID(BT49,7,1)&lt;&gt;"4",OR(MID(BT49,6,1)="6",MID(BT49,6,1)="7")),3,1)</f>
        <v>0.1</v>
      </c>
      <c r="BM49">
        <f ca="1">IF(VLOOKUP($BT49,[1]EquipTable!$1:$1048576,MATCH("업데이트순번",[1]EquipTable!$1:$1,0),0)&lt;=$BN$1,1,0)
*IF(MID(BT49,7,1)="4",0.1,1)
*IF(AND(MID(BT49,7,1)&lt;&gt;"4",MID(BT49,6,1)="8"),4,1)</f>
        <v>0.1</v>
      </c>
      <c r="BN49">
        <f t="shared" ca="1" si="14"/>
        <v>1.3550135501355016E-3</v>
      </c>
      <c r="BO49">
        <f t="shared" ca="1" si="15"/>
        <v>9.4517958412098323E-4</v>
      </c>
      <c r="BP49">
        <f t="shared" ca="1" si="16"/>
        <v>1.0224948875255625E-3</v>
      </c>
      <c r="BQ49">
        <f t="shared" ca="1" si="17"/>
        <v>0.44173441734417362</v>
      </c>
      <c r="BR49">
        <f t="shared" ca="1" si="20"/>
        <v>0.30812854442344045</v>
      </c>
      <c r="BS49">
        <f t="shared" ca="1" si="21"/>
        <v>0.3333333333333332</v>
      </c>
      <c r="BT49" t="str">
        <f ca="1">OFFSET([1]EquipTable!$A$1,ROW()-1,0)</f>
        <v>Equip3401</v>
      </c>
    </row>
    <row r="50" spans="1:72">
      <c r="A50">
        <v>5</v>
      </c>
      <c r="B50">
        <v>8</v>
      </c>
      <c r="C50">
        <f t="shared" si="0"/>
        <v>0</v>
      </c>
      <c r="D50">
        <f t="shared" ca="1" si="29"/>
        <v>0.89703849954124371</v>
      </c>
      <c r="E50">
        <f t="shared" ca="1" si="29"/>
        <v>4.312077997675845E-2</v>
      </c>
      <c r="F50">
        <f t="shared" ca="1" si="29"/>
        <v>0.5610098893440626</v>
      </c>
      <c r="G50">
        <f t="shared" ca="1" si="29"/>
        <v>0.60416813695214888</v>
      </c>
      <c r="H50">
        <f t="shared" ca="1" si="29"/>
        <v>0.18197401660218382</v>
      </c>
      <c r="I50">
        <f t="shared" ca="1" si="29"/>
        <v>0.85923252179712284</v>
      </c>
      <c r="M50" t="str">
        <f t="shared" ca="1" si="2"/>
        <v>삭제</v>
      </c>
      <c r="N50" t="str">
        <f t="shared" ca="1" si="3"/>
        <v>삭제</v>
      </c>
      <c r="O50" t="str">
        <f t="shared" ca="1" si="4"/>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INT(VLOOKUP($M50,$AN:$BA,MATCH($AX$1,$AN$1:$BA$1,0),0)*(VLOOKUP($N50,[2]ActorTable!$1:$1048576,MATCH("표준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VLOOKUP($M50,$AN:$BA,MATCH($AZ$1,$AN$1:$BA$1,0),0)+INT($H50*(VLOOKUP($M50,$AN:$BA,MATCH($BA$1,$AN$1:$BA$1,0),0)-VLOOKUP($M50,$AN:$BA,MATCH($AZ$1,$AN$1:$BA$1,0),0)+1))),
IF($M50="지정 캐릭터 PP",
  IF(AND(OR($B50=10,$B50=11),$M50=OFFSET($M50,-1,0)),OFFSET(Q50,-1,0),
    INT($O50*VLOOKUP($M50,$AN:$BA,MATCH($AX$1,$AN$1:$BA$1,0),0)*IF($O50&lt;=15,1,1+($O50-15)^0.5/8)*CHOOSE(MID($N50,7,1)+1,1,1.25,2))),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영웅등급"),VLOOKUP($M50,$AN:$BA,MATCH($AX$1,$AN$1:$BA$1,0),0),
IF(OR($M50="지정 캐릭터",IF(ISERROR(FIND("지정 캐릭터 LBP",$M50)),0,1)),
  IF(AND(OR($B50=10,$B50=11),$M50=OFFSET($M50,-1,0)),OFFSET(R50,-1,0),
    INT(VLOOKUP($M50,$AN:$BA,MATCH($AX$1,$AN$1:$BA$1,0),0)*(VLOOKUP($N50,[2]ActorTable!$1:$1048576,MATCH("표준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VLOOKUP($M50,$AN:$BA,MATCH($AX$1,$AN$1:$BA$1,0),0)+INT($I50*(VLOOKUP($M50,$AN:$BA,MATCH($AY$1,$AN$1:$BA$1,0),0)-VLOOKUP($M50,$AN:$BA,MATCH($AX$1,$AN$1:$BA$1,0),0)+1))),
IF($M50="지정 캐릭터 PP",
  IF(AND(OR($B50=10,$B50=11),$M50=OFFSET($M50,-1,0)),OFFSET(R50,-1,0),
    INT($O50*VLOOKUP($M50,$AN:$BA,MATCH($AX$1,$AN$1:$BA$1,0),0)*IF($O50&lt;=15,1,1+($O50-15)^0.5/8)*CHOOSE(MID($N50,7,1)+1,1,1.25,2)*(VLOOKUP($M50,$AN:$BA,MATCH($AY$1,$AN$1:$BA$1,0),0)+$I50*(VLOOKUP($M50,$AN:$BA,MATCH($AZ$1,$AN$1:$BA$1,0),0)-VLOOKUP($M50,$AN:$BA,MATCH($AY$1,$AN$1:$BA$1,0),0))))),
IF(OR($M50="안 지정 캐릭터 PP 일반등급",$M50="안 지정 캐릭터 PP 영웅등급"),
  IF(AND(OR($B50=10,$B50=11),$M50=OFFSET($M50,-1,0)),OFFSET(R50,-1,0),
    $O50*VLOOKUP($M50,$AN:$BA,MATCH($AX$1,$AN$1:$BA$1,0),0)),
"그외없음")))))))</f>
        <v>삭제</v>
      </c>
      <c r="S50" t="str">
        <f ca="1">IF(OR(ISNUMBER(N50),N50="삭제"),"",
IF(LEFT(N50,5)="Equip",
  IF($BN$1&lt;VLOOKUP(N50,[1]EquipTable!$1:$1048576,MATCH("업데이트순번",[1]EquipTable!$1:$1,0),0),"업데이트순번이상",""),
IF(LEFT(N50,5)="Actor",
  IF($BW$1&lt;VLOOKUP(N50,[2]ActorTable!$1:$1048576,MATCH("업데이트순번",[2]ActorTable!$1:$1,0),0),"업데이트순번이상",""),
"그외없음")))</f>
        <v/>
      </c>
      <c r="T50">
        <f t="shared" ca="1" si="5"/>
        <v>0</v>
      </c>
      <c r="AA50" t="str">
        <f t="shared" ca="1" si="6"/>
        <v/>
      </c>
      <c r="AH50" t="str">
        <f t="shared" si="7"/>
        <v/>
      </c>
      <c r="AI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
      </c>
      <c r="AJ50">
        <v>1</v>
      </c>
      <c r="AK50"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v>
      </c>
      <c r="AL50" t="str">
        <f t="shared" ca="1" si="8"/>
        <v>{"dy":5,"sl":8}</v>
      </c>
      <c r="BK50">
        <f ca="1">IF(VLOOKUP($BT50,[1]EquipTable!$1:$1048576,MATCH("업데이트순번",[1]EquipTable!$1:$1,0),0)&lt;=$BN$1,1,0)
*IF(MID(BT50,7,1)="4",0.1,1)</f>
        <v>0.1</v>
      </c>
      <c r="BL50">
        <f ca="1">IF(VLOOKUP($BT50,[1]EquipTable!$1:$1048576,MATCH("업데이트순번",[1]EquipTable!$1:$1,0),0)&lt;=$BN$1,1,0)
*IF(MID(BT50,7,1)="4",0.1,1)
*IF(AND(MID(BT50,7,1)&lt;&gt;"4",OR(MID(BT50,6,1)="6",MID(BT50,6,1)="7")),3,1)</f>
        <v>0.1</v>
      </c>
      <c r="BM50">
        <f ca="1">IF(VLOOKUP($BT50,[1]EquipTable!$1:$1048576,MATCH("업데이트순번",[1]EquipTable!$1:$1,0),0)&lt;=$BN$1,1,0)
*IF(MID(BT50,7,1)="4",0.1,1)
*IF(AND(MID(BT50,7,1)&lt;&gt;"4",MID(BT50,6,1)="8"),4,1)</f>
        <v>0.1</v>
      </c>
      <c r="BN50">
        <f t="shared" ca="1" si="14"/>
        <v>1.3550135501355016E-3</v>
      </c>
      <c r="BO50">
        <f t="shared" ca="1" si="15"/>
        <v>9.4517958412098323E-4</v>
      </c>
      <c r="BP50">
        <f t="shared" ca="1" si="16"/>
        <v>1.0224948875255625E-3</v>
      </c>
      <c r="BQ50">
        <f t="shared" ca="1" si="17"/>
        <v>0.44308943089430913</v>
      </c>
      <c r="BR50">
        <f t="shared" ca="1" si="20"/>
        <v>0.30907372400756145</v>
      </c>
      <c r="BS50">
        <f t="shared" ca="1" si="21"/>
        <v>0.33435582822085874</v>
      </c>
      <c r="BT50" t="str">
        <f ca="1">OFFSET([1]EquipTable!$A$1,ROW()-1,0)</f>
        <v>Equip3402</v>
      </c>
    </row>
    <row r="51" spans="1:72">
      <c r="A51">
        <v>5</v>
      </c>
      <c r="B51">
        <v>9</v>
      </c>
      <c r="C51">
        <f t="shared" si="0"/>
        <v>0</v>
      </c>
      <c r="D51">
        <f t="shared" ca="1" si="29"/>
        <v>0.59889425946533337</v>
      </c>
      <c r="E51">
        <f t="shared" ca="1" si="29"/>
        <v>0.41557223060658777</v>
      </c>
      <c r="F51">
        <f t="shared" ca="1" si="29"/>
        <v>0.53520084672335966</v>
      </c>
      <c r="G51">
        <f t="shared" ca="1" si="29"/>
        <v>0.35319909044981479</v>
      </c>
      <c r="H51">
        <f t="shared" ca="1" si="29"/>
        <v>0.50666581186655901</v>
      </c>
      <c r="I51">
        <f t="shared" ca="1" si="29"/>
        <v>0.25613851506955321</v>
      </c>
      <c r="M51" t="str">
        <f t="shared" ca="1" si="2"/>
        <v>삭제</v>
      </c>
      <c r="N51" t="str">
        <f t="shared" ca="1" si="3"/>
        <v>삭제</v>
      </c>
      <c r="O51" t="str">
        <f t="shared" ca="1" si="4"/>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INT(VLOOKUP($M51,$AN:$BA,MATCH($AX$1,$AN$1:$BA$1,0),0)*(VLOOKUP($N51,[2]ActorTable!$1:$1048576,MATCH("표준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VLOOKUP($M51,$AN:$BA,MATCH($AZ$1,$AN$1:$BA$1,0),0)+INT($H51*(VLOOKUP($M51,$AN:$BA,MATCH($BA$1,$AN$1:$BA$1,0),0)-VLOOKUP($M51,$AN:$BA,MATCH($AZ$1,$AN$1:$BA$1,0),0)+1))),
IF($M51="지정 캐릭터 PP",
  IF(AND(OR($B51=10,$B51=11),$M51=OFFSET($M51,-1,0)),OFFSET(Q51,-1,0),
    INT($O51*VLOOKUP($M51,$AN:$BA,MATCH($AX$1,$AN$1:$BA$1,0),0)*IF($O51&lt;=15,1,1+($O51-15)^0.5/8)*CHOOSE(MID($N51,7,1)+1,1,1.25,2))),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영웅등급"),VLOOKUP($M51,$AN:$BA,MATCH($AX$1,$AN$1:$BA$1,0),0),
IF(OR($M51="지정 캐릭터",IF(ISERROR(FIND("지정 캐릭터 LBP",$M51)),0,1)),
  IF(AND(OR($B51=10,$B51=11),$M51=OFFSET($M51,-1,0)),OFFSET(R51,-1,0),
    INT(VLOOKUP($M51,$AN:$BA,MATCH($AX$1,$AN$1:$BA$1,0),0)*(VLOOKUP($N51,[2]ActorTable!$1:$1048576,MATCH("표준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VLOOKUP($M51,$AN:$BA,MATCH($AX$1,$AN$1:$BA$1,0),0)+INT($I51*(VLOOKUP($M51,$AN:$BA,MATCH($AY$1,$AN$1:$BA$1,0),0)-VLOOKUP($M51,$AN:$BA,MATCH($AX$1,$AN$1:$BA$1,0),0)+1))),
IF($M51="지정 캐릭터 PP",
  IF(AND(OR($B51=10,$B51=11),$M51=OFFSET($M51,-1,0)),OFFSET(R51,-1,0),
    INT($O51*VLOOKUP($M51,$AN:$BA,MATCH($AX$1,$AN$1:$BA$1,0),0)*IF($O51&lt;=15,1,1+($O51-15)^0.5/8)*CHOOSE(MID($N51,7,1)+1,1,1.25,2)*(VLOOKUP($M51,$AN:$BA,MATCH($AY$1,$AN$1:$BA$1,0),0)+$I51*(VLOOKUP($M51,$AN:$BA,MATCH($AZ$1,$AN$1:$BA$1,0),0)-VLOOKUP($M51,$AN:$BA,MATCH($AY$1,$AN$1:$BA$1,0),0))))),
IF(OR($M51="안 지정 캐릭터 PP 일반등급",$M51="안 지정 캐릭터 PP 영웅등급"),
  IF(AND(OR($B51=10,$B51=11),$M51=OFFSET($M51,-1,0)),OFFSET(R51,-1,0),
    $O51*VLOOKUP($M51,$AN:$BA,MATCH($AX$1,$AN$1:$BA$1,0),0)),
"그외없음")))))))</f>
        <v>삭제</v>
      </c>
      <c r="S51" t="str">
        <f ca="1">IF(OR(ISNUMBER(N51),N51="삭제"),"",
IF(LEFT(N51,5)="Equip",
  IF($BN$1&lt;VLOOKUP(N51,[1]EquipTable!$1:$1048576,MATCH("업데이트순번",[1]EquipTable!$1:$1,0),0),"업데이트순번이상",""),
IF(LEFT(N51,5)="Actor",
  IF($BW$1&lt;VLOOKUP(N51,[2]ActorTable!$1:$1048576,MATCH("업데이트순번",[2]ActorTable!$1:$1,0),0),"업데이트순번이상",""),
"그외없음")))</f>
        <v/>
      </c>
      <c r="T51">
        <f t="shared" ca="1" si="5"/>
        <v>0</v>
      </c>
      <c r="AA51" t="str">
        <f t="shared" ca="1" si="6"/>
        <v/>
      </c>
      <c r="AH51" t="str">
        <f t="shared" si="7"/>
        <v/>
      </c>
      <c r="AI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
      </c>
      <c r="AJ51">
        <v>1</v>
      </c>
      <c r="AK51"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v>
      </c>
      <c r="AL51" t="str">
        <f t="shared" ca="1" si="8"/>
        <v>{"dy":5,"sl":9}</v>
      </c>
      <c r="BK51">
        <f ca="1">IF(VLOOKUP($BT51,[1]EquipTable!$1:$1048576,MATCH("업데이트순번",[1]EquipTable!$1:$1,0),0)&lt;=$BN$1,1,0)
*IF(MID(BT51,7,1)="4",0.1,1)</f>
        <v>0</v>
      </c>
      <c r="BL51">
        <f ca="1">IF(VLOOKUP($BT51,[1]EquipTable!$1:$1048576,MATCH("업데이트순번",[1]EquipTable!$1:$1,0),0)&lt;=$BN$1,1,0)
*IF(MID(BT51,7,1)="4",0.1,1)
*IF(AND(MID(BT51,7,1)&lt;&gt;"4",OR(MID(BT51,6,1)="6",MID(BT51,6,1)="7")),3,1)</f>
        <v>0</v>
      </c>
      <c r="BM51">
        <f ca="1">IF(VLOOKUP($BT51,[1]EquipTable!$1:$1048576,MATCH("업데이트순번",[1]EquipTable!$1:$1,0),0)&lt;=$BN$1,1,0)
*IF(MID(BT51,7,1)="4",0.1,1)
*IF(AND(MID(BT51,7,1)&lt;&gt;"4",MID(BT51,6,1)="8"),4,1)</f>
        <v>0</v>
      </c>
      <c r="BN51">
        <f t="shared" ca="1" si="14"/>
        <v>0</v>
      </c>
      <c r="BO51">
        <f t="shared" ca="1" si="15"/>
        <v>0</v>
      </c>
      <c r="BP51">
        <f t="shared" ca="1" si="16"/>
        <v>0</v>
      </c>
      <c r="BQ51">
        <f t="shared" ca="1" si="17"/>
        <v>0.44444444444444464</v>
      </c>
      <c r="BR51">
        <f t="shared" ca="1" si="20"/>
        <v>0.31001890359168244</v>
      </c>
      <c r="BS51">
        <f t="shared" ca="1" si="21"/>
        <v>0.33537832310838428</v>
      </c>
      <c r="BT51" t="str">
        <f ca="1">OFFSET([1]EquipTable!$A$1,ROW()-1,0)</f>
        <v>Equip3403</v>
      </c>
    </row>
    <row r="52" spans="1:72">
      <c r="A52">
        <v>6</v>
      </c>
      <c r="B52">
        <v>0</v>
      </c>
      <c r="C52">
        <f t="shared" si="0"/>
        <v>0</v>
      </c>
      <c r="D52">
        <f t="shared" ref="D52:I61" ca="1" si="30">RAND()</f>
        <v>4.2457394837665086E-2</v>
      </c>
      <c r="E52">
        <f t="shared" ca="1" si="30"/>
        <v>0.41769765376566337</v>
      </c>
      <c r="F52">
        <f t="shared" ca="1" si="30"/>
        <v>0.98595330438685669</v>
      </c>
      <c r="G52">
        <f t="shared" ca="1" si="30"/>
        <v>0.98676596327598087</v>
      </c>
      <c r="H52">
        <f t="shared" ca="1" si="30"/>
        <v>0.63519775654930333</v>
      </c>
      <c r="I52">
        <f t="shared" ca="1" si="30"/>
        <v>0.15392513782206696</v>
      </c>
      <c r="M52" t="str">
        <f t="shared" ca="1" si="2"/>
        <v>지정 장비</v>
      </c>
      <c r="N52" t="str">
        <f t="shared" ca="1" si="3"/>
        <v>Equip3301</v>
      </c>
      <c r="O52">
        <f t="shared" ca="1" si="4"/>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GO</v>
      </c>
      <c r="Q52" t="str">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INT(VLOOKUP($M52,$AN:$BA,MATCH($AX$1,$AN$1:$BA$1,0),0)*(VLOOKUP($N52,[2]ActorTable!$1:$1048576,MATCH("표준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VLOOKUP($M52,$AN:$BA,MATCH($AZ$1,$AN$1:$BA$1,0),0)+INT($H52*(VLOOKUP($M52,$AN:$BA,MATCH($BA$1,$AN$1:$BA$1,0),0)-VLOOKUP($M52,$AN:$BA,MATCH($AZ$1,$AN$1:$BA$1,0),0)+1))),
IF($M52="지정 캐릭터 PP",
  IF(AND(OR($B52=10,$B52=11),$M52=OFFSET($M52,-1,0)),OFFSET(Q52,-1,0),
    INT($O52*VLOOKUP($M52,$AN:$BA,MATCH($AX$1,$AN$1:$BA$1,0),0)*IF($O52&lt;=15,1,1+($O52-15)^0.5/8)*CHOOSE(MID($N52,7,1)+1,1,1.25,2))),
"그외없음")))))))</f>
        <v>삭제</v>
      </c>
      <c r="R52">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영웅등급"),VLOOKUP($M52,$AN:$BA,MATCH($AX$1,$AN$1:$BA$1,0),0),
IF(OR($M52="지정 캐릭터",IF(ISERROR(FIND("지정 캐릭터 LBP",$M52)),0,1)),
  IF(AND(OR($B52=10,$B52=11),$M52=OFFSET($M52,-1,0)),OFFSET(R52,-1,0),
    INT(VLOOKUP($M52,$AN:$BA,MATCH($AX$1,$AN$1:$BA$1,0),0)*(VLOOKUP($N52,[2]ActorTable!$1:$1048576,MATCH("표준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VLOOKUP($M52,$AN:$BA,MATCH($AX$1,$AN$1:$BA$1,0),0)+INT($I52*(VLOOKUP($M52,$AN:$BA,MATCH($AY$1,$AN$1:$BA$1,0),0)-VLOOKUP($M52,$AN:$BA,MATCH($AX$1,$AN$1:$BA$1,0),0)+1))),
IF($M52="지정 캐릭터 PP",
  IF(AND(OR($B52=10,$B52=11),$M52=OFFSET($M52,-1,0)),OFFSET(R52,-1,0),
    INT($O52*VLOOKUP($M52,$AN:$BA,MATCH($AX$1,$AN$1:$BA$1,0),0)*IF($O52&lt;=15,1,1+($O52-15)^0.5/8)*CHOOSE(MID($N52,7,1)+1,1,1.25,2)*(VLOOKUP($M52,$AN:$BA,MATCH($AY$1,$AN$1:$BA$1,0),0)+$I52*(VLOOKUP($M52,$AN:$BA,MATCH($AZ$1,$AN$1:$BA$1,0),0)-VLOOKUP($M52,$AN:$BA,MATCH($AY$1,$AN$1:$BA$1,0),0))))),
IF(OR($M52="안 지정 캐릭터 PP 일반등급",$M52="안 지정 캐릭터 PP 영웅등급"),
  IF(AND(OR($B52=10,$B52=11),$M52=OFFSET($M52,-1,0)),OFFSET(R52,-1,0),
    $O52*VLOOKUP($M52,$AN:$BA,MATCH($AX$1,$AN$1:$BA$1,0),0)),
"그외없음")))))))</f>
        <v>7100</v>
      </c>
      <c r="S52" t="str">
        <f ca="1">IF(OR(ISNUMBER(N52),N52="삭제"),"",
IF(LEFT(N52,5)="Equip",
  IF($BN$1&lt;VLOOKUP(N52,[1]EquipTable!$1:$1048576,MATCH("업데이트순번",[1]EquipTable!$1:$1,0),0),"업데이트순번이상",""),
IF(LEFT(N52,5)="Actor",
  IF($BW$1&lt;VLOOKUP(N52,[2]ActorTable!$1:$1048576,MATCH("업데이트순번",[2]ActorTable!$1:$1,0),0),"업데이트순번이상",""),
"그외없음")))</f>
        <v/>
      </c>
      <c r="T52">
        <f t="shared" ca="1" si="5"/>
        <v>0</v>
      </c>
      <c r="U52" t="s">
        <v>83</v>
      </c>
      <c r="V52" t="s">
        <v>266</v>
      </c>
      <c r="W52">
        <v>1</v>
      </c>
      <c r="X52" t="s">
        <v>133</v>
      </c>
      <c r="Z52">
        <v>16</v>
      </c>
      <c r="AA52" t="str">
        <f t="shared" ca="1" si="6"/>
        <v>fe</v>
      </c>
      <c r="AB52" t="s">
        <v>83</v>
      </c>
      <c r="AC52" t="s">
        <v>277</v>
      </c>
      <c r="AD52">
        <v>1</v>
      </c>
      <c r="AE52" t="s">
        <v>129</v>
      </c>
      <c r="AG52">
        <v>1700</v>
      </c>
      <c r="AH52" t="str">
        <f t="shared" si="7"/>
        <v/>
      </c>
      <c r="AI52" t="str">
        <f ca="1">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SMG28</v>
      </c>
      <c r="AJ52">
        <v>1</v>
      </c>
      <c r="AK52"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v>
      </c>
      <c r="AL52" t="str">
        <f t="shared" ca="1" si="8"/>
        <v>{"dy":6,"sl":0,"tp":"fe","vl":"Equip6002","cn":1,"pt":"GO","pr":1700}</v>
      </c>
      <c r="BK52">
        <f ca="1">IF(VLOOKUP($BT52,[1]EquipTable!$1:$1048576,MATCH("업데이트순번",[1]EquipTable!$1:$1,0),0)&lt;=$BN$1,1,0)
*IF(MID(BT52,7,1)="4",0.1,1)</f>
        <v>0</v>
      </c>
      <c r="BL52">
        <f ca="1">IF(VLOOKUP($BT52,[1]EquipTable!$1:$1048576,MATCH("업데이트순번",[1]EquipTable!$1:$1,0),0)&lt;=$BN$1,1,0)
*IF(MID(BT52,7,1)="4",0.1,1)
*IF(AND(MID(BT52,7,1)&lt;&gt;"4",OR(MID(BT52,6,1)="6",MID(BT52,6,1)="7")),3,1)</f>
        <v>0</v>
      </c>
      <c r="BM52">
        <f ca="1">IF(VLOOKUP($BT52,[1]EquipTable!$1:$1048576,MATCH("업데이트순번",[1]EquipTable!$1:$1,0),0)&lt;=$BN$1,1,0)
*IF(MID(BT52,7,1)="4",0.1,1)
*IF(AND(MID(BT52,7,1)&lt;&gt;"4",MID(BT52,6,1)="8"),4,1)</f>
        <v>0</v>
      </c>
      <c r="BN52">
        <f t="shared" ca="1" si="14"/>
        <v>0</v>
      </c>
      <c r="BO52">
        <f t="shared" ca="1" si="15"/>
        <v>0</v>
      </c>
      <c r="BP52">
        <f t="shared" ca="1" si="16"/>
        <v>0</v>
      </c>
      <c r="BQ52">
        <f t="shared" ca="1" si="17"/>
        <v>0.44444444444444464</v>
      </c>
      <c r="BR52">
        <f t="shared" ca="1" si="20"/>
        <v>0.31001890359168244</v>
      </c>
      <c r="BS52">
        <f t="shared" ca="1" si="21"/>
        <v>0.33537832310838428</v>
      </c>
      <c r="BT52" t="str">
        <f ca="1">OFFSET([1]EquipTable!$A$1,ROW()-1,0)</f>
        <v>Equip3404</v>
      </c>
    </row>
    <row r="53" spans="1:72">
      <c r="A53">
        <v>6</v>
      </c>
      <c r="B53">
        <v>1</v>
      </c>
      <c r="C53">
        <f t="shared" si="0"/>
        <v>0</v>
      </c>
      <c r="D53">
        <f t="shared" ca="1" si="30"/>
        <v>0.61551366700272392</v>
      </c>
      <c r="E53">
        <f t="shared" ca="1" si="30"/>
        <v>0.96987796835804307</v>
      </c>
      <c r="F53">
        <f t="shared" ca="1" si="30"/>
        <v>0.92337991640582284</v>
      </c>
      <c r="G53">
        <f t="shared" ca="1" si="30"/>
        <v>0.35474872224203047</v>
      </c>
      <c r="H53">
        <f t="shared" ca="1" si="30"/>
        <v>0.21934918794586267</v>
      </c>
      <c r="I53">
        <f t="shared" ca="1" si="30"/>
        <v>0.3920874030192657</v>
      </c>
      <c r="M53" t="str">
        <f t="shared" ca="1" si="2"/>
        <v>지정 장비</v>
      </c>
      <c r="N53" t="str">
        <f t="shared" ca="1" si="3"/>
        <v>Equip8202</v>
      </c>
      <c r="O53">
        <f t="shared" ca="1" si="4"/>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DI</v>
      </c>
      <c r="Q53" t="str">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INT(VLOOKUP($M53,$AN:$BA,MATCH($AX$1,$AN$1:$BA$1,0),0)*(VLOOKUP($N53,[2]ActorTable!$1:$1048576,MATCH("표준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VLOOKUP($M53,$AN:$BA,MATCH($AZ$1,$AN$1:$BA$1,0),0)+INT($H53*(VLOOKUP($M53,$AN:$BA,MATCH($BA$1,$AN$1:$BA$1,0),0)-VLOOKUP($M53,$AN:$BA,MATCH($AZ$1,$AN$1:$BA$1,0),0)+1))),
IF($M53="지정 캐릭터 PP",
  IF(AND(OR($B53=10,$B53=11),$M53=OFFSET($M53,-1,0)),OFFSET(Q53,-1,0),
    INT($O53*VLOOKUP($M53,$AN:$BA,MATCH($AX$1,$AN$1:$BA$1,0),0)*IF($O53&lt;=15,1,1+($O53-15)^0.5/8)*CHOOSE(MID($N53,7,1)+1,1,1.25,2))),
"그외없음")))))))</f>
        <v>삭제</v>
      </c>
      <c r="R53">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영웅등급"),VLOOKUP($M53,$AN:$BA,MATCH($AX$1,$AN$1:$BA$1,0),0),
IF(OR($M53="지정 캐릭터",IF(ISERROR(FIND("지정 캐릭터 LBP",$M53)),0,1)),
  IF(AND(OR($B53=10,$B53=11),$M53=OFFSET($M53,-1,0)),OFFSET(R53,-1,0),
    INT(VLOOKUP($M53,$AN:$BA,MATCH($AX$1,$AN$1:$BA$1,0),0)*(VLOOKUP($N53,[2]ActorTable!$1:$1048576,MATCH("표준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VLOOKUP($M53,$AN:$BA,MATCH($AX$1,$AN$1:$BA$1,0),0)+INT($I53*(VLOOKUP($M53,$AN:$BA,MATCH($AY$1,$AN$1:$BA$1,0),0)-VLOOKUP($M53,$AN:$BA,MATCH($AX$1,$AN$1:$BA$1,0),0)+1))),
IF($M53="지정 캐릭터 PP",
  IF(AND(OR($B53=10,$B53=11),$M53=OFFSET($M53,-1,0)),OFFSET(R53,-1,0),
    INT($O53*VLOOKUP($M53,$AN:$BA,MATCH($AX$1,$AN$1:$BA$1,0),0)*IF($O53&lt;=15,1,1+($O53-15)^0.5/8)*CHOOSE(MID($N53,7,1)+1,1,1.25,2)*(VLOOKUP($M53,$AN:$BA,MATCH($AY$1,$AN$1:$BA$1,0),0)+$I53*(VLOOKUP($M53,$AN:$BA,MATCH($AZ$1,$AN$1:$BA$1,0),0)-VLOOKUP($M53,$AN:$BA,MATCH($AY$1,$AN$1:$BA$1,0),0))))),
IF(OR($M53="안 지정 캐릭터 PP 일반등급",$M53="안 지정 캐릭터 PP 영웅등급"),
  IF(AND(OR($B53=10,$B53=11),$M53=OFFSET($M53,-1,0)),OFFSET(R53,-1,0),
    $O53*VLOOKUP($M53,$AN:$BA,MATCH($AX$1,$AN$1:$BA$1,0),0)),
"그외없음")))))))</f>
        <v>39</v>
      </c>
      <c r="S53" t="str">
        <f ca="1">IF(OR(ISNUMBER(N53),N53="삭제"),"",
IF(LEFT(N53,5)="Equip",
  IF($BN$1&lt;VLOOKUP(N53,[1]EquipTable!$1:$1048576,MATCH("업데이트순번",[1]EquipTable!$1:$1,0),0),"업데이트순번이상",""),
IF(LEFT(N53,5)="Actor",
  IF($BW$1&lt;VLOOKUP(N53,[2]ActorTable!$1:$1048576,MATCH("업데이트순번",[2]ActorTable!$1:$1,0),0),"업데이트순번이상",""),
"그외없음")))</f>
        <v/>
      </c>
      <c r="T53">
        <f t="shared" ca="1" si="5"/>
        <v>0</v>
      </c>
      <c r="U53" t="s">
        <v>83</v>
      </c>
      <c r="V53" t="s">
        <v>189</v>
      </c>
      <c r="W53">
        <v>1</v>
      </c>
      <c r="X53" t="s">
        <v>133</v>
      </c>
      <c r="Z53">
        <v>12</v>
      </c>
      <c r="AA53" t="str">
        <f t="shared" ca="1" si="6"/>
        <v>fe</v>
      </c>
      <c r="AB53" t="s">
        <v>83</v>
      </c>
      <c r="AC53" t="s">
        <v>209</v>
      </c>
      <c r="AD53">
        <v>1</v>
      </c>
      <c r="AE53" t="s">
        <v>133</v>
      </c>
      <c r="AG53">
        <v>4</v>
      </c>
      <c r="AH53" t="str">
        <f t="shared" si="7"/>
        <v/>
      </c>
      <c r="AI53" t="str">
        <f ca="1">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파수꾼의 숏보우</v>
      </c>
      <c r="AJ53">
        <v>1</v>
      </c>
      <c r="AK53"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v>
      </c>
      <c r="AL53" t="str">
        <f t="shared" ca="1" si="8"/>
        <v>{"dy":6,"sl":1,"tp":"fe","vl":"Equip2202","cn":1,"pt":"DI","pr":4}</v>
      </c>
      <c r="BK53">
        <f ca="1">IF(VLOOKUP($BT53,[1]EquipTable!$1:$1048576,MATCH("업데이트순번",[1]EquipTable!$1:$1,0),0)&lt;=$BN$1,1,0)
*IF(MID(BT53,7,1)="4",0.1,1)</f>
        <v>0</v>
      </c>
      <c r="BL53">
        <f ca="1">IF(VLOOKUP($BT53,[1]EquipTable!$1:$1048576,MATCH("업데이트순번",[1]EquipTable!$1:$1,0),0)&lt;=$BN$1,1,0)
*IF(MID(BT53,7,1)="4",0.1,1)
*IF(AND(MID(BT53,7,1)&lt;&gt;"4",OR(MID(BT53,6,1)="6",MID(BT53,6,1)="7")),3,1)</f>
        <v>0</v>
      </c>
      <c r="BM53">
        <f ca="1">IF(VLOOKUP($BT53,[1]EquipTable!$1:$1048576,MATCH("업데이트순번",[1]EquipTable!$1:$1,0),0)&lt;=$BN$1,1,0)
*IF(MID(BT53,7,1)="4",0.1,1)
*IF(AND(MID(BT53,7,1)&lt;&gt;"4",MID(BT53,6,1)="8"),4,1)</f>
        <v>0</v>
      </c>
      <c r="BN53">
        <f t="shared" ca="1" si="14"/>
        <v>0</v>
      </c>
      <c r="BO53">
        <f t="shared" ca="1" si="15"/>
        <v>0</v>
      </c>
      <c r="BP53">
        <f t="shared" ca="1" si="16"/>
        <v>0</v>
      </c>
      <c r="BQ53">
        <f t="shared" ca="1" si="17"/>
        <v>0.44444444444444464</v>
      </c>
      <c r="BR53">
        <f t="shared" ca="1" si="20"/>
        <v>0.31001890359168244</v>
      </c>
      <c r="BS53">
        <f t="shared" ca="1" si="21"/>
        <v>0.33537832310838428</v>
      </c>
      <c r="BT53" t="str">
        <f ca="1">OFFSET([1]EquipTable!$A$1,ROW()-1,0)</f>
        <v>Equip3405</v>
      </c>
    </row>
    <row r="54" spans="1:72">
      <c r="A54">
        <v>6</v>
      </c>
      <c r="B54">
        <v>2</v>
      </c>
      <c r="C54">
        <f t="shared" si="0"/>
        <v>0</v>
      </c>
      <c r="D54">
        <f t="shared" ca="1" si="30"/>
        <v>0.22846284585443333</v>
      </c>
      <c r="E54">
        <f t="shared" ca="1" si="30"/>
        <v>0.29852724785218365</v>
      </c>
      <c r="F54">
        <f t="shared" ca="1" si="30"/>
        <v>0.28284624850018258</v>
      </c>
      <c r="G54">
        <f t="shared" ca="1" si="30"/>
        <v>0.27510130605562233</v>
      </c>
      <c r="H54">
        <f t="shared" ca="1" si="30"/>
        <v>0.49532686178263197</v>
      </c>
      <c r="I54">
        <f t="shared" ca="1" si="30"/>
        <v>0.53422172303773963</v>
      </c>
      <c r="M54" t="str">
        <f t="shared" ca="1" si="2"/>
        <v>안 지정 캐릭터 PP 영웅등급</v>
      </c>
      <c r="N54">
        <f t="shared" ca="1" si="3"/>
        <v>29852</v>
      </c>
      <c r="O54">
        <f t="shared" ca="1" si="4"/>
        <v>10</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INT(VLOOKUP($M54,$AN:$BA,MATCH($AX$1,$AN$1:$BA$1,0),0)*(VLOOKUP($N54,[2]ActorTable!$1:$1048576,MATCH("표준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VLOOKUP($M54,$AN:$BA,MATCH($AZ$1,$AN$1:$BA$1,0),0)+INT($H54*(VLOOKUP($M54,$AN:$BA,MATCH($BA$1,$AN$1:$BA$1,0),0)-VLOOKUP($M54,$AN:$BA,MATCH($AZ$1,$AN$1:$BA$1,0),0)+1))),
IF($M54="지정 캐릭터 PP",
  IF(AND(OR($B54=10,$B54=11),$M54=OFFSET($M54,-1,0)),OFFSET(Q54,-1,0),
    INT($O54*VLOOKUP($M54,$AN:$BA,MATCH($AX$1,$AN$1:$BA$1,0),0)*IF($O54&lt;=15,1,1+($O54-15)^0.5/8)*CHOOSE(MID($N54,7,1)+1,1,1.25,2))),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영웅등급"),VLOOKUP($M54,$AN:$BA,MATCH($AX$1,$AN$1:$BA$1,0),0),
IF(OR($M54="지정 캐릭터",IF(ISERROR(FIND("지정 캐릭터 LBP",$M54)),0,1)),
  IF(AND(OR($B54=10,$B54=11),$M54=OFFSET($M54,-1,0)),OFFSET(R54,-1,0),
    INT(VLOOKUP($M54,$AN:$BA,MATCH($AX$1,$AN$1:$BA$1,0),0)*(VLOOKUP($N54,[2]ActorTable!$1:$1048576,MATCH("표준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VLOOKUP($M54,$AN:$BA,MATCH($AX$1,$AN$1:$BA$1,0),0)+INT($I54*(VLOOKUP($M54,$AN:$BA,MATCH($AY$1,$AN$1:$BA$1,0),0)-VLOOKUP($M54,$AN:$BA,MATCH($AX$1,$AN$1:$BA$1,0),0)+1))),
IF($M54="지정 캐릭터 PP",
  IF(AND(OR($B54=10,$B54=11),$M54=OFFSET($M54,-1,0)),OFFSET(R54,-1,0),
    INT($O54*VLOOKUP($M54,$AN:$BA,MATCH($AX$1,$AN$1:$BA$1,0),0)*IF($O54&lt;=15,1,1+($O54-15)^0.5/8)*CHOOSE(MID($N54,7,1)+1,1,1.25,2)*(VLOOKUP($M54,$AN:$BA,MATCH($AY$1,$AN$1:$BA$1,0),0)+$I54*(VLOOKUP($M54,$AN:$BA,MATCH($AZ$1,$AN$1:$BA$1,0),0)-VLOOKUP($M54,$AN:$BA,MATCH($AY$1,$AN$1:$BA$1,0),0))))),
IF(OR($M54="안 지정 캐릭터 PP 일반등급",$M54="안 지정 캐릭터 PP 영웅등급"),
  IF(AND(OR($B54=10,$B54=11),$M54=OFFSET($M54,-1,0)),OFFSET(R54,-1,0),
    $O54*VLOOKUP($M54,$AN:$BA,MATCH($AX$1,$AN$1:$BA$1,0),0)),
"그외없음")))))))</f>
        <v>1000</v>
      </c>
      <c r="S54" t="str">
        <f ca="1">IF(OR(ISNUMBER(N54),N54="삭제"),"",
IF(LEFT(N54,5)="Equip",
  IF($BN$1&lt;VLOOKUP(N54,[1]EquipTable!$1:$1048576,MATCH("업데이트순번",[1]EquipTable!$1:$1,0),0),"업데이트순번이상",""),
IF(LEFT(N54,5)="Actor",
  IF($BW$1&lt;VLOOKUP(N54,[2]ActorTable!$1:$1048576,MATCH("업데이트순번",[2]ActorTable!$1:$1,0),0),"업데이트순번이상",""),
"그외없음")))</f>
        <v/>
      </c>
      <c r="T54">
        <f t="shared" ca="1" si="5"/>
        <v>0</v>
      </c>
      <c r="U54" t="s">
        <v>92</v>
      </c>
      <c r="V54">
        <v>29213</v>
      </c>
      <c r="W54">
        <v>10</v>
      </c>
      <c r="X54" t="s">
        <v>129</v>
      </c>
      <c r="Z54">
        <v>1000</v>
      </c>
      <c r="AA54" t="str">
        <f t="shared" ca="1" si="6"/>
        <v>uph</v>
      </c>
      <c r="AB54" t="s">
        <v>92</v>
      </c>
      <c r="AC54">
        <v>54967</v>
      </c>
      <c r="AD54">
        <v>12</v>
      </c>
      <c r="AE54" t="s">
        <v>129</v>
      </c>
      <c r="AG54">
        <v>1200</v>
      </c>
      <c r="AH54" t="str">
        <f t="shared" si="7"/>
        <v/>
      </c>
      <c r="AI54" t="str">
        <f>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
      </c>
      <c r="AJ54">
        <v>1</v>
      </c>
      <c r="AK54"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v>
      </c>
      <c r="AL54" t="str">
        <f t="shared" ca="1" si="8"/>
        <v>{"dy":6,"sl":2,"tp":"uph","vl":"54967","cn":12,"pt":"GO","pr":1200}</v>
      </c>
      <c r="BK54">
        <f ca="1">IF(VLOOKUP($BT54,[1]EquipTable!$1:$1048576,MATCH("업데이트순번",[1]EquipTable!$1:$1,0),0)&lt;=$BN$1,1,0)
*IF(MID(BT54,7,1)="4",0.1,1)</f>
        <v>1</v>
      </c>
      <c r="BL54">
        <f ca="1">IF(VLOOKUP($BT54,[1]EquipTable!$1:$1048576,MATCH("업데이트순번",[1]EquipTable!$1:$1,0),0)&lt;=$BN$1,1,0)
*IF(MID(BT54,7,1)="4",0.1,1)
*IF(AND(MID(BT54,7,1)&lt;&gt;"4",OR(MID(BT54,6,1)="6",MID(BT54,6,1)="7")),3,1)</f>
        <v>1</v>
      </c>
      <c r="BM54">
        <f ca="1">IF(VLOOKUP($BT54,[1]EquipTable!$1:$1048576,MATCH("업데이트순번",[1]EquipTable!$1:$1,0),0)&lt;=$BN$1,1,0)
*IF(MID(BT54,7,1)="4",0.1,1)
*IF(AND(MID(BT54,7,1)&lt;&gt;"4",MID(BT54,6,1)="8"),4,1)</f>
        <v>1</v>
      </c>
      <c r="BN54">
        <f t="shared" ca="1" si="14"/>
        <v>1.3550135501355014E-2</v>
      </c>
      <c r="BO54">
        <f t="shared" ca="1" si="15"/>
        <v>9.4517958412098316E-3</v>
      </c>
      <c r="BP54">
        <f t="shared" ca="1" si="16"/>
        <v>1.0224948875255624E-2</v>
      </c>
      <c r="BQ54">
        <f t="shared" ca="1" si="17"/>
        <v>0.44444444444444464</v>
      </c>
      <c r="BR54">
        <f t="shared" ca="1" si="20"/>
        <v>0.31001890359168244</v>
      </c>
      <c r="BS54">
        <f t="shared" ca="1" si="21"/>
        <v>0.33537832310838428</v>
      </c>
      <c r="BT54" t="str">
        <f ca="1">OFFSET([1]EquipTable!$A$1,ROW()-1,0)</f>
        <v>Equip4001</v>
      </c>
    </row>
    <row r="55" spans="1:72">
      <c r="A55">
        <v>6</v>
      </c>
      <c r="B55">
        <v>3</v>
      </c>
      <c r="C55">
        <f t="shared" si="0"/>
        <v>0</v>
      </c>
      <c r="D55">
        <f t="shared" ca="1" si="30"/>
        <v>0.48840373162244655</v>
      </c>
      <c r="E55">
        <f t="shared" ca="1" si="30"/>
        <v>0.58260928700868153</v>
      </c>
      <c r="F55">
        <f t="shared" ca="1" si="30"/>
        <v>0.21276763410310351</v>
      </c>
      <c r="G55">
        <f t="shared" ca="1" si="30"/>
        <v>0.88005069924234469</v>
      </c>
      <c r="H55">
        <f t="shared" ca="1" si="30"/>
        <v>0.16086653794269024</v>
      </c>
      <c r="I55">
        <f t="shared" ca="1" si="30"/>
        <v>0.7209028084508825</v>
      </c>
      <c r="M55" t="str">
        <f t="shared" ca="1" si="2"/>
        <v>안 지정 캐릭터 PP 일반등급</v>
      </c>
      <c r="N55">
        <f t="shared" ca="1" si="3"/>
        <v>58260</v>
      </c>
      <c r="O55">
        <f t="shared" ca="1" si="4"/>
        <v>12</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INT(VLOOKUP($M55,$AN:$BA,MATCH($AX$1,$AN$1:$BA$1,0),0)*(VLOOKUP($N55,[2]ActorTable!$1:$1048576,MATCH("표준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VLOOKUP($M55,$AN:$BA,MATCH($AZ$1,$AN$1:$BA$1,0),0)+INT($H55*(VLOOKUP($M55,$AN:$BA,MATCH($BA$1,$AN$1:$BA$1,0),0)-VLOOKUP($M55,$AN:$BA,MATCH($AZ$1,$AN$1:$BA$1,0),0)+1))),
IF($M55="지정 캐릭터 PP",
  IF(AND(OR($B55=10,$B55=11),$M55=OFFSET($M55,-1,0)),OFFSET(Q55,-1,0),
    INT($O55*VLOOKUP($M55,$AN:$BA,MATCH($AX$1,$AN$1:$BA$1,0),0)*IF($O55&lt;=15,1,1+($O55-15)^0.5/8)*CHOOSE(MID($N55,7,1)+1,1,1.25,2))),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영웅등급"),VLOOKUP($M55,$AN:$BA,MATCH($AX$1,$AN$1:$BA$1,0),0),
IF(OR($M55="지정 캐릭터",IF(ISERROR(FIND("지정 캐릭터 LBP",$M55)),0,1)),
  IF(AND(OR($B55=10,$B55=11),$M55=OFFSET($M55,-1,0)),OFFSET(R55,-1,0),
    INT(VLOOKUP($M55,$AN:$BA,MATCH($AX$1,$AN$1:$BA$1,0),0)*(VLOOKUP($N55,[2]ActorTable!$1:$1048576,MATCH("표준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VLOOKUP($M55,$AN:$BA,MATCH($AX$1,$AN$1:$BA$1,0),0)+INT($I55*(VLOOKUP($M55,$AN:$BA,MATCH($AY$1,$AN$1:$BA$1,0),0)-VLOOKUP($M55,$AN:$BA,MATCH($AX$1,$AN$1:$BA$1,0),0)+1))),
IF($M55="지정 캐릭터 PP",
  IF(AND(OR($B55=10,$B55=11),$M55=OFFSET($M55,-1,0)),OFFSET(R55,-1,0),
    INT($O55*VLOOKUP($M55,$AN:$BA,MATCH($AX$1,$AN$1:$BA$1,0),0)*IF($O55&lt;=15,1,1+($O55-15)^0.5/8)*CHOOSE(MID($N55,7,1)+1,1,1.25,2)*(VLOOKUP($M55,$AN:$BA,MATCH($AY$1,$AN$1:$BA$1,0),0)+$I55*(VLOOKUP($M55,$AN:$BA,MATCH($AZ$1,$AN$1:$BA$1,0),0)-VLOOKUP($M55,$AN:$BA,MATCH($AY$1,$AN$1:$BA$1,0),0))))),
IF(OR($M55="안 지정 캐릭터 PP 일반등급",$M55="안 지정 캐릭터 PP 영웅등급"),
  IF(AND(OR($B55=10,$B55=11),$M55=OFFSET($M55,-1,0)),OFFSET(R55,-1,0),
    $O55*VLOOKUP($M55,$AN:$BA,MATCH($AX$1,$AN$1:$BA$1,0),0)),
"그외없음")))))))</f>
        <v>1200</v>
      </c>
      <c r="S55" t="str">
        <f ca="1">IF(OR(ISNUMBER(N55),N55="삭제"),"",
IF(LEFT(N55,5)="Equip",
  IF($BN$1&lt;VLOOKUP(N55,[1]EquipTable!$1:$1048576,MATCH("업데이트순번",[1]EquipTable!$1:$1,0),0),"업데이트순번이상",""),
IF(LEFT(N55,5)="Actor",
  IF($BW$1&lt;VLOOKUP(N55,[2]ActorTable!$1:$1048576,MATCH("업데이트순번",[2]ActorTable!$1:$1,0),0),"업데이트순번이상",""),
"그외없음")))</f>
        <v/>
      </c>
      <c r="T55">
        <f t="shared" ca="1" si="5"/>
        <v>0</v>
      </c>
      <c r="U55" t="s">
        <v>93</v>
      </c>
      <c r="V55">
        <v>938</v>
      </c>
      <c r="W55">
        <v>9</v>
      </c>
      <c r="X55" t="s">
        <v>129</v>
      </c>
      <c r="Z55">
        <v>900</v>
      </c>
      <c r="AA55" t="str">
        <f t="shared" ca="1" si="6"/>
        <v>upn</v>
      </c>
      <c r="AB55" t="s">
        <v>93</v>
      </c>
      <c r="AC55">
        <v>49424</v>
      </c>
      <c r="AD55">
        <v>11</v>
      </c>
      <c r="AE55" t="s">
        <v>129</v>
      </c>
      <c r="AG55">
        <v>1100</v>
      </c>
      <c r="AH55" t="str">
        <f t="shared" si="7"/>
        <v/>
      </c>
      <c r="AI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J55">
        <v>1</v>
      </c>
      <c r="AK55"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v>
      </c>
      <c r="AL55" t="str">
        <f t="shared" ca="1" si="8"/>
        <v>{"dy":6,"sl":3,"tp":"upn","vl":"49424","cn":11,"pt":"GO","pr":1100}</v>
      </c>
      <c r="BK55">
        <f ca="1">IF(VLOOKUP($BT55,[1]EquipTable!$1:$1048576,MATCH("업데이트순번",[1]EquipTable!$1:$1,0),0)&lt;=$BN$1,1,0)
*IF(MID(BT55,7,1)="4",0.1,1)</f>
        <v>1</v>
      </c>
      <c r="BL55">
        <f ca="1">IF(VLOOKUP($BT55,[1]EquipTable!$1:$1048576,MATCH("업데이트순번",[1]EquipTable!$1:$1,0),0)&lt;=$BN$1,1,0)
*IF(MID(BT55,7,1)="4",0.1,1)
*IF(AND(MID(BT55,7,1)&lt;&gt;"4",OR(MID(BT55,6,1)="6",MID(BT55,6,1)="7")),3,1)</f>
        <v>1</v>
      </c>
      <c r="BM55">
        <f ca="1">IF(VLOOKUP($BT55,[1]EquipTable!$1:$1048576,MATCH("업데이트순번",[1]EquipTable!$1:$1,0),0)&lt;=$BN$1,1,0)
*IF(MID(BT55,7,1)="4",0.1,1)
*IF(AND(MID(BT55,7,1)&lt;&gt;"4",MID(BT55,6,1)="8"),4,1)</f>
        <v>1</v>
      </c>
      <c r="BN55">
        <f t="shared" ca="1" si="14"/>
        <v>1.3550135501355014E-2</v>
      </c>
      <c r="BO55">
        <f t="shared" ca="1" si="15"/>
        <v>9.4517958412098316E-3</v>
      </c>
      <c r="BP55">
        <f t="shared" ca="1" si="16"/>
        <v>1.0224948875255624E-2</v>
      </c>
      <c r="BQ55">
        <f t="shared" ca="1" si="17"/>
        <v>0.45799457994579967</v>
      </c>
      <c r="BR55">
        <f t="shared" ca="1" si="20"/>
        <v>0.31947069943289225</v>
      </c>
      <c r="BS55">
        <f t="shared" ca="1" si="21"/>
        <v>0.34560327198363988</v>
      </c>
      <c r="BT55" t="str">
        <f ca="1">OFFSET([1]EquipTable!$A$1,ROW()-1,0)</f>
        <v>Equip4002</v>
      </c>
    </row>
    <row r="56" spans="1:72">
      <c r="A56">
        <v>6</v>
      </c>
      <c r="B56">
        <v>4</v>
      </c>
      <c r="C56">
        <f t="shared" si="0"/>
        <v>0</v>
      </c>
      <c r="D56">
        <f t="shared" ca="1" si="30"/>
        <v>0.72094197112135172</v>
      </c>
      <c r="E56">
        <f t="shared" ca="1" si="30"/>
        <v>0.36963688753954316</v>
      </c>
      <c r="F56">
        <f t="shared" ca="1" si="30"/>
        <v>0.12665602274261933</v>
      </c>
      <c r="G56">
        <f t="shared" ca="1" si="30"/>
        <v>0.77784485064545306</v>
      </c>
      <c r="H56">
        <f t="shared" ca="1" si="30"/>
        <v>0.4929871243625632</v>
      </c>
      <c r="I56">
        <f t="shared" ca="1" si="30"/>
        <v>0.73216962326500823</v>
      </c>
      <c r="M56" t="str">
        <f t="shared" ca="1" si="2"/>
        <v>안 지정 캐릭터 PP 일반등급</v>
      </c>
      <c r="N56">
        <f t="shared" ca="1" si="3"/>
        <v>36963</v>
      </c>
      <c r="O56">
        <f t="shared" ca="1" si="4"/>
        <v>11</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INT(VLOOKUP($M56,$AN:$BA,MATCH($AX$1,$AN$1:$BA$1,0),0)*(VLOOKUP($N56,[2]ActorTable!$1:$1048576,MATCH("표준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VLOOKUP($M56,$AN:$BA,MATCH($AZ$1,$AN$1:$BA$1,0),0)+INT($H56*(VLOOKUP($M56,$AN:$BA,MATCH($BA$1,$AN$1:$BA$1,0),0)-VLOOKUP($M56,$AN:$BA,MATCH($AZ$1,$AN$1:$BA$1,0),0)+1))),
IF($M56="지정 캐릭터 PP",
  IF(AND(OR($B56=10,$B56=11),$M56=OFFSET($M56,-1,0)),OFFSET(Q56,-1,0),
    INT($O56*VLOOKUP($M56,$AN:$BA,MATCH($AX$1,$AN$1:$BA$1,0),0)*IF($O56&lt;=15,1,1+($O56-15)^0.5/8)*CHOOSE(MID($N56,7,1)+1,1,1.25,2))),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영웅등급"),VLOOKUP($M56,$AN:$BA,MATCH($AX$1,$AN$1:$BA$1,0),0),
IF(OR($M56="지정 캐릭터",IF(ISERROR(FIND("지정 캐릭터 LBP",$M56)),0,1)),
  IF(AND(OR($B56=10,$B56=11),$M56=OFFSET($M56,-1,0)),OFFSET(R56,-1,0),
    INT(VLOOKUP($M56,$AN:$BA,MATCH($AX$1,$AN$1:$BA$1,0),0)*(VLOOKUP($N56,[2]ActorTable!$1:$1048576,MATCH("표준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VLOOKUP($M56,$AN:$BA,MATCH($AX$1,$AN$1:$BA$1,0),0)+INT($I56*(VLOOKUP($M56,$AN:$BA,MATCH($AY$1,$AN$1:$BA$1,0),0)-VLOOKUP($M56,$AN:$BA,MATCH($AX$1,$AN$1:$BA$1,0),0)+1))),
IF($M56="지정 캐릭터 PP",
  IF(AND(OR($B56=10,$B56=11),$M56=OFFSET($M56,-1,0)),OFFSET(R56,-1,0),
    INT($O56*VLOOKUP($M56,$AN:$BA,MATCH($AX$1,$AN$1:$BA$1,0),0)*IF($O56&lt;=15,1,1+($O56-15)^0.5/8)*CHOOSE(MID($N56,7,1)+1,1,1.25,2)*(VLOOKUP($M56,$AN:$BA,MATCH($AY$1,$AN$1:$BA$1,0),0)+$I56*(VLOOKUP($M56,$AN:$BA,MATCH($AZ$1,$AN$1:$BA$1,0),0)-VLOOKUP($M56,$AN:$BA,MATCH($AY$1,$AN$1:$BA$1,0),0))))),
IF(OR($M56="안 지정 캐릭터 PP 일반등급",$M56="안 지정 캐릭터 PP 영웅등급"),
  IF(AND(OR($B56=10,$B56=11),$M56=OFFSET($M56,-1,0)),OFFSET(R56,-1,0),
    $O56*VLOOKUP($M56,$AN:$BA,MATCH($AX$1,$AN$1:$BA$1,0),0)),
"그외없음")))))))</f>
        <v>1100</v>
      </c>
      <c r="S56" t="str">
        <f ca="1">IF(OR(ISNUMBER(N56),N56="삭제"),"",
IF(LEFT(N56,5)="Equip",
  IF($BN$1&lt;VLOOKUP(N56,[1]EquipTable!$1:$1048576,MATCH("업데이트순번",[1]EquipTable!$1:$1,0),0),"업데이트순번이상",""),
IF(LEFT(N56,5)="Actor",
  IF($BW$1&lt;VLOOKUP(N56,[2]ActorTable!$1:$1048576,MATCH("업데이트순번",[2]ActorTable!$1:$1,0),0),"업데이트순번이상",""),
"그외없음")))</f>
        <v/>
      </c>
      <c r="T56">
        <f t="shared" ca="1" si="5"/>
        <v>0</v>
      </c>
      <c r="U56" t="s">
        <v>93</v>
      </c>
      <c r="V56">
        <v>41572</v>
      </c>
      <c r="W56">
        <v>11</v>
      </c>
      <c r="X56" t="s">
        <v>129</v>
      </c>
      <c r="Z56">
        <v>1100</v>
      </c>
      <c r="AA56" t="str">
        <f t="shared" ca="1" si="6"/>
        <v>upn</v>
      </c>
      <c r="AB56" t="s">
        <v>93</v>
      </c>
      <c r="AC56">
        <v>72758</v>
      </c>
      <c r="AD56">
        <v>13</v>
      </c>
      <c r="AE56" t="s">
        <v>129</v>
      </c>
      <c r="AG56">
        <v>1300</v>
      </c>
      <c r="AH56" t="str">
        <f t="shared" si="7"/>
        <v/>
      </c>
      <c r="AI56" t="str">
        <f>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
      </c>
      <c r="AJ56">
        <v>1</v>
      </c>
      <c r="AK56"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v>
      </c>
      <c r="AL56" t="str">
        <f t="shared" ca="1" si="8"/>
        <v>{"dy":6,"sl":4,"tp":"upn","vl":"72758","cn":13,"pt":"GO","pr":1300}</v>
      </c>
      <c r="BK56">
        <f ca="1">IF(VLOOKUP($BT56,[1]EquipTable!$1:$1048576,MATCH("업데이트순번",[1]EquipTable!$1:$1,0),0)&lt;=$BN$1,1,0)
*IF(MID(BT56,7,1)="4",0.1,1)</f>
        <v>1</v>
      </c>
      <c r="BL56">
        <f ca="1">IF(VLOOKUP($BT56,[1]EquipTable!$1:$1048576,MATCH("업데이트순번",[1]EquipTable!$1:$1,0),0)&lt;=$BN$1,1,0)
*IF(MID(BT56,7,1)="4",0.1,1)
*IF(AND(MID(BT56,7,1)&lt;&gt;"4",OR(MID(BT56,6,1)="6",MID(BT56,6,1)="7")),3,1)</f>
        <v>1</v>
      </c>
      <c r="BM56">
        <f ca="1">IF(VLOOKUP($BT56,[1]EquipTable!$1:$1048576,MATCH("업데이트순번",[1]EquipTable!$1:$1,0),0)&lt;=$BN$1,1,0)
*IF(MID(BT56,7,1)="4",0.1,1)
*IF(AND(MID(BT56,7,1)&lt;&gt;"4",MID(BT56,6,1)="8"),4,1)</f>
        <v>1</v>
      </c>
      <c r="BN56">
        <f t="shared" ca="1" si="14"/>
        <v>1.3550135501355014E-2</v>
      </c>
      <c r="BO56">
        <f t="shared" ca="1" si="15"/>
        <v>9.4517958412098316E-3</v>
      </c>
      <c r="BP56">
        <f t="shared" ca="1" si="16"/>
        <v>1.0224948875255624E-2</v>
      </c>
      <c r="BQ56">
        <f t="shared" ca="1" si="17"/>
        <v>0.47154471544715471</v>
      </c>
      <c r="BR56">
        <f t="shared" ca="1" si="20"/>
        <v>0.32892249527410206</v>
      </c>
      <c r="BS56">
        <f t="shared" ca="1" si="21"/>
        <v>0.35582822085889548</v>
      </c>
      <c r="BT56" t="str">
        <f ca="1">OFFSET([1]EquipTable!$A$1,ROW()-1,0)</f>
        <v>Equip4101</v>
      </c>
    </row>
    <row r="57" spans="1:72">
      <c r="A57">
        <v>6</v>
      </c>
      <c r="B57">
        <v>5</v>
      </c>
      <c r="C57">
        <f t="shared" si="0"/>
        <v>0</v>
      </c>
      <c r="D57">
        <f t="shared" ca="1" si="30"/>
        <v>0.46452263980046538</v>
      </c>
      <c r="E57">
        <f t="shared" ca="1" si="30"/>
        <v>2.9931329725735312E-2</v>
      </c>
      <c r="F57">
        <f t="shared" ca="1" si="30"/>
        <v>0.69669942502479909</v>
      </c>
      <c r="G57">
        <f t="shared" ca="1" si="30"/>
        <v>0.19408452443955893</v>
      </c>
      <c r="H57">
        <f t="shared" ca="1" si="30"/>
        <v>0.10347320559753403</v>
      </c>
      <c r="I57">
        <f t="shared" ca="1" si="30"/>
        <v>0.43066425219703341</v>
      </c>
      <c r="M57" t="str">
        <f t="shared" ca="1" si="2"/>
        <v>지정 장비</v>
      </c>
      <c r="N57" t="str">
        <f t="shared" ca="1" si="3"/>
        <v>Equip0101</v>
      </c>
      <c r="O57">
        <f t="shared" ca="1" si="4"/>
        <v>1</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INT(VLOOKUP($M57,$AN:$BA,MATCH($AX$1,$AN$1:$BA$1,0),0)*(VLOOKUP($N57,[2]ActorTable!$1:$1048576,MATCH("표준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VLOOKUP($M57,$AN:$BA,MATCH($AZ$1,$AN$1:$BA$1,0),0)+INT($H57*(VLOOKUP($M57,$AN:$BA,MATCH($BA$1,$AN$1:$BA$1,0),0)-VLOOKUP($M57,$AN:$BA,MATCH($AZ$1,$AN$1:$BA$1,0),0)+1))),
IF($M57="지정 캐릭터 PP",
  IF(AND(OR($B57=10,$B57=11),$M57=OFFSET($M57,-1,0)),OFFSET(Q57,-1,0),
    INT($O57*VLOOKUP($M57,$AN:$BA,MATCH($AX$1,$AN$1:$BA$1,0),0)*IF($O57&lt;=15,1,1+($O57-15)^0.5/8)*CHOOSE(MID($N57,7,1)+1,1,1.25,2))),
"그외없음")))))))</f>
        <v>삭제</v>
      </c>
      <c r="R57">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영웅등급"),VLOOKUP($M57,$AN:$BA,MATCH($AX$1,$AN$1:$BA$1,0),0),
IF(OR($M57="지정 캐릭터",IF(ISERROR(FIND("지정 캐릭터 LBP",$M57)),0,1)),
  IF(AND(OR($B57=10,$B57=11),$M57=OFFSET($M57,-1,0)),OFFSET(R57,-1,0),
    INT(VLOOKUP($M57,$AN:$BA,MATCH($AX$1,$AN$1:$BA$1,0),0)*(VLOOKUP($N57,[2]ActorTable!$1:$1048576,MATCH("표준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VLOOKUP($M57,$AN:$BA,MATCH($AX$1,$AN$1:$BA$1,0),0)+INT($I57*(VLOOKUP($M57,$AN:$BA,MATCH($AY$1,$AN$1:$BA$1,0),0)-VLOOKUP($M57,$AN:$BA,MATCH($AX$1,$AN$1:$BA$1,0),0)+1))),
IF($M57="지정 캐릭터 PP",
  IF(AND(OR($B57=10,$B57=11),$M57=OFFSET($M57,-1,0)),OFFSET(R57,-1,0),
    INT($O57*VLOOKUP($M57,$AN:$BA,MATCH($AX$1,$AN$1:$BA$1,0),0)*IF($O57&lt;=15,1,1+($O57-15)^0.5/8)*CHOOSE(MID($N57,7,1)+1,1,1.25,2)*(VLOOKUP($M57,$AN:$BA,MATCH($AY$1,$AN$1:$BA$1,0),0)+$I57*(VLOOKUP($M57,$AN:$BA,MATCH($AZ$1,$AN$1:$BA$1,0),0)-VLOOKUP($M57,$AN:$BA,MATCH($AY$1,$AN$1:$BA$1,0),0))))),
IF(OR($M57="안 지정 캐릭터 PP 일반등급",$M57="안 지정 캐릭터 PP 영웅등급"),
  IF(AND(OR($B57=10,$B57=11),$M57=OFFSET($M57,-1,0)),OFFSET(R57,-1,0),
    $O57*VLOOKUP($M57,$AN:$BA,MATCH($AX$1,$AN$1:$BA$1,0),0)),
"그외없음")))))))</f>
        <v>1200</v>
      </c>
      <c r="S57" t="str">
        <f ca="1">IF(OR(ISNUMBER(N57),N57="삭제"),"",
IF(LEFT(N57,5)="Equip",
  IF($BN$1&lt;VLOOKUP(N57,[1]EquipTable!$1:$1048576,MATCH("업데이트순번",[1]EquipTable!$1:$1,0),0),"업데이트순번이상",""),
IF(LEFT(N57,5)="Actor",
  IF($BW$1&lt;VLOOKUP(N57,[2]ActorTable!$1:$1048576,MATCH("업데이트순번",[2]ActorTable!$1:$1,0),0),"업데이트순번이상",""),
"그외없음")))</f>
        <v/>
      </c>
      <c r="T57">
        <f t="shared" ca="1" si="5"/>
        <v>0</v>
      </c>
      <c r="U57" t="s">
        <v>93</v>
      </c>
      <c r="V57">
        <v>1421</v>
      </c>
      <c r="W57">
        <v>9</v>
      </c>
      <c r="X57" t="s">
        <v>129</v>
      </c>
      <c r="Z57">
        <v>900</v>
      </c>
      <c r="AA57" t="str">
        <f t="shared" ca="1" si="6"/>
        <v>uph</v>
      </c>
      <c r="AB57" t="s">
        <v>92</v>
      </c>
      <c r="AC57">
        <v>98994</v>
      </c>
      <c r="AD57">
        <v>14</v>
      </c>
      <c r="AE57" t="s">
        <v>129</v>
      </c>
      <c r="AG57">
        <v>1400</v>
      </c>
      <c r="AH57" t="str">
        <f t="shared" si="7"/>
        <v/>
      </c>
      <c r="AI57" t="str">
        <f>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
      </c>
      <c r="AJ57">
        <v>1</v>
      </c>
      <c r="AK57"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v>
      </c>
      <c r="AL57" t="str">
        <f t="shared" ca="1" si="8"/>
        <v>{"dy":6,"sl":5,"tp":"uph","vl":"98994","cn":14,"pt":"GO","pr":1400}</v>
      </c>
      <c r="BK57">
        <f ca="1">IF(VLOOKUP($BT57,[1]EquipTable!$1:$1048576,MATCH("업데이트순번",[1]EquipTable!$1:$1,0),0)&lt;=$BN$1,1,0)
*IF(MID(BT57,7,1)="4",0.1,1)</f>
        <v>1</v>
      </c>
      <c r="BL57">
        <f ca="1">IF(VLOOKUP($BT57,[1]EquipTable!$1:$1048576,MATCH("업데이트순번",[1]EquipTable!$1:$1,0),0)&lt;=$BN$1,1,0)
*IF(MID(BT57,7,1)="4",0.1,1)
*IF(AND(MID(BT57,7,1)&lt;&gt;"4",OR(MID(BT57,6,1)="6",MID(BT57,6,1)="7")),3,1)</f>
        <v>1</v>
      </c>
      <c r="BM57">
        <f ca="1">IF(VLOOKUP($BT57,[1]EquipTable!$1:$1048576,MATCH("업데이트순번",[1]EquipTable!$1:$1,0),0)&lt;=$BN$1,1,0)
*IF(MID(BT57,7,1)="4",0.1,1)
*IF(AND(MID(BT57,7,1)&lt;&gt;"4",MID(BT57,6,1)="8"),4,1)</f>
        <v>1</v>
      </c>
      <c r="BN57">
        <f t="shared" ca="1" si="14"/>
        <v>1.3550135501355014E-2</v>
      </c>
      <c r="BO57">
        <f t="shared" ca="1" si="15"/>
        <v>9.4517958412098316E-3</v>
      </c>
      <c r="BP57">
        <f t="shared" ca="1" si="16"/>
        <v>1.0224948875255624E-2</v>
      </c>
      <c r="BQ57">
        <f t="shared" ca="1" si="17"/>
        <v>0.48509485094850974</v>
      </c>
      <c r="BR57">
        <f t="shared" ca="1" si="20"/>
        <v>0.33837429111531186</v>
      </c>
      <c r="BS57">
        <f t="shared" ca="1" si="21"/>
        <v>0.36605316973415108</v>
      </c>
      <c r="BT57" t="str">
        <f ca="1">OFFSET([1]EquipTable!$A$1,ROW()-1,0)</f>
        <v>Equip4102</v>
      </c>
    </row>
    <row r="58" spans="1:72">
      <c r="A58">
        <v>6</v>
      </c>
      <c r="B58">
        <v>6</v>
      </c>
      <c r="C58">
        <f t="shared" si="0"/>
        <v>0</v>
      </c>
      <c r="D58">
        <f t="shared" ca="1" si="30"/>
        <v>0.11750161737890996</v>
      </c>
      <c r="E58">
        <f t="shared" ca="1" si="30"/>
        <v>7.7102670806012963E-2</v>
      </c>
      <c r="F58">
        <f t="shared" ca="1" si="30"/>
        <v>0.70627136069894458</v>
      </c>
      <c r="G58">
        <f t="shared" ca="1" si="30"/>
        <v>0.39535714454174264</v>
      </c>
      <c r="H58">
        <f t="shared" ca="1" si="30"/>
        <v>0.90651229387854337</v>
      </c>
      <c r="I58">
        <f t="shared" ca="1" si="30"/>
        <v>0.50007762393708322</v>
      </c>
      <c r="M58" t="str">
        <f t="shared" ca="1" si="2"/>
        <v>지정 장비</v>
      </c>
      <c r="N58" t="str">
        <f t="shared" ca="1" si="3"/>
        <v>Equip0402</v>
      </c>
      <c r="O58">
        <f t="shared" ca="1" si="4"/>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DI</v>
      </c>
      <c r="Q58">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INT(VLOOKUP($M58,$AN:$BA,MATCH($AX$1,$AN$1:$BA$1,0),0)*(VLOOKUP($N58,[2]ActorTable!$1:$1048576,MATCH("표준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VLOOKUP($M58,$AN:$BA,MATCH($AZ$1,$AN$1:$BA$1,0),0)+INT($H58*(VLOOKUP($M58,$AN:$BA,MATCH($BA$1,$AN$1:$BA$1,0),0)-VLOOKUP($M58,$AN:$BA,MATCH($AZ$1,$AN$1:$BA$1,0),0)+1))),
IF($M58="지정 캐릭터 PP",
  IF(AND(OR($B58=10,$B58=11),$M58=OFFSET($M58,-1,0)),OFFSET(Q58,-1,0),
    INT($O58*VLOOKUP($M58,$AN:$BA,MATCH($AX$1,$AN$1:$BA$1,0),0)*IF($O58&lt;=15,1,1+($O58-15)^0.5/8)*CHOOSE(MID($N58,7,1)+1,1,1.25,2))),
"그외없음")))))))</f>
        <v>29</v>
      </c>
      <c r="R58">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영웅등급"),VLOOKUP($M58,$AN:$BA,MATCH($AX$1,$AN$1:$BA$1,0),0),
IF(OR($M58="지정 캐릭터",IF(ISERROR(FIND("지정 캐릭터 LBP",$M58)),0,1)),
  IF(AND(OR($B58=10,$B58=11),$M58=OFFSET($M58,-1,0)),OFFSET(R58,-1,0),
    INT(VLOOKUP($M58,$AN:$BA,MATCH($AX$1,$AN$1:$BA$1,0),0)*(VLOOKUP($N58,[2]ActorTable!$1:$1048576,MATCH("표준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VLOOKUP($M58,$AN:$BA,MATCH($AX$1,$AN$1:$BA$1,0),0)+INT($I58*(VLOOKUP($M58,$AN:$BA,MATCH($AY$1,$AN$1:$BA$1,0),0)-VLOOKUP($M58,$AN:$BA,MATCH($AX$1,$AN$1:$BA$1,0),0)+1))),
IF($M58="지정 캐릭터 PP",
  IF(AND(OR($B58=10,$B58=11),$M58=OFFSET($M58,-1,0)),OFFSET(R58,-1,0),
    INT($O58*VLOOKUP($M58,$AN:$BA,MATCH($AX$1,$AN$1:$BA$1,0),0)*IF($O58&lt;=15,1,1+($O58-15)^0.5/8)*CHOOSE(MID($N58,7,1)+1,1,1.25,2)*(VLOOKUP($M58,$AN:$BA,MATCH($AY$1,$AN$1:$BA$1,0),0)+$I58*(VLOOKUP($M58,$AN:$BA,MATCH($AZ$1,$AN$1:$BA$1,0),0)-VLOOKUP($M58,$AN:$BA,MATCH($AY$1,$AN$1:$BA$1,0),0))))),
IF(OR($M58="안 지정 캐릭터 PP 일반등급",$M58="안 지정 캐릭터 PP 영웅등급"),
  IF(AND(OR($B58=10,$B58=11),$M58=OFFSET($M58,-1,0)),OFFSET(R58,-1,0),
    $O58*VLOOKUP($M58,$AN:$BA,MATCH($AX$1,$AN$1:$BA$1,0),0)),
"그외없음")))))))</f>
        <v>18</v>
      </c>
      <c r="S58" t="str">
        <f ca="1">IF(OR(ISNUMBER(N58),N58="삭제"),"",
IF(LEFT(N58,5)="Equip",
  IF($BN$1&lt;VLOOKUP(N58,[1]EquipTable!$1:$1048576,MATCH("업데이트순번",[1]EquipTable!$1:$1,0),0),"업데이트순번이상",""),
IF(LEFT(N58,5)="Actor",
  IF($BW$1&lt;VLOOKUP(N58,[2]ActorTable!$1:$1048576,MATCH("업데이트순번",[2]ActorTable!$1:$1,0),0),"업데이트순번이상",""),
"그외없음")))</f>
        <v/>
      </c>
      <c r="T58">
        <f t="shared" ca="1" si="5"/>
        <v>1</v>
      </c>
      <c r="U58" t="s">
        <v>83</v>
      </c>
      <c r="V58" t="s">
        <v>275</v>
      </c>
      <c r="W58">
        <v>1</v>
      </c>
      <c r="X58" t="s">
        <v>129</v>
      </c>
      <c r="Z58">
        <v>3500</v>
      </c>
      <c r="AA58" t="str">
        <f t="shared" ca="1" si="6"/>
        <v>fe</v>
      </c>
      <c r="AB58" t="s">
        <v>83</v>
      </c>
      <c r="AC58" t="s">
        <v>190</v>
      </c>
      <c r="AD58">
        <v>1</v>
      </c>
      <c r="AE58" t="s">
        <v>129</v>
      </c>
      <c r="AG58">
        <v>3200</v>
      </c>
      <c r="AH58" t="str">
        <f t="shared" si="7"/>
        <v/>
      </c>
      <c r="AI58" t="str">
        <f ca="1">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버블 블래스터</v>
      </c>
      <c r="AJ58">
        <v>1</v>
      </c>
      <c r="AK58"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v>
      </c>
      <c r="AL58" t="str">
        <f t="shared" ca="1" si="8"/>
        <v>{"dy":6,"sl":6,"tp":"fe","vl":"Equip6102","cn":1,"pt":"GO","pr":3200}</v>
      </c>
      <c r="BK58">
        <f ca="1">IF(VLOOKUP($BT58,[1]EquipTable!$1:$1048576,MATCH("업데이트순번",[1]EquipTable!$1:$1,0),0)&lt;=$BN$1,1,0)
*IF(MID(BT58,7,1)="4",0.1,1)</f>
        <v>1</v>
      </c>
      <c r="BL58">
        <f ca="1">IF(VLOOKUP($BT58,[1]EquipTable!$1:$1048576,MATCH("업데이트순번",[1]EquipTable!$1:$1,0),0)&lt;=$BN$1,1,0)
*IF(MID(BT58,7,1)="4",0.1,1)
*IF(AND(MID(BT58,7,1)&lt;&gt;"4",OR(MID(BT58,6,1)="6",MID(BT58,6,1)="7")),3,1)</f>
        <v>1</v>
      </c>
      <c r="BM58">
        <f ca="1">IF(VLOOKUP($BT58,[1]EquipTable!$1:$1048576,MATCH("업데이트순번",[1]EquipTable!$1:$1,0),0)&lt;=$BN$1,1,0)
*IF(MID(BT58,7,1)="4",0.1,1)
*IF(AND(MID(BT58,7,1)&lt;&gt;"4",MID(BT58,6,1)="8"),4,1)</f>
        <v>1</v>
      </c>
      <c r="BN58">
        <f t="shared" ca="1" si="14"/>
        <v>1.3550135501355014E-2</v>
      </c>
      <c r="BO58">
        <f t="shared" ca="1" si="15"/>
        <v>9.4517958412098316E-3</v>
      </c>
      <c r="BP58">
        <f t="shared" ca="1" si="16"/>
        <v>1.0224948875255624E-2</v>
      </c>
      <c r="BQ58">
        <f t="shared" ca="1" si="17"/>
        <v>0.49864498644986477</v>
      </c>
      <c r="BR58">
        <f t="shared" ca="1" si="20"/>
        <v>0.34782608695652167</v>
      </c>
      <c r="BS58">
        <f t="shared" ca="1" si="21"/>
        <v>0.37627811860940669</v>
      </c>
      <c r="BT58" t="str">
        <f ca="1">OFFSET([1]EquipTable!$A$1,ROW()-1,0)</f>
        <v>Equip4201</v>
      </c>
    </row>
    <row r="59" spans="1:72">
      <c r="A59">
        <v>6</v>
      </c>
      <c r="B59">
        <v>7</v>
      </c>
      <c r="C59">
        <f t="shared" si="0"/>
        <v>0</v>
      </c>
      <c r="D59">
        <f t="shared" ca="1" si="30"/>
        <v>4.4355231279663121E-2</v>
      </c>
      <c r="E59">
        <f t="shared" ca="1" si="30"/>
        <v>0.45896613773770023</v>
      </c>
      <c r="F59">
        <f t="shared" ca="1" si="30"/>
        <v>0.91742196868313663</v>
      </c>
      <c r="G59">
        <f t="shared" ca="1" si="30"/>
        <v>8.2651327486301107E-2</v>
      </c>
      <c r="H59">
        <f t="shared" ca="1" si="30"/>
        <v>0.83162072158973221</v>
      </c>
      <c r="I59">
        <f t="shared" ca="1" si="30"/>
        <v>0.39495939063288488</v>
      </c>
      <c r="M59" t="str">
        <f t="shared" ca="1" si="2"/>
        <v>지정 장비</v>
      </c>
      <c r="N59" t="str">
        <f t="shared" ca="1" si="3"/>
        <v>Equip5102</v>
      </c>
      <c r="O59">
        <f t="shared" ca="1" si="4"/>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GO</v>
      </c>
      <c r="Q59" t="str">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INT(VLOOKUP($M59,$AN:$BA,MATCH($AX$1,$AN$1:$BA$1,0),0)*(VLOOKUP($N59,[2]ActorTable!$1:$1048576,MATCH("표준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VLOOKUP($M59,$AN:$BA,MATCH($AZ$1,$AN$1:$BA$1,0),0)+INT($H59*(VLOOKUP($M59,$AN:$BA,MATCH($BA$1,$AN$1:$BA$1,0),0)-VLOOKUP($M59,$AN:$BA,MATCH($AZ$1,$AN$1:$BA$1,0),0)+1))),
IF($M59="지정 캐릭터 PP",
  IF(AND(OR($B59=10,$B59=11),$M59=OFFSET($M59,-1,0)),OFFSET(Q59,-1,0),
    INT($O59*VLOOKUP($M59,$AN:$BA,MATCH($AX$1,$AN$1:$BA$1,0),0)*IF($O59&lt;=15,1,1+($O59-15)^0.5/8)*CHOOSE(MID($N59,7,1)+1,1,1.25,2))),
"그외없음")))))))</f>
        <v>삭제</v>
      </c>
      <c r="R59">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영웅등급"),VLOOKUP($M59,$AN:$BA,MATCH($AX$1,$AN$1:$BA$1,0),0),
IF(OR($M59="지정 캐릭터",IF(ISERROR(FIND("지정 캐릭터 LBP",$M59)),0,1)),
  IF(AND(OR($B59=10,$B59=11),$M59=OFFSET($M59,-1,0)),OFFSET(R59,-1,0),
    INT(VLOOKUP($M59,$AN:$BA,MATCH($AX$1,$AN$1:$BA$1,0),0)*(VLOOKUP($N59,[2]ActorTable!$1:$1048576,MATCH("표준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VLOOKUP($M59,$AN:$BA,MATCH($AX$1,$AN$1:$BA$1,0),0)+INT($I59*(VLOOKUP($M59,$AN:$BA,MATCH($AY$1,$AN$1:$BA$1,0),0)-VLOOKUP($M59,$AN:$BA,MATCH($AX$1,$AN$1:$BA$1,0),0)+1))),
IF($M59="지정 캐릭터 PP",
  IF(AND(OR($B59=10,$B59=11),$M59=OFFSET($M59,-1,0)),OFFSET(R59,-1,0),
    INT($O59*VLOOKUP($M59,$AN:$BA,MATCH($AX$1,$AN$1:$BA$1,0),0)*IF($O59&lt;=15,1,1+($O59-15)^0.5/8)*CHOOSE(MID($N59,7,1)+1,1,1.25,2)*(VLOOKUP($M59,$AN:$BA,MATCH($AY$1,$AN$1:$BA$1,0),0)+$I59*(VLOOKUP($M59,$AN:$BA,MATCH($AZ$1,$AN$1:$BA$1,0),0)-VLOOKUP($M59,$AN:$BA,MATCH($AY$1,$AN$1:$BA$1,0),0))))),
IF(OR($M59="안 지정 캐릭터 PP 일반등급",$M59="안 지정 캐릭터 PP 영웅등급"),
  IF(AND(OR($B59=10,$B59=11),$M59=OFFSET($M59,-1,0)),OFFSET(R59,-1,0),
    $O59*VLOOKUP($M59,$AN:$BA,MATCH($AX$1,$AN$1:$BA$1,0),0)),
"그외없음")))))))</f>
        <v>1200</v>
      </c>
      <c r="S59" t="str">
        <f ca="1">IF(OR(ISNUMBER(N59),N59="삭제"),"",
IF(LEFT(N59,5)="Equip",
  IF($BN$1&lt;VLOOKUP(N59,[1]EquipTable!$1:$1048576,MATCH("업데이트순번",[1]EquipTable!$1:$1,0),0),"업데이트순번이상",""),
IF(LEFT(N59,5)="Actor",
  IF($BW$1&lt;VLOOKUP(N59,[2]ActorTable!$1:$1048576,MATCH("업데이트순번",[2]ActorTable!$1:$1,0),0),"업데이트순번이상",""),
"그외없음")))</f>
        <v/>
      </c>
      <c r="T59">
        <f t="shared" ca="1" si="5"/>
        <v>0</v>
      </c>
      <c r="U59" t="s">
        <v>83</v>
      </c>
      <c r="V59" t="s">
        <v>187</v>
      </c>
      <c r="W59">
        <v>1</v>
      </c>
      <c r="X59" t="s">
        <v>133</v>
      </c>
      <c r="Z59">
        <v>40</v>
      </c>
      <c r="AA59" t="str">
        <f t="shared" ca="1" si="6"/>
        <v>fe</v>
      </c>
      <c r="AB59" t="s">
        <v>83</v>
      </c>
      <c r="AC59" t="s">
        <v>187</v>
      </c>
      <c r="AD59">
        <v>1</v>
      </c>
      <c r="AE59" t="s">
        <v>129</v>
      </c>
      <c r="AG59">
        <v>28900</v>
      </c>
      <c r="AH59" t="str">
        <f t="shared" si="7"/>
        <v/>
      </c>
      <c r="AI59" t="str">
        <f ca="1">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M29 그레이트소드</v>
      </c>
      <c r="AJ59">
        <v>1</v>
      </c>
      <c r="AK59"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v>
      </c>
      <c r="AL59" t="str">
        <f t="shared" ca="1" si="8"/>
        <v>{"dy":6,"sl":7,"tp":"fe","vl":"Equip8201","cn":1,"pt":"GO","pr":28900}</v>
      </c>
      <c r="BK59">
        <f ca="1">IF(VLOOKUP($BT59,[1]EquipTable!$1:$1048576,MATCH("업데이트순번",[1]EquipTable!$1:$1,0),0)&lt;=$BN$1,1,0)
*IF(MID(BT59,7,1)="4",0.1,1)</f>
        <v>1</v>
      </c>
      <c r="BL59">
        <f ca="1">IF(VLOOKUP($BT59,[1]EquipTable!$1:$1048576,MATCH("업데이트순번",[1]EquipTable!$1:$1,0),0)&lt;=$BN$1,1,0)
*IF(MID(BT59,7,1)="4",0.1,1)
*IF(AND(MID(BT59,7,1)&lt;&gt;"4",OR(MID(BT59,6,1)="6",MID(BT59,6,1)="7")),3,1)</f>
        <v>1</v>
      </c>
      <c r="BM59">
        <f ca="1">IF(VLOOKUP($BT59,[1]EquipTable!$1:$1048576,MATCH("업데이트순번",[1]EquipTable!$1:$1,0),0)&lt;=$BN$1,1,0)
*IF(MID(BT59,7,1)="4",0.1,1)
*IF(AND(MID(BT59,7,1)&lt;&gt;"4",MID(BT59,6,1)="8"),4,1)</f>
        <v>1</v>
      </c>
      <c r="BN59">
        <f t="shared" ca="1" si="14"/>
        <v>1.3550135501355014E-2</v>
      </c>
      <c r="BO59">
        <f t="shared" ca="1" si="15"/>
        <v>9.4517958412098316E-3</v>
      </c>
      <c r="BP59">
        <f t="shared" ca="1" si="16"/>
        <v>1.0224948875255624E-2</v>
      </c>
      <c r="BQ59">
        <f t="shared" ca="1" si="17"/>
        <v>0.51219512195121975</v>
      </c>
      <c r="BR59">
        <f t="shared" ca="1" si="20"/>
        <v>0.35727788279773148</v>
      </c>
      <c r="BS59">
        <f t="shared" ca="1" si="21"/>
        <v>0.38650306748466229</v>
      </c>
      <c r="BT59" t="str">
        <f ca="1">OFFSET([1]EquipTable!$A$1,ROW()-1,0)</f>
        <v>Equip4202</v>
      </c>
    </row>
    <row r="60" spans="1:72">
      <c r="A60">
        <v>6</v>
      </c>
      <c r="B60">
        <v>8</v>
      </c>
      <c r="C60">
        <f t="shared" si="0"/>
        <v>0</v>
      </c>
      <c r="D60">
        <f t="shared" ca="1" si="30"/>
        <v>0.16363099657733915</v>
      </c>
      <c r="E60">
        <f t="shared" ca="1" si="30"/>
        <v>0.69533832524620387</v>
      </c>
      <c r="F60">
        <f t="shared" ca="1" si="30"/>
        <v>0.48200315000982774</v>
      </c>
      <c r="G60">
        <f t="shared" ca="1" si="30"/>
        <v>0.26989831066575187</v>
      </c>
      <c r="H60">
        <f t="shared" ca="1" si="30"/>
        <v>0.14917786491979945</v>
      </c>
      <c r="I60">
        <f t="shared" ca="1" si="30"/>
        <v>0.74965119220131193</v>
      </c>
      <c r="M60" t="str">
        <f t="shared" ca="1" si="2"/>
        <v>삭제</v>
      </c>
      <c r="N60" t="str">
        <f t="shared" ca="1" si="3"/>
        <v>삭제</v>
      </c>
      <c r="O60" t="str">
        <f t="shared" ca="1" si="4"/>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INT(VLOOKUP($M60,$AN:$BA,MATCH($AX$1,$AN$1:$BA$1,0),0)*(VLOOKUP($N60,[2]ActorTable!$1:$1048576,MATCH("표준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VLOOKUP($M60,$AN:$BA,MATCH($AZ$1,$AN$1:$BA$1,0),0)+INT($H60*(VLOOKUP($M60,$AN:$BA,MATCH($BA$1,$AN$1:$BA$1,0),0)-VLOOKUP($M60,$AN:$BA,MATCH($AZ$1,$AN$1:$BA$1,0),0)+1))),
IF($M60="지정 캐릭터 PP",
  IF(AND(OR($B60=10,$B60=11),$M60=OFFSET($M60,-1,0)),OFFSET(Q60,-1,0),
    INT($O60*VLOOKUP($M60,$AN:$BA,MATCH($AX$1,$AN$1:$BA$1,0),0)*IF($O60&lt;=15,1,1+($O60-15)^0.5/8)*CHOOSE(MID($N60,7,1)+1,1,1.25,2))),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영웅등급"),VLOOKUP($M60,$AN:$BA,MATCH($AX$1,$AN$1:$BA$1,0),0),
IF(OR($M60="지정 캐릭터",IF(ISERROR(FIND("지정 캐릭터 LBP",$M60)),0,1)),
  IF(AND(OR($B60=10,$B60=11),$M60=OFFSET($M60,-1,0)),OFFSET(R60,-1,0),
    INT(VLOOKUP($M60,$AN:$BA,MATCH($AX$1,$AN$1:$BA$1,0),0)*(VLOOKUP($N60,[2]ActorTable!$1:$1048576,MATCH("표준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VLOOKUP($M60,$AN:$BA,MATCH($AX$1,$AN$1:$BA$1,0),0)+INT($I60*(VLOOKUP($M60,$AN:$BA,MATCH($AY$1,$AN$1:$BA$1,0),0)-VLOOKUP($M60,$AN:$BA,MATCH($AX$1,$AN$1:$BA$1,0),0)+1))),
IF($M60="지정 캐릭터 PP",
  IF(AND(OR($B60=10,$B60=11),$M60=OFFSET($M60,-1,0)),OFFSET(R60,-1,0),
    INT($O60*VLOOKUP($M60,$AN:$BA,MATCH($AX$1,$AN$1:$BA$1,0),0)*IF($O60&lt;=15,1,1+($O60-15)^0.5/8)*CHOOSE(MID($N60,7,1)+1,1,1.25,2)*(VLOOKUP($M60,$AN:$BA,MATCH($AY$1,$AN$1:$BA$1,0),0)+$I60*(VLOOKUP($M60,$AN:$BA,MATCH($AZ$1,$AN$1:$BA$1,0),0)-VLOOKUP($M60,$AN:$BA,MATCH($AY$1,$AN$1:$BA$1,0),0))))),
IF(OR($M60="안 지정 캐릭터 PP 일반등급",$M60="안 지정 캐릭터 PP 영웅등급"),
  IF(AND(OR($B60=10,$B60=11),$M60=OFFSET($M60,-1,0)),OFFSET(R60,-1,0),
    $O60*VLOOKUP($M60,$AN:$BA,MATCH($AX$1,$AN$1:$BA$1,0),0)),
"그외없음")))))))</f>
        <v>삭제</v>
      </c>
      <c r="S60" t="str">
        <f ca="1">IF(OR(ISNUMBER(N60),N60="삭제"),"",
IF(LEFT(N60,5)="Equip",
  IF($BN$1&lt;VLOOKUP(N60,[1]EquipTable!$1:$1048576,MATCH("업데이트순번",[1]EquipTable!$1:$1,0),0),"업데이트순번이상",""),
IF(LEFT(N60,5)="Actor",
  IF($BW$1&lt;VLOOKUP(N60,[2]ActorTable!$1:$1048576,MATCH("업데이트순번",[2]ActorTable!$1:$1,0),0),"업데이트순번이상",""),
"그외없음")))</f>
        <v/>
      </c>
      <c r="T60">
        <f t="shared" ca="1" si="5"/>
        <v>0</v>
      </c>
      <c r="U60" t="s">
        <v>87</v>
      </c>
      <c r="V60" t="s">
        <v>221</v>
      </c>
      <c r="W60">
        <v>46</v>
      </c>
      <c r="X60" t="s">
        <v>133</v>
      </c>
      <c r="Y60">
        <v>14</v>
      </c>
      <c r="Z60">
        <v>35</v>
      </c>
      <c r="AA60" t="str">
        <f t="shared" ca="1" si="6"/>
        <v>fp</v>
      </c>
      <c r="AB60" t="s">
        <v>87</v>
      </c>
      <c r="AC60" t="s">
        <v>221</v>
      </c>
      <c r="AD60">
        <v>90</v>
      </c>
      <c r="AE60" t="s">
        <v>133</v>
      </c>
      <c r="AF60">
        <v>117</v>
      </c>
      <c r="AG60">
        <v>99</v>
      </c>
      <c r="AH60" t="str">
        <f t="shared" si="7"/>
        <v/>
      </c>
      <c r="AI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간파울</v>
      </c>
      <c r="AJ60">
        <v>1</v>
      </c>
      <c r="AK60"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v>
      </c>
      <c r="AL60" t="str">
        <f t="shared" ca="1" si="8"/>
        <v>{"dy":6,"sl":8,"tp":"fp","vl":"Actor0201","cn":90,"pt":"DI","pp":117,"pr":99}</v>
      </c>
      <c r="BK60">
        <f ca="1">IF(VLOOKUP($BT60,[1]EquipTable!$1:$1048576,MATCH("업데이트순번",[1]EquipTable!$1:$1,0),0)&lt;=$BN$1,1,0)
*IF(MID(BT60,7,1)="4",0.1,1)</f>
        <v>1</v>
      </c>
      <c r="BL60">
        <f ca="1">IF(VLOOKUP($BT60,[1]EquipTable!$1:$1048576,MATCH("업데이트순번",[1]EquipTable!$1:$1,0),0)&lt;=$BN$1,1,0)
*IF(MID(BT60,7,1)="4",0.1,1)
*IF(AND(MID(BT60,7,1)&lt;&gt;"4",OR(MID(BT60,6,1)="6",MID(BT60,6,1)="7")),3,1)</f>
        <v>1</v>
      </c>
      <c r="BM60">
        <f ca="1">IF(VLOOKUP($BT60,[1]EquipTable!$1:$1048576,MATCH("업데이트순번",[1]EquipTable!$1:$1,0),0)&lt;=$BN$1,1,0)
*IF(MID(BT60,7,1)="4",0.1,1)
*IF(AND(MID(BT60,7,1)&lt;&gt;"4",MID(BT60,6,1)="8"),4,1)</f>
        <v>1</v>
      </c>
      <c r="BN60">
        <f t="shared" ca="1" si="14"/>
        <v>1.3550135501355014E-2</v>
      </c>
      <c r="BO60">
        <f t="shared" ca="1" si="15"/>
        <v>9.4517958412098316E-3</v>
      </c>
      <c r="BP60">
        <f t="shared" ca="1" si="16"/>
        <v>1.0224948875255624E-2</v>
      </c>
      <c r="BQ60">
        <f t="shared" ca="1" si="17"/>
        <v>0.52574525745257472</v>
      </c>
      <c r="BR60">
        <f t="shared" ca="1" si="20"/>
        <v>0.36672967863894129</v>
      </c>
      <c r="BS60">
        <f t="shared" ca="1" si="21"/>
        <v>0.39672801635991789</v>
      </c>
      <c r="BT60" t="str">
        <f ca="1">OFFSET([1]EquipTable!$A$1,ROW()-1,0)</f>
        <v>Equip4301</v>
      </c>
    </row>
    <row r="61" spans="1:72">
      <c r="A61">
        <v>6</v>
      </c>
      <c r="B61">
        <v>9</v>
      </c>
      <c r="C61">
        <f t="shared" si="0"/>
        <v>0</v>
      </c>
      <c r="D61">
        <f t="shared" ca="1" si="30"/>
        <v>0.23020421425219217</v>
      </c>
      <c r="E61">
        <f t="shared" ca="1" si="30"/>
        <v>4.2879910492490847E-2</v>
      </c>
      <c r="F61">
        <f t="shared" ca="1" si="30"/>
        <v>0.48711423570675627</v>
      </c>
      <c r="G61">
        <f t="shared" ca="1" si="30"/>
        <v>0.87958659262862116</v>
      </c>
      <c r="H61">
        <f t="shared" ca="1" si="30"/>
        <v>0.60921622986264601</v>
      </c>
      <c r="I61">
        <f t="shared" ca="1" si="30"/>
        <v>0.59840592011168847</v>
      </c>
      <c r="M61" t="str">
        <f t="shared" ca="1" si="2"/>
        <v>삭제</v>
      </c>
      <c r="N61" t="str">
        <f t="shared" ca="1" si="3"/>
        <v>삭제</v>
      </c>
      <c r="O61" t="str">
        <f t="shared" ca="1" si="4"/>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INT(VLOOKUP($M61,$AN:$BA,MATCH($AX$1,$AN$1:$BA$1,0),0)*(VLOOKUP($N61,[2]ActorTable!$1:$1048576,MATCH("표준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VLOOKUP($M61,$AN:$BA,MATCH($AZ$1,$AN$1:$BA$1,0),0)+INT($H61*(VLOOKUP($M61,$AN:$BA,MATCH($BA$1,$AN$1:$BA$1,0),0)-VLOOKUP($M61,$AN:$BA,MATCH($AZ$1,$AN$1:$BA$1,0),0)+1))),
IF($M61="지정 캐릭터 PP",
  IF(AND(OR($B61=10,$B61=11),$M61=OFFSET($M61,-1,0)),OFFSET(Q61,-1,0),
    INT($O61*VLOOKUP($M61,$AN:$BA,MATCH($AX$1,$AN$1:$BA$1,0),0)*IF($O61&lt;=15,1,1+($O61-15)^0.5/8)*CHOOSE(MID($N61,7,1)+1,1,1.25,2))),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영웅등급"),VLOOKUP($M61,$AN:$BA,MATCH($AX$1,$AN$1:$BA$1,0),0),
IF(OR($M61="지정 캐릭터",IF(ISERROR(FIND("지정 캐릭터 LBP",$M61)),0,1)),
  IF(AND(OR($B61=10,$B61=11),$M61=OFFSET($M61,-1,0)),OFFSET(R61,-1,0),
    INT(VLOOKUP($M61,$AN:$BA,MATCH($AX$1,$AN$1:$BA$1,0),0)*(VLOOKUP($N61,[2]ActorTable!$1:$1048576,MATCH("표준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VLOOKUP($M61,$AN:$BA,MATCH($AX$1,$AN$1:$BA$1,0),0)+INT($I61*(VLOOKUP($M61,$AN:$BA,MATCH($AY$1,$AN$1:$BA$1,0),0)-VLOOKUP($M61,$AN:$BA,MATCH($AX$1,$AN$1:$BA$1,0),0)+1))),
IF($M61="지정 캐릭터 PP",
  IF(AND(OR($B61=10,$B61=11),$M61=OFFSET($M61,-1,0)),OFFSET(R61,-1,0),
    INT($O61*VLOOKUP($M61,$AN:$BA,MATCH($AX$1,$AN$1:$BA$1,0),0)*IF($O61&lt;=15,1,1+($O61-15)^0.5/8)*CHOOSE(MID($N61,7,1)+1,1,1.25,2)*(VLOOKUP($M61,$AN:$BA,MATCH($AY$1,$AN$1:$BA$1,0),0)+$I61*(VLOOKUP($M61,$AN:$BA,MATCH($AZ$1,$AN$1:$BA$1,0),0)-VLOOKUP($M61,$AN:$BA,MATCH($AY$1,$AN$1:$BA$1,0),0))))),
IF(OR($M61="안 지정 캐릭터 PP 일반등급",$M61="안 지정 캐릭터 PP 영웅등급"),
  IF(AND(OR($B61=10,$B61=11),$M61=OFFSET($M61,-1,0)),OFFSET(R61,-1,0),
    $O61*VLOOKUP($M61,$AN:$BA,MATCH($AX$1,$AN$1:$BA$1,0),0)),
"그외없음")))))))</f>
        <v>삭제</v>
      </c>
      <c r="S61" t="str">
        <f ca="1">IF(OR(ISNUMBER(N61),N61="삭제"),"",
IF(LEFT(N61,5)="Equip",
  IF($BN$1&lt;VLOOKUP(N61,[1]EquipTable!$1:$1048576,MATCH("업데이트순번",[1]EquipTable!$1:$1,0),0),"업데이트순번이상",""),
IF(LEFT(N61,5)="Actor",
  IF($BW$1&lt;VLOOKUP(N61,[2]ActorTable!$1:$1048576,MATCH("업데이트순번",[2]ActorTable!$1:$1,0),0),"업데이트순번이상",""),
"그외없음")))</f>
        <v/>
      </c>
      <c r="T61">
        <f t="shared" ca="1" si="5"/>
        <v>0</v>
      </c>
      <c r="U61" t="s">
        <v>91</v>
      </c>
      <c r="V61">
        <v>10817</v>
      </c>
      <c r="W61">
        <v>1</v>
      </c>
      <c r="X61" t="s">
        <v>133</v>
      </c>
      <c r="Y61">
        <v>206</v>
      </c>
      <c r="Z61">
        <v>175</v>
      </c>
      <c r="AA61" t="str">
        <f t="shared" ca="1" si="6"/>
        <v>uch</v>
      </c>
      <c r="AB61" t="s">
        <v>91</v>
      </c>
      <c r="AC61">
        <v>52719</v>
      </c>
      <c r="AD61">
        <v>1</v>
      </c>
      <c r="AE61" t="s">
        <v>133</v>
      </c>
      <c r="AF61">
        <v>205</v>
      </c>
      <c r="AG61">
        <v>159</v>
      </c>
      <c r="AH61" t="str">
        <f t="shared" si="7"/>
        <v/>
      </c>
      <c r="AI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J61">
        <v>1</v>
      </c>
      <c r="AK61"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v>
      </c>
      <c r="AL61" t="str">
        <f t="shared" ca="1" si="8"/>
        <v>{"dy":6,"sl":9,"tp":"uch","vl":"52719","cn":1,"pt":"DI","pp":205,"pr":159}</v>
      </c>
      <c r="BK61">
        <f ca="1">IF(VLOOKUP($BT61,[1]EquipTable!$1:$1048576,MATCH("업데이트순번",[1]EquipTable!$1:$1,0),0)&lt;=$BN$1,1,0)
*IF(MID(BT61,7,1)="4",0.1,1)</f>
        <v>1</v>
      </c>
      <c r="BL61">
        <f ca="1">IF(VLOOKUP($BT61,[1]EquipTable!$1:$1048576,MATCH("업데이트순번",[1]EquipTable!$1:$1,0),0)&lt;=$BN$1,1,0)
*IF(MID(BT61,7,1)="4",0.1,1)
*IF(AND(MID(BT61,7,1)&lt;&gt;"4",OR(MID(BT61,6,1)="6",MID(BT61,6,1)="7")),3,1)</f>
        <v>1</v>
      </c>
      <c r="BM61">
        <f ca="1">IF(VLOOKUP($BT61,[1]EquipTable!$1:$1048576,MATCH("업데이트순번",[1]EquipTable!$1:$1,0),0)&lt;=$BN$1,1,0)
*IF(MID(BT61,7,1)="4",0.1,1)
*IF(AND(MID(BT61,7,1)&lt;&gt;"4",MID(BT61,6,1)="8"),4,1)</f>
        <v>1</v>
      </c>
      <c r="BN61">
        <f t="shared" ca="1" si="14"/>
        <v>1.3550135501355014E-2</v>
      </c>
      <c r="BO61">
        <f t="shared" ca="1" si="15"/>
        <v>9.4517958412098316E-3</v>
      </c>
      <c r="BP61">
        <f t="shared" ca="1" si="16"/>
        <v>1.0224948875255624E-2</v>
      </c>
      <c r="BQ61">
        <f t="shared" ca="1" si="17"/>
        <v>0.5392953929539297</v>
      </c>
      <c r="BR61">
        <f t="shared" ca="1" si="20"/>
        <v>0.3761814744801511</v>
      </c>
      <c r="BS61">
        <f t="shared" ca="1" si="21"/>
        <v>0.40695296523517349</v>
      </c>
      <c r="BT61" t="str">
        <f ca="1">OFFSET([1]EquipTable!$A$1,ROW()-1,0)</f>
        <v>Equip4302</v>
      </c>
    </row>
    <row r="62" spans="1:72">
      <c r="A62">
        <v>7</v>
      </c>
      <c r="B62">
        <v>0</v>
      </c>
      <c r="C62">
        <f t="shared" si="0"/>
        <v>0</v>
      </c>
      <c r="D62">
        <f t="shared" ref="D62:I71" ca="1" si="31">RAND()</f>
        <v>0.62485474860009771</v>
      </c>
      <c r="E62">
        <f t="shared" ca="1" si="31"/>
        <v>0.62915261936393119</v>
      </c>
      <c r="F62">
        <f t="shared" ca="1" si="31"/>
        <v>0.72087726302120325</v>
      </c>
      <c r="G62">
        <f t="shared" ca="1" si="31"/>
        <v>0.53095986780962778</v>
      </c>
      <c r="H62">
        <f t="shared" ca="1" si="31"/>
        <v>0.10331951591086297</v>
      </c>
      <c r="I62">
        <f t="shared" ca="1" si="31"/>
        <v>0.20341890926274553</v>
      </c>
      <c r="M62" t="str">
        <f t="shared" ca="1" si="2"/>
        <v>지정 장비</v>
      </c>
      <c r="N62" t="str">
        <f t="shared" ca="1" si="3"/>
        <v>Equip5202</v>
      </c>
      <c r="O62">
        <f t="shared" ca="1" si="4"/>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GO</v>
      </c>
      <c r="Q62" t="str">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INT(VLOOKUP($M62,$AN:$BA,MATCH($AX$1,$AN$1:$BA$1,0),0)*(VLOOKUP($N62,[2]ActorTable!$1:$1048576,MATCH("표준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VLOOKUP($M62,$AN:$BA,MATCH($AZ$1,$AN$1:$BA$1,0),0)+INT($H62*(VLOOKUP($M62,$AN:$BA,MATCH($BA$1,$AN$1:$BA$1,0),0)-VLOOKUP($M62,$AN:$BA,MATCH($AZ$1,$AN$1:$BA$1,0),0)+1))),
IF($M62="지정 캐릭터 PP",
  IF(AND(OR($B62=10,$B62=11),$M62=OFFSET($M62,-1,0)),OFFSET(Q62,-1,0),
    INT($O62*VLOOKUP($M62,$AN:$BA,MATCH($AX$1,$AN$1:$BA$1,0),0)*IF($O62&lt;=15,1,1+($O62-15)^0.5/8)*CHOOSE(MID($N62,7,1)+1,1,1.25,2))),
"그외없음")))))))</f>
        <v>삭제</v>
      </c>
      <c r="R62">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영웅등급"),VLOOKUP($M62,$AN:$BA,MATCH($AX$1,$AN$1:$BA$1,0),0),
IF(OR($M62="지정 캐릭터",IF(ISERROR(FIND("지정 캐릭터 LBP",$M62)),0,1)),
  IF(AND(OR($B62=10,$B62=11),$M62=OFFSET($M62,-1,0)),OFFSET(R62,-1,0),
    INT(VLOOKUP($M62,$AN:$BA,MATCH($AX$1,$AN$1:$BA$1,0),0)*(VLOOKUP($N62,[2]ActorTable!$1:$1048576,MATCH("표준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VLOOKUP($M62,$AN:$BA,MATCH($AX$1,$AN$1:$BA$1,0),0)+INT($I62*(VLOOKUP($M62,$AN:$BA,MATCH($AY$1,$AN$1:$BA$1,0),0)-VLOOKUP($M62,$AN:$BA,MATCH($AX$1,$AN$1:$BA$1,0),0)+1))),
IF($M62="지정 캐릭터 PP",
  IF(AND(OR($B62=10,$B62=11),$M62=OFFSET($M62,-1,0)),OFFSET(R62,-1,0),
    INT($O62*VLOOKUP($M62,$AN:$BA,MATCH($AX$1,$AN$1:$BA$1,0),0)*IF($O62&lt;=15,1,1+($O62-15)^0.5/8)*CHOOSE(MID($N62,7,1)+1,1,1.25,2)*(VLOOKUP($M62,$AN:$BA,MATCH($AY$1,$AN$1:$BA$1,0),0)+$I62*(VLOOKUP($M62,$AN:$BA,MATCH($AZ$1,$AN$1:$BA$1,0),0)-VLOOKUP($M62,$AN:$BA,MATCH($AY$1,$AN$1:$BA$1,0),0))))),
IF(OR($M62="안 지정 캐릭터 PP 일반등급",$M62="안 지정 캐릭터 PP 영웅등급"),
  IF(AND(OR($B62=10,$B62=11),$M62=OFFSET($M62,-1,0)),OFFSET(R62,-1,0),
    $O62*VLOOKUP($M62,$AN:$BA,MATCH($AX$1,$AN$1:$BA$1,0),0)),
"그외없음")))))))</f>
        <v>2700</v>
      </c>
      <c r="S62" t="str">
        <f ca="1">IF(OR(ISNUMBER(N62),N62="삭제"),"",
IF(LEFT(N62,5)="Equip",
  IF($BN$1&lt;VLOOKUP(N62,[1]EquipTable!$1:$1048576,MATCH("업데이트순번",[1]EquipTable!$1:$1,0),0),"업데이트순번이상",""),
IF(LEFT(N62,5)="Actor",
  IF($BW$1&lt;VLOOKUP(N62,[2]ActorTable!$1:$1048576,MATCH("업데이트순번",[2]ActorTable!$1:$1,0),0),"업데이트순번이상",""),
"그외없음")))</f>
        <v/>
      </c>
      <c r="T62">
        <f t="shared" ca="1" si="5"/>
        <v>0</v>
      </c>
      <c r="U62" t="s">
        <v>83</v>
      </c>
      <c r="V62" t="s">
        <v>256</v>
      </c>
      <c r="W62">
        <v>1</v>
      </c>
      <c r="X62" t="s">
        <v>129</v>
      </c>
      <c r="Z62">
        <v>7500</v>
      </c>
      <c r="AA62" t="str">
        <f t="shared" ca="1" si="6"/>
        <v>bh</v>
      </c>
      <c r="AB62" t="s">
        <v>85</v>
      </c>
      <c r="AD62">
        <v>1</v>
      </c>
      <c r="AE62" t="s">
        <v>133</v>
      </c>
      <c r="AG62">
        <v>149</v>
      </c>
      <c r="AH62" t="str">
        <f t="shared" si="7"/>
        <v/>
      </c>
      <c r="AI62" t="str">
        <f>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
      </c>
      <c r="AJ62">
        <v>1</v>
      </c>
      <c r="AK62"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v>
      </c>
      <c r="AL62" t="str">
        <f t="shared" ca="1" si="8"/>
        <v>{"dy":7,"sl":0,"tp":"bh","cn":1,"pt":"DI","pr":149}</v>
      </c>
      <c r="BK62">
        <f ca="1">IF(VLOOKUP($BT62,[1]EquipTable!$1:$1048576,MATCH("업데이트순번",[1]EquipTable!$1:$1,0),0)&lt;=$BN$1,1,0)
*IF(MID(BT62,7,1)="4",0.1,1)</f>
        <v>0.1</v>
      </c>
      <c r="BL62">
        <f ca="1">IF(VLOOKUP($BT62,[1]EquipTable!$1:$1048576,MATCH("업데이트순번",[1]EquipTable!$1:$1,0),0)&lt;=$BN$1,1,0)
*IF(MID(BT62,7,1)="4",0.1,1)
*IF(AND(MID(BT62,7,1)&lt;&gt;"4",OR(MID(BT62,6,1)="6",MID(BT62,6,1)="7")),3,1)</f>
        <v>0.1</v>
      </c>
      <c r="BM62">
        <f ca="1">IF(VLOOKUP($BT62,[1]EquipTable!$1:$1048576,MATCH("업데이트순번",[1]EquipTable!$1:$1,0),0)&lt;=$BN$1,1,0)
*IF(MID(BT62,7,1)="4",0.1,1)
*IF(AND(MID(BT62,7,1)&lt;&gt;"4",MID(BT62,6,1)="8"),4,1)</f>
        <v>0.1</v>
      </c>
      <c r="BN62">
        <f t="shared" ca="1" si="14"/>
        <v>1.3550135501355016E-3</v>
      </c>
      <c r="BO62">
        <f t="shared" ca="1" si="15"/>
        <v>9.4517958412098323E-4</v>
      </c>
      <c r="BP62">
        <f t="shared" ca="1" si="16"/>
        <v>1.0224948875255625E-3</v>
      </c>
      <c r="BQ62">
        <f t="shared" ca="1" si="17"/>
        <v>0.55284552845528467</v>
      </c>
      <c r="BR62">
        <f t="shared" ca="1" si="20"/>
        <v>0.38563327032136091</v>
      </c>
      <c r="BS62">
        <f t="shared" ca="1" si="21"/>
        <v>0.41717791411042909</v>
      </c>
      <c r="BT62" t="str">
        <f ca="1">OFFSET([1]EquipTable!$A$1,ROW()-1,0)</f>
        <v>Equip4401</v>
      </c>
    </row>
    <row r="63" spans="1:72">
      <c r="A63">
        <v>7</v>
      </c>
      <c r="B63">
        <v>1</v>
      </c>
      <c r="C63">
        <f t="shared" si="0"/>
        <v>0</v>
      </c>
      <c r="D63">
        <f t="shared" ca="1" si="31"/>
        <v>0.28134421152221234</v>
      </c>
      <c r="E63">
        <f t="shared" ca="1" si="31"/>
        <v>8.4132904035368661E-2</v>
      </c>
      <c r="F63">
        <f t="shared" ca="1" si="31"/>
        <v>0.92880657389225563</v>
      </c>
      <c r="G63">
        <f t="shared" ca="1" si="31"/>
        <v>0.93398091539742356</v>
      </c>
      <c r="H63">
        <f t="shared" ca="1" si="31"/>
        <v>0.48009755858815095</v>
      </c>
      <c r="I63">
        <f t="shared" ca="1" si="31"/>
        <v>0.64134617974392316</v>
      </c>
      <c r="M63" t="str">
        <f t="shared" ca="1" si="2"/>
        <v>지정 장비</v>
      </c>
      <c r="N63" t="str">
        <f t="shared" ca="1" si="3"/>
        <v>Equip0301</v>
      </c>
      <c r="O63">
        <f t="shared" ca="1" si="4"/>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GO</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INT(VLOOKUP($M63,$AN:$BA,MATCH($AX$1,$AN$1:$BA$1,0),0)*(VLOOKUP($N63,[2]ActorTable!$1:$1048576,MATCH("표준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VLOOKUP($M63,$AN:$BA,MATCH($AZ$1,$AN$1:$BA$1,0),0)+INT($H63*(VLOOKUP($M63,$AN:$BA,MATCH($BA$1,$AN$1:$BA$1,0),0)-VLOOKUP($M63,$AN:$BA,MATCH($AZ$1,$AN$1:$BA$1,0),0)+1))),
IF($M63="지정 캐릭터 PP",
  IF(AND(OR($B63=10,$B63=11),$M63=OFFSET($M63,-1,0)),OFFSET(Q63,-1,0),
    INT($O63*VLOOKUP($M63,$AN:$BA,MATCH($AX$1,$AN$1:$BA$1,0),0)*IF($O63&lt;=15,1,1+($O63-15)^0.5/8)*CHOOSE(MID($N63,7,1)+1,1,1.25,2))),
"그외없음")))))))</f>
        <v>삭제</v>
      </c>
      <c r="R63">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영웅등급"),VLOOKUP($M63,$AN:$BA,MATCH($AX$1,$AN$1:$BA$1,0),0),
IF(OR($M63="지정 캐릭터",IF(ISERROR(FIND("지정 캐릭터 LBP",$M63)),0,1)),
  IF(AND(OR($B63=10,$B63=11),$M63=OFFSET($M63,-1,0)),OFFSET(R63,-1,0),
    INT(VLOOKUP($M63,$AN:$BA,MATCH($AX$1,$AN$1:$BA$1,0),0)*(VLOOKUP($N63,[2]ActorTable!$1:$1048576,MATCH("표준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VLOOKUP($M63,$AN:$BA,MATCH($AX$1,$AN$1:$BA$1,0),0)+INT($I63*(VLOOKUP($M63,$AN:$BA,MATCH($AY$1,$AN$1:$BA$1,0),0)-VLOOKUP($M63,$AN:$BA,MATCH($AX$1,$AN$1:$BA$1,0),0)+1))),
IF($M63="지정 캐릭터 PP",
  IF(AND(OR($B63=10,$B63=11),$M63=OFFSET($M63,-1,0)),OFFSET(R63,-1,0),
    INT($O63*VLOOKUP($M63,$AN:$BA,MATCH($AX$1,$AN$1:$BA$1,0),0)*IF($O63&lt;=15,1,1+($O63-15)^0.5/8)*CHOOSE(MID($N63,7,1)+1,1,1.25,2)*(VLOOKUP($M63,$AN:$BA,MATCH($AY$1,$AN$1:$BA$1,0),0)+$I63*(VLOOKUP($M63,$AN:$BA,MATCH($AZ$1,$AN$1:$BA$1,0),0)-VLOOKUP($M63,$AN:$BA,MATCH($AY$1,$AN$1:$BA$1,0),0))))),
IF(OR($M63="안 지정 캐릭터 PP 일반등급",$M63="안 지정 캐릭터 PP 영웅등급"),
  IF(AND(OR($B63=10,$B63=11),$M63=OFFSET($M63,-1,0)),OFFSET(R63,-1,0),
    $O63*VLOOKUP($M63,$AN:$BA,MATCH($AX$1,$AN$1:$BA$1,0),0)),
"그외없음")))))))</f>
        <v>7700</v>
      </c>
      <c r="S63" t="str">
        <f ca="1">IF(OR(ISNUMBER(N63),N63="삭제"),"",
IF(LEFT(N63,5)="Equip",
  IF($BN$1&lt;VLOOKUP(N63,[1]EquipTable!$1:$1048576,MATCH("업데이트순번",[1]EquipTable!$1:$1,0),0),"업데이트순번이상",""),
IF(LEFT(N63,5)="Actor",
  IF($BW$1&lt;VLOOKUP(N63,[2]ActorTable!$1:$1048576,MATCH("업데이트순번",[2]ActorTable!$1:$1,0),0),"업데이트순번이상",""),
"그외없음")))</f>
        <v/>
      </c>
      <c r="T63">
        <f t="shared" ca="1" si="5"/>
        <v>0</v>
      </c>
      <c r="U63" t="s">
        <v>83</v>
      </c>
      <c r="V63" t="s">
        <v>284</v>
      </c>
      <c r="W63">
        <v>1</v>
      </c>
      <c r="X63" t="s">
        <v>129</v>
      </c>
      <c r="Z63">
        <v>7500</v>
      </c>
      <c r="AA63" t="str">
        <f t="shared" ca="1" si="6"/>
        <v>fe</v>
      </c>
      <c r="AB63" t="s">
        <v>83</v>
      </c>
      <c r="AC63" t="s">
        <v>115</v>
      </c>
      <c r="AD63">
        <v>1</v>
      </c>
      <c r="AE63" t="s">
        <v>129</v>
      </c>
      <c r="AG63">
        <v>1000</v>
      </c>
      <c r="AH63" t="str">
        <f t="shared" si="7"/>
        <v/>
      </c>
      <c r="AI63" t="str">
        <f ca="1">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이국의 무기</v>
      </c>
      <c r="AJ63">
        <v>1</v>
      </c>
      <c r="AK63"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v>
      </c>
      <c r="AL63" t="str">
        <f t="shared" ca="1" si="8"/>
        <v>{"dy":7,"sl":1,"tp":"fe","vl":"Equip0102","cn":1,"pt":"GO","pr":1000}</v>
      </c>
      <c r="BK63">
        <f ca="1">IF(VLOOKUP($BT63,[1]EquipTable!$1:$1048576,MATCH("업데이트순번",[1]EquipTable!$1:$1,0),0)&lt;=$BN$1,1,0)
*IF(MID(BT63,7,1)="4",0.1,1)</f>
        <v>0.1</v>
      </c>
      <c r="BL63">
        <f ca="1">IF(VLOOKUP($BT63,[1]EquipTable!$1:$1048576,MATCH("업데이트순번",[1]EquipTable!$1:$1,0),0)&lt;=$BN$1,1,0)
*IF(MID(BT63,7,1)="4",0.1,1)
*IF(AND(MID(BT63,7,1)&lt;&gt;"4",OR(MID(BT63,6,1)="6",MID(BT63,6,1)="7")),3,1)</f>
        <v>0.1</v>
      </c>
      <c r="BM63">
        <f ca="1">IF(VLOOKUP($BT63,[1]EquipTable!$1:$1048576,MATCH("업데이트순번",[1]EquipTable!$1:$1,0),0)&lt;=$BN$1,1,0)
*IF(MID(BT63,7,1)="4",0.1,1)
*IF(AND(MID(BT63,7,1)&lt;&gt;"4",MID(BT63,6,1)="8"),4,1)</f>
        <v>0.1</v>
      </c>
      <c r="BN63">
        <f t="shared" ca="1" si="14"/>
        <v>1.3550135501355016E-3</v>
      </c>
      <c r="BO63">
        <f t="shared" ca="1" si="15"/>
        <v>9.4517958412098323E-4</v>
      </c>
      <c r="BP63">
        <f t="shared" ca="1" si="16"/>
        <v>1.0224948875255625E-3</v>
      </c>
      <c r="BQ63">
        <f t="shared" ca="1" si="17"/>
        <v>0.55420054200542013</v>
      </c>
      <c r="BR63">
        <f t="shared" ca="1" si="20"/>
        <v>0.3865784499054819</v>
      </c>
      <c r="BS63">
        <f t="shared" ca="1" si="21"/>
        <v>0.41820040899795463</v>
      </c>
      <c r="BT63" t="str">
        <f ca="1">OFFSET([1]EquipTable!$A$1,ROW()-1,0)</f>
        <v>Equip4402</v>
      </c>
    </row>
    <row r="64" spans="1:72">
      <c r="A64">
        <v>7</v>
      </c>
      <c r="B64">
        <v>2</v>
      </c>
      <c r="C64">
        <f t="shared" si="0"/>
        <v>0</v>
      </c>
      <c r="D64">
        <f t="shared" ca="1" si="31"/>
        <v>3.7284972092616164E-2</v>
      </c>
      <c r="E64">
        <f t="shared" ca="1" si="31"/>
        <v>0.11736559204487773</v>
      </c>
      <c r="F64">
        <f t="shared" ca="1" si="31"/>
        <v>0.65153077517276436</v>
      </c>
      <c r="G64">
        <f t="shared" ca="1" si="31"/>
        <v>0.88563764512783272</v>
      </c>
      <c r="H64">
        <f t="shared" ca="1" si="31"/>
        <v>0.53766601329150754</v>
      </c>
      <c r="I64">
        <f t="shared" ca="1" si="31"/>
        <v>0.82034968103857508</v>
      </c>
      <c r="M64" t="str">
        <f t="shared" ca="1" si="2"/>
        <v>안 지정 캐릭터 PP 영웅등급</v>
      </c>
      <c r="N64">
        <f t="shared" ca="1" si="3"/>
        <v>11736</v>
      </c>
      <c r="O64">
        <f t="shared" ca="1" si="4"/>
        <v>9</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INT(VLOOKUP($M64,$AN:$BA,MATCH($AX$1,$AN$1:$BA$1,0),0)*(VLOOKUP($N64,[2]ActorTable!$1:$1048576,MATCH("표준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VLOOKUP($M64,$AN:$BA,MATCH($AZ$1,$AN$1:$BA$1,0),0)+INT($H64*(VLOOKUP($M64,$AN:$BA,MATCH($BA$1,$AN$1:$BA$1,0),0)-VLOOKUP($M64,$AN:$BA,MATCH($AZ$1,$AN$1:$BA$1,0),0)+1))),
IF($M64="지정 캐릭터 PP",
  IF(AND(OR($B64=10,$B64=11),$M64=OFFSET($M64,-1,0)),OFFSET(Q64,-1,0),
    INT($O64*VLOOKUP($M64,$AN:$BA,MATCH($AX$1,$AN$1:$BA$1,0),0)*IF($O64&lt;=15,1,1+($O64-15)^0.5/8)*CHOOSE(MID($N64,7,1)+1,1,1.25,2))),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영웅등급"),VLOOKUP($M64,$AN:$BA,MATCH($AX$1,$AN$1:$BA$1,0),0),
IF(OR($M64="지정 캐릭터",IF(ISERROR(FIND("지정 캐릭터 LBP",$M64)),0,1)),
  IF(AND(OR($B64=10,$B64=11),$M64=OFFSET($M64,-1,0)),OFFSET(R64,-1,0),
    INT(VLOOKUP($M64,$AN:$BA,MATCH($AX$1,$AN$1:$BA$1,0),0)*(VLOOKUP($N64,[2]ActorTable!$1:$1048576,MATCH("표준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VLOOKUP($M64,$AN:$BA,MATCH($AX$1,$AN$1:$BA$1,0),0)+INT($I64*(VLOOKUP($M64,$AN:$BA,MATCH($AY$1,$AN$1:$BA$1,0),0)-VLOOKUP($M64,$AN:$BA,MATCH($AX$1,$AN$1:$BA$1,0),0)+1))),
IF($M64="지정 캐릭터 PP",
  IF(AND(OR($B64=10,$B64=11),$M64=OFFSET($M64,-1,0)),OFFSET(R64,-1,0),
    INT($O64*VLOOKUP($M64,$AN:$BA,MATCH($AX$1,$AN$1:$BA$1,0),0)*IF($O64&lt;=15,1,1+($O64-15)^0.5/8)*CHOOSE(MID($N64,7,1)+1,1,1.25,2)*(VLOOKUP($M64,$AN:$BA,MATCH($AY$1,$AN$1:$BA$1,0),0)+$I64*(VLOOKUP($M64,$AN:$BA,MATCH($AZ$1,$AN$1:$BA$1,0),0)-VLOOKUP($M64,$AN:$BA,MATCH($AY$1,$AN$1:$BA$1,0),0))))),
IF(OR($M64="안 지정 캐릭터 PP 일반등급",$M64="안 지정 캐릭터 PP 영웅등급"),
  IF(AND(OR($B64=10,$B64=11),$M64=OFFSET($M64,-1,0)),OFFSET(R64,-1,0),
    $O64*VLOOKUP($M64,$AN:$BA,MATCH($AX$1,$AN$1:$BA$1,0),0)),
"그외없음")))))))</f>
        <v>900</v>
      </c>
      <c r="S64" t="str">
        <f ca="1">IF(OR(ISNUMBER(N64),N64="삭제"),"",
IF(LEFT(N64,5)="Equip",
  IF($BN$1&lt;VLOOKUP(N64,[1]EquipTable!$1:$1048576,MATCH("업데이트순번",[1]EquipTable!$1:$1,0),0),"업데이트순번이상",""),
IF(LEFT(N64,5)="Actor",
  IF($BW$1&lt;VLOOKUP(N64,[2]ActorTable!$1:$1048576,MATCH("업데이트순번",[2]ActorTable!$1:$1,0),0),"업데이트순번이상",""),
"그외없음")))</f>
        <v/>
      </c>
      <c r="T64">
        <f t="shared" ca="1" si="5"/>
        <v>0</v>
      </c>
      <c r="U64" t="s">
        <v>92</v>
      </c>
      <c r="V64">
        <v>57538</v>
      </c>
      <c r="W64">
        <v>12</v>
      </c>
      <c r="X64" t="s">
        <v>129</v>
      </c>
      <c r="Z64">
        <v>1200</v>
      </c>
      <c r="AA64" t="str">
        <f t="shared" ca="1" si="6"/>
        <v>uph</v>
      </c>
      <c r="AB64" t="s">
        <v>92</v>
      </c>
      <c r="AC64">
        <v>96249</v>
      </c>
      <c r="AD64">
        <v>14</v>
      </c>
      <c r="AE64" t="s">
        <v>129</v>
      </c>
      <c r="AG64">
        <v>1400</v>
      </c>
      <c r="AH64" t="str">
        <f t="shared" si="7"/>
        <v/>
      </c>
      <c r="AI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J64">
        <v>1</v>
      </c>
      <c r="AK64"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v>
      </c>
      <c r="AL64" t="str">
        <f t="shared" ca="1" si="8"/>
        <v>{"dy":7,"sl":2,"tp":"uph","vl":"96249","cn":14,"pt":"GO","pr":1400}</v>
      </c>
      <c r="BK64">
        <f ca="1">IF(VLOOKUP($BT64,[1]EquipTable!$1:$1048576,MATCH("업데이트순번",[1]EquipTable!$1:$1,0),0)&lt;=$BN$1,1,0)
*IF(MID(BT64,7,1)="4",0.1,1)</f>
        <v>0</v>
      </c>
      <c r="BL64">
        <f ca="1">IF(VLOOKUP($BT64,[1]EquipTable!$1:$1048576,MATCH("업데이트순번",[1]EquipTable!$1:$1,0),0)&lt;=$BN$1,1,0)
*IF(MID(BT64,7,1)="4",0.1,1)
*IF(AND(MID(BT64,7,1)&lt;&gt;"4",OR(MID(BT64,6,1)="6",MID(BT64,6,1)="7")),3,1)</f>
        <v>0</v>
      </c>
      <c r="BM64">
        <f ca="1">IF(VLOOKUP($BT64,[1]EquipTable!$1:$1048576,MATCH("업데이트순번",[1]EquipTable!$1:$1,0),0)&lt;=$BN$1,1,0)
*IF(MID(BT64,7,1)="4",0.1,1)
*IF(AND(MID(BT64,7,1)&lt;&gt;"4",MID(BT64,6,1)="8"),4,1)</f>
        <v>0</v>
      </c>
      <c r="BN64">
        <f t="shared" ca="1" si="14"/>
        <v>0</v>
      </c>
      <c r="BO64">
        <f t="shared" ca="1" si="15"/>
        <v>0</v>
      </c>
      <c r="BP64">
        <f t="shared" ca="1" si="16"/>
        <v>0</v>
      </c>
      <c r="BQ64">
        <f t="shared" ca="1" si="17"/>
        <v>0.55555555555555558</v>
      </c>
      <c r="BR64">
        <f t="shared" ca="1" si="20"/>
        <v>0.38752362948960289</v>
      </c>
      <c r="BS64">
        <f t="shared" ca="1" si="21"/>
        <v>0.41922290388548017</v>
      </c>
      <c r="BT64" t="str">
        <f ca="1">OFFSET([1]EquipTable!$A$1,ROW()-1,0)</f>
        <v>Equip4403</v>
      </c>
    </row>
    <row r="65" spans="1:72">
      <c r="A65">
        <v>7</v>
      </c>
      <c r="B65">
        <v>3</v>
      </c>
      <c r="C65">
        <f t="shared" si="0"/>
        <v>0</v>
      </c>
      <c r="D65">
        <f t="shared" ca="1" si="31"/>
        <v>0.28311694676850718</v>
      </c>
      <c r="E65">
        <f t="shared" ca="1" si="31"/>
        <v>0.72073708057622432</v>
      </c>
      <c r="F65">
        <f t="shared" ca="1" si="31"/>
        <v>0.26091495831560174</v>
      </c>
      <c r="G65">
        <f t="shared" ca="1" si="31"/>
        <v>0.51489302327128994</v>
      </c>
      <c r="H65">
        <f t="shared" ca="1" si="31"/>
        <v>0.18598451354213208</v>
      </c>
      <c r="I65">
        <f t="shared" ca="1" si="31"/>
        <v>4.1262978767607317E-2</v>
      </c>
      <c r="M65" t="str">
        <f t="shared" ca="1" si="2"/>
        <v>안 지정 캐릭터 PP 일반등급</v>
      </c>
      <c r="N65">
        <f t="shared" ca="1" si="3"/>
        <v>72073</v>
      </c>
      <c r="O65">
        <f t="shared" ca="1" si="4"/>
        <v>13</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INT(VLOOKUP($M65,$AN:$BA,MATCH($AX$1,$AN$1:$BA$1,0),0)*(VLOOKUP($N65,[2]ActorTable!$1:$1048576,MATCH("표준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VLOOKUP($M65,$AN:$BA,MATCH($AZ$1,$AN$1:$BA$1,0),0)+INT($H65*(VLOOKUP($M65,$AN:$BA,MATCH($BA$1,$AN$1:$BA$1,0),0)-VLOOKUP($M65,$AN:$BA,MATCH($AZ$1,$AN$1:$BA$1,0),0)+1))),
IF($M65="지정 캐릭터 PP",
  IF(AND(OR($B65=10,$B65=11),$M65=OFFSET($M65,-1,0)),OFFSET(Q65,-1,0),
    INT($O65*VLOOKUP($M65,$AN:$BA,MATCH($AX$1,$AN$1:$BA$1,0),0)*IF($O65&lt;=15,1,1+($O65-15)^0.5/8)*CHOOSE(MID($N65,7,1)+1,1,1.25,2))),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영웅등급"),VLOOKUP($M65,$AN:$BA,MATCH($AX$1,$AN$1:$BA$1,0),0),
IF(OR($M65="지정 캐릭터",IF(ISERROR(FIND("지정 캐릭터 LBP",$M65)),0,1)),
  IF(AND(OR($B65=10,$B65=11),$M65=OFFSET($M65,-1,0)),OFFSET(R65,-1,0),
    INT(VLOOKUP($M65,$AN:$BA,MATCH($AX$1,$AN$1:$BA$1,0),0)*(VLOOKUP($N65,[2]ActorTable!$1:$1048576,MATCH("표준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VLOOKUP($M65,$AN:$BA,MATCH($AX$1,$AN$1:$BA$1,0),0)+INT($I65*(VLOOKUP($M65,$AN:$BA,MATCH($AY$1,$AN$1:$BA$1,0),0)-VLOOKUP($M65,$AN:$BA,MATCH($AX$1,$AN$1:$BA$1,0),0)+1))),
IF($M65="지정 캐릭터 PP",
  IF(AND(OR($B65=10,$B65=11),$M65=OFFSET($M65,-1,0)),OFFSET(R65,-1,0),
    INT($O65*VLOOKUP($M65,$AN:$BA,MATCH($AX$1,$AN$1:$BA$1,0),0)*IF($O65&lt;=15,1,1+($O65-15)^0.5/8)*CHOOSE(MID($N65,7,1)+1,1,1.25,2)*(VLOOKUP($M65,$AN:$BA,MATCH($AY$1,$AN$1:$BA$1,0),0)+$I65*(VLOOKUP($M65,$AN:$BA,MATCH($AZ$1,$AN$1:$BA$1,0),0)-VLOOKUP($M65,$AN:$BA,MATCH($AY$1,$AN$1:$BA$1,0),0))))),
IF(OR($M65="안 지정 캐릭터 PP 일반등급",$M65="안 지정 캐릭터 PP 영웅등급"),
  IF(AND(OR($B65=10,$B65=11),$M65=OFFSET($M65,-1,0)),OFFSET(R65,-1,0),
    $O65*VLOOKUP($M65,$AN:$BA,MATCH($AX$1,$AN$1:$BA$1,0),0)),
"그외없음")))))))</f>
        <v>1300</v>
      </c>
      <c r="S65" t="str">
        <f ca="1">IF(OR(ISNUMBER(N65),N65="삭제"),"",
IF(LEFT(N65,5)="Equip",
  IF($BN$1&lt;VLOOKUP(N65,[1]EquipTable!$1:$1048576,MATCH("업데이트순번",[1]EquipTable!$1:$1,0),0),"업데이트순번이상",""),
IF(LEFT(N65,5)="Actor",
  IF($BW$1&lt;VLOOKUP(N65,[2]ActorTable!$1:$1048576,MATCH("업데이트순번",[2]ActorTable!$1:$1,0),0),"업데이트순번이상",""),
"그외없음")))</f>
        <v/>
      </c>
      <c r="T65">
        <f t="shared" ca="1" si="5"/>
        <v>0</v>
      </c>
      <c r="U65" t="s">
        <v>93</v>
      </c>
      <c r="V65">
        <v>17919</v>
      </c>
      <c r="W65">
        <v>10</v>
      </c>
      <c r="X65" t="s">
        <v>129</v>
      </c>
      <c r="Z65">
        <v>1000</v>
      </c>
      <c r="AA65" t="str">
        <f t="shared" ca="1" si="6"/>
        <v>upn</v>
      </c>
      <c r="AB65" t="s">
        <v>93</v>
      </c>
      <c r="AC65">
        <v>87336</v>
      </c>
      <c r="AD65">
        <v>14</v>
      </c>
      <c r="AE65" t="s">
        <v>129</v>
      </c>
      <c r="AG65">
        <v>1400</v>
      </c>
      <c r="AH65" t="str">
        <f t="shared" si="7"/>
        <v/>
      </c>
      <c r="AI65" t="str">
        <f>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
      </c>
      <c r="AJ65">
        <v>1</v>
      </c>
      <c r="AK65"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v>
      </c>
      <c r="AL65" t="str">
        <f t="shared" ca="1" si="8"/>
        <v>{"dy":7,"sl":3,"tp":"upn","vl":"87336","cn":14,"pt":"GO","pr":1400}</v>
      </c>
      <c r="BK65">
        <f ca="1">IF(VLOOKUP($BT65,[1]EquipTable!$1:$1048576,MATCH("업데이트순번",[1]EquipTable!$1:$1,0),0)&lt;=$BN$1,1,0)
*IF(MID(BT65,7,1)="4",0.1,1)</f>
        <v>0</v>
      </c>
      <c r="BL65">
        <f ca="1">IF(VLOOKUP($BT65,[1]EquipTable!$1:$1048576,MATCH("업데이트순번",[1]EquipTable!$1:$1,0),0)&lt;=$BN$1,1,0)
*IF(MID(BT65,7,1)="4",0.1,1)
*IF(AND(MID(BT65,7,1)&lt;&gt;"4",OR(MID(BT65,6,1)="6",MID(BT65,6,1)="7")),3,1)</f>
        <v>0</v>
      </c>
      <c r="BM65">
        <f ca="1">IF(VLOOKUP($BT65,[1]EquipTable!$1:$1048576,MATCH("업데이트순번",[1]EquipTable!$1:$1,0),0)&lt;=$BN$1,1,0)
*IF(MID(BT65,7,1)="4",0.1,1)
*IF(AND(MID(BT65,7,1)&lt;&gt;"4",MID(BT65,6,1)="8"),4,1)</f>
        <v>0</v>
      </c>
      <c r="BN65">
        <f t="shared" ca="1" si="14"/>
        <v>0</v>
      </c>
      <c r="BO65">
        <f t="shared" ca="1" si="15"/>
        <v>0</v>
      </c>
      <c r="BP65">
        <f t="shared" ca="1" si="16"/>
        <v>0</v>
      </c>
      <c r="BQ65">
        <f t="shared" ca="1" si="17"/>
        <v>0.55555555555555558</v>
      </c>
      <c r="BR65">
        <f t="shared" ca="1" si="20"/>
        <v>0.38752362948960289</v>
      </c>
      <c r="BS65">
        <f t="shared" ca="1" si="21"/>
        <v>0.41922290388548017</v>
      </c>
      <c r="BT65" t="str">
        <f ca="1">OFFSET([1]EquipTable!$A$1,ROW()-1,0)</f>
        <v>Equip4404</v>
      </c>
    </row>
    <row r="66" spans="1:72">
      <c r="A66">
        <v>7</v>
      </c>
      <c r="B66">
        <v>4</v>
      </c>
      <c r="C66">
        <f t="shared" ref="C66:C129" si="32">IF(B66&lt;=9,0,
IF(B66=10,1,2))</f>
        <v>0</v>
      </c>
      <c r="D66">
        <f t="shared" ca="1" si="31"/>
        <v>0.71611663297551453</v>
      </c>
      <c r="E66">
        <f t="shared" ca="1" si="31"/>
        <v>0.18660521578571909</v>
      </c>
      <c r="F66">
        <f t="shared" ca="1" si="31"/>
        <v>0.20629949168135586</v>
      </c>
      <c r="G66">
        <f t="shared" ca="1" si="31"/>
        <v>0.30305271544561052</v>
      </c>
      <c r="H66">
        <f t="shared" ca="1" si="31"/>
        <v>0.86324592637624631</v>
      </c>
      <c r="I66">
        <f t="shared" ca="1" si="31"/>
        <v>0.70846657570102767</v>
      </c>
      <c r="M66" t="str">
        <f t="shared" ref="M66:M129" ca="1" si="33">IF(LEN(J66)&lt;&gt;0,J66,VLOOKUP(D66+$B66,$BH:$BI,MATCH($BI$1,$BH$1:$BI$1,0),1))</f>
        <v>안 지정 캐릭터 PP 일반등급</v>
      </c>
      <c r="N66">
        <f t="shared" ref="N66:N129" ca="1" si="34">IF(LEN(K66)&lt;&gt;0,
  IF(LEN($J66)=0,"두 칸 모두 입력",
  IF($J66="지정 장비",K66,INDEX($BY:$BY,MATCH(K66,$BZ:$BZ,0)))),
IF($M66="삭제","삭제",
IF($M66="지정 장비",VLOOKUP($E66,OFFSET($BQ:$BT,0,IF($B66=6,1,IF($B66=7,2,0))),MATCH($BT$1,OFFSET($BQ$1:$BT$1,0,IF($B66=6,1,IF($B66=7,2,0))),0),1),
IF(OR($M66="캐릭터 상자 일반등급",$M66="캐릭터 상자 영웅등급"),"삭제",
IF(OR($M66="지정 캐릭터",$M66="지정 캐릭터 PP",IF(ISERROR(FIND("지정 캐릭터 LBP",$M66)),0,1)),
  IF(AND(OR($B66=10,$B66=11),$M66=OFFSET($M66,-1,0)),OFFSET(N66,-1,0),VLOOKUP($E66,$BX:$BY,MATCH($BY$1,$BX$1:$BY$1,0),1)),
IF(OR($M66="안 지정 캐릭터 영웅등급",$M66="안 지정 캐릭터 PP 일반등급",$M66="안 지정 캐릭터 PP 영웅등급"),
  IF(AND(OR($B66=10,$B66=11),$M66=OFFSET($M66,-1,0)),OFFSET(N66,-1,0),INT($E66*100000)),
"그외없음"))))))</f>
        <v>18660</v>
      </c>
      <c r="O66">
        <f t="shared" ref="O66:O129" ca="1" si="35">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VLOOKUP($M66,$AN:$AZ,MATCH($AV$1,$AN$1:$AZ$1,0),0)+INT($E66*(VLOOKUP($M66,$AN:$AZ,MATCH($AW$1,$AN$1:$AZ$1,0),0)-VLOOKUP($M66,$AN:$AZ,MATCH($AV$1,$AN$1:$AZ$1,0),0)+1))),
IF(OR($M66="안 지정 캐릭터 PP 일반등급",$M66="안 지정 캐릭터 PP 영웅등급"),
  IF(AND(OR($B66=10,$B66=11),$M66=OFFSET($M66,-1,0)),OFFSET(O66,-1,0),
    VLOOKUP($M66,$AN:$AZ,MATCH($AV$1,$AN$1:$AZ$1,0),0)+INT($E66*(VLOOKUP($M66,$AN:$AZ,MATCH($AW$1,$AN$1:$AZ$1,0),0)-VLOOKUP($M66,$AN:$AZ,MATCH($AV$1,$AN$1:$AZ$1,0),0)+1))),
"그외없음")))))</f>
        <v>10</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INT(VLOOKUP($M66,$AN:$BA,MATCH($AX$1,$AN$1:$BA$1,0),0)*(VLOOKUP($N66,[2]ActorTable!$1:$1048576,MATCH("표준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VLOOKUP($M66,$AN:$BA,MATCH($AZ$1,$AN$1:$BA$1,0),0)+INT($H66*(VLOOKUP($M66,$AN:$BA,MATCH($BA$1,$AN$1:$BA$1,0),0)-VLOOKUP($M66,$AN:$BA,MATCH($AZ$1,$AN$1:$BA$1,0),0)+1))),
IF($M66="지정 캐릭터 PP",
  IF(AND(OR($B66=10,$B66=11),$M66=OFFSET($M66,-1,0)),OFFSET(Q66,-1,0),
    INT($O66*VLOOKUP($M66,$AN:$BA,MATCH($AX$1,$AN$1:$BA$1,0),0)*IF($O66&lt;=15,1,1+($O66-15)^0.5/8)*CHOOSE(MID($N66,7,1)+1,1,1.25,2))),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영웅등급"),VLOOKUP($M66,$AN:$BA,MATCH($AX$1,$AN$1:$BA$1,0),0),
IF(OR($M66="지정 캐릭터",IF(ISERROR(FIND("지정 캐릭터 LBP",$M66)),0,1)),
  IF(AND(OR($B66=10,$B66=11),$M66=OFFSET($M66,-1,0)),OFFSET(R66,-1,0),
    INT(VLOOKUP($M66,$AN:$BA,MATCH($AX$1,$AN$1:$BA$1,0),0)*(VLOOKUP($N66,[2]ActorTable!$1:$1048576,MATCH("표준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VLOOKUP($M66,$AN:$BA,MATCH($AX$1,$AN$1:$BA$1,0),0)+INT($I66*(VLOOKUP($M66,$AN:$BA,MATCH($AY$1,$AN$1:$BA$1,0),0)-VLOOKUP($M66,$AN:$BA,MATCH($AX$1,$AN$1:$BA$1,0),0)+1))),
IF($M66="지정 캐릭터 PP",
  IF(AND(OR($B66=10,$B66=11),$M66=OFFSET($M66,-1,0)),OFFSET(R66,-1,0),
    INT($O66*VLOOKUP($M66,$AN:$BA,MATCH($AX$1,$AN$1:$BA$1,0),0)*IF($O66&lt;=15,1,1+($O66-15)^0.5/8)*CHOOSE(MID($N66,7,1)+1,1,1.25,2)*(VLOOKUP($M66,$AN:$BA,MATCH($AY$1,$AN$1:$BA$1,0),0)+$I66*(VLOOKUP($M66,$AN:$BA,MATCH($AZ$1,$AN$1:$BA$1,0),0)-VLOOKUP($M66,$AN:$BA,MATCH($AY$1,$AN$1:$BA$1,0),0))))),
IF(OR($M66="안 지정 캐릭터 PP 일반등급",$M66="안 지정 캐릭터 PP 영웅등급"),
  IF(AND(OR($B66=10,$B66=11),$M66=OFFSET($M66,-1,0)),OFFSET(R66,-1,0),
    $O66*VLOOKUP($M66,$AN:$BA,MATCH($AX$1,$AN$1:$BA$1,0),0)),
"그외없음")))))))</f>
        <v>1000</v>
      </c>
      <c r="S66" t="str">
        <f ca="1">IF(OR(ISNUMBER(N66),N66="삭제"),"",
IF(LEFT(N66,5)="Equip",
  IF($BN$1&lt;VLOOKUP(N66,[1]EquipTable!$1:$1048576,MATCH("업데이트순번",[1]EquipTable!$1:$1,0),0),"업데이트순번이상",""),
IF(LEFT(N66,5)="Actor",
  IF($BW$1&lt;VLOOKUP(N66,[2]ActorTable!$1:$1048576,MATCH("업데이트순번",[2]ActorTable!$1:$1,0),0),"업데이트순번이상",""),
"그외없음")))</f>
        <v/>
      </c>
      <c r="T66">
        <f t="shared" ref="T66:T129" ca="1" si="36">IF(OR(ISNUMBER(N66),N66="삭제"),0,
IF(LEFT(N66,5)="Equip",IF(MID(N66,7,1)="4",1,0),
IF(LEFT(N66,5)="Actor",IF(MID(N66,7,1)="2",1,0),
"그외없음")))</f>
        <v>0</v>
      </c>
      <c r="U66" t="s">
        <v>93</v>
      </c>
      <c r="V66">
        <v>96505</v>
      </c>
      <c r="W66">
        <v>14</v>
      </c>
      <c r="X66" t="s">
        <v>129</v>
      </c>
      <c r="Z66">
        <v>1400</v>
      </c>
      <c r="AA66" t="str">
        <f t="shared" ref="AA66:AA129" ca="1" si="37">IF(ISBLANK(AB66),"",
VLOOKUP(AB66,OFFSET(INDIRECT("$A:$B"),0,MATCH(AB$1&amp;"_Verify",INDIRECT("$1:$1"),0)-1),2,0)
)</f>
        <v>upn</v>
      </c>
      <c r="AB66" t="s">
        <v>93</v>
      </c>
      <c r="AC66">
        <v>54274</v>
      </c>
      <c r="AD66">
        <v>12</v>
      </c>
      <c r="AE66" t="s">
        <v>129</v>
      </c>
      <c r="AG66">
        <v>1200</v>
      </c>
      <c r="AH66" t="str">
        <f t="shared" ref="AH66:AH129" si="38">IF(ISBLANK($AB66),"",
IF(AND($B66&gt;=VLOOKUP($AB66,$AN:$AQ,3,0),$B66&lt;=VLOOKUP($AB66,$AN:$AQ,4,0)),"","슬롯타입이상"))</f>
        <v/>
      </c>
      <c r="AI66" t="str">
        <f>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
      </c>
      <c r="AJ66">
        <v>1</v>
      </c>
      <c r="AK66"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v>
      </c>
      <c r="AL66" t="str">
        <f t="shared" ref="AL66:AL129" ca="1" si="39">IF(AJ66&lt;&gt;1,"",
"{"""&amp;A$1&amp;""":"&amp;A66
&amp;","""&amp;B$1&amp;""":"&amp;B66
&amp;IF(LEN(AA66)=0,"",","""&amp;AA$1&amp;""":"""&amp;AA66&amp;"""")
&amp;IF(LEN(AC66)=0,"",","""&amp;AC$1&amp;""":"""&amp;AC66&amp;"""")
&amp;IF(LEN(AD66)=0,"",","""&amp;AD$1&amp;""":"&amp;AD66)
&amp;IF(LEN(AE66)=0,"",","""&amp;AE$1&amp;""":"""&amp;AE66&amp;"""")
&amp;IF(LEN(AF66)=0,"",","""&amp;AF$1&amp;""":"&amp;AF66)
&amp;IF(LEN(AG66)=0,"",","""&amp;AG$1&amp;""":"&amp;AG66)&amp;"}")</f>
        <v>{"dy":7,"sl":4,"tp":"upn","vl":"54274","cn":12,"pt":"GO","pr":1200}</v>
      </c>
      <c r="BK66">
        <f ca="1">IF(VLOOKUP($BT66,[1]EquipTable!$1:$1048576,MATCH("업데이트순번",[1]EquipTable!$1:$1,0),0)&lt;=$BN$1,1,0)
*IF(MID(BT66,7,1)="4",0.1,1)</f>
        <v>0</v>
      </c>
      <c r="BL66">
        <f ca="1">IF(VLOOKUP($BT66,[1]EquipTable!$1:$1048576,MATCH("업데이트순번",[1]EquipTable!$1:$1,0),0)&lt;=$BN$1,1,0)
*IF(MID(BT66,7,1)="4",0.1,1)
*IF(AND(MID(BT66,7,1)&lt;&gt;"4",OR(MID(BT66,6,1)="6",MID(BT66,6,1)="7")),3,1)</f>
        <v>0</v>
      </c>
      <c r="BM66">
        <f ca="1">IF(VLOOKUP($BT66,[1]EquipTable!$1:$1048576,MATCH("업데이트순번",[1]EquipTable!$1:$1,0),0)&lt;=$BN$1,1,0)
*IF(MID(BT66,7,1)="4",0.1,1)
*IF(AND(MID(BT66,7,1)&lt;&gt;"4",MID(BT66,6,1)="8"),4,1)</f>
        <v>0</v>
      </c>
      <c r="BN66">
        <f t="shared" ca="1" si="14"/>
        <v>0</v>
      </c>
      <c r="BO66">
        <f t="shared" ca="1" si="15"/>
        <v>0</v>
      </c>
      <c r="BP66">
        <f t="shared" ca="1" si="16"/>
        <v>0</v>
      </c>
      <c r="BQ66">
        <f t="shared" ca="1" si="17"/>
        <v>0.55555555555555558</v>
      </c>
      <c r="BR66">
        <f t="shared" ca="1" si="20"/>
        <v>0.38752362948960289</v>
      </c>
      <c r="BS66">
        <f t="shared" ca="1" si="21"/>
        <v>0.41922290388548017</v>
      </c>
      <c r="BT66" t="str">
        <f ca="1">OFFSET([1]EquipTable!$A$1,ROW()-1,0)</f>
        <v>Equip4405</v>
      </c>
    </row>
    <row r="67" spans="1:72">
      <c r="A67">
        <v>7</v>
      </c>
      <c r="B67">
        <v>5</v>
      </c>
      <c r="C67">
        <f t="shared" si="32"/>
        <v>0</v>
      </c>
      <c r="D67">
        <f t="shared" ca="1" si="31"/>
        <v>0.68728794845243102</v>
      </c>
      <c r="E67">
        <f t="shared" ca="1" si="31"/>
        <v>0.93608962435358478</v>
      </c>
      <c r="F67">
        <f t="shared" ca="1" si="31"/>
        <v>1.1667844827300322E-2</v>
      </c>
      <c r="G67">
        <f t="shared" ca="1" si="31"/>
        <v>0.99966474352663615</v>
      </c>
      <c r="H67">
        <f t="shared" ca="1" si="31"/>
        <v>0.18483348036360692</v>
      </c>
      <c r="I67">
        <f t="shared" ca="1" si="31"/>
        <v>0.61863347250256739</v>
      </c>
      <c r="M67" t="str">
        <f t="shared" ca="1" si="33"/>
        <v>안 지정 캐릭터 PP 영웅등급</v>
      </c>
      <c r="N67">
        <f t="shared" ca="1" si="34"/>
        <v>93608</v>
      </c>
      <c r="O67">
        <f t="shared" ca="1" si="35"/>
        <v>14</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GO</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INT(VLOOKUP($M67,$AN:$BA,MATCH($AX$1,$AN$1:$BA$1,0),0)*(VLOOKUP($N67,[2]ActorTable!$1:$1048576,MATCH("표준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VLOOKUP($M67,$AN:$BA,MATCH($AZ$1,$AN$1:$BA$1,0),0)+INT($H67*(VLOOKUP($M67,$AN:$BA,MATCH($BA$1,$AN$1:$BA$1,0),0)-VLOOKUP($M67,$AN:$BA,MATCH($AZ$1,$AN$1:$BA$1,0),0)+1))),
IF($M67="지정 캐릭터 PP",
  IF(AND(OR($B67=10,$B67=11),$M67=OFFSET($M67,-1,0)),OFFSET(Q67,-1,0),
    INT($O67*VLOOKUP($M67,$AN:$BA,MATCH($AX$1,$AN$1:$BA$1,0),0)*IF($O67&lt;=15,1,1+($O67-15)^0.5/8)*CHOOSE(MID($N67,7,1)+1,1,1.25,2))),
"그외없음")))))))</f>
        <v>삭제</v>
      </c>
      <c r="R67">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영웅등급"),VLOOKUP($M67,$AN:$BA,MATCH($AX$1,$AN$1:$BA$1,0),0),
IF(OR($M67="지정 캐릭터",IF(ISERROR(FIND("지정 캐릭터 LBP",$M67)),0,1)),
  IF(AND(OR($B67=10,$B67=11),$M67=OFFSET($M67,-1,0)),OFFSET(R67,-1,0),
    INT(VLOOKUP($M67,$AN:$BA,MATCH($AX$1,$AN$1:$BA$1,0),0)*(VLOOKUP($N67,[2]ActorTable!$1:$1048576,MATCH("표준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VLOOKUP($M67,$AN:$BA,MATCH($AX$1,$AN$1:$BA$1,0),0)+INT($I67*(VLOOKUP($M67,$AN:$BA,MATCH($AY$1,$AN$1:$BA$1,0),0)-VLOOKUP($M67,$AN:$BA,MATCH($AX$1,$AN$1:$BA$1,0),0)+1))),
IF($M67="지정 캐릭터 PP",
  IF(AND(OR($B67=10,$B67=11),$M67=OFFSET($M67,-1,0)),OFFSET(R67,-1,0),
    INT($O67*VLOOKUP($M67,$AN:$BA,MATCH($AX$1,$AN$1:$BA$1,0),0)*IF($O67&lt;=15,1,1+($O67-15)^0.5/8)*CHOOSE(MID($N67,7,1)+1,1,1.25,2)*(VLOOKUP($M67,$AN:$BA,MATCH($AY$1,$AN$1:$BA$1,0),0)+$I67*(VLOOKUP($M67,$AN:$BA,MATCH($AZ$1,$AN$1:$BA$1,0),0)-VLOOKUP($M67,$AN:$BA,MATCH($AY$1,$AN$1:$BA$1,0),0))))),
IF(OR($M67="안 지정 캐릭터 PP 일반등급",$M67="안 지정 캐릭터 PP 영웅등급"),
  IF(AND(OR($B67=10,$B67=11),$M67=OFFSET($M67,-1,0)),OFFSET(R67,-1,0),
    $O67*VLOOKUP($M67,$AN:$BA,MATCH($AX$1,$AN$1:$BA$1,0),0)),
"그외없음")))))))</f>
        <v>1400</v>
      </c>
      <c r="S67" t="str">
        <f ca="1">IF(OR(ISNUMBER(N67),N67="삭제"),"",
IF(LEFT(N67,5)="Equip",
  IF($BN$1&lt;VLOOKUP(N67,[1]EquipTable!$1:$1048576,MATCH("업데이트순번",[1]EquipTable!$1:$1,0),0),"업데이트순번이상",""),
IF(LEFT(N67,5)="Actor",
  IF($BW$1&lt;VLOOKUP(N67,[2]ActorTable!$1:$1048576,MATCH("업데이트순번",[2]ActorTable!$1:$1,0),0),"업데이트순번이상",""),
"그외없음")))</f>
        <v/>
      </c>
      <c r="T67">
        <f t="shared" ca="1" si="36"/>
        <v>0</v>
      </c>
      <c r="U67" t="s">
        <v>83</v>
      </c>
      <c r="V67" t="s">
        <v>220</v>
      </c>
      <c r="W67">
        <v>1</v>
      </c>
      <c r="X67" t="s">
        <v>129</v>
      </c>
      <c r="Z67">
        <v>3100</v>
      </c>
      <c r="AA67" t="str">
        <f t="shared" ca="1" si="37"/>
        <v>upn</v>
      </c>
      <c r="AB67" t="s">
        <v>93</v>
      </c>
      <c r="AC67">
        <v>30259</v>
      </c>
      <c r="AD67">
        <v>10</v>
      </c>
      <c r="AE67" t="s">
        <v>129</v>
      </c>
      <c r="AG67">
        <v>1000</v>
      </c>
      <c r="AH67" t="str">
        <f t="shared" si="38"/>
        <v/>
      </c>
      <c r="AI67" t="str">
        <f>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
      </c>
      <c r="AJ67">
        <v>1</v>
      </c>
      <c r="AK67" t="str">
        <f t="shared" ref="AK67:AK130" ca="1" si="40">AK66&amp;IF(LEN(AL67)=0,"",","&amp;AL67)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v>
      </c>
      <c r="AL67" t="str">
        <f t="shared" ca="1" si="39"/>
        <v>{"dy":7,"sl":5,"tp":"upn","vl":"30259","cn":10,"pt":"GO","pr":1000}</v>
      </c>
      <c r="BK67">
        <f ca="1">IF(VLOOKUP($BT67,[1]EquipTable!$1:$1048576,MATCH("업데이트순번",[1]EquipTable!$1:$1,0),0)&lt;=$BN$1,1,0)
*IF(MID(BT67,7,1)="4",0.1,1)</f>
        <v>0</v>
      </c>
      <c r="BL67">
        <f ca="1">IF(VLOOKUP($BT67,[1]EquipTable!$1:$1048576,MATCH("업데이트순번",[1]EquipTable!$1:$1,0),0)&lt;=$BN$1,1,0)
*IF(MID(BT67,7,1)="4",0.1,1)
*IF(AND(MID(BT67,7,1)&lt;&gt;"4",OR(MID(BT67,6,1)="6",MID(BT67,6,1)="7")),3,1)</f>
        <v>0</v>
      </c>
      <c r="BM67">
        <f ca="1">IF(VLOOKUP($BT67,[1]EquipTable!$1:$1048576,MATCH("업데이트순번",[1]EquipTable!$1:$1,0),0)&lt;=$BN$1,1,0)
*IF(MID(BT67,7,1)="4",0.1,1)
*IF(AND(MID(BT67,7,1)&lt;&gt;"4",MID(BT67,6,1)="8"),4,1)</f>
        <v>0</v>
      </c>
      <c r="BN67">
        <f t="shared" ref="BN67:BN128" ca="1" si="41">BK67/SUM(BK:BK)</f>
        <v>0</v>
      </c>
      <c r="BO67">
        <f t="shared" ref="BO67:BO128" ca="1" si="42">BL67/SUM(BL:BL)</f>
        <v>0</v>
      </c>
      <c r="BP67">
        <f t="shared" ref="BP67:BP128" ca="1" si="43">BM67/SUM(BM:BM)</f>
        <v>0</v>
      </c>
      <c r="BQ67">
        <f t="shared" ref="BQ67:BQ128" ca="1" si="44">BQ66+BN66</f>
        <v>0.55555555555555558</v>
      </c>
      <c r="BR67">
        <f t="shared" ca="1" si="20"/>
        <v>0.38752362948960289</v>
      </c>
      <c r="BS67">
        <f t="shared" ca="1" si="21"/>
        <v>0.41922290388548017</v>
      </c>
      <c r="BT67" t="str">
        <f ca="1">OFFSET([1]EquipTable!$A$1,ROW()-1,0)</f>
        <v>후보</v>
      </c>
    </row>
    <row r="68" spans="1:72">
      <c r="A68">
        <v>7</v>
      </c>
      <c r="B68">
        <v>6</v>
      </c>
      <c r="C68">
        <f t="shared" si="32"/>
        <v>0</v>
      </c>
      <c r="D68">
        <f t="shared" ca="1" si="31"/>
        <v>0.71346228532449973</v>
      </c>
      <c r="E68">
        <f t="shared" ca="1" si="31"/>
        <v>0.91857223019276524</v>
      </c>
      <c r="F68">
        <f t="shared" ca="1" si="31"/>
        <v>0.95116700700562185</v>
      </c>
      <c r="G68">
        <f t="shared" ca="1" si="31"/>
        <v>0.39900352696239172</v>
      </c>
      <c r="H68">
        <f t="shared" ca="1" si="31"/>
        <v>0.12725360939029307</v>
      </c>
      <c r="I68">
        <f t="shared" ca="1" si="31"/>
        <v>0.81541373965853758</v>
      </c>
      <c r="M68" t="str">
        <f t="shared" ca="1" si="33"/>
        <v>지정 장비</v>
      </c>
      <c r="N68" t="str">
        <f t="shared" ca="1" si="34"/>
        <v>Equip7302</v>
      </c>
      <c r="O68">
        <f t="shared" ca="1" si="35"/>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GO</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INT(VLOOKUP($M68,$AN:$BA,MATCH($AX$1,$AN$1:$BA$1,0),0)*(VLOOKUP($N68,[2]ActorTable!$1:$1048576,MATCH("표준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VLOOKUP($M68,$AN:$BA,MATCH($AZ$1,$AN$1:$BA$1,0),0)+INT($H68*(VLOOKUP($M68,$AN:$BA,MATCH($BA$1,$AN$1:$BA$1,0),0)-VLOOKUP($M68,$AN:$BA,MATCH($AZ$1,$AN$1:$BA$1,0),0)+1))),
IF($M68="지정 캐릭터 PP",
  IF(AND(OR($B68=10,$B68=11),$M68=OFFSET($M68,-1,0)),OFFSET(Q68,-1,0),
    INT($O68*VLOOKUP($M68,$AN:$BA,MATCH($AX$1,$AN$1:$BA$1,0),0)*IF($O68&lt;=15,1,1+($O68-15)^0.5/8)*CHOOSE(MID($N68,7,1)+1,1,1.25,2))),
"그외없음")))))))</f>
        <v>삭제</v>
      </c>
      <c r="R68">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영웅등급"),VLOOKUP($M68,$AN:$BA,MATCH($AX$1,$AN$1:$BA$1,0),0),
IF(OR($M68="지정 캐릭터",IF(ISERROR(FIND("지정 캐릭터 LBP",$M68)),0,1)),
  IF(AND(OR($B68=10,$B68=11),$M68=OFFSET($M68,-1,0)),OFFSET(R68,-1,0),
    INT(VLOOKUP($M68,$AN:$BA,MATCH($AX$1,$AN$1:$BA$1,0),0)*(VLOOKUP($N68,[2]ActorTable!$1:$1048576,MATCH("표준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VLOOKUP($M68,$AN:$BA,MATCH($AX$1,$AN$1:$BA$1,0),0)+INT($I68*(VLOOKUP($M68,$AN:$BA,MATCH($AY$1,$AN$1:$BA$1,0),0)-VLOOKUP($M68,$AN:$BA,MATCH($AX$1,$AN$1:$BA$1,0),0)+1))),
IF($M68="지정 캐릭터 PP",
  IF(AND(OR($B68=10,$B68=11),$M68=OFFSET($M68,-1,0)),OFFSET(R68,-1,0),
    INT($O68*VLOOKUP($M68,$AN:$BA,MATCH($AX$1,$AN$1:$BA$1,0),0)*IF($O68&lt;=15,1,1+($O68-15)^0.5/8)*CHOOSE(MID($N68,7,1)+1,1,1.25,2)*(VLOOKUP($M68,$AN:$BA,MATCH($AY$1,$AN$1:$BA$1,0),0)+$I68*(VLOOKUP($M68,$AN:$BA,MATCH($AZ$1,$AN$1:$BA$1,0),0)-VLOOKUP($M68,$AN:$BA,MATCH($AY$1,$AN$1:$BA$1,0),0))))),
IF(OR($M68="안 지정 캐릭터 PP 일반등급",$M68="안 지정 캐릭터 PP 영웅등급"),
  IF(AND(OR($B68=10,$B68=11),$M68=OFFSET($M68,-1,0)),OFFSET(R68,-1,0),
    $O68*VLOOKUP($M68,$AN:$BA,MATCH($AX$1,$AN$1:$BA$1,0),0)),
"그외없음")))))))</f>
        <v>22800</v>
      </c>
      <c r="S68" t="str">
        <f ca="1">IF(OR(ISNUMBER(N68),N68="삭제"),"",
IF(LEFT(N68,5)="Equip",
  IF($BN$1&lt;VLOOKUP(N68,[1]EquipTable!$1:$1048576,MATCH("업데이트순번",[1]EquipTable!$1:$1,0),0),"업데이트순번이상",""),
IF(LEFT(N68,5)="Actor",
  IF($BW$1&lt;VLOOKUP(N68,[2]ActorTable!$1:$1048576,MATCH("업데이트순번",[2]ActorTable!$1:$1,0),0),"업데이트순번이상",""),
"그외없음")))</f>
        <v/>
      </c>
      <c r="T68">
        <f t="shared" ca="1" si="36"/>
        <v>0</v>
      </c>
      <c r="U68" t="s">
        <v>83</v>
      </c>
      <c r="V68" t="s">
        <v>275</v>
      </c>
      <c r="W68">
        <v>1</v>
      </c>
      <c r="X68" t="s">
        <v>129</v>
      </c>
      <c r="Z68">
        <v>3900</v>
      </c>
      <c r="AA68" t="str">
        <f t="shared" ca="1" si="37"/>
        <v>fe</v>
      </c>
      <c r="AB68" t="s">
        <v>83</v>
      </c>
      <c r="AC68" t="s">
        <v>183</v>
      </c>
      <c r="AD68">
        <v>1</v>
      </c>
      <c r="AE68" t="s">
        <v>129</v>
      </c>
      <c r="AG68">
        <v>800</v>
      </c>
      <c r="AH68" t="str">
        <f t="shared" si="38"/>
        <v/>
      </c>
      <c r="AI68" t="str">
        <f ca="1">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루비 장식 아밍 소드</v>
      </c>
      <c r="AJ68">
        <v>1</v>
      </c>
      <c r="AK68"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v>
      </c>
      <c r="AL68" t="str">
        <f t="shared" ca="1" si="39"/>
        <v>{"dy":7,"sl":6,"tp":"fe","vl":"Equip5001","cn":1,"pt":"GO","pr":800}</v>
      </c>
      <c r="BK68">
        <f ca="1">IF(VLOOKUP($BT68,[1]EquipTable!$1:$1048576,MATCH("업데이트순번",[1]EquipTable!$1:$1,0),0)&lt;=$BN$1,1,0)
*IF(MID(BT68,7,1)="4",0.1,1)</f>
        <v>1</v>
      </c>
      <c r="BL68">
        <f ca="1">IF(VLOOKUP($BT68,[1]EquipTable!$1:$1048576,MATCH("업데이트순번",[1]EquipTable!$1:$1,0),0)&lt;=$BN$1,1,0)
*IF(MID(BT68,7,1)="4",0.1,1)
*IF(AND(MID(BT68,7,1)&lt;&gt;"4",OR(MID(BT68,6,1)="6",MID(BT68,6,1)="7")),3,1)</f>
        <v>1</v>
      </c>
      <c r="BM68">
        <f ca="1">IF(VLOOKUP($BT68,[1]EquipTable!$1:$1048576,MATCH("업데이트순번",[1]EquipTable!$1:$1,0),0)&lt;=$BN$1,1,0)
*IF(MID(BT68,7,1)="4",0.1,1)
*IF(AND(MID(BT68,7,1)&lt;&gt;"4",MID(BT68,6,1)="8"),4,1)</f>
        <v>1</v>
      </c>
      <c r="BN68">
        <f t="shared" ca="1" si="41"/>
        <v>1.3550135501355014E-2</v>
      </c>
      <c r="BO68">
        <f t="shared" ca="1" si="42"/>
        <v>9.4517958412098316E-3</v>
      </c>
      <c r="BP68">
        <f t="shared" ca="1" si="43"/>
        <v>1.0224948875255624E-2</v>
      </c>
      <c r="BQ68">
        <f t="shared" ca="1" si="44"/>
        <v>0.55555555555555558</v>
      </c>
      <c r="BR68">
        <f t="shared" ref="BR68:BR128" ca="1" si="45">BR67+BO67</f>
        <v>0.38752362948960289</v>
      </c>
      <c r="BS68">
        <f t="shared" ref="BS68:BS128" ca="1" si="46">BS67+BP67</f>
        <v>0.41922290388548017</v>
      </c>
      <c r="BT68" t="str">
        <f ca="1">OFFSET([1]EquipTable!$A$1,ROW()-1,0)</f>
        <v>Equip5001</v>
      </c>
    </row>
    <row r="69" spans="1:72">
      <c r="A69">
        <v>7</v>
      </c>
      <c r="B69">
        <v>7</v>
      </c>
      <c r="C69">
        <f t="shared" si="32"/>
        <v>0</v>
      </c>
      <c r="D69">
        <f t="shared" ca="1" si="31"/>
        <v>0.175574323555727</v>
      </c>
      <c r="E69">
        <f t="shared" ca="1" si="31"/>
        <v>8.3257594411175972E-2</v>
      </c>
      <c r="F69">
        <f t="shared" ca="1" si="31"/>
        <v>1.423771244264227E-2</v>
      </c>
      <c r="G69">
        <f t="shared" ca="1" si="31"/>
        <v>0.3771679896139406</v>
      </c>
      <c r="H69">
        <f t="shared" ca="1" si="31"/>
        <v>0.97635255032649371</v>
      </c>
      <c r="I69">
        <f t="shared" ca="1" si="31"/>
        <v>0.29453388641457368</v>
      </c>
      <c r="M69" t="str">
        <f t="shared" ca="1" si="33"/>
        <v>지정 장비</v>
      </c>
      <c r="N69" t="str">
        <f t="shared" ca="1" si="34"/>
        <v>Equip0402</v>
      </c>
      <c r="O69">
        <f t="shared" ca="1" si="35"/>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DI</v>
      </c>
      <c r="Q69">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INT(VLOOKUP($M69,$AN:$BA,MATCH($AX$1,$AN$1:$BA$1,0),0)*(VLOOKUP($N69,[2]ActorTable!$1:$1048576,MATCH("표준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VLOOKUP($M69,$AN:$BA,MATCH($AZ$1,$AN$1:$BA$1,0),0)+INT($H69*(VLOOKUP($M69,$AN:$BA,MATCH($BA$1,$AN$1:$BA$1,0),0)-VLOOKUP($M69,$AN:$BA,MATCH($AZ$1,$AN$1:$BA$1,0),0)+1))),
IF($M69="지정 캐릭터 PP",
  IF(AND(OR($B69=10,$B69=11),$M69=OFFSET($M69,-1,0)),OFFSET(Q69,-1,0),
    INT($O69*VLOOKUP($M69,$AN:$BA,MATCH($AX$1,$AN$1:$BA$1,0),0)*IF($O69&lt;=15,1,1+($O69-15)^0.5/8)*CHOOSE(MID($N69,7,1)+1,1,1.25,2))),
"그외없음")))))))</f>
        <v>29</v>
      </c>
      <c r="R69">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영웅등급"),VLOOKUP($M69,$AN:$BA,MATCH($AX$1,$AN$1:$BA$1,0),0),
IF(OR($M69="지정 캐릭터",IF(ISERROR(FIND("지정 캐릭터 LBP",$M69)),0,1)),
  IF(AND(OR($B69=10,$B69=11),$M69=OFFSET($M69,-1,0)),OFFSET(R69,-1,0),
    INT(VLOOKUP($M69,$AN:$BA,MATCH($AX$1,$AN$1:$BA$1,0),0)*(VLOOKUP($N69,[2]ActorTable!$1:$1048576,MATCH("표준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VLOOKUP($M69,$AN:$BA,MATCH($AX$1,$AN$1:$BA$1,0),0)+INT($I69*(VLOOKUP($M69,$AN:$BA,MATCH($AY$1,$AN$1:$BA$1,0),0)-VLOOKUP($M69,$AN:$BA,MATCH($AX$1,$AN$1:$BA$1,0),0)+1))),
IF($M69="지정 캐릭터 PP",
  IF(AND(OR($B69=10,$B69=11),$M69=OFFSET($M69,-1,0)),OFFSET(R69,-1,0),
    INT($O69*VLOOKUP($M69,$AN:$BA,MATCH($AX$1,$AN$1:$BA$1,0),0)*IF($O69&lt;=15,1,1+($O69-15)^0.5/8)*CHOOSE(MID($N69,7,1)+1,1,1.25,2)*(VLOOKUP($M69,$AN:$BA,MATCH($AY$1,$AN$1:$BA$1,0),0)+$I69*(VLOOKUP($M69,$AN:$BA,MATCH($AZ$1,$AN$1:$BA$1,0),0)-VLOOKUP($M69,$AN:$BA,MATCH($AY$1,$AN$1:$BA$1,0),0))))),
IF(OR($M69="안 지정 캐릭터 PP 일반등급",$M69="안 지정 캐릭터 PP 영웅등급"),
  IF(AND(OR($B69=10,$B69=11),$M69=OFFSET($M69,-1,0)),OFFSET(R69,-1,0),
    $O69*VLOOKUP($M69,$AN:$BA,MATCH($AX$1,$AN$1:$BA$1,0),0)),
"그외없음")))))))</f>
        <v>16</v>
      </c>
      <c r="S69" t="str">
        <f ca="1">IF(OR(ISNUMBER(N69),N69="삭제"),"",
IF(LEFT(N69,5)="Equip",
  IF($BN$1&lt;VLOOKUP(N69,[1]EquipTable!$1:$1048576,MATCH("업데이트순번",[1]EquipTable!$1:$1,0),0),"업데이트순번이상",""),
IF(LEFT(N69,5)="Actor",
  IF($BW$1&lt;VLOOKUP(N69,[2]ActorTable!$1:$1048576,MATCH("업데이트순번",[2]ActorTable!$1:$1,0),0),"업데이트순번이상",""),
"그외없음")))</f>
        <v/>
      </c>
      <c r="T69">
        <f t="shared" ca="1" si="36"/>
        <v>1</v>
      </c>
      <c r="U69" t="s">
        <v>83</v>
      </c>
      <c r="V69" t="s">
        <v>304</v>
      </c>
      <c r="W69">
        <v>1</v>
      </c>
      <c r="X69" t="s">
        <v>129</v>
      </c>
      <c r="Z69">
        <v>1200</v>
      </c>
      <c r="AA69" t="str">
        <f t="shared" ca="1" si="37"/>
        <v>fe</v>
      </c>
      <c r="AB69" t="s">
        <v>83</v>
      </c>
      <c r="AC69" t="s">
        <v>259</v>
      </c>
      <c r="AD69">
        <v>1</v>
      </c>
      <c r="AE69" t="s">
        <v>129</v>
      </c>
      <c r="AG69">
        <v>1200</v>
      </c>
      <c r="AH69" t="str">
        <f t="shared" si="38"/>
        <v/>
      </c>
      <c r="AI69" t="str">
        <f ca="1">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원시 부족 지팡이</v>
      </c>
      <c r="AJ69">
        <v>1</v>
      </c>
      <c r="AK69"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v>
      </c>
      <c r="AL69" t="str">
        <f t="shared" ca="1" si="39"/>
        <v>{"dy":7,"sl":7,"tp":"fe","vl":"Equip3101","cn":1,"pt":"GO","pr":1200}</v>
      </c>
      <c r="BK69">
        <f ca="1">IF(VLOOKUP($BT69,[1]EquipTable!$1:$1048576,MATCH("업데이트순번",[1]EquipTable!$1:$1,0),0)&lt;=$BN$1,1,0)
*IF(MID(BT69,7,1)="4",0.1,1)</f>
        <v>1</v>
      </c>
      <c r="BL69">
        <f ca="1">IF(VLOOKUP($BT69,[1]EquipTable!$1:$1048576,MATCH("업데이트순번",[1]EquipTable!$1:$1,0),0)&lt;=$BN$1,1,0)
*IF(MID(BT69,7,1)="4",0.1,1)
*IF(AND(MID(BT69,7,1)&lt;&gt;"4",OR(MID(BT69,6,1)="6",MID(BT69,6,1)="7")),3,1)</f>
        <v>1</v>
      </c>
      <c r="BM69">
        <f ca="1">IF(VLOOKUP($BT69,[1]EquipTable!$1:$1048576,MATCH("업데이트순번",[1]EquipTable!$1:$1,0),0)&lt;=$BN$1,1,0)
*IF(MID(BT69,7,1)="4",0.1,1)
*IF(AND(MID(BT69,7,1)&lt;&gt;"4",MID(BT69,6,1)="8"),4,1)</f>
        <v>1</v>
      </c>
      <c r="BN69">
        <f t="shared" ca="1" si="41"/>
        <v>1.3550135501355014E-2</v>
      </c>
      <c r="BO69">
        <f t="shared" ca="1" si="42"/>
        <v>9.4517958412098316E-3</v>
      </c>
      <c r="BP69">
        <f t="shared" ca="1" si="43"/>
        <v>1.0224948875255624E-2</v>
      </c>
      <c r="BQ69">
        <f t="shared" ca="1" si="44"/>
        <v>0.56910569105691056</v>
      </c>
      <c r="BR69">
        <f t="shared" ca="1" si="45"/>
        <v>0.3969754253308127</v>
      </c>
      <c r="BS69">
        <f t="shared" ca="1" si="46"/>
        <v>0.42944785276073577</v>
      </c>
      <c r="BT69" t="str">
        <f ca="1">OFFSET([1]EquipTable!$A$1,ROW()-1,0)</f>
        <v>Equip5002</v>
      </c>
    </row>
    <row r="70" spans="1:72">
      <c r="A70">
        <v>7</v>
      </c>
      <c r="B70">
        <v>8</v>
      </c>
      <c r="C70">
        <f t="shared" si="32"/>
        <v>0</v>
      </c>
      <c r="D70">
        <f t="shared" ca="1" si="31"/>
        <v>0.20674209906546648</v>
      </c>
      <c r="E70">
        <f t="shared" ca="1" si="31"/>
        <v>0.60667059866496731</v>
      </c>
      <c r="F70">
        <f t="shared" ca="1" si="31"/>
        <v>0.14137108927871633</v>
      </c>
      <c r="G70">
        <f t="shared" ca="1" si="31"/>
        <v>0.53673457666610369</v>
      </c>
      <c r="H70">
        <f t="shared" ca="1" si="31"/>
        <v>0.35706940245408425</v>
      </c>
      <c r="I70">
        <f t="shared" ca="1" si="31"/>
        <v>0.82911976062316983</v>
      </c>
      <c r="M70" t="str">
        <f t="shared" ca="1" si="33"/>
        <v>삭제</v>
      </c>
      <c r="N70" t="str">
        <f t="shared" ca="1" si="34"/>
        <v>삭제</v>
      </c>
      <c r="O70" t="str">
        <f t="shared" ca="1" si="35"/>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INT(VLOOKUP($M70,$AN:$BA,MATCH($AX$1,$AN$1:$BA$1,0),0)*(VLOOKUP($N70,[2]ActorTable!$1:$1048576,MATCH("표준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VLOOKUP($M70,$AN:$BA,MATCH($AZ$1,$AN$1:$BA$1,0),0)+INT($H70*(VLOOKUP($M70,$AN:$BA,MATCH($BA$1,$AN$1:$BA$1,0),0)-VLOOKUP($M70,$AN:$BA,MATCH($AZ$1,$AN$1:$BA$1,0),0)+1))),
IF($M70="지정 캐릭터 PP",
  IF(AND(OR($B70=10,$B70=11),$M70=OFFSET($M70,-1,0)),OFFSET(Q70,-1,0),
    INT($O70*VLOOKUP($M70,$AN:$BA,MATCH($AX$1,$AN$1:$BA$1,0),0)*IF($O70&lt;=15,1,1+($O70-15)^0.5/8)*CHOOSE(MID($N70,7,1)+1,1,1.25,2))),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영웅등급"),VLOOKUP($M70,$AN:$BA,MATCH($AX$1,$AN$1:$BA$1,0),0),
IF(OR($M70="지정 캐릭터",IF(ISERROR(FIND("지정 캐릭터 LBP",$M70)),0,1)),
  IF(AND(OR($B70=10,$B70=11),$M70=OFFSET($M70,-1,0)),OFFSET(R70,-1,0),
    INT(VLOOKUP($M70,$AN:$BA,MATCH($AX$1,$AN$1:$BA$1,0),0)*(VLOOKUP($N70,[2]ActorTable!$1:$1048576,MATCH("표준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VLOOKUP($M70,$AN:$BA,MATCH($AX$1,$AN$1:$BA$1,0),0)+INT($I70*(VLOOKUP($M70,$AN:$BA,MATCH($AY$1,$AN$1:$BA$1,0),0)-VLOOKUP($M70,$AN:$BA,MATCH($AX$1,$AN$1:$BA$1,0),0)+1))),
IF($M70="지정 캐릭터 PP",
  IF(AND(OR($B70=10,$B70=11),$M70=OFFSET($M70,-1,0)),OFFSET(R70,-1,0),
    INT($O70*VLOOKUP($M70,$AN:$BA,MATCH($AX$1,$AN$1:$BA$1,0),0)*IF($O70&lt;=15,1,1+($O70-15)^0.5/8)*CHOOSE(MID($N70,7,1)+1,1,1.25,2)*(VLOOKUP($M70,$AN:$BA,MATCH($AY$1,$AN$1:$BA$1,0),0)+$I70*(VLOOKUP($M70,$AN:$BA,MATCH($AZ$1,$AN$1:$BA$1,0),0)-VLOOKUP($M70,$AN:$BA,MATCH($AY$1,$AN$1:$BA$1,0),0))))),
IF(OR($M70="안 지정 캐릭터 PP 일반등급",$M70="안 지정 캐릭터 PP 영웅등급"),
  IF(AND(OR($B70=10,$B70=11),$M70=OFFSET($M70,-1,0)),OFFSET(R70,-1,0),
    $O70*VLOOKUP($M70,$AN:$BA,MATCH($AX$1,$AN$1:$BA$1,0),0)),
"그외없음")))))))</f>
        <v>삭제</v>
      </c>
      <c r="S70" t="str">
        <f ca="1">IF(OR(ISNUMBER(N70),N70="삭제"),"",
IF(LEFT(N70,5)="Equip",
  IF($BN$1&lt;VLOOKUP(N70,[1]EquipTable!$1:$1048576,MATCH("업데이트순번",[1]EquipTable!$1:$1,0),0),"업데이트순번이상",""),
IF(LEFT(N70,5)="Actor",
  IF($BW$1&lt;VLOOKUP(N70,[2]ActorTable!$1:$1048576,MATCH("업데이트순번",[2]ActorTable!$1:$1,0),0),"업데이트순번이상",""),
"그외없음")))</f>
        <v/>
      </c>
      <c r="T70">
        <f t="shared" ca="1" si="36"/>
        <v>0</v>
      </c>
      <c r="AA70" t="str">
        <f t="shared" ca="1" si="37"/>
        <v/>
      </c>
      <c r="AH70" t="str">
        <f t="shared" si="38"/>
        <v/>
      </c>
      <c r="AI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
      </c>
      <c r="AJ70">
        <v>1</v>
      </c>
      <c r="AK70"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v>
      </c>
      <c r="AL70" t="str">
        <f t="shared" ca="1" si="39"/>
        <v>{"dy":7,"sl":8}</v>
      </c>
      <c r="BK70">
        <f ca="1">IF(VLOOKUP($BT70,[1]EquipTable!$1:$1048576,MATCH("업데이트순번",[1]EquipTable!$1:$1,0),0)&lt;=$BN$1,1,0)
*IF(MID(BT70,7,1)="4",0.1,1)</f>
        <v>1</v>
      </c>
      <c r="BL70">
        <f ca="1">IF(VLOOKUP($BT70,[1]EquipTable!$1:$1048576,MATCH("업데이트순번",[1]EquipTable!$1:$1,0),0)&lt;=$BN$1,1,0)
*IF(MID(BT70,7,1)="4",0.1,1)
*IF(AND(MID(BT70,7,1)&lt;&gt;"4",OR(MID(BT70,6,1)="6",MID(BT70,6,1)="7")),3,1)</f>
        <v>1</v>
      </c>
      <c r="BM70">
        <f ca="1">IF(VLOOKUP($BT70,[1]EquipTable!$1:$1048576,MATCH("업데이트순번",[1]EquipTable!$1:$1,0),0)&lt;=$BN$1,1,0)
*IF(MID(BT70,7,1)="4",0.1,1)
*IF(AND(MID(BT70,7,1)&lt;&gt;"4",MID(BT70,6,1)="8"),4,1)</f>
        <v>1</v>
      </c>
      <c r="BN70">
        <f t="shared" ca="1" si="41"/>
        <v>1.3550135501355014E-2</v>
      </c>
      <c r="BO70">
        <f t="shared" ca="1" si="42"/>
        <v>9.4517958412098316E-3</v>
      </c>
      <c r="BP70">
        <f t="shared" ca="1" si="43"/>
        <v>1.0224948875255624E-2</v>
      </c>
      <c r="BQ70">
        <f t="shared" ca="1" si="44"/>
        <v>0.58265582655826553</v>
      </c>
      <c r="BR70">
        <f t="shared" ca="1" si="45"/>
        <v>0.40642722117202251</v>
      </c>
      <c r="BS70">
        <f t="shared" ca="1" si="46"/>
        <v>0.43967280163599137</v>
      </c>
      <c r="BT70" t="str">
        <f ca="1">OFFSET([1]EquipTable!$A$1,ROW()-1,0)</f>
        <v>Equip5101</v>
      </c>
    </row>
    <row r="71" spans="1:72">
      <c r="A71">
        <v>7</v>
      </c>
      <c r="B71">
        <v>9</v>
      </c>
      <c r="C71">
        <f t="shared" si="32"/>
        <v>0</v>
      </c>
      <c r="D71">
        <f t="shared" ca="1" si="31"/>
        <v>0.24045660038380712</v>
      </c>
      <c r="E71">
        <f t="shared" ca="1" si="31"/>
        <v>0.91481018152325544</v>
      </c>
      <c r="F71">
        <f t="shared" ca="1" si="31"/>
        <v>0.28977112766764157</v>
      </c>
      <c r="G71">
        <f t="shared" ca="1" si="31"/>
        <v>0.73194350589913348</v>
      </c>
      <c r="H71">
        <f t="shared" ca="1" si="31"/>
        <v>0.35940497989579445</v>
      </c>
      <c r="I71">
        <f t="shared" ca="1" si="31"/>
        <v>0.44208201965214944</v>
      </c>
      <c r="M71" t="str">
        <f t="shared" ca="1" si="33"/>
        <v>삭제</v>
      </c>
      <c r="N71" t="str">
        <f t="shared" ca="1" si="34"/>
        <v>삭제</v>
      </c>
      <c r="O71" t="str">
        <f t="shared" ca="1" si="35"/>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INT(VLOOKUP($M71,$AN:$BA,MATCH($AX$1,$AN$1:$BA$1,0),0)*(VLOOKUP($N71,[2]ActorTable!$1:$1048576,MATCH("표준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VLOOKUP($M71,$AN:$BA,MATCH($AZ$1,$AN$1:$BA$1,0),0)+INT($H71*(VLOOKUP($M71,$AN:$BA,MATCH($BA$1,$AN$1:$BA$1,0),0)-VLOOKUP($M71,$AN:$BA,MATCH($AZ$1,$AN$1:$BA$1,0),0)+1))),
IF($M71="지정 캐릭터 PP",
  IF(AND(OR($B71=10,$B71=11),$M71=OFFSET($M71,-1,0)),OFFSET(Q71,-1,0),
    INT($O71*VLOOKUP($M71,$AN:$BA,MATCH($AX$1,$AN$1:$BA$1,0),0)*IF($O71&lt;=15,1,1+($O71-15)^0.5/8)*CHOOSE(MID($N71,7,1)+1,1,1.25,2))),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영웅등급"),VLOOKUP($M71,$AN:$BA,MATCH($AX$1,$AN$1:$BA$1,0),0),
IF(OR($M71="지정 캐릭터",IF(ISERROR(FIND("지정 캐릭터 LBP",$M71)),0,1)),
  IF(AND(OR($B71=10,$B71=11),$M71=OFFSET($M71,-1,0)),OFFSET(R71,-1,0),
    INT(VLOOKUP($M71,$AN:$BA,MATCH($AX$1,$AN$1:$BA$1,0),0)*(VLOOKUP($N71,[2]ActorTable!$1:$1048576,MATCH("표준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VLOOKUP($M71,$AN:$BA,MATCH($AX$1,$AN$1:$BA$1,0),0)+INT($I71*(VLOOKUP($M71,$AN:$BA,MATCH($AY$1,$AN$1:$BA$1,0),0)-VLOOKUP($M71,$AN:$BA,MATCH($AX$1,$AN$1:$BA$1,0),0)+1))),
IF($M71="지정 캐릭터 PP",
  IF(AND(OR($B71=10,$B71=11),$M71=OFFSET($M71,-1,0)),OFFSET(R71,-1,0),
    INT($O71*VLOOKUP($M71,$AN:$BA,MATCH($AX$1,$AN$1:$BA$1,0),0)*IF($O71&lt;=15,1,1+($O71-15)^0.5/8)*CHOOSE(MID($N71,7,1)+1,1,1.25,2)*(VLOOKUP($M71,$AN:$BA,MATCH($AY$1,$AN$1:$BA$1,0),0)+$I71*(VLOOKUP($M71,$AN:$BA,MATCH($AZ$1,$AN$1:$BA$1,0),0)-VLOOKUP($M71,$AN:$BA,MATCH($AY$1,$AN$1:$BA$1,0),0))))),
IF(OR($M71="안 지정 캐릭터 PP 일반등급",$M71="안 지정 캐릭터 PP 영웅등급"),
  IF(AND(OR($B71=10,$B71=11),$M71=OFFSET($M71,-1,0)),OFFSET(R71,-1,0),
    $O71*VLOOKUP($M71,$AN:$BA,MATCH($AX$1,$AN$1:$BA$1,0),0)),
"그외없음")))))))</f>
        <v>삭제</v>
      </c>
      <c r="S71" t="str">
        <f ca="1">IF(OR(ISNUMBER(N71),N71="삭제"),"",
IF(LEFT(N71,5)="Equip",
  IF($BN$1&lt;VLOOKUP(N71,[1]EquipTable!$1:$1048576,MATCH("업데이트순번",[1]EquipTable!$1:$1,0),0),"업데이트순번이상",""),
IF(LEFT(N71,5)="Actor",
  IF($BW$1&lt;VLOOKUP(N71,[2]ActorTable!$1:$1048576,MATCH("업데이트순번",[2]ActorTable!$1:$1,0),0),"업데이트순번이상",""),
"그외없음")))</f>
        <v/>
      </c>
      <c r="T71">
        <f t="shared" ca="1" si="36"/>
        <v>0</v>
      </c>
      <c r="AA71" t="str">
        <f t="shared" ca="1" si="37"/>
        <v/>
      </c>
      <c r="AH71" t="str">
        <f t="shared" si="38"/>
        <v/>
      </c>
      <c r="AI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
      </c>
      <c r="AJ71">
        <v>1</v>
      </c>
      <c r="AK71"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v>
      </c>
      <c r="AL71" t="str">
        <f t="shared" ca="1" si="39"/>
        <v>{"dy":7,"sl":9}</v>
      </c>
      <c r="BK71">
        <f ca="1">IF(VLOOKUP($BT71,[1]EquipTable!$1:$1048576,MATCH("업데이트순번",[1]EquipTable!$1:$1,0),0)&lt;=$BN$1,1,0)
*IF(MID(BT71,7,1)="4",0.1,1)</f>
        <v>1</v>
      </c>
      <c r="BL71">
        <f ca="1">IF(VLOOKUP($BT71,[1]EquipTable!$1:$1048576,MATCH("업데이트순번",[1]EquipTable!$1:$1,0),0)&lt;=$BN$1,1,0)
*IF(MID(BT71,7,1)="4",0.1,1)
*IF(AND(MID(BT71,7,1)&lt;&gt;"4",OR(MID(BT71,6,1)="6",MID(BT71,6,1)="7")),3,1)</f>
        <v>1</v>
      </c>
      <c r="BM71">
        <f ca="1">IF(VLOOKUP($BT71,[1]EquipTable!$1:$1048576,MATCH("업데이트순번",[1]EquipTable!$1:$1,0),0)&lt;=$BN$1,1,0)
*IF(MID(BT71,7,1)="4",0.1,1)
*IF(AND(MID(BT71,7,1)&lt;&gt;"4",MID(BT71,6,1)="8"),4,1)</f>
        <v>1</v>
      </c>
      <c r="BN71">
        <f t="shared" ca="1" si="41"/>
        <v>1.3550135501355014E-2</v>
      </c>
      <c r="BO71">
        <f t="shared" ca="1" si="42"/>
        <v>9.4517958412098316E-3</v>
      </c>
      <c r="BP71">
        <f t="shared" ca="1" si="43"/>
        <v>1.0224948875255624E-2</v>
      </c>
      <c r="BQ71">
        <f t="shared" ca="1" si="44"/>
        <v>0.59620596205962051</v>
      </c>
      <c r="BR71">
        <f t="shared" ca="1" si="45"/>
        <v>0.41587901701323232</v>
      </c>
      <c r="BS71">
        <f t="shared" ca="1" si="46"/>
        <v>0.44989775051124697</v>
      </c>
      <c r="BT71" t="str">
        <f ca="1">OFFSET([1]EquipTable!$A$1,ROW()-1,0)</f>
        <v>Equip5102</v>
      </c>
    </row>
    <row r="72" spans="1:72">
      <c r="A72">
        <v>8</v>
      </c>
      <c r="B72">
        <v>0</v>
      </c>
      <c r="C72">
        <f t="shared" si="32"/>
        <v>0</v>
      </c>
      <c r="D72">
        <f t="shared" ref="D72:I81" ca="1" si="47">RAND()</f>
        <v>0.25370056074005154</v>
      </c>
      <c r="E72">
        <f t="shared" ca="1" si="47"/>
        <v>0.20390542088865271</v>
      </c>
      <c r="F72">
        <f t="shared" ca="1" si="47"/>
        <v>0.90624460433755982</v>
      </c>
      <c r="G72">
        <f t="shared" ca="1" si="47"/>
        <v>0.50922836388497561</v>
      </c>
      <c r="H72">
        <f t="shared" ca="1" si="47"/>
        <v>0.66906493355447527</v>
      </c>
      <c r="I72">
        <f t="shared" ca="1" si="47"/>
        <v>0.47388210670819519</v>
      </c>
      <c r="M72" t="str">
        <f t="shared" ca="1" si="33"/>
        <v>지정 장비</v>
      </c>
      <c r="N72" t="str">
        <f t="shared" ca="1" si="34"/>
        <v>Equip1301</v>
      </c>
      <c r="O72">
        <f t="shared" ca="1" si="35"/>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GO</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INT(VLOOKUP($M72,$AN:$BA,MATCH($AX$1,$AN$1:$BA$1,0),0)*(VLOOKUP($N72,[2]ActorTable!$1:$1048576,MATCH("표준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VLOOKUP($M72,$AN:$BA,MATCH($AZ$1,$AN$1:$BA$1,0),0)+INT($H72*(VLOOKUP($M72,$AN:$BA,MATCH($BA$1,$AN$1:$BA$1,0),0)-VLOOKUP($M72,$AN:$BA,MATCH($AZ$1,$AN$1:$BA$1,0),0)+1))),
IF($M72="지정 캐릭터 PP",
  IF(AND(OR($B72=10,$B72=11),$M72=OFFSET($M72,-1,0)),OFFSET(Q72,-1,0),
    INT($O72*VLOOKUP($M72,$AN:$BA,MATCH($AX$1,$AN$1:$BA$1,0),0)*IF($O72&lt;=15,1,1+($O72-15)^0.5/8)*CHOOSE(MID($N72,7,1)+1,1,1.25,2))),
"그외없음")))))))</f>
        <v>삭제</v>
      </c>
      <c r="R72">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영웅등급"),VLOOKUP($M72,$AN:$BA,MATCH($AX$1,$AN$1:$BA$1,0),0),
IF(OR($M72="지정 캐릭터",IF(ISERROR(FIND("지정 캐릭터 LBP",$M72)),0,1)),
  IF(AND(OR($B72=10,$B72=11),$M72=OFFSET($M72,-1,0)),OFFSET(R72,-1,0),
    INT(VLOOKUP($M72,$AN:$BA,MATCH($AX$1,$AN$1:$BA$1,0),0)*(VLOOKUP($N72,[2]ActorTable!$1:$1048576,MATCH("표준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VLOOKUP($M72,$AN:$BA,MATCH($AX$1,$AN$1:$BA$1,0),0)+INT($I72*(VLOOKUP($M72,$AN:$BA,MATCH($AY$1,$AN$1:$BA$1,0),0)-VLOOKUP($M72,$AN:$BA,MATCH($AX$1,$AN$1:$BA$1,0),0)+1))),
IF($M72="지정 캐릭터 PP",
  IF(AND(OR($B72=10,$B72=11),$M72=OFFSET($M72,-1,0)),OFFSET(R72,-1,0),
    INT($O72*VLOOKUP($M72,$AN:$BA,MATCH($AX$1,$AN$1:$BA$1,0),0)*IF($O72&lt;=15,1,1+($O72-15)^0.5/8)*CHOOSE(MID($N72,7,1)+1,1,1.25,2)*(VLOOKUP($M72,$AN:$BA,MATCH($AY$1,$AN$1:$BA$1,0),0)+$I72*(VLOOKUP($M72,$AN:$BA,MATCH($AZ$1,$AN$1:$BA$1,0),0)-VLOOKUP($M72,$AN:$BA,MATCH($AY$1,$AN$1:$BA$1,0),0))))),
IF(OR($M72="안 지정 캐릭터 PP 일반등급",$M72="안 지정 캐릭터 PP 영웅등급"),
  IF(AND(OR($B72=10,$B72=11),$M72=OFFSET($M72,-1,0)),OFFSET(R72,-1,0),
    $O72*VLOOKUP($M72,$AN:$BA,MATCH($AX$1,$AN$1:$BA$1,0),0)),
"그외없음")))))))</f>
        <v>7500</v>
      </c>
      <c r="S72" t="str">
        <f ca="1">IF(OR(ISNUMBER(N72),N72="삭제"),"",
IF(LEFT(N72,5)="Equip",
  IF($BN$1&lt;VLOOKUP(N72,[1]EquipTable!$1:$1048576,MATCH("업데이트순번",[1]EquipTable!$1:$1,0),0),"업데이트순번이상",""),
IF(LEFT(N72,5)="Actor",
  IF($BW$1&lt;VLOOKUP(N72,[2]ActorTable!$1:$1048576,MATCH("업데이트순번",[2]ActorTable!$1:$1,0),0),"업데이트순번이상",""),
"그외없음")))</f>
        <v/>
      </c>
      <c r="T72">
        <f t="shared" ca="1" si="36"/>
        <v>0</v>
      </c>
      <c r="U72" t="s">
        <v>83</v>
      </c>
      <c r="V72" t="s">
        <v>187</v>
      </c>
      <c r="W72">
        <v>1</v>
      </c>
      <c r="X72" t="s">
        <v>129</v>
      </c>
      <c r="Z72">
        <v>29300</v>
      </c>
      <c r="AA72" t="str">
        <f t="shared" ca="1" si="37"/>
        <v>fe</v>
      </c>
      <c r="AB72" t="s">
        <v>83</v>
      </c>
      <c r="AC72" t="s">
        <v>256</v>
      </c>
      <c r="AD72">
        <v>1</v>
      </c>
      <c r="AE72" t="s">
        <v>129</v>
      </c>
      <c r="AG72">
        <v>7600</v>
      </c>
      <c r="AH72" t="str">
        <f t="shared" si="38"/>
        <v/>
      </c>
      <c r="AI72" t="str">
        <f ca="1">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왕조의 블레이드</v>
      </c>
      <c r="AJ72">
        <v>1</v>
      </c>
      <c r="AK72"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v>
      </c>
      <c r="AL72" t="str">
        <f t="shared" ca="1" si="39"/>
        <v>{"dy":8,"sl":0,"tp":"fe","vl":"Equip8102","cn":1,"pt":"GO","pr":7600}</v>
      </c>
      <c r="BK72">
        <f ca="1">IF(VLOOKUP($BT72,[1]EquipTable!$1:$1048576,MATCH("업데이트순번",[1]EquipTable!$1:$1,0),0)&lt;=$BN$1,1,0)
*IF(MID(BT72,7,1)="4",0.1,1)</f>
        <v>1</v>
      </c>
      <c r="BL72">
        <f ca="1">IF(VLOOKUP($BT72,[1]EquipTable!$1:$1048576,MATCH("업데이트순번",[1]EquipTable!$1:$1,0),0)&lt;=$BN$1,1,0)
*IF(MID(BT72,7,1)="4",0.1,1)
*IF(AND(MID(BT72,7,1)&lt;&gt;"4",OR(MID(BT72,6,1)="6",MID(BT72,6,1)="7")),3,1)</f>
        <v>1</v>
      </c>
      <c r="BM72">
        <f ca="1">IF(VLOOKUP($BT72,[1]EquipTable!$1:$1048576,MATCH("업데이트순번",[1]EquipTable!$1:$1,0),0)&lt;=$BN$1,1,0)
*IF(MID(BT72,7,1)="4",0.1,1)
*IF(AND(MID(BT72,7,1)&lt;&gt;"4",MID(BT72,6,1)="8"),4,1)</f>
        <v>1</v>
      </c>
      <c r="BN72">
        <f t="shared" ca="1" si="41"/>
        <v>1.3550135501355014E-2</v>
      </c>
      <c r="BO72">
        <f t="shared" ca="1" si="42"/>
        <v>9.4517958412098316E-3</v>
      </c>
      <c r="BP72">
        <f t="shared" ca="1" si="43"/>
        <v>1.0224948875255624E-2</v>
      </c>
      <c r="BQ72">
        <f t="shared" ca="1" si="44"/>
        <v>0.60975609756097549</v>
      </c>
      <c r="BR72">
        <f t="shared" ca="1" si="45"/>
        <v>0.42533081285444213</v>
      </c>
      <c r="BS72">
        <f t="shared" ca="1" si="46"/>
        <v>0.46012269938650258</v>
      </c>
      <c r="BT72" t="str">
        <f ca="1">OFFSET([1]EquipTable!$A$1,ROW()-1,0)</f>
        <v>Equip5201</v>
      </c>
    </row>
    <row r="73" spans="1:72">
      <c r="A73">
        <v>8</v>
      </c>
      <c r="B73">
        <v>1</v>
      </c>
      <c r="C73">
        <f t="shared" si="32"/>
        <v>0</v>
      </c>
      <c r="D73">
        <f t="shared" ca="1" si="47"/>
        <v>0.29441816609503868</v>
      </c>
      <c r="E73">
        <f t="shared" ca="1" si="47"/>
        <v>0.55753013043838284</v>
      </c>
      <c r="F73">
        <f t="shared" ca="1" si="47"/>
        <v>0.48264685467063762</v>
      </c>
      <c r="G73">
        <f t="shared" ca="1" si="47"/>
        <v>0.64384982293232162</v>
      </c>
      <c r="H73">
        <f t="shared" ca="1" si="47"/>
        <v>0.76905017736583325</v>
      </c>
      <c r="I73">
        <f t="shared" ca="1" si="47"/>
        <v>0.5353099350294207</v>
      </c>
      <c r="M73" t="str">
        <f t="shared" ca="1" si="33"/>
        <v>지정 장비</v>
      </c>
      <c r="N73" t="str">
        <f t="shared" ca="1" si="34"/>
        <v>Equip5001</v>
      </c>
      <c r="O73">
        <f t="shared" ca="1" si="35"/>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GO</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INT(VLOOKUP($M73,$AN:$BA,MATCH($AX$1,$AN$1:$BA$1,0),0)*(VLOOKUP($N73,[2]ActorTable!$1:$1048576,MATCH("표준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VLOOKUP($M73,$AN:$BA,MATCH($AZ$1,$AN$1:$BA$1,0),0)+INT($H73*(VLOOKUP($M73,$AN:$BA,MATCH($BA$1,$AN$1:$BA$1,0),0)-VLOOKUP($M73,$AN:$BA,MATCH($AZ$1,$AN$1:$BA$1,0),0)+1))),
IF($M73="지정 캐릭터 PP",
  IF(AND(OR($B73=10,$B73=11),$M73=OFFSET($M73,-1,0)),OFFSET(Q73,-1,0),
    INT($O73*VLOOKUP($M73,$AN:$BA,MATCH($AX$1,$AN$1:$BA$1,0),0)*IF($O73&lt;=15,1,1+($O73-15)^0.5/8)*CHOOSE(MID($N73,7,1)+1,1,1.25,2))),
"그외없음")))))))</f>
        <v>삭제</v>
      </c>
      <c r="R73">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영웅등급"),VLOOKUP($M73,$AN:$BA,MATCH($AX$1,$AN$1:$BA$1,0),0),
IF(OR($M73="지정 캐릭터",IF(ISERROR(FIND("지정 캐릭터 LBP",$M73)),0,1)),
  IF(AND(OR($B73=10,$B73=11),$M73=OFFSET($M73,-1,0)),OFFSET(R73,-1,0),
    INT(VLOOKUP($M73,$AN:$BA,MATCH($AX$1,$AN$1:$BA$1,0),0)*(VLOOKUP($N73,[2]ActorTable!$1:$1048576,MATCH("표준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VLOOKUP($M73,$AN:$BA,MATCH($AX$1,$AN$1:$BA$1,0),0)+INT($I73*(VLOOKUP($M73,$AN:$BA,MATCH($AY$1,$AN$1:$BA$1,0),0)-VLOOKUP($M73,$AN:$BA,MATCH($AX$1,$AN$1:$BA$1,0),0)+1))),
IF($M73="지정 캐릭터 PP",
  IF(AND(OR($B73=10,$B73=11),$M73=OFFSET($M73,-1,0)),OFFSET(R73,-1,0),
    INT($O73*VLOOKUP($M73,$AN:$BA,MATCH($AX$1,$AN$1:$BA$1,0),0)*IF($O73&lt;=15,1,1+($O73-15)^0.5/8)*CHOOSE(MID($N73,7,1)+1,1,1.25,2)*(VLOOKUP($M73,$AN:$BA,MATCH($AY$1,$AN$1:$BA$1,0),0)+$I73*(VLOOKUP($M73,$AN:$BA,MATCH($AZ$1,$AN$1:$BA$1,0),0)-VLOOKUP($M73,$AN:$BA,MATCH($AY$1,$AN$1:$BA$1,0),0))))),
IF(OR($M73="안 지정 캐릭터 PP 일반등급",$M73="안 지정 캐릭터 PP 영웅등급"),
  IF(AND(OR($B73=10,$B73=11),$M73=OFFSET($M73,-1,0)),OFFSET(R73,-1,0),
    $O73*VLOOKUP($M73,$AN:$BA,MATCH($AX$1,$AN$1:$BA$1,0),0)),
"그외없음")))))))</f>
        <v>800</v>
      </c>
      <c r="S73" t="str">
        <f ca="1">IF(OR(ISNUMBER(N73),N73="삭제"),"",
IF(LEFT(N73,5)="Equip",
  IF($BN$1&lt;VLOOKUP(N73,[1]EquipTable!$1:$1048576,MATCH("업데이트순번",[1]EquipTable!$1:$1,0),0),"업데이트순번이상",""),
IF(LEFT(N73,5)="Actor",
  IF($BW$1&lt;VLOOKUP(N73,[2]ActorTable!$1:$1048576,MATCH("업데이트순번",[2]ActorTable!$1:$1,0),0),"업데이트순번이상",""),
"그외없음")))</f>
        <v/>
      </c>
      <c r="T73">
        <f t="shared" ca="1" si="36"/>
        <v>0</v>
      </c>
      <c r="U73" t="s">
        <v>83</v>
      </c>
      <c r="V73" t="s">
        <v>270</v>
      </c>
      <c r="W73">
        <v>1</v>
      </c>
      <c r="X73" t="s">
        <v>129</v>
      </c>
      <c r="Z73">
        <v>1300</v>
      </c>
      <c r="AA73" t="str">
        <f t="shared" ca="1" si="37"/>
        <v>fe</v>
      </c>
      <c r="AB73" t="s">
        <v>83</v>
      </c>
      <c r="AC73" t="s">
        <v>187</v>
      </c>
      <c r="AD73">
        <v>1</v>
      </c>
      <c r="AE73" t="s">
        <v>133</v>
      </c>
      <c r="AG73">
        <v>43</v>
      </c>
      <c r="AH73" t="str">
        <f t="shared" si="38"/>
        <v/>
      </c>
      <c r="AI73" t="str">
        <f ca="1">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M29 그레이트소드</v>
      </c>
      <c r="AJ73">
        <v>1</v>
      </c>
      <c r="AK73"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v>
      </c>
      <c r="AL73" t="str">
        <f t="shared" ca="1" si="39"/>
        <v>{"dy":8,"sl":1,"tp":"fe","vl":"Equip8201","cn":1,"pt":"DI","pr":43}</v>
      </c>
      <c r="BK73">
        <f ca="1">IF(VLOOKUP($BT73,[1]EquipTable!$1:$1048576,MATCH("업데이트순번",[1]EquipTable!$1:$1,0),0)&lt;=$BN$1,1,0)
*IF(MID(BT73,7,1)="4",0.1,1)</f>
        <v>1</v>
      </c>
      <c r="BL73">
        <f ca="1">IF(VLOOKUP($BT73,[1]EquipTable!$1:$1048576,MATCH("업데이트순번",[1]EquipTable!$1:$1,0),0)&lt;=$BN$1,1,0)
*IF(MID(BT73,7,1)="4",0.1,1)
*IF(AND(MID(BT73,7,1)&lt;&gt;"4",OR(MID(BT73,6,1)="6",MID(BT73,6,1)="7")),3,1)</f>
        <v>1</v>
      </c>
      <c r="BM73">
        <f ca="1">IF(VLOOKUP($BT73,[1]EquipTable!$1:$1048576,MATCH("업데이트순번",[1]EquipTable!$1:$1,0),0)&lt;=$BN$1,1,0)
*IF(MID(BT73,7,1)="4",0.1,1)
*IF(AND(MID(BT73,7,1)&lt;&gt;"4",MID(BT73,6,1)="8"),4,1)</f>
        <v>1</v>
      </c>
      <c r="BN73">
        <f t="shared" ca="1" si="41"/>
        <v>1.3550135501355014E-2</v>
      </c>
      <c r="BO73">
        <f t="shared" ca="1" si="42"/>
        <v>9.4517958412098316E-3</v>
      </c>
      <c r="BP73">
        <f t="shared" ca="1" si="43"/>
        <v>1.0224948875255624E-2</v>
      </c>
      <c r="BQ73">
        <f t="shared" ca="1" si="44"/>
        <v>0.62330623306233046</v>
      </c>
      <c r="BR73">
        <f t="shared" ca="1" si="45"/>
        <v>0.43478260869565194</v>
      </c>
      <c r="BS73">
        <f t="shared" ca="1" si="46"/>
        <v>0.47034764826175818</v>
      </c>
      <c r="BT73" t="str">
        <f ca="1">OFFSET([1]EquipTable!$A$1,ROW()-1,0)</f>
        <v>Equip5202</v>
      </c>
    </row>
    <row r="74" spans="1:72">
      <c r="A74">
        <v>8</v>
      </c>
      <c r="B74">
        <v>2</v>
      </c>
      <c r="C74">
        <f t="shared" si="32"/>
        <v>0</v>
      </c>
      <c r="D74">
        <f t="shared" ca="1" si="47"/>
        <v>4.2363582774800346E-2</v>
      </c>
      <c r="E74">
        <f t="shared" ca="1" si="47"/>
        <v>0.20293213426203671</v>
      </c>
      <c r="F74">
        <f t="shared" ca="1" si="47"/>
        <v>0.41754355778818886</v>
      </c>
      <c r="G74">
        <f t="shared" ca="1" si="47"/>
        <v>0.46007451229705143</v>
      </c>
      <c r="H74">
        <f t="shared" ca="1" si="47"/>
        <v>0.94534148500135251</v>
      </c>
      <c r="I74">
        <f t="shared" ca="1" si="47"/>
        <v>0.28638180592134255</v>
      </c>
      <c r="M74" t="str">
        <f t="shared" ca="1" si="33"/>
        <v>안 지정 캐릭터 PP 영웅등급</v>
      </c>
      <c r="N74">
        <f t="shared" ca="1" si="34"/>
        <v>20293</v>
      </c>
      <c r="O74">
        <f t="shared" ca="1" si="35"/>
        <v>10</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INT(VLOOKUP($M74,$AN:$BA,MATCH($AX$1,$AN$1:$BA$1,0),0)*(VLOOKUP($N74,[2]ActorTable!$1:$1048576,MATCH("표준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VLOOKUP($M74,$AN:$BA,MATCH($AZ$1,$AN$1:$BA$1,0),0)+INT($H74*(VLOOKUP($M74,$AN:$BA,MATCH($BA$1,$AN$1:$BA$1,0),0)-VLOOKUP($M74,$AN:$BA,MATCH($AZ$1,$AN$1:$BA$1,0),0)+1))),
IF($M74="지정 캐릭터 PP",
  IF(AND(OR($B74=10,$B74=11),$M74=OFFSET($M74,-1,0)),OFFSET(Q74,-1,0),
    INT($O74*VLOOKUP($M74,$AN:$BA,MATCH($AX$1,$AN$1:$BA$1,0),0)*IF($O74&lt;=15,1,1+($O74-15)^0.5/8)*CHOOSE(MID($N74,7,1)+1,1,1.25,2))),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영웅등급"),VLOOKUP($M74,$AN:$BA,MATCH($AX$1,$AN$1:$BA$1,0),0),
IF(OR($M74="지정 캐릭터",IF(ISERROR(FIND("지정 캐릭터 LBP",$M74)),0,1)),
  IF(AND(OR($B74=10,$B74=11),$M74=OFFSET($M74,-1,0)),OFFSET(R74,-1,0),
    INT(VLOOKUP($M74,$AN:$BA,MATCH($AX$1,$AN$1:$BA$1,0),0)*(VLOOKUP($N74,[2]ActorTable!$1:$1048576,MATCH("표준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VLOOKUP($M74,$AN:$BA,MATCH($AX$1,$AN$1:$BA$1,0),0)+INT($I74*(VLOOKUP($M74,$AN:$BA,MATCH($AY$1,$AN$1:$BA$1,0),0)-VLOOKUP($M74,$AN:$BA,MATCH($AX$1,$AN$1:$BA$1,0),0)+1))),
IF($M74="지정 캐릭터 PP",
  IF(AND(OR($B74=10,$B74=11),$M74=OFFSET($M74,-1,0)),OFFSET(R74,-1,0),
    INT($O74*VLOOKUP($M74,$AN:$BA,MATCH($AX$1,$AN$1:$BA$1,0),0)*IF($O74&lt;=15,1,1+($O74-15)^0.5/8)*CHOOSE(MID($N74,7,1)+1,1,1.25,2)*(VLOOKUP($M74,$AN:$BA,MATCH($AY$1,$AN$1:$BA$1,0),0)+$I74*(VLOOKUP($M74,$AN:$BA,MATCH($AZ$1,$AN$1:$BA$1,0),0)-VLOOKUP($M74,$AN:$BA,MATCH($AY$1,$AN$1:$BA$1,0),0))))),
IF(OR($M74="안 지정 캐릭터 PP 일반등급",$M74="안 지정 캐릭터 PP 영웅등급"),
  IF(AND(OR($B74=10,$B74=11),$M74=OFFSET($M74,-1,0)),OFFSET(R74,-1,0),
    $O74*VLOOKUP($M74,$AN:$BA,MATCH($AX$1,$AN$1:$BA$1,0),0)),
"그외없음")))))))</f>
        <v>1000</v>
      </c>
      <c r="S74" t="str">
        <f ca="1">IF(OR(ISNUMBER(N74),N74="삭제"),"",
IF(LEFT(N74,5)="Equip",
  IF($BN$1&lt;VLOOKUP(N74,[1]EquipTable!$1:$1048576,MATCH("업데이트순번",[1]EquipTable!$1:$1,0),0),"업데이트순번이상",""),
IF(LEFT(N74,5)="Actor",
  IF($BW$1&lt;VLOOKUP(N74,[2]ActorTable!$1:$1048576,MATCH("업데이트순번",[2]ActorTable!$1:$1,0),0),"업데이트순번이상",""),
"그외없음")))</f>
        <v/>
      </c>
      <c r="T74">
        <f t="shared" ca="1" si="36"/>
        <v>0</v>
      </c>
      <c r="U74" t="s">
        <v>92</v>
      </c>
      <c r="V74">
        <v>94991</v>
      </c>
      <c r="W74">
        <v>14</v>
      </c>
      <c r="X74" t="s">
        <v>129</v>
      </c>
      <c r="Z74">
        <v>1400</v>
      </c>
      <c r="AA74" t="str">
        <f t="shared" ca="1" si="37"/>
        <v>uph</v>
      </c>
      <c r="AB74" t="s">
        <v>92</v>
      </c>
      <c r="AC74">
        <v>30182</v>
      </c>
      <c r="AD74">
        <v>10</v>
      </c>
      <c r="AE74" t="s">
        <v>129</v>
      </c>
      <c r="AG74">
        <v>1000</v>
      </c>
      <c r="AH74" t="str">
        <f t="shared" si="38"/>
        <v/>
      </c>
      <c r="AI74" t="str">
        <f>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
      </c>
      <c r="AJ74">
        <v>1</v>
      </c>
      <c r="AK74"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v>
      </c>
      <c r="AL74" t="str">
        <f t="shared" ca="1" si="39"/>
        <v>{"dy":8,"sl":2,"tp":"uph","vl":"30182","cn":10,"pt":"GO","pr":1000}</v>
      </c>
      <c r="BK74">
        <f ca="1">IF(VLOOKUP($BT74,[1]EquipTable!$1:$1048576,MATCH("업데이트순번",[1]EquipTable!$1:$1,0),0)&lt;=$BN$1,1,0)
*IF(MID(BT74,7,1)="4",0.1,1)</f>
        <v>1</v>
      </c>
      <c r="BL74">
        <f ca="1">IF(VLOOKUP($BT74,[1]EquipTable!$1:$1048576,MATCH("업데이트순번",[1]EquipTable!$1:$1,0),0)&lt;=$BN$1,1,0)
*IF(MID(BT74,7,1)="4",0.1,1)
*IF(AND(MID(BT74,7,1)&lt;&gt;"4",OR(MID(BT74,6,1)="6",MID(BT74,6,1)="7")),3,1)</f>
        <v>1</v>
      </c>
      <c r="BM74">
        <f ca="1">IF(VLOOKUP($BT74,[1]EquipTable!$1:$1048576,MATCH("업데이트순번",[1]EquipTable!$1:$1,0),0)&lt;=$BN$1,1,0)
*IF(MID(BT74,7,1)="4",0.1,1)
*IF(AND(MID(BT74,7,1)&lt;&gt;"4",MID(BT74,6,1)="8"),4,1)</f>
        <v>1</v>
      </c>
      <c r="BN74">
        <f t="shared" ca="1" si="41"/>
        <v>1.3550135501355014E-2</v>
      </c>
      <c r="BO74">
        <f t="shared" ca="1" si="42"/>
        <v>9.4517958412098316E-3</v>
      </c>
      <c r="BP74">
        <f t="shared" ca="1" si="43"/>
        <v>1.0224948875255624E-2</v>
      </c>
      <c r="BQ74">
        <f t="shared" ca="1" si="44"/>
        <v>0.63685636856368544</v>
      </c>
      <c r="BR74">
        <f t="shared" ca="1" si="45"/>
        <v>0.44423440453686175</v>
      </c>
      <c r="BS74">
        <f t="shared" ca="1" si="46"/>
        <v>0.48057259713701378</v>
      </c>
      <c r="BT74" t="str">
        <f ca="1">OFFSET([1]EquipTable!$A$1,ROW()-1,0)</f>
        <v>Equip5301</v>
      </c>
    </row>
    <row r="75" spans="1:72">
      <c r="A75">
        <v>8</v>
      </c>
      <c r="B75">
        <v>3</v>
      </c>
      <c r="C75">
        <f t="shared" si="32"/>
        <v>0</v>
      </c>
      <c r="D75">
        <f t="shared" ca="1" si="47"/>
        <v>3.932670363065327E-2</v>
      </c>
      <c r="E75">
        <f t="shared" ca="1" si="47"/>
        <v>0.13512630505009404</v>
      </c>
      <c r="F75">
        <f t="shared" ca="1" si="47"/>
        <v>0.52597472113028632</v>
      </c>
      <c r="G75">
        <f t="shared" ca="1" si="47"/>
        <v>0.99909098552468967</v>
      </c>
      <c r="H75">
        <f t="shared" ca="1" si="47"/>
        <v>0.13886551331829322</v>
      </c>
      <c r="I75">
        <f t="shared" ca="1" si="47"/>
        <v>4.5912660509167535E-2</v>
      </c>
      <c r="M75" t="str">
        <f t="shared" ca="1" si="33"/>
        <v>안 지정 캐릭터 PP 영웅등급</v>
      </c>
      <c r="N75">
        <f t="shared" ca="1" si="34"/>
        <v>13512</v>
      </c>
      <c r="O75">
        <f t="shared" ca="1" si="35"/>
        <v>9</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INT(VLOOKUP($M75,$AN:$BA,MATCH($AX$1,$AN$1:$BA$1,0),0)*(VLOOKUP($N75,[2]ActorTable!$1:$1048576,MATCH("표준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VLOOKUP($M75,$AN:$BA,MATCH($AZ$1,$AN$1:$BA$1,0),0)+INT($H75*(VLOOKUP($M75,$AN:$BA,MATCH($BA$1,$AN$1:$BA$1,0),0)-VLOOKUP($M75,$AN:$BA,MATCH($AZ$1,$AN$1:$BA$1,0),0)+1))),
IF($M75="지정 캐릭터 PP",
  IF(AND(OR($B75=10,$B75=11),$M75=OFFSET($M75,-1,0)),OFFSET(Q75,-1,0),
    INT($O75*VLOOKUP($M75,$AN:$BA,MATCH($AX$1,$AN$1:$BA$1,0),0)*IF($O75&lt;=15,1,1+($O75-15)^0.5/8)*CHOOSE(MID($N75,7,1)+1,1,1.25,2))),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영웅등급"),VLOOKUP($M75,$AN:$BA,MATCH($AX$1,$AN$1:$BA$1,0),0),
IF(OR($M75="지정 캐릭터",IF(ISERROR(FIND("지정 캐릭터 LBP",$M75)),0,1)),
  IF(AND(OR($B75=10,$B75=11),$M75=OFFSET($M75,-1,0)),OFFSET(R75,-1,0),
    INT(VLOOKUP($M75,$AN:$BA,MATCH($AX$1,$AN$1:$BA$1,0),0)*(VLOOKUP($N75,[2]ActorTable!$1:$1048576,MATCH("표준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VLOOKUP($M75,$AN:$BA,MATCH($AX$1,$AN$1:$BA$1,0),0)+INT($I75*(VLOOKUP($M75,$AN:$BA,MATCH($AY$1,$AN$1:$BA$1,0),0)-VLOOKUP($M75,$AN:$BA,MATCH($AX$1,$AN$1:$BA$1,0),0)+1))),
IF($M75="지정 캐릭터 PP",
  IF(AND(OR($B75=10,$B75=11),$M75=OFFSET($M75,-1,0)),OFFSET(R75,-1,0),
    INT($O75*VLOOKUP($M75,$AN:$BA,MATCH($AX$1,$AN$1:$BA$1,0),0)*IF($O75&lt;=15,1,1+($O75-15)^0.5/8)*CHOOSE(MID($N75,7,1)+1,1,1.25,2)*(VLOOKUP($M75,$AN:$BA,MATCH($AY$1,$AN$1:$BA$1,0),0)+$I75*(VLOOKUP($M75,$AN:$BA,MATCH($AZ$1,$AN$1:$BA$1,0),0)-VLOOKUP($M75,$AN:$BA,MATCH($AY$1,$AN$1:$BA$1,0),0))))),
IF(OR($M75="안 지정 캐릭터 PP 일반등급",$M75="안 지정 캐릭터 PP 영웅등급"),
  IF(AND(OR($B75=10,$B75=11),$M75=OFFSET($M75,-1,0)),OFFSET(R75,-1,0),
    $O75*VLOOKUP($M75,$AN:$BA,MATCH($AX$1,$AN$1:$BA$1,0),0)),
"그외없음")))))))</f>
        <v>900</v>
      </c>
      <c r="S75" t="str">
        <f ca="1">IF(OR(ISNUMBER(N75),N75="삭제"),"",
IF(LEFT(N75,5)="Equip",
  IF($BN$1&lt;VLOOKUP(N75,[1]EquipTable!$1:$1048576,MATCH("업데이트순번",[1]EquipTable!$1:$1,0),0),"업데이트순번이상",""),
IF(LEFT(N75,5)="Actor",
  IF($BW$1&lt;VLOOKUP(N75,[2]ActorTable!$1:$1048576,MATCH("업데이트순번",[2]ActorTable!$1:$1,0),0),"업데이트순번이상",""),
"그외없음")))</f>
        <v/>
      </c>
      <c r="T75">
        <f t="shared" ca="1" si="36"/>
        <v>0</v>
      </c>
      <c r="U75" t="s">
        <v>93</v>
      </c>
      <c r="V75">
        <v>68464</v>
      </c>
      <c r="W75">
        <v>13</v>
      </c>
      <c r="X75" t="s">
        <v>129</v>
      </c>
      <c r="Z75">
        <v>1300</v>
      </c>
      <c r="AA75" t="str">
        <f t="shared" ca="1" si="37"/>
        <v>upn</v>
      </c>
      <c r="AB75" t="s">
        <v>93</v>
      </c>
      <c r="AC75">
        <v>80383</v>
      </c>
      <c r="AD75">
        <v>13</v>
      </c>
      <c r="AE75" t="s">
        <v>129</v>
      </c>
      <c r="AG75">
        <v>1300</v>
      </c>
      <c r="AH75" t="str">
        <f t="shared" si="38"/>
        <v/>
      </c>
      <c r="AI75" t="str">
        <f>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
      </c>
      <c r="AJ75">
        <v>1</v>
      </c>
      <c r="AK75"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v>
      </c>
      <c r="AL75" t="str">
        <f t="shared" ca="1" si="39"/>
        <v>{"dy":8,"sl":3,"tp":"upn","vl":"80383","cn":13,"pt":"GO","pr":1300}</v>
      </c>
      <c r="BK75">
        <f ca="1">IF(VLOOKUP($BT75,[1]EquipTable!$1:$1048576,MATCH("업데이트순번",[1]EquipTable!$1:$1,0),0)&lt;=$BN$1,1,0)
*IF(MID(BT75,7,1)="4",0.1,1)</f>
        <v>1</v>
      </c>
      <c r="BL75">
        <f ca="1">IF(VLOOKUP($BT75,[1]EquipTable!$1:$1048576,MATCH("업데이트순번",[1]EquipTable!$1:$1,0),0)&lt;=$BN$1,1,0)
*IF(MID(BT75,7,1)="4",0.1,1)
*IF(AND(MID(BT75,7,1)&lt;&gt;"4",OR(MID(BT75,6,1)="6",MID(BT75,6,1)="7")),3,1)</f>
        <v>1</v>
      </c>
      <c r="BM75">
        <f ca="1">IF(VLOOKUP($BT75,[1]EquipTable!$1:$1048576,MATCH("업데이트순번",[1]EquipTable!$1:$1,0),0)&lt;=$BN$1,1,0)
*IF(MID(BT75,7,1)="4",0.1,1)
*IF(AND(MID(BT75,7,1)&lt;&gt;"4",MID(BT75,6,1)="8"),4,1)</f>
        <v>1</v>
      </c>
      <c r="BN75">
        <f t="shared" ca="1" si="41"/>
        <v>1.3550135501355014E-2</v>
      </c>
      <c r="BO75">
        <f t="shared" ca="1" si="42"/>
        <v>9.4517958412098316E-3</v>
      </c>
      <c r="BP75">
        <f t="shared" ca="1" si="43"/>
        <v>1.0224948875255624E-2</v>
      </c>
      <c r="BQ75">
        <f t="shared" ca="1" si="44"/>
        <v>0.65040650406504041</v>
      </c>
      <c r="BR75">
        <f t="shared" ca="1" si="45"/>
        <v>0.45368620037807156</v>
      </c>
      <c r="BS75">
        <f t="shared" ca="1" si="46"/>
        <v>0.49079754601226938</v>
      </c>
      <c r="BT75" t="str">
        <f ca="1">OFFSET([1]EquipTable!$A$1,ROW()-1,0)</f>
        <v>Equip5302</v>
      </c>
    </row>
    <row r="76" spans="1:72">
      <c r="A76">
        <v>8</v>
      </c>
      <c r="B76">
        <v>4</v>
      </c>
      <c r="C76">
        <f t="shared" si="32"/>
        <v>0</v>
      </c>
      <c r="D76">
        <f t="shared" ca="1" si="47"/>
        <v>0.56845285133725076</v>
      </c>
      <c r="E76">
        <f t="shared" ca="1" si="47"/>
        <v>0.96093713205747866</v>
      </c>
      <c r="F76">
        <f t="shared" ca="1" si="47"/>
        <v>1.4927660618078931E-2</v>
      </c>
      <c r="G76">
        <f t="shared" ca="1" si="47"/>
        <v>0.20042153667597207</v>
      </c>
      <c r="H76">
        <f t="shared" ca="1" si="47"/>
        <v>4.4476611302332825E-2</v>
      </c>
      <c r="I76">
        <f t="shared" ca="1" si="47"/>
        <v>0.23153746750215731</v>
      </c>
      <c r="M76" t="str">
        <f t="shared" ca="1" si="33"/>
        <v>안 지정 캐릭터 PP 일반등급</v>
      </c>
      <c r="N76">
        <f t="shared" ca="1" si="34"/>
        <v>96093</v>
      </c>
      <c r="O76">
        <f t="shared" ca="1" si="35"/>
        <v>14</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INT(VLOOKUP($M76,$AN:$BA,MATCH($AX$1,$AN$1:$BA$1,0),0)*(VLOOKUP($N76,[2]ActorTable!$1:$1048576,MATCH("표준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VLOOKUP($M76,$AN:$BA,MATCH($AZ$1,$AN$1:$BA$1,0),0)+INT($H76*(VLOOKUP($M76,$AN:$BA,MATCH($BA$1,$AN$1:$BA$1,0),0)-VLOOKUP($M76,$AN:$BA,MATCH($AZ$1,$AN$1:$BA$1,0),0)+1))),
IF($M76="지정 캐릭터 PP",
  IF(AND(OR($B76=10,$B76=11),$M76=OFFSET($M76,-1,0)),OFFSET(Q76,-1,0),
    INT($O76*VLOOKUP($M76,$AN:$BA,MATCH($AX$1,$AN$1:$BA$1,0),0)*IF($O76&lt;=15,1,1+($O76-15)^0.5/8)*CHOOSE(MID($N76,7,1)+1,1,1.25,2))),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영웅등급"),VLOOKUP($M76,$AN:$BA,MATCH($AX$1,$AN$1:$BA$1,0),0),
IF(OR($M76="지정 캐릭터",IF(ISERROR(FIND("지정 캐릭터 LBP",$M76)),0,1)),
  IF(AND(OR($B76=10,$B76=11),$M76=OFFSET($M76,-1,0)),OFFSET(R76,-1,0),
    INT(VLOOKUP($M76,$AN:$BA,MATCH($AX$1,$AN$1:$BA$1,0),0)*(VLOOKUP($N76,[2]ActorTable!$1:$1048576,MATCH("표준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VLOOKUP($M76,$AN:$BA,MATCH($AX$1,$AN$1:$BA$1,0),0)+INT($I76*(VLOOKUP($M76,$AN:$BA,MATCH($AY$1,$AN$1:$BA$1,0),0)-VLOOKUP($M76,$AN:$BA,MATCH($AX$1,$AN$1:$BA$1,0),0)+1))),
IF($M76="지정 캐릭터 PP",
  IF(AND(OR($B76=10,$B76=11),$M76=OFFSET($M76,-1,0)),OFFSET(R76,-1,0),
    INT($O76*VLOOKUP($M76,$AN:$BA,MATCH($AX$1,$AN$1:$BA$1,0),0)*IF($O76&lt;=15,1,1+($O76-15)^0.5/8)*CHOOSE(MID($N76,7,1)+1,1,1.25,2)*(VLOOKUP($M76,$AN:$BA,MATCH($AY$1,$AN$1:$BA$1,0),0)+$I76*(VLOOKUP($M76,$AN:$BA,MATCH($AZ$1,$AN$1:$BA$1,0),0)-VLOOKUP($M76,$AN:$BA,MATCH($AY$1,$AN$1:$BA$1,0),0))))),
IF(OR($M76="안 지정 캐릭터 PP 일반등급",$M76="안 지정 캐릭터 PP 영웅등급"),
  IF(AND(OR($B76=10,$B76=11),$M76=OFFSET($M76,-1,0)),OFFSET(R76,-1,0),
    $O76*VLOOKUP($M76,$AN:$BA,MATCH($AX$1,$AN$1:$BA$1,0),0)),
"그외없음")))))))</f>
        <v>1400</v>
      </c>
      <c r="S76" t="str">
        <f ca="1">IF(OR(ISNUMBER(N76),N76="삭제"),"",
IF(LEFT(N76,5)="Equip",
  IF($BN$1&lt;VLOOKUP(N76,[1]EquipTable!$1:$1048576,MATCH("업데이트순번",[1]EquipTable!$1:$1,0),0),"업데이트순번이상",""),
IF(LEFT(N76,5)="Actor",
  IF($BW$1&lt;VLOOKUP(N76,[2]ActorTable!$1:$1048576,MATCH("업데이트순번",[2]ActorTable!$1:$1,0),0),"업데이트순번이상",""),
"그외없음")))</f>
        <v/>
      </c>
      <c r="T76">
        <f t="shared" ca="1" si="36"/>
        <v>0</v>
      </c>
      <c r="U76" t="s">
        <v>93</v>
      </c>
      <c r="V76">
        <v>24119</v>
      </c>
      <c r="W76">
        <v>10</v>
      </c>
      <c r="X76" t="s">
        <v>129</v>
      </c>
      <c r="Z76">
        <v>1000</v>
      </c>
      <c r="AA76" t="str">
        <f t="shared" ca="1" si="37"/>
        <v>upn</v>
      </c>
      <c r="AB76" t="s">
        <v>93</v>
      </c>
      <c r="AC76">
        <v>40132</v>
      </c>
      <c r="AD76">
        <v>11</v>
      </c>
      <c r="AE76" t="s">
        <v>129</v>
      </c>
      <c r="AG76">
        <v>1100</v>
      </c>
      <c r="AH76" t="str">
        <f t="shared" si="38"/>
        <v/>
      </c>
      <c r="AI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J76">
        <v>1</v>
      </c>
      <c r="AK76"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v>
      </c>
      <c r="AL76" t="str">
        <f t="shared" ca="1" si="39"/>
        <v>{"dy":8,"sl":4,"tp":"upn","vl":"40132","cn":11,"pt":"GO","pr":1100}</v>
      </c>
      <c r="BK76">
        <f ca="1">IF(VLOOKUP($BT76,[1]EquipTable!$1:$1048576,MATCH("업데이트순번",[1]EquipTable!$1:$1,0),0)&lt;=$BN$1,1,0)
*IF(MID(BT76,7,1)="4",0.1,1)</f>
        <v>0.1</v>
      </c>
      <c r="BL76">
        <f ca="1">IF(VLOOKUP($BT76,[1]EquipTable!$1:$1048576,MATCH("업데이트순번",[1]EquipTable!$1:$1,0),0)&lt;=$BN$1,1,0)
*IF(MID(BT76,7,1)="4",0.1,1)
*IF(AND(MID(BT76,7,1)&lt;&gt;"4",OR(MID(BT76,6,1)="6",MID(BT76,6,1)="7")),3,1)</f>
        <v>0.1</v>
      </c>
      <c r="BM76">
        <f ca="1">IF(VLOOKUP($BT76,[1]EquipTable!$1:$1048576,MATCH("업데이트순번",[1]EquipTable!$1:$1,0),0)&lt;=$BN$1,1,0)
*IF(MID(BT76,7,1)="4",0.1,1)
*IF(AND(MID(BT76,7,1)&lt;&gt;"4",MID(BT76,6,1)="8"),4,1)</f>
        <v>0.1</v>
      </c>
      <c r="BN76">
        <f t="shared" ca="1" si="41"/>
        <v>1.3550135501355016E-3</v>
      </c>
      <c r="BO76">
        <f t="shared" ca="1" si="42"/>
        <v>9.4517958412098323E-4</v>
      </c>
      <c r="BP76">
        <f t="shared" ca="1" si="43"/>
        <v>1.0224948875255625E-3</v>
      </c>
      <c r="BQ76">
        <f t="shared" ca="1" si="44"/>
        <v>0.66395663956639539</v>
      </c>
      <c r="BR76">
        <f t="shared" ca="1" si="45"/>
        <v>0.46313799621928137</v>
      </c>
      <c r="BS76">
        <f t="shared" ca="1" si="46"/>
        <v>0.50102249488752504</v>
      </c>
      <c r="BT76" t="str">
        <f ca="1">OFFSET([1]EquipTable!$A$1,ROW()-1,0)</f>
        <v>Equip5401</v>
      </c>
    </row>
    <row r="77" spans="1:72">
      <c r="A77">
        <v>8</v>
      </c>
      <c r="B77">
        <v>5</v>
      </c>
      <c r="C77">
        <f t="shared" si="32"/>
        <v>0</v>
      </c>
      <c r="D77">
        <f t="shared" ca="1" si="47"/>
        <v>0.97510792422026549</v>
      </c>
      <c r="E77">
        <f t="shared" ca="1" si="47"/>
        <v>0.79957955270036662</v>
      </c>
      <c r="F77">
        <f t="shared" ca="1" si="47"/>
        <v>0.62218514933803293</v>
      </c>
      <c r="G77">
        <f t="shared" ca="1" si="47"/>
        <v>0.24985672646202284</v>
      </c>
      <c r="H77">
        <f t="shared" ca="1" si="47"/>
        <v>0.33941479470735725</v>
      </c>
      <c r="I77">
        <f t="shared" ca="1" si="47"/>
        <v>0.8565819669267305</v>
      </c>
      <c r="M77" t="str">
        <f t="shared" ca="1" si="33"/>
        <v>안 지정 캐릭터 PP 일반등급</v>
      </c>
      <c r="N77">
        <f t="shared" ca="1" si="34"/>
        <v>79957</v>
      </c>
      <c r="O77">
        <f t="shared" ca="1" si="35"/>
        <v>13</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INT(VLOOKUP($M77,$AN:$BA,MATCH($AX$1,$AN$1:$BA$1,0),0)*(VLOOKUP($N77,[2]ActorTable!$1:$1048576,MATCH("표준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VLOOKUP($M77,$AN:$BA,MATCH($AZ$1,$AN$1:$BA$1,0),0)+INT($H77*(VLOOKUP($M77,$AN:$BA,MATCH($BA$1,$AN$1:$BA$1,0),0)-VLOOKUP($M77,$AN:$BA,MATCH($AZ$1,$AN$1:$BA$1,0),0)+1))),
IF($M77="지정 캐릭터 PP",
  IF(AND(OR($B77=10,$B77=11),$M77=OFFSET($M77,-1,0)),OFFSET(Q77,-1,0),
    INT($O77*VLOOKUP($M77,$AN:$BA,MATCH($AX$1,$AN$1:$BA$1,0),0)*IF($O77&lt;=15,1,1+($O77-15)^0.5/8)*CHOOSE(MID($N77,7,1)+1,1,1.25,2))),
"그외없음")))))))</f>
        <v>삭제</v>
      </c>
      <c r="R77">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영웅등급"),VLOOKUP($M77,$AN:$BA,MATCH($AX$1,$AN$1:$BA$1,0),0),
IF(OR($M77="지정 캐릭터",IF(ISERROR(FIND("지정 캐릭터 LBP",$M77)),0,1)),
  IF(AND(OR($B77=10,$B77=11),$M77=OFFSET($M77,-1,0)),OFFSET(R77,-1,0),
    INT(VLOOKUP($M77,$AN:$BA,MATCH($AX$1,$AN$1:$BA$1,0),0)*(VLOOKUP($N77,[2]ActorTable!$1:$1048576,MATCH("표준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VLOOKUP($M77,$AN:$BA,MATCH($AX$1,$AN$1:$BA$1,0),0)+INT($I77*(VLOOKUP($M77,$AN:$BA,MATCH($AY$1,$AN$1:$BA$1,0),0)-VLOOKUP($M77,$AN:$BA,MATCH($AX$1,$AN$1:$BA$1,0),0)+1))),
IF($M77="지정 캐릭터 PP",
  IF(AND(OR($B77=10,$B77=11),$M77=OFFSET($M77,-1,0)),OFFSET(R77,-1,0),
    INT($O77*VLOOKUP($M77,$AN:$BA,MATCH($AX$1,$AN$1:$BA$1,0),0)*IF($O77&lt;=15,1,1+($O77-15)^0.5/8)*CHOOSE(MID($N77,7,1)+1,1,1.25,2)*(VLOOKUP($M77,$AN:$BA,MATCH($AY$1,$AN$1:$BA$1,0),0)+$I77*(VLOOKUP($M77,$AN:$BA,MATCH($AZ$1,$AN$1:$BA$1,0),0)-VLOOKUP($M77,$AN:$BA,MATCH($AY$1,$AN$1:$BA$1,0),0))))),
IF(OR($M77="안 지정 캐릭터 PP 일반등급",$M77="안 지정 캐릭터 PP 영웅등급"),
  IF(AND(OR($B77=10,$B77=11),$M77=OFFSET($M77,-1,0)),OFFSET(R77,-1,0),
    $O77*VLOOKUP($M77,$AN:$BA,MATCH($AX$1,$AN$1:$BA$1,0),0)),
"그외없음")))))))</f>
        <v>1300</v>
      </c>
      <c r="S77" t="str">
        <f ca="1">IF(OR(ISNUMBER(N77),N77="삭제"),"",
IF(LEFT(N77,5)="Equip",
  IF($BN$1&lt;VLOOKUP(N77,[1]EquipTable!$1:$1048576,MATCH("업데이트순번",[1]EquipTable!$1:$1,0),0),"업데이트순번이상",""),
IF(LEFT(N77,5)="Actor",
  IF($BW$1&lt;VLOOKUP(N77,[2]ActorTable!$1:$1048576,MATCH("업데이트순번",[2]ActorTable!$1:$1,0),0),"업데이트순번이상",""),
"그외없음")))</f>
        <v/>
      </c>
      <c r="T77">
        <f t="shared" ca="1" si="36"/>
        <v>0</v>
      </c>
      <c r="U77" t="s">
        <v>83</v>
      </c>
      <c r="V77" t="s">
        <v>268</v>
      </c>
      <c r="W77">
        <v>1</v>
      </c>
      <c r="X77" t="s">
        <v>133</v>
      </c>
      <c r="Z77">
        <v>4</v>
      </c>
      <c r="AA77" t="str">
        <f t="shared" ca="1" si="37"/>
        <v>fe</v>
      </c>
      <c r="AB77" t="s">
        <v>83</v>
      </c>
      <c r="AC77" t="s">
        <v>182</v>
      </c>
      <c r="AD77">
        <v>1</v>
      </c>
      <c r="AE77" t="s">
        <v>129</v>
      </c>
      <c r="AG77">
        <v>1400</v>
      </c>
      <c r="AH77" t="str">
        <f t="shared" si="38"/>
        <v/>
      </c>
      <c r="AI77" t="str">
        <f ca="1">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흑마법의 지팡이</v>
      </c>
      <c r="AJ77">
        <v>1</v>
      </c>
      <c r="AK77"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v>
      </c>
      <c r="AL77" t="str">
        <f t="shared" ca="1" si="39"/>
        <v>{"dy":8,"sl":5,"tp":"fe","vl":"Equip3102","cn":1,"pt":"GO","pr":1400}</v>
      </c>
      <c r="BK77">
        <f ca="1">IF(VLOOKUP($BT77,[1]EquipTable!$1:$1048576,MATCH("업데이트순번",[1]EquipTable!$1:$1,0),0)&lt;=$BN$1,1,0)
*IF(MID(BT77,7,1)="4",0.1,1)</f>
        <v>0.1</v>
      </c>
      <c r="BL77">
        <f ca="1">IF(VLOOKUP($BT77,[1]EquipTable!$1:$1048576,MATCH("업데이트순번",[1]EquipTable!$1:$1,0),0)&lt;=$BN$1,1,0)
*IF(MID(BT77,7,1)="4",0.1,1)
*IF(AND(MID(BT77,7,1)&lt;&gt;"4",OR(MID(BT77,6,1)="6",MID(BT77,6,1)="7")),3,1)</f>
        <v>0.1</v>
      </c>
      <c r="BM77">
        <f ca="1">IF(VLOOKUP($BT77,[1]EquipTable!$1:$1048576,MATCH("업데이트순번",[1]EquipTable!$1:$1,0),0)&lt;=$BN$1,1,0)
*IF(MID(BT77,7,1)="4",0.1,1)
*IF(AND(MID(BT77,7,1)&lt;&gt;"4",MID(BT77,6,1)="8"),4,1)</f>
        <v>0.1</v>
      </c>
      <c r="BN77">
        <f t="shared" ca="1" si="41"/>
        <v>1.3550135501355016E-3</v>
      </c>
      <c r="BO77">
        <f t="shared" ca="1" si="42"/>
        <v>9.4517958412098323E-4</v>
      </c>
      <c r="BP77">
        <f t="shared" ca="1" si="43"/>
        <v>1.0224948875255625E-3</v>
      </c>
      <c r="BQ77">
        <f t="shared" ca="1" si="44"/>
        <v>0.66531165311653084</v>
      </c>
      <c r="BR77">
        <f t="shared" ca="1" si="45"/>
        <v>0.46408317580340236</v>
      </c>
      <c r="BS77">
        <f t="shared" ca="1" si="46"/>
        <v>0.50204498977505063</v>
      </c>
      <c r="BT77" t="str">
        <f ca="1">OFFSET([1]EquipTable!$A$1,ROW()-1,0)</f>
        <v>Equip5402</v>
      </c>
    </row>
    <row r="78" spans="1:72">
      <c r="A78">
        <v>8</v>
      </c>
      <c r="B78">
        <v>6</v>
      </c>
      <c r="C78">
        <f t="shared" si="32"/>
        <v>0</v>
      </c>
      <c r="D78">
        <f t="shared" ca="1" si="47"/>
        <v>0.34119101342983527</v>
      </c>
      <c r="E78">
        <f t="shared" ca="1" si="47"/>
        <v>0.41233213215778053</v>
      </c>
      <c r="F78">
        <f t="shared" ca="1" si="47"/>
        <v>0.94372380551365498</v>
      </c>
      <c r="G78">
        <f t="shared" ca="1" si="47"/>
        <v>7.9687338473095504E-2</v>
      </c>
      <c r="H78">
        <f t="shared" ca="1" si="47"/>
        <v>0.12665644422152667</v>
      </c>
      <c r="I78">
        <f t="shared" ca="1" si="47"/>
        <v>0.81851217069297411</v>
      </c>
      <c r="M78" t="str">
        <f t="shared" ca="1" si="33"/>
        <v>지정 장비</v>
      </c>
      <c r="N78" t="str">
        <f t="shared" ca="1" si="34"/>
        <v>Equip5101</v>
      </c>
      <c r="O78">
        <f t="shared" ca="1" si="35"/>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GO</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INT(VLOOKUP($M78,$AN:$BA,MATCH($AX$1,$AN$1:$BA$1,0),0)*(VLOOKUP($N78,[2]ActorTable!$1:$1048576,MATCH("표준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VLOOKUP($M78,$AN:$BA,MATCH($AZ$1,$AN$1:$BA$1,0),0)+INT($H78*(VLOOKUP($M78,$AN:$BA,MATCH($BA$1,$AN$1:$BA$1,0),0)-VLOOKUP($M78,$AN:$BA,MATCH($AZ$1,$AN$1:$BA$1,0),0)+1))),
IF($M78="지정 캐릭터 PP",
  IF(AND(OR($B78=10,$B78=11),$M78=OFFSET($M78,-1,0)),OFFSET(Q78,-1,0),
    INT($O78*VLOOKUP($M78,$AN:$BA,MATCH($AX$1,$AN$1:$BA$1,0),0)*IF($O78&lt;=15,1,1+($O78-15)^0.5/8)*CHOOSE(MID($N78,7,1)+1,1,1.25,2))),
"그외없음")))))))</f>
        <v>삭제</v>
      </c>
      <c r="R78">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영웅등급"),VLOOKUP($M78,$AN:$BA,MATCH($AX$1,$AN$1:$BA$1,0),0),
IF(OR($M78="지정 캐릭터",IF(ISERROR(FIND("지정 캐릭터 LBP",$M78)),0,1)),
  IF(AND(OR($B78=10,$B78=11),$M78=OFFSET($M78,-1,0)),OFFSET(R78,-1,0),
    INT(VLOOKUP($M78,$AN:$BA,MATCH($AX$1,$AN$1:$BA$1,0),0)*(VLOOKUP($N78,[2]ActorTable!$1:$1048576,MATCH("표준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VLOOKUP($M78,$AN:$BA,MATCH($AX$1,$AN$1:$BA$1,0),0)+INT($I78*(VLOOKUP($M78,$AN:$BA,MATCH($AY$1,$AN$1:$BA$1,0),0)-VLOOKUP($M78,$AN:$BA,MATCH($AX$1,$AN$1:$BA$1,0),0)+1))),
IF($M78="지정 캐릭터 PP",
  IF(AND(OR($B78=10,$B78=11),$M78=OFFSET($M78,-1,0)),OFFSET(R78,-1,0),
    INT($O78*VLOOKUP($M78,$AN:$BA,MATCH($AX$1,$AN$1:$BA$1,0),0)*IF($O78&lt;=15,1,1+($O78-15)^0.5/8)*CHOOSE(MID($N78,7,1)+1,1,1.25,2)*(VLOOKUP($M78,$AN:$BA,MATCH($AY$1,$AN$1:$BA$1,0),0)+$I78*(VLOOKUP($M78,$AN:$BA,MATCH($AZ$1,$AN$1:$BA$1,0),0)-VLOOKUP($M78,$AN:$BA,MATCH($AY$1,$AN$1:$BA$1,0),0))))),
IF(OR($M78="안 지정 캐릭터 PP 일반등급",$M78="안 지정 캐릭터 PP 영웅등급"),
  IF(AND(OR($B78=10,$B78=11),$M78=OFFSET($M78,-1,0)),OFFSET(R78,-1,0),
    $O78*VLOOKUP($M78,$AN:$BA,MATCH($AX$1,$AN$1:$BA$1,0),0)),
"그외없음")))))))</f>
        <v>1400</v>
      </c>
      <c r="S78" t="str">
        <f ca="1">IF(OR(ISNUMBER(N78),N78="삭제"),"",
IF(LEFT(N78,5)="Equip",
  IF($BN$1&lt;VLOOKUP(N78,[1]EquipTable!$1:$1048576,MATCH("업데이트순번",[1]EquipTable!$1:$1,0),0),"업데이트순번이상",""),
IF(LEFT(N78,5)="Actor",
  IF($BW$1&lt;VLOOKUP(N78,[2]ActorTable!$1:$1048576,MATCH("업데이트순번",[2]ActorTable!$1:$1,0),0),"업데이트순번이상",""),
"그외없음")))</f>
        <v/>
      </c>
      <c r="T78">
        <f t="shared" ca="1" si="36"/>
        <v>0</v>
      </c>
      <c r="U78" t="s">
        <v>83</v>
      </c>
      <c r="V78" t="s">
        <v>197</v>
      </c>
      <c r="W78">
        <v>1</v>
      </c>
      <c r="X78" t="s">
        <v>129</v>
      </c>
      <c r="Z78">
        <v>2600</v>
      </c>
      <c r="AA78" t="str">
        <f t="shared" ca="1" si="37"/>
        <v>fe</v>
      </c>
      <c r="AB78" t="s">
        <v>83</v>
      </c>
      <c r="AC78" t="s">
        <v>191</v>
      </c>
      <c r="AD78">
        <v>1</v>
      </c>
      <c r="AE78" t="s">
        <v>133</v>
      </c>
      <c r="AG78">
        <v>11</v>
      </c>
      <c r="AH78" t="str">
        <f t="shared" si="38"/>
        <v/>
      </c>
      <c r="AI78" t="str">
        <f ca="1">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흑진주 칼날</v>
      </c>
      <c r="AJ78">
        <v>1</v>
      </c>
      <c r="AK78"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v>
      </c>
      <c r="AL78" t="str">
        <f t="shared" ca="1" si="39"/>
        <v>{"dy":8,"sl":6,"tp":"fe","vl":"Equip1302","cn":1,"pt":"DI","pr":11}</v>
      </c>
      <c r="BK78">
        <f ca="1">IF(VLOOKUP($BT78,[1]EquipTable!$1:$1048576,MATCH("업데이트순번",[1]EquipTable!$1:$1,0),0)&lt;=$BN$1,1,0)
*IF(MID(BT78,7,1)="4",0.1,1)</f>
        <v>0</v>
      </c>
      <c r="BL78">
        <f ca="1">IF(VLOOKUP($BT78,[1]EquipTable!$1:$1048576,MATCH("업데이트순번",[1]EquipTable!$1:$1,0),0)&lt;=$BN$1,1,0)
*IF(MID(BT78,7,1)="4",0.1,1)
*IF(AND(MID(BT78,7,1)&lt;&gt;"4",OR(MID(BT78,6,1)="6",MID(BT78,6,1)="7")),3,1)</f>
        <v>0</v>
      </c>
      <c r="BM78">
        <f ca="1">IF(VLOOKUP($BT78,[1]EquipTable!$1:$1048576,MATCH("업데이트순번",[1]EquipTable!$1:$1,0),0)&lt;=$BN$1,1,0)
*IF(MID(BT78,7,1)="4",0.1,1)
*IF(AND(MID(BT78,7,1)&lt;&gt;"4",MID(BT78,6,1)="8"),4,1)</f>
        <v>0</v>
      </c>
      <c r="BN78">
        <f t="shared" ca="1" si="41"/>
        <v>0</v>
      </c>
      <c r="BO78">
        <f t="shared" ca="1" si="42"/>
        <v>0</v>
      </c>
      <c r="BP78">
        <f t="shared" ca="1" si="43"/>
        <v>0</v>
      </c>
      <c r="BQ78">
        <f t="shared" ca="1" si="44"/>
        <v>0.6666666666666663</v>
      </c>
      <c r="BR78">
        <f t="shared" ca="1" si="45"/>
        <v>0.46502835538752335</v>
      </c>
      <c r="BS78">
        <f t="shared" ca="1" si="46"/>
        <v>0.50306748466257623</v>
      </c>
      <c r="BT78" t="str">
        <f ca="1">OFFSET([1]EquipTable!$A$1,ROW()-1,0)</f>
        <v>Equip5403</v>
      </c>
    </row>
    <row r="79" spans="1:72">
      <c r="A79">
        <v>8</v>
      </c>
      <c r="B79">
        <v>7</v>
      </c>
      <c r="C79">
        <f t="shared" si="32"/>
        <v>0</v>
      </c>
      <c r="D79">
        <f t="shared" ca="1" si="47"/>
        <v>0.89208867936318759</v>
      </c>
      <c r="E79">
        <f t="shared" ca="1" si="47"/>
        <v>0.83898096629946473</v>
      </c>
      <c r="F79">
        <f t="shared" ca="1" si="47"/>
        <v>0.40055401540263846</v>
      </c>
      <c r="G79">
        <f t="shared" ca="1" si="47"/>
        <v>0.58923318936009594</v>
      </c>
      <c r="H79">
        <f t="shared" ca="1" si="47"/>
        <v>0.28828925199868793</v>
      </c>
      <c r="I79">
        <f t="shared" ca="1" si="47"/>
        <v>0.62715677966234351</v>
      </c>
      <c r="M79" t="str">
        <f t="shared" ca="1" si="33"/>
        <v>지정 장비</v>
      </c>
      <c r="N79" t="str">
        <f t="shared" ca="1" si="34"/>
        <v>Equip8201</v>
      </c>
      <c r="O79">
        <f t="shared" ca="1" si="35"/>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INT(VLOOKUP($M79,$AN:$BA,MATCH($AX$1,$AN$1:$BA$1,0),0)*(VLOOKUP($N79,[2]ActorTable!$1:$1048576,MATCH("표준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VLOOKUP($M79,$AN:$BA,MATCH($AZ$1,$AN$1:$BA$1,0),0)+INT($H79*(VLOOKUP($M79,$AN:$BA,MATCH($BA$1,$AN$1:$BA$1,0),0)-VLOOKUP($M79,$AN:$BA,MATCH($AZ$1,$AN$1:$BA$1,0),0)+1))),
IF($M79="지정 캐릭터 PP",
  IF(AND(OR($B79=10,$B79=11),$M79=OFFSET($M79,-1,0)),OFFSET(Q79,-1,0),
    INT($O79*VLOOKUP($M79,$AN:$BA,MATCH($AX$1,$AN$1:$BA$1,0),0)*IF($O79&lt;=15,1,1+($O79-15)^0.5/8)*CHOOSE(MID($N79,7,1)+1,1,1.25,2))),
"그외없음")))))))</f>
        <v>삭제</v>
      </c>
      <c r="R79">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영웅등급"),VLOOKUP($M79,$AN:$BA,MATCH($AX$1,$AN$1:$BA$1,0),0),
IF(OR($M79="지정 캐릭터",IF(ISERROR(FIND("지정 캐릭터 LBP",$M79)),0,1)),
  IF(AND(OR($B79=10,$B79=11),$M79=OFFSET($M79,-1,0)),OFFSET(R79,-1,0),
    INT(VLOOKUP($M79,$AN:$BA,MATCH($AX$1,$AN$1:$BA$1,0),0)*(VLOOKUP($N79,[2]ActorTable!$1:$1048576,MATCH("표준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VLOOKUP($M79,$AN:$BA,MATCH($AX$1,$AN$1:$BA$1,0),0)+INT($I79*(VLOOKUP($M79,$AN:$BA,MATCH($AY$1,$AN$1:$BA$1,0),0)-VLOOKUP($M79,$AN:$BA,MATCH($AX$1,$AN$1:$BA$1,0),0)+1))),
IF($M79="지정 캐릭터 PP",
  IF(AND(OR($B79=10,$B79=11),$M79=OFFSET($M79,-1,0)),OFFSET(R79,-1,0),
    INT($O79*VLOOKUP($M79,$AN:$BA,MATCH($AX$1,$AN$1:$BA$1,0),0)*IF($O79&lt;=15,1,1+($O79-15)^0.5/8)*CHOOSE(MID($N79,7,1)+1,1,1.25,2)*(VLOOKUP($M79,$AN:$BA,MATCH($AY$1,$AN$1:$BA$1,0),0)+$I79*(VLOOKUP($M79,$AN:$BA,MATCH($AZ$1,$AN$1:$BA$1,0),0)-VLOOKUP($M79,$AN:$BA,MATCH($AY$1,$AN$1:$BA$1,0),0))))),
IF(OR($M79="안 지정 캐릭터 PP 일반등급",$M79="안 지정 캐릭터 PP 영웅등급"),
  IF(AND(OR($B79=10,$B79=11),$M79=OFFSET($M79,-1,0)),OFFSET(R79,-1,0),
    $O79*VLOOKUP($M79,$AN:$BA,MATCH($AX$1,$AN$1:$BA$1,0),0)),
"그외없음")))))))</f>
        <v>29500</v>
      </c>
      <c r="S79" t="str">
        <f ca="1">IF(OR(ISNUMBER(N79),N79="삭제"),"",
IF(LEFT(N79,5)="Equip",
  IF($BN$1&lt;VLOOKUP(N79,[1]EquipTable!$1:$1048576,MATCH("업데이트순번",[1]EquipTable!$1:$1,0),0),"업데이트순번이상",""),
IF(LEFT(N79,5)="Actor",
  IF($BW$1&lt;VLOOKUP(N79,[2]ActorTable!$1:$1048576,MATCH("업데이트순번",[2]ActorTable!$1:$1,0),0),"업데이트순번이상",""),
"그외없음")))</f>
        <v/>
      </c>
      <c r="T79">
        <f t="shared" ca="1" si="36"/>
        <v>0</v>
      </c>
      <c r="U79" t="s">
        <v>83</v>
      </c>
      <c r="V79" t="s">
        <v>216</v>
      </c>
      <c r="W79">
        <v>1</v>
      </c>
      <c r="X79" t="s">
        <v>133</v>
      </c>
      <c r="Z79">
        <v>15</v>
      </c>
      <c r="AA79" t="str">
        <f t="shared" ca="1" si="37"/>
        <v>fe</v>
      </c>
      <c r="AB79" t="s">
        <v>83</v>
      </c>
      <c r="AC79" t="s">
        <v>214</v>
      </c>
      <c r="AD79">
        <v>1</v>
      </c>
      <c r="AE79" t="s">
        <v>129</v>
      </c>
      <c r="AG79">
        <v>1800</v>
      </c>
      <c r="AH79" t="str">
        <f t="shared" si="38"/>
        <v/>
      </c>
      <c r="AI79" t="str">
        <f ca="1">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템플러 쉴드</v>
      </c>
      <c r="AJ79">
        <v>1</v>
      </c>
      <c r="AK79"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v>
      </c>
      <c r="AL79" t="str">
        <f t="shared" ca="1" si="39"/>
        <v>{"dy":8,"sl":7,"tp":"fe","vl":"Equip7001","cn":1,"pt":"GO","pr":1800}</v>
      </c>
      <c r="BK79">
        <f ca="1">IF(VLOOKUP($BT79,[1]EquipTable!$1:$1048576,MATCH("업데이트순번",[1]EquipTable!$1:$1,0),0)&lt;=$BN$1,1,0)
*IF(MID(BT79,7,1)="4",0.1,1)</f>
        <v>0</v>
      </c>
      <c r="BL79">
        <f ca="1">IF(VLOOKUP($BT79,[1]EquipTable!$1:$1048576,MATCH("업데이트순번",[1]EquipTable!$1:$1,0),0)&lt;=$BN$1,1,0)
*IF(MID(BT79,7,1)="4",0.1,1)
*IF(AND(MID(BT79,7,1)&lt;&gt;"4",OR(MID(BT79,6,1)="6",MID(BT79,6,1)="7")),3,1)</f>
        <v>0</v>
      </c>
      <c r="BM79">
        <f ca="1">IF(VLOOKUP($BT79,[1]EquipTable!$1:$1048576,MATCH("업데이트순번",[1]EquipTable!$1:$1,0),0)&lt;=$BN$1,1,0)
*IF(MID(BT79,7,1)="4",0.1,1)
*IF(AND(MID(BT79,7,1)&lt;&gt;"4",MID(BT79,6,1)="8"),4,1)</f>
        <v>0</v>
      </c>
      <c r="BN79">
        <f t="shared" ca="1" si="41"/>
        <v>0</v>
      </c>
      <c r="BO79">
        <f t="shared" ca="1" si="42"/>
        <v>0</v>
      </c>
      <c r="BP79">
        <f t="shared" ca="1" si="43"/>
        <v>0</v>
      </c>
      <c r="BQ79">
        <f t="shared" ca="1" si="44"/>
        <v>0.6666666666666663</v>
      </c>
      <c r="BR79">
        <f t="shared" ca="1" si="45"/>
        <v>0.46502835538752335</v>
      </c>
      <c r="BS79">
        <f t="shared" ca="1" si="46"/>
        <v>0.50306748466257623</v>
      </c>
      <c r="BT79" t="str">
        <f ca="1">OFFSET([1]EquipTable!$A$1,ROW()-1,0)</f>
        <v>Equip5404</v>
      </c>
    </row>
    <row r="80" spans="1:72">
      <c r="A80">
        <v>8</v>
      </c>
      <c r="B80">
        <v>8</v>
      </c>
      <c r="C80">
        <f t="shared" si="32"/>
        <v>0</v>
      </c>
      <c r="D80">
        <f t="shared" ca="1" si="47"/>
        <v>0.62010086501410722</v>
      </c>
      <c r="E80">
        <f t="shared" ca="1" si="47"/>
        <v>0.95106593833825892</v>
      </c>
      <c r="F80">
        <f t="shared" ca="1" si="47"/>
        <v>0.33157910418540582</v>
      </c>
      <c r="G80">
        <f t="shared" ca="1" si="47"/>
        <v>0.46572427258527305</v>
      </c>
      <c r="H80">
        <f t="shared" ca="1" si="47"/>
        <v>0.1333704241733813</v>
      </c>
      <c r="I80">
        <f t="shared" ca="1" si="47"/>
        <v>0.97391520281321486</v>
      </c>
      <c r="M80" t="str">
        <f t="shared" ca="1" si="33"/>
        <v>삭제</v>
      </c>
      <c r="N80" t="str">
        <f t="shared" ca="1" si="34"/>
        <v>삭제</v>
      </c>
      <c r="O80" t="str">
        <f t="shared" ca="1" si="35"/>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INT(VLOOKUP($M80,$AN:$BA,MATCH($AX$1,$AN$1:$BA$1,0),0)*(VLOOKUP($N80,[2]ActorTable!$1:$1048576,MATCH("표준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VLOOKUP($M80,$AN:$BA,MATCH($AZ$1,$AN$1:$BA$1,0),0)+INT($H80*(VLOOKUP($M80,$AN:$BA,MATCH($BA$1,$AN$1:$BA$1,0),0)-VLOOKUP($M80,$AN:$BA,MATCH($AZ$1,$AN$1:$BA$1,0),0)+1))),
IF($M80="지정 캐릭터 PP",
  IF(AND(OR($B80=10,$B80=11),$M80=OFFSET($M80,-1,0)),OFFSET(Q80,-1,0),
    INT($O80*VLOOKUP($M80,$AN:$BA,MATCH($AX$1,$AN$1:$BA$1,0),0)*IF($O80&lt;=15,1,1+($O80-15)^0.5/8)*CHOOSE(MID($N80,7,1)+1,1,1.25,2))),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영웅등급"),VLOOKUP($M80,$AN:$BA,MATCH($AX$1,$AN$1:$BA$1,0),0),
IF(OR($M80="지정 캐릭터",IF(ISERROR(FIND("지정 캐릭터 LBP",$M80)),0,1)),
  IF(AND(OR($B80=10,$B80=11),$M80=OFFSET($M80,-1,0)),OFFSET(R80,-1,0),
    INT(VLOOKUP($M80,$AN:$BA,MATCH($AX$1,$AN$1:$BA$1,0),0)*(VLOOKUP($N80,[2]ActorTable!$1:$1048576,MATCH("표준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VLOOKUP($M80,$AN:$BA,MATCH($AX$1,$AN$1:$BA$1,0),0)+INT($I80*(VLOOKUP($M80,$AN:$BA,MATCH($AY$1,$AN$1:$BA$1,0),0)-VLOOKUP($M80,$AN:$BA,MATCH($AX$1,$AN$1:$BA$1,0),0)+1))),
IF($M80="지정 캐릭터 PP",
  IF(AND(OR($B80=10,$B80=11),$M80=OFFSET($M80,-1,0)),OFFSET(R80,-1,0),
    INT($O80*VLOOKUP($M80,$AN:$BA,MATCH($AX$1,$AN$1:$BA$1,0),0)*IF($O80&lt;=15,1,1+($O80-15)^0.5/8)*CHOOSE(MID($N80,7,1)+1,1,1.25,2)*(VLOOKUP($M80,$AN:$BA,MATCH($AY$1,$AN$1:$BA$1,0),0)+$I80*(VLOOKUP($M80,$AN:$BA,MATCH($AZ$1,$AN$1:$BA$1,0),0)-VLOOKUP($M80,$AN:$BA,MATCH($AY$1,$AN$1:$BA$1,0),0))))),
IF(OR($M80="안 지정 캐릭터 PP 일반등급",$M80="안 지정 캐릭터 PP 영웅등급"),
  IF(AND(OR($B80=10,$B80=11),$M80=OFFSET($M80,-1,0)),OFFSET(R80,-1,0),
    $O80*VLOOKUP($M80,$AN:$BA,MATCH($AX$1,$AN$1:$BA$1,0),0)),
"그외없음")))))))</f>
        <v>삭제</v>
      </c>
      <c r="S80" t="str">
        <f ca="1">IF(OR(ISNUMBER(N80),N80="삭제"),"",
IF(LEFT(N80,5)="Equip",
  IF($BN$1&lt;VLOOKUP(N80,[1]EquipTable!$1:$1048576,MATCH("업데이트순번",[1]EquipTable!$1:$1,0),0),"업데이트순번이상",""),
IF(LEFT(N80,5)="Actor",
  IF($BW$1&lt;VLOOKUP(N80,[2]ActorTable!$1:$1048576,MATCH("업데이트순번",[2]ActorTable!$1:$1,0),0),"업데이트순번이상",""),
"그외없음")))</f>
        <v/>
      </c>
      <c r="T80">
        <f t="shared" ca="1" si="36"/>
        <v>0</v>
      </c>
      <c r="AA80" t="str">
        <f t="shared" ca="1" si="37"/>
        <v/>
      </c>
      <c r="AH80" t="str">
        <f t="shared" si="38"/>
        <v/>
      </c>
      <c r="AI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
      </c>
      <c r="AJ80">
        <v>1</v>
      </c>
      <c r="AK80"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v>
      </c>
      <c r="AL80" t="str">
        <f t="shared" ca="1" si="39"/>
        <v>{"dy":8,"sl":8}</v>
      </c>
      <c r="BK80">
        <f ca="1">IF(VLOOKUP($BT80,[1]EquipTable!$1:$1048576,MATCH("업데이트순번",[1]EquipTable!$1:$1,0),0)&lt;=$BN$1,1,0)
*IF(MID(BT80,7,1)="4",0.1,1)</f>
        <v>0</v>
      </c>
      <c r="BL80">
        <f ca="1">IF(VLOOKUP($BT80,[1]EquipTable!$1:$1048576,MATCH("업데이트순번",[1]EquipTable!$1:$1,0),0)&lt;=$BN$1,1,0)
*IF(MID(BT80,7,1)="4",0.1,1)
*IF(AND(MID(BT80,7,1)&lt;&gt;"4",OR(MID(BT80,6,1)="6",MID(BT80,6,1)="7")),3,1)</f>
        <v>0</v>
      </c>
      <c r="BM80">
        <f ca="1">IF(VLOOKUP($BT80,[1]EquipTable!$1:$1048576,MATCH("업데이트순번",[1]EquipTable!$1:$1,0),0)&lt;=$BN$1,1,0)
*IF(MID(BT80,7,1)="4",0.1,1)
*IF(AND(MID(BT80,7,1)&lt;&gt;"4",MID(BT80,6,1)="8"),4,1)</f>
        <v>0</v>
      </c>
      <c r="BN80">
        <f t="shared" ca="1" si="41"/>
        <v>0</v>
      </c>
      <c r="BO80">
        <f t="shared" ca="1" si="42"/>
        <v>0</v>
      </c>
      <c r="BP80">
        <f t="shared" ca="1" si="43"/>
        <v>0</v>
      </c>
      <c r="BQ80">
        <f t="shared" ca="1" si="44"/>
        <v>0.6666666666666663</v>
      </c>
      <c r="BR80">
        <f t="shared" ca="1" si="45"/>
        <v>0.46502835538752335</v>
      </c>
      <c r="BS80">
        <f t="shared" ca="1" si="46"/>
        <v>0.50306748466257623</v>
      </c>
      <c r="BT80" t="str">
        <f ca="1">OFFSET([1]EquipTable!$A$1,ROW()-1,0)</f>
        <v>Equip5405</v>
      </c>
    </row>
    <row r="81" spans="1:72">
      <c r="A81">
        <v>8</v>
      </c>
      <c r="B81">
        <v>9</v>
      </c>
      <c r="C81">
        <f t="shared" si="32"/>
        <v>0</v>
      </c>
      <c r="D81">
        <f t="shared" ca="1" si="47"/>
        <v>0.74168878798623994</v>
      </c>
      <c r="E81">
        <f t="shared" ca="1" si="47"/>
        <v>0.45612519445487398</v>
      </c>
      <c r="F81">
        <f t="shared" ca="1" si="47"/>
        <v>1.5190101135544642E-2</v>
      </c>
      <c r="G81">
        <f t="shared" ca="1" si="47"/>
        <v>9.1143061882928533E-2</v>
      </c>
      <c r="H81">
        <f t="shared" ca="1" si="47"/>
        <v>0.37395233085771373</v>
      </c>
      <c r="I81">
        <f t="shared" ca="1" si="47"/>
        <v>0.63341612271621373</v>
      </c>
      <c r="M81" t="str">
        <f t="shared" ca="1" si="33"/>
        <v>삭제</v>
      </c>
      <c r="N81" t="str">
        <f t="shared" ca="1" si="34"/>
        <v>삭제</v>
      </c>
      <c r="O81" t="str">
        <f t="shared" ca="1" si="35"/>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INT(VLOOKUP($M81,$AN:$BA,MATCH($AX$1,$AN$1:$BA$1,0),0)*(VLOOKUP($N81,[2]ActorTable!$1:$1048576,MATCH("표준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VLOOKUP($M81,$AN:$BA,MATCH($AZ$1,$AN$1:$BA$1,0),0)+INT($H81*(VLOOKUP($M81,$AN:$BA,MATCH($BA$1,$AN$1:$BA$1,0),0)-VLOOKUP($M81,$AN:$BA,MATCH($AZ$1,$AN$1:$BA$1,0),0)+1))),
IF($M81="지정 캐릭터 PP",
  IF(AND(OR($B81=10,$B81=11),$M81=OFFSET($M81,-1,0)),OFFSET(Q81,-1,0),
    INT($O81*VLOOKUP($M81,$AN:$BA,MATCH($AX$1,$AN$1:$BA$1,0),0)*IF($O81&lt;=15,1,1+($O81-15)^0.5/8)*CHOOSE(MID($N81,7,1)+1,1,1.25,2))),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영웅등급"),VLOOKUP($M81,$AN:$BA,MATCH($AX$1,$AN$1:$BA$1,0),0),
IF(OR($M81="지정 캐릭터",IF(ISERROR(FIND("지정 캐릭터 LBP",$M81)),0,1)),
  IF(AND(OR($B81=10,$B81=11),$M81=OFFSET($M81,-1,0)),OFFSET(R81,-1,0),
    INT(VLOOKUP($M81,$AN:$BA,MATCH($AX$1,$AN$1:$BA$1,0),0)*(VLOOKUP($N81,[2]ActorTable!$1:$1048576,MATCH("표준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VLOOKUP($M81,$AN:$BA,MATCH($AX$1,$AN$1:$BA$1,0),0)+INT($I81*(VLOOKUP($M81,$AN:$BA,MATCH($AY$1,$AN$1:$BA$1,0),0)-VLOOKUP($M81,$AN:$BA,MATCH($AX$1,$AN$1:$BA$1,0),0)+1))),
IF($M81="지정 캐릭터 PP",
  IF(AND(OR($B81=10,$B81=11),$M81=OFFSET($M81,-1,0)),OFFSET(R81,-1,0),
    INT($O81*VLOOKUP($M81,$AN:$BA,MATCH($AX$1,$AN$1:$BA$1,0),0)*IF($O81&lt;=15,1,1+($O81-15)^0.5/8)*CHOOSE(MID($N81,7,1)+1,1,1.25,2)*(VLOOKUP($M81,$AN:$BA,MATCH($AY$1,$AN$1:$BA$1,0),0)+$I81*(VLOOKUP($M81,$AN:$BA,MATCH($AZ$1,$AN$1:$BA$1,0),0)-VLOOKUP($M81,$AN:$BA,MATCH($AY$1,$AN$1:$BA$1,0),0))))),
IF(OR($M81="안 지정 캐릭터 PP 일반등급",$M81="안 지정 캐릭터 PP 영웅등급"),
  IF(AND(OR($B81=10,$B81=11),$M81=OFFSET($M81,-1,0)),OFFSET(R81,-1,0),
    $O81*VLOOKUP($M81,$AN:$BA,MATCH($AX$1,$AN$1:$BA$1,0),0)),
"그외없음")))))))</f>
        <v>삭제</v>
      </c>
      <c r="S81" t="str">
        <f ca="1">IF(OR(ISNUMBER(N81),N81="삭제"),"",
IF(LEFT(N81,5)="Equip",
  IF($BN$1&lt;VLOOKUP(N81,[1]EquipTable!$1:$1048576,MATCH("업데이트순번",[1]EquipTable!$1:$1,0),0),"업데이트순번이상",""),
IF(LEFT(N81,5)="Actor",
  IF($BW$1&lt;VLOOKUP(N81,[2]ActorTable!$1:$1048576,MATCH("업데이트순번",[2]ActorTable!$1:$1,0),0),"업데이트순번이상",""),
"그외없음")))</f>
        <v/>
      </c>
      <c r="T81">
        <f t="shared" ca="1" si="36"/>
        <v>0</v>
      </c>
      <c r="AA81" t="str">
        <f t="shared" ca="1" si="37"/>
        <v/>
      </c>
      <c r="AH81" t="str">
        <f t="shared" si="38"/>
        <v/>
      </c>
      <c r="AI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
      </c>
      <c r="AJ81">
        <v>1</v>
      </c>
      <c r="AK81"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v>
      </c>
      <c r="AL81" t="str">
        <f t="shared" ca="1" si="39"/>
        <v>{"dy":8,"sl":9}</v>
      </c>
      <c r="BK81">
        <f ca="1">IF(VLOOKUP($BT81,[1]EquipTable!$1:$1048576,MATCH("업데이트순번",[1]EquipTable!$1:$1,0),0)&lt;=$BN$1,1,0)
*IF(MID(BT81,7,1)="4",0.1,1)</f>
        <v>0</v>
      </c>
      <c r="BL81">
        <f ca="1">IF(VLOOKUP($BT81,[1]EquipTable!$1:$1048576,MATCH("업데이트순번",[1]EquipTable!$1:$1,0),0)&lt;=$BN$1,1,0)
*IF(MID(BT81,7,1)="4",0.1,1)
*IF(AND(MID(BT81,7,1)&lt;&gt;"4",OR(MID(BT81,6,1)="6",MID(BT81,6,1)="7")),3,1)</f>
        <v>0</v>
      </c>
      <c r="BM81">
        <f ca="1">IF(VLOOKUP($BT81,[1]EquipTable!$1:$1048576,MATCH("업데이트순번",[1]EquipTable!$1:$1,0),0)&lt;=$BN$1,1,0)
*IF(MID(BT81,7,1)="4",0.1,1)
*IF(AND(MID(BT81,7,1)&lt;&gt;"4",MID(BT81,6,1)="8"),4,1)</f>
        <v>0</v>
      </c>
      <c r="BN81">
        <f t="shared" ca="1" si="41"/>
        <v>0</v>
      </c>
      <c r="BO81">
        <f t="shared" ca="1" si="42"/>
        <v>0</v>
      </c>
      <c r="BP81">
        <f t="shared" ca="1" si="43"/>
        <v>0</v>
      </c>
      <c r="BQ81">
        <f t="shared" ca="1" si="44"/>
        <v>0.6666666666666663</v>
      </c>
      <c r="BR81">
        <f t="shared" ca="1" si="45"/>
        <v>0.46502835538752335</v>
      </c>
      <c r="BS81">
        <f t="shared" ca="1" si="46"/>
        <v>0.50306748466257623</v>
      </c>
      <c r="BT81" t="str">
        <f ca="1">OFFSET([1]EquipTable!$A$1,ROW()-1,0)</f>
        <v>후보</v>
      </c>
    </row>
    <row r="82" spans="1:72">
      <c r="A82">
        <v>9</v>
      </c>
      <c r="B82">
        <v>0</v>
      </c>
      <c r="C82">
        <f t="shared" si="32"/>
        <v>0</v>
      </c>
      <c r="D82">
        <f t="shared" ref="D82:I91" ca="1" si="48">RAND()</f>
        <v>5.4282313703209573E-2</v>
      </c>
      <c r="E82">
        <f t="shared" ca="1" si="48"/>
        <v>0.82475816373363176</v>
      </c>
      <c r="F82">
        <f t="shared" ca="1" si="48"/>
        <v>0.56392466307048617</v>
      </c>
      <c r="G82">
        <f t="shared" ca="1" si="48"/>
        <v>0.47879620683638457</v>
      </c>
      <c r="H82">
        <f t="shared" ca="1" si="48"/>
        <v>0.41380503376079281</v>
      </c>
      <c r="I82">
        <f t="shared" ca="1" si="48"/>
        <v>0.23279002321331277</v>
      </c>
      <c r="M82" t="str">
        <f t="shared" ca="1" si="33"/>
        <v>지정 장비</v>
      </c>
      <c r="N82" t="str">
        <f t="shared" ca="1" si="34"/>
        <v>Equip7102</v>
      </c>
      <c r="O82">
        <f t="shared" ca="1" si="35"/>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GO</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INT(VLOOKUP($M82,$AN:$BA,MATCH($AX$1,$AN$1:$BA$1,0),0)*(VLOOKUP($N82,[2]ActorTable!$1:$1048576,MATCH("표준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VLOOKUP($M82,$AN:$BA,MATCH($AZ$1,$AN$1:$BA$1,0),0)+INT($H82*(VLOOKUP($M82,$AN:$BA,MATCH($BA$1,$AN$1:$BA$1,0),0)-VLOOKUP($M82,$AN:$BA,MATCH($AZ$1,$AN$1:$BA$1,0),0)+1))),
IF($M82="지정 캐릭터 PP",
  IF(AND(OR($B82=10,$B82=11),$M82=OFFSET($M82,-1,0)),OFFSET(Q82,-1,0),
    INT($O82*VLOOKUP($M82,$AN:$BA,MATCH($AX$1,$AN$1:$BA$1,0),0)*IF($O82&lt;=15,1,1+($O82-15)^0.5/8)*CHOOSE(MID($N82,7,1)+1,1,1.25,2))),
"그외없음")))))))</f>
        <v>삭제</v>
      </c>
      <c r="R82">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영웅등급"),VLOOKUP($M82,$AN:$BA,MATCH($AX$1,$AN$1:$BA$1,0),0),
IF(OR($M82="지정 캐릭터",IF(ISERROR(FIND("지정 캐릭터 LBP",$M82)),0,1)),
  IF(AND(OR($B82=10,$B82=11),$M82=OFFSET($M82,-1,0)),OFFSET(R82,-1,0),
    INT(VLOOKUP($M82,$AN:$BA,MATCH($AX$1,$AN$1:$BA$1,0),0)*(VLOOKUP($N82,[2]ActorTable!$1:$1048576,MATCH("표준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VLOOKUP($M82,$AN:$BA,MATCH($AX$1,$AN$1:$BA$1,0),0)+INT($I82*(VLOOKUP($M82,$AN:$BA,MATCH($AY$1,$AN$1:$BA$1,0),0)-VLOOKUP($M82,$AN:$BA,MATCH($AX$1,$AN$1:$BA$1,0),0)+1))),
IF($M82="지정 캐릭터 PP",
  IF(AND(OR($B82=10,$B82=11),$M82=OFFSET($M82,-1,0)),OFFSET(R82,-1,0),
    INT($O82*VLOOKUP($M82,$AN:$BA,MATCH($AX$1,$AN$1:$BA$1,0),0)*IF($O82&lt;=15,1,1+($O82-15)^0.5/8)*CHOOSE(MID($N82,7,1)+1,1,1.25,2)*(VLOOKUP($M82,$AN:$BA,MATCH($AY$1,$AN$1:$BA$1,0),0)+$I82*(VLOOKUP($M82,$AN:$BA,MATCH($AZ$1,$AN$1:$BA$1,0),0)-VLOOKUP($M82,$AN:$BA,MATCH($AY$1,$AN$1:$BA$1,0),0))))),
IF(OR($M82="안 지정 캐릭터 PP 일반등급",$M82="안 지정 캐릭터 PP 영웅등급"),
  IF(AND(OR($B82=10,$B82=11),$M82=OFFSET($M82,-1,0)),OFFSET(R82,-1,0),
    $O82*VLOOKUP($M82,$AN:$BA,MATCH($AX$1,$AN$1:$BA$1,0),0)),
"그외없음")))))))</f>
        <v>3300</v>
      </c>
      <c r="S82" t="str">
        <f ca="1">IF(OR(ISNUMBER(N82),N82="삭제"),"",
IF(LEFT(N82,5)="Equip",
  IF($BN$1&lt;VLOOKUP(N82,[1]EquipTable!$1:$1048576,MATCH("업데이트순번",[1]EquipTable!$1:$1,0),0),"업데이트순번이상",""),
IF(LEFT(N82,5)="Actor",
  IF($BW$1&lt;VLOOKUP(N82,[2]ActorTable!$1:$1048576,MATCH("업데이트순번",[2]ActorTable!$1:$1,0),0),"업데이트순번이상",""),
"그외없음")))</f>
        <v/>
      </c>
      <c r="T82">
        <f t="shared" ca="1" si="36"/>
        <v>0</v>
      </c>
      <c r="U82" t="s">
        <v>83</v>
      </c>
      <c r="V82" t="s">
        <v>185</v>
      </c>
      <c r="W82">
        <v>1</v>
      </c>
      <c r="X82" t="s">
        <v>129</v>
      </c>
      <c r="Z82">
        <v>5000</v>
      </c>
      <c r="AA82" t="str">
        <f t="shared" ca="1" si="37"/>
        <v>fe</v>
      </c>
      <c r="AB82" t="s">
        <v>83</v>
      </c>
      <c r="AC82" t="s">
        <v>256</v>
      </c>
      <c r="AD82">
        <v>1</v>
      </c>
      <c r="AE82" t="s">
        <v>129</v>
      </c>
      <c r="AG82">
        <v>8300</v>
      </c>
      <c r="AH82" t="str">
        <f t="shared" si="38"/>
        <v/>
      </c>
      <c r="AI82" t="str">
        <f ca="1">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왕조의 블레이드</v>
      </c>
      <c r="AJ82">
        <v>1</v>
      </c>
      <c r="AK82"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v>
      </c>
      <c r="AL82" t="str">
        <f t="shared" ca="1" si="39"/>
        <v>{"dy":9,"sl":0,"tp":"fe","vl":"Equip8102","cn":1,"pt":"GO","pr":8300}</v>
      </c>
      <c r="BK82">
        <f ca="1">IF(VLOOKUP($BT82,[1]EquipTable!$1:$1048576,MATCH("업데이트순번",[1]EquipTable!$1:$1,0),0)&lt;=$BN$1,1,0)
*IF(MID(BT82,7,1)="4",0.1,1)</f>
        <v>0</v>
      </c>
      <c r="BL82">
        <f ca="1">IF(VLOOKUP($BT82,[1]EquipTable!$1:$1048576,MATCH("업데이트순번",[1]EquipTable!$1:$1,0),0)&lt;=$BN$1,1,0)
*IF(MID(BT82,7,1)="4",0.1,1)
*IF(AND(MID(BT82,7,1)&lt;&gt;"4",OR(MID(BT82,6,1)="6",MID(BT82,6,1)="7")),3,1)</f>
        <v>0</v>
      </c>
      <c r="BM82">
        <f ca="1">IF(VLOOKUP($BT82,[1]EquipTable!$1:$1048576,MATCH("업데이트순번",[1]EquipTable!$1:$1,0),0)&lt;=$BN$1,1,0)
*IF(MID(BT82,7,1)="4",0.1,1)
*IF(AND(MID(BT82,7,1)&lt;&gt;"4",MID(BT82,6,1)="8"),4,1)</f>
        <v>0</v>
      </c>
      <c r="BN82">
        <f t="shared" ca="1" si="41"/>
        <v>0</v>
      </c>
      <c r="BO82">
        <f t="shared" ca="1" si="42"/>
        <v>0</v>
      </c>
      <c r="BP82">
        <f t="shared" ca="1" si="43"/>
        <v>0</v>
      </c>
      <c r="BQ82">
        <f t="shared" ca="1" si="44"/>
        <v>0.6666666666666663</v>
      </c>
      <c r="BR82">
        <f t="shared" ca="1" si="45"/>
        <v>0.46502835538752335</v>
      </c>
      <c r="BS82">
        <f t="shared" ca="1" si="46"/>
        <v>0.50306748466257623</v>
      </c>
      <c r="BT82" t="str">
        <f ca="1">OFFSET([1]EquipTable!$A$1,ROW()-1,0)</f>
        <v>후보</v>
      </c>
    </row>
    <row r="83" spans="1:72">
      <c r="A83">
        <v>9</v>
      </c>
      <c r="B83">
        <v>1</v>
      </c>
      <c r="C83">
        <f t="shared" si="32"/>
        <v>0</v>
      </c>
      <c r="D83">
        <f t="shared" ca="1" si="48"/>
        <v>0.61286774006412015</v>
      </c>
      <c r="E83">
        <f t="shared" ca="1" si="48"/>
        <v>0.7365571692458861</v>
      </c>
      <c r="F83">
        <f t="shared" ca="1" si="48"/>
        <v>7.7656083655436303E-2</v>
      </c>
      <c r="G83">
        <f t="shared" ca="1" si="48"/>
        <v>0.29587559051908086</v>
      </c>
      <c r="H83">
        <f t="shared" ca="1" si="48"/>
        <v>0.89726768737903007</v>
      </c>
      <c r="I83">
        <f t="shared" ca="1" si="48"/>
        <v>0.11540428565129757</v>
      </c>
      <c r="M83" t="str">
        <f t="shared" ca="1" si="33"/>
        <v>지정 장비</v>
      </c>
      <c r="N83" t="str">
        <f t="shared" ca="1" si="34"/>
        <v>Equip6202</v>
      </c>
      <c r="O83">
        <f t="shared" ca="1" si="35"/>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DI</v>
      </c>
      <c r="Q83" t="str">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INT(VLOOKUP($M83,$AN:$BA,MATCH($AX$1,$AN$1:$BA$1,0),0)*(VLOOKUP($N83,[2]ActorTable!$1:$1048576,MATCH("표준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VLOOKUP($M83,$AN:$BA,MATCH($AZ$1,$AN$1:$BA$1,0),0)+INT($H83*(VLOOKUP($M83,$AN:$BA,MATCH($BA$1,$AN$1:$BA$1,0),0)-VLOOKUP($M83,$AN:$BA,MATCH($AZ$1,$AN$1:$BA$1,0),0)+1))),
IF($M83="지정 캐릭터 PP",
  IF(AND(OR($B83=10,$B83=11),$M83=OFFSET($M83,-1,0)),OFFSET(Q83,-1,0),
    INT($O83*VLOOKUP($M83,$AN:$BA,MATCH($AX$1,$AN$1:$BA$1,0),0)*IF($O83&lt;=15,1,1+($O83-15)^0.5/8)*CHOOSE(MID($N83,7,1)+1,1,1.25,2))),
"그외없음")))))))</f>
        <v>삭제</v>
      </c>
      <c r="R83">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영웅등급"),VLOOKUP($M83,$AN:$BA,MATCH($AX$1,$AN$1:$BA$1,0),0),
IF(OR($M83="지정 캐릭터",IF(ISERROR(FIND("지정 캐릭터 LBP",$M83)),0,1)),
  IF(AND(OR($B83=10,$B83=11),$M83=OFFSET($M83,-1,0)),OFFSET(R83,-1,0),
    INT(VLOOKUP($M83,$AN:$BA,MATCH($AX$1,$AN$1:$BA$1,0),0)*(VLOOKUP($N83,[2]ActorTable!$1:$1048576,MATCH("표준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VLOOKUP($M83,$AN:$BA,MATCH($AX$1,$AN$1:$BA$1,0),0)+INT($I83*(VLOOKUP($M83,$AN:$BA,MATCH($AY$1,$AN$1:$BA$1,0),0)-VLOOKUP($M83,$AN:$BA,MATCH($AX$1,$AN$1:$BA$1,0),0)+1))),
IF($M83="지정 캐릭터 PP",
  IF(AND(OR($B83=10,$B83=11),$M83=OFFSET($M83,-1,0)),OFFSET(R83,-1,0),
    INT($O83*VLOOKUP($M83,$AN:$BA,MATCH($AX$1,$AN$1:$BA$1,0),0)*IF($O83&lt;=15,1,1+($O83-15)^0.5/8)*CHOOSE(MID($N83,7,1)+1,1,1.25,2)*(VLOOKUP($M83,$AN:$BA,MATCH($AY$1,$AN$1:$BA$1,0),0)+$I83*(VLOOKUP($M83,$AN:$BA,MATCH($AZ$1,$AN$1:$BA$1,0),0)-VLOOKUP($M83,$AN:$BA,MATCH($AY$1,$AN$1:$BA$1,0),0))))),
IF(OR($M83="안 지정 캐릭터 PP 일반등급",$M83="안 지정 캐릭터 PP 영웅등급"),
  IF(AND(OR($B83=10,$B83=11),$M83=OFFSET($M83,-1,0)),OFFSET(R83,-1,0),
    $O83*VLOOKUP($M83,$AN:$BA,MATCH($AX$1,$AN$1:$BA$1,0),0)),
"그외없음")))))))</f>
        <v>14</v>
      </c>
      <c r="S83" t="str">
        <f ca="1">IF(OR(ISNUMBER(N83),N83="삭제"),"",
IF(LEFT(N83,5)="Equip",
  IF($BN$1&lt;VLOOKUP(N83,[1]EquipTable!$1:$1048576,MATCH("업데이트순번",[1]EquipTable!$1:$1,0),0),"업데이트순번이상",""),
IF(LEFT(N83,5)="Actor",
  IF($BW$1&lt;VLOOKUP(N83,[2]ActorTable!$1:$1048576,MATCH("업데이트순번",[2]ActorTable!$1:$1,0),0),"업데이트순번이상",""),
"그외없음")))</f>
        <v/>
      </c>
      <c r="T83">
        <f t="shared" ca="1" si="36"/>
        <v>0</v>
      </c>
      <c r="U83" t="s">
        <v>83</v>
      </c>
      <c r="V83" t="s">
        <v>113</v>
      </c>
      <c r="W83">
        <v>1</v>
      </c>
      <c r="X83" t="s">
        <v>129</v>
      </c>
      <c r="Z83">
        <v>600</v>
      </c>
      <c r="AA83" t="str">
        <f t="shared" ca="1" si="37"/>
        <v>fe</v>
      </c>
      <c r="AB83" t="s">
        <v>83</v>
      </c>
      <c r="AC83" t="s">
        <v>208</v>
      </c>
      <c r="AD83">
        <v>1</v>
      </c>
      <c r="AE83" t="s">
        <v>133</v>
      </c>
      <c r="AG83">
        <v>11</v>
      </c>
      <c r="AH83" t="str">
        <f t="shared" si="38"/>
        <v/>
      </c>
      <c r="AI83" t="str">
        <f ca="1">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잿더미 스톤해머</v>
      </c>
      <c r="AJ83">
        <v>1</v>
      </c>
      <c r="AK83"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v>
      </c>
      <c r="AL83" t="str">
        <f t="shared" ca="1" si="39"/>
        <v>{"dy":9,"sl":1,"tp":"fe","vl":"Equip4302","cn":1,"pt":"DI","pr":11}</v>
      </c>
      <c r="BK83">
        <f ca="1">IF(VLOOKUP($BT83,[1]EquipTable!$1:$1048576,MATCH("업데이트순번",[1]EquipTable!$1:$1,0),0)&lt;=$BN$1,1,0)
*IF(MID(BT83,7,1)="4",0.1,1)</f>
        <v>0</v>
      </c>
      <c r="BL83">
        <f ca="1">IF(VLOOKUP($BT83,[1]EquipTable!$1:$1048576,MATCH("업데이트순번",[1]EquipTable!$1:$1,0),0)&lt;=$BN$1,1,0)
*IF(MID(BT83,7,1)="4",0.1,1)
*IF(AND(MID(BT83,7,1)&lt;&gt;"4",OR(MID(BT83,6,1)="6",MID(BT83,6,1)="7")),3,1)</f>
        <v>0</v>
      </c>
      <c r="BM83">
        <f ca="1">IF(VLOOKUP($BT83,[1]EquipTable!$1:$1048576,MATCH("업데이트순번",[1]EquipTable!$1:$1,0),0)&lt;=$BN$1,1,0)
*IF(MID(BT83,7,1)="4",0.1,1)
*IF(AND(MID(BT83,7,1)&lt;&gt;"4",MID(BT83,6,1)="8"),4,1)</f>
        <v>0</v>
      </c>
      <c r="BN83">
        <f t="shared" ca="1" si="41"/>
        <v>0</v>
      </c>
      <c r="BO83">
        <f t="shared" ca="1" si="42"/>
        <v>0</v>
      </c>
      <c r="BP83">
        <f t="shared" ca="1" si="43"/>
        <v>0</v>
      </c>
      <c r="BQ83">
        <f t="shared" ca="1" si="44"/>
        <v>0.6666666666666663</v>
      </c>
      <c r="BR83">
        <f t="shared" ca="1" si="45"/>
        <v>0.46502835538752335</v>
      </c>
      <c r="BS83">
        <f t="shared" ca="1" si="46"/>
        <v>0.50306748466257623</v>
      </c>
      <c r="BT83" t="str">
        <f ca="1">OFFSET([1]EquipTable!$A$1,ROW()-1,0)</f>
        <v>후보</v>
      </c>
    </row>
    <row r="84" spans="1:72">
      <c r="A84">
        <v>9</v>
      </c>
      <c r="B84">
        <v>2</v>
      </c>
      <c r="C84">
        <f t="shared" si="32"/>
        <v>0</v>
      </c>
      <c r="D84">
        <f t="shared" ca="1" si="48"/>
        <v>0.62436531446076027</v>
      </c>
      <c r="E84">
        <f t="shared" ca="1" si="48"/>
        <v>0.94605926151832964</v>
      </c>
      <c r="F84">
        <f t="shared" ca="1" si="48"/>
        <v>0.15450839063480704</v>
      </c>
      <c r="G84">
        <f t="shared" ca="1" si="48"/>
        <v>0.21153167225832226</v>
      </c>
      <c r="H84">
        <f t="shared" ca="1" si="48"/>
        <v>6.8454523609333684E-2</v>
      </c>
      <c r="I84">
        <f t="shared" ca="1" si="48"/>
        <v>0.28451052689690914</v>
      </c>
      <c r="M84" t="str">
        <f t="shared" ca="1" si="33"/>
        <v>안 지정 캐릭터 PP 영웅등급</v>
      </c>
      <c r="N84">
        <f t="shared" ca="1" si="34"/>
        <v>94605</v>
      </c>
      <c r="O84">
        <f t="shared" ca="1" si="35"/>
        <v>14</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INT(VLOOKUP($M84,$AN:$BA,MATCH($AX$1,$AN$1:$BA$1,0),0)*(VLOOKUP($N84,[2]ActorTable!$1:$1048576,MATCH("표준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VLOOKUP($M84,$AN:$BA,MATCH($AZ$1,$AN$1:$BA$1,0),0)+INT($H84*(VLOOKUP($M84,$AN:$BA,MATCH($BA$1,$AN$1:$BA$1,0),0)-VLOOKUP($M84,$AN:$BA,MATCH($AZ$1,$AN$1:$BA$1,0),0)+1))),
IF($M84="지정 캐릭터 PP",
  IF(AND(OR($B84=10,$B84=11),$M84=OFFSET($M84,-1,0)),OFFSET(Q84,-1,0),
    INT($O84*VLOOKUP($M84,$AN:$BA,MATCH($AX$1,$AN$1:$BA$1,0),0)*IF($O84&lt;=15,1,1+($O84-15)^0.5/8)*CHOOSE(MID($N84,7,1)+1,1,1.25,2))),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영웅등급"),VLOOKUP($M84,$AN:$BA,MATCH($AX$1,$AN$1:$BA$1,0),0),
IF(OR($M84="지정 캐릭터",IF(ISERROR(FIND("지정 캐릭터 LBP",$M84)),0,1)),
  IF(AND(OR($B84=10,$B84=11),$M84=OFFSET($M84,-1,0)),OFFSET(R84,-1,0),
    INT(VLOOKUP($M84,$AN:$BA,MATCH($AX$1,$AN$1:$BA$1,0),0)*(VLOOKUP($N84,[2]ActorTable!$1:$1048576,MATCH("표준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VLOOKUP($M84,$AN:$BA,MATCH($AX$1,$AN$1:$BA$1,0),0)+INT($I84*(VLOOKUP($M84,$AN:$BA,MATCH($AY$1,$AN$1:$BA$1,0),0)-VLOOKUP($M84,$AN:$BA,MATCH($AX$1,$AN$1:$BA$1,0),0)+1))),
IF($M84="지정 캐릭터 PP",
  IF(AND(OR($B84=10,$B84=11),$M84=OFFSET($M84,-1,0)),OFFSET(R84,-1,0),
    INT($O84*VLOOKUP($M84,$AN:$BA,MATCH($AX$1,$AN$1:$BA$1,0),0)*IF($O84&lt;=15,1,1+($O84-15)^0.5/8)*CHOOSE(MID($N84,7,1)+1,1,1.25,2)*(VLOOKUP($M84,$AN:$BA,MATCH($AY$1,$AN$1:$BA$1,0),0)+$I84*(VLOOKUP($M84,$AN:$BA,MATCH($AZ$1,$AN$1:$BA$1,0),0)-VLOOKUP($M84,$AN:$BA,MATCH($AY$1,$AN$1:$BA$1,0),0))))),
IF(OR($M84="안 지정 캐릭터 PP 일반등급",$M84="안 지정 캐릭터 PP 영웅등급"),
  IF(AND(OR($B84=10,$B84=11),$M84=OFFSET($M84,-1,0)),OFFSET(R84,-1,0),
    $O84*VLOOKUP($M84,$AN:$BA,MATCH($AX$1,$AN$1:$BA$1,0),0)),
"그외없음")))))))</f>
        <v>1400</v>
      </c>
      <c r="S84" t="str">
        <f ca="1">IF(OR(ISNUMBER(N84),N84="삭제"),"",
IF(LEFT(N84,5)="Equip",
  IF($BN$1&lt;VLOOKUP(N84,[1]EquipTable!$1:$1048576,MATCH("업데이트순번",[1]EquipTable!$1:$1,0),0),"업데이트순번이상",""),
IF(LEFT(N84,5)="Actor",
  IF($BW$1&lt;VLOOKUP(N84,[2]ActorTable!$1:$1048576,MATCH("업데이트순번",[2]ActorTable!$1:$1,0),0),"업데이트순번이상",""),
"그외없음")))</f>
        <v/>
      </c>
      <c r="T84">
        <f t="shared" ca="1" si="36"/>
        <v>0</v>
      </c>
      <c r="U84" t="s">
        <v>92</v>
      </c>
      <c r="V84">
        <v>8333</v>
      </c>
      <c r="W84">
        <v>9</v>
      </c>
      <c r="X84" t="s">
        <v>129</v>
      </c>
      <c r="Z84">
        <v>900</v>
      </c>
      <c r="AA84" t="str">
        <f t="shared" ca="1" si="37"/>
        <v>uph</v>
      </c>
      <c r="AB84" t="s">
        <v>92</v>
      </c>
      <c r="AC84">
        <v>93851</v>
      </c>
      <c r="AD84">
        <v>14</v>
      </c>
      <c r="AE84" t="s">
        <v>129</v>
      </c>
      <c r="AG84">
        <v>1400</v>
      </c>
      <c r="AH84" t="str">
        <f t="shared" si="38"/>
        <v/>
      </c>
      <c r="AI84" t="str">
        <f>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
      </c>
      <c r="AJ84">
        <v>1</v>
      </c>
      <c r="AK84"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v>
      </c>
      <c r="AL84" t="str">
        <f t="shared" ca="1" si="39"/>
        <v>{"dy":9,"sl":2,"tp":"uph","vl":"93851","cn":14,"pt":"GO","pr":1400}</v>
      </c>
      <c r="BK84">
        <f ca="1">IF(VLOOKUP($BT84,[1]EquipTable!$1:$1048576,MATCH("업데이트순번",[1]EquipTable!$1:$1,0),0)&lt;=$BN$1,1,0)
*IF(MID(BT84,7,1)="4",0.1,1)</f>
        <v>0</v>
      </c>
      <c r="BL84">
        <f ca="1">IF(VLOOKUP($BT84,[1]EquipTable!$1:$1048576,MATCH("업데이트순번",[1]EquipTable!$1:$1,0),0)&lt;=$BN$1,1,0)
*IF(MID(BT84,7,1)="4",0.1,1)
*IF(AND(MID(BT84,7,1)&lt;&gt;"4",OR(MID(BT84,6,1)="6",MID(BT84,6,1)="7")),3,1)</f>
        <v>0</v>
      </c>
      <c r="BM84">
        <f ca="1">IF(VLOOKUP($BT84,[1]EquipTable!$1:$1048576,MATCH("업데이트순번",[1]EquipTable!$1:$1,0),0)&lt;=$BN$1,1,0)
*IF(MID(BT84,7,1)="4",0.1,1)
*IF(AND(MID(BT84,7,1)&lt;&gt;"4",MID(BT84,6,1)="8"),4,1)</f>
        <v>0</v>
      </c>
      <c r="BN84">
        <f t="shared" ca="1" si="41"/>
        <v>0</v>
      </c>
      <c r="BO84">
        <f t="shared" ca="1" si="42"/>
        <v>0</v>
      </c>
      <c r="BP84">
        <f t="shared" ca="1" si="43"/>
        <v>0</v>
      </c>
      <c r="BQ84">
        <f t="shared" ca="1" si="44"/>
        <v>0.6666666666666663</v>
      </c>
      <c r="BR84">
        <f t="shared" ca="1" si="45"/>
        <v>0.46502835538752335</v>
      </c>
      <c r="BS84">
        <f t="shared" ca="1" si="46"/>
        <v>0.50306748466257623</v>
      </c>
      <c r="BT84" t="str">
        <f ca="1">OFFSET([1]EquipTable!$A$1,ROW()-1,0)</f>
        <v>후보</v>
      </c>
    </row>
    <row r="85" spans="1:72">
      <c r="A85">
        <v>9</v>
      </c>
      <c r="B85">
        <v>3</v>
      </c>
      <c r="C85">
        <f t="shared" si="32"/>
        <v>0</v>
      </c>
      <c r="D85">
        <f t="shared" ca="1" si="48"/>
        <v>0.21191468414564929</v>
      </c>
      <c r="E85">
        <f t="shared" ca="1" si="48"/>
        <v>0.39521987526988966</v>
      </c>
      <c r="F85">
        <f t="shared" ca="1" si="48"/>
        <v>0.57352217590510579</v>
      </c>
      <c r="G85">
        <f t="shared" ca="1" si="48"/>
        <v>0.15280928234525482</v>
      </c>
      <c r="H85">
        <f t="shared" ca="1" si="48"/>
        <v>0.18729891226345752</v>
      </c>
      <c r="I85">
        <f t="shared" ca="1" si="48"/>
        <v>0.22034220787100656</v>
      </c>
      <c r="M85" t="str">
        <f t="shared" ca="1" si="33"/>
        <v>안 지정 캐릭터 PP 영웅등급</v>
      </c>
      <c r="N85">
        <f t="shared" ca="1" si="34"/>
        <v>39521</v>
      </c>
      <c r="O85">
        <f t="shared" ca="1" si="35"/>
        <v>11</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INT(VLOOKUP($M85,$AN:$BA,MATCH($AX$1,$AN$1:$BA$1,0),0)*(VLOOKUP($N85,[2]ActorTable!$1:$1048576,MATCH("표준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VLOOKUP($M85,$AN:$BA,MATCH($AZ$1,$AN$1:$BA$1,0),0)+INT($H85*(VLOOKUP($M85,$AN:$BA,MATCH($BA$1,$AN$1:$BA$1,0),0)-VLOOKUP($M85,$AN:$BA,MATCH($AZ$1,$AN$1:$BA$1,0),0)+1))),
IF($M85="지정 캐릭터 PP",
  IF(AND(OR($B85=10,$B85=11),$M85=OFFSET($M85,-1,0)),OFFSET(Q85,-1,0),
    INT($O85*VLOOKUP($M85,$AN:$BA,MATCH($AX$1,$AN$1:$BA$1,0),0)*IF($O85&lt;=15,1,1+($O85-15)^0.5/8)*CHOOSE(MID($N85,7,1)+1,1,1.25,2))),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영웅등급"),VLOOKUP($M85,$AN:$BA,MATCH($AX$1,$AN$1:$BA$1,0),0),
IF(OR($M85="지정 캐릭터",IF(ISERROR(FIND("지정 캐릭터 LBP",$M85)),0,1)),
  IF(AND(OR($B85=10,$B85=11),$M85=OFFSET($M85,-1,0)),OFFSET(R85,-1,0),
    INT(VLOOKUP($M85,$AN:$BA,MATCH($AX$1,$AN$1:$BA$1,0),0)*(VLOOKUP($N85,[2]ActorTable!$1:$1048576,MATCH("표준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VLOOKUP($M85,$AN:$BA,MATCH($AX$1,$AN$1:$BA$1,0),0)+INT($I85*(VLOOKUP($M85,$AN:$BA,MATCH($AY$1,$AN$1:$BA$1,0),0)-VLOOKUP($M85,$AN:$BA,MATCH($AX$1,$AN$1:$BA$1,0),0)+1))),
IF($M85="지정 캐릭터 PP",
  IF(AND(OR($B85=10,$B85=11),$M85=OFFSET($M85,-1,0)),OFFSET(R85,-1,0),
    INT($O85*VLOOKUP($M85,$AN:$BA,MATCH($AX$1,$AN$1:$BA$1,0),0)*IF($O85&lt;=15,1,1+($O85-15)^0.5/8)*CHOOSE(MID($N85,7,1)+1,1,1.25,2)*(VLOOKUP($M85,$AN:$BA,MATCH($AY$1,$AN$1:$BA$1,0),0)+$I85*(VLOOKUP($M85,$AN:$BA,MATCH($AZ$1,$AN$1:$BA$1,0),0)-VLOOKUP($M85,$AN:$BA,MATCH($AY$1,$AN$1:$BA$1,0),0))))),
IF(OR($M85="안 지정 캐릭터 PP 일반등급",$M85="안 지정 캐릭터 PP 영웅등급"),
  IF(AND(OR($B85=10,$B85=11),$M85=OFFSET($M85,-1,0)),OFFSET(R85,-1,0),
    $O85*VLOOKUP($M85,$AN:$BA,MATCH($AX$1,$AN$1:$BA$1,0),0)),
"그외없음")))))))</f>
        <v>1100</v>
      </c>
      <c r="S85" t="str">
        <f ca="1">IF(OR(ISNUMBER(N85),N85="삭제"),"",
IF(LEFT(N85,5)="Equip",
  IF($BN$1&lt;VLOOKUP(N85,[1]EquipTable!$1:$1048576,MATCH("업데이트순번",[1]EquipTable!$1:$1,0),0),"업데이트순번이상",""),
IF(LEFT(N85,5)="Actor",
  IF($BW$1&lt;VLOOKUP(N85,[2]ActorTable!$1:$1048576,MATCH("업데이트순번",[2]ActorTable!$1:$1,0),0),"업데이트순번이상",""),
"그외없음")))</f>
        <v/>
      </c>
      <c r="T85">
        <f t="shared" ca="1" si="36"/>
        <v>0</v>
      </c>
      <c r="U85" t="s">
        <v>92</v>
      </c>
      <c r="V85">
        <v>62458</v>
      </c>
      <c r="W85">
        <v>12</v>
      </c>
      <c r="X85" t="s">
        <v>129</v>
      </c>
      <c r="Z85">
        <v>1200</v>
      </c>
      <c r="AA85" t="str">
        <f t="shared" ca="1" si="37"/>
        <v>upn</v>
      </c>
      <c r="AB85" t="s">
        <v>93</v>
      </c>
      <c r="AC85">
        <v>58914</v>
      </c>
      <c r="AD85">
        <v>12</v>
      </c>
      <c r="AE85" t="s">
        <v>129</v>
      </c>
      <c r="AG85">
        <v>1200</v>
      </c>
      <c r="AH85" t="str">
        <f t="shared" si="38"/>
        <v/>
      </c>
      <c r="AI85" t="str">
        <f>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
      </c>
      <c r="AJ85">
        <v>1</v>
      </c>
      <c r="AK85"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v>
      </c>
      <c r="AL85" t="str">
        <f t="shared" ca="1" si="39"/>
        <v>{"dy":9,"sl":3,"tp":"upn","vl":"58914","cn":12,"pt":"GO","pr":1200}</v>
      </c>
      <c r="BK85">
        <f ca="1">IF(VLOOKUP($BT85,[1]EquipTable!$1:$1048576,MATCH("업데이트순번",[1]EquipTable!$1:$1,0),0)&lt;=$BN$1,1,0)
*IF(MID(BT85,7,1)="4",0.1,1)</f>
        <v>0</v>
      </c>
      <c r="BL85">
        <f ca="1">IF(VLOOKUP($BT85,[1]EquipTable!$1:$1048576,MATCH("업데이트순번",[1]EquipTable!$1:$1,0),0)&lt;=$BN$1,1,0)
*IF(MID(BT85,7,1)="4",0.1,1)
*IF(AND(MID(BT85,7,1)&lt;&gt;"4",OR(MID(BT85,6,1)="6",MID(BT85,6,1)="7")),3,1)</f>
        <v>0</v>
      </c>
      <c r="BM85">
        <f ca="1">IF(VLOOKUP($BT85,[1]EquipTable!$1:$1048576,MATCH("업데이트순번",[1]EquipTable!$1:$1,0),0)&lt;=$BN$1,1,0)
*IF(MID(BT85,7,1)="4",0.1,1)
*IF(AND(MID(BT85,7,1)&lt;&gt;"4",MID(BT85,6,1)="8"),4,1)</f>
        <v>0</v>
      </c>
      <c r="BN85">
        <f t="shared" ca="1" si="41"/>
        <v>0</v>
      </c>
      <c r="BO85">
        <f t="shared" ca="1" si="42"/>
        <v>0</v>
      </c>
      <c r="BP85">
        <f t="shared" ca="1" si="43"/>
        <v>0</v>
      </c>
      <c r="BQ85">
        <f t="shared" ca="1" si="44"/>
        <v>0.6666666666666663</v>
      </c>
      <c r="BR85">
        <f t="shared" ca="1" si="45"/>
        <v>0.46502835538752335</v>
      </c>
      <c r="BS85">
        <f t="shared" ca="1" si="46"/>
        <v>0.50306748466257623</v>
      </c>
      <c r="BT85" t="str">
        <f ca="1">OFFSET([1]EquipTable!$A$1,ROW()-1,0)</f>
        <v>후보</v>
      </c>
    </row>
    <row r="86" spans="1:72">
      <c r="A86">
        <v>9</v>
      </c>
      <c r="B86">
        <v>4</v>
      </c>
      <c r="C86">
        <f t="shared" si="32"/>
        <v>0</v>
      </c>
      <c r="D86">
        <f t="shared" ca="1" si="48"/>
        <v>0.86700790551446061</v>
      </c>
      <c r="E86">
        <f t="shared" ca="1" si="48"/>
        <v>0.89524197108011405</v>
      </c>
      <c r="F86">
        <f t="shared" ca="1" si="48"/>
        <v>0.94647639778029746</v>
      </c>
      <c r="G86">
        <f t="shared" ca="1" si="48"/>
        <v>0.15574259988410577</v>
      </c>
      <c r="H86">
        <f t="shared" ca="1" si="48"/>
        <v>0.91972783929029289</v>
      </c>
      <c r="I86">
        <f t="shared" ca="1" si="48"/>
        <v>0.8547485630071443</v>
      </c>
      <c r="M86" t="str">
        <f t="shared" ca="1" si="33"/>
        <v>안 지정 캐릭터 PP 일반등급</v>
      </c>
      <c r="N86">
        <f t="shared" ca="1" si="34"/>
        <v>89524</v>
      </c>
      <c r="O86">
        <f t="shared" ca="1" si="35"/>
        <v>14</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INT(VLOOKUP($M86,$AN:$BA,MATCH($AX$1,$AN$1:$BA$1,0),0)*(VLOOKUP($N86,[2]ActorTable!$1:$1048576,MATCH("표준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VLOOKUP($M86,$AN:$BA,MATCH($AZ$1,$AN$1:$BA$1,0),0)+INT($H86*(VLOOKUP($M86,$AN:$BA,MATCH($BA$1,$AN$1:$BA$1,0),0)-VLOOKUP($M86,$AN:$BA,MATCH($AZ$1,$AN$1:$BA$1,0),0)+1))),
IF($M86="지정 캐릭터 PP",
  IF(AND(OR($B86=10,$B86=11),$M86=OFFSET($M86,-1,0)),OFFSET(Q86,-1,0),
    INT($O86*VLOOKUP($M86,$AN:$BA,MATCH($AX$1,$AN$1:$BA$1,0),0)*IF($O86&lt;=15,1,1+($O86-15)^0.5/8)*CHOOSE(MID($N86,7,1)+1,1,1.25,2))),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영웅등급"),VLOOKUP($M86,$AN:$BA,MATCH($AX$1,$AN$1:$BA$1,0),0),
IF(OR($M86="지정 캐릭터",IF(ISERROR(FIND("지정 캐릭터 LBP",$M86)),0,1)),
  IF(AND(OR($B86=10,$B86=11),$M86=OFFSET($M86,-1,0)),OFFSET(R86,-1,0),
    INT(VLOOKUP($M86,$AN:$BA,MATCH($AX$1,$AN$1:$BA$1,0),0)*(VLOOKUP($N86,[2]ActorTable!$1:$1048576,MATCH("표준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VLOOKUP($M86,$AN:$BA,MATCH($AX$1,$AN$1:$BA$1,0),0)+INT($I86*(VLOOKUP($M86,$AN:$BA,MATCH($AY$1,$AN$1:$BA$1,0),0)-VLOOKUP($M86,$AN:$BA,MATCH($AX$1,$AN$1:$BA$1,0),0)+1))),
IF($M86="지정 캐릭터 PP",
  IF(AND(OR($B86=10,$B86=11),$M86=OFFSET($M86,-1,0)),OFFSET(R86,-1,0),
    INT($O86*VLOOKUP($M86,$AN:$BA,MATCH($AX$1,$AN$1:$BA$1,0),0)*IF($O86&lt;=15,1,1+($O86-15)^0.5/8)*CHOOSE(MID($N86,7,1)+1,1,1.25,2)*(VLOOKUP($M86,$AN:$BA,MATCH($AY$1,$AN$1:$BA$1,0),0)+$I86*(VLOOKUP($M86,$AN:$BA,MATCH($AZ$1,$AN$1:$BA$1,0),0)-VLOOKUP($M86,$AN:$BA,MATCH($AY$1,$AN$1:$BA$1,0),0))))),
IF(OR($M86="안 지정 캐릭터 PP 일반등급",$M86="안 지정 캐릭터 PP 영웅등급"),
  IF(AND(OR($B86=10,$B86=11),$M86=OFFSET($M86,-1,0)),OFFSET(R86,-1,0),
    $O86*VLOOKUP($M86,$AN:$BA,MATCH($AX$1,$AN$1:$BA$1,0),0)),
"그외없음")))))))</f>
        <v>1400</v>
      </c>
      <c r="S86" t="str">
        <f ca="1">IF(OR(ISNUMBER(N86),N86="삭제"),"",
IF(LEFT(N86,5)="Equip",
  IF($BN$1&lt;VLOOKUP(N86,[1]EquipTable!$1:$1048576,MATCH("업데이트순번",[1]EquipTable!$1:$1,0),0),"업데이트순번이상",""),
IF(LEFT(N86,5)="Actor",
  IF($BW$1&lt;VLOOKUP(N86,[2]ActorTable!$1:$1048576,MATCH("업데이트순번",[2]ActorTable!$1:$1,0),0),"업데이트순번이상",""),
"그외없음")))</f>
        <v/>
      </c>
      <c r="T86">
        <f t="shared" ca="1" si="36"/>
        <v>0</v>
      </c>
      <c r="U86" t="s">
        <v>93</v>
      </c>
      <c r="V86">
        <v>61204</v>
      </c>
      <c r="W86">
        <v>12</v>
      </c>
      <c r="X86" t="s">
        <v>129</v>
      </c>
      <c r="Z86">
        <v>1200</v>
      </c>
      <c r="AA86" t="str">
        <f t="shared" ca="1" si="37"/>
        <v>upn</v>
      </c>
      <c r="AB86" t="s">
        <v>93</v>
      </c>
      <c r="AC86">
        <v>6631</v>
      </c>
      <c r="AD86">
        <v>9</v>
      </c>
      <c r="AE86" t="s">
        <v>129</v>
      </c>
      <c r="AG86">
        <v>900</v>
      </c>
      <c r="AH86" t="str">
        <f t="shared" si="38"/>
        <v/>
      </c>
      <c r="AI86" t="str">
        <f>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
      </c>
      <c r="AJ86">
        <v>1</v>
      </c>
      <c r="AK86"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v>
      </c>
      <c r="AL86" t="str">
        <f t="shared" ca="1" si="39"/>
        <v>{"dy":9,"sl":4,"tp":"upn","vl":"6631","cn":9,"pt":"GO","pr":900}</v>
      </c>
      <c r="BK86">
        <f ca="1">IF(VLOOKUP($BT86,[1]EquipTable!$1:$1048576,MATCH("업데이트순번",[1]EquipTable!$1:$1,0),0)&lt;=$BN$1,1,0)
*IF(MID(BT86,7,1)="4",0.1,1)</f>
        <v>0</v>
      </c>
      <c r="BL86">
        <f ca="1">IF(VLOOKUP($BT86,[1]EquipTable!$1:$1048576,MATCH("업데이트순번",[1]EquipTable!$1:$1,0),0)&lt;=$BN$1,1,0)
*IF(MID(BT86,7,1)="4",0.1,1)
*IF(AND(MID(BT86,7,1)&lt;&gt;"4",OR(MID(BT86,6,1)="6",MID(BT86,6,1)="7")),3,1)</f>
        <v>0</v>
      </c>
      <c r="BM86">
        <f ca="1">IF(VLOOKUP($BT86,[1]EquipTable!$1:$1048576,MATCH("업데이트순번",[1]EquipTable!$1:$1,0),0)&lt;=$BN$1,1,0)
*IF(MID(BT86,7,1)="4",0.1,1)
*IF(AND(MID(BT86,7,1)&lt;&gt;"4",MID(BT86,6,1)="8"),4,1)</f>
        <v>0</v>
      </c>
      <c r="BN86">
        <f t="shared" ca="1" si="41"/>
        <v>0</v>
      </c>
      <c r="BO86">
        <f t="shared" ca="1" si="42"/>
        <v>0</v>
      </c>
      <c r="BP86">
        <f t="shared" ca="1" si="43"/>
        <v>0</v>
      </c>
      <c r="BQ86">
        <f t="shared" ca="1" si="44"/>
        <v>0.6666666666666663</v>
      </c>
      <c r="BR86">
        <f t="shared" ca="1" si="45"/>
        <v>0.46502835538752335</v>
      </c>
      <c r="BS86">
        <f t="shared" ca="1" si="46"/>
        <v>0.50306748466257623</v>
      </c>
      <c r="BT86" t="str">
        <f ca="1">OFFSET([1]EquipTable!$A$1,ROW()-1,0)</f>
        <v>후보</v>
      </c>
    </row>
    <row r="87" spans="1:72">
      <c r="A87">
        <v>9</v>
      </c>
      <c r="B87">
        <v>5</v>
      </c>
      <c r="C87">
        <f t="shared" si="32"/>
        <v>0</v>
      </c>
      <c r="D87">
        <f t="shared" ca="1" si="48"/>
        <v>4.2564901869720617E-2</v>
      </c>
      <c r="E87">
        <f t="shared" ca="1" si="48"/>
        <v>0.50305568991879579</v>
      </c>
      <c r="F87">
        <f t="shared" ca="1" si="48"/>
        <v>0.11340179551297724</v>
      </c>
      <c r="G87">
        <f t="shared" ca="1" si="48"/>
        <v>0.12898790661991666</v>
      </c>
      <c r="H87">
        <f t="shared" ca="1" si="48"/>
        <v>0.54528804069228243</v>
      </c>
      <c r="I87">
        <f t="shared" ca="1" si="48"/>
        <v>0.82438886615912788</v>
      </c>
      <c r="M87" t="str">
        <f t="shared" ca="1" si="33"/>
        <v>지정 장비</v>
      </c>
      <c r="N87" t="str">
        <f t="shared" ca="1" si="34"/>
        <v>Equip4201</v>
      </c>
      <c r="O87">
        <f t="shared" ca="1" si="35"/>
        <v>1</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DI</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INT(VLOOKUP($M87,$AN:$BA,MATCH($AX$1,$AN$1:$BA$1,0),0)*(VLOOKUP($N87,[2]ActorTable!$1:$1048576,MATCH("표준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VLOOKUP($M87,$AN:$BA,MATCH($AZ$1,$AN$1:$BA$1,0),0)+INT($H87*(VLOOKUP($M87,$AN:$BA,MATCH($BA$1,$AN$1:$BA$1,0),0)-VLOOKUP($M87,$AN:$BA,MATCH($AZ$1,$AN$1:$BA$1,0),0)+1))),
IF($M87="지정 캐릭터 PP",
  IF(AND(OR($B87=10,$B87=11),$M87=OFFSET($M87,-1,0)),OFFSET(Q87,-1,0),
    INT($O87*VLOOKUP($M87,$AN:$BA,MATCH($AX$1,$AN$1:$BA$1,0),0)*IF($O87&lt;=15,1,1+($O87-15)^0.5/8)*CHOOSE(MID($N87,7,1)+1,1,1.25,2))),
"그외없음")))))))</f>
        <v>삭제</v>
      </c>
      <c r="R87">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영웅등급"),VLOOKUP($M87,$AN:$BA,MATCH($AX$1,$AN$1:$BA$1,0),0),
IF(OR($M87="지정 캐릭터",IF(ISERROR(FIND("지정 캐릭터 LBP",$M87)),0,1)),
  IF(AND(OR($B87=10,$B87=11),$M87=OFFSET($M87,-1,0)),OFFSET(R87,-1,0),
    INT(VLOOKUP($M87,$AN:$BA,MATCH($AX$1,$AN$1:$BA$1,0),0)*(VLOOKUP($N87,[2]ActorTable!$1:$1048576,MATCH("표준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VLOOKUP($M87,$AN:$BA,MATCH($AX$1,$AN$1:$BA$1,0),0)+INT($I87*(VLOOKUP($M87,$AN:$BA,MATCH($AY$1,$AN$1:$BA$1,0),0)-VLOOKUP($M87,$AN:$BA,MATCH($AX$1,$AN$1:$BA$1,0),0)+1))),
IF($M87="지정 캐릭터 PP",
  IF(AND(OR($B87=10,$B87=11),$M87=OFFSET($M87,-1,0)),OFFSET(R87,-1,0),
    INT($O87*VLOOKUP($M87,$AN:$BA,MATCH($AX$1,$AN$1:$BA$1,0),0)*IF($O87&lt;=15,1,1+($O87-15)^0.5/8)*CHOOSE(MID($N87,7,1)+1,1,1.25,2)*(VLOOKUP($M87,$AN:$BA,MATCH($AY$1,$AN$1:$BA$1,0),0)+$I87*(VLOOKUP($M87,$AN:$BA,MATCH($AZ$1,$AN$1:$BA$1,0),0)-VLOOKUP($M87,$AN:$BA,MATCH($AY$1,$AN$1:$BA$1,0),0))))),
IF(OR($M87="안 지정 캐릭터 PP 일반등급",$M87="안 지정 캐릭터 PP 영웅등급"),
  IF(AND(OR($B87=10,$B87=11),$M87=OFFSET($M87,-1,0)),OFFSET(R87,-1,0),
    $O87*VLOOKUP($M87,$AN:$BA,MATCH($AX$1,$AN$1:$BA$1,0),0)),
"그외없음")))))))</f>
        <v>5</v>
      </c>
      <c r="S87" t="str">
        <f ca="1">IF(OR(ISNUMBER(N87),N87="삭제"),"",
IF(LEFT(N87,5)="Equip",
  IF($BN$1&lt;VLOOKUP(N87,[1]EquipTable!$1:$1048576,MATCH("업데이트순번",[1]EquipTable!$1:$1,0),0),"업데이트순번이상",""),
IF(LEFT(N87,5)="Actor",
  IF($BW$1&lt;VLOOKUP(N87,[2]ActorTable!$1:$1048576,MATCH("업데이트순번",[2]ActorTable!$1:$1,0),0),"업데이트순번이상",""),
"그외없음")))</f>
        <v/>
      </c>
      <c r="T87">
        <f t="shared" ca="1" si="36"/>
        <v>0</v>
      </c>
      <c r="U87" t="s">
        <v>83</v>
      </c>
      <c r="V87" t="s">
        <v>284</v>
      </c>
      <c r="W87">
        <v>1</v>
      </c>
      <c r="X87" t="s">
        <v>133</v>
      </c>
      <c r="Z87">
        <v>10</v>
      </c>
      <c r="AA87" t="str">
        <f t="shared" ca="1" si="37"/>
        <v>uph</v>
      </c>
      <c r="AB87" t="s">
        <v>92</v>
      </c>
      <c r="AC87">
        <v>81265</v>
      </c>
      <c r="AD87">
        <v>13</v>
      </c>
      <c r="AE87" t="s">
        <v>129</v>
      </c>
      <c r="AG87">
        <v>1300</v>
      </c>
      <c r="AH87" t="str">
        <f t="shared" si="38"/>
        <v/>
      </c>
      <c r="AI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
      </c>
      <c r="AJ87">
        <v>1</v>
      </c>
      <c r="AK87"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v>
      </c>
      <c r="AL87" t="str">
        <f t="shared" ca="1" si="39"/>
        <v>{"dy":9,"sl":5,"tp":"uph","vl":"81265","cn":13,"pt":"GO","pr":1300}</v>
      </c>
      <c r="BK87">
        <f ca="1">IF(VLOOKUP($BT87,[1]EquipTable!$1:$1048576,MATCH("업데이트순번",[1]EquipTable!$1:$1,0),0)&lt;=$BN$1,1,0)
*IF(MID(BT87,7,1)="4",0.1,1)</f>
        <v>0</v>
      </c>
      <c r="BL87">
        <f ca="1">IF(VLOOKUP($BT87,[1]EquipTable!$1:$1048576,MATCH("업데이트순번",[1]EquipTable!$1:$1,0),0)&lt;=$BN$1,1,0)
*IF(MID(BT87,7,1)="4",0.1,1)
*IF(AND(MID(BT87,7,1)&lt;&gt;"4",OR(MID(BT87,6,1)="6",MID(BT87,6,1)="7")),3,1)</f>
        <v>0</v>
      </c>
      <c r="BM87">
        <f ca="1">IF(VLOOKUP($BT87,[1]EquipTable!$1:$1048576,MATCH("업데이트순번",[1]EquipTable!$1:$1,0),0)&lt;=$BN$1,1,0)
*IF(MID(BT87,7,1)="4",0.1,1)
*IF(AND(MID(BT87,7,1)&lt;&gt;"4",MID(BT87,6,1)="8"),4,1)</f>
        <v>0</v>
      </c>
      <c r="BN87">
        <f t="shared" ca="1" si="41"/>
        <v>0</v>
      </c>
      <c r="BO87">
        <f t="shared" ca="1" si="42"/>
        <v>0</v>
      </c>
      <c r="BP87">
        <f t="shared" ca="1" si="43"/>
        <v>0</v>
      </c>
      <c r="BQ87">
        <f t="shared" ca="1" si="44"/>
        <v>0.6666666666666663</v>
      </c>
      <c r="BR87">
        <f t="shared" ca="1" si="45"/>
        <v>0.46502835538752335</v>
      </c>
      <c r="BS87">
        <f t="shared" ca="1" si="46"/>
        <v>0.50306748466257623</v>
      </c>
      <c r="BT87" t="str">
        <f ca="1">OFFSET([1]EquipTable!$A$1,ROW()-1,0)</f>
        <v>후보</v>
      </c>
    </row>
    <row r="88" spans="1:72">
      <c r="A88">
        <v>9</v>
      </c>
      <c r="B88">
        <v>6</v>
      </c>
      <c r="C88">
        <f t="shared" si="32"/>
        <v>0</v>
      </c>
      <c r="D88">
        <f t="shared" ca="1" si="48"/>
        <v>0.90490853422195416</v>
      </c>
      <c r="E88">
        <f t="shared" ca="1" si="48"/>
        <v>0.8622293281805965</v>
      </c>
      <c r="F88">
        <f t="shared" ca="1" si="48"/>
        <v>0.84968200501544977</v>
      </c>
      <c r="G88">
        <f t="shared" ca="1" si="48"/>
        <v>0.91098104901008081</v>
      </c>
      <c r="H88">
        <f t="shared" ca="1" si="48"/>
        <v>0.77530501157750931</v>
      </c>
      <c r="I88">
        <f t="shared" ca="1" si="48"/>
        <v>0.78661634227526711</v>
      </c>
      <c r="M88" t="str">
        <f t="shared" ca="1" si="33"/>
        <v>지정 장비</v>
      </c>
      <c r="N88" t="str">
        <f t="shared" ca="1" si="34"/>
        <v>Equip7202</v>
      </c>
      <c r="O88">
        <f t="shared" ca="1" si="35"/>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INT(VLOOKUP($M88,$AN:$BA,MATCH($AX$1,$AN$1:$BA$1,0),0)*(VLOOKUP($N88,[2]ActorTable!$1:$1048576,MATCH("표준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VLOOKUP($M88,$AN:$BA,MATCH($AZ$1,$AN$1:$BA$1,0),0)+INT($H88*(VLOOKUP($M88,$AN:$BA,MATCH($BA$1,$AN$1:$BA$1,0),0)-VLOOKUP($M88,$AN:$BA,MATCH($AZ$1,$AN$1:$BA$1,0),0)+1))),
IF($M88="지정 캐릭터 PP",
  IF(AND(OR($B88=10,$B88=11),$M88=OFFSET($M88,-1,0)),OFFSET(Q88,-1,0),
    INT($O88*VLOOKUP($M88,$AN:$BA,MATCH($AX$1,$AN$1:$BA$1,0),0)*IF($O88&lt;=15,1,1+($O88-15)^0.5/8)*CHOOSE(MID($N88,7,1)+1,1,1.25,2))),
"그외없음")))))))</f>
        <v>삭제</v>
      </c>
      <c r="R88">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영웅등급"),VLOOKUP($M88,$AN:$BA,MATCH($AX$1,$AN$1:$BA$1,0),0),
IF(OR($M88="지정 캐릭터",IF(ISERROR(FIND("지정 캐릭터 LBP",$M88)),0,1)),
  IF(AND(OR($B88=10,$B88=11),$M88=OFFSET($M88,-1,0)),OFFSET(R88,-1,0),
    INT(VLOOKUP($M88,$AN:$BA,MATCH($AX$1,$AN$1:$BA$1,0),0)*(VLOOKUP($N88,[2]ActorTable!$1:$1048576,MATCH("표준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VLOOKUP($M88,$AN:$BA,MATCH($AX$1,$AN$1:$BA$1,0),0)+INT($I88*(VLOOKUP($M88,$AN:$BA,MATCH($AY$1,$AN$1:$BA$1,0),0)-VLOOKUP($M88,$AN:$BA,MATCH($AX$1,$AN$1:$BA$1,0),0)+1))),
IF($M88="지정 캐릭터 PP",
  IF(AND(OR($B88=10,$B88=11),$M88=OFFSET($M88,-1,0)),OFFSET(R88,-1,0),
    INT($O88*VLOOKUP($M88,$AN:$BA,MATCH($AX$1,$AN$1:$BA$1,0),0)*IF($O88&lt;=15,1,1+($O88-15)^0.5/8)*CHOOSE(MID($N88,7,1)+1,1,1.25,2)*(VLOOKUP($M88,$AN:$BA,MATCH($AY$1,$AN$1:$BA$1,0),0)+$I88*(VLOOKUP($M88,$AN:$BA,MATCH($AZ$1,$AN$1:$BA$1,0),0)-VLOOKUP($M88,$AN:$BA,MATCH($AY$1,$AN$1:$BA$1,0),0))))),
IF(OR($M88="안 지정 캐릭터 PP 일반등급",$M88="안 지정 캐릭터 PP 영웅등급"),
  IF(AND(OR($B88=10,$B88=11),$M88=OFFSET($M88,-1,0)),OFFSET(R88,-1,0),
    $O88*VLOOKUP($M88,$AN:$BA,MATCH($AX$1,$AN$1:$BA$1,0),0)),
"그외없음")))))))</f>
        <v>9700</v>
      </c>
      <c r="S88" t="str">
        <f ca="1">IF(OR(ISNUMBER(N88),N88="삭제"),"",
IF(LEFT(N88,5)="Equip",
  IF($BN$1&lt;VLOOKUP(N88,[1]EquipTable!$1:$1048576,MATCH("업데이트순번",[1]EquipTable!$1:$1,0),0),"업데이트순번이상",""),
IF(LEFT(N88,5)="Actor",
  IF($BW$1&lt;VLOOKUP(N88,[2]ActorTable!$1:$1048576,MATCH("업데이트순번",[2]ActorTable!$1:$1,0),0),"업데이트순번이상",""),
"그외없음")))</f>
        <v/>
      </c>
      <c r="T88">
        <f t="shared" ca="1" si="36"/>
        <v>0</v>
      </c>
      <c r="U88" t="s">
        <v>83</v>
      </c>
      <c r="V88" t="s">
        <v>266</v>
      </c>
      <c r="W88">
        <v>1</v>
      </c>
      <c r="X88" t="s">
        <v>129</v>
      </c>
      <c r="Z88">
        <v>9300</v>
      </c>
      <c r="AA88" t="str">
        <f t="shared" ca="1" si="37"/>
        <v>fe</v>
      </c>
      <c r="AB88" t="s">
        <v>83</v>
      </c>
      <c r="AC88" t="s">
        <v>208</v>
      </c>
      <c r="AD88">
        <v>1</v>
      </c>
      <c r="AE88" t="s">
        <v>133</v>
      </c>
      <c r="AG88">
        <v>10</v>
      </c>
      <c r="AH88" t="str">
        <f t="shared" si="38"/>
        <v/>
      </c>
      <c r="AI88" t="str">
        <f ca="1">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잿더미 스톤해머</v>
      </c>
      <c r="AJ88">
        <v>1</v>
      </c>
      <c r="AK88"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v>
      </c>
      <c r="AL88" t="str">
        <f t="shared" ca="1" si="39"/>
        <v>{"dy":9,"sl":6,"tp":"fe","vl":"Equip4302","cn":1,"pt":"DI","pr":10}</v>
      </c>
      <c r="BK88">
        <f ca="1">IF(VLOOKUP($BT88,[1]EquipTable!$1:$1048576,MATCH("업데이트순번",[1]EquipTable!$1:$1,0),0)&lt;=$BN$1,1,0)
*IF(MID(BT88,7,1)="4",0.1,1)</f>
        <v>1</v>
      </c>
      <c r="BL88">
        <f ca="1">IF(VLOOKUP($BT88,[1]EquipTable!$1:$1048576,MATCH("업데이트순번",[1]EquipTable!$1:$1,0),0)&lt;=$BN$1,1,0)
*IF(MID(BT88,7,1)="4",0.1,1)
*IF(AND(MID(BT88,7,1)&lt;&gt;"4",OR(MID(BT88,6,1)="6",MID(BT88,6,1)="7")),3,1)</f>
        <v>3</v>
      </c>
      <c r="BM88">
        <f ca="1">IF(VLOOKUP($BT88,[1]EquipTable!$1:$1048576,MATCH("업데이트순번",[1]EquipTable!$1:$1,0),0)&lt;=$BN$1,1,0)
*IF(MID(BT88,7,1)="4",0.1,1)
*IF(AND(MID(BT88,7,1)&lt;&gt;"4",MID(BT88,6,1)="8"),4,1)</f>
        <v>1</v>
      </c>
      <c r="BN88">
        <f t="shared" ca="1" si="41"/>
        <v>1.3550135501355014E-2</v>
      </c>
      <c r="BO88">
        <f t="shared" ca="1" si="42"/>
        <v>2.8355387523629493E-2</v>
      </c>
      <c r="BP88">
        <f t="shared" ca="1" si="43"/>
        <v>1.0224948875255624E-2</v>
      </c>
      <c r="BQ88">
        <f t="shared" ca="1" si="44"/>
        <v>0.6666666666666663</v>
      </c>
      <c r="BR88">
        <f t="shared" ca="1" si="45"/>
        <v>0.46502835538752335</v>
      </c>
      <c r="BS88">
        <f t="shared" ca="1" si="46"/>
        <v>0.50306748466257623</v>
      </c>
      <c r="BT88" t="str">
        <f ca="1">OFFSET([1]EquipTable!$A$1,ROW()-1,0)</f>
        <v>Equip6001</v>
      </c>
    </row>
    <row r="89" spans="1:72">
      <c r="A89">
        <v>9</v>
      </c>
      <c r="B89">
        <v>7</v>
      </c>
      <c r="C89">
        <f t="shared" si="32"/>
        <v>0</v>
      </c>
      <c r="D89">
        <f t="shared" ca="1" si="48"/>
        <v>0.32460567100387272</v>
      </c>
      <c r="E89">
        <f t="shared" ca="1" si="48"/>
        <v>0.77444361886848023</v>
      </c>
      <c r="F89">
        <f t="shared" ca="1" si="48"/>
        <v>0.36152153870098191</v>
      </c>
      <c r="G89">
        <f t="shared" ca="1" si="48"/>
        <v>0.38491805138965396</v>
      </c>
      <c r="H89">
        <f t="shared" ca="1" si="48"/>
        <v>0.54278212608268195</v>
      </c>
      <c r="I89">
        <f t="shared" ca="1" si="48"/>
        <v>0.61493518720703588</v>
      </c>
      <c r="M89" t="str">
        <f t="shared" ca="1" si="33"/>
        <v>지정 장비</v>
      </c>
      <c r="N89" t="str">
        <f t="shared" ca="1" si="34"/>
        <v>Equip8101</v>
      </c>
      <c r="O89">
        <f t="shared" ca="1" si="35"/>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GO</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INT(VLOOKUP($M89,$AN:$BA,MATCH($AX$1,$AN$1:$BA$1,0),0)*(VLOOKUP($N89,[2]ActorTable!$1:$1048576,MATCH("표준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VLOOKUP($M89,$AN:$BA,MATCH($AZ$1,$AN$1:$BA$1,0),0)+INT($H89*(VLOOKUP($M89,$AN:$BA,MATCH($BA$1,$AN$1:$BA$1,0),0)-VLOOKUP($M89,$AN:$BA,MATCH($AZ$1,$AN$1:$BA$1,0),0)+1))),
IF($M89="지정 캐릭터 PP",
  IF(AND(OR($B89=10,$B89=11),$M89=OFFSET($M89,-1,0)),OFFSET(Q89,-1,0),
    INT($O89*VLOOKUP($M89,$AN:$BA,MATCH($AX$1,$AN$1:$BA$1,0),0)*IF($O89&lt;=15,1,1+($O89-15)^0.5/8)*CHOOSE(MID($N89,7,1)+1,1,1.25,2))),
"그외없음")))))))</f>
        <v>삭제</v>
      </c>
      <c r="R89">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영웅등급"),VLOOKUP($M89,$AN:$BA,MATCH($AX$1,$AN$1:$BA$1,0),0),
IF(OR($M89="지정 캐릭터",IF(ISERROR(FIND("지정 캐릭터 LBP",$M89)),0,1)),
  IF(AND(OR($B89=10,$B89=11),$M89=OFFSET($M89,-1,0)),OFFSET(R89,-1,0),
    INT(VLOOKUP($M89,$AN:$BA,MATCH($AX$1,$AN$1:$BA$1,0),0)*(VLOOKUP($N89,[2]ActorTable!$1:$1048576,MATCH("표준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VLOOKUP($M89,$AN:$BA,MATCH($AX$1,$AN$1:$BA$1,0),0)+INT($I89*(VLOOKUP($M89,$AN:$BA,MATCH($AY$1,$AN$1:$BA$1,0),0)-VLOOKUP($M89,$AN:$BA,MATCH($AX$1,$AN$1:$BA$1,0),0)+1))),
IF($M89="지정 캐릭터 PP",
  IF(AND(OR($B89=10,$B89=11),$M89=OFFSET($M89,-1,0)),OFFSET(R89,-1,0),
    INT($O89*VLOOKUP($M89,$AN:$BA,MATCH($AX$1,$AN$1:$BA$1,0),0)*IF($O89&lt;=15,1,1+($O89-15)^0.5/8)*CHOOSE(MID($N89,7,1)+1,1,1.25,2)*(VLOOKUP($M89,$AN:$BA,MATCH($AY$1,$AN$1:$BA$1,0),0)+$I89*(VLOOKUP($M89,$AN:$BA,MATCH($AZ$1,$AN$1:$BA$1,0),0)-VLOOKUP($M89,$AN:$BA,MATCH($AY$1,$AN$1:$BA$1,0),0))))),
IF(OR($M89="안 지정 캐릭터 PP 일반등급",$M89="안 지정 캐릭터 PP 영웅등급"),
  IF(AND(OR($B89=10,$B89=11),$M89=OFFSET($M89,-1,0)),OFFSET(R89,-1,0),
    $O89*VLOOKUP($M89,$AN:$BA,MATCH($AX$1,$AN$1:$BA$1,0),0)),
"그외없음")))))))</f>
        <v>8100</v>
      </c>
      <c r="S89" t="str">
        <f ca="1">IF(OR(ISNUMBER(N89),N89="삭제"),"",
IF(LEFT(N89,5)="Equip",
  IF($BN$1&lt;VLOOKUP(N89,[1]EquipTable!$1:$1048576,MATCH("업데이트순번",[1]EquipTable!$1:$1,0),0),"업데이트순번이상",""),
IF(LEFT(N89,5)="Actor",
  IF($BW$1&lt;VLOOKUP(N89,[2]ActorTable!$1:$1048576,MATCH("업데이트순번",[2]ActorTable!$1:$1,0),0),"업데이트순번이상",""),
"그외없음")))</f>
        <v/>
      </c>
      <c r="T89">
        <f t="shared" ca="1" si="36"/>
        <v>0</v>
      </c>
      <c r="U89" t="s">
        <v>83</v>
      </c>
      <c r="V89" t="s">
        <v>217</v>
      </c>
      <c r="W89">
        <v>1</v>
      </c>
      <c r="X89" t="s">
        <v>133</v>
      </c>
      <c r="Z89">
        <v>5</v>
      </c>
      <c r="AA89" t="str">
        <f t="shared" ca="1" si="37"/>
        <v>fe</v>
      </c>
      <c r="AB89" t="s">
        <v>83</v>
      </c>
      <c r="AC89" t="s">
        <v>264</v>
      </c>
      <c r="AD89">
        <v>1</v>
      </c>
      <c r="AE89" t="s">
        <v>133</v>
      </c>
      <c r="AG89">
        <v>14</v>
      </c>
      <c r="AH89" t="str">
        <f t="shared" si="38"/>
        <v/>
      </c>
      <c r="AI89" t="str">
        <f ca="1">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플럭스 리볼버</v>
      </c>
      <c r="AJ89">
        <v>1</v>
      </c>
      <c r="AK89"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v>
      </c>
      <c r="AL89" t="str">
        <f t="shared" ca="1" si="39"/>
        <v>{"dy":9,"sl":7,"tp":"fe","vl":"Equip6202","cn":1,"pt":"DI","pr":14}</v>
      </c>
      <c r="BK89">
        <f ca="1">IF(VLOOKUP($BT89,[1]EquipTable!$1:$1048576,MATCH("업데이트순번",[1]EquipTable!$1:$1,0),0)&lt;=$BN$1,1,0)
*IF(MID(BT89,7,1)="4",0.1,1)</f>
        <v>1</v>
      </c>
      <c r="BL89">
        <f ca="1">IF(VLOOKUP($BT89,[1]EquipTable!$1:$1048576,MATCH("업데이트순번",[1]EquipTable!$1:$1,0),0)&lt;=$BN$1,1,0)
*IF(MID(BT89,7,1)="4",0.1,1)
*IF(AND(MID(BT89,7,1)&lt;&gt;"4",OR(MID(BT89,6,1)="6",MID(BT89,6,1)="7")),3,1)</f>
        <v>3</v>
      </c>
      <c r="BM89">
        <f ca="1">IF(VLOOKUP($BT89,[1]EquipTable!$1:$1048576,MATCH("업데이트순번",[1]EquipTable!$1:$1,0),0)&lt;=$BN$1,1,0)
*IF(MID(BT89,7,1)="4",0.1,1)
*IF(AND(MID(BT89,7,1)&lt;&gt;"4",MID(BT89,6,1)="8"),4,1)</f>
        <v>1</v>
      </c>
      <c r="BN89">
        <f t="shared" ca="1" si="41"/>
        <v>1.3550135501355014E-2</v>
      </c>
      <c r="BO89">
        <f t="shared" ca="1" si="42"/>
        <v>2.8355387523629493E-2</v>
      </c>
      <c r="BP89">
        <f t="shared" ca="1" si="43"/>
        <v>1.0224948875255624E-2</v>
      </c>
      <c r="BQ89">
        <f t="shared" ca="1" si="44"/>
        <v>0.68021680216802127</v>
      </c>
      <c r="BR89">
        <f t="shared" ca="1" si="45"/>
        <v>0.49338374291115283</v>
      </c>
      <c r="BS89">
        <f t="shared" ca="1" si="46"/>
        <v>0.51329243353783183</v>
      </c>
      <c r="BT89" t="str">
        <f ca="1">OFFSET([1]EquipTable!$A$1,ROW()-1,0)</f>
        <v>Equip6002</v>
      </c>
    </row>
    <row r="90" spans="1:72">
      <c r="A90">
        <v>9</v>
      </c>
      <c r="B90">
        <v>8</v>
      </c>
      <c r="C90">
        <f t="shared" si="32"/>
        <v>0</v>
      </c>
      <c r="D90">
        <f t="shared" ca="1" si="48"/>
        <v>0.60959440349139138</v>
      </c>
      <c r="E90">
        <f t="shared" ca="1" si="48"/>
        <v>0.75812849707925034</v>
      </c>
      <c r="F90">
        <f t="shared" ca="1" si="48"/>
        <v>0.6164743646365376</v>
      </c>
      <c r="G90">
        <f t="shared" ca="1" si="48"/>
        <v>0.1062610926844324</v>
      </c>
      <c r="H90">
        <f t="shared" ca="1" si="48"/>
        <v>0.99241609274506759</v>
      </c>
      <c r="I90">
        <f t="shared" ca="1" si="48"/>
        <v>0.92188988182087417</v>
      </c>
      <c r="M90" t="str">
        <f t="shared" ca="1" si="33"/>
        <v>삭제</v>
      </c>
      <c r="N90" t="str">
        <f t="shared" ca="1" si="34"/>
        <v>삭제</v>
      </c>
      <c r="O90" t="str">
        <f t="shared" ca="1" si="35"/>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INT(VLOOKUP($M90,$AN:$BA,MATCH($AX$1,$AN$1:$BA$1,0),0)*(VLOOKUP($N90,[2]ActorTable!$1:$1048576,MATCH("표준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VLOOKUP($M90,$AN:$BA,MATCH($AZ$1,$AN$1:$BA$1,0),0)+INT($H90*(VLOOKUP($M90,$AN:$BA,MATCH($BA$1,$AN$1:$BA$1,0),0)-VLOOKUP($M90,$AN:$BA,MATCH($AZ$1,$AN$1:$BA$1,0),0)+1))),
IF($M90="지정 캐릭터 PP",
  IF(AND(OR($B90=10,$B90=11),$M90=OFFSET($M90,-1,0)),OFFSET(Q90,-1,0),
    INT($O90*VLOOKUP($M90,$AN:$BA,MATCH($AX$1,$AN$1:$BA$1,0),0)*IF($O90&lt;=15,1,1+($O90-15)^0.5/8)*CHOOSE(MID($N90,7,1)+1,1,1.25,2))),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영웅등급"),VLOOKUP($M90,$AN:$BA,MATCH($AX$1,$AN$1:$BA$1,0),0),
IF(OR($M90="지정 캐릭터",IF(ISERROR(FIND("지정 캐릭터 LBP",$M90)),0,1)),
  IF(AND(OR($B90=10,$B90=11),$M90=OFFSET($M90,-1,0)),OFFSET(R90,-1,0),
    INT(VLOOKUP($M90,$AN:$BA,MATCH($AX$1,$AN$1:$BA$1,0),0)*(VLOOKUP($N90,[2]ActorTable!$1:$1048576,MATCH("표준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VLOOKUP($M90,$AN:$BA,MATCH($AX$1,$AN$1:$BA$1,0),0)+INT($I90*(VLOOKUP($M90,$AN:$BA,MATCH($AY$1,$AN$1:$BA$1,0),0)-VLOOKUP($M90,$AN:$BA,MATCH($AX$1,$AN$1:$BA$1,0),0)+1))),
IF($M90="지정 캐릭터 PP",
  IF(AND(OR($B90=10,$B90=11),$M90=OFFSET($M90,-1,0)),OFFSET(R90,-1,0),
    INT($O90*VLOOKUP($M90,$AN:$BA,MATCH($AX$1,$AN$1:$BA$1,0),0)*IF($O90&lt;=15,1,1+($O90-15)^0.5/8)*CHOOSE(MID($N90,7,1)+1,1,1.25,2)*(VLOOKUP($M90,$AN:$BA,MATCH($AY$1,$AN$1:$BA$1,0),0)+$I90*(VLOOKUP($M90,$AN:$BA,MATCH($AZ$1,$AN$1:$BA$1,0),0)-VLOOKUP($M90,$AN:$BA,MATCH($AY$1,$AN$1:$BA$1,0),0))))),
IF(OR($M90="안 지정 캐릭터 PP 일반등급",$M90="안 지정 캐릭터 PP 영웅등급"),
  IF(AND(OR($B90=10,$B90=11),$M90=OFFSET($M90,-1,0)),OFFSET(R90,-1,0),
    $O90*VLOOKUP($M90,$AN:$BA,MATCH($AX$1,$AN$1:$BA$1,0),0)),
"그외없음")))))))</f>
        <v>삭제</v>
      </c>
      <c r="S90" t="str">
        <f ca="1">IF(OR(ISNUMBER(N90),N90="삭제"),"",
IF(LEFT(N90,5)="Equip",
  IF($BN$1&lt;VLOOKUP(N90,[1]EquipTable!$1:$1048576,MATCH("업데이트순번",[1]EquipTable!$1:$1,0),0),"업데이트순번이상",""),
IF(LEFT(N90,5)="Actor",
  IF($BW$1&lt;VLOOKUP(N90,[2]ActorTable!$1:$1048576,MATCH("업데이트순번",[2]ActorTable!$1:$1,0),0),"업데이트순번이상",""),
"그외없음")))</f>
        <v/>
      </c>
      <c r="T90">
        <f t="shared" ca="1" si="36"/>
        <v>0</v>
      </c>
      <c r="AA90" t="str">
        <f t="shared" ca="1" si="37"/>
        <v/>
      </c>
      <c r="AH90" t="str">
        <f t="shared" si="38"/>
        <v/>
      </c>
      <c r="AI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
      </c>
      <c r="AJ90">
        <v>1</v>
      </c>
      <c r="AK90"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v>
      </c>
      <c r="AL90" t="str">
        <f t="shared" ca="1" si="39"/>
        <v>{"dy":9,"sl":8}</v>
      </c>
      <c r="BK90">
        <f ca="1">IF(VLOOKUP($BT90,[1]EquipTable!$1:$1048576,MATCH("업데이트순번",[1]EquipTable!$1:$1,0),0)&lt;=$BN$1,1,0)
*IF(MID(BT90,7,1)="4",0.1,1)</f>
        <v>1</v>
      </c>
      <c r="BL90">
        <f ca="1">IF(VLOOKUP($BT90,[1]EquipTable!$1:$1048576,MATCH("업데이트순번",[1]EquipTable!$1:$1,0),0)&lt;=$BN$1,1,0)
*IF(MID(BT90,7,1)="4",0.1,1)
*IF(AND(MID(BT90,7,1)&lt;&gt;"4",OR(MID(BT90,6,1)="6",MID(BT90,6,1)="7")),3,1)</f>
        <v>3</v>
      </c>
      <c r="BM90">
        <f ca="1">IF(VLOOKUP($BT90,[1]EquipTable!$1:$1048576,MATCH("업데이트순번",[1]EquipTable!$1:$1,0),0)&lt;=$BN$1,1,0)
*IF(MID(BT90,7,1)="4",0.1,1)
*IF(AND(MID(BT90,7,1)&lt;&gt;"4",MID(BT90,6,1)="8"),4,1)</f>
        <v>1</v>
      </c>
      <c r="BN90">
        <f t="shared" ca="1" si="41"/>
        <v>1.3550135501355014E-2</v>
      </c>
      <c r="BO90">
        <f t="shared" ca="1" si="42"/>
        <v>2.8355387523629493E-2</v>
      </c>
      <c r="BP90">
        <f t="shared" ca="1" si="43"/>
        <v>1.0224948875255624E-2</v>
      </c>
      <c r="BQ90">
        <f t="shared" ca="1" si="44"/>
        <v>0.69376693766937625</v>
      </c>
      <c r="BR90">
        <f t="shared" ca="1" si="45"/>
        <v>0.52173913043478237</v>
      </c>
      <c r="BS90">
        <f t="shared" ca="1" si="46"/>
        <v>0.52351738241308743</v>
      </c>
      <c r="BT90" t="str">
        <f ca="1">OFFSET([1]EquipTable!$A$1,ROW()-1,0)</f>
        <v>Equip6101</v>
      </c>
    </row>
    <row r="91" spans="1:72">
      <c r="A91">
        <v>9</v>
      </c>
      <c r="B91">
        <v>9</v>
      </c>
      <c r="C91">
        <f t="shared" si="32"/>
        <v>0</v>
      </c>
      <c r="D91">
        <f t="shared" ca="1" si="48"/>
        <v>3.6235371287380636E-2</v>
      </c>
      <c r="E91">
        <f t="shared" ca="1" si="48"/>
        <v>0.58272679955787621</v>
      </c>
      <c r="F91">
        <f t="shared" ca="1" si="48"/>
        <v>0.22475891044879548</v>
      </c>
      <c r="G91">
        <f t="shared" ca="1" si="48"/>
        <v>0.714767758219928</v>
      </c>
      <c r="H91">
        <f t="shared" ca="1" si="48"/>
        <v>0.5601093288681066</v>
      </c>
      <c r="I91">
        <f t="shared" ca="1" si="48"/>
        <v>0.1653483465147576</v>
      </c>
      <c r="M91" t="str">
        <f t="shared" ca="1" si="33"/>
        <v>삭제</v>
      </c>
      <c r="N91" t="str">
        <f t="shared" ca="1" si="34"/>
        <v>삭제</v>
      </c>
      <c r="O91" t="str">
        <f t="shared" ca="1" si="35"/>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INT(VLOOKUP($M91,$AN:$BA,MATCH($AX$1,$AN$1:$BA$1,0),0)*(VLOOKUP($N91,[2]ActorTable!$1:$1048576,MATCH("표준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VLOOKUP($M91,$AN:$BA,MATCH($AZ$1,$AN$1:$BA$1,0),0)+INT($H91*(VLOOKUP($M91,$AN:$BA,MATCH($BA$1,$AN$1:$BA$1,0),0)-VLOOKUP($M91,$AN:$BA,MATCH($AZ$1,$AN$1:$BA$1,0),0)+1))),
IF($M91="지정 캐릭터 PP",
  IF(AND(OR($B91=10,$B91=11),$M91=OFFSET($M91,-1,0)),OFFSET(Q91,-1,0),
    INT($O91*VLOOKUP($M91,$AN:$BA,MATCH($AX$1,$AN$1:$BA$1,0),0)*IF($O91&lt;=15,1,1+($O91-15)^0.5/8)*CHOOSE(MID($N91,7,1)+1,1,1.25,2))),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영웅등급"),VLOOKUP($M91,$AN:$BA,MATCH($AX$1,$AN$1:$BA$1,0),0),
IF(OR($M91="지정 캐릭터",IF(ISERROR(FIND("지정 캐릭터 LBP",$M91)),0,1)),
  IF(AND(OR($B91=10,$B91=11),$M91=OFFSET($M91,-1,0)),OFFSET(R91,-1,0),
    INT(VLOOKUP($M91,$AN:$BA,MATCH($AX$1,$AN$1:$BA$1,0),0)*(VLOOKUP($N91,[2]ActorTable!$1:$1048576,MATCH("표준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VLOOKUP($M91,$AN:$BA,MATCH($AX$1,$AN$1:$BA$1,0),0)+INT($I91*(VLOOKUP($M91,$AN:$BA,MATCH($AY$1,$AN$1:$BA$1,0),0)-VLOOKUP($M91,$AN:$BA,MATCH($AX$1,$AN$1:$BA$1,0),0)+1))),
IF($M91="지정 캐릭터 PP",
  IF(AND(OR($B91=10,$B91=11),$M91=OFFSET($M91,-1,0)),OFFSET(R91,-1,0),
    INT($O91*VLOOKUP($M91,$AN:$BA,MATCH($AX$1,$AN$1:$BA$1,0),0)*IF($O91&lt;=15,1,1+($O91-15)^0.5/8)*CHOOSE(MID($N91,7,1)+1,1,1.25,2)*(VLOOKUP($M91,$AN:$BA,MATCH($AY$1,$AN$1:$BA$1,0),0)+$I91*(VLOOKUP($M91,$AN:$BA,MATCH($AZ$1,$AN$1:$BA$1,0),0)-VLOOKUP($M91,$AN:$BA,MATCH($AY$1,$AN$1:$BA$1,0),0))))),
IF(OR($M91="안 지정 캐릭터 PP 일반등급",$M91="안 지정 캐릭터 PP 영웅등급"),
  IF(AND(OR($B91=10,$B91=11),$M91=OFFSET($M91,-1,0)),OFFSET(R91,-1,0),
    $O91*VLOOKUP($M91,$AN:$BA,MATCH($AX$1,$AN$1:$BA$1,0),0)),
"그외없음")))))))</f>
        <v>삭제</v>
      </c>
      <c r="S91" t="str">
        <f ca="1">IF(OR(ISNUMBER(N91),N91="삭제"),"",
IF(LEFT(N91,5)="Equip",
  IF($BN$1&lt;VLOOKUP(N91,[1]EquipTable!$1:$1048576,MATCH("업데이트순번",[1]EquipTable!$1:$1,0),0),"업데이트순번이상",""),
IF(LEFT(N91,5)="Actor",
  IF($BW$1&lt;VLOOKUP(N91,[2]ActorTable!$1:$1048576,MATCH("업데이트순번",[2]ActorTable!$1:$1,0),0),"업데이트순번이상",""),
"그외없음")))</f>
        <v/>
      </c>
      <c r="T91">
        <f t="shared" ca="1" si="36"/>
        <v>0</v>
      </c>
      <c r="AA91" t="str">
        <f t="shared" ca="1" si="37"/>
        <v/>
      </c>
      <c r="AH91" t="str">
        <f t="shared" si="38"/>
        <v/>
      </c>
      <c r="AI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
      </c>
      <c r="AJ91">
        <v>1</v>
      </c>
      <c r="AK91"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v>
      </c>
      <c r="AL91" t="str">
        <f t="shared" ca="1" si="39"/>
        <v>{"dy":9,"sl":9}</v>
      </c>
      <c r="BK91">
        <f ca="1">IF(VLOOKUP($BT91,[1]EquipTable!$1:$1048576,MATCH("업데이트순번",[1]EquipTable!$1:$1,0),0)&lt;=$BN$1,1,0)
*IF(MID(BT91,7,1)="4",0.1,1)</f>
        <v>1</v>
      </c>
      <c r="BL91">
        <f ca="1">IF(VLOOKUP($BT91,[1]EquipTable!$1:$1048576,MATCH("업데이트순번",[1]EquipTable!$1:$1,0),0)&lt;=$BN$1,1,0)
*IF(MID(BT91,7,1)="4",0.1,1)
*IF(AND(MID(BT91,7,1)&lt;&gt;"4",OR(MID(BT91,6,1)="6",MID(BT91,6,1)="7")),3,1)</f>
        <v>3</v>
      </c>
      <c r="BM91">
        <f ca="1">IF(VLOOKUP($BT91,[1]EquipTable!$1:$1048576,MATCH("업데이트순번",[1]EquipTable!$1:$1,0),0)&lt;=$BN$1,1,0)
*IF(MID(BT91,7,1)="4",0.1,1)
*IF(AND(MID(BT91,7,1)&lt;&gt;"4",MID(BT91,6,1)="8"),4,1)</f>
        <v>1</v>
      </c>
      <c r="BN91">
        <f t="shared" ca="1" si="41"/>
        <v>1.3550135501355014E-2</v>
      </c>
      <c r="BO91">
        <f t="shared" ca="1" si="42"/>
        <v>2.8355387523629493E-2</v>
      </c>
      <c r="BP91">
        <f t="shared" ca="1" si="43"/>
        <v>1.0224948875255624E-2</v>
      </c>
      <c r="BQ91">
        <f t="shared" ca="1" si="44"/>
        <v>0.70731707317073123</v>
      </c>
      <c r="BR91">
        <f t="shared" ca="1" si="45"/>
        <v>0.55009451795841191</v>
      </c>
      <c r="BS91">
        <f t="shared" ca="1" si="46"/>
        <v>0.53374233128834303</v>
      </c>
      <c r="BT91" t="str">
        <f ca="1">OFFSET([1]EquipTable!$A$1,ROW()-1,0)</f>
        <v>Equip6102</v>
      </c>
    </row>
    <row r="92" spans="1:72">
      <c r="A92">
        <v>10</v>
      </c>
      <c r="B92">
        <v>0</v>
      </c>
      <c r="C92">
        <f t="shared" si="32"/>
        <v>0</v>
      </c>
      <c r="D92">
        <f t="shared" ref="D92:I101" ca="1" si="49">RAND()</f>
        <v>0.42601649324316992</v>
      </c>
      <c r="E92">
        <f t="shared" ca="1" si="49"/>
        <v>0.86292355415371202</v>
      </c>
      <c r="F92">
        <f t="shared" ca="1" si="49"/>
        <v>0.47828214691455573</v>
      </c>
      <c r="G92">
        <f t="shared" ca="1" si="49"/>
        <v>3.4723336325406917E-2</v>
      </c>
      <c r="H92">
        <f t="shared" ca="1" si="49"/>
        <v>0.63284543687952233</v>
      </c>
      <c r="I92">
        <f t="shared" ca="1" si="49"/>
        <v>0.27675944978680278</v>
      </c>
      <c r="M92" t="str">
        <f t="shared" ca="1" si="33"/>
        <v>지정 장비</v>
      </c>
      <c r="N92" t="str">
        <f t="shared" ca="1" si="34"/>
        <v>Equip7301</v>
      </c>
      <c r="O92">
        <f t="shared" ca="1" si="35"/>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DI</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INT(VLOOKUP($M92,$AN:$BA,MATCH($AX$1,$AN$1:$BA$1,0),0)*(VLOOKUP($N92,[2]ActorTable!$1:$1048576,MATCH("표준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VLOOKUP($M92,$AN:$BA,MATCH($AZ$1,$AN$1:$BA$1,0),0)+INT($H92*(VLOOKUP($M92,$AN:$BA,MATCH($BA$1,$AN$1:$BA$1,0),0)-VLOOKUP($M92,$AN:$BA,MATCH($AZ$1,$AN$1:$BA$1,0),0)+1))),
IF($M92="지정 캐릭터 PP",
  IF(AND(OR($B92=10,$B92=11),$M92=OFFSET($M92,-1,0)),OFFSET(Q92,-1,0),
    INT($O92*VLOOKUP($M92,$AN:$BA,MATCH($AX$1,$AN$1:$BA$1,0),0)*IF($O92&lt;=15,1,1+($O92-15)^0.5/8)*CHOOSE(MID($N92,7,1)+1,1,1.25,2))),
"그외없음")))))))</f>
        <v>삭제</v>
      </c>
      <c r="R92">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영웅등급"),VLOOKUP($M92,$AN:$BA,MATCH($AX$1,$AN$1:$BA$1,0),0),
IF(OR($M92="지정 캐릭터",IF(ISERROR(FIND("지정 캐릭터 LBP",$M92)),0,1)),
  IF(AND(OR($B92=10,$B92=11),$M92=OFFSET($M92,-1,0)),OFFSET(R92,-1,0),
    INT(VLOOKUP($M92,$AN:$BA,MATCH($AX$1,$AN$1:$BA$1,0),0)*(VLOOKUP($N92,[2]ActorTable!$1:$1048576,MATCH("표준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VLOOKUP($M92,$AN:$BA,MATCH($AX$1,$AN$1:$BA$1,0),0)+INT($I92*(VLOOKUP($M92,$AN:$BA,MATCH($AY$1,$AN$1:$BA$1,0),0)-VLOOKUP($M92,$AN:$BA,MATCH($AX$1,$AN$1:$BA$1,0),0)+1))),
IF($M92="지정 캐릭터 PP",
  IF(AND(OR($B92=10,$B92=11),$M92=OFFSET($M92,-1,0)),OFFSET(R92,-1,0),
    INT($O92*VLOOKUP($M92,$AN:$BA,MATCH($AX$1,$AN$1:$BA$1,0),0)*IF($O92&lt;=15,1,1+($O92-15)^0.5/8)*CHOOSE(MID($N92,7,1)+1,1,1.25,2)*(VLOOKUP($M92,$AN:$BA,MATCH($AY$1,$AN$1:$BA$1,0),0)+$I92*(VLOOKUP($M92,$AN:$BA,MATCH($AZ$1,$AN$1:$BA$1,0),0)-VLOOKUP($M92,$AN:$BA,MATCH($AY$1,$AN$1:$BA$1,0),0))))),
IF(OR($M92="안 지정 캐릭터 PP 일반등급",$M92="안 지정 캐릭터 PP 영웅등급"),
  IF(AND(OR($B92=10,$B92=11),$M92=OFFSET($M92,-1,0)),OFFSET(R92,-1,0),
    $O92*VLOOKUP($M92,$AN:$BA,MATCH($AX$1,$AN$1:$BA$1,0),0)),
"그외없음")))))))</f>
        <v>34</v>
      </c>
      <c r="S92" t="str">
        <f ca="1">IF(OR(ISNUMBER(N92),N92="삭제"),"",
IF(LEFT(N92,5)="Equip",
  IF($BN$1&lt;VLOOKUP(N92,[1]EquipTable!$1:$1048576,MATCH("업데이트순번",[1]EquipTable!$1:$1,0),0),"업데이트순번이상",""),
IF(LEFT(N92,5)="Actor",
  IF($BW$1&lt;VLOOKUP(N92,[2]ActorTable!$1:$1048576,MATCH("업데이트순번",[2]ActorTable!$1:$1,0),0),"업데이트순번이상",""),
"그외없음")))</f>
        <v/>
      </c>
      <c r="T92">
        <f t="shared" ca="1" si="36"/>
        <v>0</v>
      </c>
      <c r="U92" t="s">
        <v>85</v>
      </c>
      <c r="W92">
        <v>1</v>
      </c>
      <c r="X92" t="s">
        <v>133</v>
      </c>
      <c r="Z92">
        <v>149</v>
      </c>
      <c r="AA92" t="str">
        <f t="shared" ca="1" si="37"/>
        <v>fe</v>
      </c>
      <c r="AB92" t="s">
        <v>83</v>
      </c>
      <c r="AC92" t="s">
        <v>278</v>
      </c>
      <c r="AD92">
        <v>1</v>
      </c>
      <c r="AE92" t="s">
        <v>129</v>
      </c>
      <c r="AG92">
        <v>1400</v>
      </c>
      <c r="AH92" t="str">
        <f t="shared" si="38"/>
        <v/>
      </c>
      <c r="AI92" t="str">
        <f ca="1">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칼날 손잡이</v>
      </c>
      <c r="AJ92">
        <v>1</v>
      </c>
      <c r="AK92"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v>
      </c>
      <c r="AL92" t="str">
        <f t="shared" ca="1" si="39"/>
        <v>{"dy":10,"sl":0,"tp":"fe","vl":"Equip1101","cn":1,"pt":"GO","pr":1400}</v>
      </c>
      <c r="BK92">
        <f ca="1">IF(VLOOKUP($BT92,[1]EquipTable!$1:$1048576,MATCH("업데이트순번",[1]EquipTable!$1:$1,0),0)&lt;=$BN$1,1,0)
*IF(MID(BT92,7,1)="4",0.1,1)</f>
        <v>1</v>
      </c>
      <c r="BL92">
        <f ca="1">IF(VLOOKUP($BT92,[1]EquipTable!$1:$1048576,MATCH("업데이트순번",[1]EquipTable!$1:$1,0),0)&lt;=$BN$1,1,0)
*IF(MID(BT92,7,1)="4",0.1,1)
*IF(AND(MID(BT92,7,1)&lt;&gt;"4",OR(MID(BT92,6,1)="6",MID(BT92,6,1)="7")),3,1)</f>
        <v>3</v>
      </c>
      <c r="BM92">
        <f ca="1">IF(VLOOKUP($BT92,[1]EquipTable!$1:$1048576,MATCH("업데이트순번",[1]EquipTable!$1:$1,0),0)&lt;=$BN$1,1,0)
*IF(MID(BT92,7,1)="4",0.1,1)
*IF(AND(MID(BT92,7,1)&lt;&gt;"4",MID(BT92,6,1)="8"),4,1)</f>
        <v>1</v>
      </c>
      <c r="BN92">
        <f t="shared" ca="1" si="41"/>
        <v>1.3550135501355014E-2</v>
      </c>
      <c r="BO92">
        <f t="shared" ca="1" si="42"/>
        <v>2.8355387523629493E-2</v>
      </c>
      <c r="BP92">
        <f t="shared" ca="1" si="43"/>
        <v>1.0224948875255624E-2</v>
      </c>
      <c r="BQ92">
        <f t="shared" ca="1" si="44"/>
        <v>0.7208672086720862</v>
      </c>
      <c r="BR92">
        <f t="shared" ca="1" si="45"/>
        <v>0.57844990548204145</v>
      </c>
      <c r="BS92">
        <f t="shared" ca="1" si="46"/>
        <v>0.54396728016359863</v>
      </c>
      <c r="BT92" t="str">
        <f ca="1">OFFSET([1]EquipTable!$A$1,ROW()-1,0)</f>
        <v>Equip6201</v>
      </c>
    </row>
    <row r="93" spans="1:72">
      <c r="A93">
        <v>10</v>
      </c>
      <c r="B93">
        <v>1</v>
      </c>
      <c r="C93">
        <f t="shared" si="32"/>
        <v>0</v>
      </c>
      <c r="D93">
        <f t="shared" ca="1" si="49"/>
        <v>0.94645852932180408</v>
      </c>
      <c r="E93">
        <f t="shared" ca="1" si="49"/>
        <v>0.791873640959597</v>
      </c>
      <c r="F93">
        <f t="shared" ca="1" si="49"/>
        <v>6.0468897786065567E-2</v>
      </c>
      <c r="G93">
        <f t="shared" ca="1" si="49"/>
        <v>0.52633613892633357</v>
      </c>
      <c r="H93">
        <f t="shared" ca="1" si="49"/>
        <v>0.92593128524342727</v>
      </c>
      <c r="I93">
        <f t="shared" ca="1" si="49"/>
        <v>0.55180515221845927</v>
      </c>
      <c r="M93" t="str">
        <f t="shared" ca="1" si="33"/>
        <v>지정 장비</v>
      </c>
      <c r="N93" t="str">
        <f t="shared" ca="1" si="34"/>
        <v>Equip7002</v>
      </c>
      <c r="O93">
        <f t="shared" ca="1" si="35"/>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GO</v>
      </c>
      <c r="Q93" t="str">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INT(VLOOKUP($M93,$AN:$BA,MATCH($AX$1,$AN$1:$BA$1,0),0)*(VLOOKUP($N93,[2]ActorTable!$1:$1048576,MATCH("표준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VLOOKUP($M93,$AN:$BA,MATCH($AZ$1,$AN$1:$BA$1,0),0)+INT($H93*(VLOOKUP($M93,$AN:$BA,MATCH($BA$1,$AN$1:$BA$1,0),0)-VLOOKUP($M93,$AN:$BA,MATCH($AZ$1,$AN$1:$BA$1,0),0)+1))),
IF($M93="지정 캐릭터 PP",
  IF(AND(OR($B93=10,$B93=11),$M93=OFFSET($M93,-1,0)),OFFSET(Q93,-1,0),
    INT($O93*VLOOKUP($M93,$AN:$BA,MATCH($AX$1,$AN$1:$BA$1,0),0)*IF($O93&lt;=15,1,1+($O93-15)^0.5/8)*CHOOSE(MID($N93,7,1)+1,1,1.25,2))),
"그외없음")))))))</f>
        <v>삭제</v>
      </c>
      <c r="R93">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영웅등급"),VLOOKUP($M93,$AN:$BA,MATCH($AX$1,$AN$1:$BA$1,0),0),
IF(OR($M93="지정 캐릭터",IF(ISERROR(FIND("지정 캐릭터 LBP",$M93)),0,1)),
  IF(AND(OR($B93=10,$B93=11),$M93=OFFSET($M93,-1,0)),OFFSET(R93,-1,0),
    INT(VLOOKUP($M93,$AN:$BA,MATCH($AX$1,$AN$1:$BA$1,0),0)*(VLOOKUP($N93,[2]ActorTable!$1:$1048576,MATCH("표준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VLOOKUP($M93,$AN:$BA,MATCH($AX$1,$AN$1:$BA$1,0),0)+INT($I93*(VLOOKUP($M93,$AN:$BA,MATCH($AY$1,$AN$1:$BA$1,0),0)-VLOOKUP($M93,$AN:$BA,MATCH($AX$1,$AN$1:$BA$1,0),0)+1))),
IF($M93="지정 캐릭터 PP",
  IF(AND(OR($B93=10,$B93=11),$M93=OFFSET($M93,-1,0)),OFFSET(R93,-1,0),
    INT($O93*VLOOKUP($M93,$AN:$BA,MATCH($AX$1,$AN$1:$BA$1,0),0)*IF($O93&lt;=15,1,1+($O93-15)^0.5/8)*CHOOSE(MID($N93,7,1)+1,1,1.25,2)*(VLOOKUP($M93,$AN:$BA,MATCH($AY$1,$AN$1:$BA$1,0),0)+$I93*(VLOOKUP($M93,$AN:$BA,MATCH($AZ$1,$AN$1:$BA$1,0),0)-VLOOKUP($M93,$AN:$BA,MATCH($AY$1,$AN$1:$BA$1,0),0))))),
IF(OR($M93="안 지정 캐릭터 PP 일반등급",$M93="안 지정 캐릭터 PP 영웅등급"),
  IF(AND(OR($B93=10,$B93=11),$M93=OFFSET($M93,-1,0)),OFFSET(R93,-1,0),
    $O93*VLOOKUP($M93,$AN:$BA,MATCH($AX$1,$AN$1:$BA$1,0),0)),
"그외없음")))))))</f>
        <v>2000</v>
      </c>
      <c r="S93" t="str">
        <f ca="1">IF(OR(ISNUMBER(N93),N93="삭제"),"",
IF(LEFT(N93,5)="Equip",
  IF($BN$1&lt;VLOOKUP(N93,[1]EquipTable!$1:$1048576,MATCH("업데이트순번",[1]EquipTable!$1:$1,0),0),"업데이트순번이상",""),
IF(LEFT(N93,5)="Actor",
  IF($BW$1&lt;VLOOKUP(N93,[2]ActorTable!$1:$1048576,MATCH("업데이트순번",[2]ActorTable!$1:$1,0),0),"업데이트순번이상",""),
"그외없음")))</f>
        <v/>
      </c>
      <c r="T93">
        <f t="shared" ca="1" si="36"/>
        <v>0</v>
      </c>
      <c r="U93" t="s">
        <v>83</v>
      </c>
      <c r="V93" t="s">
        <v>115</v>
      </c>
      <c r="W93">
        <v>1</v>
      </c>
      <c r="X93" t="s">
        <v>129</v>
      </c>
      <c r="Z93">
        <v>1500</v>
      </c>
      <c r="AA93" t="str">
        <f t="shared" ca="1" si="37"/>
        <v>fe</v>
      </c>
      <c r="AB93" t="s">
        <v>83</v>
      </c>
      <c r="AC93" t="s">
        <v>196</v>
      </c>
      <c r="AD93">
        <v>1</v>
      </c>
      <c r="AE93" t="s">
        <v>129</v>
      </c>
      <c r="AG93">
        <v>8500</v>
      </c>
      <c r="AH93" t="str">
        <f t="shared" si="38"/>
        <v/>
      </c>
      <c r="AI93" t="str">
        <f ca="1">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스톤 버스터</v>
      </c>
      <c r="AJ93">
        <v>1</v>
      </c>
      <c r="AK93"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v>
      </c>
      <c r="AL93" t="str">
        <f t="shared" ca="1" si="39"/>
        <v>{"dy":10,"sl":1,"tp":"fe","vl":"Equip8101","cn":1,"pt":"GO","pr":8500}</v>
      </c>
      <c r="BK93">
        <f ca="1">IF(VLOOKUP($BT93,[1]EquipTable!$1:$1048576,MATCH("업데이트순번",[1]EquipTable!$1:$1,0),0)&lt;=$BN$1,1,0)
*IF(MID(BT93,7,1)="4",0.1,1)</f>
        <v>1</v>
      </c>
      <c r="BL93">
        <f ca="1">IF(VLOOKUP($BT93,[1]EquipTable!$1:$1048576,MATCH("업데이트순번",[1]EquipTable!$1:$1,0),0)&lt;=$BN$1,1,0)
*IF(MID(BT93,7,1)="4",0.1,1)
*IF(AND(MID(BT93,7,1)&lt;&gt;"4",OR(MID(BT93,6,1)="6",MID(BT93,6,1)="7")),3,1)</f>
        <v>3</v>
      </c>
      <c r="BM93">
        <f ca="1">IF(VLOOKUP($BT93,[1]EquipTable!$1:$1048576,MATCH("업데이트순번",[1]EquipTable!$1:$1,0),0)&lt;=$BN$1,1,0)
*IF(MID(BT93,7,1)="4",0.1,1)
*IF(AND(MID(BT93,7,1)&lt;&gt;"4",MID(BT93,6,1)="8"),4,1)</f>
        <v>1</v>
      </c>
      <c r="BN93">
        <f t="shared" ca="1" si="41"/>
        <v>1.3550135501355014E-2</v>
      </c>
      <c r="BO93">
        <f t="shared" ca="1" si="42"/>
        <v>2.8355387523629493E-2</v>
      </c>
      <c r="BP93">
        <f t="shared" ca="1" si="43"/>
        <v>1.0224948875255624E-2</v>
      </c>
      <c r="BQ93">
        <f t="shared" ca="1" si="44"/>
        <v>0.73441734417344118</v>
      </c>
      <c r="BR93">
        <f t="shared" ca="1" si="45"/>
        <v>0.60680529300567099</v>
      </c>
      <c r="BS93">
        <f t="shared" ca="1" si="46"/>
        <v>0.55419222903885423</v>
      </c>
      <c r="BT93" t="str">
        <f ca="1">OFFSET([1]EquipTable!$A$1,ROW()-1,0)</f>
        <v>Equip6202</v>
      </c>
    </row>
    <row r="94" spans="1:72">
      <c r="A94">
        <v>10</v>
      </c>
      <c r="B94">
        <v>2</v>
      </c>
      <c r="C94">
        <f t="shared" si="32"/>
        <v>0</v>
      </c>
      <c r="D94">
        <f t="shared" ca="1" si="49"/>
        <v>0.14053725530553907</v>
      </c>
      <c r="E94">
        <f t="shared" ca="1" si="49"/>
        <v>0.23649579473344384</v>
      </c>
      <c r="F94">
        <f t="shared" ca="1" si="49"/>
        <v>0.27514966622291492</v>
      </c>
      <c r="G94">
        <f t="shared" ca="1" si="49"/>
        <v>0.2380264029629432</v>
      </c>
      <c r="H94">
        <f t="shared" ca="1" si="49"/>
        <v>0.15187014332851478</v>
      </c>
      <c r="I94">
        <f t="shared" ca="1" si="49"/>
        <v>0.98898072449741525</v>
      </c>
      <c r="M94" t="str">
        <f t="shared" ca="1" si="33"/>
        <v>안 지정 캐릭터 PP 영웅등급</v>
      </c>
      <c r="N94">
        <f t="shared" ca="1" si="34"/>
        <v>23649</v>
      </c>
      <c r="O94">
        <f t="shared" ca="1" si="35"/>
        <v>10</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INT(VLOOKUP($M94,$AN:$BA,MATCH($AX$1,$AN$1:$BA$1,0),0)*(VLOOKUP($N94,[2]ActorTable!$1:$1048576,MATCH("표준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VLOOKUP($M94,$AN:$BA,MATCH($AZ$1,$AN$1:$BA$1,0),0)+INT($H94*(VLOOKUP($M94,$AN:$BA,MATCH($BA$1,$AN$1:$BA$1,0),0)-VLOOKUP($M94,$AN:$BA,MATCH($AZ$1,$AN$1:$BA$1,0),0)+1))),
IF($M94="지정 캐릭터 PP",
  IF(AND(OR($B94=10,$B94=11),$M94=OFFSET($M94,-1,0)),OFFSET(Q94,-1,0),
    INT($O94*VLOOKUP($M94,$AN:$BA,MATCH($AX$1,$AN$1:$BA$1,0),0)*IF($O94&lt;=15,1,1+($O94-15)^0.5/8)*CHOOSE(MID($N94,7,1)+1,1,1.25,2))),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영웅등급"),VLOOKUP($M94,$AN:$BA,MATCH($AX$1,$AN$1:$BA$1,0),0),
IF(OR($M94="지정 캐릭터",IF(ISERROR(FIND("지정 캐릭터 LBP",$M94)),0,1)),
  IF(AND(OR($B94=10,$B94=11),$M94=OFFSET($M94,-1,0)),OFFSET(R94,-1,0),
    INT(VLOOKUP($M94,$AN:$BA,MATCH($AX$1,$AN$1:$BA$1,0),0)*(VLOOKUP($N94,[2]ActorTable!$1:$1048576,MATCH("표준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VLOOKUP($M94,$AN:$BA,MATCH($AX$1,$AN$1:$BA$1,0),0)+INT($I94*(VLOOKUP($M94,$AN:$BA,MATCH($AY$1,$AN$1:$BA$1,0),0)-VLOOKUP($M94,$AN:$BA,MATCH($AX$1,$AN$1:$BA$1,0),0)+1))),
IF($M94="지정 캐릭터 PP",
  IF(AND(OR($B94=10,$B94=11),$M94=OFFSET($M94,-1,0)),OFFSET(R94,-1,0),
    INT($O94*VLOOKUP($M94,$AN:$BA,MATCH($AX$1,$AN$1:$BA$1,0),0)*IF($O94&lt;=15,1,1+($O94-15)^0.5/8)*CHOOSE(MID($N94,7,1)+1,1,1.25,2)*(VLOOKUP($M94,$AN:$BA,MATCH($AY$1,$AN$1:$BA$1,0),0)+$I94*(VLOOKUP($M94,$AN:$BA,MATCH($AZ$1,$AN$1:$BA$1,0),0)-VLOOKUP($M94,$AN:$BA,MATCH($AY$1,$AN$1:$BA$1,0),0))))),
IF(OR($M94="안 지정 캐릭터 PP 일반등급",$M94="안 지정 캐릭터 PP 영웅등급"),
  IF(AND(OR($B94=10,$B94=11),$M94=OFFSET($M94,-1,0)),OFFSET(R94,-1,0),
    $O94*VLOOKUP($M94,$AN:$BA,MATCH($AX$1,$AN$1:$BA$1,0),0)),
"그외없음")))))))</f>
        <v>1000</v>
      </c>
      <c r="S94" t="str">
        <f ca="1">IF(OR(ISNUMBER(N94),N94="삭제"),"",
IF(LEFT(N94,5)="Equip",
  IF($BN$1&lt;VLOOKUP(N94,[1]EquipTable!$1:$1048576,MATCH("업데이트순번",[1]EquipTable!$1:$1,0),0),"업데이트순번이상",""),
IF(LEFT(N94,5)="Actor",
  IF($BW$1&lt;VLOOKUP(N94,[2]ActorTable!$1:$1048576,MATCH("업데이트순번",[2]ActorTable!$1:$1,0),0),"업데이트순번이상",""),
"그외없음")))</f>
        <v/>
      </c>
      <c r="T94">
        <f t="shared" ca="1" si="36"/>
        <v>0</v>
      </c>
      <c r="U94" t="s">
        <v>92</v>
      </c>
      <c r="V94">
        <v>44787</v>
      </c>
      <c r="W94">
        <v>11</v>
      </c>
      <c r="X94" t="s">
        <v>129</v>
      </c>
      <c r="Z94">
        <v>1100</v>
      </c>
      <c r="AA94" t="str">
        <f t="shared" ca="1" si="37"/>
        <v>uph</v>
      </c>
      <c r="AB94" t="s">
        <v>92</v>
      </c>
      <c r="AC94">
        <v>80063</v>
      </c>
      <c r="AD94">
        <v>13</v>
      </c>
      <c r="AE94" t="s">
        <v>129</v>
      </c>
      <c r="AG94">
        <v>1300</v>
      </c>
      <c r="AH94" t="str">
        <f t="shared" si="38"/>
        <v/>
      </c>
      <c r="AI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J94">
        <v>1</v>
      </c>
      <c r="AK94"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v>
      </c>
      <c r="AL94" t="str">
        <f t="shared" ca="1" si="39"/>
        <v>{"dy":10,"sl":2,"tp":"uph","vl":"80063","cn":13,"pt":"GO","pr":1300}</v>
      </c>
      <c r="BK94">
        <f ca="1">IF(VLOOKUP($BT94,[1]EquipTable!$1:$1048576,MATCH("업데이트순번",[1]EquipTable!$1:$1,0),0)&lt;=$BN$1,1,0)
*IF(MID(BT94,7,1)="4",0.1,1)</f>
        <v>1</v>
      </c>
      <c r="BL94">
        <f ca="1">IF(VLOOKUP($BT94,[1]EquipTable!$1:$1048576,MATCH("업데이트순번",[1]EquipTable!$1:$1,0),0)&lt;=$BN$1,1,0)
*IF(MID(BT94,7,1)="4",0.1,1)
*IF(AND(MID(BT94,7,1)&lt;&gt;"4",OR(MID(BT94,6,1)="6",MID(BT94,6,1)="7")),3,1)</f>
        <v>3</v>
      </c>
      <c r="BM94">
        <f ca="1">IF(VLOOKUP($BT94,[1]EquipTable!$1:$1048576,MATCH("업데이트순번",[1]EquipTable!$1:$1,0),0)&lt;=$BN$1,1,0)
*IF(MID(BT94,7,1)="4",0.1,1)
*IF(AND(MID(BT94,7,1)&lt;&gt;"4",MID(BT94,6,1)="8"),4,1)</f>
        <v>1</v>
      </c>
      <c r="BN94">
        <f t="shared" ca="1" si="41"/>
        <v>1.3550135501355014E-2</v>
      </c>
      <c r="BO94">
        <f t="shared" ca="1" si="42"/>
        <v>2.8355387523629493E-2</v>
      </c>
      <c r="BP94">
        <f t="shared" ca="1" si="43"/>
        <v>1.0224948875255624E-2</v>
      </c>
      <c r="BQ94">
        <f t="shared" ca="1" si="44"/>
        <v>0.74796747967479615</v>
      </c>
      <c r="BR94">
        <f t="shared" ca="1" si="45"/>
        <v>0.63516068052930053</v>
      </c>
      <c r="BS94">
        <f t="shared" ca="1" si="46"/>
        <v>0.56441717791410984</v>
      </c>
      <c r="BT94" t="str">
        <f ca="1">OFFSET([1]EquipTable!$A$1,ROW()-1,0)</f>
        <v>Equip6301</v>
      </c>
    </row>
    <row r="95" spans="1:72">
      <c r="A95">
        <v>10</v>
      </c>
      <c r="B95">
        <v>3</v>
      </c>
      <c r="C95">
        <f t="shared" si="32"/>
        <v>0</v>
      </c>
      <c r="D95">
        <f t="shared" ca="1" si="49"/>
        <v>0.23589231384042586</v>
      </c>
      <c r="E95">
        <f t="shared" ca="1" si="49"/>
        <v>0.9550706918021864</v>
      </c>
      <c r="F95">
        <f t="shared" ca="1" si="49"/>
        <v>6.0239785933840384E-2</v>
      </c>
      <c r="G95">
        <f t="shared" ca="1" si="49"/>
        <v>0.78189145452553188</v>
      </c>
      <c r="H95">
        <f t="shared" ca="1" si="49"/>
        <v>0.81851026014168093</v>
      </c>
      <c r="I95">
        <f t="shared" ca="1" si="49"/>
        <v>0.65648809938739006</v>
      </c>
      <c r="M95" t="str">
        <f t="shared" ca="1" si="33"/>
        <v>안 지정 캐릭터 PP 영웅등급</v>
      </c>
      <c r="N95">
        <f t="shared" ca="1" si="34"/>
        <v>95507</v>
      </c>
      <c r="O95">
        <f t="shared" ca="1" si="35"/>
        <v>14</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INT(VLOOKUP($M95,$AN:$BA,MATCH($AX$1,$AN$1:$BA$1,0),0)*(VLOOKUP($N95,[2]ActorTable!$1:$1048576,MATCH("표준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VLOOKUP($M95,$AN:$BA,MATCH($AZ$1,$AN$1:$BA$1,0),0)+INT($H95*(VLOOKUP($M95,$AN:$BA,MATCH($BA$1,$AN$1:$BA$1,0),0)-VLOOKUP($M95,$AN:$BA,MATCH($AZ$1,$AN$1:$BA$1,0),0)+1))),
IF($M95="지정 캐릭터 PP",
  IF(AND(OR($B95=10,$B95=11),$M95=OFFSET($M95,-1,0)),OFFSET(Q95,-1,0),
    INT($O95*VLOOKUP($M95,$AN:$BA,MATCH($AX$1,$AN$1:$BA$1,0),0)*IF($O95&lt;=15,1,1+($O95-15)^0.5/8)*CHOOSE(MID($N95,7,1)+1,1,1.25,2))),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영웅등급"),VLOOKUP($M95,$AN:$BA,MATCH($AX$1,$AN$1:$BA$1,0),0),
IF(OR($M95="지정 캐릭터",IF(ISERROR(FIND("지정 캐릭터 LBP",$M95)),0,1)),
  IF(AND(OR($B95=10,$B95=11),$M95=OFFSET($M95,-1,0)),OFFSET(R95,-1,0),
    INT(VLOOKUP($M95,$AN:$BA,MATCH($AX$1,$AN$1:$BA$1,0),0)*(VLOOKUP($N95,[2]ActorTable!$1:$1048576,MATCH("표준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VLOOKUP($M95,$AN:$BA,MATCH($AX$1,$AN$1:$BA$1,0),0)+INT($I95*(VLOOKUP($M95,$AN:$BA,MATCH($AY$1,$AN$1:$BA$1,0),0)-VLOOKUP($M95,$AN:$BA,MATCH($AX$1,$AN$1:$BA$1,0),0)+1))),
IF($M95="지정 캐릭터 PP",
  IF(AND(OR($B95=10,$B95=11),$M95=OFFSET($M95,-1,0)),OFFSET(R95,-1,0),
    INT($O95*VLOOKUP($M95,$AN:$BA,MATCH($AX$1,$AN$1:$BA$1,0),0)*IF($O95&lt;=15,1,1+($O95-15)^0.5/8)*CHOOSE(MID($N95,7,1)+1,1,1.25,2)*(VLOOKUP($M95,$AN:$BA,MATCH($AY$1,$AN$1:$BA$1,0),0)+$I95*(VLOOKUP($M95,$AN:$BA,MATCH($AZ$1,$AN$1:$BA$1,0),0)-VLOOKUP($M95,$AN:$BA,MATCH($AY$1,$AN$1:$BA$1,0),0))))),
IF(OR($M95="안 지정 캐릭터 PP 일반등급",$M95="안 지정 캐릭터 PP 영웅등급"),
  IF(AND(OR($B95=10,$B95=11),$M95=OFFSET($M95,-1,0)),OFFSET(R95,-1,0),
    $O95*VLOOKUP($M95,$AN:$BA,MATCH($AX$1,$AN$1:$BA$1,0),0)),
"그외없음")))))))</f>
        <v>1400</v>
      </c>
      <c r="S95" t="str">
        <f ca="1">IF(OR(ISNUMBER(N95),N95="삭제"),"",
IF(LEFT(N95,5)="Equip",
  IF($BN$1&lt;VLOOKUP(N95,[1]EquipTable!$1:$1048576,MATCH("업데이트순번",[1]EquipTable!$1:$1,0),0),"업데이트순번이상",""),
IF(LEFT(N95,5)="Actor",
  IF($BW$1&lt;VLOOKUP(N95,[2]ActorTable!$1:$1048576,MATCH("업데이트순번",[2]ActorTable!$1:$1,0),0),"업데이트순번이상",""),
"그외없음")))</f>
        <v/>
      </c>
      <c r="T95">
        <f t="shared" ca="1" si="36"/>
        <v>0</v>
      </c>
      <c r="U95" t="s">
        <v>93</v>
      </c>
      <c r="V95">
        <v>65627</v>
      </c>
      <c r="W95">
        <v>12</v>
      </c>
      <c r="X95" t="s">
        <v>129</v>
      </c>
      <c r="Z95">
        <v>1200</v>
      </c>
      <c r="AA95" t="str">
        <f t="shared" ca="1" si="37"/>
        <v>upn</v>
      </c>
      <c r="AB95" t="s">
        <v>93</v>
      </c>
      <c r="AC95">
        <v>55007</v>
      </c>
      <c r="AD95">
        <v>12</v>
      </c>
      <c r="AE95" t="s">
        <v>129</v>
      </c>
      <c r="AG95">
        <v>1200</v>
      </c>
      <c r="AH95" t="str">
        <f t="shared" si="38"/>
        <v/>
      </c>
      <c r="AI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
      </c>
      <c r="AJ95">
        <v>1</v>
      </c>
      <c r="AK95"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v>
      </c>
      <c r="AL95" t="str">
        <f t="shared" ca="1" si="39"/>
        <v>{"dy":10,"sl":3,"tp":"upn","vl":"55007","cn":12,"pt":"GO","pr":1200}</v>
      </c>
      <c r="BK95">
        <f ca="1">IF(VLOOKUP($BT95,[1]EquipTable!$1:$1048576,MATCH("업데이트순번",[1]EquipTable!$1:$1,0),0)&lt;=$BN$1,1,0)
*IF(MID(BT95,7,1)="4",0.1,1)</f>
        <v>1</v>
      </c>
      <c r="BL95">
        <f ca="1">IF(VLOOKUP($BT95,[1]EquipTable!$1:$1048576,MATCH("업데이트순번",[1]EquipTable!$1:$1,0),0)&lt;=$BN$1,1,0)
*IF(MID(BT95,7,1)="4",0.1,1)
*IF(AND(MID(BT95,7,1)&lt;&gt;"4",OR(MID(BT95,6,1)="6",MID(BT95,6,1)="7")),3,1)</f>
        <v>3</v>
      </c>
      <c r="BM95">
        <f ca="1">IF(VLOOKUP($BT95,[1]EquipTable!$1:$1048576,MATCH("업데이트순번",[1]EquipTable!$1:$1,0),0)&lt;=$BN$1,1,0)
*IF(MID(BT95,7,1)="4",0.1,1)
*IF(AND(MID(BT95,7,1)&lt;&gt;"4",MID(BT95,6,1)="8"),4,1)</f>
        <v>1</v>
      </c>
      <c r="BN95">
        <f t="shared" ca="1" si="41"/>
        <v>1.3550135501355014E-2</v>
      </c>
      <c r="BO95">
        <f t="shared" ca="1" si="42"/>
        <v>2.8355387523629493E-2</v>
      </c>
      <c r="BP95">
        <f t="shared" ca="1" si="43"/>
        <v>1.0224948875255624E-2</v>
      </c>
      <c r="BQ95">
        <f t="shared" ca="1" si="44"/>
        <v>0.76151761517615113</v>
      </c>
      <c r="BR95">
        <f t="shared" ca="1" si="45"/>
        <v>0.66351606805293006</v>
      </c>
      <c r="BS95">
        <f t="shared" ca="1" si="46"/>
        <v>0.57464212678936544</v>
      </c>
      <c r="BT95" t="str">
        <f ca="1">OFFSET([1]EquipTable!$A$1,ROW()-1,0)</f>
        <v>Equip6302</v>
      </c>
    </row>
    <row r="96" spans="1:72">
      <c r="A96">
        <v>10</v>
      </c>
      <c r="B96">
        <v>4</v>
      </c>
      <c r="C96">
        <f t="shared" si="32"/>
        <v>0</v>
      </c>
      <c r="D96">
        <f t="shared" ca="1" si="49"/>
        <v>0.90364203774485063</v>
      </c>
      <c r="E96">
        <f t="shared" ca="1" si="49"/>
        <v>0.51363621862443509</v>
      </c>
      <c r="F96">
        <f t="shared" ca="1" si="49"/>
        <v>0.56833765414464821</v>
      </c>
      <c r="G96">
        <f t="shared" ca="1" si="49"/>
        <v>0.78023175781126408</v>
      </c>
      <c r="H96">
        <f t="shared" ca="1" si="49"/>
        <v>0.26025791571536039</v>
      </c>
      <c r="I96">
        <f t="shared" ca="1" si="49"/>
        <v>0.9467785248553976</v>
      </c>
      <c r="M96" t="str">
        <f t="shared" ca="1" si="33"/>
        <v>안 지정 캐릭터 PP 일반등급</v>
      </c>
      <c r="N96">
        <f t="shared" ca="1" si="34"/>
        <v>51363</v>
      </c>
      <c r="O96">
        <f t="shared" ca="1" si="35"/>
        <v>12</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INT(VLOOKUP($M96,$AN:$BA,MATCH($AX$1,$AN$1:$BA$1,0),0)*(VLOOKUP($N96,[2]ActorTable!$1:$1048576,MATCH("표준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VLOOKUP($M96,$AN:$BA,MATCH($AZ$1,$AN$1:$BA$1,0),0)+INT($H96*(VLOOKUP($M96,$AN:$BA,MATCH($BA$1,$AN$1:$BA$1,0),0)-VLOOKUP($M96,$AN:$BA,MATCH($AZ$1,$AN$1:$BA$1,0),0)+1))),
IF($M96="지정 캐릭터 PP",
  IF(AND(OR($B96=10,$B96=11),$M96=OFFSET($M96,-1,0)),OFFSET(Q96,-1,0),
    INT($O96*VLOOKUP($M96,$AN:$BA,MATCH($AX$1,$AN$1:$BA$1,0),0)*IF($O96&lt;=15,1,1+($O96-15)^0.5/8)*CHOOSE(MID($N96,7,1)+1,1,1.25,2))),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영웅등급"),VLOOKUP($M96,$AN:$BA,MATCH($AX$1,$AN$1:$BA$1,0),0),
IF(OR($M96="지정 캐릭터",IF(ISERROR(FIND("지정 캐릭터 LBP",$M96)),0,1)),
  IF(AND(OR($B96=10,$B96=11),$M96=OFFSET($M96,-1,0)),OFFSET(R96,-1,0),
    INT(VLOOKUP($M96,$AN:$BA,MATCH($AX$1,$AN$1:$BA$1,0),0)*(VLOOKUP($N96,[2]ActorTable!$1:$1048576,MATCH("표준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VLOOKUP($M96,$AN:$BA,MATCH($AX$1,$AN$1:$BA$1,0),0)+INT($I96*(VLOOKUP($M96,$AN:$BA,MATCH($AY$1,$AN$1:$BA$1,0),0)-VLOOKUP($M96,$AN:$BA,MATCH($AX$1,$AN$1:$BA$1,0),0)+1))),
IF($M96="지정 캐릭터 PP",
  IF(AND(OR($B96=10,$B96=11),$M96=OFFSET($M96,-1,0)),OFFSET(R96,-1,0),
    INT($O96*VLOOKUP($M96,$AN:$BA,MATCH($AX$1,$AN$1:$BA$1,0),0)*IF($O96&lt;=15,1,1+($O96-15)^0.5/8)*CHOOSE(MID($N96,7,1)+1,1,1.25,2)*(VLOOKUP($M96,$AN:$BA,MATCH($AY$1,$AN$1:$BA$1,0),0)+$I96*(VLOOKUP($M96,$AN:$BA,MATCH($AZ$1,$AN$1:$BA$1,0),0)-VLOOKUP($M96,$AN:$BA,MATCH($AY$1,$AN$1:$BA$1,0),0))))),
IF(OR($M96="안 지정 캐릭터 PP 일반등급",$M96="안 지정 캐릭터 PP 영웅등급"),
  IF(AND(OR($B96=10,$B96=11),$M96=OFFSET($M96,-1,0)),OFFSET(R96,-1,0),
    $O96*VLOOKUP($M96,$AN:$BA,MATCH($AX$1,$AN$1:$BA$1,0),0)),
"그외없음")))))))</f>
        <v>1200</v>
      </c>
      <c r="S96" t="str">
        <f ca="1">IF(OR(ISNUMBER(N96),N96="삭제"),"",
IF(LEFT(N96,5)="Equip",
  IF($BN$1&lt;VLOOKUP(N96,[1]EquipTable!$1:$1048576,MATCH("업데이트순번",[1]EquipTable!$1:$1,0),0),"업데이트순번이상",""),
IF(LEFT(N96,5)="Actor",
  IF($BW$1&lt;VLOOKUP(N96,[2]ActorTable!$1:$1048576,MATCH("업데이트순번",[2]ActorTable!$1:$1,0),0),"업데이트순번이상",""),
"그외없음")))</f>
        <v/>
      </c>
      <c r="T96">
        <f t="shared" ca="1" si="36"/>
        <v>0</v>
      </c>
      <c r="U96" t="s">
        <v>93</v>
      </c>
      <c r="V96">
        <v>89535</v>
      </c>
      <c r="W96">
        <v>14</v>
      </c>
      <c r="X96" t="s">
        <v>129</v>
      </c>
      <c r="Z96">
        <v>1400</v>
      </c>
      <c r="AA96" t="str">
        <f t="shared" ca="1" si="37"/>
        <v>upn</v>
      </c>
      <c r="AB96" t="s">
        <v>93</v>
      </c>
      <c r="AC96">
        <v>55025</v>
      </c>
      <c r="AD96">
        <v>12</v>
      </c>
      <c r="AE96" t="s">
        <v>129</v>
      </c>
      <c r="AG96">
        <v>1200</v>
      </c>
      <c r="AH96" t="str">
        <f t="shared" si="38"/>
        <v/>
      </c>
      <c r="AI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J96">
        <v>1</v>
      </c>
      <c r="AK96"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v>
      </c>
      <c r="AL96" t="str">
        <f t="shared" ca="1" si="39"/>
        <v>{"dy":10,"sl":4,"tp":"upn","vl":"55025","cn":12,"pt":"GO","pr":1200}</v>
      </c>
      <c r="BK96">
        <f ca="1">IF(VLOOKUP($BT96,[1]EquipTable!$1:$1048576,MATCH("업데이트순번",[1]EquipTable!$1:$1,0),0)&lt;=$BN$1,1,0)
*IF(MID(BT96,7,1)="4",0.1,1)</f>
        <v>0.1</v>
      </c>
      <c r="BL96">
        <f ca="1">IF(VLOOKUP($BT96,[1]EquipTable!$1:$1048576,MATCH("업데이트순번",[1]EquipTable!$1:$1,0),0)&lt;=$BN$1,1,0)
*IF(MID(BT96,7,1)="4",0.1,1)
*IF(AND(MID(BT96,7,1)&lt;&gt;"4",OR(MID(BT96,6,1)="6",MID(BT96,6,1)="7")),3,1)</f>
        <v>0.1</v>
      </c>
      <c r="BM96">
        <f ca="1">IF(VLOOKUP($BT96,[1]EquipTable!$1:$1048576,MATCH("업데이트순번",[1]EquipTable!$1:$1,0),0)&lt;=$BN$1,1,0)
*IF(MID(BT96,7,1)="4",0.1,1)
*IF(AND(MID(BT96,7,1)&lt;&gt;"4",MID(BT96,6,1)="8"),4,1)</f>
        <v>0.1</v>
      </c>
      <c r="BN96">
        <f t="shared" ca="1" si="41"/>
        <v>1.3550135501355016E-3</v>
      </c>
      <c r="BO96">
        <f t="shared" ca="1" si="42"/>
        <v>9.4517958412098323E-4</v>
      </c>
      <c r="BP96">
        <f t="shared" ca="1" si="43"/>
        <v>1.0224948875255625E-3</v>
      </c>
      <c r="BQ96">
        <f t="shared" ca="1" si="44"/>
        <v>0.77506775067750611</v>
      </c>
      <c r="BR96">
        <f t="shared" ca="1" si="45"/>
        <v>0.6918714555765596</v>
      </c>
      <c r="BS96">
        <f t="shared" ca="1" si="46"/>
        <v>0.58486707566462104</v>
      </c>
      <c r="BT96" t="str">
        <f ca="1">OFFSET([1]EquipTable!$A$1,ROW()-1,0)</f>
        <v>Equip6401</v>
      </c>
    </row>
    <row r="97" spans="1:72">
      <c r="A97">
        <v>10</v>
      </c>
      <c r="B97">
        <v>5</v>
      </c>
      <c r="C97">
        <f t="shared" si="32"/>
        <v>0</v>
      </c>
      <c r="D97">
        <f t="shared" ca="1" si="49"/>
        <v>1.8387152594043221E-2</v>
      </c>
      <c r="E97">
        <f t="shared" ca="1" si="49"/>
        <v>0.70891138187599756</v>
      </c>
      <c r="F97">
        <f t="shared" ca="1" si="49"/>
        <v>0.64166349722637595</v>
      </c>
      <c r="G97">
        <f t="shared" ca="1" si="49"/>
        <v>0.72526229806534981</v>
      </c>
      <c r="H97">
        <f t="shared" ca="1" si="49"/>
        <v>0.38925514799790284</v>
      </c>
      <c r="I97">
        <f t="shared" ca="1" si="49"/>
        <v>0.29029572050517127</v>
      </c>
      <c r="M97" t="str">
        <f t="shared" ca="1" si="33"/>
        <v>지정 장비</v>
      </c>
      <c r="N97" t="str">
        <f t="shared" ca="1" si="34"/>
        <v>Equip6102</v>
      </c>
      <c r="O97">
        <f t="shared" ca="1" si="35"/>
        <v>1</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INT(VLOOKUP($M97,$AN:$BA,MATCH($AX$1,$AN$1:$BA$1,0),0)*(VLOOKUP($N97,[2]ActorTable!$1:$1048576,MATCH("표준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VLOOKUP($M97,$AN:$BA,MATCH($AZ$1,$AN$1:$BA$1,0),0)+INT($H97*(VLOOKUP($M97,$AN:$BA,MATCH($BA$1,$AN$1:$BA$1,0),0)-VLOOKUP($M97,$AN:$BA,MATCH($AZ$1,$AN$1:$BA$1,0),0)+1))),
IF($M97="지정 캐릭터 PP",
  IF(AND(OR($B97=10,$B97=11),$M97=OFFSET($M97,-1,0)),OFFSET(Q97,-1,0),
    INT($O97*VLOOKUP($M97,$AN:$BA,MATCH($AX$1,$AN$1:$BA$1,0),0)*IF($O97&lt;=15,1,1+($O97-15)^0.5/8)*CHOOSE(MID($N97,7,1)+1,1,1.25,2))),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영웅등급"),VLOOKUP($M97,$AN:$BA,MATCH($AX$1,$AN$1:$BA$1,0),0),
IF(OR($M97="지정 캐릭터",IF(ISERROR(FIND("지정 캐릭터 LBP",$M97)),0,1)),
  IF(AND(OR($B97=10,$B97=11),$M97=OFFSET($M97,-1,0)),OFFSET(R97,-1,0),
    INT(VLOOKUP($M97,$AN:$BA,MATCH($AX$1,$AN$1:$BA$1,0),0)*(VLOOKUP($N97,[2]ActorTable!$1:$1048576,MATCH("표준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VLOOKUP($M97,$AN:$BA,MATCH($AX$1,$AN$1:$BA$1,0),0)+INT($I97*(VLOOKUP($M97,$AN:$BA,MATCH($AY$1,$AN$1:$BA$1,0),0)-VLOOKUP($M97,$AN:$BA,MATCH($AX$1,$AN$1:$BA$1,0),0)+1))),
IF($M97="지정 캐릭터 PP",
  IF(AND(OR($B97=10,$B97=11),$M97=OFFSET($M97,-1,0)),OFFSET(R97,-1,0),
    INT($O97*VLOOKUP($M97,$AN:$BA,MATCH($AX$1,$AN$1:$BA$1,0),0)*IF($O97&lt;=15,1,1+($O97-15)^0.5/8)*CHOOSE(MID($N97,7,1)+1,1,1.25,2)*(VLOOKUP($M97,$AN:$BA,MATCH($AY$1,$AN$1:$BA$1,0),0)+$I97*(VLOOKUP($M97,$AN:$BA,MATCH($AZ$1,$AN$1:$BA$1,0),0)-VLOOKUP($M97,$AN:$BA,MATCH($AY$1,$AN$1:$BA$1,0),0))))),
IF(OR($M97="안 지정 캐릭터 PP 일반등급",$M97="안 지정 캐릭터 PP 영웅등급"),
  IF(AND(OR($B97=10,$B97=11),$M97=OFFSET($M97,-1,0)),OFFSET(R97,-1,0),
    $O97*VLOOKUP($M97,$AN:$BA,MATCH($AX$1,$AN$1:$BA$1,0),0)),
"그외없음")))))))</f>
        <v>3300</v>
      </c>
      <c r="S97" t="str">
        <f ca="1">IF(OR(ISNUMBER(N97),N97="삭제"),"",
IF(LEFT(N97,5)="Equip",
  IF($BN$1&lt;VLOOKUP(N97,[1]EquipTable!$1:$1048576,MATCH("업데이트순번",[1]EquipTable!$1:$1,0),0),"업데이트순번이상",""),
IF(LEFT(N97,5)="Actor",
  IF($BW$1&lt;VLOOKUP(N97,[2]ActorTable!$1:$1048576,MATCH("업데이트순번",[2]ActorTable!$1:$1,0),0),"업데이트순번이상",""),
"그외없음")))</f>
        <v/>
      </c>
      <c r="T97">
        <f t="shared" ca="1" si="36"/>
        <v>0</v>
      </c>
      <c r="U97" t="s">
        <v>83</v>
      </c>
      <c r="V97" t="s">
        <v>278</v>
      </c>
      <c r="W97">
        <v>1</v>
      </c>
      <c r="X97" t="s">
        <v>129</v>
      </c>
      <c r="Z97">
        <v>1300</v>
      </c>
      <c r="AA97" t="str">
        <f t="shared" ca="1" si="37"/>
        <v>fe</v>
      </c>
      <c r="AB97" t="s">
        <v>83</v>
      </c>
      <c r="AC97" t="s">
        <v>218</v>
      </c>
      <c r="AD97">
        <v>1</v>
      </c>
      <c r="AE97" t="s">
        <v>129</v>
      </c>
      <c r="AG97">
        <v>5400</v>
      </c>
      <c r="AH97" t="str">
        <f t="shared" si="38"/>
        <v/>
      </c>
      <c r="AI97" t="str">
        <f ca="1">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운명의 대검</v>
      </c>
      <c r="AJ97">
        <v>1</v>
      </c>
      <c r="AK97"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v>
      </c>
      <c r="AL97" t="str">
        <f t="shared" ca="1" si="39"/>
        <v>{"dy":10,"sl":5,"tp":"fe","vl":"Equip8001","cn":1,"pt":"GO","pr":5400}</v>
      </c>
      <c r="BK97">
        <f ca="1">IF(VLOOKUP($BT97,[1]EquipTable!$1:$1048576,MATCH("업데이트순번",[1]EquipTable!$1:$1,0),0)&lt;=$BN$1,1,0)
*IF(MID(BT97,7,1)="4",0.1,1)</f>
        <v>0.1</v>
      </c>
      <c r="BL97">
        <f ca="1">IF(VLOOKUP($BT97,[1]EquipTable!$1:$1048576,MATCH("업데이트순번",[1]EquipTable!$1:$1,0),0)&lt;=$BN$1,1,0)
*IF(MID(BT97,7,1)="4",0.1,1)
*IF(AND(MID(BT97,7,1)&lt;&gt;"4",OR(MID(BT97,6,1)="6",MID(BT97,6,1)="7")),3,1)</f>
        <v>0.1</v>
      </c>
      <c r="BM97">
        <f ca="1">IF(VLOOKUP($BT97,[1]EquipTable!$1:$1048576,MATCH("업데이트순번",[1]EquipTable!$1:$1,0),0)&lt;=$BN$1,1,0)
*IF(MID(BT97,7,1)="4",0.1,1)
*IF(AND(MID(BT97,7,1)&lt;&gt;"4",MID(BT97,6,1)="8"),4,1)</f>
        <v>0.1</v>
      </c>
      <c r="BN97">
        <f t="shared" ca="1" si="41"/>
        <v>1.3550135501355016E-3</v>
      </c>
      <c r="BO97">
        <f t="shared" ca="1" si="42"/>
        <v>9.4517958412098323E-4</v>
      </c>
      <c r="BP97">
        <f t="shared" ca="1" si="43"/>
        <v>1.0224948875255625E-3</v>
      </c>
      <c r="BQ97">
        <f t="shared" ca="1" si="44"/>
        <v>0.77642276422764156</v>
      </c>
      <c r="BR97">
        <f t="shared" ca="1" si="45"/>
        <v>0.69281663516068059</v>
      </c>
      <c r="BS97">
        <f t="shared" ca="1" si="46"/>
        <v>0.58588957055214663</v>
      </c>
      <c r="BT97" t="str">
        <f ca="1">OFFSET([1]EquipTable!$A$1,ROW()-1,0)</f>
        <v>Equip6402</v>
      </c>
    </row>
    <row r="98" spans="1:72">
      <c r="A98">
        <v>10</v>
      </c>
      <c r="B98">
        <v>6</v>
      </c>
      <c r="C98">
        <f t="shared" si="32"/>
        <v>0</v>
      </c>
      <c r="D98">
        <f t="shared" ca="1" si="49"/>
        <v>0.74816232356462453</v>
      </c>
      <c r="E98">
        <f t="shared" ca="1" si="49"/>
        <v>0.42923980482480539</v>
      </c>
      <c r="F98">
        <f t="shared" ca="1" si="49"/>
        <v>0.18750307592465076</v>
      </c>
      <c r="G98">
        <f t="shared" ca="1" si="49"/>
        <v>0.23783929219586752</v>
      </c>
      <c r="H98">
        <f t="shared" ca="1" si="49"/>
        <v>0.19232761594930103</v>
      </c>
      <c r="I98">
        <f t="shared" ca="1" si="49"/>
        <v>0.95413612702026818</v>
      </c>
      <c r="M98" t="str">
        <f t="shared" ca="1" si="33"/>
        <v>지정 장비</v>
      </c>
      <c r="N98" t="str">
        <f t="shared" ca="1" si="34"/>
        <v>Equip5201</v>
      </c>
      <c r="O98">
        <f t="shared" ca="1" si="35"/>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DI</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INT(VLOOKUP($M98,$AN:$BA,MATCH($AX$1,$AN$1:$BA$1,0),0)*(VLOOKUP($N98,[2]ActorTable!$1:$1048576,MATCH("표준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VLOOKUP($M98,$AN:$BA,MATCH($AZ$1,$AN$1:$BA$1,0),0)+INT($H98*(VLOOKUP($M98,$AN:$BA,MATCH($BA$1,$AN$1:$BA$1,0),0)-VLOOKUP($M98,$AN:$BA,MATCH($AZ$1,$AN$1:$BA$1,0),0)+1))),
IF($M98="지정 캐릭터 PP",
  IF(AND(OR($B98=10,$B98=11),$M98=OFFSET($M98,-1,0)),OFFSET(Q98,-1,0),
    INT($O98*VLOOKUP($M98,$AN:$BA,MATCH($AX$1,$AN$1:$BA$1,0),0)*IF($O98&lt;=15,1,1+($O98-15)^0.5/8)*CHOOSE(MID($N98,7,1)+1,1,1.25,2))),
"그외없음")))))))</f>
        <v>삭제</v>
      </c>
      <c r="R98">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영웅등급"),VLOOKUP($M98,$AN:$BA,MATCH($AX$1,$AN$1:$BA$1,0),0),
IF(OR($M98="지정 캐릭터",IF(ISERROR(FIND("지정 캐릭터 LBP",$M98)),0,1)),
  IF(AND(OR($B98=10,$B98=11),$M98=OFFSET($M98,-1,0)),OFFSET(R98,-1,0),
    INT(VLOOKUP($M98,$AN:$BA,MATCH($AX$1,$AN$1:$BA$1,0),0)*(VLOOKUP($N98,[2]ActorTable!$1:$1048576,MATCH("표준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VLOOKUP($M98,$AN:$BA,MATCH($AX$1,$AN$1:$BA$1,0),0)+INT($I98*(VLOOKUP($M98,$AN:$BA,MATCH($AY$1,$AN$1:$BA$1,0),0)-VLOOKUP($M98,$AN:$BA,MATCH($AX$1,$AN$1:$BA$1,0),0)+1))),
IF($M98="지정 캐릭터 PP",
  IF(AND(OR($B98=10,$B98=11),$M98=OFFSET($M98,-1,0)),OFFSET(R98,-1,0),
    INT($O98*VLOOKUP($M98,$AN:$BA,MATCH($AX$1,$AN$1:$BA$1,0),0)*IF($O98&lt;=15,1,1+($O98-15)^0.5/8)*CHOOSE(MID($N98,7,1)+1,1,1.25,2)*(VLOOKUP($M98,$AN:$BA,MATCH($AY$1,$AN$1:$BA$1,0),0)+$I98*(VLOOKUP($M98,$AN:$BA,MATCH($AZ$1,$AN$1:$BA$1,0),0)-VLOOKUP($M98,$AN:$BA,MATCH($AY$1,$AN$1:$BA$1,0),0))))),
IF(OR($M98="안 지정 캐릭터 PP 일반등급",$M98="안 지정 캐릭터 PP 영웅등급"),
  IF(AND(OR($B98=10,$B98=11),$M98=OFFSET($M98,-1,0)),OFFSET(R98,-1,0),
    $O98*VLOOKUP($M98,$AN:$BA,MATCH($AX$1,$AN$1:$BA$1,0),0)),
"그외없음")))))))</f>
        <v>5</v>
      </c>
      <c r="S98" t="str">
        <f ca="1">IF(OR(ISNUMBER(N98),N98="삭제"),"",
IF(LEFT(N98,5)="Equip",
  IF($BN$1&lt;VLOOKUP(N98,[1]EquipTable!$1:$1048576,MATCH("업데이트순번",[1]EquipTable!$1:$1,0),0),"업데이트순번이상",""),
IF(LEFT(N98,5)="Actor",
  IF($BW$1&lt;VLOOKUP(N98,[2]ActorTable!$1:$1048576,MATCH("업데이트순번",[2]ActorTable!$1:$1,0),0),"업데이트순번이상",""),
"그외없음")))</f>
        <v/>
      </c>
      <c r="T98">
        <f t="shared" ca="1" si="36"/>
        <v>0</v>
      </c>
      <c r="U98" t="s">
        <v>83</v>
      </c>
      <c r="V98" t="s">
        <v>117</v>
      </c>
      <c r="W98">
        <v>1</v>
      </c>
      <c r="X98" t="s">
        <v>129</v>
      </c>
      <c r="Z98">
        <v>1100</v>
      </c>
      <c r="AA98" t="str">
        <f t="shared" ca="1" si="37"/>
        <v>fe</v>
      </c>
      <c r="AB98" t="s">
        <v>83</v>
      </c>
      <c r="AC98" t="s">
        <v>196</v>
      </c>
      <c r="AD98">
        <v>1</v>
      </c>
      <c r="AE98" t="s">
        <v>129</v>
      </c>
      <c r="AG98">
        <v>8100</v>
      </c>
      <c r="AH98" t="str">
        <f t="shared" si="38"/>
        <v/>
      </c>
      <c r="AI98" t="str">
        <f ca="1">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스톤 버스터</v>
      </c>
      <c r="AJ98">
        <v>1</v>
      </c>
      <c r="AK98"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v>
      </c>
      <c r="AL98" t="str">
        <f t="shared" ca="1" si="39"/>
        <v>{"dy":10,"sl":6,"tp":"fe","vl":"Equip8101","cn":1,"pt":"GO","pr":8100}</v>
      </c>
      <c r="BK98">
        <f ca="1">IF(VLOOKUP($BT98,[1]EquipTable!$1:$1048576,MATCH("업데이트순번",[1]EquipTable!$1:$1,0),0)&lt;=$BN$1,1,0)
*IF(MID(BT98,7,1)="4",0.1,1)</f>
        <v>0</v>
      </c>
      <c r="BL98">
        <f ca="1">IF(VLOOKUP($BT98,[1]EquipTable!$1:$1048576,MATCH("업데이트순번",[1]EquipTable!$1:$1,0),0)&lt;=$BN$1,1,0)
*IF(MID(BT98,7,1)="4",0.1,1)
*IF(AND(MID(BT98,7,1)&lt;&gt;"4",OR(MID(BT98,6,1)="6",MID(BT98,6,1)="7")),3,1)</f>
        <v>0</v>
      </c>
      <c r="BM98">
        <f ca="1">IF(VLOOKUP($BT98,[1]EquipTable!$1:$1048576,MATCH("업데이트순번",[1]EquipTable!$1:$1,0),0)&lt;=$BN$1,1,0)
*IF(MID(BT98,7,1)="4",0.1,1)
*IF(AND(MID(BT98,7,1)&lt;&gt;"4",MID(BT98,6,1)="8"),4,1)</f>
        <v>0</v>
      </c>
      <c r="BN98">
        <f t="shared" ca="1" si="41"/>
        <v>0</v>
      </c>
      <c r="BO98">
        <f t="shared" ca="1" si="42"/>
        <v>0</v>
      </c>
      <c r="BP98">
        <f t="shared" ca="1" si="43"/>
        <v>0</v>
      </c>
      <c r="BQ98">
        <f t="shared" ca="1" si="44"/>
        <v>0.77777777777777701</v>
      </c>
      <c r="BR98">
        <f t="shared" ca="1" si="45"/>
        <v>0.69376181474480159</v>
      </c>
      <c r="BS98">
        <f t="shared" ca="1" si="46"/>
        <v>0.58691206543967223</v>
      </c>
      <c r="BT98" t="str">
        <f ca="1">OFFSET([1]EquipTable!$A$1,ROW()-1,0)</f>
        <v>Equip6403</v>
      </c>
    </row>
    <row r="99" spans="1:72">
      <c r="A99">
        <v>10</v>
      </c>
      <c r="B99">
        <v>7</v>
      </c>
      <c r="C99">
        <f t="shared" si="32"/>
        <v>0</v>
      </c>
      <c r="D99">
        <f t="shared" ca="1" si="49"/>
        <v>0.35401042172940411</v>
      </c>
      <c r="E99">
        <f t="shared" ca="1" si="49"/>
        <v>0.19196850472806559</v>
      </c>
      <c r="F99">
        <f t="shared" ca="1" si="49"/>
        <v>0.85720393516086346</v>
      </c>
      <c r="G99">
        <f t="shared" ca="1" si="49"/>
        <v>0.97569733037017636</v>
      </c>
      <c r="H99">
        <f t="shared" ca="1" si="49"/>
        <v>0.67637541665991352</v>
      </c>
      <c r="I99">
        <f t="shared" ca="1" si="49"/>
        <v>0.76510201499740627</v>
      </c>
      <c r="M99" t="str">
        <f t="shared" ca="1" si="33"/>
        <v>지정 장비</v>
      </c>
      <c r="N99" t="str">
        <f t="shared" ca="1" si="34"/>
        <v>Equip2101</v>
      </c>
      <c r="O99">
        <f t="shared" ca="1" si="35"/>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GO</v>
      </c>
      <c r="Q99" t="str">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INT(VLOOKUP($M99,$AN:$BA,MATCH($AX$1,$AN$1:$BA$1,0),0)*(VLOOKUP($N99,[2]ActorTable!$1:$1048576,MATCH("표준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VLOOKUP($M99,$AN:$BA,MATCH($AZ$1,$AN$1:$BA$1,0),0)+INT($H99*(VLOOKUP($M99,$AN:$BA,MATCH($BA$1,$AN$1:$BA$1,0),0)-VLOOKUP($M99,$AN:$BA,MATCH($AZ$1,$AN$1:$BA$1,0),0)+1))),
IF($M99="지정 캐릭터 PP",
  IF(AND(OR($B99=10,$B99=11),$M99=OFFSET($M99,-1,0)),OFFSET(Q99,-1,0),
    INT($O99*VLOOKUP($M99,$AN:$BA,MATCH($AX$1,$AN$1:$BA$1,0),0)*IF($O99&lt;=15,1,1+($O99-15)^0.5/8)*CHOOSE(MID($N99,7,1)+1,1,1.25,2))),
"그외없음")))))))</f>
        <v>삭제</v>
      </c>
      <c r="R99">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영웅등급"),VLOOKUP($M99,$AN:$BA,MATCH($AX$1,$AN$1:$BA$1,0),0),
IF(OR($M99="지정 캐릭터",IF(ISERROR(FIND("지정 캐릭터 LBP",$M99)),0,1)),
  IF(AND(OR($B99=10,$B99=11),$M99=OFFSET($M99,-1,0)),OFFSET(R99,-1,0),
    INT(VLOOKUP($M99,$AN:$BA,MATCH($AX$1,$AN$1:$BA$1,0),0)*(VLOOKUP($N99,[2]ActorTable!$1:$1048576,MATCH("표준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VLOOKUP($M99,$AN:$BA,MATCH($AX$1,$AN$1:$BA$1,0),0)+INT($I99*(VLOOKUP($M99,$AN:$BA,MATCH($AY$1,$AN$1:$BA$1,0),0)-VLOOKUP($M99,$AN:$BA,MATCH($AX$1,$AN$1:$BA$1,0),0)+1))),
IF($M99="지정 캐릭터 PP",
  IF(AND(OR($B99=10,$B99=11),$M99=OFFSET($M99,-1,0)),OFFSET(R99,-1,0),
    INT($O99*VLOOKUP($M99,$AN:$BA,MATCH($AX$1,$AN$1:$BA$1,0),0)*IF($O99&lt;=15,1,1+($O99-15)^0.5/8)*CHOOSE(MID($N99,7,1)+1,1,1.25,2)*(VLOOKUP($M99,$AN:$BA,MATCH($AY$1,$AN$1:$BA$1,0),0)+$I99*(VLOOKUP($M99,$AN:$BA,MATCH($AZ$1,$AN$1:$BA$1,0),0)-VLOOKUP($M99,$AN:$BA,MATCH($AY$1,$AN$1:$BA$1,0),0))))),
IF(OR($M99="안 지정 캐릭터 PP 일반등급",$M99="안 지정 캐릭터 PP 영웅등급"),
  IF(AND(OR($B99=10,$B99=11),$M99=OFFSET($M99,-1,0)),OFFSET(R99,-1,0),
    $O99*VLOOKUP($M99,$AN:$BA,MATCH($AX$1,$AN$1:$BA$1,0),0)),
"그외없음")))))))</f>
        <v>1400</v>
      </c>
      <c r="S99" t="str">
        <f ca="1">IF(OR(ISNUMBER(N99),N99="삭제"),"",
IF(LEFT(N99,5)="Equip",
  IF($BN$1&lt;VLOOKUP(N99,[1]EquipTable!$1:$1048576,MATCH("업데이트순번",[1]EquipTable!$1:$1,0),0),"업데이트순번이상",""),
IF(LEFT(N99,5)="Actor",
  IF($BW$1&lt;VLOOKUP(N99,[2]ActorTable!$1:$1048576,MATCH("업데이트순번",[2]ActorTable!$1:$1,0),0),"업데이트순번이상",""),
"그외없음")))</f>
        <v/>
      </c>
      <c r="T99">
        <f t="shared" ca="1" si="36"/>
        <v>0</v>
      </c>
      <c r="U99" t="s">
        <v>83</v>
      </c>
      <c r="V99" t="s">
        <v>274</v>
      </c>
      <c r="W99">
        <v>1</v>
      </c>
      <c r="X99" t="s">
        <v>129</v>
      </c>
      <c r="Z99">
        <v>7800</v>
      </c>
      <c r="AA99" t="str">
        <f t="shared" ca="1" si="37"/>
        <v>fe</v>
      </c>
      <c r="AB99" t="s">
        <v>83</v>
      </c>
      <c r="AC99" t="s">
        <v>282</v>
      </c>
      <c r="AD99">
        <v>1</v>
      </c>
      <c r="AE99" t="s">
        <v>133</v>
      </c>
      <c r="AG99">
        <v>5</v>
      </c>
      <c r="AH99" t="str">
        <f t="shared" si="38"/>
        <v/>
      </c>
      <c r="AI99" t="str">
        <f ca="1">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사파이어 대거</v>
      </c>
      <c r="AJ99">
        <v>1</v>
      </c>
      <c r="AK99"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v>
      </c>
      <c r="AL99" t="str">
        <f t="shared" ca="1" si="39"/>
        <v>{"dy":10,"sl":7,"tp":"fe","vl":"Equip1201","cn":1,"pt":"DI","pr":5}</v>
      </c>
      <c r="BK99">
        <f ca="1">IF(VLOOKUP($BT99,[1]EquipTable!$1:$1048576,MATCH("업데이트순번",[1]EquipTable!$1:$1,0),0)&lt;=$BN$1,1,0)
*IF(MID(BT99,7,1)="4",0.1,1)</f>
        <v>0</v>
      </c>
      <c r="BL99">
        <f ca="1">IF(VLOOKUP($BT99,[1]EquipTable!$1:$1048576,MATCH("업데이트순번",[1]EquipTable!$1:$1,0),0)&lt;=$BN$1,1,0)
*IF(MID(BT99,7,1)="4",0.1,1)
*IF(AND(MID(BT99,7,1)&lt;&gt;"4",OR(MID(BT99,6,1)="6",MID(BT99,6,1)="7")),3,1)</f>
        <v>0</v>
      </c>
      <c r="BM99">
        <f ca="1">IF(VLOOKUP($BT99,[1]EquipTable!$1:$1048576,MATCH("업데이트순번",[1]EquipTable!$1:$1,0),0)&lt;=$BN$1,1,0)
*IF(MID(BT99,7,1)="4",0.1,1)
*IF(AND(MID(BT99,7,1)&lt;&gt;"4",MID(BT99,6,1)="8"),4,1)</f>
        <v>0</v>
      </c>
      <c r="BN99">
        <f t="shared" ca="1" si="41"/>
        <v>0</v>
      </c>
      <c r="BO99">
        <f t="shared" ca="1" si="42"/>
        <v>0</v>
      </c>
      <c r="BP99">
        <f t="shared" ca="1" si="43"/>
        <v>0</v>
      </c>
      <c r="BQ99">
        <f t="shared" ca="1" si="44"/>
        <v>0.77777777777777701</v>
      </c>
      <c r="BR99">
        <f t="shared" ca="1" si="45"/>
        <v>0.69376181474480159</v>
      </c>
      <c r="BS99">
        <f t="shared" ca="1" si="46"/>
        <v>0.58691206543967223</v>
      </c>
      <c r="BT99" t="str">
        <f ca="1">OFFSET([1]EquipTable!$A$1,ROW()-1,0)</f>
        <v>Equip6404</v>
      </c>
    </row>
    <row r="100" spans="1:72">
      <c r="A100">
        <v>10</v>
      </c>
      <c r="B100">
        <v>8</v>
      </c>
      <c r="C100">
        <f t="shared" si="32"/>
        <v>0</v>
      </c>
      <c r="D100">
        <f t="shared" ca="1" si="49"/>
        <v>0.40777627257316329</v>
      </c>
      <c r="E100">
        <f t="shared" ca="1" si="49"/>
        <v>0.84221790843645949</v>
      </c>
      <c r="F100">
        <f t="shared" ca="1" si="49"/>
        <v>0.55419754496224016</v>
      </c>
      <c r="G100">
        <f t="shared" ca="1" si="49"/>
        <v>0.73469855414196261</v>
      </c>
      <c r="H100">
        <f t="shared" ca="1" si="49"/>
        <v>0.36598010382889967</v>
      </c>
      <c r="I100">
        <f t="shared" ca="1" si="49"/>
        <v>0.4541470762875528</v>
      </c>
      <c r="M100" t="str">
        <f t="shared" ca="1" si="33"/>
        <v>삭제</v>
      </c>
      <c r="N100" t="str">
        <f t="shared" ca="1" si="34"/>
        <v>삭제</v>
      </c>
      <c r="O100" t="str">
        <f t="shared" ca="1" si="35"/>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INT(VLOOKUP($M100,$AN:$BA,MATCH($AX$1,$AN$1:$BA$1,0),0)*(VLOOKUP($N100,[2]ActorTable!$1:$1048576,MATCH("표준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VLOOKUP($M100,$AN:$BA,MATCH($AZ$1,$AN$1:$BA$1,0),0)+INT($H100*(VLOOKUP($M100,$AN:$BA,MATCH($BA$1,$AN$1:$BA$1,0),0)-VLOOKUP($M100,$AN:$BA,MATCH($AZ$1,$AN$1:$BA$1,0),0)+1))),
IF($M100="지정 캐릭터 PP",
  IF(AND(OR($B100=10,$B100=11),$M100=OFFSET($M100,-1,0)),OFFSET(Q100,-1,0),
    INT($O100*VLOOKUP($M100,$AN:$BA,MATCH($AX$1,$AN$1:$BA$1,0),0)*IF($O100&lt;=15,1,1+($O100-15)^0.5/8)*CHOOSE(MID($N100,7,1)+1,1,1.25,2))),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영웅등급"),VLOOKUP($M100,$AN:$BA,MATCH($AX$1,$AN$1:$BA$1,0),0),
IF(OR($M100="지정 캐릭터",IF(ISERROR(FIND("지정 캐릭터 LBP",$M100)),0,1)),
  IF(AND(OR($B100=10,$B100=11),$M100=OFFSET($M100,-1,0)),OFFSET(R100,-1,0),
    INT(VLOOKUP($M100,$AN:$BA,MATCH($AX$1,$AN$1:$BA$1,0),0)*(VLOOKUP($N100,[2]ActorTable!$1:$1048576,MATCH("표준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VLOOKUP($M100,$AN:$BA,MATCH($AX$1,$AN$1:$BA$1,0),0)+INT($I100*(VLOOKUP($M100,$AN:$BA,MATCH($AY$1,$AN$1:$BA$1,0),0)-VLOOKUP($M100,$AN:$BA,MATCH($AX$1,$AN$1:$BA$1,0),0)+1))),
IF($M100="지정 캐릭터 PP",
  IF(AND(OR($B100=10,$B100=11),$M100=OFFSET($M100,-1,0)),OFFSET(R100,-1,0),
    INT($O100*VLOOKUP($M100,$AN:$BA,MATCH($AX$1,$AN$1:$BA$1,0),0)*IF($O100&lt;=15,1,1+($O100-15)^0.5/8)*CHOOSE(MID($N100,7,1)+1,1,1.25,2)*(VLOOKUP($M100,$AN:$BA,MATCH($AY$1,$AN$1:$BA$1,0),0)+$I100*(VLOOKUP($M100,$AN:$BA,MATCH($AZ$1,$AN$1:$BA$1,0),0)-VLOOKUP($M100,$AN:$BA,MATCH($AY$1,$AN$1:$BA$1,0),0))))),
IF(OR($M100="안 지정 캐릭터 PP 일반등급",$M100="안 지정 캐릭터 PP 영웅등급"),
  IF(AND(OR($B100=10,$B100=11),$M100=OFFSET($M100,-1,0)),OFFSET(R100,-1,0),
    $O100*VLOOKUP($M100,$AN:$BA,MATCH($AX$1,$AN$1:$BA$1,0),0)),
"그외없음")))))))</f>
        <v>삭제</v>
      </c>
      <c r="S100" t="str">
        <f ca="1">IF(OR(ISNUMBER(N100),N100="삭제"),"",
IF(LEFT(N100,5)="Equip",
  IF($BN$1&lt;VLOOKUP(N100,[1]EquipTable!$1:$1048576,MATCH("업데이트순번",[1]EquipTable!$1:$1,0),0),"업데이트순번이상",""),
IF(LEFT(N100,5)="Actor",
  IF($BW$1&lt;VLOOKUP(N100,[2]ActorTable!$1:$1048576,MATCH("업데이트순번",[2]ActorTable!$1:$1,0),0),"업데이트순번이상",""),
"그외없음")))</f>
        <v/>
      </c>
      <c r="T100">
        <f t="shared" ca="1" si="36"/>
        <v>0</v>
      </c>
      <c r="AA100" t="str">
        <f t="shared" ca="1" si="37"/>
        <v/>
      </c>
      <c r="AH100" t="str">
        <f t="shared" si="38"/>
        <v/>
      </c>
      <c r="AI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
      </c>
      <c r="AJ100">
        <v>1</v>
      </c>
      <c r="AK100"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v>
      </c>
      <c r="AL100" t="str">
        <f t="shared" ca="1" si="39"/>
        <v>{"dy":10,"sl":8}</v>
      </c>
      <c r="BK100">
        <f ca="1">IF(VLOOKUP($BT100,[1]EquipTable!$1:$1048576,MATCH("업데이트순번",[1]EquipTable!$1:$1,0),0)&lt;=$BN$1,1,0)
*IF(MID(BT100,7,1)="4",0.1,1)</f>
        <v>0</v>
      </c>
      <c r="BL100">
        <f ca="1">IF(VLOOKUP($BT100,[1]EquipTable!$1:$1048576,MATCH("업데이트순번",[1]EquipTable!$1:$1,0),0)&lt;=$BN$1,1,0)
*IF(MID(BT100,7,1)="4",0.1,1)
*IF(AND(MID(BT100,7,1)&lt;&gt;"4",OR(MID(BT100,6,1)="6",MID(BT100,6,1)="7")),3,1)</f>
        <v>0</v>
      </c>
      <c r="BM100">
        <f ca="1">IF(VLOOKUP($BT100,[1]EquipTable!$1:$1048576,MATCH("업데이트순번",[1]EquipTable!$1:$1,0),0)&lt;=$BN$1,1,0)
*IF(MID(BT100,7,1)="4",0.1,1)
*IF(AND(MID(BT100,7,1)&lt;&gt;"4",MID(BT100,6,1)="8"),4,1)</f>
        <v>0</v>
      </c>
      <c r="BN100">
        <f t="shared" ca="1" si="41"/>
        <v>0</v>
      </c>
      <c r="BO100">
        <f t="shared" ca="1" si="42"/>
        <v>0</v>
      </c>
      <c r="BP100">
        <f t="shared" ca="1" si="43"/>
        <v>0</v>
      </c>
      <c r="BQ100">
        <f t="shared" ca="1" si="44"/>
        <v>0.77777777777777701</v>
      </c>
      <c r="BR100">
        <f t="shared" ca="1" si="45"/>
        <v>0.69376181474480159</v>
      </c>
      <c r="BS100">
        <f t="shared" ca="1" si="46"/>
        <v>0.58691206543967223</v>
      </c>
      <c r="BT100" t="str">
        <f ca="1">OFFSET([1]EquipTable!$A$1,ROW()-1,0)</f>
        <v>Equip6405</v>
      </c>
    </row>
    <row r="101" spans="1:72">
      <c r="A101">
        <v>10</v>
      </c>
      <c r="B101">
        <v>9</v>
      </c>
      <c r="C101">
        <f t="shared" si="32"/>
        <v>0</v>
      </c>
      <c r="D101">
        <f t="shared" ca="1" si="49"/>
        <v>0.46097165456063394</v>
      </c>
      <c r="E101">
        <f t="shared" ca="1" si="49"/>
        <v>0.66643746288988104</v>
      </c>
      <c r="F101">
        <f t="shared" ca="1" si="49"/>
        <v>0.83142573858874635</v>
      </c>
      <c r="G101">
        <f t="shared" ca="1" si="49"/>
        <v>0.30541462747976589</v>
      </c>
      <c r="H101">
        <f t="shared" ca="1" si="49"/>
        <v>0.39748328599420168</v>
      </c>
      <c r="I101">
        <f t="shared" ca="1" si="49"/>
        <v>0.95663149737781061</v>
      </c>
      <c r="M101" t="str">
        <f t="shared" ca="1" si="33"/>
        <v>삭제</v>
      </c>
      <c r="N101" t="str">
        <f t="shared" ca="1" si="34"/>
        <v>삭제</v>
      </c>
      <c r="O101" t="str">
        <f t="shared" ca="1" si="35"/>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INT(VLOOKUP($M101,$AN:$BA,MATCH($AX$1,$AN$1:$BA$1,0),0)*(VLOOKUP($N101,[2]ActorTable!$1:$1048576,MATCH("표준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VLOOKUP($M101,$AN:$BA,MATCH($AZ$1,$AN$1:$BA$1,0),0)+INT($H101*(VLOOKUP($M101,$AN:$BA,MATCH($BA$1,$AN$1:$BA$1,0),0)-VLOOKUP($M101,$AN:$BA,MATCH($AZ$1,$AN$1:$BA$1,0),0)+1))),
IF($M101="지정 캐릭터 PP",
  IF(AND(OR($B101=10,$B101=11),$M101=OFFSET($M101,-1,0)),OFFSET(Q101,-1,0),
    INT($O101*VLOOKUP($M101,$AN:$BA,MATCH($AX$1,$AN$1:$BA$1,0),0)*IF($O101&lt;=15,1,1+($O101-15)^0.5/8)*CHOOSE(MID($N101,7,1)+1,1,1.25,2))),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영웅등급"),VLOOKUP($M101,$AN:$BA,MATCH($AX$1,$AN$1:$BA$1,0),0),
IF(OR($M101="지정 캐릭터",IF(ISERROR(FIND("지정 캐릭터 LBP",$M101)),0,1)),
  IF(AND(OR($B101=10,$B101=11),$M101=OFFSET($M101,-1,0)),OFFSET(R101,-1,0),
    INT(VLOOKUP($M101,$AN:$BA,MATCH($AX$1,$AN$1:$BA$1,0),0)*(VLOOKUP($N101,[2]ActorTable!$1:$1048576,MATCH("표준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VLOOKUP($M101,$AN:$BA,MATCH($AX$1,$AN$1:$BA$1,0),0)+INT($I101*(VLOOKUP($M101,$AN:$BA,MATCH($AY$1,$AN$1:$BA$1,0),0)-VLOOKUP($M101,$AN:$BA,MATCH($AX$1,$AN$1:$BA$1,0),0)+1))),
IF($M101="지정 캐릭터 PP",
  IF(AND(OR($B101=10,$B101=11),$M101=OFFSET($M101,-1,0)),OFFSET(R101,-1,0),
    INT($O101*VLOOKUP($M101,$AN:$BA,MATCH($AX$1,$AN$1:$BA$1,0),0)*IF($O101&lt;=15,1,1+($O101-15)^0.5/8)*CHOOSE(MID($N101,7,1)+1,1,1.25,2)*(VLOOKUP($M101,$AN:$BA,MATCH($AY$1,$AN$1:$BA$1,0),0)+$I101*(VLOOKUP($M101,$AN:$BA,MATCH($AZ$1,$AN$1:$BA$1,0),0)-VLOOKUP($M101,$AN:$BA,MATCH($AY$1,$AN$1:$BA$1,0),0))))),
IF(OR($M101="안 지정 캐릭터 PP 일반등급",$M101="안 지정 캐릭터 PP 영웅등급"),
  IF(AND(OR($B101=10,$B101=11),$M101=OFFSET($M101,-1,0)),OFFSET(R101,-1,0),
    $O101*VLOOKUP($M101,$AN:$BA,MATCH($AX$1,$AN$1:$BA$1,0),0)),
"그외없음")))))))</f>
        <v>삭제</v>
      </c>
      <c r="S101" t="str">
        <f ca="1">IF(OR(ISNUMBER(N101),N101="삭제"),"",
IF(LEFT(N101,5)="Equip",
  IF($BN$1&lt;VLOOKUP(N101,[1]EquipTable!$1:$1048576,MATCH("업데이트순번",[1]EquipTable!$1:$1,0),0),"업데이트순번이상",""),
IF(LEFT(N101,5)="Actor",
  IF($BW$1&lt;VLOOKUP(N101,[2]ActorTable!$1:$1048576,MATCH("업데이트순번",[2]ActorTable!$1:$1,0),0),"업데이트순번이상",""),
"그외없음")))</f>
        <v/>
      </c>
      <c r="T101">
        <f t="shared" ca="1" si="36"/>
        <v>0</v>
      </c>
      <c r="AA101" t="str">
        <f t="shared" ca="1" si="37"/>
        <v/>
      </c>
      <c r="AH101" t="str">
        <f t="shared" si="38"/>
        <v/>
      </c>
      <c r="AI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
      </c>
      <c r="AJ101">
        <v>1</v>
      </c>
      <c r="AK101"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v>
      </c>
      <c r="AL101" t="str">
        <f t="shared" ca="1" si="39"/>
        <v>{"dy":10,"sl":9}</v>
      </c>
      <c r="BK101">
        <f ca="1">IF(VLOOKUP($BT101,[1]EquipTable!$1:$1048576,MATCH("업데이트순번",[1]EquipTable!$1:$1,0),0)&lt;=$BN$1,1,0)
*IF(MID(BT101,7,1)="4",0.1,1)</f>
        <v>1</v>
      </c>
      <c r="BL101">
        <f ca="1">IF(VLOOKUP($BT101,[1]EquipTable!$1:$1048576,MATCH("업데이트순번",[1]EquipTable!$1:$1,0),0)&lt;=$BN$1,1,0)
*IF(MID(BT101,7,1)="4",0.1,1)
*IF(AND(MID(BT101,7,1)&lt;&gt;"4",OR(MID(BT101,6,1)="6",MID(BT101,6,1)="7")),3,1)</f>
        <v>3</v>
      </c>
      <c r="BM101">
        <f ca="1">IF(VLOOKUP($BT101,[1]EquipTable!$1:$1048576,MATCH("업데이트순번",[1]EquipTable!$1:$1,0),0)&lt;=$BN$1,1,0)
*IF(MID(BT101,7,1)="4",0.1,1)
*IF(AND(MID(BT101,7,1)&lt;&gt;"4",MID(BT101,6,1)="8"),4,1)</f>
        <v>1</v>
      </c>
      <c r="BN101">
        <f t="shared" ca="1" si="41"/>
        <v>1.3550135501355014E-2</v>
      </c>
      <c r="BO101">
        <f t="shared" ca="1" si="42"/>
        <v>2.8355387523629493E-2</v>
      </c>
      <c r="BP101">
        <f t="shared" ca="1" si="43"/>
        <v>1.0224948875255624E-2</v>
      </c>
      <c r="BQ101">
        <f t="shared" ca="1" si="44"/>
        <v>0.77777777777777701</v>
      </c>
      <c r="BR101">
        <f t="shared" ca="1" si="45"/>
        <v>0.69376181474480159</v>
      </c>
      <c r="BS101">
        <f t="shared" ca="1" si="46"/>
        <v>0.58691206543967223</v>
      </c>
      <c r="BT101" t="str">
        <f ca="1">OFFSET([1]EquipTable!$A$1,ROW()-1,0)</f>
        <v>Equip7001</v>
      </c>
    </row>
    <row r="102" spans="1:72">
      <c r="A102">
        <v>11</v>
      </c>
      <c r="B102">
        <v>0</v>
      </c>
      <c r="C102">
        <f t="shared" si="32"/>
        <v>0</v>
      </c>
      <c r="D102">
        <f t="shared" ref="D102:I111" ca="1" si="50">RAND()</f>
        <v>0.67887236522719474</v>
      </c>
      <c r="E102">
        <f t="shared" ca="1" si="50"/>
        <v>0.5280293275662391</v>
      </c>
      <c r="F102">
        <f t="shared" ca="1" si="50"/>
        <v>0.73301858116101193</v>
      </c>
      <c r="G102">
        <f t="shared" ca="1" si="50"/>
        <v>0.28214170227477109</v>
      </c>
      <c r="H102">
        <f t="shared" ca="1" si="50"/>
        <v>0.6792114770155584</v>
      </c>
      <c r="I102">
        <f t="shared" ca="1" si="50"/>
        <v>0.59998238038296792</v>
      </c>
      <c r="M102" t="str">
        <f t="shared" ca="1" si="33"/>
        <v>지정 장비</v>
      </c>
      <c r="N102" t="str">
        <f t="shared" ca="1" si="34"/>
        <v>Equip4301</v>
      </c>
      <c r="O102">
        <f t="shared" ca="1" si="35"/>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DI</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INT(VLOOKUP($M102,$AN:$BA,MATCH($AX$1,$AN$1:$BA$1,0),0)*(VLOOKUP($N102,[2]ActorTable!$1:$1048576,MATCH("표준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VLOOKUP($M102,$AN:$BA,MATCH($AZ$1,$AN$1:$BA$1,0),0)+INT($H102*(VLOOKUP($M102,$AN:$BA,MATCH($BA$1,$AN$1:$BA$1,0),0)-VLOOKUP($M102,$AN:$BA,MATCH($AZ$1,$AN$1:$BA$1,0),0)+1))),
IF($M102="지정 캐릭터 PP",
  IF(AND(OR($B102=10,$B102=11),$M102=OFFSET($M102,-1,0)),OFFSET(Q102,-1,0),
    INT($O102*VLOOKUP($M102,$AN:$BA,MATCH($AX$1,$AN$1:$BA$1,0),0)*IF($O102&lt;=15,1,1+($O102-15)^0.5/8)*CHOOSE(MID($N102,7,1)+1,1,1.25,2))),
"그외없음")))))))</f>
        <v>삭제</v>
      </c>
      <c r="R102">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영웅등급"),VLOOKUP($M102,$AN:$BA,MATCH($AX$1,$AN$1:$BA$1,0),0),
IF(OR($M102="지정 캐릭터",IF(ISERROR(FIND("지정 캐릭터 LBP",$M102)),0,1)),
  IF(AND(OR($B102=10,$B102=11),$M102=OFFSET($M102,-1,0)),OFFSET(R102,-1,0),
    INT(VLOOKUP($M102,$AN:$BA,MATCH($AX$1,$AN$1:$BA$1,0),0)*(VLOOKUP($N102,[2]ActorTable!$1:$1048576,MATCH("표준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VLOOKUP($M102,$AN:$BA,MATCH($AX$1,$AN$1:$BA$1,0),0)+INT($I102*(VLOOKUP($M102,$AN:$BA,MATCH($AY$1,$AN$1:$BA$1,0),0)-VLOOKUP($M102,$AN:$BA,MATCH($AX$1,$AN$1:$BA$1,0),0)+1))),
IF($M102="지정 캐릭터 PP",
  IF(AND(OR($B102=10,$B102=11),$M102=OFFSET($M102,-1,0)),OFFSET(R102,-1,0),
    INT($O102*VLOOKUP($M102,$AN:$BA,MATCH($AX$1,$AN$1:$BA$1,0),0)*IF($O102&lt;=15,1,1+($O102-15)^0.5/8)*CHOOSE(MID($N102,7,1)+1,1,1.25,2)*(VLOOKUP($M102,$AN:$BA,MATCH($AY$1,$AN$1:$BA$1,0),0)+$I102*(VLOOKUP($M102,$AN:$BA,MATCH($AZ$1,$AN$1:$BA$1,0),0)-VLOOKUP($M102,$AN:$BA,MATCH($AY$1,$AN$1:$BA$1,0),0))))),
IF(OR($M102="안 지정 캐릭터 PP 일반등급",$M102="안 지정 캐릭터 PP 영웅등급"),
  IF(AND(OR($B102=10,$B102=11),$M102=OFFSET($M102,-1,0)),OFFSET(R102,-1,0),
    $O102*VLOOKUP($M102,$AN:$BA,MATCH($AX$1,$AN$1:$BA$1,0),0)),
"그외없음")))))))</f>
        <v>11</v>
      </c>
      <c r="S102" t="str">
        <f ca="1">IF(OR(ISNUMBER(N102),N102="삭제"),"",
IF(LEFT(N102,5)="Equip",
  IF($BN$1&lt;VLOOKUP(N102,[1]EquipTable!$1:$1048576,MATCH("업데이트순번",[1]EquipTable!$1:$1,0),0),"업데이트순번이상",""),
IF(LEFT(N102,5)="Actor",
  IF($BW$1&lt;VLOOKUP(N102,[2]ActorTable!$1:$1048576,MATCH("업데이트순번",[2]ActorTable!$1:$1,0),0),"업데이트순번이상",""),
"그외없음")))</f>
        <v/>
      </c>
      <c r="T102">
        <f t="shared" ca="1" si="36"/>
        <v>0</v>
      </c>
      <c r="U102" t="s">
        <v>83</v>
      </c>
      <c r="V102" t="s">
        <v>182</v>
      </c>
      <c r="W102">
        <v>1</v>
      </c>
      <c r="X102" t="s">
        <v>129</v>
      </c>
      <c r="Z102">
        <v>1100</v>
      </c>
      <c r="AA102" t="str">
        <f t="shared" ca="1" si="37"/>
        <v>fe</v>
      </c>
      <c r="AB102" t="s">
        <v>83</v>
      </c>
      <c r="AC102" t="s">
        <v>270</v>
      </c>
      <c r="AD102">
        <v>1</v>
      </c>
      <c r="AE102" t="s">
        <v>129</v>
      </c>
      <c r="AG102">
        <v>1200</v>
      </c>
      <c r="AH102" t="str">
        <f t="shared" si="38"/>
        <v/>
      </c>
      <c r="AI102" t="str">
        <f ca="1">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노장의 친구</v>
      </c>
      <c r="AJ102">
        <v>1</v>
      </c>
      <c r="AK102"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v>
      </c>
      <c r="AL102" t="str">
        <f t="shared" ca="1" si="39"/>
        <v>{"dy":11,"sl":0,"tp":"fe","vl":"Equip5101","cn":1,"pt":"GO","pr":1200}</v>
      </c>
      <c r="BK102">
        <f ca="1">IF(VLOOKUP($BT102,[1]EquipTable!$1:$1048576,MATCH("업데이트순번",[1]EquipTable!$1:$1,0),0)&lt;=$BN$1,1,0)
*IF(MID(BT102,7,1)="4",0.1,1)</f>
        <v>1</v>
      </c>
      <c r="BL102">
        <f ca="1">IF(VLOOKUP($BT102,[1]EquipTable!$1:$1048576,MATCH("업데이트순번",[1]EquipTable!$1:$1,0),0)&lt;=$BN$1,1,0)
*IF(MID(BT102,7,1)="4",0.1,1)
*IF(AND(MID(BT102,7,1)&lt;&gt;"4",OR(MID(BT102,6,1)="6",MID(BT102,6,1)="7")),3,1)</f>
        <v>3</v>
      </c>
      <c r="BM102">
        <f ca="1">IF(VLOOKUP($BT102,[1]EquipTable!$1:$1048576,MATCH("업데이트순번",[1]EquipTable!$1:$1,0),0)&lt;=$BN$1,1,0)
*IF(MID(BT102,7,1)="4",0.1,1)
*IF(AND(MID(BT102,7,1)&lt;&gt;"4",MID(BT102,6,1)="8"),4,1)</f>
        <v>1</v>
      </c>
      <c r="BN102">
        <f t="shared" ca="1" si="41"/>
        <v>1.3550135501355014E-2</v>
      </c>
      <c r="BO102">
        <f t="shared" ca="1" si="42"/>
        <v>2.8355387523629493E-2</v>
      </c>
      <c r="BP102">
        <f t="shared" ca="1" si="43"/>
        <v>1.0224948875255624E-2</v>
      </c>
      <c r="BQ102">
        <f t="shared" ca="1" si="44"/>
        <v>0.79132791327913199</v>
      </c>
      <c r="BR102">
        <f t="shared" ca="1" si="45"/>
        <v>0.72211720226843112</v>
      </c>
      <c r="BS102">
        <f t="shared" ca="1" si="46"/>
        <v>0.59713701431492783</v>
      </c>
      <c r="BT102" t="str">
        <f ca="1">OFFSET([1]EquipTable!$A$1,ROW()-1,0)</f>
        <v>Equip7002</v>
      </c>
    </row>
    <row r="103" spans="1:72">
      <c r="A103">
        <v>11</v>
      </c>
      <c r="B103">
        <v>1</v>
      </c>
      <c r="C103">
        <f t="shared" si="32"/>
        <v>0</v>
      </c>
      <c r="D103">
        <f t="shared" ca="1" si="50"/>
        <v>0.5545752169349375</v>
      </c>
      <c r="E103">
        <f t="shared" ca="1" si="50"/>
        <v>0.6262596537820575</v>
      </c>
      <c r="F103">
        <f t="shared" ca="1" si="50"/>
        <v>3.1519640552223893E-2</v>
      </c>
      <c r="G103">
        <f t="shared" ca="1" si="50"/>
        <v>0.94544647650477176</v>
      </c>
      <c r="H103">
        <f t="shared" ca="1" si="50"/>
        <v>0.85711993160979161</v>
      </c>
      <c r="I103">
        <f t="shared" ca="1" si="50"/>
        <v>0.62865728256866604</v>
      </c>
      <c r="M103" t="str">
        <f t="shared" ca="1" si="33"/>
        <v>지정 장비</v>
      </c>
      <c r="N103" t="str">
        <f t="shared" ca="1" si="34"/>
        <v>Equip5202</v>
      </c>
      <c r="O103">
        <f t="shared" ca="1" si="35"/>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GO</v>
      </c>
      <c r="Q103" t="str">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INT(VLOOKUP($M103,$AN:$BA,MATCH($AX$1,$AN$1:$BA$1,0),0)*(VLOOKUP($N103,[2]ActorTable!$1:$1048576,MATCH("표준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VLOOKUP($M103,$AN:$BA,MATCH($AZ$1,$AN$1:$BA$1,0),0)+INT($H103*(VLOOKUP($M103,$AN:$BA,MATCH($BA$1,$AN$1:$BA$1,0),0)-VLOOKUP($M103,$AN:$BA,MATCH($AZ$1,$AN$1:$BA$1,0),0)+1))),
IF($M103="지정 캐릭터 PP",
  IF(AND(OR($B103=10,$B103=11),$M103=OFFSET($M103,-1,0)),OFFSET(Q103,-1,0),
    INT($O103*VLOOKUP($M103,$AN:$BA,MATCH($AX$1,$AN$1:$BA$1,0),0)*IF($O103&lt;=15,1,1+($O103-15)^0.5/8)*CHOOSE(MID($N103,7,1)+1,1,1.25,2))),
"그외없음")))))))</f>
        <v>삭제</v>
      </c>
      <c r="R103">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영웅등급"),VLOOKUP($M103,$AN:$BA,MATCH($AX$1,$AN$1:$BA$1,0),0),
IF(OR($M103="지정 캐릭터",IF(ISERROR(FIND("지정 캐릭터 LBP",$M103)),0,1)),
  IF(AND(OR($B103=10,$B103=11),$M103=OFFSET($M103,-1,0)),OFFSET(R103,-1,0),
    INT(VLOOKUP($M103,$AN:$BA,MATCH($AX$1,$AN$1:$BA$1,0),0)*(VLOOKUP($N103,[2]ActorTable!$1:$1048576,MATCH("표준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VLOOKUP($M103,$AN:$BA,MATCH($AX$1,$AN$1:$BA$1,0),0)+INT($I103*(VLOOKUP($M103,$AN:$BA,MATCH($AY$1,$AN$1:$BA$1,0),0)-VLOOKUP($M103,$AN:$BA,MATCH($AX$1,$AN$1:$BA$1,0),0)+1))),
IF($M103="지정 캐릭터 PP",
  IF(AND(OR($B103=10,$B103=11),$M103=OFFSET($M103,-1,0)),OFFSET(R103,-1,0),
    INT($O103*VLOOKUP($M103,$AN:$BA,MATCH($AX$1,$AN$1:$BA$1,0),0)*IF($O103&lt;=15,1,1+($O103-15)^0.5/8)*CHOOSE(MID($N103,7,1)+1,1,1.25,2)*(VLOOKUP($M103,$AN:$BA,MATCH($AY$1,$AN$1:$BA$1,0),0)+$I103*(VLOOKUP($M103,$AN:$BA,MATCH($AZ$1,$AN$1:$BA$1,0),0)-VLOOKUP($M103,$AN:$BA,MATCH($AY$1,$AN$1:$BA$1,0),0))))),
IF(OR($M103="안 지정 캐릭터 PP 일반등급",$M103="안 지정 캐릭터 PP 영웅등급"),
  IF(AND(OR($B103=10,$B103=11),$M103=OFFSET($M103,-1,0)),OFFSET(R103,-1,0),
    $O103*VLOOKUP($M103,$AN:$BA,MATCH($AX$1,$AN$1:$BA$1,0),0)),
"그외없음")))))))</f>
        <v>3100</v>
      </c>
      <c r="S103" t="str">
        <f ca="1">IF(OR(ISNUMBER(N103),N103="삭제"),"",
IF(LEFT(N103,5)="Equip",
  IF($BN$1&lt;VLOOKUP(N103,[1]EquipTable!$1:$1048576,MATCH("업데이트순번",[1]EquipTable!$1:$1,0),0),"업데이트순번이상",""),
IF(LEFT(N103,5)="Actor",
  IF($BW$1&lt;VLOOKUP(N103,[2]ActorTable!$1:$1048576,MATCH("업데이트순번",[2]ActorTable!$1:$1,0),0),"업데이트순번이상",""),
"그외없음")))</f>
        <v/>
      </c>
      <c r="T103">
        <f t="shared" ca="1" si="36"/>
        <v>0</v>
      </c>
      <c r="U103" t="s">
        <v>83</v>
      </c>
      <c r="V103" t="s">
        <v>267</v>
      </c>
      <c r="W103">
        <v>1</v>
      </c>
      <c r="X103" t="s">
        <v>129</v>
      </c>
      <c r="Z103">
        <v>1400</v>
      </c>
      <c r="AA103" t="str">
        <f t="shared" ca="1" si="37"/>
        <v>fe</v>
      </c>
      <c r="AB103" t="s">
        <v>83</v>
      </c>
      <c r="AC103" t="s">
        <v>266</v>
      </c>
      <c r="AD103">
        <v>1</v>
      </c>
      <c r="AE103" t="s">
        <v>129</v>
      </c>
      <c r="AG103">
        <v>9600</v>
      </c>
      <c r="AH103" t="str">
        <f t="shared" si="38"/>
        <v/>
      </c>
      <c r="AI103" t="str">
        <f ca="1">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낙원으로의 길</v>
      </c>
      <c r="AJ103">
        <v>1</v>
      </c>
      <c r="AK103"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v>
      </c>
      <c r="AL103" t="str">
        <f t="shared" ca="1" si="39"/>
        <v>{"dy":11,"sl":1,"tp":"fe","vl":"Equip7202","cn":1,"pt":"GO","pr":9600}</v>
      </c>
      <c r="BK103">
        <f ca="1">IF(VLOOKUP($BT103,[1]EquipTable!$1:$1048576,MATCH("업데이트순번",[1]EquipTable!$1:$1,0),0)&lt;=$BN$1,1,0)
*IF(MID(BT103,7,1)="4",0.1,1)</f>
        <v>1</v>
      </c>
      <c r="BL103">
        <f ca="1">IF(VLOOKUP($BT103,[1]EquipTable!$1:$1048576,MATCH("업데이트순번",[1]EquipTable!$1:$1,0),0)&lt;=$BN$1,1,0)
*IF(MID(BT103,7,1)="4",0.1,1)
*IF(AND(MID(BT103,7,1)&lt;&gt;"4",OR(MID(BT103,6,1)="6",MID(BT103,6,1)="7")),3,1)</f>
        <v>3</v>
      </c>
      <c r="BM103">
        <f ca="1">IF(VLOOKUP($BT103,[1]EquipTable!$1:$1048576,MATCH("업데이트순번",[1]EquipTable!$1:$1,0),0)&lt;=$BN$1,1,0)
*IF(MID(BT103,7,1)="4",0.1,1)
*IF(AND(MID(BT103,7,1)&lt;&gt;"4",MID(BT103,6,1)="8"),4,1)</f>
        <v>1</v>
      </c>
      <c r="BN103">
        <f t="shared" ca="1" si="41"/>
        <v>1.3550135501355014E-2</v>
      </c>
      <c r="BO103">
        <f t="shared" ca="1" si="42"/>
        <v>2.8355387523629493E-2</v>
      </c>
      <c r="BP103">
        <f t="shared" ca="1" si="43"/>
        <v>1.0224948875255624E-2</v>
      </c>
      <c r="BQ103">
        <f t="shared" ca="1" si="44"/>
        <v>0.80487804878048697</v>
      </c>
      <c r="BR103">
        <f t="shared" ca="1" si="45"/>
        <v>0.75047258979206066</v>
      </c>
      <c r="BS103">
        <f t="shared" ca="1" si="46"/>
        <v>0.60736196319018343</v>
      </c>
      <c r="BT103" t="str">
        <f ca="1">OFFSET([1]EquipTable!$A$1,ROW()-1,0)</f>
        <v>Equip7101</v>
      </c>
    </row>
    <row r="104" spans="1:72">
      <c r="A104">
        <v>11</v>
      </c>
      <c r="B104">
        <v>2</v>
      </c>
      <c r="C104">
        <f t="shared" si="32"/>
        <v>0</v>
      </c>
      <c r="D104">
        <f t="shared" ca="1" si="50"/>
        <v>0.99908594693280117</v>
      </c>
      <c r="E104">
        <f t="shared" ca="1" si="50"/>
        <v>0.78081429425471804</v>
      </c>
      <c r="F104">
        <f t="shared" ca="1" si="50"/>
        <v>0.13843738036350139</v>
      </c>
      <c r="G104">
        <f t="shared" ca="1" si="50"/>
        <v>0.79781984331201716</v>
      </c>
      <c r="H104">
        <f t="shared" ca="1" si="50"/>
        <v>0.55313412300558384</v>
      </c>
      <c r="I104">
        <f t="shared" ca="1" si="50"/>
        <v>0.37426889848908185</v>
      </c>
      <c r="M104" t="str">
        <f t="shared" ca="1" si="33"/>
        <v>안 지정 캐릭터 PP 영웅등급</v>
      </c>
      <c r="N104">
        <f t="shared" ca="1" si="34"/>
        <v>78081</v>
      </c>
      <c r="O104">
        <f t="shared" ca="1" si="35"/>
        <v>13</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INT(VLOOKUP($M104,$AN:$BA,MATCH($AX$1,$AN$1:$BA$1,0),0)*(VLOOKUP($N104,[2]ActorTable!$1:$1048576,MATCH("표준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VLOOKUP($M104,$AN:$BA,MATCH($AZ$1,$AN$1:$BA$1,0),0)+INT($H104*(VLOOKUP($M104,$AN:$BA,MATCH($BA$1,$AN$1:$BA$1,0),0)-VLOOKUP($M104,$AN:$BA,MATCH($AZ$1,$AN$1:$BA$1,0),0)+1))),
IF($M104="지정 캐릭터 PP",
  IF(AND(OR($B104=10,$B104=11),$M104=OFFSET($M104,-1,0)),OFFSET(Q104,-1,0),
    INT($O104*VLOOKUP($M104,$AN:$BA,MATCH($AX$1,$AN$1:$BA$1,0),0)*IF($O104&lt;=15,1,1+($O104-15)^0.5/8)*CHOOSE(MID($N104,7,1)+1,1,1.25,2))),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영웅등급"),VLOOKUP($M104,$AN:$BA,MATCH($AX$1,$AN$1:$BA$1,0),0),
IF(OR($M104="지정 캐릭터",IF(ISERROR(FIND("지정 캐릭터 LBP",$M104)),0,1)),
  IF(AND(OR($B104=10,$B104=11),$M104=OFFSET($M104,-1,0)),OFFSET(R104,-1,0),
    INT(VLOOKUP($M104,$AN:$BA,MATCH($AX$1,$AN$1:$BA$1,0),0)*(VLOOKUP($N104,[2]ActorTable!$1:$1048576,MATCH("표준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VLOOKUP($M104,$AN:$BA,MATCH($AX$1,$AN$1:$BA$1,0),0)+INT($I104*(VLOOKUP($M104,$AN:$BA,MATCH($AY$1,$AN$1:$BA$1,0),0)-VLOOKUP($M104,$AN:$BA,MATCH($AX$1,$AN$1:$BA$1,0),0)+1))),
IF($M104="지정 캐릭터 PP",
  IF(AND(OR($B104=10,$B104=11),$M104=OFFSET($M104,-1,0)),OFFSET(R104,-1,0),
    INT($O104*VLOOKUP($M104,$AN:$BA,MATCH($AX$1,$AN$1:$BA$1,0),0)*IF($O104&lt;=15,1,1+($O104-15)^0.5/8)*CHOOSE(MID($N104,7,1)+1,1,1.25,2)*(VLOOKUP($M104,$AN:$BA,MATCH($AY$1,$AN$1:$BA$1,0),0)+$I104*(VLOOKUP($M104,$AN:$BA,MATCH($AZ$1,$AN$1:$BA$1,0),0)-VLOOKUP($M104,$AN:$BA,MATCH($AY$1,$AN$1:$BA$1,0),0))))),
IF(OR($M104="안 지정 캐릭터 PP 일반등급",$M104="안 지정 캐릭터 PP 영웅등급"),
  IF(AND(OR($B104=10,$B104=11),$M104=OFFSET($M104,-1,0)),OFFSET(R104,-1,0),
    $O104*VLOOKUP($M104,$AN:$BA,MATCH($AX$1,$AN$1:$BA$1,0),0)),
"그외없음")))))))</f>
        <v>1300</v>
      </c>
      <c r="S104" t="str">
        <f ca="1">IF(OR(ISNUMBER(N104),N104="삭제"),"",
IF(LEFT(N104,5)="Equip",
  IF($BN$1&lt;VLOOKUP(N104,[1]EquipTable!$1:$1048576,MATCH("업데이트순번",[1]EquipTable!$1:$1,0),0),"업데이트순번이상",""),
IF(LEFT(N104,5)="Actor",
  IF($BW$1&lt;VLOOKUP(N104,[2]ActorTable!$1:$1048576,MATCH("업데이트순번",[2]ActorTable!$1:$1,0),0),"업데이트순번이상",""),
"그외없음")))</f>
        <v/>
      </c>
      <c r="T104">
        <f t="shared" ca="1" si="36"/>
        <v>0</v>
      </c>
      <c r="U104" t="s">
        <v>92</v>
      </c>
      <c r="V104">
        <v>11513</v>
      </c>
      <c r="W104">
        <v>9</v>
      </c>
      <c r="X104" t="s">
        <v>129</v>
      </c>
      <c r="Z104">
        <v>900</v>
      </c>
      <c r="AA104" t="str">
        <f t="shared" ca="1" si="37"/>
        <v>uph</v>
      </c>
      <c r="AB104" t="s">
        <v>92</v>
      </c>
      <c r="AC104">
        <v>67404</v>
      </c>
      <c r="AD104">
        <v>13</v>
      </c>
      <c r="AE104" t="s">
        <v>129</v>
      </c>
      <c r="AG104">
        <v>1300</v>
      </c>
      <c r="AH104" t="str">
        <f t="shared" si="38"/>
        <v/>
      </c>
      <c r="AI104" t="str">
        <f>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
      </c>
      <c r="AJ104">
        <v>1</v>
      </c>
      <c r="AK104"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v>
      </c>
      <c r="AL104" t="str">
        <f t="shared" ca="1" si="39"/>
        <v>{"dy":11,"sl":2,"tp":"uph","vl":"67404","cn":13,"pt":"GO","pr":1300}</v>
      </c>
      <c r="BK104">
        <f ca="1">IF(VLOOKUP($BT104,[1]EquipTable!$1:$1048576,MATCH("업데이트순번",[1]EquipTable!$1:$1,0),0)&lt;=$BN$1,1,0)
*IF(MID(BT104,7,1)="4",0.1,1)</f>
        <v>1</v>
      </c>
      <c r="BL104">
        <f ca="1">IF(VLOOKUP($BT104,[1]EquipTable!$1:$1048576,MATCH("업데이트순번",[1]EquipTable!$1:$1,0),0)&lt;=$BN$1,1,0)
*IF(MID(BT104,7,1)="4",0.1,1)
*IF(AND(MID(BT104,7,1)&lt;&gt;"4",OR(MID(BT104,6,1)="6",MID(BT104,6,1)="7")),3,1)</f>
        <v>3</v>
      </c>
      <c r="BM104">
        <f ca="1">IF(VLOOKUP($BT104,[1]EquipTable!$1:$1048576,MATCH("업데이트순번",[1]EquipTable!$1:$1,0),0)&lt;=$BN$1,1,0)
*IF(MID(BT104,7,1)="4",0.1,1)
*IF(AND(MID(BT104,7,1)&lt;&gt;"4",MID(BT104,6,1)="8"),4,1)</f>
        <v>1</v>
      </c>
      <c r="BN104">
        <f t="shared" ca="1" si="41"/>
        <v>1.3550135501355014E-2</v>
      </c>
      <c r="BO104">
        <f t="shared" ca="1" si="42"/>
        <v>2.8355387523629493E-2</v>
      </c>
      <c r="BP104">
        <f t="shared" ca="1" si="43"/>
        <v>1.0224948875255624E-2</v>
      </c>
      <c r="BQ104">
        <f t="shared" ca="1" si="44"/>
        <v>0.81842818428184194</v>
      </c>
      <c r="BR104">
        <f t="shared" ca="1" si="45"/>
        <v>0.7788279773156902</v>
      </c>
      <c r="BS104">
        <f t="shared" ca="1" si="46"/>
        <v>0.61758691206543903</v>
      </c>
      <c r="BT104" t="str">
        <f ca="1">OFFSET([1]EquipTable!$A$1,ROW()-1,0)</f>
        <v>Equip7102</v>
      </c>
    </row>
    <row r="105" spans="1:72">
      <c r="A105">
        <v>11</v>
      </c>
      <c r="B105">
        <v>3</v>
      </c>
      <c r="C105">
        <f t="shared" si="32"/>
        <v>0</v>
      </c>
      <c r="D105">
        <f t="shared" ca="1" si="50"/>
        <v>0.71883183489241909</v>
      </c>
      <c r="E105">
        <f t="shared" ca="1" si="50"/>
        <v>0.11167391942059712</v>
      </c>
      <c r="F105">
        <f t="shared" ca="1" si="50"/>
        <v>0.87659533977861592</v>
      </c>
      <c r="G105">
        <f t="shared" ca="1" si="50"/>
        <v>0.72166421736635733</v>
      </c>
      <c r="H105">
        <f t="shared" ca="1" si="50"/>
        <v>0.18319175399819587</v>
      </c>
      <c r="I105">
        <f t="shared" ca="1" si="50"/>
        <v>0.7696130890661238</v>
      </c>
      <c r="M105" t="str">
        <f t="shared" ca="1" si="33"/>
        <v>안 지정 캐릭터 PP 일반등급</v>
      </c>
      <c r="N105">
        <f t="shared" ca="1" si="34"/>
        <v>11167</v>
      </c>
      <c r="O105">
        <f t="shared" ca="1" si="35"/>
        <v>9</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INT(VLOOKUP($M105,$AN:$BA,MATCH($AX$1,$AN$1:$BA$1,0),0)*(VLOOKUP($N105,[2]ActorTable!$1:$1048576,MATCH("표준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VLOOKUP($M105,$AN:$BA,MATCH($AZ$1,$AN$1:$BA$1,0),0)+INT($H105*(VLOOKUP($M105,$AN:$BA,MATCH($BA$1,$AN$1:$BA$1,0),0)-VLOOKUP($M105,$AN:$BA,MATCH($AZ$1,$AN$1:$BA$1,0),0)+1))),
IF($M105="지정 캐릭터 PP",
  IF(AND(OR($B105=10,$B105=11),$M105=OFFSET($M105,-1,0)),OFFSET(Q105,-1,0),
    INT($O105*VLOOKUP($M105,$AN:$BA,MATCH($AX$1,$AN$1:$BA$1,0),0)*IF($O105&lt;=15,1,1+($O105-15)^0.5/8)*CHOOSE(MID($N105,7,1)+1,1,1.25,2))),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영웅등급"),VLOOKUP($M105,$AN:$BA,MATCH($AX$1,$AN$1:$BA$1,0),0),
IF(OR($M105="지정 캐릭터",IF(ISERROR(FIND("지정 캐릭터 LBP",$M105)),0,1)),
  IF(AND(OR($B105=10,$B105=11),$M105=OFFSET($M105,-1,0)),OFFSET(R105,-1,0),
    INT(VLOOKUP($M105,$AN:$BA,MATCH($AX$1,$AN$1:$BA$1,0),0)*(VLOOKUP($N105,[2]ActorTable!$1:$1048576,MATCH("표준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VLOOKUP($M105,$AN:$BA,MATCH($AX$1,$AN$1:$BA$1,0),0)+INT($I105*(VLOOKUP($M105,$AN:$BA,MATCH($AY$1,$AN$1:$BA$1,0),0)-VLOOKUP($M105,$AN:$BA,MATCH($AX$1,$AN$1:$BA$1,0),0)+1))),
IF($M105="지정 캐릭터 PP",
  IF(AND(OR($B105=10,$B105=11),$M105=OFFSET($M105,-1,0)),OFFSET(R105,-1,0),
    INT($O105*VLOOKUP($M105,$AN:$BA,MATCH($AX$1,$AN$1:$BA$1,0),0)*IF($O105&lt;=15,1,1+($O105-15)^0.5/8)*CHOOSE(MID($N105,7,1)+1,1,1.25,2)*(VLOOKUP($M105,$AN:$BA,MATCH($AY$1,$AN$1:$BA$1,0),0)+$I105*(VLOOKUP($M105,$AN:$BA,MATCH($AZ$1,$AN$1:$BA$1,0),0)-VLOOKUP($M105,$AN:$BA,MATCH($AY$1,$AN$1:$BA$1,0),0))))),
IF(OR($M105="안 지정 캐릭터 PP 일반등급",$M105="안 지정 캐릭터 PP 영웅등급"),
  IF(AND(OR($B105=10,$B105=11),$M105=OFFSET($M105,-1,0)),OFFSET(R105,-1,0),
    $O105*VLOOKUP($M105,$AN:$BA,MATCH($AX$1,$AN$1:$BA$1,0),0)),
"그외없음")))))))</f>
        <v>900</v>
      </c>
      <c r="S105" t="str">
        <f ca="1">IF(OR(ISNUMBER(N105),N105="삭제"),"",
IF(LEFT(N105,5)="Equip",
  IF($BN$1&lt;VLOOKUP(N105,[1]EquipTable!$1:$1048576,MATCH("업데이트순번",[1]EquipTable!$1:$1,0),0),"업데이트순번이상",""),
IF(LEFT(N105,5)="Actor",
  IF($BW$1&lt;VLOOKUP(N105,[2]ActorTable!$1:$1048576,MATCH("업데이트순번",[2]ActorTable!$1:$1,0),0),"업데이트순번이상",""),
"그외없음")))</f>
        <v/>
      </c>
      <c r="T105">
        <f t="shared" ca="1" si="36"/>
        <v>0</v>
      </c>
      <c r="U105" t="s">
        <v>93</v>
      </c>
      <c r="V105">
        <v>13263</v>
      </c>
      <c r="W105">
        <v>9</v>
      </c>
      <c r="X105" t="s">
        <v>129</v>
      </c>
      <c r="Z105">
        <v>900</v>
      </c>
      <c r="AA105" t="str">
        <f t="shared" ca="1" si="37"/>
        <v>upn</v>
      </c>
      <c r="AB105" t="s">
        <v>93</v>
      </c>
      <c r="AC105">
        <v>76281</v>
      </c>
      <c r="AD105">
        <v>13</v>
      </c>
      <c r="AE105" t="s">
        <v>129</v>
      </c>
      <c r="AG105">
        <v>1300</v>
      </c>
      <c r="AH105" t="str">
        <f t="shared" si="38"/>
        <v/>
      </c>
      <c r="AI105" t="str">
        <f>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
      </c>
      <c r="AJ105">
        <v>1</v>
      </c>
      <c r="AK105"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v>
      </c>
      <c r="AL105" t="str">
        <f t="shared" ca="1" si="39"/>
        <v>{"dy":11,"sl":3,"tp":"upn","vl":"76281","cn":13,"pt":"GO","pr":1300}</v>
      </c>
      <c r="BK105">
        <f ca="1">IF(VLOOKUP($BT105,[1]EquipTable!$1:$1048576,MATCH("업데이트순번",[1]EquipTable!$1:$1,0),0)&lt;=$BN$1,1,0)
*IF(MID(BT105,7,1)="4",0.1,1)</f>
        <v>1</v>
      </c>
      <c r="BL105">
        <f ca="1">IF(VLOOKUP($BT105,[1]EquipTable!$1:$1048576,MATCH("업데이트순번",[1]EquipTable!$1:$1,0),0)&lt;=$BN$1,1,0)
*IF(MID(BT105,7,1)="4",0.1,1)
*IF(AND(MID(BT105,7,1)&lt;&gt;"4",OR(MID(BT105,6,1)="6",MID(BT105,6,1)="7")),3,1)</f>
        <v>3</v>
      </c>
      <c r="BM105">
        <f ca="1">IF(VLOOKUP($BT105,[1]EquipTable!$1:$1048576,MATCH("업데이트순번",[1]EquipTable!$1:$1,0),0)&lt;=$BN$1,1,0)
*IF(MID(BT105,7,1)="4",0.1,1)
*IF(AND(MID(BT105,7,1)&lt;&gt;"4",MID(BT105,6,1)="8"),4,1)</f>
        <v>1</v>
      </c>
      <c r="BN105">
        <f t="shared" ca="1" si="41"/>
        <v>1.3550135501355014E-2</v>
      </c>
      <c r="BO105">
        <f t="shared" ca="1" si="42"/>
        <v>2.8355387523629493E-2</v>
      </c>
      <c r="BP105">
        <f t="shared" ca="1" si="43"/>
        <v>1.0224948875255624E-2</v>
      </c>
      <c r="BQ105">
        <f t="shared" ca="1" si="44"/>
        <v>0.83197831978319692</v>
      </c>
      <c r="BR105">
        <f t="shared" ca="1" si="45"/>
        <v>0.80718336483931974</v>
      </c>
      <c r="BS105">
        <f t="shared" ca="1" si="46"/>
        <v>0.62781186094069463</v>
      </c>
      <c r="BT105" t="str">
        <f ca="1">OFFSET([1]EquipTable!$A$1,ROW()-1,0)</f>
        <v>Equip7201</v>
      </c>
    </row>
    <row r="106" spans="1:72">
      <c r="A106">
        <v>11</v>
      </c>
      <c r="B106">
        <v>4</v>
      </c>
      <c r="C106">
        <f t="shared" si="32"/>
        <v>0</v>
      </c>
      <c r="D106">
        <f t="shared" ca="1" si="50"/>
        <v>3.9502665456157771E-2</v>
      </c>
      <c r="E106">
        <f t="shared" ca="1" si="50"/>
        <v>0.75579570693888964</v>
      </c>
      <c r="F106">
        <f t="shared" ca="1" si="50"/>
        <v>0.44686531966371124</v>
      </c>
      <c r="G106">
        <f t="shared" ca="1" si="50"/>
        <v>0.15933512196729938</v>
      </c>
      <c r="H106">
        <f t="shared" ca="1" si="50"/>
        <v>0.56550011407762901</v>
      </c>
      <c r="I106">
        <f t="shared" ca="1" si="50"/>
        <v>0.37506759497114972</v>
      </c>
      <c r="M106" t="str">
        <f t="shared" ca="1" si="33"/>
        <v>안 지정 캐릭터 PP 일반등급</v>
      </c>
      <c r="N106">
        <f t="shared" ca="1" si="34"/>
        <v>75579</v>
      </c>
      <c r="O106">
        <f t="shared" ca="1" si="35"/>
        <v>13</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INT(VLOOKUP($M106,$AN:$BA,MATCH($AX$1,$AN$1:$BA$1,0),0)*(VLOOKUP($N106,[2]ActorTable!$1:$1048576,MATCH("표준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VLOOKUP($M106,$AN:$BA,MATCH($AZ$1,$AN$1:$BA$1,0),0)+INT($H106*(VLOOKUP($M106,$AN:$BA,MATCH($BA$1,$AN$1:$BA$1,0),0)-VLOOKUP($M106,$AN:$BA,MATCH($AZ$1,$AN$1:$BA$1,0),0)+1))),
IF($M106="지정 캐릭터 PP",
  IF(AND(OR($B106=10,$B106=11),$M106=OFFSET($M106,-1,0)),OFFSET(Q106,-1,0),
    INT($O106*VLOOKUP($M106,$AN:$BA,MATCH($AX$1,$AN$1:$BA$1,0),0)*IF($O106&lt;=15,1,1+($O106-15)^0.5/8)*CHOOSE(MID($N106,7,1)+1,1,1.25,2))),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영웅등급"),VLOOKUP($M106,$AN:$BA,MATCH($AX$1,$AN$1:$BA$1,0),0),
IF(OR($M106="지정 캐릭터",IF(ISERROR(FIND("지정 캐릭터 LBP",$M106)),0,1)),
  IF(AND(OR($B106=10,$B106=11),$M106=OFFSET($M106,-1,0)),OFFSET(R106,-1,0),
    INT(VLOOKUP($M106,$AN:$BA,MATCH($AX$1,$AN$1:$BA$1,0),0)*(VLOOKUP($N106,[2]ActorTable!$1:$1048576,MATCH("표준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VLOOKUP($M106,$AN:$BA,MATCH($AX$1,$AN$1:$BA$1,0),0)+INT($I106*(VLOOKUP($M106,$AN:$BA,MATCH($AY$1,$AN$1:$BA$1,0),0)-VLOOKUP($M106,$AN:$BA,MATCH($AX$1,$AN$1:$BA$1,0),0)+1))),
IF($M106="지정 캐릭터 PP",
  IF(AND(OR($B106=10,$B106=11),$M106=OFFSET($M106,-1,0)),OFFSET(R106,-1,0),
    INT($O106*VLOOKUP($M106,$AN:$BA,MATCH($AX$1,$AN$1:$BA$1,0),0)*IF($O106&lt;=15,1,1+($O106-15)^0.5/8)*CHOOSE(MID($N106,7,1)+1,1,1.25,2)*(VLOOKUP($M106,$AN:$BA,MATCH($AY$1,$AN$1:$BA$1,0),0)+$I106*(VLOOKUP($M106,$AN:$BA,MATCH($AZ$1,$AN$1:$BA$1,0),0)-VLOOKUP($M106,$AN:$BA,MATCH($AY$1,$AN$1:$BA$1,0),0))))),
IF(OR($M106="안 지정 캐릭터 PP 일반등급",$M106="안 지정 캐릭터 PP 영웅등급"),
  IF(AND(OR($B106=10,$B106=11),$M106=OFFSET($M106,-1,0)),OFFSET(R106,-1,0),
    $O106*VLOOKUP($M106,$AN:$BA,MATCH($AX$1,$AN$1:$BA$1,0),0)),
"그외없음")))))))</f>
        <v>1300</v>
      </c>
      <c r="S106" t="str">
        <f ca="1">IF(OR(ISNUMBER(N106),N106="삭제"),"",
IF(LEFT(N106,5)="Equip",
  IF($BN$1&lt;VLOOKUP(N106,[1]EquipTable!$1:$1048576,MATCH("업데이트순번",[1]EquipTable!$1:$1,0),0),"업데이트순번이상",""),
IF(LEFT(N106,5)="Actor",
  IF($BW$1&lt;VLOOKUP(N106,[2]ActorTable!$1:$1048576,MATCH("업데이트순번",[2]ActorTable!$1:$1,0),0),"업데이트순번이상",""),
"그외없음")))</f>
        <v/>
      </c>
      <c r="T106">
        <f t="shared" ca="1" si="36"/>
        <v>0</v>
      </c>
      <c r="U106" t="s">
        <v>93</v>
      </c>
      <c r="V106">
        <v>65107</v>
      </c>
      <c r="W106">
        <v>12</v>
      </c>
      <c r="X106" t="s">
        <v>129</v>
      </c>
      <c r="Z106">
        <v>1200</v>
      </c>
      <c r="AA106" t="str">
        <f t="shared" ca="1" si="37"/>
        <v>upn</v>
      </c>
      <c r="AB106" t="s">
        <v>93</v>
      </c>
      <c r="AC106">
        <v>35712</v>
      </c>
      <c r="AD106">
        <v>11</v>
      </c>
      <c r="AE106" t="s">
        <v>129</v>
      </c>
      <c r="AG106">
        <v>1100</v>
      </c>
      <c r="AH106" t="str">
        <f t="shared" si="38"/>
        <v/>
      </c>
      <c r="AI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J106">
        <v>1</v>
      </c>
      <c r="AK106"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v>
      </c>
      <c r="AL106" t="str">
        <f t="shared" ca="1" si="39"/>
        <v>{"dy":11,"sl":4,"tp":"upn","vl":"35712","cn":11,"pt":"GO","pr":1100}</v>
      </c>
      <c r="BK106">
        <f ca="1">IF(VLOOKUP($BT106,[1]EquipTable!$1:$1048576,MATCH("업데이트순번",[1]EquipTable!$1:$1,0),0)&lt;=$BN$1,1,0)
*IF(MID(BT106,7,1)="4",0.1,1)</f>
        <v>1</v>
      </c>
      <c r="BL106">
        <f ca="1">IF(VLOOKUP($BT106,[1]EquipTable!$1:$1048576,MATCH("업데이트순번",[1]EquipTable!$1:$1,0),0)&lt;=$BN$1,1,0)
*IF(MID(BT106,7,1)="4",0.1,1)
*IF(AND(MID(BT106,7,1)&lt;&gt;"4",OR(MID(BT106,6,1)="6",MID(BT106,6,1)="7")),3,1)</f>
        <v>3</v>
      </c>
      <c r="BM106">
        <f ca="1">IF(VLOOKUP($BT106,[1]EquipTable!$1:$1048576,MATCH("업데이트순번",[1]EquipTable!$1:$1,0),0)&lt;=$BN$1,1,0)
*IF(MID(BT106,7,1)="4",0.1,1)
*IF(AND(MID(BT106,7,1)&lt;&gt;"4",MID(BT106,6,1)="8"),4,1)</f>
        <v>1</v>
      </c>
      <c r="BN106">
        <f t="shared" ca="1" si="41"/>
        <v>1.3550135501355014E-2</v>
      </c>
      <c r="BO106">
        <f t="shared" ca="1" si="42"/>
        <v>2.8355387523629493E-2</v>
      </c>
      <c r="BP106">
        <f t="shared" ca="1" si="43"/>
        <v>1.0224948875255624E-2</v>
      </c>
      <c r="BQ106">
        <f t="shared" ca="1" si="44"/>
        <v>0.84552845528455189</v>
      </c>
      <c r="BR106">
        <f t="shared" ca="1" si="45"/>
        <v>0.83553875236294928</v>
      </c>
      <c r="BS106">
        <f t="shared" ca="1" si="46"/>
        <v>0.63803680981595023</v>
      </c>
      <c r="BT106" t="str">
        <f ca="1">OFFSET([1]EquipTable!$A$1,ROW()-1,0)</f>
        <v>Equip7202</v>
      </c>
    </row>
    <row r="107" spans="1:72">
      <c r="A107">
        <v>11</v>
      </c>
      <c r="B107">
        <v>5</v>
      </c>
      <c r="C107">
        <f t="shared" si="32"/>
        <v>0</v>
      </c>
      <c r="D107">
        <f t="shared" ca="1" si="50"/>
        <v>0.25636374113899996</v>
      </c>
      <c r="E107">
        <f t="shared" ca="1" si="50"/>
        <v>0.90550243803462482</v>
      </c>
      <c r="F107">
        <f t="shared" ca="1" si="50"/>
        <v>0.3544145381295023</v>
      </c>
      <c r="G107">
        <f t="shared" ca="1" si="50"/>
        <v>9.0039639483585954E-2</v>
      </c>
      <c r="H107">
        <f t="shared" ca="1" si="50"/>
        <v>0.35142333624374489</v>
      </c>
      <c r="I107">
        <f t="shared" ca="1" si="50"/>
        <v>0.99469680057505183</v>
      </c>
      <c r="M107" t="str">
        <f t="shared" ca="1" si="33"/>
        <v>지정 장비</v>
      </c>
      <c r="N107" t="str">
        <f t="shared" ca="1" si="34"/>
        <v>Equip8002</v>
      </c>
      <c r="O107">
        <f t="shared" ca="1" si="35"/>
        <v>1</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INT(VLOOKUP($M107,$AN:$BA,MATCH($AX$1,$AN$1:$BA$1,0),0)*(VLOOKUP($N107,[2]ActorTable!$1:$1048576,MATCH("표준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VLOOKUP($M107,$AN:$BA,MATCH($AZ$1,$AN$1:$BA$1,0),0)+INT($H107*(VLOOKUP($M107,$AN:$BA,MATCH($BA$1,$AN$1:$BA$1,0),0)-VLOOKUP($M107,$AN:$BA,MATCH($AZ$1,$AN$1:$BA$1,0),0)+1))),
IF($M107="지정 캐릭터 PP",
  IF(AND(OR($B107=10,$B107=11),$M107=OFFSET($M107,-1,0)),OFFSET(Q107,-1,0),
    INT($O107*VLOOKUP($M107,$AN:$BA,MATCH($AX$1,$AN$1:$BA$1,0),0)*IF($O107&lt;=15,1,1+($O107-15)^0.5/8)*CHOOSE(MID($N107,7,1)+1,1,1.25,2))),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영웅등급"),VLOOKUP($M107,$AN:$BA,MATCH($AX$1,$AN$1:$BA$1,0),0),
IF(OR($M107="지정 캐릭터",IF(ISERROR(FIND("지정 캐릭터 LBP",$M107)),0,1)),
  IF(AND(OR($B107=10,$B107=11),$M107=OFFSET($M107,-1,0)),OFFSET(R107,-1,0),
    INT(VLOOKUP($M107,$AN:$BA,MATCH($AX$1,$AN$1:$BA$1,0),0)*(VLOOKUP($N107,[2]ActorTable!$1:$1048576,MATCH("표준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VLOOKUP($M107,$AN:$BA,MATCH($AX$1,$AN$1:$BA$1,0),0)+INT($I107*(VLOOKUP($M107,$AN:$BA,MATCH($AY$1,$AN$1:$BA$1,0),0)-VLOOKUP($M107,$AN:$BA,MATCH($AX$1,$AN$1:$BA$1,0),0)+1))),
IF($M107="지정 캐릭터 PP",
  IF(AND(OR($B107=10,$B107=11),$M107=OFFSET($M107,-1,0)),OFFSET(R107,-1,0),
    INT($O107*VLOOKUP($M107,$AN:$BA,MATCH($AX$1,$AN$1:$BA$1,0),0)*IF($O107&lt;=15,1,1+($O107-15)^0.5/8)*CHOOSE(MID($N107,7,1)+1,1,1.25,2)*(VLOOKUP($M107,$AN:$BA,MATCH($AY$1,$AN$1:$BA$1,0),0)+$I107*(VLOOKUP($M107,$AN:$BA,MATCH($AZ$1,$AN$1:$BA$1,0),0)-VLOOKUP($M107,$AN:$BA,MATCH($AY$1,$AN$1:$BA$1,0),0))))),
IF(OR($M107="안 지정 캐릭터 PP 일반등급",$M107="안 지정 캐릭터 PP 영웅등급"),
  IF(AND(OR($B107=10,$B107=11),$M107=OFFSET($M107,-1,0)),OFFSET(R107,-1,0),
    $O107*VLOOKUP($M107,$AN:$BA,MATCH($AX$1,$AN$1:$BA$1,0),0)),
"그외없음")))))))</f>
        <v>5500</v>
      </c>
      <c r="S107" t="str">
        <f ca="1">IF(OR(ISNUMBER(N107),N107="삭제"),"",
IF(LEFT(N107,5)="Equip",
  IF($BN$1&lt;VLOOKUP(N107,[1]EquipTable!$1:$1048576,MATCH("업데이트순번",[1]EquipTable!$1:$1,0),0),"업데이트순번이상",""),
IF(LEFT(N107,5)="Actor",
  IF($BW$1&lt;VLOOKUP(N107,[2]ActorTable!$1:$1048576,MATCH("업데이트순번",[2]ActorTable!$1:$1,0),0),"업데이트순번이상",""),
"그외없음")))</f>
        <v/>
      </c>
      <c r="T107">
        <f t="shared" ca="1" si="36"/>
        <v>0</v>
      </c>
      <c r="U107" t="s">
        <v>83</v>
      </c>
      <c r="V107" t="s">
        <v>204</v>
      </c>
      <c r="W107">
        <v>1</v>
      </c>
      <c r="X107" t="s">
        <v>129</v>
      </c>
      <c r="Z107">
        <v>900</v>
      </c>
      <c r="AA107" t="str">
        <f t="shared" ca="1" si="37"/>
        <v>upn</v>
      </c>
      <c r="AB107" t="s">
        <v>93</v>
      </c>
      <c r="AC107">
        <v>3678</v>
      </c>
      <c r="AD107">
        <v>9</v>
      </c>
      <c r="AE107" t="s">
        <v>129</v>
      </c>
      <c r="AG107">
        <v>900</v>
      </c>
      <c r="AH107" t="str">
        <f t="shared" si="38"/>
        <v/>
      </c>
      <c r="AI107" t="str">
        <f>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
      </c>
      <c r="AJ107">
        <v>1</v>
      </c>
      <c r="AK107"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v>
      </c>
      <c r="AL107" t="str">
        <f t="shared" ca="1" si="39"/>
        <v>{"dy":11,"sl":5,"tp":"upn","vl":"3678","cn":9,"pt":"GO","pr":900}</v>
      </c>
      <c r="BK107">
        <f ca="1">IF(VLOOKUP($BT107,[1]EquipTable!$1:$1048576,MATCH("업데이트순번",[1]EquipTable!$1:$1,0),0)&lt;=$BN$1,1,0)
*IF(MID(BT107,7,1)="4",0.1,1)</f>
        <v>1</v>
      </c>
      <c r="BL107">
        <f ca="1">IF(VLOOKUP($BT107,[1]EquipTable!$1:$1048576,MATCH("업데이트순번",[1]EquipTable!$1:$1,0),0)&lt;=$BN$1,1,0)
*IF(MID(BT107,7,1)="4",0.1,1)
*IF(AND(MID(BT107,7,1)&lt;&gt;"4",OR(MID(BT107,6,1)="6",MID(BT107,6,1)="7")),3,1)</f>
        <v>3</v>
      </c>
      <c r="BM107">
        <f ca="1">IF(VLOOKUP($BT107,[1]EquipTable!$1:$1048576,MATCH("업데이트순번",[1]EquipTable!$1:$1,0),0)&lt;=$BN$1,1,0)
*IF(MID(BT107,7,1)="4",0.1,1)
*IF(AND(MID(BT107,7,1)&lt;&gt;"4",MID(BT107,6,1)="8"),4,1)</f>
        <v>1</v>
      </c>
      <c r="BN107">
        <f t="shared" ca="1" si="41"/>
        <v>1.3550135501355014E-2</v>
      </c>
      <c r="BO107">
        <f t="shared" ca="1" si="42"/>
        <v>2.8355387523629493E-2</v>
      </c>
      <c r="BP107">
        <f t="shared" ca="1" si="43"/>
        <v>1.0224948875255624E-2</v>
      </c>
      <c r="BQ107">
        <f t="shared" ca="1" si="44"/>
        <v>0.85907859078590687</v>
      </c>
      <c r="BR107">
        <f t="shared" ca="1" si="45"/>
        <v>0.86389413988657882</v>
      </c>
      <c r="BS107">
        <f t="shared" ca="1" si="46"/>
        <v>0.64826175869120584</v>
      </c>
      <c r="BT107" t="str">
        <f ca="1">OFFSET([1]EquipTable!$A$1,ROW()-1,0)</f>
        <v>Equip7301</v>
      </c>
    </row>
    <row r="108" spans="1:72">
      <c r="A108">
        <v>11</v>
      </c>
      <c r="B108">
        <v>6</v>
      </c>
      <c r="C108">
        <f t="shared" si="32"/>
        <v>0</v>
      </c>
      <c r="D108">
        <f t="shared" ca="1" si="50"/>
        <v>0.49565828445475713</v>
      </c>
      <c r="E108">
        <f t="shared" ca="1" si="50"/>
        <v>0.56425284312604451</v>
      </c>
      <c r="F108">
        <f t="shared" ca="1" si="50"/>
        <v>0.7319168687712847</v>
      </c>
      <c r="G108">
        <f t="shared" ca="1" si="50"/>
        <v>0.23533608537121553</v>
      </c>
      <c r="H108">
        <f t="shared" ca="1" si="50"/>
        <v>0.48221146032217588</v>
      </c>
      <c r="I108">
        <f t="shared" ca="1" si="50"/>
        <v>0.3199147975186486</v>
      </c>
      <c r="M108" t="str">
        <f t="shared" ca="1" si="33"/>
        <v>지정 장비</v>
      </c>
      <c r="N108" t="str">
        <f t="shared" ca="1" si="34"/>
        <v>Equip6102</v>
      </c>
      <c r="O108">
        <f t="shared" ca="1" si="35"/>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GO</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INT(VLOOKUP($M108,$AN:$BA,MATCH($AX$1,$AN$1:$BA$1,0),0)*(VLOOKUP($N108,[2]ActorTable!$1:$1048576,MATCH("표준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VLOOKUP($M108,$AN:$BA,MATCH($AZ$1,$AN$1:$BA$1,0),0)+INT($H108*(VLOOKUP($M108,$AN:$BA,MATCH($BA$1,$AN$1:$BA$1,0),0)-VLOOKUP($M108,$AN:$BA,MATCH($AZ$1,$AN$1:$BA$1,0),0)+1))),
IF($M108="지정 캐릭터 PP",
  IF(AND(OR($B108=10,$B108=11),$M108=OFFSET($M108,-1,0)),OFFSET(Q108,-1,0),
    INT($O108*VLOOKUP($M108,$AN:$BA,MATCH($AX$1,$AN$1:$BA$1,0),0)*IF($O108&lt;=15,1,1+($O108-15)^0.5/8)*CHOOSE(MID($N108,7,1)+1,1,1.25,2))),
"그외없음")))))))</f>
        <v>삭제</v>
      </c>
      <c r="R108">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영웅등급"),VLOOKUP($M108,$AN:$BA,MATCH($AX$1,$AN$1:$BA$1,0),0),
IF(OR($M108="지정 캐릭터",IF(ISERROR(FIND("지정 캐릭터 LBP",$M108)),0,1)),
  IF(AND(OR($B108=10,$B108=11),$M108=OFFSET($M108,-1,0)),OFFSET(R108,-1,0),
    INT(VLOOKUP($M108,$AN:$BA,MATCH($AX$1,$AN$1:$BA$1,0),0)*(VLOOKUP($N108,[2]ActorTable!$1:$1048576,MATCH("표준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VLOOKUP($M108,$AN:$BA,MATCH($AX$1,$AN$1:$BA$1,0),0)+INT($I108*(VLOOKUP($M108,$AN:$BA,MATCH($AY$1,$AN$1:$BA$1,0),0)-VLOOKUP($M108,$AN:$BA,MATCH($AX$1,$AN$1:$BA$1,0),0)+1))),
IF($M108="지정 캐릭터 PP",
  IF(AND(OR($B108=10,$B108=11),$M108=OFFSET($M108,-1,0)),OFFSET(R108,-1,0),
    INT($O108*VLOOKUP($M108,$AN:$BA,MATCH($AX$1,$AN$1:$BA$1,0),0)*IF($O108&lt;=15,1,1+($O108-15)^0.5/8)*CHOOSE(MID($N108,7,1)+1,1,1.25,2)*(VLOOKUP($M108,$AN:$BA,MATCH($AY$1,$AN$1:$BA$1,0),0)+$I108*(VLOOKUP($M108,$AN:$BA,MATCH($AZ$1,$AN$1:$BA$1,0),0)-VLOOKUP($M108,$AN:$BA,MATCH($AY$1,$AN$1:$BA$1,0),0))))),
IF(OR($M108="안 지정 캐릭터 PP 일반등급",$M108="안 지정 캐릭터 PP 영웅등급"),
  IF(AND(OR($B108=10,$B108=11),$M108=OFFSET($M108,-1,0)),OFFSET(R108,-1,0),
    $O108*VLOOKUP($M108,$AN:$BA,MATCH($AX$1,$AN$1:$BA$1,0),0)),
"그외없음")))))))</f>
        <v>3300</v>
      </c>
      <c r="S108" t="str">
        <f ca="1">IF(OR(ISNUMBER(N108),N108="삭제"),"",
IF(LEFT(N108,5)="Equip",
  IF($BN$1&lt;VLOOKUP(N108,[1]EquipTable!$1:$1048576,MATCH("업데이트순번",[1]EquipTable!$1:$1,0),0),"업데이트순번이상",""),
IF(LEFT(N108,5)="Actor",
  IF($BW$1&lt;VLOOKUP(N108,[2]ActorTable!$1:$1048576,MATCH("업데이트순번",[2]ActorTable!$1:$1,0),0),"업데이트순번이상",""),
"그외없음")))</f>
        <v/>
      </c>
      <c r="T108">
        <f t="shared" ca="1" si="36"/>
        <v>0</v>
      </c>
      <c r="U108" t="s">
        <v>83</v>
      </c>
      <c r="V108" t="s">
        <v>190</v>
      </c>
      <c r="W108">
        <v>1</v>
      </c>
      <c r="X108" t="s">
        <v>129</v>
      </c>
      <c r="Z108">
        <v>3600</v>
      </c>
      <c r="AA108" t="str">
        <f t="shared" ca="1" si="37"/>
        <v>fe</v>
      </c>
      <c r="AB108" t="s">
        <v>83</v>
      </c>
      <c r="AC108" t="s">
        <v>273</v>
      </c>
      <c r="AD108">
        <v>1</v>
      </c>
      <c r="AE108" t="s">
        <v>133</v>
      </c>
      <c r="AG108">
        <v>12</v>
      </c>
      <c r="AH108" t="str">
        <f t="shared" si="38"/>
        <v/>
      </c>
      <c r="AI108" t="str">
        <f ca="1">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울려퍼지는 여명</v>
      </c>
      <c r="AJ108">
        <v>1</v>
      </c>
      <c r="AK108"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v>
      </c>
      <c r="AL108" t="str">
        <f t="shared" ca="1" si="39"/>
        <v>{"dy":11,"sl":6,"tp":"fe","vl":"Equip2302","cn":1,"pt":"DI","pr":12}</v>
      </c>
      <c r="BK108">
        <f ca="1">IF(VLOOKUP($BT108,[1]EquipTable!$1:$1048576,MATCH("업데이트순번",[1]EquipTable!$1:$1,0),0)&lt;=$BN$1,1,0)
*IF(MID(BT108,7,1)="4",0.1,1)</f>
        <v>1</v>
      </c>
      <c r="BL108">
        <f ca="1">IF(VLOOKUP($BT108,[1]EquipTable!$1:$1048576,MATCH("업데이트순번",[1]EquipTable!$1:$1,0),0)&lt;=$BN$1,1,0)
*IF(MID(BT108,7,1)="4",0.1,1)
*IF(AND(MID(BT108,7,1)&lt;&gt;"4",OR(MID(BT108,6,1)="6",MID(BT108,6,1)="7")),3,1)</f>
        <v>3</v>
      </c>
      <c r="BM108">
        <f ca="1">IF(VLOOKUP($BT108,[1]EquipTable!$1:$1048576,MATCH("업데이트순번",[1]EquipTable!$1:$1,0),0)&lt;=$BN$1,1,0)
*IF(MID(BT108,7,1)="4",0.1,1)
*IF(AND(MID(BT108,7,1)&lt;&gt;"4",MID(BT108,6,1)="8"),4,1)</f>
        <v>1</v>
      </c>
      <c r="BN108">
        <f t="shared" ca="1" si="41"/>
        <v>1.3550135501355014E-2</v>
      </c>
      <c r="BO108">
        <f t="shared" ca="1" si="42"/>
        <v>2.8355387523629493E-2</v>
      </c>
      <c r="BP108">
        <f t="shared" ca="1" si="43"/>
        <v>1.0224948875255624E-2</v>
      </c>
      <c r="BQ108">
        <f t="shared" ca="1" si="44"/>
        <v>0.87262872628726185</v>
      </c>
      <c r="BR108">
        <f t="shared" ca="1" si="45"/>
        <v>0.89224952741020835</v>
      </c>
      <c r="BS108">
        <f t="shared" ca="1" si="46"/>
        <v>0.65848670756646144</v>
      </c>
      <c r="BT108" t="str">
        <f ca="1">OFFSET([1]EquipTable!$A$1,ROW()-1,0)</f>
        <v>Equip7302</v>
      </c>
    </row>
    <row r="109" spans="1:72">
      <c r="A109">
        <v>11</v>
      </c>
      <c r="B109">
        <v>7</v>
      </c>
      <c r="C109">
        <f t="shared" si="32"/>
        <v>0</v>
      </c>
      <c r="D109">
        <f t="shared" ca="1" si="50"/>
        <v>0.77393525179197542</v>
      </c>
      <c r="E109">
        <f t="shared" ca="1" si="50"/>
        <v>0.41168437569566985</v>
      </c>
      <c r="F109">
        <f t="shared" ca="1" si="50"/>
        <v>0.14617715311341095</v>
      </c>
      <c r="G109">
        <f t="shared" ca="1" si="50"/>
        <v>0.14182151044296232</v>
      </c>
      <c r="H109">
        <f t="shared" ca="1" si="50"/>
        <v>0.28896681435062799</v>
      </c>
      <c r="I109">
        <f t="shared" ca="1" si="50"/>
        <v>0.48469116064824214</v>
      </c>
      <c r="M109" t="str">
        <f t="shared" ca="1" si="33"/>
        <v>지정 장비</v>
      </c>
      <c r="N109" t="str">
        <f t="shared" ca="1" si="34"/>
        <v>Equip4302</v>
      </c>
      <c r="O109">
        <f t="shared" ca="1" si="35"/>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DI</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INT(VLOOKUP($M109,$AN:$BA,MATCH($AX$1,$AN$1:$BA$1,0),0)*(VLOOKUP($N109,[2]ActorTable!$1:$1048576,MATCH("표준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VLOOKUP($M109,$AN:$BA,MATCH($AZ$1,$AN$1:$BA$1,0),0)+INT($H109*(VLOOKUP($M109,$AN:$BA,MATCH($BA$1,$AN$1:$BA$1,0),0)-VLOOKUP($M109,$AN:$BA,MATCH($AZ$1,$AN$1:$BA$1,0),0)+1))),
IF($M109="지정 캐릭터 PP",
  IF(AND(OR($B109=10,$B109=11),$M109=OFFSET($M109,-1,0)),OFFSET(Q109,-1,0),
    INT($O109*VLOOKUP($M109,$AN:$BA,MATCH($AX$1,$AN$1:$BA$1,0),0)*IF($O109&lt;=15,1,1+($O109-15)^0.5/8)*CHOOSE(MID($N109,7,1)+1,1,1.25,2))),
"그외없음")))))))</f>
        <v>삭제</v>
      </c>
      <c r="R109">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영웅등급"),VLOOKUP($M109,$AN:$BA,MATCH($AX$1,$AN$1:$BA$1,0),0),
IF(OR($M109="지정 캐릭터",IF(ISERROR(FIND("지정 캐릭터 LBP",$M109)),0,1)),
  IF(AND(OR($B109=10,$B109=11),$M109=OFFSET($M109,-1,0)),OFFSET(R109,-1,0),
    INT(VLOOKUP($M109,$AN:$BA,MATCH($AX$1,$AN$1:$BA$1,0),0)*(VLOOKUP($N109,[2]ActorTable!$1:$1048576,MATCH("표준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VLOOKUP($M109,$AN:$BA,MATCH($AX$1,$AN$1:$BA$1,0),0)+INT($I109*(VLOOKUP($M109,$AN:$BA,MATCH($AY$1,$AN$1:$BA$1,0),0)-VLOOKUP($M109,$AN:$BA,MATCH($AX$1,$AN$1:$BA$1,0),0)+1))),
IF($M109="지정 캐릭터 PP",
  IF(AND(OR($B109=10,$B109=11),$M109=OFFSET($M109,-1,0)),OFFSET(R109,-1,0),
    INT($O109*VLOOKUP($M109,$AN:$BA,MATCH($AX$1,$AN$1:$BA$1,0),0)*IF($O109&lt;=15,1,1+($O109-15)^0.5/8)*CHOOSE(MID($N109,7,1)+1,1,1.25,2)*(VLOOKUP($M109,$AN:$BA,MATCH($AY$1,$AN$1:$BA$1,0),0)+$I109*(VLOOKUP($M109,$AN:$BA,MATCH($AZ$1,$AN$1:$BA$1,0),0)-VLOOKUP($M109,$AN:$BA,MATCH($AY$1,$AN$1:$BA$1,0),0))))),
IF(OR($M109="안 지정 캐릭터 PP 일반등급",$M109="안 지정 캐릭터 PP 영웅등급"),
  IF(AND(OR($B109=10,$B109=11),$M109=OFFSET($M109,-1,0)),OFFSET(R109,-1,0),
    $O109*VLOOKUP($M109,$AN:$BA,MATCH($AX$1,$AN$1:$BA$1,0),0)),
"그외없음")))))))</f>
        <v>11</v>
      </c>
      <c r="S109" t="str">
        <f ca="1">IF(OR(ISNUMBER(N109),N109="삭제"),"",
IF(LEFT(N109,5)="Equip",
  IF($BN$1&lt;VLOOKUP(N109,[1]EquipTable!$1:$1048576,MATCH("업데이트순번",[1]EquipTable!$1:$1,0),0),"업데이트순번이상",""),
IF(LEFT(N109,5)="Actor",
  IF($BW$1&lt;VLOOKUP(N109,[2]ActorTable!$1:$1048576,MATCH("업데이트순번",[2]ActorTable!$1:$1,0),0),"업데이트순번이상",""),
"그외없음")))</f>
        <v/>
      </c>
      <c r="T109">
        <f t="shared" ca="1" si="36"/>
        <v>0</v>
      </c>
      <c r="U109" t="s">
        <v>83</v>
      </c>
      <c r="V109" t="s">
        <v>206</v>
      </c>
      <c r="W109">
        <v>1</v>
      </c>
      <c r="X109" t="s">
        <v>129</v>
      </c>
      <c r="Z109">
        <v>22000</v>
      </c>
      <c r="AA109" t="str">
        <f t="shared" ca="1" si="37"/>
        <v>fe</v>
      </c>
      <c r="AB109" t="s">
        <v>83</v>
      </c>
      <c r="AC109" t="s">
        <v>260</v>
      </c>
      <c r="AD109">
        <v>1</v>
      </c>
      <c r="AE109" t="s">
        <v>129</v>
      </c>
      <c r="AG109">
        <v>8000</v>
      </c>
      <c r="AH109" t="str">
        <f t="shared" si="38"/>
        <v/>
      </c>
      <c r="AI109" t="str">
        <f ca="1">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위장용 세검</v>
      </c>
      <c r="AJ109">
        <v>1</v>
      </c>
      <c r="AK109"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v>
      </c>
      <c r="AL109" t="str">
        <f t="shared" ca="1" si="39"/>
        <v>{"dy":11,"sl":7,"tp":"fe","vl":"Equip1301","cn":1,"pt":"GO","pr":8000}</v>
      </c>
      <c r="BK109">
        <f ca="1">IF(VLOOKUP($BT109,[1]EquipTable!$1:$1048576,MATCH("업데이트순번",[1]EquipTable!$1:$1,0),0)&lt;=$BN$1,1,0)
*IF(MID(BT109,7,1)="4",0.1,1)</f>
        <v>0.1</v>
      </c>
      <c r="BL109">
        <f ca="1">IF(VLOOKUP($BT109,[1]EquipTable!$1:$1048576,MATCH("업데이트순번",[1]EquipTable!$1:$1,0),0)&lt;=$BN$1,1,0)
*IF(MID(BT109,7,1)="4",0.1,1)
*IF(AND(MID(BT109,7,1)&lt;&gt;"4",OR(MID(BT109,6,1)="6",MID(BT109,6,1)="7")),3,1)</f>
        <v>0.1</v>
      </c>
      <c r="BM109">
        <f ca="1">IF(VLOOKUP($BT109,[1]EquipTable!$1:$1048576,MATCH("업데이트순번",[1]EquipTable!$1:$1,0),0)&lt;=$BN$1,1,0)
*IF(MID(BT109,7,1)="4",0.1,1)
*IF(AND(MID(BT109,7,1)&lt;&gt;"4",MID(BT109,6,1)="8"),4,1)</f>
        <v>0.1</v>
      </c>
      <c r="BN109">
        <f t="shared" ca="1" si="41"/>
        <v>1.3550135501355016E-3</v>
      </c>
      <c r="BO109">
        <f t="shared" ca="1" si="42"/>
        <v>9.4517958412098323E-4</v>
      </c>
      <c r="BP109">
        <f t="shared" ca="1" si="43"/>
        <v>1.0224948875255625E-3</v>
      </c>
      <c r="BQ109">
        <f t="shared" ca="1" si="44"/>
        <v>0.88617886178861682</v>
      </c>
      <c r="BR109">
        <f t="shared" ca="1" si="45"/>
        <v>0.92060491493383789</v>
      </c>
      <c r="BS109">
        <f t="shared" ca="1" si="46"/>
        <v>0.66871165644171704</v>
      </c>
      <c r="BT109" t="str">
        <f ca="1">OFFSET([1]EquipTable!$A$1,ROW()-1,0)</f>
        <v>Equip7401</v>
      </c>
    </row>
    <row r="110" spans="1:72">
      <c r="A110">
        <v>11</v>
      </c>
      <c r="B110">
        <v>8</v>
      </c>
      <c r="C110">
        <f t="shared" si="32"/>
        <v>0</v>
      </c>
      <c r="D110">
        <f t="shared" ca="1" si="50"/>
        <v>0.41539545652309073</v>
      </c>
      <c r="E110">
        <f t="shared" ca="1" si="50"/>
        <v>0.75432315510823833</v>
      </c>
      <c r="F110">
        <f t="shared" ca="1" si="50"/>
        <v>0.38050006294051664</v>
      </c>
      <c r="G110">
        <f t="shared" ca="1" si="50"/>
        <v>0.98398231653609658</v>
      </c>
      <c r="H110">
        <f t="shared" ca="1" si="50"/>
        <v>0.8867657592877326</v>
      </c>
      <c r="I110">
        <f t="shared" ca="1" si="50"/>
        <v>0.94737528172970065</v>
      </c>
      <c r="M110" t="str">
        <f t="shared" ca="1" si="33"/>
        <v>삭제</v>
      </c>
      <c r="N110" t="str">
        <f t="shared" ca="1" si="34"/>
        <v>삭제</v>
      </c>
      <c r="O110" t="str">
        <f t="shared" ca="1" si="35"/>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INT(VLOOKUP($M110,$AN:$BA,MATCH($AX$1,$AN$1:$BA$1,0),0)*(VLOOKUP($N110,[2]ActorTable!$1:$1048576,MATCH("표준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VLOOKUP($M110,$AN:$BA,MATCH($AZ$1,$AN$1:$BA$1,0),0)+INT($H110*(VLOOKUP($M110,$AN:$BA,MATCH($BA$1,$AN$1:$BA$1,0),0)-VLOOKUP($M110,$AN:$BA,MATCH($AZ$1,$AN$1:$BA$1,0),0)+1))),
IF($M110="지정 캐릭터 PP",
  IF(AND(OR($B110=10,$B110=11),$M110=OFFSET($M110,-1,0)),OFFSET(Q110,-1,0),
    INT($O110*VLOOKUP($M110,$AN:$BA,MATCH($AX$1,$AN$1:$BA$1,0),0)*IF($O110&lt;=15,1,1+($O110-15)^0.5/8)*CHOOSE(MID($N110,7,1)+1,1,1.25,2))),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영웅등급"),VLOOKUP($M110,$AN:$BA,MATCH($AX$1,$AN$1:$BA$1,0),0),
IF(OR($M110="지정 캐릭터",IF(ISERROR(FIND("지정 캐릭터 LBP",$M110)),0,1)),
  IF(AND(OR($B110=10,$B110=11),$M110=OFFSET($M110,-1,0)),OFFSET(R110,-1,0),
    INT(VLOOKUP($M110,$AN:$BA,MATCH($AX$1,$AN$1:$BA$1,0),0)*(VLOOKUP($N110,[2]ActorTable!$1:$1048576,MATCH("표준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VLOOKUP($M110,$AN:$BA,MATCH($AX$1,$AN$1:$BA$1,0),0)+INT($I110*(VLOOKUP($M110,$AN:$BA,MATCH($AY$1,$AN$1:$BA$1,0),0)-VLOOKUP($M110,$AN:$BA,MATCH($AX$1,$AN$1:$BA$1,0),0)+1))),
IF($M110="지정 캐릭터 PP",
  IF(AND(OR($B110=10,$B110=11),$M110=OFFSET($M110,-1,0)),OFFSET(R110,-1,0),
    INT($O110*VLOOKUP($M110,$AN:$BA,MATCH($AX$1,$AN$1:$BA$1,0),0)*IF($O110&lt;=15,1,1+($O110-15)^0.5/8)*CHOOSE(MID($N110,7,1)+1,1,1.25,2)*(VLOOKUP($M110,$AN:$BA,MATCH($AY$1,$AN$1:$BA$1,0),0)+$I110*(VLOOKUP($M110,$AN:$BA,MATCH($AZ$1,$AN$1:$BA$1,0),0)-VLOOKUP($M110,$AN:$BA,MATCH($AY$1,$AN$1:$BA$1,0),0))))),
IF(OR($M110="안 지정 캐릭터 PP 일반등급",$M110="안 지정 캐릭터 PP 영웅등급"),
  IF(AND(OR($B110=10,$B110=11),$M110=OFFSET($M110,-1,0)),OFFSET(R110,-1,0),
    $O110*VLOOKUP($M110,$AN:$BA,MATCH($AX$1,$AN$1:$BA$1,0),0)),
"그외없음")))))))</f>
        <v>삭제</v>
      </c>
      <c r="S110" t="str">
        <f ca="1">IF(OR(ISNUMBER(N110),N110="삭제"),"",
IF(LEFT(N110,5)="Equip",
  IF($BN$1&lt;VLOOKUP(N110,[1]EquipTable!$1:$1048576,MATCH("업데이트순번",[1]EquipTable!$1:$1,0),0),"업데이트순번이상",""),
IF(LEFT(N110,5)="Actor",
  IF($BW$1&lt;VLOOKUP(N110,[2]ActorTable!$1:$1048576,MATCH("업데이트순번",[2]ActorTable!$1:$1,0),0),"업데이트순번이상",""),
"그외없음")))</f>
        <v/>
      </c>
      <c r="T110">
        <f t="shared" ca="1" si="36"/>
        <v>0</v>
      </c>
      <c r="AA110" t="str">
        <f t="shared" ca="1" si="37"/>
        <v/>
      </c>
      <c r="AH110" t="str">
        <f t="shared" si="38"/>
        <v/>
      </c>
      <c r="AI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
      </c>
      <c r="AJ110">
        <v>1</v>
      </c>
      <c r="AK110"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v>
      </c>
      <c r="AL110" t="str">
        <f t="shared" ca="1" si="39"/>
        <v>{"dy":11,"sl":8}</v>
      </c>
      <c r="BK110">
        <f ca="1">IF(VLOOKUP($BT110,[1]EquipTable!$1:$1048576,MATCH("업데이트순번",[1]EquipTable!$1:$1,0),0)&lt;=$BN$1,1,0)
*IF(MID(BT110,7,1)="4",0.1,1)</f>
        <v>0.1</v>
      </c>
      <c r="BL110">
        <f ca="1">IF(VLOOKUP($BT110,[1]EquipTable!$1:$1048576,MATCH("업데이트순번",[1]EquipTable!$1:$1,0),0)&lt;=$BN$1,1,0)
*IF(MID(BT110,7,1)="4",0.1,1)
*IF(AND(MID(BT110,7,1)&lt;&gt;"4",OR(MID(BT110,6,1)="6",MID(BT110,6,1)="7")),3,1)</f>
        <v>0.1</v>
      </c>
      <c r="BM110">
        <f ca="1">IF(VLOOKUP($BT110,[1]EquipTable!$1:$1048576,MATCH("업데이트순번",[1]EquipTable!$1:$1,0),0)&lt;=$BN$1,1,0)
*IF(MID(BT110,7,1)="4",0.1,1)
*IF(AND(MID(BT110,7,1)&lt;&gt;"4",MID(BT110,6,1)="8"),4,1)</f>
        <v>0.1</v>
      </c>
      <c r="BN110">
        <f t="shared" ca="1" si="41"/>
        <v>1.3550135501355016E-3</v>
      </c>
      <c r="BO110">
        <f t="shared" ca="1" si="42"/>
        <v>9.4517958412098323E-4</v>
      </c>
      <c r="BP110">
        <f t="shared" ca="1" si="43"/>
        <v>1.0224948875255625E-3</v>
      </c>
      <c r="BQ110">
        <f t="shared" ca="1" si="44"/>
        <v>0.88753387533875228</v>
      </c>
      <c r="BR110">
        <f t="shared" ca="1" si="45"/>
        <v>0.92155009451795888</v>
      </c>
      <c r="BS110">
        <f t="shared" ca="1" si="46"/>
        <v>0.66973415132924263</v>
      </c>
      <c r="BT110" t="str">
        <f ca="1">OFFSET([1]EquipTable!$A$1,ROW()-1,0)</f>
        <v>Equip7402</v>
      </c>
    </row>
    <row r="111" spans="1:72">
      <c r="A111">
        <v>11</v>
      </c>
      <c r="B111">
        <v>9</v>
      </c>
      <c r="C111">
        <f t="shared" si="32"/>
        <v>0</v>
      </c>
      <c r="D111">
        <f t="shared" ca="1" si="50"/>
        <v>0.21200285121413542</v>
      </c>
      <c r="E111">
        <f t="shared" ca="1" si="50"/>
        <v>0.75473961530865807</v>
      </c>
      <c r="F111">
        <f t="shared" ca="1" si="50"/>
        <v>0.87104096004540899</v>
      </c>
      <c r="G111">
        <f t="shared" ca="1" si="50"/>
        <v>0.6444057773173284</v>
      </c>
      <c r="H111">
        <f t="shared" ca="1" si="50"/>
        <v>0.71834338252380847</v>
      </c>
      <c r="I111">
        <f t="shared" ca="1" si="50"/>
        <v>0.8150010344168328</v>
      </c>
      <c r="M111" t="str">
        <f t="shared" ca="1" si="33"/>
        <v>삭제</v>
      </c>
      <c r="N111" t="str">
        <f t="shared" ca="1" si="34"/>
        <v>삭제</v>
      </c>
      <c r="O111" t="str">
        <f t="shared" ca="1" si="35"/>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INT(VLOOKUP($M111,$AN:$BA,MATCH($AX$1,$AN$1:$BA$1,0),0)*(VLOOKUP($N111,[2]ActorTable!$1:$1048576,MATCH("표준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VLOOKUP($M111,$AN:$BA,MATCH($AZ$1,$AN$1:$BA$1,0),0)+INT($H111*(VLOOKUP($M111,$AN:$BA,MATCH($BA$1,$AN$1:$BA$1,0),0)-VLOOKUP($M111,$AN:$BA,MATCH($AZ$1,$AN$1:$BA$1,0),0)+1))),
IF($M111="지정 캐릭터 PP",
  IF(AND(OR($B111=10,$B111=11),$M111=OFFSET($M111,-1,0)),OFFSET(Q111,-1,0),
    INT($O111*VLOOKUP($M111,$AN:$BA,MATCH($AX$1,$AN$1:$BA$1,0),0)*IF($O111&lt;=15,1,1+($O111-15)^0.5/8)*CHOOSE(MID($N111,7,1)+1,1,1.25,2))),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영웅등급"),VLOOKUP($M111,$AN:$BA,MATCH($AX$1,$AN$1:$BA$1,0),0),
IF(OR($M111="지정 캐릭터",IF(ISERROR(FIND("지정 캐릭터 LBP",$M111)),0,1)),
  IF(AND(OR($B111=10,$B111=11),$M111=OFFSET($M111,-1,0)),OFFSET(R111,-1,0),
    INT(VLOOKUP($M111,$AN:$BA,MATCH($AX$1,$AN$1:$BA$1,0),0)*(VLOOKUP($N111,[2]ActorTable!$1:$1048576,MATCH("표준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VLOOKUP($M111,$AN:$BA,MATCH($AX$1,$AN$1:$BA$1,0),0)+INT($I111*(VLOOKUP($M111,$AN:$BA,MATCH($AY$1,$AN$1:$BA$1,0),0)-VLOOKUP($M111,$AN:$BA,MATCH($AX$1,$AN$1:$BA$1,0),0)+1))),
IF($M111="지정 캐릭터 PP",
  IF(AND(OR($B111=10,$B111=11),$M111=OFFSET($M111,-1,0)),OFFSET(R111,-1,0),
    INT($O111*VLOOKUP($M111,$AN:$BA,MATCH($AX$1,$AN$1:$BA$1,0),0)*IF($O111&lt;=15,1,1+($O111-15)^0.5/8)*CHOOSE(MID($N111,7,1)+1,1,1.25,2)*(VLOOKUP($M111,$AN:$BA,MATCH($AY$1,$AN$1:$BA$1,0),0)+$I111*(VLOOKUP($M111,$AN:$BA,MATCH($AZ$1,$AN$1:$BA$1,0),0)-VLOOKUP($M111,$AN:$BA,MATCH($AY$1,$AN$1:$BA$1,0),0))))),
IF(OR($M111="안 지정 캐릭터 PP 일반등급",$M111="안 지정 캐릭터 PP 영웅등급"),
  IF(AND(OR($B111=10,$B111=11),$M111=OFFSET($M111,-1,0)),OFFSET(R111,-1,0),
    $O111*VLOOKUP($M111,$AN:$BA,MATCH($AX$1,$AN$1:$BA$1,0),0)),
"그외없음")))))))</f>
        <v>삭제</v>
      </c>
      <c r="S111" t="str">
        <f ca="1">IF(OR(ISNUMBER(N111),N111="삭제"),"",
IF(LEFT(N111,5)="Equip",
  IF($BN$1&lt;VLOOKUP(N111,[1]EquipTable!$1:$1048576,MATCH("업데이트순번",[1]EquipTable!$1:$1,0),0),"업데이트순번이상",""),
IF(LEFT(N111,5)="Actor",
  IF($BW$1&lt;VLOOKUP(N111,[2]ActorTable!$1:$1048576,MATCH("업데이트순번",[2]ActorTable!$1:$1,0),0),"업데이트순번이상",""),
"그외없음")))</f>
        <v/>
      </c>
      <c r="T111">
        <f t="shared" ca="1" si="36"/>
        <v>0</v>
      </c>
      <c r="AA111" t="str">
        <f t="shared" ca="1" si="37"/>
        <v/>
      </c>
      <c r="AH111" t="str">
        <f t="shared" si="38"/>
        <v/>
      </c>
      <c r="AI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
      </c>
      <c r="AJ111">
        <v>1</v>
      </c>
      <c r="AK111"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v>
      </c>
      <c r="AL111" t="str">
        <f t="shared" ca="1" si="39"/>
        <v>{"dy":11,"sl":9}</v>
      </c>
      <c r="BK111">
        <f ca="1">IF(VLOOKUP($BT111,[1]EquipTable!$1:$1048576,MATCH("업데이트순번",[1]EquipTable!$1:$1,0),0)&lt;=$BN$1,1,0)
*IF(MID(BT111,7,1)="4",0.1,1)</f>
        <v>0</v>
      </c>
      <c r="BL111">
        <f ca="1">IF(VLOOKUP($BT111,[1]EquipTable!$1:$1048576,MATCH("업데이트순번",[1]EquipTable!$1:$1,0),0)&lt;=$BN$1,1,0)
*IF(MID(BT111,7,1)="4",0.1,1)
*IF(AND(MID(BT111,7,1)&lt;&gt;"4",OR(MID(BT111,6,1)="6",MID(BT111,6,1)="7")),3,1)</f>
        <v>0</v>
      </c>
      <c r="BM111">
        <f ca="1">IF(VLOOKUP($BT111,[1]EquipTable!$1:$1048576,MATCH("업데이트순번",[1]EquipTable!$1:$1,0),0)&lt;=$BN$1,1,0)
*IF(MID(BT111,7,1)="4",0.1,1)
*IF(AND(MID(BT111,7,1)&lt;&gt;"4",MID(BT111,6,1)="8"),4,1)</f>
        <v>0</v>
      </c>
      <c r="BN111">
        <f t="shared" ca="1" si="41"/>
        <v>0</v>
      </c>
      <c r="BO111">
        <f t="shared" ca="1" si="42"/>
        <v>0</v>
      </c>
      <c r="BP111">
        <f t="shared" ca="1" si="43"/>
        <v>0</v>
      </c>
      <c r="BQ111">
        <f t="shared" ca="1" si="44"/>
        <v>0.88888888888888773</v>
      </c>
      <c r="BR111">
        <f t="shared" ca="1" si="45"/>
        <v>0.92249527410207988</v>
      </c>
      <c r="BS111">
        <f t="shared" ca="1" si="46"/>
        <v>0.67075664621676823</v>
      </c>
      <c r="BT111" t="str">
        <f ca="1">OFFSET([1]EquipTable!$A$1,ROW()-1,0)</f>
        <v>Equip7403</v>
      </c>
    </row>
    <row r="112" spans="1:72">
      <c r="A112">
        <v>12</v>
      </c>
      <c r="B112">
        <v>0</v>
      </c>
      <c r="C112">
        <f t="shared" si="32"/>
        <v>0</v>
      </c>
      <c r="D112">
        <f t="shared" ref="D112:I121" ca="1" si="51">RAND()</f>
        <v>0.4602723274892806</v>
      </c>
      <c r="E112">
        <f t="shared" ca="1" si="51"/>
        <v>0.94544788165713933</v>
      </c>
      <c r="F112">
        <f t="shared" ca="1" si="51"/>
        <v>0.73087298415601409</v>
      </c>
      <c r="G112">
        <f t="shared" ca="1" si="51"/>
        <v>0.86082952484470721</v>
      </c>
      <c r="H112">
        <f t="shared" ca="1" si="51"/>
        <v>0.85175788241006856</v>
      </c>
      <c r="I112">
        <f t="shared" ca="1" si="51"/>
        <v>0.17093257500429238</v>
      </c>
      <c r="M112" t="str">
        <f t="shared" ca="1" si="33"/>
        <v>지정 장비</v>
      </c>
      <c r="N112" t="str">
        <f t="shared" ca="1" si="34"/>
        <v>Equip8201</v>
      </c>
      <c r="O112">
        <f t="shared" ca="1" si="35"/>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GO</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INT(VLOOKUP($M112,$AN:$BA,MATCH($AX$1,$AN$1:$BA$1,0),0)*(VLOOKUP($N112,[2]ActorTable!$1:$1048576,MATCH("표준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VLOOKUP($M112,$AN:$BA,MATCH($AZ$1,$AN$1:$BA$1,0),0)+INT($H112*(VLOOKUP($M112,$AN:$BA,MATCH($BA$1,$AN$1:$BA$1,0),0)-VLOOKUP($M112,$AN:$BA,MATCH($AZ$1,$AN$1:$BA$1,0),0)+1))),
IF($M112="지정 캐릭터 PP",
  IF(AND(OR($B112=10,$B112=11),$M112=OFFSET($M112,-1,0)),OFFSET(Q112,-1,0),
    INT($O112*VLOOKUP($M112,$AN:$BA,MATCH($AX$1,$AN$1:$BA$1,0),0)*IF($O112&lt;=15,1,1+($O112-15)^0.5/8)*CHOOSE(MID($N112,7,1)+1,1,1.25,2))),
"그외없음")))))))</f>
        <v>삭제</v>
      </c>
      <c r="R112">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영웅등급"),VLOOKUP($M112,$AN:$BA,MATCH($AX$1,$AN$1:$BA$1,0),0),
IF(OR($M112="지정 캐릭터",IF(ISERROR(FIND("지정 캐릭터 LBP",$M112)),0,1)),
  IF(AND(OR($B112=10,$B112=11),$M112=OFFSET($M112,-1,0)),OFFSET(R112,-1,0),
    INT(VLOOKUP($M112,$AN:$BA,MATCH($AX$1,$AN$1:$BA$1,0),0)*(VLOOKUP($N112,[2]ActorTable!$1:$1048576,MATCH("표준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VLOOKUP($M112,$AN:$BA,MATCH($AX$1,$AN$1:$BA$1,0),0)+INT($I112*(VLOOKUP($M112,$AN:$BA,MATCH($AY$1,$AN$1:$BA$1,0),0)-VLOOKUP($M112,$AN:$BA,MATCH($AX$1,$AN$1:$BA$1,0),0)+1))),
IF($M112="지정 캐릭터 PP",
  IF(AND(OR($B112=10,$B112=11),$M112=OFFSET($M112,-1,0)),OFFSET(R112,-1,0),
    INT($O112*VLOOKUP($M112,$AN:$BA,MATCH($AX$1,$AN$1:$BA$1,0),0)*IF($O112&lt;=15,1,1+($O112-15)^0.5/8)*CHOOSE(MID($N112,7,1)+1,1,1.25,2)*(VLOOKUP($M112,$AN:$BA,MATCH($AY$1,$AN$1:$BA$1,0),0)+$I112*(VLOOKUP($M112,$AN:$BA,MATCH($AZ$1,$AN$1:$BA$1,0),0)-VLOOKUP($M112,$AN:$BA,MATCH($AY$1,$AN$1:$BA$1,0),0))))),
IF(OR($M112="안 지정 캐릭터 PP 일반등급",$M112="안 지정 캐릭터 PP 영웅등급"),
  IF(AND(OR($B112=10,$B112=11),$M112=OFFSET($M112,-1,0)),OFFSET(R112,-1,0),
    $O112*VLOOKUP($M112,$AN:$BA,MATCH($AX$1,$AN$1:$BA$1,0),0)),
"그외없음")))))))</f>
        <v>29000</v>
      </c>
      <c r="S112" t="str">
        <f ca="1">IF(OR(ISNUMBER(N112),N112="삭제"),"",
IF(LEFT(N112,5)="Equip",
  IF($BN$1&lt;VLOOKUP(N112,[1]EquipTable!$1:$1048576,MATCH("업데이트순번",[1]EquipTable!$1:$1,0),0),"업데이트순번이상",""),
IF(LEFT(N112,5)="Actor",
  IF($BW$1&lt;VLOOKUP(N112,[2]ActorTable!$1:$1048576,MATCH("업데이트순번",[2]ActorTable!$1:$1,0),0),"업데이트순번이상",""),
"그외없음")))</f>
        <v/>
      </c>
      <c r="T112">
        <f t="shared" ca="1" si="36"/>
        <v>0</v>
      </c>
      <c r="U112" t="s">
        <v>83</v>
      </c>
      <c r="V112" t="s">
        <v>276</v>
      </c>
      <c r="W112">
        <v>1</v>
      </c>
      <c r="X112" t="s">
        <v>133</v>
      </c>
      <c r="Z112">
        <v>5</v>
      </c>
      <c r="AA112" t="str">
        <f t="shared" ca="1" si="37"/>
        <v>fe</v>
      </c>
      <c r="AB112" t="s">
        <v>83</v>
      </c>
      <c r="AC112" t="s">
        <v>188</v>
      </c>
      <c r="AD112">
        <v>1</v>
      </c>
      <c r="AE112" t="s">
        <v>129</v>
      </c>
      <c r="AG112">
        <v>2900</v>
      </c>
      <c r="AH112" t="str">
        <f t="shared" si="38"/>
        <v/>
      </c>
      <c r="AI112" t="str">
        <f ca="1">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이중 날개 활</v>
      </c>
      <c r="AJ112">
        <v>1</v>
      </c>
      <c r="AK112"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v>
      </c>
      <c r="AL112" t="str">
        <f t="shared" ca="1" si="39"/>
        <v>{"dy":12,"sl":0,"tp":"fe","vl":"Equip2201","cn":1,"pt":"GO","pr":2900}</v>
      </c>
      <c r="BK112">
        <f ca="1">IF(VLOOKUP($BT112,[1]EquipTable!$1:$1048576,MATCH("업데이트순번",[1]EquipTable!$1:$1,0),0)&lt;=$BN$1,1,0)
*IF(MID(BT112,7,1)="4",0.1,1)</f>
        <v>0</v>
      </c>
      <c r="BL112">
        <f ca="1">IF(VLOOKUP($BT112,[1]EquipTable!$1:$1048576,MATCH("업데이트순번",[1]EquipTable!$1:$1,0),0)&lt;=$BN$1,1,0)
*IF(MID(BT112,7,1)="4",0.1,1)
*IF(AND(MID(BT112,7,1)&lt;&gt;"4",OR(MID(BT112,6,1)="6",MID(BT112,6,1)="7")),3,1)</f>
        <v>0</v>
      </c>
      <c r="BM112">
        <f ca="1">IF(VLOOKUP($BT112,[1]EquipTable!$1:$1048576,MATCH("업데이트순번",[1]EquipTable!$1:$1,0),0)&lt;=$BN$1,1,0)
*IF(MID(BT112,7,1)="4",0.1,1)
*IF(AND(MID(BT112,7,1)&lt;&gt;"4",MID(BT112,6,1)="8"),4,1)</f>
        <v>0</v>
      </c>
      <c r="BN112">
        <f t="shared" ca="1" si="41"/>
        <v>0</v>
      </c>
      <c r="BO112">
        <f t="shared" ca="1" si="42"/>
        <v>0</v>
      </c>
      <c r="BP112">
        <f t="shared" ca="1" si="43"/>
        <v>0</v>
      </c>
      <c r="BQ112">
        <f t="shared" ca="1" si="44"/>
        <v>0.88888888888888773</v>
      </c>
      <c r="BR112">
        <f t="shared" ca="1" si="45"/>
        <v>0.92249527410207988</v>
      </c>
      <c r="BS112">
        <f t="shared" ca="1" si="46"/>
        <v>0.67075664621676823</v>
      </c>
      <c r="BT112" t="str">
        <f ca="1">OFFSET([1]EquipTable!$A$1,ROW()-1,0)</f>
        <v>Equip7404</v>
      </c>
    </row>
    <row r="113" spans="1:72">
      <c r="A113">
        <v>12</v>
      </c>
      <c r="B113">
        <v>1</v>
      </c>
      <c r="C113">
        <f t="shared" si="32"/>
        <v>0</v>
      </c>
      <c r="D113">
        <f t="shared" ca="1" si="51"/>
        <v>0.65665714128551034</v>
      </c>
      <c r="E113">
        <f t="shared" ca="1" si="51"/>
        <v>0.21622611297334615</v>
      </c>
      <c r="F113">
        <f t="shared" ca="1" si="51"/>
        <v>1.8777135768881847E-2</v>
      </c>
      <c r="G113">
        <f t="shared" ca="1" si="51"/>
        <v>0.19798211800717058</v>
      </c>
      <c r="H113">
        <f t="shared" ca="1" si="51"/>
        <v>0.32728374686243511</v>
      </c>
      <c r="I113">
        <f t="shared" ca="1" si="51"/>
        <v>0.35865032514170425</v>
      </c>
      <c r="M113" t="str">
        <f t="shared" ca="1" si="33"/>
        <v>지정 장비</v>
      </c>
      <c r="N113" t="str">
        <f t="shared" ca="1" si="34"/>
        <v>Equip1302</v>
      </c>
      <c r="O113">
        <f t="shared" ca="1" si="35"/>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DI</v>
      </c>
      <c r="Q113" t="str">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INT(VLOOKUP($M113,$AN:$BA,MATCH($AX$1,$AN$1:$BA$1,0),0)*(VLOOKUP($N113,[2]ActorTable!$1:$1048576,MATCH("표준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VLOOKUP($M113,$AN:$BA,MATCH($AZ$1,$AN$1:$BA$1,0),0)+INT($H113*(VLOOKUP($M113,$AN:$BA,MATCH($BA$1,$AN$1:$BA$1,0),0)-VLOOKUP($M113,$AN:$BA,MATCH($AZ$1,$AN$1:$BA$1,0),0)+1))),
IF($M113="지정 캐릭터 PP",
  IF(AND(OR($B113=10,$B113=11),$M113=OFFSET($M113,-1,0)),OFFSET(Q113,-1,0),
    INT($O113*VLOOKUP($M113,$AN:$BA,MATCH($AX$1,$AN$1:$BA$1,0),0)*IF($O113&lt;=15,1,1+($O113-15)^0.5/8)*CHOOSE(MID($N113,7,1)+1,1,1.25,2))),
"그외없음")))))))</f>
        <v>삭제</v>
      </c>
      <c r="R113">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영웅등급"),VLOOKUP($M113,$AN:$BA,MATCH($AX$1,$AN$1:$BA$1,0),0),
IF(OR($M113="지정 캐릭터",IF(ISERROR(FIND("지정 캐릭터 LBP",$M113)),0,1)),
  IF(AND(OR($B113=10,$B113=11),$M113=OFFSET($M113,-1,0)),OFFSET(R113,-1,0),
    INT(VLOOKUP($M113,$AN:$BA,MATCH($AX$1,$AN$1:$BA$1,0),0)*(VLOOKUP($N113,[2]ActorTable!$1:$1048576,MATCH("표준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VLOOKUP($M113,$AN:$BA,MATCH($AX$1,$AN$1:$BA$1,0),0)+INT($I113*(VLOOKUP($M113,$AN:$BA,MATCH($AY$1,$AN$1:$BA$1,0),0)-VLOOKUP($M113,$AN:$BA,MATCH($AX$1,$AN$1:$BA$1,0),0)+1))),
IF($M113="지정 캐릭터 PP",
  IF(AND(OR($B113=10,$B113=11),$M113=OFFSET($M113,-1,0)),OFFSET(R113,-1,0),
    INT($O113*VLOOKUP($M113,$AN:$BA,MATCH($AX$1,$AN$1:$BA$1,0),0)*IF($O113&lt;=15,1,1+($O113-15)^0.5/8)*CHOOSE(MID($N113,7,1)+1,1,1.25,2)*(VLOOKUP($M113,$AN:$BA,MATCH($AY$1,$AN$1:$BA$1,0),0)+$I113*(VLOOKUP($M113,$AN:$BA,MATCH($AZ$1,$AN$1:$BA$1,0),0)-VLOOKUP($M113,$AN:$BA,MATCH($AY$1,$AN$1:$BA$1,0),0))))),
IF(OR($M113="안 지정 캐릭터 PP 일반등급",$M113="안 지정 캐릭터 PP 영웅등급"),
  IF(AND(OR($B113=10,$B113=11),$M113=OFFSET($M113,-1,0)),OFFSET(R113,-1,0),
    $O113*VLOOKUP($M113,$AN:$BA,MATCH($AX$1,$AN$1:$BA$1,0),0)),
"그외없음")))))))</f>
        <v>11</v>
      </c>
      <c r="S113" t="str">
        <f ca="1">IF(OR(ISNUMBER(N113),N113="삭제"),"",
IF(LEFT(N113,5)="Equip",
  IF($BN$1&lt;VLOOKUP(N113,[1]EquipTable!$1:$1048576,MATCH("업데이트순번",[1]EquipTable!$1:$1,0),0),"업데이트순번이상",""),
IF(LEFT(N113,5)="Actor",
  IF($BW$1&lt;VLOOKUP(N113,[2]ActorTable!$1:$1048576,MATCH("업데이트순번",[2]ActorTable!$1:$1,0),0),"업데이트순번이상",""),
"그외없음")))</f>
        <v/>
      </c>
      <c r="T113">
        <f t="shared" ca="1" si="36"/>
        <v>0</v>
      </c>
      <c r="U113" t="s">
        <v>83</v>
      </c>
      <c r="V113" t="s">
        <v>213</v>
      </c>
      <c r="W113">
        <v>1</v>
      </c>
      <c r="X113" t="s">
        <v>129</v>
      </c>
      <c r="Z113">
        <v>2500</v>
      </c>
      <c r="AA113" t="str">
        <f t="shared" ca="1" si="37"/>
        <v>fe</v>
      </c>
      <c r="AB113" t="s">
        <v>83</v>
      </c>
      <c r="AC113" t="s">
        <v>269</v>
      </c>
      <c r="AD113">
        <v>1</v>
      </c>
      <c r="AE113" t="s">
        <v>129</v>
      </c>
      <c r="AG113">
        <v>600</v>
      </c>
      <c r="AH113" t="str">
        <f t="shared" si="38"/>
        <v/>
      </c>
      <c r="AI113" t="str">
        <f ca="1">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유목민의 가보</v>
      </c>
      <c r="AJ113">
        <v>1</v>
      </c>
      <c r="AK113"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v>
      </c>
      <c r="AL113" t="str">
        <f t="shared" ca="1" si="39"/>
        <v>{"dy":12,"sl":1,"tp":"fe","vl":"Equip2001","cn":1,"pt":"GO","pr":600}</v>
      </c>
      <c r="BK113">
        <f ca="1">IF(VLOOKUP($BT113,[1]EquipTable!$1:$1048576,MATCH("업데이트순번",[1]EquipTable!$1:$1,0),0)&lt;=$BN$1,1,0)
*IF(MID(BT113,7,1)="4",0.1,1)</f>
        <v>0</v>
      </c>
      <c r="BL113">
        <f ca="1">IF(VLOOKUP($BT113,[1]EquipTable!$1:$1048576,MATCH("업데이트순번",[1]EquipTable!$1:$1,0),0)&lt;=$BN$1,1,0)
*IF(MID(BT113,7,1)="4",0.1,1)
*IF(AND(MID(BT113,7,1)&lt;&gt;"4",OR(MID(BT113,6,1)="6",MID(BT113,6,1)="7")),3,1)</f>
        <v>0</v>
      </c>
      <c r="BM113">
        <f ca="1">IF(VLOOKUP($BT113,[1]EquipTable!$1:$1048576,MATCH("업데이트순번",[1]EquipTable!$1:$1,0),0)&lt;=$BN$1,1,0)
*IF(MID(BT113,7,1)="4",0.1,1)
*IF(AND(MID(BT113,7,1)&lt;&gt;"4",MID(BT113,6,1)="8"),4,1)</f>
        <v>0</v>
      </c>
      <c r="BN113">
        <f t="shared" ca="1" si="41"/>
        <v>0</v>
      </c>
      <c r="BO113">
        <f t="shared" ca="1" si="42"/>
        <v>0</v>
      </c>
      <c r="BP113">
        <f t="shared" ca="1" si="43"/>
        <v>0</v>
      </c>
      <c r="BQ113">
        <f t="shared" ca="1" si="44"/>
        <v>0.88888888888888773</v>
      </c>
      <c r="BR113">
        <f t="shared" ca="1" si="45"/>
        <v>0.92249527410207988</v>
      </c>
      <c r="BS113">
        <f t="shared" ca="1" si="46"/>
        <v>0.67075664621676823</v>
      </c>
      <c r="BT113" t="str">
        <f ca="1">OFFSET([1]EquipTable!$A$1,ROW()-1,0)</f>
        <v>Equip7405</v>
      </c>
    </row>
    <row r="114" spans="1:72">
      <c r="A114">
        <v>12</v>
      </c>
      <c r="B114">
        <v>2</v>
      </c>
      <c r="C114">
        <f t="shared" si="32"/>
        <v>0</v>
      </c>
      <c r="D114">
        <f t="shared" ca="1" si="51"/>
        <v>0.17806395609406978</v>
      </c>
      <c r="E114">
        <f t="shared" ca="1" si="51"/>
        <v>0.47390213968714168</v>
      </c>
      <c r="F114">
        <f t="shared" ca="1" si="51"/>
        <v>0.96607674205376093</v>
      </c>
      <c r="G114">
        <f t="shared" ca="1" si="51"/>
        <v>0.88245998595555175</v>
      </c>
      <c r="H114">
        <f t="shared" ca="1" si="51"/>
        <v>0.44090483924057389</v>
      </c>
      <c r="I114">
        <f t="shared" ca="1" si="51"/>
        <v>0.99262404141397509</v>
      </c>
      <c r="M114" t="str">
        <f t="shared" ca="1" si="33"/>
        <v>안 지정 캐릭터 PP 영웅등급</v>
      </c>
      <c r="N114">
        <f t="shared" ca="1" si="34"/>
        <v>47390</v>
      </c>
      <c r="O114">
        <f t="shared" ca="1" si="35"/>
        <v>11</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INT(VLOOKUP($M114,$AN:$BA,MATCH($AX$1,$AN$1:$BA$1,0),0)*(VLOOKUP($N114,[2]ActorTable!$1:$1048576,MATCH("표준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VLOOKUP($M114,$AN:$BA,MATCH($AZ$1,$AN$1:$BA$1,0),0)+INT($H114*(VLOOKUP($M114,$AN:$BA,MATCH($BA$1,$AN$1:$BA$1,0),0)-VLOOKUP($M114,$AN:$BA,MATCH($AZ$1,$AN$1:$BA$1,0),0)+1))),
IF($M114="지정 캐릭터 PP",
  IF(AND(OR($B114=10,$B114=11),$M114=OFFSET($M114,-1,0)),OFFSET(Q114,-1,0),
    INT($O114*VLOOKUP($M114,$AN:$BA,MATCH($AX$1,$AN$1:$BA$1,0),0)*IF($O114&lt;=15,1,1+($O114-15)^0.5/8)*CHOOSE(MID($N114,7,1)+1,1,1.25,2))),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영웅등급"),VLOOKUP($M114,$AN:$BA,MATCH($AX$1,$AN$1:$BA$1,0),0),
IF(OR($M114="지정 캐릭터",IF(ISERROR(FIND("지정 캐릭터 LBP",$M114)),0,1)),
  IF(AND(OR($B114=10,$B114=11),$M114=OFFSET($M114,-1,0)),OFFSET(R114,-1,0),
    INT(VLOOKUP($M114,$AN:$BA,MATCH($AX$1,$AN$1:$BA$1,0),0)*(VLOOKUP($N114,[2]ActorTable!$1:$1048576,MATCH("표준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VLOOKUP($M114,$AN:$BA,MATCH($AX$1,$AN$1:$BA$1,0),0)+INT($I114*(VLOOKUP($M114,$AN:$BA,MATCH($AY$1,$AN$1:$BA$1,0),0)-VLOOKUP($M114,$AN:$BA,MATCH($AX$1,$AN$1:$BA$1,0),0)+1))),
IF($M114="지정 캐릭터 PP",
  IF(AND(OR($B114=10,$B114=11),$M114=OFFSET($M114,-1,0)),OFFSET(R114,-1,0),
    INT($O114*VLOOKUP($M114,$AN:$BA,MATCH($AX$1,$AN$1:$BA$1,0),0)*IF($O114&lt;=15,1,1+($O114-15)^0.5/8)*CHOOSE(MID($N114,7,1)+1,1,1.25,2)*(VLOOKUP($M114,$AN:$BA,MATCH($AY$1,$AN$1:$BA$1,0),0)+$I114*(VLOOKUP($M114,$AN:$BA,MATCH($AZ$1,$AN$1:$BA$1,0),0)-VLOOKUP($M114,$AN:$BA,MATCH($AY$1,$AN$1:$BA$1,0),0))))),
IF(OR($M114="안 지정 캐릭터 PP 일반등급",$M114="안 지정 캐릭터 PP 영웅등급"),
  IF(AND(OR($B114=10,$B114=11),$M114=OFFSET($M114,-1,0)),OFFSET(R114,-1,0),
    $O114*VLOOKUP($M114,$AN:$BA,MATCH($AX$1,$AN$1:$BA$1,0),0)),
"그외없음")))))))</f>
        <v>1100</v>
      </c>
      <c r="S114" t="str">
        <f ca="1">IF(OR(ISNUMBER(N114),N114="삭제"),"",
IF(LEFT(N114,5)="Equip",
  IF($BN$1&lt;VLOOKUP(N114,[1]EquipTable!$1:$1048576,MATCH("업데이트순번",[1]EquipTable!$1:$1,0),0),"업데이트순번이상",""),
IF(LEFT(N114,5)="Actor",
  IF($BW$1&lt;VLOOKUP(N114,[2]ActorTable!$1:$1048576,MATCH("업데이트순번",[2]ActorTable!$1:$1,0),0),"업데이트순번이상",""),
"그외없음")))</f>
        <v/>
      </c>
      <c r="T114">
        <f t="shared" ca="1" si="36"/>
        <v>0</v>
      </c>
      <c r="U114" t="s">
        <v>92</v>
      </c>
      <c r="V114">
        <v>88959</v>
      </c>
      <c r="W114">
        <v>14</v>
      </c>
      <c r="X114" t="s">
        <v>129</v>
      </c>
      <c r="Z114">
        <v>1400</v>
      </c>
      <c r="AA114" t="str">
        <f t="shared" ca="1" si="37"/>
        <v>uph</v>
      </c>
      <c r="AB114" t="s">
        <v>92</v>
      </c>
      <c r="AC114">
        <v>70350</v>
      </c>
      <c r="AD114">
        <v>13</v>
      </c>
      <c r="AE114" t="s">
        <v>129</v>
      </c>
      <c r="AG114">
        <v>1300</v>
      </c>
      <c r="AH114" t="str">
        <f t="shared" si="38"/>
        <v/>
      </c>
      <c r="AI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J114">
        <v>1</v>
      </c>
      <c r="AK114"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v>
      </c>
      <c r="AL114" t="str">
        <f t="shared" ca="1" si="39"/>
        <v>{"dy":12,"sl":2,"tp":"uph","vl":"70350","cn":13,"pt":"GO","pr":1300}</v>
      </c>
      <c r="BK114">
        <f ca="1">IF(VLOOKUP($BT114,[1]EquipTable!$1:$1048576,MATCH("업데이트순번",[1]EquipTable!$1:$1,0),0)&lt;=$BN$1,1,0)
*IF(MID(BT114,7,1)="4",0.1,1)</f>
        <v>0</v>
      </c>
      <c r="BL114">
        <f ca="1">IF(VLOOKUP($BT114,[1]EquipTable!$1:$1048576,MATCH("업데이트순번",[1]EquipTable!$1:$1,0),0)&lt;=$BN$1,1,0)
*IF(MID(BT114,7,1)="4",0.1,1)
*IF(AND(MID(BT114,7,1)&lt;&gt;"4",OR(MID(BT114,6,1)="6",MID(BT114,6,1)="7")),3,1)</f>
        <v>0</v>
      </c>
      <c r="BM114">
        <f ca="1">IF(VLOOKUP($BT114,[1]EquipTable!$1:$1048576,MATCH("업데이트순번",[1]EquipTable!$1:$1,0),0)&lt;=$BN$1,1,0)
*IF(MID(BT114,7,1)="4",0.1,1)
*IF(AND(MID(BT114,7,1)&lt;&gt;"4",MID(BT114,6,1)="8"),4,1)</f>
        <v>0</v>
      </c>
      <c r="BN114">
        <f t="shared" ca="1" si="41"/>
        <v>0</v>
      </c>
      <c r="BO114">
        <f t="shared" ca="1" si="42"/>
        <v>0</v>
      </c>
      <c r="BP114">
        <f t="shared" ca="1" si="43"/>
        <v>0</v>
      </c>
      <c r="BQ114">
        <f t="shared" ca="1" si="44"/>
        <v>0.88888888888888773</v>
      </c>
      <c r="BR114">
        <f t="shared" ca="1" si="45"/>
        <v>0.92249527410207988</v>
      </c>
      <c r="BS114">
        <f t="shared" ca="1" si="46"/>
        <v>0.67075664621676823</v>
      </c>
      <c r="BT114" t="str">
        <f ca="1">OFFSET([1]EquipTable!$A$1,ROW()-1,0)</f>
        <v>후보</v>
      </c>
    </row>
    <row r="115" spans="1:72">
      <c r="A115">
        <v>12</v>
      </c>
      <c r="B115">
        <v>3</v>
      </c>
      <c r="C115">
        <f t="shared" si="32"/>
        <v>0</v>
      </c>
      <c r="D115">
        <f t="shared" ca="1" si="51"/>
        <v>6.1215954376380055E-2</v>
      </c>
      <c r="E115">
        <f t="shared" ca="1" si="51"/>
        <v>0.10935859366214062</v>
      </c>
      <c r="F115">
        <f t="shared" ca="1" si="51"/>
        <v>0.7757472926662009</v>
      </c>
      <c r="G115">
        <f t="shared" ca="1" si="51"/>
        <v>0.40195244566326249</v>
      </c>
      <c r="H115">
        <f t="shared" ca="1" si="51"/>
        <v>0.86869814763168562</v>
      </c>
      <c r="I115">
        <f t="shared" ca="1" si="51"/>
        <v>6.7431096021960513E-2</v>
      </c>
      <c r="M115" t="str">
        <f t="shared" ca="1" si="33"/>
        <v>안 지정 캐릭터 PP 영웅등급</v>
      </c>
      <c r="N115">
        <f t="shared" ca="1" si="34"/>
        <v>10935</v>
      </c>
      <c r="O115">
        <f t="shared" ca="1" si="35"/>
        <v>9</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INT(VLOOKUP($M115,$AN:$BA,MATCH($AX$1,$AN$1:$BA$1,0),0)*(VLOOKUP($N115,[2]ActorTable!$1:$1048576,MATCH("표준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VLOOKUP($M115,$AN:$BA,MATCH($AZ$1,$AN$1:$BA$1,0),0)+INT($H115*(VLOOKUP($M115,$AN:$BA,MATCH($BA$1,$AN$1:$BA$1,0),0)-VLOOKUP($M115,$AN:$BA,MATCH($AZ$1,$AN$1:$BA$1,0),0)+1))),
IF($M115="지정 캐릭터 PP",
  IF(AND(OR($B115=10,$B115=11),$M115=OFFSET($M115,-1,0)),OFFSET(Q115,-1,0),
    INT($O115*VLOOKUP($M115,$AN:$BA,MATCH($AX$1,$AN$1:$BA$1,0),0)*IF($O115&lt;=15,1,1+($O115-15)^0.5/8)*CHOOSE(MID($N115,7,1)+1,1,1.25,2))),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영웅등급"),VLOOKUP($M115,$AN:$BA,MATCH($AX$1,$AN$1:$BA$1,0),0),
IF(OR($M115="지정 캐릭터",IF(ISERROR(FIND("지정 캐릭터 LBP",$M115)),0,1)),
  IF(AND(OR($B115=10,$B115=11),$M115=OFFSET($M115,-1,0)),OFFSET(R115,-1,0),
    INT(VLOOKUP($M115,$AN:$BA,MATCH($AX$1,$AN$1:$BA$1,0),0)*(VLOOKUP($N115,[2]ActorTable!$1:$1048576,MATCH("표준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VLOOKUP($M115,$AN:$BA,MATCH($AX$1,$AN$1:$BA$1,0),0)+INT($I115*(VLOOKUP($M115,$AN:$BA,MATCH($AY$1,$AN$1:$BA$1,0),0)-VLOOKUP($M115,$AN:$BA,MATCH($AX$1,$AN$1:$BA$1,0),0)+1))),
IF($M115="지정 캐릭터 PP",
  IF(AND(OR($B115=10,$B115=11),$M115=OFFSET($M115,-1,0)),OFFSET(R115,-1,0),
    INT($O115*VLOOKUP($M115,$AN:$BA,MATCH($AX$1,$AN$1:$BA$1,0),0)*IF($O115&lt;=15,1,1+($O115-15)^0.5/8)*CHOOSE(MID($N115,7,1)+1,1,1.25,2)*(VLOOKUP($M115,$AN:$BA,MATCH($AY$1,$AN$1:$BA$1,0),0)+$I115*(VLOOKUP($M115,$AN:$BA,MATCH($AZ$1,$AN$1:$BA$1,0),0)-VLOOKUP($M115,$AN:$BA,MATCH($AY$1,$AN$1:$BA$1,0),0))))),
IF(OR($M115="안 지정 캐릭터 PP 일반등급",$M115="안 지정 캐릭터 PP 영웅등급"),
  IF(AND(OR($B115=10,$B115=11),$M115=OFFSET($M115,-1,0)),OFFSET(R115,-1,0),
    $O115*VLOOKUP($M115,$AN:$BA,MATCH($AX$1,$AN$1:$BA$1,0),0)),
"그외없음")))))))</f>
        <v>900</v>
      </c>
      <c r="S115" t="str">
        <f ca="1">IF(OR(ISNUMBER(N115),N115="삭제"),"",
IF(LEFT(N115,5)="Equip",
  IF($BN$1&lt;VLOOKUP(N115,[1]EquipTable!$1:$1048576,MATCH("업데이트순번",[1]EquipTable!$1:$1,0),0),"업데이트순번이상",""),
IF(LEFT(N115,5)="Actor",
  IF($BW$1&lt;VLOOKUP(N115,[2]ActorTable!$1:$1048576,MATCH("업데이트순번",[2]ActorTable!$1:$1,0),0),"업데이트순번이상",""),
"그외없음")))</f>
        <v/>
      </c>
      <c r="T115">
        <f t="shared" ca="1" si="36"/>
        <v>0</v>
      </c>
      <c r="U115" t="s">
        <v>93</v>
      </c>
      <c r="V115">
        <v>80634</v>
      </c>
      <c r="W115">
        <v>13</v>
      </c>
      <c r="X115" t="s">
        <v>129</v>
      </c>
      <c r="Z115">
        <v>1300</v>
      </c>
      <c r="AA115" t="str">
        <f t="shared" ca="1" si="37"/>
        <v>uph</v>
      </c>
      <c r="AB115" t="s">
        <v>92</v>
      </c>
      <c r="AC115">
        <v>2353</v>
      </c>
      <c r="AD115">
        <v>9</v>
      </c>
      <c r="AE115" t="s">
        <v>129</v>
      </c>
      <c r="AG115">
        <v>900</v>
      </c>
      <c r="AH115" t="str">
        <f t="shared" si="38"/>
        <v/>
      </c>
      <c r="AI115" t="str">
        <f>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
      </c>
      <c r="AJ115">
        <v>1</v>
      </c>
      <c r="AK115"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v>
      </c>
      <c r="AL115" t="str">
        <f t="shared" ca="1" si="39"/>
        <v>{"dy":12,"sl":3,"tp":"uph","vl":"2353","cn":9,"pt":"GO","pr":900}</v>
      </c>
      <c r="BK115">
        <f ca="1">IF(VLOOKUP($BT115,[1]EquipTable!$1:$1048576,MATCH("업데이트순번",[1]EquipTable!$1:$1,0),0)&lt;=$BN$1,1,0)
*IF(MID(BT115,7,1)="4",0.1,1)</f>
        <v>1</v>
      </c>
      <c r="BL115">
        <f ca="1">IF(VLOOKUP($BT115,[1]EquipTable!$1:$1048576,MATCH("업데이트순번",[1]EquipTable!$1:$1,0),0)&lt;=$BN$1,1,0)
*IF(MID(BT115,7,1)="4",0.1,1)
*IF(AND(MID(BT115,7,1)&lt;&gt;"4",OR(MID(BT115,6,1)="6",MID(BT115,6,1)="7")),3,1)</f>
        <v>1</v>
      </c>
      <c r="BM115">
        <f ca="1">IF(VLOOKUP($BT115,[1]EquipTable!$1:$1048576,MATCH("업데이트순번",[1]EquipTable!$1:$1,0),0)&lt;=$BN$1,1,0)
*IF(MID(BT115,7,1)="4",0.1,1)
*IF(AND(MID(BT115,7,1)&lt;&gt;"4",MID(BT115,6,1)="8"),4,1)</f>
        <v>4</v>
      </c>
      <c r="BN115">
        <f t="shared" ca="1" si="41"/>
        <v>1.3550135501355014E-2</v>
      </c>
      <c r="BO115">
        <f t="shared" ca="1" si="42"/>
        <v>9.4517958412098316E-3</v>
      </c>
      <c r="BP115">
        <f t="shared" ca="1" si="43"/>
        <v>4.0899795501022497E-2</v>
      </c>
      <c r="BQ115">
        <f t="shared" ca="1" si="44"/>
        <v>0.88888888888888773</v>
      </c>
      <c r="BR115">
        <f t="shared" ca="1" si="45"/>
        <v>0.92249527410207988</v>
      </c>
      <c r="BS115">
        <f t="shared" ca="1" si="46"/>
        <v>0.67075664621676823</v>
      </c>
      <c r="BT115" t="str">
        <f ca="1">OFFSET([1]EquipTable!$A$1,ROW()-1,0)</f>
        <v>Equip8001</v>
      </c>
    </row>
    <row r="116" spans="1:72">
      <c r="A116">
        <v>12</v>
      </c>
      <c r="B116">
        <v>4</v>
      </c>
      <c r="C116">
        <f t="shared" si="32"/>
        <v>0</v>
      </c>
      <c r="D116">
        <f t="shared" ca="1" si="51"/>
        <v>0.27807489905147498</v>
      </c>
      <c r="E116">
        <f t="shared" ca="1" si="51"/>
        <v>0.30742533443139142</v>
      </c>
      <c r="F116">
        <f t="shared" ca="1" si="51"/>
        <v>0.16605621830710071</v>
      </c>
      <c r="G116">
        <f t="shared" ca="1" si="51"/>
        <v>0.73066419479926481</v>
      </c>
      <c r="H116">
        <f t="shared" ca="1" si="51"/>
        <v>0.31766059517416223</v>
      </c>
      <c r="I116">
        <f t="shared" ca="1" si="51"/>
        <v>0.75568267739582395</v>
      </c>
      <c r="M116" t="str">
        <f t="shared" ca="1" si="33"/>
        <v>안 지정 캐릭터 PP 일반등급</v>
      </c>
      <c r="N116">
        <f t="shared" ca="1" si="34"/>
        <v>30742</v>
      </c>
      <c r="O116">
        <f t="shared" ca="1" si="35"/>
        <v>10</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INT(VLOOKUP($M116,$AN:$BA,MATCH($AX$1,$AN$1:$BA$1,0),0)*(VLOOKUP($N116,[2]ActorTable!$1:$1048576,MATCH("표준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VLOOKUP($M116,$AN:$BA,MATCH($AZ$1,$AN$1:$BA$1,0),0)+INT($H116*(VLOOKUP($M116,$AN:$BA,MATCH($BA$1,$AN$1:$BA$1,0),0)-VLOOKUP($M116,$AN:$BA,MATCH($AZ$1,$AN$1:$BA$1,0),0)+1))),
IF($M116="지정 캐릭터 PP",
  IF(AND(OR($B116=10,$B116=11),$M116=OFFSET($M116,-1,0)),OFFSET(Q116,-1,0),
    INT($O116*VLOOKUP($M116,$AN:$BA,MATCH($AX$1,$AN$1:$BA$1,0),0)*IF($O116&lt;=15,1,1+($O116-15)^0.5/8)*CHOOSE(MID($N116,7,1)+1,1,1.25,2))),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영웅등급"),VLOOKUP($M116,$AN:$BA,MATCH($AX$1,$AN$1:$BA$1,0),0),
IF(OR($M116="지정 캐릭터",IF(ISERROR(FIND("지정 캐릭터 LBP",$M116)),0,1)),
  IF(AND(OR($B116=10,$B116=11),$M116=OFFSET($M116,-1,0)),OFFSET(R116,-1,0),
    INT(VLOOKUP($M116,$AN:$BA,MATCH($AX$1,$AN$1:$BA$1,0),0)*(VLOOKUP($N116,[2]ActorTable!$1:$1048576,MATCH("표준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VLOOKUP($M116,$AN:$BA,MATCH($AX$1,$AN$1:$BA$1,0),0)+INT($I116*(VLOOKUP($M116,$AN:$BA,MATCH($AY$1,$AN$1:$BA$1,0),0)-VLOOKUP($M116,$AN:$BA,MATCH($AX$1,$AN$1:$BA$1,0),0)+1))),
IF($M116="지정 캐릭터 PP",
  IF(AND(OR($B116=10,$B116=11),$M116=OFFSET($M116,-1,0)),OFFSET(R116,-1,0),
    INT($O116*VLOOKUP($M116,$AN:$BA,MATCH($AX$1,$AN$1:$BA$1,0),0)*IF($O116&lt;=15,1,1+($O116-15)^0.5/8)*CHOOSE(MID($N116,7,1)+1,1,1.25,2)*(VLOOKUP($M116,$AN:$BA,MATCH($AY$1,$AN$1:$BA$1,0),0)+$I116*(VLOOKUP($M116,$AN:$BA,MATCH($AZ$1,$AN$1:$BA$1,0),0)-VLOOKUP($M116,$AN:$BA,MATCH($AY$1,$AN$1:$BA$1,0),0))))),
IF(OR($M116="안 지정 캐릭터 PP 일반등급",$M116="안 지정 캐릭터 PP 영웅등급"),
  IF(AND(OR($B116=10,$B116=11),$M116=OFFSET($M116,-1,0)),OFFSET(R116,-1,0),
    $O116*VLOOKUP($M116,$AN:$BA,MATCH($AX$1,$AN$1:$BA$1,0),0)),
"그외없음")))))))</f>
        <v>1000</v>
      </c>
      <c r="S116" t="str">
        <f ca="1">IF(OR(ISNUMBER(N116),N116="삭제"),"",
IF(LEFT(N116,5)="Equip",
  IF($BN$1&lt;VLOOKUP(N116,[1]EquipTable!$1:$1048576,MATCH("업데이트순번",[1]EquipTable!$1:$1,0),0),"업데이트순번이상",""),
IF(LEFT(N116,5)="Actor",
  IF($BW$1&lt;VLOOKUP(N116,[2]ActorTable!$1:$1048576,MATCH("업데이트순번",[2]ActorTable!$1:$1,0),0),"업데이트순번이상",""),
"그외없음")))</f>
        <v/>
      </c>
      <c r="T116">
        <f t="shared" ca="1" si="36"/>
        <v>0</v>
      </c>
      <c r="U116" t="s">
        <v>93</v>
      </c>
      <c r="V116">
        <v>49657</v>
      </c>
      <c r="W116">
        <v>11</v>
      </c>
      <c r="X116" t="s">
        <v>129</v>
      </c>
      <c r="Z116">
        <v>1100</v>
      </c>
      <c r="AA116" t="str">
        <f t="shared" ca="1" si="37"/>
        <v>upn</v>
      </c>
      <c r="AB116" t="s">
        <v>93</v>
      </c>
      <c r="AC116">
        <v>98596</v>
      </c>
      <c r="AD116">
        <v>14</v>
      </c>
      <c r="AE116" t="s">
        <v>129</v>
      </c>
      <c r="AG116">
        <v>1400</v>
      </c>
      <c r="AH116" t="str">
        <f t="shared" si="38"/>
        <v/>
      </c>
      <c r="AI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J116">
        <v>1</v>
      </c>
      <c r="AK116"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v>
      </c>
      <c r="AL116" t="str">
        <f t="shared" ca="1" si="39"/>
        <v>{"dy":12,"sl":4,"tp":"upn","vl":"98596","cn":14,"pt":"GO","pr":1400}</v>
      </c>
      <c r="BK116">
        <f ca="1">IF(VLOOKUP($BT116,[1]EquipTable!$1:$1048576,MATCH("업데이트순번",[1]EquipTable!$1:$1,0),0)&lt;=$BN$1,1,0)
*IF(MID(BT116,7,1)="4",0.1,1)</f>
        <v>1</v>
      </c>
      <c r="BL116">
        <f ca="1">IF(VLOOKUP($BT116,[1]EquipTable!$1:$1048576,MATCH("업데이트순번",[1]EquipTable!$1:$1,0),0)&lt;=$BN$1,1,0)
*IF(MID(BT116,7,1)="4",0.1,1)
*IF(AND(MID(BT116,7,1)&lt;&gt;"4",OR(MID(BT116,6,1)="6",MID(BT116,6,1)="7")),3,1)</f>
        <v>1</v>
      </c>
      <c r="BM116">
        <f ca="1">IF(VLOOKUP($BT116,[1]EquipTable!$1:$1048576,MATCH("업데이트순번",[1]EquipTable!$1:$1,0),0)&lt;=$BN$1,1,0)
*IF(MID(BT116,7,1)="4",0.1,1)
*IF(AND(MID(BT116,7,1)&lt;&gt;"4",MID(BT116,6,1)="8"),4,1)</f>
        <v>4</v>
      </c>
      <c r="BN116">
        <f t="shared" ca="1" si="41"/>
        <v>1.3550135501355014E-2</v>
      </c>
      <c r="BO116">
        <f t="shared" ca="1" si="42"/>
        <v>9.4517958412098316E-3</v>
      </c>
      <c r="BP116">
        <f t="shared" ca="1" si="43"/>
        <v>4.0899795501022497E-2</v>
      </c>
      <c r="BQ116">
        <f t="shared" ca="1" si="44"/>
        <v>0.90243902439024271</v>
      </c>
      <c r="BR116">
        <f t="shared" ca="1" si="45"/>
        <v>0.93194706994328969</v>
      </c>
      <c r="BS116">
        <f t="shared" ca="1" si="46"/>
        <v>0.71165644171779074</v>
      </c>
      <c r="BT116" t="str">
        <f ca="1">OFFSET([1]EquipTable!$A$1,ROW()-1,0)</f>
        <v>Equip8002</v>
      </c>
    </row>
    <row r="117" spans="1:72">
      <c r="A117">
        <v>12</v>
      </c>
      <c r="B117">
        <v>5</v>
      </c>
      <c r="C117">
        <f t="shared" si="32"/>
        <v>0</v>
      </c>
      <c r="D117">
        <f t="shared" ca="1" si="51"/>
        <v>0.73092893004051507</v>
      </c>
      <c r="E117">
        <f t="shared" ca="1" si="51"/>
        <v>0.75709562931887808</v>
      </c>
      <c r="F117">
        <f t="shared" ca="1" si="51"/>
        <v>0.75991452375884749</v>
      </c>
      <c r="G117">
        <f t="shared" ca="1" si="51"/>
        <v>0.89080463030040791</v>
      </c>
      <c r="H117">
        <f t="shared" ca="1" si="51"/>
        <v>0.5071624932251797</v>
      </c>
      <c r="I117">
        <f t="shared" ca="1" si="51"/>
        <v>0.57180466321743662</v>
      </c>
      <c r="M117" t="str">
        <f t="shared" ca="1" si="33"/>
        <v>안 지정 캐릭터 PP 영웅등급</v>
      </c>
      <c r="N117">
        <f t="shared" ca="1" si="34"/>
        <v>75709</v>
      </c>
      <c r="O117">
        <f t="shared" ca="1" si="35"/>
        <v>13</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INT(VLOOKUP($M117,$AN:$BA,MATCH($AX$1,$AN$1:$BA$1,0),0)*(VLOOKUP($N117,[2]ActorTable!$1:$1048576,MATCH("표준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VLOOKUP($M117,$AN:$BA,MATCH($AZ$1,$AN$1:$BA$1,0),0)+INT($H117*(VLOOKUP($M117,$AN:$BA,MATCH($BA$1,$AN$1:$BA$1,0),0)-VLOOKUP($M117,$AN:$BA,MATCH($AZ$1,$AN$1:$BA$1,0),0)+1))),
IF($M117="지정 캐릭터 PP",
  IF(AND(OR($B117=10,$B117=11),$M117=OFFSET($M117,-1,0)),OFFSET(Q117,-1,0),
    INT($O117*VLOOKUP($M117,$AN:$BA,MATCH($AX$1,$AN$1:$BA$1,0),0)*IF($O117&lt;=15,1,1+($O117-15)^0.5/8)*CHOOSE(MID($N117,7,1)+1,1,1.25,2))),
"그외없음")))))))</f>
        <v>삭제</v>
      </c>
      <c r="R117">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영웅등급"),VLOOKUP($M117,$AN:$BA,MATCH($AX$1,$AN$1:$BA$1,0),0),
IF(OR($M117="지정 캐릭터",IF(ISERROR(FIND("지정 캐릭터 LBP",$M117)),0,1)),
  IF(AND(OR($B117=10,$B117=11),$M117=OFFSET($M117,-1,0)),OFFSET(R117,-1,0),
    INT(VLOOKUP($M117,$AN:$BA,MATCH($AX$1,$AN$1:$BA$1,0),0)*(VLOOKUP($N117,[2]ActorTable!$1:$1048576,MATCH("표준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VLOOKUP($M117,$AN:$BA,MATCH($AX$1,$AN$1:$BA$1,0),0)+INT($I117*(VLOOKUP($M117,$AN:$BA,MATCH($AY$1,$AN$1:$BA$1,0),0)-VLOOKUP($M117,$AN:$BA,MATCH($AX$1,$AN$1:$BA$1,0),0)+1))),
IF($M117="지정 캐릭터 PP",
  IF(AND(OR($B117=10,$B117=11),$M117=OFFSET($M117,-1,0)),OFFSET(R117,-1,0),
    INT($O117*VLOOKUP($M117,$AN:$BA,MATCH($AX$1,$AN$1:$BA$1,0),0)*IF($O117&lt;=15,1,1+($O117-15)^0.5/8)*CHOOSE(MID($N117,7,1)+1,1,1.25,2)*(VLOOKUP($M117,$AN:$BA,MATCH($AY$1,$AN$1:$BA$1,0),0)+$I117*(VLOOKUP($M117,$AN:$BA,MATCH($AZ$1,$AN$1:$BA$1,0),0)-VLOOKUP($M117,$AN:$BA,MATCH($AY$1,$AN$1:$BA$1,0),0))))),
IF(OR($M117="안 지정 캐릭터 PP 일반등급",$M117="안 지정 캐릭터 PP 영웅등급"),
  IF(AND(OR($B117=10,$B117=11),$M117=OFFSET($M117,-1,0)),OFFSET(R117,-1,0),
    $O117*VLOOKUP($M117,$AN:$BA,MATCH($AX$1,$AN$1:$BA$1,0),0)),
"그외없음")))))))</f>
        <v>1300</v>
      </c>
      <c r="S117" t="str">
        <f ca="1">IF(OR(ISNUMBER(N117),N117="삭제"),"",
IF(LEFT(N117,5)="Equip",
  IF($BN$1&lt;VLOOKUP(N117,[1]EquipTable!$1:$1048576,MATCH("업데이트순번",[1]EquipTable!$1:$1,0),0),"업데이트순번이상",""),
IF(LEFT(N117,5)="Actor",
  IF($BW$1&lt;VLOOKUP(N117,[2]ActorTable!$1:$1048576,MATCH("업데이트순번",[2]ActorTable!$1:$1,0),0),"업데이트순번이상",""),
"그외없음")))</f>
        <v/>
      </c>
      <c r="T117">
        <f t="shared" ca="1" si="36"/>
        <v>0</v>
      </c>
      <c r="U117" t="s">
        <v>83</v>
      </c>
      <c r="V117" t="s">
        <v>269</v>
      </c>
      <c r="W117">
        <v>1</v>
      </c>
      <c r="X117" t="s">
        <v>129</v>
      </c>
      <c r="Z117">
        <v>900</v>
      </c>
      <c r="AA117" t="str">
        <f t="shared" ca="1" si="37"/>
        <v>upn</v>
      </c>
      <c r="AB117" t="s">
        <v>93</v>
      </c>
      <c r="AC117">
        <v>25224</v>
      </c>
      <c r="AD117">
        <v>10</v>
      </c>
      <c r="AE117" t="s">
        <v>129</v>
      </c>
      <c r="AG117">
        <v>1000</v>
      </c>
      <c r="AH117" t="str">
        <f t="shared" si="38"/>
        <v/>
      </c>
      <c r="AI117" t="str">
        <f>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
      </c>
      <c r="AJ117">
        <v>1</v>
      </c>
      <c r="AK117"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v>
      </c>
      <c r="AL117" t="str">
        <f t="shared" ca="1" si="39"/>
        <v>{"dy":12,"sl":5,"tp":"upn","vl":"25224","cn":10,"pt":"GO","pr":1000}</v>
      </c>
      <c r="BK117">
        <f ca="1">IF(VLOOKUP($BT117,[1]EquipTable!$1:$1048576,MATCH("업데이트순번",[1]EquipTable!$1:$1,0),0)&lt;=$BN$1,1,0)
*IF(MID(BT117,7,1)="4",0.1,1)</f>
        <v>1</v>
      </c>
      <c r="BL117">
        <f ca="1">IF(VLOOKUP($BT117,[1]EquipTable!$1:$1048576,MATCH("업데이트순번",[1]EquipTable!$1:$1,0),0)&lt;=$BN$1,1,0)
*IF(MID(BT117,7,1)="4",0.1,1)
*IF(AND(MID(BT117,7,1)&lt;&gt;"4",OR(MID(BT117,6,1)="6",MID(BT117,6,1)="7")),3,1)</f>
        <v>1</v>
      </c>
      <c r="BM117">
        <f ca="1">IF(VLOOKUP($BT117,[1]EquipTable!$1:$1048576,MATCH("업데이트순번",[1]EquipTable!$1:$1,0),0)&lt;=$BN$1,1,0)
*IF(MID(BT117,7,1)="4",0.1,1)
*IF(AND(MID(BT117,7,1)&lt;&gt;"4",MID(BT117,6,1)="8"),4,1)</f>
        <v>4</v>
      </c>
      <c r="BN117">
        <f t="shared" ca="1" si="41"/>
        <v>1.3550135501355014E-2</v>
      </c>
      <c r="BO117">
        <f t="shared" ca="1" si="42"/>
        <v>9.4517958412098316E-3</v>
      </c>
      <c r="BP117">
        <f t="shared" ca="1" si="43"/>
        <v>4.0899795501022497E-2</v>
      </c>
      <c r="BQ117">
        <f t="shared" ca="1" si="44"/>
        <v>0.91598915989159768</v>
      </c>
      <c r="BR117">
        <f t="shared" ca="1" si="45"/>
        <v>0.94139886578449949</v>
      </c>
      <c r="BS117">
        <f t="shared" ca="1" si="46"/>
        <v>0.75255623721881326</v>
      </c>
      <c r="BT117" t="str">
        <f ca="1">OFFSET([1]EquipTable!$A$1,ROW()-1,0)</f>
        <v>Equip8101</v>
      </c>
    </row>
    <row r="118" spans="1:72">
      <c r="A118">
        <v>12</v>
      </c>
      <c r="B118">
        <v>6</v>
      </c>
      <c r="C118">
        <f t="shared" si="32"/>
        <v>0</v>
      </c>
      <c r="D118">
        <f t="shared" ca="1" si="51"/>
        <v>0.15260816130529808</v>
      </c>
      <c r="E118">
        <f t="shared" ca="1" si="51"/>
        <v>0.86687830296804957</v>
      </c>
      <c r="F118">
        <f t="shared" ca="1" si="51"/>
        <v>0.88867910980712361</v>
      </c>
      <c r="G118">
        <f t="shared" ca="1" si="51"/>
        <v>0.18396113217455179</v>
      </c>
      <c r="H118">
        <f t="shared" ca="1" si="51"/>
        <v>8.3942682305273131E-2</v>
      </c>
      <c r="I118">
        <f t="shared" ca="1" si="51"/>
        <v>9.9738236895238863E-2</v>
      </c>
      <c r="M118" t="str">
        <f t="shared" ca="1" si="33"/>
        <v>지정 장비</v>
      </c>
      <c r="N118" t="str">
        <f t="shared" ca="1" si="34"/>
        <v>Equip7301</v>
      </c>
      <c r="O118">
        <f t="shared" ca="1" si="35"/>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DI</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INT(VLOOKUP($M118,$AN:$BA,MATCH($AX$1,$AN$1:$BA$1,0),0)*(VLOOKUP($N118,[2]ActorTable!$1:$1048576,MATCH("표준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VLOOKUP($M118,$AN:$BA,MATCH($AZ$1,$AN$1:$BA$1,0),0)+INT($H118*(VLOOKUP($M118,$AN:$BA,MATCH($BA$1,$AN$1:$BA$1,0),0)-VLOOKUP($M118,$AN:$BA,MATCH($AZ$1,$AN$1:$BA$1,0),0)+1))),
IF($M118="지정 캐릭터 PP",
  IF(AND(OR($B118=10,$B118=11),$M118=OFFSET($M118,-1,0)),OFFSET(Q118,-1,0),
    INT($O118*VLOOKUP($M118,$AN:$BA,MATCH($AX$1,$AN$1:$BA$1,0),0)*IF($O118&lt;=15,1,1+($O118-15)^0.5/8)*CHOOSE(MID($N118,7,1)+1,1,1.25,2))),
"그외없음")))))))</f>
        <v>삭제</v>
      </c>
      <c r="R118">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영웅등급"),VLOOKUP($M118,$AN:$BA,MATCH($AX$1,$AN$1:$BA$1,0),0),
IF(OR($M118="지정 캐릭터",IF(ISERROR(FIND("지정 캐릭터 LBP",$M118)),0,1)),
  IF(AND(OR($B118=10,$B118=11),$M118=OFFSET($M118,-1,0)),OFFSET(R118,-1,0),
    INT(VLOOKUP($M118,$AN:$BA,MATCH($AX$1,$AN$1:$BA$1,0),0)*(VLOOKUP($N118,[2]ActorTable!$1:$1048576,MATCH("표준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VLOOKUP($M118,$AN:$BA,MATCH($AX$1,$AN$1:$BA$1,0),0)+INT($I118*(VLOOKUP($M118,$AN:$BA,MATCH($AY$1,$AN$1:$BA$1,0),0)-VLOOKUP($M118,$AN:$BA,MATCH($AX$1,$AN$1:$BA$1,0),0)+1))),
IF($M118="지정 캐릭터 PP",
  IF(AND(OR($B118=10,$B118=11),$M118=OFFSET($M118,-1,0)),OFFSET(R118,-1,0),
    INT($O118*VLOOKUP($M118,$AN:$BA,MATCH($AX$1,$AN$1:$BA$1,0),0)*IF($O118&lt;=15,1,1+($O118-15)^0.5/8)*CHOOSE(MID($N118,7,1)+1,1,1.25,2)*(VLOOKUP($M118,$AN:$BA,MATCH($AY$1,$AN$1:$BA$1,0),0)+$I118*(VLOOKUP($M118,$AN:$BA,MATCH($AZ$1,$AN$1:$BA$1,0),0)-VLOOKUP($M118,$AN:$BA,MATCH($AY$1,$AN$1:$BA$1,0),0))))),
IF(OR($M118="안 지정 캐릭터 PP 일반등급",$M118="안 지정 캐릭터 PP 영웅등급"),
  IF(AND(OR($B118=10,$B118=11),$M118=OFFSET($M118,-1,0)),OFFSET(R118,-1,0),
    $O118*VLOOKUP($M118,$AN:$BA,MATCH($AX$1,$AN$1:$BA$1,0),0)),
"그외없음")))))))</f>
        <v>33</v>
      </c>
      <c r="S118" t="str">
        <f ca="1">IF(OR(ISNUMBER(N118),N118="삭제"),"",
IF(LEFT(N118,5)="Equip",
  IF($BN$1&lt;VLOOKUP(N118,[1]EquipTable!$1:$1048576,MATCH("업데이트순번",[1]EquipTable!$1:$1,0),0),"업데이트순번이상",""),
IF(LEFT(N118,5)="Actor",
  IF($BW$1&lt;VLOOKUP(N118,[2]ActorTable!$1:$1048576,MATCH("업데이트순번",[2]ActorTable!$1:$1,0),0),"업데이트순번이상",""),
"그외없음")))</f>
        <v/>
      </c>
      <c r="T118">
        <f t="shared" ca="1" si="36"/>
        <v>0</v>
      </c>
      <c r="U118" t="s">
        <v>83</v>
      </c>
      <c r="V118" t="s">
        <v>214</v>
      </c>
      <c r="W118">
        <v>1</v>
      </c>
      <c r="X118" t="s">
        <v>129</v>
      </c>
      <c r="Z118">
        <v>2300</v>
      </c>
      <c r="AA118" t="str">
        <f t="shared" ca="1" si="37"/>
        <v>fe</v>
      </c>
      <c r="AB118" t="s">
        <v>83</v>
      </c>
      <c r="AC118" t="s">
        <v>203</v>
      </c>
      <c r="AD118">
        <v>1</v>
      </c>
      <c r="AE118" t="s">
        <v>129</v>
      </c>
      <c r="AG118">
        <v>700</v>
      </c>
      <c r="AH118" t="str">
        <f t="shared" si="38"/>
        <v/>
      </c>
      <c r="AI118" t="str">
        <f ca="1">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얼룩진 도끼</v>
      </c>
      <c r="AJ118">
        <v>1</v>
      </c>
      <c r="AK118"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v>
      </c>
      <c r="AL118" t="str">
        <f t="shared" ca="1" si="39"/>
        <v>{"dy":12,"sl":6,"tp":"fe","vl":"Equip0002","cn":1,"pt":"GO","pr":700}</v>
      </c>
      <c r="BK118">
        <f ca="1">IF(VLOOKUP($BT118,[1]EquipTable!$1:$1048576,MATCH("업데이트순번",[1]EquipTable!$1:$1,0),0)&lt;=$BN$1,1,0)
*IF(MID(BT118,7,1)="4",0.1,1)</f>
        <v>1</v>
      </c>
      <c r="BL118">
        <f ca="1">IF(VLOOKUP($BT118,[1]EquipTable!$1:$1048576,MATCH("업데이트순번",[1]EquipTable!$1:$1,0),0)&lt;=$BN$1,1,0)
*IF(MID(BT118,7,1)="4",0.1,1)
*IF(AND(MID(BT118,7,1)&lt;&gt;"4",OR(MID(BT118,6,1)="6",MID(BT118,6,1)="7")),3,1)</f>
        <v>1</v>
      </c>
      <c r="BM118">
        <f ca="1">IF(VLOOKUP($BT118,[1]EquipTable!$1:$1048576,MATCH("업데이트순번",[1]EquipTable!$1:$1,0),0)&lt;=$BN$1,1,0)
*IF(MID(BT118,7,1)="4",0.1,1)
*IF(AND(MID(BT118,7,1)&lt;&gt;"4",MID(BT118,6,1)="8"),4,1)</f>
        <v>4</v>
      </c>
      <c r="BN118">
        <f t="shared" ca="1" si="41"/>
        <v>1.3550135501355014E-2</v>
      </c>
      <c r="BO118">
        <f t="shared" ca="1" si="42"/>
        <v>9.4517958412098316E-3</v>
      </c>
      <c r="BP118">
        <f t="shared" ca="1" si="43"/>
        <v>4.0899795501022497E-2</v>
      </c>
      <c r="BQ118">
        <f t="shared" ca="1" si="44"/>
        <v>0.92953929539295266</v>
      </c>
      <c r="BR118">
        <f t="shared" ca="1" si="45"/>
        <v>0.9508506616257093</v>
      </c>
      <c r="BS118">
        <f t="shared" ca="1" si="46"/>
        <v>0.79345603271983578</v>
      </c>
      <c r="BT118" t="str">
        <f ca="1">OFFSET([1]EquipTable!$A$1,ROW()-1,0)</f>
        <v>Equip8102</v>
      </c>
    </row>
    <row r="119" spans="1:72">
      <c r="A119">
        <v>12</v>
      </c>
      <c r="B119">
        <v>7</v>
      </c>
      <c r="C119">
        <f t="shared" si="32"/>
        <v>0</v>
      </c>
      <c r="D119">
        <f t="shared" ca="1" si="51"/>
        <v>0.68349371915641244</v>
      </c>
      <c r="E119">
        <f t="shared" ca="1" si="51"/>
        <v>0.48786176470798126</v>
      </c>
      <c r="F119">
        <f t="shared" ca="1" si="51"/>
        <v>0.39819940802731679</v>
      </c>
      <c r="G119">
        <f t="shared" ca="1" si="51"/>
        <v>0.29218388554813313</v>
      </c>
      <c r="H119">
        <f t="shared" ca="1" si="51"/>
        <v>0.10770449446875052</v>
      </c>
      <c r="I119">
        <f t="shared" ca="1" si="51"/>
        <v>0.69002609262184478</v>
      </c>
      <c r="M119" t="str">
        <f t="shared" ca="1" si="33"/>
        <v>지정 장비</v>
      </c>
      <c r="N119" t="str">
        <f t="shared" ca="1" si="34"/>
        <v>Equip5301</v>
      </c>
      <c r="O119">
        <f t="shared" ca="1" si="35"/>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GO</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INT(VLOOKUP($M119,$AN:$BA,MATCH($AX$1,$AN$1:$BA$1,0),0)*(VLOOKUP($N119,[2]ActorTable!$1:$1048576,MATCH("표준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VLOOKUP($M119,$AN:$BA,MATCH($AZ$1,$AN$1:$BA$1,0),0)+INT($H119*(VLOOKUP($M119,$AN:$BA,MATCH($BA$1,$AN$1:$BA$1,0),0)-VLOOKUP($M119,$AN:$BA,MATCH($AZ$1,$AN$1:$BA$1,0),0)+1))),
IF($M119="지정 캐릭터 PP",
  IF(AND(OR($B119=10,$B119=11),$M119=OFFSET($M119,-1,0)),OFFSET(Q119,-1,0),
    INT($O119*VLOOKUP($M119,$AN:$BA,MATCH($AX$1,$AN$1:$BA$1,0),0)*IF($O119&lt;=15,1,1+($O119-15)^0.5/8)*CHOOSE(MID($N119,7,1)+1,1,1.25,2))),
"그외없음")))))))</f>
        <v>삭제</v>
      </c>
      <c r="R119">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영웅등급"),VLOOKUP($M119,$AN:$BA,MATCH($AX$1,$AN$1:$BA$1,0),0),
IF(OR($M119="지정 캐릭터",IF(ISERROR(FIND("지정 캐릭터 LBP",$M119)),0,1)),
  IF(AND(OR($B119=10,$B119=11),$M119=OFFSET($M119,-1,0)),OFFSET(R119,-1,0),
    INT(VLOOKUP($M119,$AN:$BA,MATCH($AX$1,$AN$1:$BA$1,0),0)*(VLOOKUP($N119,[2]ActorTable!$1:$1048576,MATCH("표준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VLOOKUP($M119,$AN:$BA,MATCH($AX$1,$AN$1:$BA$1,0),0)+INT($I119*(VLOOKUP($M119,$AN:$BA,MATCH($AY$1,$AN$1:$BA$1,0),0)-VLOOKUP($M119,$AN:$BA,MATCH($AX$1,$AN$1:$BA$1,0),0)+1))),
IF($M119="지정 캐릭터 PP",
  IF(AND(OR($B119=10,$B119=11),$M119=OFFSET($M119,-1,0)),OFFSET(R119,-1,0),
    INT($O119*VLOOKUP($M119,$AN:$BA,MATCH($AX$1,$AN$1:$BA$1,0),0)*IF($O119&lt;=15,1,1+($O119-15)^0.5/8)*CHOOSE(MID($N119,7,1)+1,1,1.25,2)*(VLOOKUP($M119,$AN:$BA,MATCH($AY$1,$AN$1:$BA$1,0),0)+$I119*(VLOOKUP($M119,$AN:$BA,MATCH($AZ$1,$AN$1:$BA$1,0),0)-VLOOKUP($M119,$AN:$BA,MATCH($AY$1,$AN$1:$BA$1,0),0))))),
IF(OR($M119="안 지정 캐릭터 PP 일반등급",$M119="안 지정 캐릭터 PP 영웅등급"),
  IF(AND(OR($B119=10,$B119=11),$M119=OFFSET($M119,-1,0)),OFFSET(R119,-1,0),
    $O119*VLOOKUP($M119,$AN:$BA,MATCH($AX$1,$AN$1:$BA$1,0),0)),
"그외없음")))))))</f>
        <v>7700</v>
      </c>
      <c r="S119" t="str">
        <f ca="1">IF(OR(ISNUMBER(N119),N119="삭제"),"",
IF(LEFT(N119,5)="Equip",
  IF($BN$1&lt;VLOOKUP(N119,[1]EquipTable!$1:$1048576,MATCH("업데이트순번",[1]EquipTable!$1:$1,0),0),"업데이트순번이상",""),
IF(LEFT(N119,5)="Actor",
  IF($BW$1&lt;VLOOKUP(N119,[2]ActorTable!$1:$1048576,MATCH("업데이트순번",[2]ActorTable!$1:$1,0),0),"업데이트순번이상",""),
"그외없음")))</f>
        <v/>
      </c>
      <c r="T119">
        <f t="shared" ca="1" si="36"/>
        <v>0</v>
      </c>
      <c r="U119" t="s">
        <v>83</v>
      </c>
      <c r="V119" t="s">
        <v>263</v>
      </c>
      <c r="W119">
        <v>1</v>
      </c>
      <c r="X119" t="s">
        <v>129</v>
      </c>
      <c r="Z119">
        <v>900</v>
      </c>
      <c r="AA119" t="str">
        <f t="shared" ca="1" si="37"/>
        <v>fe</v>
      </c>
      <c r="AB119" t="s">
        <v>83</v>
      </c>
      <c r="AC119" t="s">
        <v>114</v>
      </c>
      <c r="AD119">
        <v>1</v>
      </c>
      <c r="AE119" t="s">
        <v>129</v>
      </c>
      <c r="AG119">
        <v>3300</v>
      </c>
      <c r="AH119" t="str">
        <f t="shared" si="38"/>
        <v/>
      </c>
      <c r="AI119" t="str">
        <f ca="1">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성스러운 휘장</v>
      </c>
      <c r="AJ119">
        <v>1</v>
      </c>
      <c r="AK119"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v>
      </c>
      <c r="AL119" t="str">
        <f t="shared" ca="1" si="39"/>
        <v>{"dy":12,"sl":7,"tp":"fe","vl":"Equip5201","cn":1,"pt":"GO","pr":3300}</v>
      </c>
      <c r="BK119">
        <f ca="1">IF(VLOOKUP($BT119,[1]EquipTable!$1:$1048576,MATCH("업데이트순번",[1]EquipTable!$1:$1,0),0)&lt;=$BN$1,1,0)
*IF(MID(BT119,7,1)="4",0.1,1)</f>
        <v>1</v>
      </c>
      <c r="BL119">
        <f ca="1">IF(VLOOKUP($BT119,[1]EquipTable!$1:$1048576,MATCH("업데이트순번",[1]EquipTable!$1:$1,0),0)&lt;=$BN$1,1,0)
*IF(MID(BT119,7,1)="4",0.1,1)
*IF(AND(MID(BT119,7,1)&lt;&gt;"4",OR(MID(BT119,6,1)="6",MID(BT119,6,1)="7")),3,1)</f>
        <v>1</v>
      </c>
      <c r="BM119">
        <f ca="1">IF(VLOOKUP($BT119,[1]EquipTable!$1:$1048576,MATCH("업데이트순번",[1]EquipTable!$1:$1,0),0)&lt;=$BN$1,1,0)
*IF(MID(BT119,7,1)="4",0.1,1)
*IF(AND(MID(BT119,7,1)&lt;&gt;"4",MID(BT119,6,1)="8"),4,1)</f>
        <v>4</v>
      </c>
      <c r="BN119">
        <f t="shared" ca="1" si="41"/>
        <v>1.3550135501355014E-2</v>
      </c>
      <c r="BO119">
        <f t="shared" ca="1" si="42"/>
        <v>9.4517958412098316E-3</v>
      </c>
      <c r="BP119">
        <f t="shared" ca="1" si="43"/>
        <v>4.0899795501022497E-2</v>
      </c>
      <c r="BQ119">
        <f t="shared" ca="1" si="44"/>
        <v>0.94308943089430763</v>
      </c>
      <c r="BR119">
        <f t="shared" ca="1" si="45"/>
        <v>0.96030245746691911</v>
      </c>
      <c r="BS119">
        <f t="shared" ca="1" si="46"/>
        <v>0.8343558282208583</v>
      </c>
      <c r="BT119" t="str">
        <f ca="1">OFFSET([1]EquipTable!$A$1,ROW()-1,0)</f>
        <v>Equip8201</v>
      </c>
    </row>
    <row r="120" spans="1:72">
      <c r="A120">
        <v>12</v>
      </c>
      <c r="B120">
        <v>8</v>
      </c>
      <c r="C120">
        <f t="shared" si="32"/>
        <v>0</v>
      </c>
      <c r="D120">
        <f t="shared" ca="1" si="51"/>
        <v>9.1314875492592429E-2</v>
      </c>
      <c r="E120">
        <f t="shared" ca="1" si="51"/>
        <v>0.6117792864358389</v>
      </c>
      <c r="F120">
        <f t="shared" ca="1" si="51"/>
        <v>9.6301186564268337E-2</v>
      </c>
      <c r="G120">
        <f t="shared" ca="1" si="51"/>
        <v>0.47247981664768524</v>
      </c>
      <c r="H120">
        <f t="shared" ca="1" si="51"/>
        <v>0.82054684240461562</v>
      </c>
      <c r="I120">
        <f t="shared" ca="1" si="51"/>
        <v>0.73480681344989252</v>
      </c>
      <c r="M120" t="str">
        <f t="shared" ca="1" si="33"/>
        <v>삭제</v>
      </c>
      <c r="N120" t="str">
        <f t="shared" ca="1" si="34"/>
        <v>삭제</v>
      </c>
      <c r="O120" t="str">
        <f t="shared" ca="1" si="35"/>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INT(VLOOKUP($M120,$AN:$BA,MATCH($AX$1,$AN$1:$BA$1,0),0)*(VLOOKUP($N120,[2]ActorTable!$1:$1048576,MATCH("표준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VLOOKUP($M120,$AN:$BA,MATCH($AZ$1,$AN$1:$BA$1,0),0)+INT($H120*(VLOOKUP($M120,$AN:$BA,MATCH($BA$1,$AN$1:$BA$1,0),0)-VLOOKUP($M120,$AN:$BA,MATCH($AZ$1,$AN$1:$BA$1,0),0)+1))),
IF($M120="지정 캐릭터 PP",
  IF(AND(OR($B120=10,$B120=11),$M120=OFFSET($M120,-1,0)),OFFSET(Q120,-1,0),
    INT($O120*VLOOKUP($M120,$AN:$BA,MATCH($AX$1,$AN$1:$BA$1,0),0)*IF($O120&lt;=15,1,1+($O120-15)^0.5/8)*CHOOSE(MID($N120,7,1)+1,1,1.25,2))),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영웅등급"),VLOOKUP($M120,$AN:$BA,MATCH($AX$1,$AN$1:$BA$1,0),0),
IF(OR($M120="지정 캐릭터",IF(ISERROR(FIND("지정 캐릭터 LBP",$M120)),0,1)),
  IF(AND(OR($B120=10,$B120=11),$M120=OFFSET($M120,-1,0)),OFFSET(R120,-1,0),
    INT(VLOOKUP($M120,$AN:$BA,MATCH($AX$1,$AN$1:$BA$1,0),0)*(VLOOKUP($N120,[2]ActorTable!$1:$1048576,MATCH("표준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VLOOKUP($M120,$AN:$BA,MATCH($AX$1,$AN$1:$BA$1,0),0)+INT($I120*(VLOOKUP($M120,$AN:$BA,MATCH($AY$1,$AN$1:$BA$1,0),0)-VLOOKUP($M120,$AN:$BA,MATCH($AX$1,$AN$1:$BA$1,0),0)+1))),
IF($M120="지정 캐릭터 PP",
  IF(AND(OR($B120=10,$B120=11),$M120=OFFSET($M120,-1,0)),OFFSET(R120,-1,0),
    INT($O120*VLOOKUP($M120,$AN:$BA,MATCH($AX$1,$AN$1:$BA$1,0),0)*IF($O120&lt;=15,1,1+($O120-15)^0.5/8)*CHOOSE(MID($N120,7,1)+1,1,1.25,2)*(VLOOKUP($M120,$AN:$BA,MATCH($AY$1,$AN$1:$BA$1,0),0)+$I120*(VLOOKUP($M120,$AN:$BA,MATCH($AZ$1,$AN$1:$BA$1,0),0)-VLOOKUP($M120,$AN:$BA,MATCH($AY$1,$AN$1:$BA$1,0),0))))),
IF(OR($M120="안 지정 캐릭터 PP 일반등급",$M120="안 지정 캐릭터 PP 영웅등급"),
  IF(AND(OR($B120=10,$B120=11),$M120=OFFSET($M120,-1,0)),OFFSET(R120,-1,0),
    $O120*VLOOKUP($M120,$AN:$BA,MATCH($AX$1,$AN$1:$BA$1,0),0)),
"그외없음")))))))</f>
        <v>삭제</v>
      </c>
      <c r="S120" t="str">
        <f ca="1">IF(OR(ISNUMBER(N120),N120="삭제"),"",
IF(LEFT(N120,5)="Equip",
  IF($BN$1&lt;VLOOKUP(N120,[1]EquipTable!$1:$1048576,MATCH("업데이트순번",[1]EquipTable!$1:$1,0),0),"업데이트순번이상",""),
IF(LEFT(N120,5)="Actor",
  IF($BW$1&lt;VLOOKUP(N120,[2]ActorTable!$1:$1048576,MATCH("업데이트순번",[2]ActorTable!$1:$1,0),0),"업데이트순번이상",""),
"그외없음")))</f>
        <v/>
      </c>
      <c r="T120">
        <f t="shared" ca="1" si="36"/>
        <v>0</v>
      </c>
      <c r="AA120" t="str">
        <f t="shared" ca="1" si="37"/>
        <v/>
      </c>
      <c r="AH120" t="str">
        <f t="shared" si="38"/>
        <v/>
      </c>
      <c r="AI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
      </c>
      <c r="AJ120">
        <v>1</v>
      </c>
      <c r="AK120"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v>
      </c>
      <c r="AL120" t="str">
        <f t="shared" ca="1" si="39"/>
        <v>{"dy":12,"sl":8}</v>
      </c>
      <c r="BK120">
        <f ca="1">IF(VLOOKUP($BT120,[1]EquipTable!$1:$1048576,MATCH("업데이트순번",[1]EquipTable!$1:$1,0),0)&lt;=$BN$1,1,0)
*IF(MID(BT120,7,1)="4",0.1,1)</f>
        <v>1</v>
      </c>
      <c r="BL120">
        <f ca="1">IF(VLOOKUP($BT120,[1]EquipTable!$1:$1048576,MATCH("업데이트순번",[1]EquipTable!$1:$1,0),0)&lt;=$BN$1,1,0)
*IF(MID(BT120,7,1)="4",0.1,1)
*IF(AND(MID(BT120,7,1)&lt;&gt;"4",OR(MID(BT120,6,1)="6",MID(BT120,6,1)="7")),3,1)</f>
        <v>1</v>
      </c>
      <c r="BM120">
        <f ca="1">IF(VLOOKUP($BT120,[1]EquipTable!$1:$1048576,MATCH("업데이트순번",[1]EquipTable!$1:$1,0),0)&lt;=$BN$1,1,0)
*IF(MID(BT120,7,1)="4",0.1,1)
*IF(AND(MID(BT120,7,1)&lt;&gt;"4",MID(BT120,6,1)="8"),4,1)</f>
        <v>4</v>
      </c>
      <c r="BN120">
        <f t="shared" ca="1" si="41"/>
        <v>1.3550135501355014E-2</v>
      </c>
      <c r="BO120">
        <f t="shared" ca="1" si="42"/>
        <v>9.4517958412098316E-3</v>
      </c>
      <c r="BP120">
        <f t="shared" ca="1" si="43"/>
        <v>4.0899795501022497E-2</v>
      </c>
      <c r="BQ120">
        <f t="shared" ca="1" si="44"/>
        <v>0.95663956639566261</v>
      </c>
      <c r="BR120">
        <f t="shared" ca="1" si="45"/>
        <v>0.96975425330812892</v>
      </c>
      <c r="BS120">
        <f t="shared" ca="1" si="46"/>
        <v>0.87525562372188082</v>
      </c>
      <c r="BT120" t="str">
        <f ca="1">OFFSET([1]EquipTable!$A$1,ROW()-1,0)</f>
        <v>Equip8202</v>
      </c>
    </row>
    <row r="121" spans="1:72">
      <c r="A121">
        <v>12</v>
      </c>
      <c r="B121">
        <v>9</v>
      </c>
      <c r="C121">
        <f t="shared" si="32"/>
        <v>0</v>
      </c>
      <c r="D121">
        <f t="shared" ca="1" si="51"/>
        <v>7.2380387078453068E-2</v>
      </c>
      <c r="E121">
        <f t="shared" ca="1" si="51"/>
        <v>0.79752396690799099</v>
      </c>
      <c r="F121">
        <f t="shared" ca="1" si="51"/>
        <v>0.33005211369013399</v>
      </c>
      <c r="G121">
        <f t="shared" ca="1" si="51"/>
        <v>0.65696373363639005</v>
      </c>
      <c r="H121">
        <f t="shared" ca="1" si="51"/>
        <v>0.80781503900145923</v>
      </c>
      <c r="I121">
        <f t="shared" ca="1" si="51"/>
        <v>0.66492883665349467</v>
      </c>
      <c r="M121" t="str">
        <f t="shared" ca="1" si="33"/>
        <v>삭제</v>
      </c>
      <c r="N121" t="str">
        <f t="shared" ca="1" si="34"/>
        <v>삭제</v>
      </c>
      <c r="O121" t="str">
        <f t="shared" ca="1" si="35"/>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INT(VLOOKUP($M121,$AN:$BA,MATCH($AX$1,$AN$1:$BA$1,0),0)*(VLOOKUP($N121,[2]ActorTable!$1:$1048576,MATCH("표준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VLOOKUP($M121,$AN:$BA,MATCH($AZ$1,$AN$1:$BA$1,0),0)+INT($H121*(VLOOKUP($M121,$AN:$BA,MATCH($BA$1,$AN$1:$BA$1,0),0)-VLOOKUP($M121,$AN:$BA,MATCH($AZ$1,$AN$1:$BA$1,0),0)+1))),
IF($M121="지정 캐릭터 PP",
  IF(AND(OR($B121=10,$B121=11),$M121=OFFSET($M121,-1,0)),OFFSET(Q121,-1,0),
    INT($O121*VLOOKUP($M121,$AN:$BA,MATCH($AX$1,$AN$1:$BA$1,0),0)*IF($O121&lt;=15,1,1+($O121-15)^0.5/8)*CHOOSE(MID($N121,7,1)+1,1,1.25,2))),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영웅등급"),VLOOKUP($M121,$AN:$BA,MATCH($AX$1,$AN$1:$BA$1,0),0),
IF(OR($M121="지정 캐릭터",IF(ISERROR(FIND("지정 캐릭터 LBP",$M121)),0,1)),
  IF(AND(OR($B121=10,$B121=11),$M121=OFFSET($M121,-1,0)),OFFSET(R121,-1,0),
    INT(VLOOKUP($M121,$AN:$BA,MATCH($AX$1,$AN$1:$BA$1,0),0)*(VLOOKUP($N121,[2]ActorTable!$1:$1048576,MATCH("표준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VLOOKUP($M121,$AN:$BA,MATCH($AX$1,$AN$1:$BA$1,0),0)+INT($I121*(VLOOKUP($M121,$AN:$BA,MATCH($AY$1,$AN$1:$BA$1,0),0)-VLOOKUP($M121,$AN:$BA,MATCH($AX$1,$AN$1:$BA$1,0),0)+1))),
IF($M121="지정 캐릭터 PP",
  IF(AND(OR($B121=10,$B121=11),$M121=OFFSET($M121,-1,0)),OFFSET(R121,-1,0),
    INT($O121*VLOOKUP($M121,$AN:$BA,MATCH($AX$1,$AN$1:$BA$1,0),0)*IF($O121&lt;=15,1,1+($O121-15)^0.5/8)*CHOOSE(MID($N121,7,1)+1,1,1.25,2)*(VLOOKUP($M121,$AN:$BA,MATCH($AY$1,$AN$1:$BA$1,0),0)+$I121*(VLOOKUP($M121,$AN:$BA,MATCH($AZ$1,$AN$1:$BA$1,0),0)-VLOOKUP($M121,$AN:$BA,MATCH($AY$1,$AN$1:$BA$1,0),0))))),
IF(OR($M121="안 지정 캐릭터 PP 일반등급",$M121="안 지정 캐릭터 PP 영웅등급"),
  IF(AND(OR($B121=10,$B121=11),$M121=OFFSET($M121,-1,0)),OFFSET(R121,-1,0),
    $O121*VLOOKUP($M121,$AN:$BA,MATCH($AX$1,$AN$1:$BA$1,0),0)),
"그외없음")))))))</f>
        <v>삭제</v>
      </c>
      <c r="S121" t="str">
        <f ca="1">IF(OR(ISNUMBER(N121),N121="삭제"),"",
IF(LEFT(N121,5)="Equip",
  IF($BN$1&lt;VLOOKUP(N121,[1]EquipTable!$1:$1048576,MATCH("업데이트순번",[1]EquipTable!$1:$1,0),0),"업데이트순번이상",""),
IF(LEFT(N121,5)="Actor",
  IF($BW$1&lt;VLOOKUP(N121,[2]ActorTable!$1:$1048576,MATCH("업데이트순번",[2]ActorTable!$1:$1,0),0),"업데이트순번이상",""),
"그외없음")))</f>
        <v/>
      </c>
      <c r="T121">
        <f t="shared" ca="1" si="36"/>
        <v>0</v>
      </c>
      <c r="AA121" t="str">
        <f t="shared" ca="1" si="37"/>
        <v/>
      </c>
      <c r="AH121" t="str">
        <f t="shared" si="38"/>
        <v/>
      </c>
      <c r="AI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
      </c>
      <c r="AJ121">
        <v>1</v>
      </c>
      <c r="AK121"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v>
      </c>
      <c r="AL121" t="str">
        <f t="shared" ca="1" si="39"/>
        <v>{"dy":12,"sl":9}</v>
      </c>
      <c r="BK121">
        <f ca="1">IF(VLOOKUP($BT121,[1]EquipTable!$1:$1048576,MATCH("업데이트순번",[1]EquipTable!$1:$1,0),0)&lt;=$BN$1,1,0)
*IF(MID(BT121,7,1)="4",0.1,1)</f>
        <v>1</v>
      </c>
      <c r="BL121">
        <f ca="1">IF(VLOOKUP($BT121,[1]EquipTable!$1:$1048576,MATCH("업데이트순번",[1]EquipTable!$1:$1,0),0)&lt;=$BN$1,1,0)
*IF(MID(BT121,7,1)="4",0.1,1)
*IF(AND(MID(BT121,7,1)&lt;&gt;"4",OR(MID(BT121,6,1)="6",MID(BT121,6,1)="7")),3,1)</f>
        <v>1</v>
      </c>
      <c r="BM121">
        <f ca="1">IF(VLOOKUP($BT121,[1]EquipTable!$1:$1048576,MATCH("업데이트순번",[1]EquipTable!$1:$1,0),0)&lt;=$BN$1,1,0)
*IF(MID(BT121,7,1)="4",0.1,1)
*IF(AND(MID(BT121,7,1)&lt;&gt;"4",MID(BT121,6,1)="8"),4,1)</f>
        <v>4</v>
      </c>
      <c r="BN121">
        <f t="shared" ca="1" si="41"/>
        <v>1.3550135501355014E-2</v>
      </c>
      <c r="BO121">
        <f t="shared" ca="1" si="42"/>
        <v>9.4517958412098316E-3</v>
      </c>
      <c r="BP121">
        <f t="shared" ca="1" si="43"/>
        <v>4.0899795501022497E-2</v>
      </c>
      <c r="BQ121">
        <f t="shared" ca="1" si="44"/>
        <v>0.97018970189701759</v>
      </c>
      <c r="BR121">
        <f t="shared" ca="1" si="45"/>
        <v>0.97920604914933873</v>
      </c>
      <c r="BS121">
        <f t="shared" ca="1" si="46"/>
        <v>0.91615541922290333</v>
      </c>
      <c r="BT121" t="str">
        <f ca="1">OFFSET([1]EquipTable!$A$1,ROW()-1,0)</f>
        <v>Equip8301</v>
      </c>
    </row>
    <row r="122" spans="1:72">
      <c r="A122">
        <v>13</v>
      </c>
      <c r="B122">
        <v>0</v>
      </c>
      <c r="C122">
        <f t="shared" si="32"/>
        <v>0</v>
      </c>
      <c r="D122">
        <f t="shared" ref="D122:I131" ca="1" si="52">RAND()</f>
        <v>0.68466642335374972</v>
      </c>
      <c r="E122">
        <f t="shared" ca="1" si="52"/>
        <v>0.1328109852517626</v>
      </c>
      <c r="F122">
        <f t="shared" ca="1" si="52"/>
        <v>0.56220194509661969</v>
      </c>
      <c r="G122">
        <f t="shared" ca="1" si="52"/>
        <v>0.17000706583783298</v>
      </c>
      <c r="H122">
        <f t="shared" ca="1" si="52"/>
        <v>0.99833439513591637</v>
      </c>
      <c r="I122">
        <f t="shared" ca="1" si="52"/>
        <v>0.6972792591058683</v>
      </c>
      <c r="M122" t="str">
        <f t="shared" ca="1" si="33"/>
        <v>지정 장비</v>
      </c>
      <c r="N122" t="str">
        <f t="shared" ca="1" si="34"/>
        <v>Equip1002</v>
      </c>
      <c r="O122">
        <f t="shared" ca="1" si="35"/>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GO</v>
      </c>
      <c r="Q122" t="str">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INT(VLOOKUP($M122,$AN:$BA,MATCH($AX$1,$AN$1:$BA$1,0),0)*(VLOOKUP($N122,[2]ActorTable!$1:$1048576,MATCH("표준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VLOOKUP($M122,$AN:$BA,MATCH($AZ$1,$AN$1:$BA$1,0),0)+INT($H122*(VLOOKUP($M122,$AN:$BA,MATCH($BA$1,$AN$1:$BA$1,0),0)-VLOOKUP($M122,$AN:$BA,MATCH($AZ$1,$AN$1:$BA$1,0),0)+1))),
IF($M122="지정 캐릭터 PP",
  IF(AND(OR($B122=10,$B122=11),$M122=OFFSET($M122,-1,0)),OFFSET(Q122,-1,0),
    INT($O122*VLOOKUP($M122,$AN:$BA,MATCH($AX$1,$AN$1:$BA$1,0),0)*IF($O122&lt;=15,1,1+($O122-15)^0.5/8)*CHOOSE(MID($N122,7,1)+1,1,1.25,2))),
"그외없음")))))))</f>
        <v>삭제</v>
      </c>
      <c r="R122">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영웅등급"),VLOOKUP($M122,$AN:$BA,MATCH($AX$1,$AN$1:$BA$1,0),0),
IF(OR($M122="지정 캐릭터",IF(ISERROR(FIND("지정 캐릭터 LBP",$M122)),0,1)),
  IF(AND(OR($B122=10,$B122=11),$M122=OFFSET($M122,-1,0)),OFFSET(R122,-1,0),
    INT(VLOOKUP($M122,$AN:$BA,MATCH($AX$1,$AN$1:$BA$1,0),0)*(VLOOKUP($N122,[2]ActorTable!$1:$1048576,MATCH("표준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VLOOKUP($M122,$AN:$BA,MATCH($AX$1,$AN$1:$BA$1,0),0)+INT($I122*(VLOOKUP($M122,$AN:$BA,MATCH($AY$1,$AN$1:$BA$1,0),0)-VLOOKUP($M122,$AN:$BA,MATCH($AX$1,$AN$1:$BA$1,0),0)+1))),
IF($M122="지정 캐릭터 PP",
  IF(AND(OR($B122=10,$B122=11),$M122=OFFSET($M122,-1,0)),OFFSET(R122,-1,0),
    INT($O122*VLOOKUP($M122,$AN:$BA,MATCH($AX$1,$AN$1:$BA$1,0),0)*IF($O122&lt;=15,1,1+($O122-15)^0.5/8)*CHOOSE(MID($N122,7,1)+1,1,1.25,2)*(VLOOKUP($M122,$AN:$BA,MATCH($AY$1,$AN$1:$BA$1,0),0)+$I122*(VLOOKUP($M122,$AN:$BA,MATCH($AZ$1,$AN$1:$BA$1,0),0)-VLOOKUP($M122,$AN:$BA,MATCH($AY$1,$AN$1:$BA$1,0),0))))),
IF(OR($M122="안 지정 캐릭터 PP 일반등급",$M122="안 지정 캐릭터 PP 영웅등급"),
  IF(AND(OR($B122=10,$B122=11),$M122=OFFSET($M122,-1,0)),OFFSET(R122,-1,0),
    $O122*VLOOKUP($M122,$AN:$BA,MATCH($AX$1,$AN$1:$BA$1,0),0)),
"그외없음")))))))</f>
        <v>800</v>
      </c>
      <c r="S122" t="str">
        <f ca="1">IF(OR(ISNUMBER(N122),N122="삭제"),"",
IF(LEFT(N122,5)="Equip",
  IF($BN$1&lt;VLOOKUP(N122,[1]EquipTable!$1:$1048576,MATCH("업데이트순번",[1]EquipTable!$1:$1,0),0),"업데이트순번이상",""),
IF(LEFT(N122,5)="Actor",
  IF($BW$1&lt;VLOOKUP(N122,[2]ActorTable!$1:$1048576,MATCH("업데이트순번",[2]ActorTable!$1:$1,0),0),"업데이트순번이상",""),
"그외없음")))</f>
        <v/>
      </c>
      <c r="T122">
        <f t="shared" ca="1" si="36"/>
        <v>0</v>
      </c>
      <c r="U122" t="s">
        <v>83</v>
      </c>
      <c r="V122" t="s">
        <v>192</v>
      </c>
      <c r="W122">
        <v>1</v>
      </c>
      <c r="X122" t="s">
        <v>129</v>
      </c>
      <c r="Z122">
        <v>74200</v>
      </c>
      <c r="AA122" t="str">
        <f t="shared" ca="1" si="37"/>
        <v>fe</v>
      </c>
      <c r="AB122" t="s">
        <v>83</v>
      </c>
      <c r="AC122" t="s">
        <v>201</v>
      </c>
      <c r="AD122">
        <v>1</v>
      </c>
      <c r="AE122" t="s">
        <v>129</v>
      </c>
      <c r="AG122">
        <v>1500</v>
      </c>
      <c r="AH122" t="str">
        <f t="shared" si="38"/>
        <v/>
      </c>
      <c r="AI122" t="str">
        <f ca="1">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몬스터 세포</v>
      </c>
      <c r="AJ122">
        <v>1</v>
      </c>
      <c r="AK122"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v>
      </c>
      <c r="AL122" t="str">
        <f t="shared" ca="1" si="39"/>
        <v>{"dy":13,"sl":0,"tp":"fe","vl":"Equip2102","cn":1,"pt":"GO","pr":1500}</v>
      </c>
      <c r="BK122">
        <f ca="1">IF(VLOOKUP($BT122,[1]EquipTable!$1:$1048576,MATCH("업데이트순번",[1]EquipTable!$1:$1,0),0)&lt;=$BN$1,1,0)
*IF(MID(BT122,7,1)="4",0.1,1)</f>
        <v>1</v>
      </c>
      <c r="BL122">
        <f ca="1">IF(VLOOKUP($BT122,[1]EquipTable!$1:$1048576,MATCH("업데이트순번",[1]EquipTable!$1:$1,0),0)&lt;=$BN$1,1,0)
*IF(MID(BT122,7,1)="4",0.1,1)
*IF(AND(MID(BT122,7,1)&lt;&gt;"4",OR(MID(BT122,6,1)="6",MID(BT122,6,1)="7")),3,1)</f>
        <v>1</v>
      </c>
      <c r="BM122">
        <f ca="1">IF(VLOOKUP($BT122,[1]EquipTable!$1:$1048576,MATCH("업데이트순번",[1]EquipTable!$1:$1,0),0)&lt;=$BN$1,1,0)
*IF(MID(BT122,7,1)="4",0.1,1)
*IF(AND(MID(BT122,7,1)&lt;&gt;"4",MID(BT122,6,1)="8"),4,1)</f>
        <v>4</v>
      </c>
      <c r="BN122">
        <f t="shared" ca="1" si="41"/>
        <v>1.3550135501355014E-2</v>
      </c>
      <c r="BO122">
        <f t="shared" ca="1" si="42"/>
        <v>9.4517958412098316E-3</v>
      </c>
      <c r="BP122">
        <f t="shared" ca="1" si="43"/>
        <v>4.0899795501022497E-2</v>
      </c>
      <c r="BQ122">
        <f t="shared" ca="1" si="44"/>
        <v>0.98373983739837256</v>
      </c>
      <c r="BR122">
        <f t="shared" ca="1" si="45"/>
        <v>0.98865784499054854</v>
      </c>
      <c r="BS122">
        <f t="shared" ca="1" si="46"/>
        <v>0.95705521472392585</v>
      </c>
      <c r="BT122" t="str">
        <f ca="1">OFFSET([1]EquipTable!$A$1,ROW()-1,0)</f>
        <v>Equip8302</v>
      </c>
    </row>
    <row r="123" spans="1:72">
      <c r="A123">
        <v>13</v>
      </c>
      <c r="B123">
        <v>1</v>
      </c>
      <c r="C123">
        <f t="shared" si="32"/>
        <v>0</v>
      </c>
      <c r="D123">
        <f t="shared" ca="1" si="52"/>
        <v>0.98780053941168111</v>
      </c>
      <c r="E123">
        <f t="shared" ca="1" si="52"/>
        <v>0.72685936400031592</v>
      </c>
      <c r="F123">
        <f t="shared" ca="1" si="52"/>
        <v>0.75859549886602218</v>
      </c>
      <c r="G123">
        <f t="shared" ca="1" si="52"/>
        <v>0.36524834956077223</v>
      </c>
      <c r="H123">
        <f t="shared" ca="1" si="52"/>
        <v>0.74255915751260382</v>
      </c>
      <c r="I123">
        <f t="shared" ca="1" si="52"/>
        <v>0.63094621727661182</v>
      </c>
      <c r="M123" t="str">
        <f t="shared" ca="1" si="33"/>
        <v>지정 장비</v>
      </c>
      <c r="N123" t="str">
        <f t="shared" ca="1" si="34"/>
        <v>Equip6201</v>
      </c>
      <c r="O123">
        <f t="shared" ca="1" si="35"/>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DI</v>
      </c>
      <c r="Q123" t="str">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INT(VLOOKUP($M123,$AN:$BA,MATCH($AX$1,$AN$1:$BA$1,0),0)*(VLOOKUP($N123,[2]ActorTable!$1:$1048576,MATCH("표준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VLOOKUP($M123,$AN:$BA,MATCH($AZ$1,$AN$1:$BA$1,0),0)+INT($H123*(VLOOKUP($M123,$AN:$BA,MATCH($BA$1,$AN$1:$BA$1,0),0)-VLOOKUP($M123,$AN:$BA,MATCH($AZ$1,$AN$1:$BA$1,0),0)+1))),
IF($M123="지정 캐릭터 PP",
  IF(AND(OR($B123=10,$B123=11),$M123=OFFSET($M123,-1,0)),OFFSET(Q123,-1,0),
    INT($O123*VLOOKUP($M123,$AN:$BA,MATCH($AX$1,$AN$1:$BA$1,0),0)*IF($O123&lt;=15,1,1+($O123-15)^0.5/8)*CHOOSE(MID($N123,7,1)+1,1,1.25,2))),
"그외없음")))))))</f>
        <v>삭제</v>
      </c>
      <c r="R123">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영웅등급"),VLOOKUP($M123,$AN:$BA,MATCH($AX$1,$AN$1:$BA$1,0),0),
IF(OR($M123="지정 캐릭터",IF(ISERROR(FIND("지정 캐릭터 LBP",$M123)),0,1)),
  IF(AND(OR($B123=10,$B123=11),$M123=OFFSET($M123,-1,0)),OFFSET(R123,-1,0),
    INT(VLOOKUP($M123,$AN:$BA,MATCH($AX$1,$AN$1:$BA$1,0),0)*(VLOOKUP($N123,[2]ActorTable!$1:$1048576,MATCH("표준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VLOOKUP($M123,$AN:$BA,MATCH($AX$1,$AN$1:$BA$1,0),0)+INT($I123*(VLOOKUP($M123,$AN:$BA,MATCH($AY$1,$AN$1:$BA$1,0),0)-VLOOKUP($M123,$AN:$BA,MATCH($AX$1,$AN$1:$BA$1,0),0)+1))),
IF($M123="지정 캐릭터 PP",
  IF(AND(OR($B123=10,$B123=11),$M123=OFFSET($M123,-1,0)),OFFSET(R123,-1,0),
    INT($O123*VLOOKUP($M123,$AN:$BA,MATCH($AX$1,$AN$1:$BA$1,0),0)*IF($O123&lt;=15,1,1+($O123-15)^0.5/8)*CHOOSE(MID($N123,7,1)+1,1,1.25,2)*(VLOOKUP($M123,$AN:$BA,MATCH($AY$1,$AN$1:$BA$1,0),0)+$I123*(VLOOKUP($M123,$AN:$BA,MATCH($AZ$1,$AN$1:$BA$1,0),0)-VLOOKUP($M123,$AN:$BA,MATCH($AY$1,$AN$1:$BA$1,0),0))))),
IF(OR($M123="안 지정 캐릭터 PP 일반등급",$M123="안 지정 캐릭터 PP 영웅등급"),
  IF(AND(OR($B123=10,$B123=11),$M123=OFFSET($M123,-1,0)),OFFSET(R123,-1,0),
    $O123*VLOOKUP($M123,$AN:$BA,MATCH($AX$1,$AN$1:$BA$1,0),0)),
"그외없음")))))))</f>
        <v>15</v>
      </c>
      <c r="S123" t="str">
        <f ca="1">IF(OR(ISNUMBER(N123),N123="삭제"),"",
IF(LEFT(N123,5)="Equip",
  IF($BN$1&lt;VLOOKUP(N123,[1]EquipTable!$1:$1048576,MATCH("업데이트순번",[1]EquipTable!$1:$1,0),0),"업데이트순번이상",""),
IF(LEFT(N123,5)="Actor",
  IF($BW$1&lt;VLOOKUP(N123,[2]ActorTable!$1:$1048576,MATCH("업데이트순번",[2]ActorTable!$1:$1,0),0),"업데이트순번이상",""),
"그외없음")))</f>
        <v/>
      </c>
      <c r="T123">
        <f t="shared" ca="1" si="36"/>
        <v>0</v>
      </c>
      <c r="U123" t="s">
        <v>83</v>
      </c>
      <c r="V123" t="s">
        <v>188</v>
      </c>
      <c r="W123">
        <v>1</v>
      </c>
      <c r="X123" t="s">
        <v>133</v>
      </c>
      <c r="Z123">
        <v>4</v>
      </c>
      <c r="AA123" t="str">
        <f t="shared" ca="1" si="37"/>
        <v>fe</v>
      </c>
      <c r="AB123" t="s">
        <v>83</v>
      </c>
      <c r="AC123" t="s">
        <v>112</v>
      </c>
      <c r="AD123">
        <v>1</v>
      </c>
      <c r="AE123" t="s">
        <v>129</v>
      </c>
      <c r="AG123">
        <v>3900</v>
      </c>
      <c r="AH123" t="str">
        <f t="shared" si="38"/>
        <v/>
      </c>
      <c r="AI123" t="str">
        <f ca="1">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빅 바디</v>
      </c>
      <c r="AJ123">
        <v>1</v>
      </c>
      <c r="AK123"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v>
      </c>
      <c r="AL123" t="str">
        <f t="shared" ca="1" si="39"/>
        <v>{"dy":13,"sl":1,"tp":"fe","vl":"Equip6101","cn":1,"pt":"GO","pr":3900}</v>
      </c>
      <c r="BK123">
        <f ca="1">IF(VLOOKUP($BT123,[1]EquipTable!$1:$1048576,MATCH("업데이트순번",[1]EquipTable!$1:$1,0),0)&lt;=$BN$1,1,0)
*IF(MID(BT123,7,1)="4",0.1,1)</f>
        <v>0.1</v>
      </c>
      <c r="BL123">
        <f ca="1">IF(VLOOKUP($BT123,[1]EquipTable!$1:$1048576,MATCH("업데이트순번",[1]EquipTable!$1:$1,0),0)&lt;=$BN$1,1,0)
*IF(MID(BT123,7,1)="4",0.1,1)
*IF(AND(MID(BT123,7,1)&lt;&gt;"4",OR(MID(BT123,6,1)="6",MID(BT123,6,1)="7")),3,1)</f>
        <v>0.1</v>
      </c>
      <c r="BM123">
        <f ca="1">IF(VLOOKUP($BT123,[1]EquipTable!$1:$1048576,MATCH("업데이트순번",[1]EquipTable!$1:$1,0),0)&lt;=$BN$1,1,0)
*IF(MID(BT123,7,1)="4",0.1,1)
*IF(AND(MID(BT123,7,1)&lt;&gt;"4",MID(BT123,6,1)="8"),4,1)</f>
        <v>0.1</v>
      </c>
      <c r="BN123">
        <f t="shared" ca="1" si="41"/>
        <v>1.3550135501355016E-3</v>
      </c>
      <c r="BO123">
        <f t="shared" ca="1" si="42"/>
        <v>9.4517958412098323E-4</v>
      </c>
      <c r="BP123">
        <f t="shared" ca="1" si="43"/>
        <v>1.0224948875255625E-3</v>
      </c>
      <c r="BQ123">
        <f t="shared" ca="1" si="44"/>
        <v>0.99728997289972754</v>
      </c>
      <c r="BR123">
        <f t="shared" ca="1" si="45"/>
        <v>0.99810964083175835</v>
      </c>
      <c r="BS123">
        <f t="shared" ca="1" si="46"/>
        <v>0.99795501022494837</v>
      </c>
      <c r="BT123" t="str">
        <f ca="1">OFFSET([1]EquipTable!$A$1,ROW()-1,0)</f>
        <v>Equip8401</v>
      </c>
    </row>
    <row r="124" spans="1:72">
      <c r="A124">
        <v>13</v>
      </c>
      <c r="B124">
        <v>2</v>
      </c>
      <c r="C124">
        <f t="shared" si="32"/>
        <v>0</v>
      </c>
      <c r="D124">
        <f t="shared" ca="1" si="52"/>
        <v>0.97134317303406048</v>
      </c>
      <c r="E124">
        <f t="shared" ca="1" si="52"/>
        <v>0.94353070031055553</v>
      </c>
      <c r="F124">
        <f t="shared" ca="1" si="52"/>
        <v>0.56429604030472258</v>
      </c>
      <c r="G124">
        <f t="shared" ca="1" si="52"/>
        <v>0.11935111149378896</v>
      </c>
      <c r="H124">
        <f t="shared" ca="1" si="52"/>
        <v>0.43935981746319452</v>
      </c>
      <c r="I124">
        <f t="shared" ca="1" si="52"/>
        <v>0.46641877431476497</v>
      </c>
      <c r="M124" t="str">
        <f t="shared" ca="1" si="33"/>
        <v>안 지정 캐릭터 PP 영웅등급</v>
      </c>
      <c r="N124">
        <f t="shared" ca="1" si="34"/>
        <v>94353</v>
      </c>
      <c r="O124">
        <f t="shared" ca="1" si="35"/>
        <v>14</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INT(VLOOKUP($M124,$AN:$BA,MATCH($AX$1,$AN$1:$BA$1,0),0)*(VLOOKUP($N124,[2]ActorTable!$1:$1048576,MATCH("표준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VLOOKUP($M124,$AN:$BA,MATCH($AZ$1,$AN$1:$BA$1,0),0)+INT($H124*(VLOOKUP($M124,$AN:$BA,MATCH($BA$1,$AN$1:$BA$1,0),0)-VLOOKUP($M124,$AN:$BA,MATCH($AZ$1,$AN$1:$BA$1,0),0)+1))),
IF($M124="지정 캐릭터 PP",
  IF(AND(OR($B124=10,$B124=11),$M124=OFFSET($M124,-1,0)),OFFSET(Q124,-1,0),
    INT($O124*VLOOKUP($M124,$AN:$BA,MATCH($AX$1,$AN$1:$BA$1,0),0)*IF($O124&lt;=15,1,1+($O124-15)^0.5/8)*CHOOSE(MID($N124,7,1)+1,1,1.25,2))),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영웅등급"),VLOOKUP($M124,$AN:$BA,MATCH($AX$1,$AN$1:$BA$1,0),0),
IF(OR($M124="지정 캐릭터",IF(ISERROR(FIND("지정 캐릭터 LBP",$M124)),0,1)),
  IF(AND(OR($B124=10,$B124=11),$M124=OFFSET($M124,-1,0)),OFFSET(R124,-1,0),
    INT(VLOOKUP($M124,$AN:$BA,MATCH($AX$1,$AN$1:$BA$1,0),0)*(VLOOKUP($N124,[2]ActorTable!$1:$1048576,MATCH("표준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VLOOKUP($M124,$AN:$BA,MATCH($AX$1,$AN$1:$BA$1,0),0)+INT($I124*(VLOOKUP($M124,$AN:$BA,MATCH($AY$1,$AN$1:$BA$1,0),0)-VLOOKUP($M124,$AN:$BA,MATCH($AX$1,$AN$1:$BA$1,0),0)+1))),
IF($M124="지정 캐릭터 PP",
  IF(AND(OR($B124=10,$B124=11),$M124=OFFSET($M124,-1,0)),OFFSET(R124,-1,0),
    INT($O124*VLOOKUP($M124,$AN:$BA,MATCH($AX$1,$AN$1:$BA$1,0),0)*IF($O124&lt;=15,1,1+($O124-15)^0.5/8)*CHOOSE(MID($N124,7,1)+1,1,1.25,2)*(VLOOKUP($M124,$AN:$BA,MATCH($AY$1,$AN$1:$BA$1,0),0)+$I124*(VLOOKUP($M124,$AN:$BA,MATCH($AZ$1,$AN$1:$BA$1,0),0)-VLOOKUP($M124,$AN:$BA,MATCH($AY$1,$AN$1:$BA$1,0),0))))),
IF(OR($M124="안 지정 캐릭터 PP 일반등급",$M124="안 지정 캐릭터 PP 영웅등급"),
  IF(AND(OR($B124=10,$B124=11),$M124=OFFSET($M124,-1,0)),OFFSET(R124,-1,0),
    $O124*VLOOKUP($M124,$AN:$BA,MATCH($AX$1,$AN$1:$BA$1,0),0)),
"그외없음")))))))</f>
        <v>1400</v>
      </c>
      <c r="S124" t="str">
        <f ca="1">IF(OR(ISNUMBER(N124),N124="삭제"),"",
IF(LEFT(N124,5)="Equip",
  IF($BN$1&lt;VLOOKUP(N124,[1]EquipTable!$1:$1048576,MATCH("업데이트순번",[1]EquipTable!$1:$1,0),0),"업데이트순번이상",""),
IF(LEFT(N124,5)="Actor",
  IF($BW$1&lt;VLOOKUP(N124,[2]ActorTable!$1:$1048576,MATCH("업데이트순번",[2]ActorTable!$1:$1,0),0),"업데이트순번이상",""),
"그외없음")))</f>
        <v/>
      </c>
      <c r="T124">
        <f t="shared" ca="1" si="36"/>
        <v>0</v>
      </c>
      <c r="U124" t="s">
        <v>92</v>
      </c>
      <c r="V124">
        <v>52687</v>
      </c>
      <c r="W124">
        <v>12</v>
      </c>
      <c r="X124" t="s">
        <v>129</v>
      </c>
      <c r="Z124">
        <v>1200</v>
      </c>
      <c r="AA124" t="str">
        <f t="shared" ca="1" si="37"/>
        <v>uph</v>
      </c>
      <c r="AB124" t="s">
        <v>92</v>
      </c>
      <c r="AC124">
        <v>1779</v>
      </c>
      <c r="AD124">
        <v>9</v>
      </c>
      <c r="AE124" t="s">
        <v>129</v>
      </c>
      <c r="AG124">
        <v>900</v>
      </c>
      <c r="AH124" t="str">
        <f t="shared" si="38"/>
        <v/>
      </c>
      <c r="AI124" t="str">
        <f>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
      </c>
      <c r="AJ124">
        <v>1</v>
      </c>
      <c r="AK124"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v>
      </c>
      <c r="AL124" t="str">
        <f t="shared" ca="1" si="39"/>
        <v>{"dy":13,"sl":2,"tp":"uph","vl":"1779","cn":9,"pt":"GO","pr":900}</v>
      </c>
      <c r="BK124">
        <f ca="1">IF(VLOOKUP($BT124,[1]EquipTable!$1:$1048576,MATCH("업데이트순번",[1]EquipTable!$1:$1,0),0)&lt;=$BN$1,1,0)
*IF(MID(BT124,7,1)="4",0.1,1)</f>
        <v>0.1</v>
      </c>
      <c r="BL124">
        <f ca="1">IF(VLOOKUP($BT124,[1]EquipTable!$1:$1048576,MATCH("업데이트순번",[1]EquipTable!$1:$1,0),0)&lt;=$BN$1,1,0)
*IF(MID(BT124,7,1)="4",0.1,1)
*IF(AND(MID(BT124,7,1)&lt;&gt;"4",OR(MID(BT124,6,1)="6",MID(BT124,6,1)="7")),3,1)</f>
        <v>0.1</v>
      </c>
      <c r="BM124">
        <f ca="1">IF(VLOOKUP($BT124,[1]EquipTable!$1:$1048576,MATCH("업데이트순번",[1]EquipTable!$1:$1,0),0)&lt;=$BN$1,1,0)
*IF(MID(BT124,7,1)="4",0.1,1)
*IF(AND(MID(BT124,7,1)&lt;&gt;"4",MID(BT124,6,1)="8"),4,1)</f>
        <v>0.1</v>
      </c>
      <c r="BN124">
        <f t="shared" ca="1" si="41"/>
        <v>1.3550135501355016E-3</v>
      </c>
      <c r="BO124">
        <f t="shared" ca="1" si="42"/>
        <v>9.4517958412098323E-4</v>
      </c>
      <c r="BP124">
        <f t="shared" ca="1" si="43"/>
        <v>1.0224948875255625E-3</v>
      </c>
      <c r="BQ124">
        <f t="shared" ca="1" si="44"/>
        <v>0.99864498644986299</v>
      </c>
      <c r="BR124">
        <f t="shared" ca="1" si="45"/>
        <v>0.99905482041587934</v>
      </c>
      <c r="BS124">
        <f t="shared" ca="1" si="46"/>
        <v>0.99897750511247396</v>
      </c>
      <c r="BT124" t="str">
        <f ca="1">OFFSET([1]EquipTable!$A$1,ROW()-1,0)</f>
        <v>Equip8402</v>
      </c>
    </row>
    <row r="125" spans="1:72">
      <c r="A125">
        <v>13</v>
      </c>
      <c r="B125">
        <v>3</v>
      </c>
      <c r="C125">
        <f t="shared" si="32"/>
        <v>0</v>
      </c>
      <c r="D125">
        <f t="shared" ca="1" si="52"/>
        <v>0.34261578248215074</v>
      </c>
      <c r="E125">
        <f t="shared" ca="1" si="52"/>
        <v>0.37286015258200911</v>
      </c>
      <c r="F125">
        <f t="shared" ca="1" si="52"/>
        <v>0.20728795190011584</v>
      </c>
      <c r="G125">
        <f t="shared" ca="1" si="52"/>
        <v>0.43908569377785112</v>
      </c>
      <c r="H125">
        <f t="shared" ca="1" si="52"/>
        <v>0.35706222828825407</v>
      </c>
      <c r="I125">
        <f t="shared" ca="1" si="52"/>
        <v>0.44851080673691135</v>
      </c>
      <c r="M125" t="str">
        <f t="shared" ca="1" si="33"/>
        <v>안 지정 캐릭터 PP 일반등급</v>
      </c>
      <c r="N125">
        <f t="shared" ca="1" si="34"/>
        <v>37286</v>
      </c>
      <c r="O125">
        <f t="shared" ca="1" si="35"/>
        <v>11</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INT(VLOOKUP($M125,$AN:$BA,MATCH($AX$1,$AN$1:$BA$1,0),0)*(VLOOKUP($N125,[2]ActorTable!$1:$1048576,MATCH("표준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VLOOKUP($M125,$AN:$BA,MATCH($AZ$1,$AN$1:$BA$1,0),0)+INT($H125*(VLOOKUP($M125,$AN:$BA,MATCH($BA$1,$AN$1:$BA$1,0),0)-VLOOKUP($M125,$AN:$BA,MATCH($AZ$1,$AN$1:$BA$1,0),0)+1))),
IF($M125="지정 캐릭터 PP",
  IF(AND(OR($B125=10,$B125=11),$M125=OFFSET($M125,-1,0)),OFFSET(Q125,-1,0),
    INT($O125*VLOOKUP($M125,$AN:$BA,MATCH($AX$1,$AN$1:$BA$1,0),0)*IF($O125&lt;=15,1,1+($O125-15)^0.5/8)*CHOOSE(MID($N125,7,1)+1,1,1.25,2))),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영웅등급"),VLOOKUP($M125,$AN:$BA,MATCH($AX$1,$AN$1:$BA$1,0),0),
IF(OR($M125="지정 캐릭터",IF(ISERROR(FIND("지정 캐릭터 LBP",$M125)),0,1)),
  IF(AND(OR($B125=10,$B125=11),$M125=OFFSET($M125,-1,0)),OFFSET(R125,-1,0),
    INT(VLOOKUP($M125,$AN:$BA,MATCH($AX$1,$AN$1:$BA$1,0),0)*(VLOOKUP($N125,[2]ActorTable!$1:$1048576,MATCH("표준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VLOOKUP($M125,$AN:$BA,MATCH($AX$1,$AN$1:$BA$1,0),0)+INT($I125*(VLOOKUP($M125,$AN:$BA,MATCH($AY$1,$AN$1:$BA$1,0),0)-VLOOKUP($M125,$AN:$BA,MATCH($AX$1,$AN$1:$BA$1,0),0)+1))),
IF($M125="지정 캐릭터 PP",
  IF(AND(OR($B125=10,$B125=11),$M125=OFFSET($M125,-1,0)),OFFSET(R125,-1,0),
    INT($O125*VLOOKUP($M125,$AN:$BA,MATCH($AX$1,$AN$1:$BA$1,0),0)*IF($O125&lt;=15,1,1+($O125-15)^0.5/8)*CHOOSE(MID($N125,7,1)+1,1,1.25,2)*(VLOOKUP($M125,$AN:$BA,MATCH($AY$1,$AN$1:$BA$1,0),0)+$I125*(VLOOKUP($M125,$AN:$BA,MATCH($AZ$1,$AN$1:$BA$1,0),0)-VLOOKUP($M125,$AN:$BA,MATCH($AY$1,$AN$1:$BA$1,0),0))))),
IF(OR($M125="안 지정 캐릭터 PP 일반등급",$M125="안 지정 캐릭터 PP 영웅등급"),
  IF(AND(OR($B125=10,$B125=11),$M125=OFFSET($M125,-1,0)),OFFSET(R125,-1,0),
    $O125*VLOOKUP($M125,$AN:$BA,MATCH($AX$1,$AN$1:$BA$1,0),0)),
"그외없음")))))))</f>
        <v>1100</v>
      </c>
      <c r="S125" t="str">
        <f ca="1">IF(OR(ISNUMBER(N125),N125="삭제"),"",
IF(LEFT(N125,5)="Equip",
  IF($BN$1&lt;VLOOKUP(N125,[1]EquipTable!$1:$1048576,MATCH("업데이트순번",[1]EquipTable!$1:$1,0),0),"업데이트순번이상",""),
IF(LEFT(N125,5)="Actor",
  IF($BW$1&lt;VLOOKUP(N125,[2]ActorTable!$1:$1048576,MATCH("업데이트순번",[2]ActorTable!$1:$1,0),0),"업데이트순번이상",""),
"그외없음")))</f>
        <v/>
      </c>
      <c r="T125">
        <f t="shared" ca="1" si="36"/>
        <v>0</v>
      </c>
      <c r="U125" t="s">
        <v>93</v>
      </c>
      <c r="V125">
        <v>91037</v>
      </c>
      <c r="W125">
        <v>14</v>
      </c>
      <c r="X125" t="s">
        <v>129</v>
      </c>
      <c r="Z125">
        <v>1400</v>
      </c>
      <c r="AA125" t="str">
        <f t="shared" ca="1" si="37"/>
        <v>upn</v>
      </c>
      <c r="AB125" t="s">
        <v>93</v>
      </c>
      <c r="AC125">
        <v>34479</v>
      </c>
      <c r="AD125">
        <v>11</v>
      </c>
      <c r="AE125" t="s">
        <v>129</v>
      </c>
      <c r="AG125">
        <v>1100</v>
      </c>
      <c r="AH125" t="str">
        <f t="shared" si="38"/>
        <v/>
      </c>
      <c r="AI125" t="str">
        <f>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
      </c>
      <c r="AJ125">
        <v>1</v>
      </c>
      <c r="AK125"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v>
      </c>
      <c r="AL125" t="str">
        <f t="shared" ca="1" si="39"/>
        <v>{"dy":13,"sl":3,"tp":"upn","vl":"34479","cn":11,"pt":"GO","pr":1100}</v>
      </c>
      <c r="BK125">
        <f ca="1">IF(VLOOKUP($BT125,[1]EquipTable!$1:$1048576,MATCH("업데이트순번",[1]EquipTable!$1:$1,0),0)&lt;=$BN$1,1,0)
*IF(MID(BT125,7,1)="4",0.1,1)</f>
        <v>0</v>
      </c>
      <c r="BL125">
        <f ca="1">IF(VLOOKUP($BT125,[1]EquipTable!$1:$1048576,MATCH("업데이트순번",[1]EquipTable!$1:$1,0),0)&lt;=$BN$1,1,0)
*IF(MID(BT125,7,1)="4",0.1,1)
*IF(AND(MID(BT125,7,1)&lt;&gt;"4",OR(MID(BT125,6,1)="6",MID(BT125,6,1)="7")),3,1)</f>
        <v>0</v>
      </c>
      <c r="BM125">
        <f ca="1">IF(VLOOKUP($BT125,[1]EquipTable!$1:$1048576,MATCH("업데이트순번",[1]EquipTable!$1:$1,0),0)&lt;=$BN$1,1,0)
*IF(MID(BT125,7,1)="4",0.1,1)
*IF(AND(MID(BT125,7,1)&lt;&gt;"4",MID(BT125,6,1)="8"),4,1)</f>
        <v>0</v>
      </c>
      <c r="BN125">
        <f t="shared" ca="1" si="41"/>
        <v>0</v>
      </c>
      <c r="BO125">
        <f t="shared" ca="1" si="42"/>
        <v>0</v>
      </c>
      <c r="BP125">
        <f t="shared" ca="1" si="43"/>
        <v>0</v>
      </c>
      <c r="BQ125">
        <f t="shared" ca="1" si="44"/>
        <v>0.99999999999999845</v>
      </c>
      <c r="BR125">
        <f t="shared" ca="1" si="45"/>
        <v>1.0000000000000002</v>
      </c>
      <c r="BS125">
        <f t="shared" ca="1" si="46"/>
        <v>0.99999999999999956</v>
      </c>
      <c r="BT125" t="str">
        <f ca="1">OFFSET([1]EquipTable!$A$1,ROW()-1,0)</f>
        <v>Equip8403</v>
      </c>
    </row>
    <row r="126" spans="1:72">
      <c r="A126">
        <v>13</v>
      </c>
      <c r="B126">
        <v>4</v>
      </c>
      <c r="C126">
        <f t="shared" si="32"/>
        <v>0</v>
      </c>
      <c r="D126">
        <f t="shared" ca="1" si="52"/>
        <v>0.15544699438029475</v>
      </c>
      <c r="E126">
        <f t="shared" ca="1" si="52"/>
        <v>0.87967413118501447</v>
      </c>
      <c r="F126">
        <f t="shared" ca="1" si="52"/>
        <v>0.62224955575191732</v>
      </c>
      <c r="G126">
        <f t="shared" ca="1" si="52"/>
        <v>0.1154002030013771</v>
      </c>
      <c r="H126">
        <f t="shared" ca="1" si="52"/>
        <v>0.61317717702736718</v>
      </c>
      <c r="I126">
        <f t="shared" ca="1" si="52"/>
        <v>0.85069782977786945</v>
      </c>
      <c r="M126" t="str">
        <f t="shared" ca="1" si="33"/>
        <v>안 지정 캐릭터 PP 일반등급</v>
      </c>
      <c r="N126">
        <f t="shared" ca="1" si="34"/>
        <v>87967</v>
      </c>
      <c r="O126">
        <f t="shared" ca="1" si="35"/>
        <v>14</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INT(VLOOKUP($M126,$AN:$BA,MATCH($AX$1,$AN$1:$BA$1,0),0)*(VLOOKUP($N126,[2]ActorTable!$1:$1048576,MATCH("표준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VLOOKUP($M126,$AN:$BA,MATCH($AZ$1,$AN$1:$BA$1,0),0)+INT($H126*(VLOOKUP($M126,$AN:$BA,MATCH($BA$1,$AN$1:$BA$1,0),0)-VLOOKUP($M126,$AN:$BA,MATCH($AZ$1,$AN$1:$BA$1,0),0)+1))),
IF($M126="지정 캐릭터 PP",
  IF(AND(OR($B126=10,$B126=11),$M126=OFFSET($M126,-1,0)),OFFSET(Q126,-1,0),
    INT($O126*VLOOKUP($M126,$AN:$BA,MATCH($AX$1,$AN$1:$BA$1,0),0)*IF($O126&lt;=15,1,1+($O126-15)^0.5/8)*CHOOSE(MID($N126,7,1)+1,1,1.25,2))),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영웅등급"),VLOOKUP($M126,$AN:$BA,MATCH($AX$1,$AN$1:$BA$1,0),0),
IF(OR($M126="지정 캐릭터",IF(ISERROR(FIND("지정 캐릭터 LBP",$M126)),0,1)),
  IF(AND(OR($B126=10,$B126=11),$M126=OFFSET($M126,-1,0)),OFFSET(R126,-1,0),
    INT(VLOOKUP($M126,$AN:$BA,MATCH($AX$1,$AN$1:$BA$1,0),0)*(VLOOKUP($N126,[2]ActorTable!$1:$1048576,MATCH("표준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VLOOKUP($M126,$AN:$BA,MATCH($AX$1,$AN$1:$BA$1,0),0)+INT($I126*(VLOOKUP($M126,$AN:$BA,MATCH($AY$1,$AN$1:$BA$1,0),0)-VLOOKUP($M126,$AN:$BA,MATCH($AX$1,$AN$1:$BA$1,0),0)+1))),
IF($M126="지정 캐릭터 PP",
  IF(AND(OR($B126=10,$B126=11),$M126=OFFSET($M126,-1,0)),OFFSET(R126,-1,0),
    INT($O126*VLOOKUP($M126,$AN:$BA,MATCH($AX$1,$AN$1:$BA$1,0),0)*IF($O126&lt;=15,1,1+($O126-15)^0.5/8)*CHOOSE(MID($N126,7,1)+1,1,1.25,2)*(VLOOKUP($M126,$AN:$BA,MATCH($AY$1,$AN$1:$BA$1,0),0)+$I126*(VLOOKUP($M126,$AN:$BA,MATCH($AZ$1,$AN$1:$BA$1,0),0)-VLOOKUP($M126,$AN:$BA,MATCH($AY$1,$AN$1:$BA$1,0),0))))),
IF(OR($M126="안 지정 캐릭터 PP 일반등급",$M126="안 지정 캐릭터 PP 영웅등급"),
  IF(AND(OR($B126=10,$B126=11),$M126=OFFSET($M126,-1,0)),OFFSET(R126,-1,0),
    $O126*VLOOKUP($M126,$AN:$BA,MATCH($AX$1,$AN$1:$BA$1,0),0)),
"그외없음")))))))</f>
        <v>1400</v>
      </c>
      <c r="S126" t="str">
        <f ca="1">IF(OR(ISNUMBER(N126),N126="삭제"),"",
IF(LEFT(N126,5)="Equip",
  IF($BN$1&lt;VLOOKUP(N126,[1]EquipTable!$1:$1048576,MATCH("업데이트순번",[1]EquipTable!$1:$1,0),0),"업데이트순번이상",""),
IF(LEFT(N126,5)="Actor",
  IF($BW$1&lt;VLOOKUP(N126,[2]ActorTable!$1:$1048576,MATCH("업데이트순번",[2]ActorTable!$1:$1,0),0),"업데이트순번이상",""),
"그외없음")))</f>
        <v/>
      </c>
      <c r="T126">
        <f t="shared" ca="1" si="36"/>
        <v>0</v>
      </c>
      <c r="U126" t="s">
        <v>93</v>
      </c>
      <c r="V126">
        <v>23542</v>
      </c>
      <c r="W126">
        <v>10</v>
      </c>
      <c r="X126" t="s">
        <v>129</v>
      </c>
      <c r="Z126">
        <v>1000</v>
      </c>
      <c r="AA126" t="str">
        <f t="shared" ca="1" si="37"/>
        <v>upn</v>
      </c>
      <c r="AB126" t="s">
        <v>93</v>
      </c>
      <c r="AC126">
        <v>30428</v>
      </c>
      <c r="AD126">
        <v>10</v>
      </c>
      <c r="AE126" t="s">
        <v>129</v>
      </c>
      <c r="AG126">
        <v>1000</v>
      </c>
      <c r="AH126" t="str">
        <f t="shared" si="38"/>
        <v/>
      </c>
      <c r="AI126" t="str">
        <f>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
      </c>
      <c r="AJ126">
        <v>1</v>
      </c>
      <c r="AK126"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v>
      </c>
      <c r="AL126" t="str">
        <f t="shared" ca="1" si="39"/>
        <v>{"dy":13,"sl":4,"tp":"upn","vl":"30428","cn":10,"pt":"GO","pr":1000}</v>
      </c>
      <c r="BK126">
        <f ca="1">IF(VLOOKUP($BT126,[1]EquipTable!$1:$1048576,MATCH("업데이트순번",[1]EquipTable!$1:$1,0),0)&lt;=$BN$1,1,0)
*IF(MID(BT126,7,1)="4",0.1,1)</f>
        <v>0</v>
      </c>
      <c r="BL126">
        <f ca="1">IF(VLOOKUP($BT126,[1]EquipTable!$1:$1048576,MATCH("업데이트순번",[1]EquipTable!$1:$1,0),0)&lt;=$BN$1,1,0)
*IF(MID(BT126,7,1)="4",0.1,1)
*IF(AND(MID(BT126,7,1)&lt;&gt;"4",OR(MID(BT126,6,1)="6",MID(BT126,6,1)="7")),3,1)</f>
        <v>0</v>
      </c>
      <c r="BM126">
        <f ca="1">IF(VLOOKUP($BT126,[1]EquipTable!$1:$1048576,MATCH("업데이트순번",[1]EquipTable!$1:$1,0),0)&lt;=$BN$1,1,0)
*IF(MID(BT126,7,1)="4",0.1,1)
*IF(AND(MID(BT126,7,1)&lt;&gt;"4",MID(BT126,6,1)="8"),4,1)</f>
        <v>0</v>
      </c>
      <c r="BN126">
        <f t="shared" ca="1" si="41"/>
        <v>0</v>
      </c>
      <c r="BO126">
        <f t="shared" ca="1" si="42"/>
        <v>0</v>
      </c>
      <c r="BP126">
        <f t="shared" ca="1" si="43"/>
        <v>0</v>
      </c>
      <c r="BQ126">
        <f t="shared" ca="1" si="44"/>
        <v>0.99999999999999845</v>
      </c>
      <c r="BR126">
        <f t="shared" ca="1" si="45"/>
        <v>1.0000000000000002</v>
      </c>
      <c r="BS126">
        <f t="shared" ca="1" si="46"/>
        <v>0.99999999999999956</v>
      </c>
      <c r="BT126" t="str">
        <f ca="1">OFFSET([1]EquipTable!$A$1,ROW()-1,0)</f>
        <v>Equip8404</v>
      </c>
    </row>
    <row r="127" spans="1:72">
      <c r="A127">
        <v>13</v>
      </c>
      <c r="B127">
        <v>5</v>
      </c>
      <c r="C127">
        <f t="shared" si="32"/>
        <v>0</v>
      </c>
      <c r="D127">
        <f t="shared" ca="1" si="52"/>
        <v>0.70814573577233986</v>
      </c>
      <c r="E127">
        <f t="shared" ca="1" si="52"/>
        <v>0.23691472670894143</v>
      </c>
      <c r="F127">
        <f t="shared" ca="1" si="52"/>
        <v>9.0783805239573301E-2</v>
      </c>
      <c r="G127">
        <f t="shared" ca="1" si="52"/>
        <v>0.93813135002818426</v>
      </c>
      <c r="H127">
        <f t="shared" ca="1" si="52"/>
        <v>0.73083474573885687</v>
      </c>
      <c r="I127">
        <f t="shared" ca="1" si="52"/>
        <v>0.46568784698001608</v>
      </c>
      <c r="M127" t="str">
        <f t="shared" ca="1" si="33"/>
        <v>안 지정 캐릭터 PP 영웅등급</v>
      </c>
      <c r="N127">
        <f t="shared" ca="1" si="34"/>
        <v>23691</v>
      </c>
      <c r="O127">
        <f t="shared" ca="1" si="35"/>
        <v>10</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INT(VLOOKUP($M127,$AN:$BA,MATCH($AX$1,$AN$1:$BA$1,0),0)*(VLOOKUP($N127,[2]ActorTable!$1:$1048576,MATCH("표준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VLOOKUP($M127,$AN:$BA,MATCH($AZ$1,$AN$1:$BA$1,0),0)+INT($H127*(VLOOKUP($M127,$AN:$BA,MATCH($BA$1,$AN$1:$BA$1,0),0)-VLOOKUP($M127,$AN:$BA,MATCH($AZ$1,$AN$1:$BA$1,0),0)+1))),
IF($M127="지정 캐릭터 PP",
  IF(AND(OR($B127=10,$B127=11),$M127=OFFSET($M127,-1,0)),OFFSET(Q127,-1,0),
    INT($O127*VLOOKUP($M127,$AN:$BA,MATCH($AX$1,$AN$1:$BA$1,0),0)*IF($O127&lt;=15,1,1+($O127-15)^0.5/8)*CHOOSE(MID($N127,7,1)+1,1,1.25,2))),
"그외없음")))))))</f>
        <v>삭제</v>
      </c>
      <c r="R127">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영웅등급"),VLOOKUP($M127,$AN:$BA,MATCH($AX$1,$AN$1:$BA$1,0),0),
IF(OR($M127="지정 캐릭터",IF(ISERROR(FIND("지정 캐릭터 LBP",$M127)),0,1)),
  IF(AND(OR($B127=10,$B127=11),$M127=OFFSET($M127,-1,0)),OFFSET(R127,-1,0),
    INT(VLOOKUP($M127,$AN:$BA,MATCH($AX$1,$AN$1:$BA$1,0),0)*(VLOOKUP($N127,[2]ActorTable!$1:$1048576,MATCH("표준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VLOOKUP($M127,$AN:$BA,MATCH($AX$1,$AN$1:$BA$1,0),0)+INT($I127*(VLOOKUP($M127,$AN:$BA,MATCH($AY$1,$AN$1:$BA$1,0),0)-VLOOKUP($M127,$AN:$BA,MATCH($AX$1,$AN$1:$BA$1,0),0)+1))),
IF($M127="지정 캐릭터 PP",
  IF(AND(OR($B127=10,$B127=11),$M127=OFFSET($M127,-1,0)),OFFSET(R127,-1,0),
    INT($O127*VLOOKUP($M127,$AN:$BA,MATCH($AX$1,$AN$1:$BA$1,0),0)*IF($O127&lt;=15,1,1+($O127-15)^0.5/8)*CHOOSE(MID($N127,7,1)+1,1,1.25,2)*(VLOOKUP($M127,$AN:$BA,MATCH($AY$1,$AN$1:$BA$1,0),0)+$I127*(VLOOKUP($M127,$AN:$BA,MATCH($AZ$1,$AN$1:$BA$1,0),0)-VLOOKUP($M127,$AN:$BA,MATCH($AY$1,$AN$1:$BA$1,0),0))))),
IF(OR($M127="안 지정 캐릭터 PP 일반등급",$M127="안 지정 캐릭터 PP 영웅등급"),
  IF(AND(OR($B127=10,$B127=11),$M127=OFFSET($M127,-1,0)),OFFSET(R127,-1,0),
    $O127*VLOOKUP($M127,$AN:$BA,MATCH($AX$1,$AN$1:$BA$1,0),0)),
"그외없음")))))))</f>
        <v>1000</v>
      </c>
      <c r="S127" t="str">
        <f ca="1">IF(OR(ISNUMBER(N127),N127="삭제"),"",
IF(LEFT(N127,5)="Equip",
  IF($BN$1&lt;VLOOKUP(N127,[1]EquipTable!$1:$1048576,MATCH("업데이트순번",[1]EquipTable!$1:$1,0),0),"업데이트순번이상",""),
IF(LEFT(N127,5)="Actor",
  IF($BW$1&lt;VLOOKUP(N127,[2]ActorTable!$1:$1048576,MATCH("업데이트순번",[2]ActorTable!$1:$1,0),0),"업데이트순번이상",""),
"그외없음")))</f>
        <v/>
      </c>
      <c r="T127">
        <f t="shared" ca="1" si="36"/>
        <v>0</v>
      </c>
      <c r="U127" t="s">
        <v>83</v>
      </c>
      <c r="V127" t="s">
        <v>219</v>
      </c>
      <c r="W127">
        <v>1</v>
      </c>
      <c r="X127" t="s">
        <v>129</v>
      </c>
      <c r="Z127">
        <v>3500</v>
      </c>
      <c r="AA127" t="str">
        <f t="shared" ca="1" si="37"/>
        <v>fe</v>
      </c>
      <c r="AB127" t="s">
        <v>83</v>
      </c>
      <c r="AC127" t="s">
        <v>184</v>
      </c>
      <c r="AD127">
        <v>1</v>
      </c>
      <c r="AE127" t="s">
        <v>129</v>
      </c>
      <c r="AG127">
        <v>22000</v>
      </c>
      <c r="AH127" t="str">
        <f t="shared" si="38"/>
        <v/>
      </c>
      <c r="AI127" t="str">
        <f ca="1">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블룸 유탄발사기</v>
      </c>
      <c r="AJ127">
        <v>1</v>
      </c>
      <c r="AK127"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v>
      </c>
      <c r="AL127" t="str">
        <f t="shared" ca="1" si="39"/>
        <v>{"dy":13,"sl":5,"tp":"fe","vl":"Equip6302","cn":1,"pt":"GO","pr":22000}</v>
      </c>
      <c r="BK127">
        <f ca="1">IF(VLOOKUP($BT127,[1]EquipTable!$1:$1048576,MATCH("업데이트순번",[1]EquipTable!$1:$1,0),0)&lt;=$BN$1,1,0)
*IF(MID(BT127,7,1)="4",0.1,1)</f>
        <v>0</v>
      </c>
      <c r="BL127">
        <f ca="1">IF(VLOOKUP($BT127,[1]EquipTable!$1:$1048576,MATCH("업데이트순번",[1]EquipTable!$1:$1,0),0)&lt;=$BN$1,1,0)
*IF(MID(BT127,7,1)="4",0.1,1)
*IF(AND(MID(BT127,7,1)&lt;&gt;"4",OR(MID(BT127,6,1)="6",MID(BT127,6,1)="7")),3,1)</f>
        <v>0</v>
      </c>
      <c r="BM127">
        <f ca="1">IF(VLOOKUP($BT127,[1]EquipTable!$1:$1048576,MATCH("업데이트순번",[1]EquipTable!$1:$1,0),0)&lt;=$BN$1,1,0)
*IF(MID(BT127,7,1)="4",0.1,1)
*IF(AND(MID(BT127,7,1)&lt;&gt;"4",MID(BT127,6,1)="8"),4,1)</f>
        <v>0</v>
      </c>
      <c r="BN127">
        <f t="shared" ca="1" si="41"/>
        <v>0</v>
      </c>
      <c r="BO127">
        <f t="shared" ca="1" si="42"/>
        <v>0</v>
      </c>
      <c r="BP127">
        <f t="shared" ca="1" si="43"/>
        <v>0</v>
      </c>
      <c r="BQ127">
        <f t="shared" ca="1" si="44"/>
        <v>0.99999999999999845</v>
      </c>
      <c r="BR127">
        <f t="shared" ca="1" si="45"/>
        <v>1.0000000000000002</v>
      </c>
      <c r="BS127">
        <f t="shared" ca="1" si="46"/>
        <v>0.99999999999999956</v>
      </c>
      <c r="BT127" t="str">
        <f ca="1">OFFSET([1]EquipTable!$A$1,ROW()-1,0)</f>
        <v>Equip8405</v>
      </c>
    </row>
    <row r="128" spans="1:72">
      <c r="A128">
        <v>13</v>
      </c>
      <c r="B128">
        <v>6</v>
      </c>
      <c r="C128">
        <f t="shared" si="32"/>
        <v>0</v>
      </c>
      <c r="D128">
        <f t="shared" ca="1" si="52"/>
        <v>0.2781458835776065</v>
      </c>
      <c r="E128">
        <f t="shared" ca="1" si="52"/>
        <v>0.12115579957984435</v>
      </c>
      <c r="F128">
        <f t="shared" ca="1" si="52"/>
        <v>0.14706604754631636</v>
      </c>
      <c r="G128">
        <f t="shared" ca="1" si="52"/>
        <v>0.93569679077943879</v>
      </c>
      <c r="H128">
        <f t="shared" ca="1" si="52"/>
        <v>0.44051971425089187</v>
      </c>
      <c r="I128">
        <f t="shared" ca="1" si="52"/>
        <v>6.2516726123615363E-2</v>
      </c>
      <c r="M128" t="str">
        <f t="shared" ca="1" si="33"/>
        <v>지정 장비</v>
      </c>
      <c r="N128" t="str">
        <f t="shared" ca="1" si="34"/>
        <v>Equip1201</v>
      </c>
      <c r="O128">
        <f t="shared" ca="1" si="35"/>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INT(VLOOKUP($M128,$AN:$BA,MATCH($AX$1,$AN$1:$BA$1,0),0)*(VLOOKUP($N128,[2]ActorTable!$1:$1048576,MATCH("표준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VLOOKUP($M128,$AN:$BA,MATCH($AZ$1,$AN$1:$BA$1,0),0)+INT($H128*(VLOOKUP($M128,$AN:$BA,MATCH($BA$1,$AN$1:$BA$1,0),0)-VLOOKUP($M128,$AN:$BA,MATCH($AZ$1,$AN$1:$BA$1,0),0)+1))),
IF($M128="지정 캐릭터 PP",
  IF(AND(OR($B128=10,$B128=11),$M128=OFFSET($M128,-1,0)),OFFSET(Q128,-1,0),
    INT($O128*VLOOKUP($M128,$AN:$BA,MATCH($AX$1,$AN$1:$BA$1,0),0)*IF($O128&lt;=15,1,1+($O128-15)^0.5/8)*CHOOSE(MID($N128,7,1)+1,1,1.25,2))),
"그외없음")))))))</f>
        <v>삭제</v>
      </c>
      <c r="R128">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영웅등급"),VLOOKUP($M128,$AN:$BA,MATCH($AX$1,$AN$1:$BA$1,0),0),
IF(OR($M128="지정 캐릭터",IF(ISERROR(FIND("지정 캐릭터 LBP",$M128)),0,1)),
  IF(AND(OR($B128=10,$B128=11),$M128=OFFSET($M128,-1,0)),OFFSET(R128,-1,0),
    INT(VLOOKUP($M128,$AN:$BA,MATCH($AX$1,$AN$1:$BA$1,0),0)*(VLOOKUP($N128,[2]ActorTable!$1:$1048576,MATCH("표준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VLOOKUP($M128,$AN:$BA,MATCH($AX$1,$AN$1:$BA$1,0),0)+INT($I128*(VLOOKUP($M128,$AN:$BA,MATCH($AY$1,$AN$1:$BA$1,0),0)-VLOOKUP($M128,$AN:$BA,MATCH($AX$1,$AN$1:$BA$1,0),0)+1))),
IF($M128="지정 캐릭터 PP",
  IF(AND(OR($B128=10,$B128=11),$M128=OFFSET($M128,-1,0)),OFFSET(R128,-1,0),
    INT($O128*VLOOKUP($M128,$AN:$BA,MATCH($AX$1,$AN$1:$BA$1,0),0)*IF($O128&lt;=15,1,1+($O128-15)^0.5/8)*CHOOSE(MID($N128,7,1)+1,1,1.25,2)*(VLOOKUP($M128,$AN:$BA,MATCH($AY$1,$AN$1:$BA$1,0),0)+$I128*(VLOOKUP($M128,$AN:$BA,MATCH($AZ$1,$AN$1:$BA$1,0),0)-VLOOKUP($M128,$AN:$BA,MATCH($AY$1,$AN$1:$BA$1,0),0))))),
IF(OR($M128="안 지정 캐릭터 PP 일반등급",$M128="안 지정 캐릭터 PP 영웅등급"),
  IF(AND(OR($B128=10,$B128=11),$M128=OFFSET($M128,-1,0)),OFFSET(R128,-1,0),
    $O128*VLOOKUP($M128,$AN:$BA,MATCH($AX$1,$AN$1:$BA$1,0),0)),
"그외없음")))))))</f>
        <v>2500</v>
      </c>
      <c r="S128" t="str">
        <f ca="1">IF(OR(ISNUMBER(N128),N128="삭제"),"",
IF(LEFT(N128,5)="Equip",
  IF($BN$1&lt;VLOOKUP(N128,[1]EquipTable!$1:$1048576,MATCH("업데이트순번",[1]EquipTable!$1:$1,0),0),"업데이트순번이상",""),
IF(LEFT(N128,5)="Actor",
  IF($BW$1&lt;VLOOKUP(N128,[2]ActorTable!$1:$1048576,MATCH("업데이트순번",[2]ActorTable!$1:$1,0),0),"업데이트순번이상",""),
"그외없음")))</f>
        <v/>
      </c>
      <c r="T128">
        <f t="shared" ca="1" si="36"/>
        <v>0</v>
      </c>
      <c r="U128" t="s">
        <v>83</v>
      </c>
      <c r="V128" t="s">
        <v>280</v>
      </c>
      <c r="W128">
        <v>1</v>
      </c>
      <c r="X128" t="s">
        <v>133</v>
      </c>
      <c r="Z128">
        <v>33</v>
      </c>
      <c r="AA128" t="str">
        <f t="shared" ca="1" si="37"/>
        <v>fe</v>
      </c>
      <c r="AB128" t="s">
        <v>83</v>
      </c>
      <c r="AC128" t="s">
        <v>260</v>
      </c>
      <c r="AD128">
        <v>1</v>
      </c>
      <c r="AE128" t="s">
        <v>133</v>
      </c>
      <c r="AG128">
        <v>10</v>
      </c>
      <c r="AH128" t="str">
        <f t="shared" si="38"/>
        <v/>
      </c>
      <c r="AI128" t="str">
        <f ca="1">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위장용 세검</v>
      </c>
      <c r="AJ128">
        <v>1</v>
      </c>
      <c r="AK128"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v>
      </c>
      <c r="AL128" t="str">
        <f t="shared" ca="1" si="39"/>
        <v>{"dy":13,"sl":6,"tp":"fe","vl":"Equip1301","cn":1,"pt":"DI","pr":10}</v>
      </c>
      <c r="BK128">
        <f ca="1">IF(VLOOKUP($BT128,[1]EquipTable!$1:$1048576,MATCH("업데이트순번",[1]EquipTable!$1:$1,0),0)&lt;=$BN$1,1,0)
*IF(MID(BT128,7,1)="4",0.1,1)</f>
        <v>0</v>
      </c>
      <c r="BL128">
        <f ca="1">IF(VLOOKUP($BT128,[1]EquipTable!$1:$1048576,MATCH("업데이트순번",[1]EquipTable!$1:$1,0),0)&lt;=$BN$1,1,0)
*IF(MID(BT128,7,1)="4",0.1,1)
*IF(AND(MID(BT128,7,1)&lt;&gt;"4",OR(MID(BT128,6,1)="6",MID(BT128,6,1)="7")),3,1)</f>
        <v>0</v>
      </c>
      <c r="BM128">
        <f ca="1">IF(VLOOKUP($BT128,[1]EquipTable!$1:$1048576,MATCH("업데이트순번",[1]EquipTable!$1:$1,0),0)&lt;=$BN$1,1,0)
*IF(MID(BT128,7,1)="4",0.1,1)
*IF(AND(MID(BT128,7,1)&lt;&gt;"4",MID(BT128,6,1)="8"),4,1)</f>
        <v>0</v>
      </c>
      <c r="BN128">
        <f t="shared" ca="1" si="41"/>
        <v>0</v>
      </c>
      <c r="BO128">
        <f t="shared" ca="1" si="42"/>
        <v>0</v>
      </c>
      <c r="BP128">
        <f t="shared" ca="1" si="43"/>
        <v>0</v>
      </c>
      <c r="BQ128">
        <f t="shared" ca="1" si="44"/>
        <v>0.99999999999999845</v>
      </c>
      <c r="BR128">
        <f t="shared" ca="1" si="45"/>
        <v>1.0000000000000002</v>
      </c>
      <c r="BS128">
        <f t="shared" ca="1" si="46"/>
        <v>0.99999999999999956</v>
      </c>
      <c r="BT128" t="str">
        <f ca="1">OFFSET([1]EquipTable!$A$1,ROW()-1,0)</f>
        <v>후보</v>
      </c>
    </row>
    <row r="129" spans="1:38">
      <c r="A129">
        <v>13</v>
      </c>
      <c r="B129">
        <v>7</v>
      </c>
      <c r="C129">
        <f t="shared" si="32"/>
        <v>0</v>
      </c>
      <c r="D129">
        <f t="shared" ca="1" si="52"/>
        <v>0.1901069085489977</v>
      </c>
      <c r="E129">
        <f t="shared" ca="1" si="52"/>
        <v>0.9716416079146778</v>
      </c>
      <c r="F129">
        <f t="shared" ca="1" si="52"/>
        <v>0.76690962300571119</v>
      </c>
      <c r="G129">
        <f t="shared" ca="1" si="52"/>
        <v>0.79894350898979616</v>
      </c>
      <c r="H129">
        <f t="shared" ca="1" si="52"/>
        <v>0.76593299691619354</v>
      </c>
      <c r="I129">
        <f t="shared" ca="1" si="52"/>
        <v>0.27218943284653929</v>
      </c>
      <c r="M129" t="str">
        <f t="shared" ca="1" si="33"/>
        <v>지정 장비</v>
      </c>
      <c r="N129" t="str">
        <f t="shared" ca="1" si="34"/>
        <v>Equip8302</v>
      </c>
      <c r="O129">
        <f t="shared" ca="1" si="35"/>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INT(VLOOKUP($M129,$AN:$BA,MATCH($AX$1,$AN$1:$BA$1,0),0)*(VLOOKUP($N129,[2]ActorTable!$1:$1048576,MATCH("표준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VLOOKUP($M129,$AN:$BA,MATCH($AZ$1,$AN$1:$BA$1,0),0)+INT($H129*(VLOOKUP($M129,$AN:$BA,MATCH($BA$1,$AN$1:$BA$1,0),0)-VLOOKUP($M129,$AN:$BA,MATCH($AZ$1,$AN$1:$BA$1,0),0)+1))),
IF($M129="지정 캐릭터 PP",
  IF(AND(OR($B129=10,$B129=11),$M129=OFFSET($M129,-1,0)),OFFSET(Q129,-1,0),
    INT($O129*VLOOKUP($M129,$AN:$BA,MATCH($AX$1,$AN$1:$BA$1,0),0)*IF($O129&lt;=15,1,1+($O129-15)^0.5/8)*CHOOSE(MID($N129,7,1)+1,1,1.25,2))),
"그외없음")))))))</f>
        <v>삭제</v>
      </c>
      <c r="R129">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영웅등급"),VLOOKUP($M129,$AN:$BA,MATCH($AX$1,$AN$1:$BA$1,0),0),
IF(OR($M129="지정 캐릭터",IF(ISERROR(FIND("지정 캐릭터 LBP",$M129)),0,1)),
  IF(AND(OR($B129=10,$B129=11),$M129=OFFSET($M129,-1,0)),OFFSET(R129,-1,0),
    INT(VLOOKUP($M129,$AN:$BA,MATCH($AX$1,$AN$1:$BA$1,0),0)*(VLOOKUP($N129,[2]ActorTable!$1:$1048576,MATCH("표준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VLOOKUP($M129,$AN:$BA,MATCH($AX$1,$AN$1:$BA$1,0),0)+INT($I129*(VLOOKUP($M129,$AN:$BA,MATCH($AY$1,$AN$1:$BA$1,0),0)-VLOOKUP($M129,$AN:$BA,MATCH($AX$1,$AN$1:$BA$1,0),0)+1))),
IF($M129="지정 캐릭터 PP",
  IF(AND(OR($B129=10,$B129=11),$M129=OFFSET($M129,-1,0)),OFFSET(R129,-1,0),
    INT($O129*VLOOKUP($M129,$AN:$BA,MATCH($AX$1,$AN$1:$BA$1,0),0)*IF($O129&lt;=15,1,1+($O129-15)^0.5/8)*CHOOSE(MID($N129,7,1)+1,1,1.25,2)*(VLOOKUP($M129,$AN:$BA,MATCH($AY$1,$AN$1:$BA$1,0),0)+$I129*(VLOOKUP($M129,$AN:$BA,MATCH($AZ$1,$AN$1:$BA$1,0),0)-VLOOKUP($M129,$AN:$BA,MATCH($AY$1,$AN$1:$BA$1,0),0))))),
IF(OR($M129="안 지정 캐릭터 PP 일반등급",$M129="안 지정 캐릭터 PP 영웅등급"),
  IF(AND(OR($B129=10,$B129=11),$M129=OFFSET($M129,-1,0)),OFFSET(R129,-1,0),
    $O129*VLOOKUP($M129,$AN:$BA,MATCH($AX$1,$AN$1:$BA$1,0),0)),
"그외없음")))))))</f>
        <v>74100</v>
      </c>
      <c r="S129" t="str">
        <f ca="1">IF(OR(ISNUMBER(N129),N129="삭제"),"",
IF(LEFT(N129,5)="Equip",
  IF($BN$1&lt;VLOOKUP(N129,[1]EquipTable!$1:$1048576,MATCH("업데이트순번",[1]EquipTable!$1:$1,0),0),"업데이트순번이상",""),
IF(LEFT(N129,5)="Actor",
  IF($BW$1&lt;VLOOKUP(N129,[2]ActorTable!$1:$1048576,MATCH("업데이트순번",[2]ActorTable!$1:$1,0),0),"업데이트순번이상",""),
"그외없음")))</f>
        <v/>
      </c>
      <c r="T129">
        <f t="shared" ca="1" si="36"/>
        <v>0</v>
      </c>
      <c r="U129" t="s">
        <v>83</v>
      </c>
      <c r="V129" t="s">
        <v>278</v>
      </c>
      <c r="W129">
        <v>1</v>
      </c>
      <c r="X129" t="s">
        <v>129</v>
      </c>
      <c r="Z129">
        <v>1400</v>
      </c>
      <c r="AA129" t="str">
        <f t="shared" ca="1" si="37"/>
        <v>fe</v>
      </c>
      <c r="AB129" t="s">
        <v>83</v>
      </c>
      <c r="AC129" t="s">
        <v>263</v>
      </c>
      <c r="AD129">
        <v>1</v>
      </c>
      <c r="AE129" t="s">
        <v>129</v>
      </c>
      <c r="AG129">
        <v>800</v>
      </c>
      <c r="AH129" t="str">
        <f t="shared" si="38"/>
        <v/>
      </c>
      <c r="AI129" t="str">
        <f ca="1">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떠오르는 태양</v>
      </c>
      <c r="AJ129">
        <v>1</v>
      </c>
      <c r="AK129"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v>
      </c>
      <c r="AL129" t="str">
        <f t="shared" ca="1" si="39"/>
        <v>{"dy":13,"sl":7,"tp":"fe","vl":"Equip3002","cn":1,"pt":"GO","pr":800}</v>
      </c>
    </row>
    <row r="130" spans="1:38">
      <c r="A130">
        <v>13</v>
      </c>
      <c r="B130">
        <v>8</v>
      </c>
      <c r="C130">
        <f t="shared" ref="C130:C193" si="53">IF(B130&lt;=9,0,
IF(B130=10,1,2))</f>
        <v>0</v>
      </c>
      <c r="D130">
        <f t="shared" ca="1" si="52"/>
        <v>0.87348448153164737</v>
      </c>
      <c r="E130">
        <f t="shared" ca="1" si="52"/>
        <v>0.10070548007554969</v>
      </c>
      <c r="F130">
        <f t="shared" ca="1" si="52"/>
        <v>0.39047476494801869</v>
      </c>
      <c r="G130">
        <f t="shared" ca="1" si="52"/>
        <v>0.67531310866968963</v>
      </c>
      <c r="H130">
        <f t="shared" ca="1" si="52"/>
        <v>0.83503709177059127</v>
      </c>
      <c r="I130">
        <f t="shared" ca="1" si="52"/>
        <v>0.9055613721865543</v>
      </c>
      <c r="M130" t="str">
        <f t="shared" ref="M130:M193" ca="1" si="54">IF(LEN(J130)&lt;&gt;0,J130,VLOOKUP(D130+$B130,$BH:$BI,MATCH($BI$1,$BH$1:$BI$1,0),1))</f>
        <v>삭제</v>
      </c>
      <c r="N130" t="str">
        <f t="shared" ref="N130:N193" ca="1" si="55">IF(LEN(K130)&lt;&gt;0,
  IF(LEN($J130)=0,"두 칸 모두 입력",
  IF($J130="지정 장비",K130,INDEX($BY:$BY,MATCH(K130,$BZ:$BZ,0)))),
IF($M130="삭제","삭제",
IF($M130="지정 장비",VLOOKUP($E130,OFFSET($BQ:$BT,0,IF($B130=6,1,IF($B130=7,2,0))),MATCH($BT$1,OFFSET($BQ$1:$BT$1,0,IF($B130=6,1,IF($B130=7,2,0))),0),1),
IF(OR($M130="캐릭터 상자 일반등급",$M130="캐릭터 상자 영웅등급"),"삭제",
IF(OR($M130="지정 캐릭터",$M130="지정 캐릭터 PP",IF(ISERROR(FIND("지정 캐릭터 LBP",$M130)),0,1)),
  IF(AND(OR($B130=10,$B130=11),$M130=OFFSET($M130,-1,0)),OFFSET(N130,-1,0),VLOOKUP($E130,$BX:$BY,MATCH($BY$1,$BX$1:$BY$1,0),1)),
IF(OR($M130="안 지정 캐릭터 영웅등급",$M130="안 지정 캐릭터 PP 일반등급",$M130="안 지정 캐릭터 PP 영웅등급"),
  IF(AND(OR($B130=10,$B130=11),$M130=OFFSET($M130,-1,0)),OFFSET(N130,-1,0),INT($E130*100000)),
"그외없음"))))))</f>
        <v>삭제</v>
      </c>
      <c r="O130" t="str">
        <f t="shared" ref="O130:O193" ca="1" si="56">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VLOOKUP($M130,$AN:$AZ,MATCH($AV$1,$AN$1:$AZ$1,0),0)+INT($E130*(VLOOKUP($M130,$AN:$AZ,MATCH($AW$1,$AN$1:$AZ$1,0),0)-VLOOKUP($M130,$AN:$AZ,MATCH($AV$1,$AN$1:$AZ$1,0),0)+1))),
IF(OR($M130="안 지정 캐릭터 PP 일반등급",$M130="안 지정 캐릭터 PP 영웅등급"),
  IF(AND(OR($B130=10,$B130=11),$M130=OFFSET($M130,-1,0)),OFFSET(O130,-1,0),
    VLOOKUP($M130,$AN:$AZ,MATCH($AV$1,$AN$1:$AZ$1,0),0)+INT($E130*(VLOOKUP($M130,$AN:$AZ,MATCH($AW$1,$AN$1:$AZ$1,0),0)-VLOOKUP($M130,$AN:$AZ,MATCH($AV$1,$AN$1:$AZ$1,0),0)+1))),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INT(VLOOKUP($M130,$AN:$BA,MATCH($AX$1,$AN$1:$BA$1,0),0)*(VLOOKUP($N130,[2]ActorTable!$1:$1048576,MATCH("표준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VLOOKUP($M130,$AN:$BA,MATCH($AZ$1,$AN$1:$BA$1,0),0)+INT($H130*(VLOOKUP($M130,$AN:$BA,MATCH($BA$1,$AN$1:$BA$1,0),0)-VLOOKUP($M130,$AN:$BA,MATCH($AZ$1,$AN$1:$BA$1,0),0)+1))),
IF($M130="지정 캐릭터 PP",
  IF(AND(OR($B130=10,$B130=11),$M130=OFFSET($M130,-1,0)),OFFSET(Q130,-1,0),
    INT($O130*VLOOKUP($M130,$AN:$BA,MATCH($AX$1,$AN$1:$BA$1,0),0)*IF($O130&lt;=15,1,1+($O130-15)^0.5/8)*CHOOSE(MID($N130,7,1)+1,1,1.25,2))),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영웅등급"),VLOOKUP($M130,$AN:$BA,MATCH($AX$1,$AN$1:$BA$1,0),0),
IF(OR($M130="지정 캐릭터",IF(ISERROR(FIND("지정 캐릭터 LBP",$M130)),0,1)),
  IF(AND(OR($B130=10,$B130=11),$M130=OFFSET($M130,-1,0)),OFFSET(R130,-1,0),
    INT(VLOOKUP($M130,$AN:$BA,MATCH($AX$1,$AN$1:$BA$1,0),0)*(VLOOKUP($N130,[2]ActorTable!$1:$1048576,MATCH("표준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VLOOKUP($M130,$AN:$BA,MATCH($AX$1,$AN$1:$BA$1,0),0)+INT($I130*(VLOOKUP($M130,$AN:$BA,MATCH($AY$1,$AN$1:$BA$1,0),0)-VLOOKUP($M130,$AN:$BA,MATCH($AX$1,$AN$1:$BA$1,0),0)+1))),
IF($M130="지정 캐릭터 PP",
  IF(AND(OR($B130=10,$B130=11),$M130=OFFSET($M130,-1,0)),OFFSET(R130,-1,0),
    INT($O130*VLOOKUP($M130,$AN:$BA,MATCH($AX$1,$AN$1:$BA$1,0),0)*IF($O130&lt;=15,1,1+($O130-15)^0.5/8)*CHOOSE(MID($N130,7,1)+1,1,1.25,2)*(VLOOKUP($M130,$AN:$BA,MATCH($AY$1,$AN$1:$BA$1,0),0)+$I130*(VLOOKUP($M130,$AN:$BA,MATCH($AZ$1,$AN$1:$BA$1,0),0)-VLOOKUP($M130,$AN:$BA,MATCH($AY$1,$AN$1:$BA$1,0),0))))),
IF(OR($M130="안 지정 캐릭터 PP 일반등급",$M130="안 지정 캐릭터 PP 영웅등급"),
  IF(AND(OR($B130=10,$B130=11),$M130=OFFSET($M130,-1,0)),OFFSET(R130,-1,0),
    $O130*VLOOKUP($M130,$AN:$BA,MATCH($AX$1,$AN$1:$BA$1,0),0)),
"그외없음")))))))</f>
        <v>삭제</v>
      </c>
      <c r="S130" t="str">
        <f ca="1">IF(OR(ISNUMBER(N130),N130="삭제"),"",
IF(LEFT(N130,5)="Equip",
  IF($BN$1&lt;VLOOKUP(N130,[1]EquipTable!$1:$1048576,MATCH("업데이트순번",[1]EquipTable!$1:$1,0),0),"업데이트순번이상",""),
IF(LEFT(N130,5)="Actor",
  IF($BW$1&lt;VLOOKUP(N130,[2]ActorTable!$1:$1048576,MATCH("업데이트순번",[2]ActorTable!$1:$1,0),0),"업데이트순번이상",""),
"그외없음")))</f>
        <v/>
      </c>
      <c r="T130">
        <f t="shared" ref="T130:T193" ca="1" si="57">IF(OR(ISNUMBER(N130),N130="삭제"),0,
IF(LEFT(N130,5)="Equip",IF(MID(N130,7,1)="4",1,0),
IF(LEFT(N130,5)="Actor",IF(MID(N130,7,1)="2",1,0),
"그외없음")))</f>
        <v>0</v>
      </c>
      <c r="AA130" t="str">
        <f t="shared" ref="AA130:AA193" ca="1" si="58">IF(ISBLANK(AB130),"",
VLOOKUP(AB130,OFFSET(INDIRECT("$A:$B"),0,MATCH(AB$1&amp;"_Verify",INDIRECT("$1:$1"),0)-1),2,0)
)</f>
        <v/>
      </c>
      <c r="AH130" t="str">
        <f t="shared" ref="AH130:AH193" si="59">IF(ISBLANK($AB130),"",
IF(AND($B130&gt;=VLOOKUP($AB130,$AN:$AQ,3,0),$B130&lt;=VLOOKUP($AB130,$AN:$AQ,4,0)),"","슬롯타입이상"))</f>
        <v/>
      </c>
      <c r="AI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
      </c>
      <c r="AJ130">
        <v>1</v>
      </c>
      <c r="AK130"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v>
      </c>
      <c r="AL130" t="str">
        <f t="shared" ref="AL130:AL193" ca="1" si="60">IF(AJ130&lt;&gt;1,"",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38">
      <c r="A131">
        <v>13</v>
      </c>
      <c r="B131">
        <v>9</v>
      </c>
      <c r="C131">
        <f t="shared" si="53"/>
        <v>0</v>
      </c>
      <c r="D131">
        <f t="shared" ca="1" si="52"/>
        <v>0.5219311258442153</v>
      </c>
      <c r="E131">
        <f t="shared" ca="1" si="52"/>
        <v>0.44642241685318917</v>
      </c>
      <c r="F131">
        <f t="shared" ca="1" si="52"/>
        <v>0.52783701513405734</v>
      </c>
      <c r="G131">
        <f t="shared" ca="1" si="52"/>
        <v>0.76346881556843393</v>
      </c>
      <c r="H131">
        <f t="shared" ca="1" si="52"/>
        <v>0.56682259713641192</v>
      </c>
      <c r="I131">
        <f t="shared" ca="1" si="52"/>
        <v>0.43795295177833538</v>
      </c>
      <c r="M131" t="str">
        <f t="shared" ca="1" si="54"/>
        <v>삭제</v>
      </c>
      <c r="N131" t="str">
        <f t="shared" ca="1" si="55"/>
        <v>삭제</v>
      </c>
      <c r="O131" t="str">
        <f t="shared" ca="1" si="56"/>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INT(VLOOKUP($M131,$AN:$BA,MATCH($AX$1,$AN$1:$BA$1,0),0)*(VLOOKUP($N131,[2]ActorTable!$1:$1048576,MATCH("표준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VLOOKUP($M131,$AN:$BA,MATCH($AZ$1,$AN$1:$BA$1,0),0)+INT($H131*(VLOOKUP($M131,$AN:$BA,MATCH($BA$1,$AN$1:$BA$1,0),0)-VLOOKUP($M131,$AN:$BA,MATCH($AZ$1,$AN$1:$BA$1,0),0)+1))),
IF($M131="지정 캐릭터 PP",
  IF(AND(OR($B131=10,$B131=11),$M131=OFFSET($M131,-1,0)),OFFSET(Q131,-1,0),
    INT($O131*VLOOKUP($M131,$AN:$BA,MATCH($AX$1,$AN$1:$BA$1,0),0)*IF($O131&lt;=15,1,1+($O131-15)^0.5/8)*CHOOSE(MID($N131,7,1)+1,1,1.25,2))),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영웅등급"),VLOOKUP($M131,$AN:$BA,MATCH($AX$1,$AN$1:$BA$1,0),0),
IF(OR($M131="지정 캐릭터",IF(ISERROR(FIND("지정 캐릭터 LBP",$M131)),0,1)),
  IF(AND(OR($B131=10,$B131=11),$M131=OFFSET($M131,-1,0)),OFFSET(R131,-1,0),
    INT(VLOOKUP($M131,$AN:$BA,MATCH($AX$1,$AN$1:$BA$1,0),0)*(VLOOKUP($N131,[2]ActorTable!$1:$1048576,MATCH("표준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VLOOKUP($M131,$AN:$BA,MATCH($AX$1,$AN$1:$BA$1,0),0)+INT($I131*(VLOOKUP($M131,$AN:$BA,MATCH($AY$1,$AN$1:$BA$1,0),0)-VLOOKUP($M131,$AN:$BA,MATCH($AX$1,$AN$1:$BA$1,0),0)+1))),
IF($M131="지정 캐릭터 PP",
  IF(AND(OR($B131=10,$B131=11),$M131=OFFSET($M131,-1,0)),OFFSET(R131,-1,0),
    INT($O131*VLOOKUP($M131,$AN:$BA,MATCH($AX$1,$AN$1:$BA$1,0),0)*IF($O131&lt;=15,1,1+($O131-15)^0.5/8)*CHOOSE(MID($N131,7,1)+1,1,1.25,2)*(VLOOKUP($M131,$AN:$BA,MATCH($AY$1,$AN$1:$BA$1,0),0)+$I131*(VLOOKUP($M131,$AN:$BA,MATCH($AZ$1,$AN$1:$BA$1,0),0)-VLOOKUP($M131,$AN:$BA,MATCH($AY$1,$AN$1:$BA$1,0),0))))),
IF(OR($M131="안 지정 캐릭터 PP 일반등급",$M131="안 지정 캐릭터 PP 영웅등급"),
  IF(AND(OR($B131=10,$B131=11),$M131=OFFSET($M131,-1,0)),OFFSET(R131,-1,0),
    $O131*VLOOKUP($M131,$AN:$BA,MATCH($AX$1,$AN$1:$BA$1,0),0)),
"그외없음")))))))</f>
        <v>삭제</v>
      </c>
      <c r="S131" t="str">
        <f ca="1">IF(OR(ISNUMBER(N131),N131="삭제"),"",
IF(LEFT(N131,5)="Equip",
  IF($BN$1&lt;VLOOKUP(N131,[1]EquipTable!$1:$1048576,MATCH("업데이트순번",[1]EquipTable!$1:$1,0),0),"업데이트순번이상",""),
IF(LEFT(N131,5)="Actor",
  IF($BW$1&lt;VLOOKUP(N131,[2]ActorTable!$1:$1048576,MATCH("업데이트순번",[2]ActorTable!$1:$1,0),0),"업데이트순번이상",""),
"그외없음")))</f>
        <v/>
      </c>
      <c r="T131">
        <f t="shared" ca="1" si="57"/>
        <v>0</v>
      </c>
      <c r="AA131" t="str">
        <f t="shared" ca="1" si="58"/>
        <v/>
      </c>
      <c r="AH131" t="str">
        <f t="shared" si="59"/>
        <v/>
      </c>
      <c r="AI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
      </c>
      <c r="AJ131">
        <v>1</v>
      </c>
      <c r="AK131" t="str">
        <f t="shared" ref="AK131:AK194" ca="1" si="61">AK130&amp;IF(LEN(AL131)=0,"",","&amp;AL131)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v>
      </c>
      <c r="AL131" t="str">
        <f t="shared" ca="1" si="60"/>
        <v>{"dy":13,"sl":9}</v>
      </c>
    </row>
    <row r="132" spans="1:38">
      <c r="A132">
        <v>14</v>
      </c>
      <c r="B132">
        <v>0</v>
      </c>
      <c r="C132">
        <f t="shared" si="53"/>
        <v>0</v>
      </c>
      <c r="D132">
        <f t="shared" ref="D132:I141" ca="1" si="62">RAND()</f>
        <v>0.14305626726259846</v>
      </c>
      <c r="E132">
        <f t="shared" ca="1" si="62"/>
        <v>0.82694663014318537</v>
      </c>
      <c r="F132">
        <f t="shared" ca="1" si="62"/>
        <v>0.90783835670741964</v>
      </c>
      <c r="G132">
        <f t="shared" ca="1" si="62"/>
        <v>0.84014236632039796</v>
      </c>
      <c r="H132">
        <f t="shared" ca="1" si="62"/>
        <v>0.88335893776999974</v>
      </c>
      <c r="I132">
        <f t="shared" ca="1" si="62"/>
        <v>0.86364268007526401</v>
      </c>
      <c r="M132" t="str">
        <f t="shared" ca="1" si="54"/>
        <v>지정 장비</v>
      </c>
      <c r="N132" t="str">
        <f t="shared" ca="1" si="55"/>
        <v>Equip7102</v>
      </c>
      <c r="O132">
        <f t="shared" ca="1" si="56"/>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GO</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INT(VLOOKUP($M132,$AN:$BA,MATCH($AX$1,$AN$1:$BA$1,0),0)*(VLOOKUP($N132,[2]ActorTable!$1:$1048576,MATCH("표준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VLOOKUP($M132,$AN:$BA,MATCH($AZ$1,$AN$1:$BA$1,0),0)+INT($H132*(VLOOKUP($M132,$AN:$BA,MATCH($BA$1,$AN$1:$BA$1,0),0)-VLOOKUP($M132,$AN:$BA,MATCH($AZ$1,$AN$1:$BA$1,0),0)+1))),
IF($M132="지정 캐릭터 PP",
  IF(AND(OR($B132=10,$B132=11),$M132=OFFSET($M132,-1,0)),OFFSET(Q132,-1,0),
    INT($O132*VLOOKUP($M132,$AN:$BA,MATCH($AX$1,$AN$1:$BA$1,0),0)*IF($O132&lt;=15,1,1+($O132-15)^0.5/8)*CHOOSE(MID($N132,7,1)+1,1,1.25,2))),
"그외없음")))))))</f>
        <v>삭제</v>
      </c>
      <c r="R132">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영웅등급"),VLOOKUP($M132,$AN:$BA,MATCH($AX$1,$AN$1:$BA$1,0),0),
IF(OR($M132="지정 캐릭터",IF(ISERROR(FIND("지정 캐릭터 LBP",$M132)),0,1)),
  IF(AND(OR($B132=10,$B132=11),$M132=OFFSET($M132,-1,0)),OFFSET(R132,-1,0),
    INT(VLOOKUP($M132,$AN:$BA,MATCH($AX$1,$AN$1:$BA$1,0),0)*(VLOOKUP($N132,[2]ActorTable!$1:$1048576,MATCH("표준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VLOOKUP($M132,$AN:$BA,MATCH($AX$1,$AN$1:$BA$1,0),0)+INT($I132*(VLOOKUP($M132,$AN:$BA,MATCH($AY$1,$AN$1:$BA$1,0),0)-VLOOKUP($M132,$AN:$BA,MATCH($AX$1,$AN$1:$BA$1,0),0)+1))),
IF($M132="지정 캐릭터 PP",
  IF(AND(OR($B132=10,$B132=11),$M132=OFFSET($M132,-1,0)),OFFSET(R132,-1,0),
    INT($O132*VLOOKUP($M132,$AN:$BA,MATCH($AX$1,$AN$1:$BA$1,0),0)*IF($O132&lt;=15,1,1+($O132-15)^0.5/8)*CHOOSE(MID($N132,7,1)+1,1,1.25,2)*(VLOOKUP($M132,$AN:$BA,MATCH($AY$1,$AN$1:$BA$1,0),0)+$I132*(VLOOKUP($M132,$AN:$BA,MATCH($AZ$1,$AN$1:$BA$1,0),0)-VLOOKUP($M132,$AN:$BA,MATCH($AY$1,$AN$1:$BA$1,0),0))))),
IF(OR($M132="안 지정 캐릭터 PP 일반등급",$M132="안 지정 캐릭터 PP 영웅등급"),
  IF(AND(OR($B132=10,$B132=11),$M132=OFFSET($M132,-1,0)),OFFSET(R132,-1,0),
    $O132*VLOOKUP($M132,$AN:$BA,MATCH($AX$1,$AN$1:$BA$1,0),0)),
"그외없음")))))))</f>
        <v>3800</v>
      </c>
      <c r="S132" t="str">
        <f ca="1">IF(OR(ISNUMBER(N132),N132="삭제"),"",
IF(LEFT(N132,5)="Equip",
  IF($BN$1&lt;VLOOKUP(N132,[1]EquipTable!$1:$1048576,MATCH("업데이트순번",[1]EquipTable!$1:$1,0),0),"업데이트순번이상",""),
IF(LEFT(N132,5)="Actor",
  IF($BW$1&lt;VLOOKUP(N132,[2]ActorTable!$1:$1048576,MATCH("업데이트순번",[2]ActorTable!$1:$1,0),0),"업데이트순번이상",""),
"그외없음")))</f>
        <v/>
      </c>
      <c r="T132">
        <f t="shared" ca="1" si="57"/>
        <v>0</v>
      </c>
      <c r="U132" t="s">
        <v>83</v>
      </c>
      <c r="V132" t="s">
        <v>103</v>
      </c>
      <c r="W132">
        <v>1</v>
      </c>
      <c r="X132" t="s">
        <v>129</v>
      </c>
      <c r="Z132">
        <v>7000</v>
      </c>
      <c r="AA132" t="str">
        <f t="shared" ca="1" si="58"/>
        <v>fe</v>
      </c>
      <c r="AB132" t="s">
        <v>83</v>
      </c>
      <c r="AC132" t="s">
        <v>184</v>
      </c>
      <c r="AD132">
        <v>1</v>
      </c>
      <c r="AE132" t="s">
        <v>129</v>
      </c>
      <c r="AG132">
        <v>22000</v>
      </c>
      <c r="AH132" t="str">
        <f t="shared" si="59"/>
        <v/>
      </c>
      <c r="AI132" t="str">
        <f ca="1">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블룸 유탄발사기</v>
      </c>
      <c r="AJ132">
        <v>1</v>
      </c>
      <c r="AK132"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v>
      </c>
      <c r="AL132" t="str">
        <f t="shared" ca="1" si="60"/>
        <v>{"dy":14,"sl":0,"tp":"fe","vl":"Equip6302","cn":1,"pt":"GO","pr":22000}</v>
      </c>
    </row>
    <row r="133" spans="1:38">
      <c r="A133">
        <v>14</v>
      </c>
      <c r="B133">
        <v>1</v>
      </c>
      <c r="C133">
        <f t="shared" si="53"/>
        <v>0</v>
      </c>
      <c r="D133">
        <f t="shared" ca="1" si="62"/>
        <v>0.65206722751152046</v>
      </c>
      <c r="E133">
        <f t="shared" ca="1" si="62"/>
        <v>0.56598497826656546</v>
      </c>
      <c r="F133">
        <f t="shared" ca="1" si="62"/>
        <v>0.86007987152115317</v>
      </c>
      <c r="G133">
        <f t="shared" ca="1" si="62"/>
        <v>7.5570416872300261E-2</v>
      </c>
      <c r="H133">
        <f t="shared" ca="1" si="62"/>
        <v>2.8967599484744699E-2</v>
      </c>
      <c r="I133">
        <f t="shared" ca="1" si="62"/>
        <v>0.73108481869054109</v>
      </c>
      <c r="M133" t="str">
        <f t="shared" ca="1" si="54"/>
        <v>지정 장비</v>
      </c>
      <c r="N133" t="str">
        <f t="shared" ca="1" si="55"/>
        <v>Equip5001</v>
      </c>
      <c r="O133">
        <f t="shared" ca="1" si="56"/>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GO</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INT(VLOOKUP($M133,$AN:$BA,MATCH($AX$1,$AN$1:$BA$1,0),0)*(VLOOKUP($N133,[2]ActorTable!$1:$1048576,MATCH("표준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VLOOKUP($M133,$AN:$BA,MATCH($AZ$1,$AN$1:$BA$1,0),0)+INT($H133*(VLOOKUP($M133,$AN:$BA,MATCH($BA$1,$AN$1:$BA$1,0),0)-VLOOKUP($M133,$AN:$BA,MATCH($AZ$1,$AN$1:$BA$1,0),0)+1))),
IF($M133="지정 캐릭터 PP",
  IF(AND(OR($B133=10,$B133=11),$M133=OFFSET($M133,-1,0)),OFFSET(Q133,-1,0),
    INT($O133*VLOOKUP($M133,$AN:$BA,MATCH($AX$1,$AN$1:$BA$1,0),0)*IF($O133&lt;=15,1,1+($O133-15)^0.5/8)*CHOOSE(MID($N133,7,1)+1,1,1.25,2))),
"그외없음")))))))</f>
        <v>삭제</v>
      </c>
      <c r="R133">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영웅등급"),VLOOKUP($M133,$AN:$BA,MATCH($AX$1,$AN$1:$BA$1,0),0),
IF(OR($M133="지정 캐릭터",IF(ISERROR(FIND("지정 캐릭터 LBP",$M133)),0,1)),
  IF(AND(OR($B133=10,$B133=11),$M133=OFFSET($M133,-1,0)),OFFSET(R133,-1,0),
    INT(VLOOKUP($M133,$AN:$BA,MATCH($AX$1,$AN$1:$BA$1,0),0)*(VLOOKUP($N133,[2]ActorTable!$1:$1048576,MATCH("표준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VLOOKUP($M133,$AN:$BA,MATCH($AX$1,$AN$1:$BA$1,0),0)+INT($I133*(VLOOKUP($M133,$AN:$BA,MATCH($AY$1,$AN$1:$BA$1,0),0)-VLOOKUP($M133,$AN:$BA,MATCH($AX$1,$AN$1:$BA$1,0),0)+1))),
IF($M133="지정 캐릭터 PP",
  IF(AND(OR($B133=10,$B133=11),$M133=OFFSET($M133,-1,0)),OFFSET(R133,-1,0),
    INT($O133*VLOOKUP($M133,$AN:$BA,MATCH($AX$1,$AN$1:$BA$1,0),0)*IF($O133&lt;=15,1,1+($O133-15)^0.5/8)*CHOOSE(MID($N133,7,1)+1,1,1.25,2)*(VLOOKUP($M133,$AN:$BA,MATCH($AY$1,$AN$1:$BA$1,0),0)+$I133*(VLOOKUP($M133,$AN:$BA,MATCH($AZ$1,$AN$1:$BA$1,0),0)-VLOOKUP($M133,$AN:$BA,MATCH($AY$1,$AN$1:$BA$1,0),0))))),
IF(OR($M133="안 지정 캐릭터 PP 일반등급",$M133="안 지정 캐릭터 PP 영웅등급"),
  IF(AND(OR($B133=10,$B133=11),$M133=OFFSET($M133,-1,0)),OFFSET(R133,-1,0),
    $O133*VLOOKUP($M133,$AN:$BA,MATCH($AX$1,$AN$1:$BA$1,0),0)),
"그외없음")))))))</f>
        <v>800</v>
      </c>
      <c r="S133" t="str">
        <f ca="1">IF(OR(ISNUMBER(N133),N133="삭제"),"",
IF(LEFT(N133,5)="Equip",
  IF($BN$1&lt;VLOOKUP(N133,[1]EquipTable!$1:$1048576,MATCH("업데이트순번",[1]EquipTable!$1:$1,0),0),"업데이트순번이상",""),
IF(LEFT(N133,5)="Actor",
  IF($BW$1&lt;VLOOKUP(N133,[2]ActorTable!$1:$1048576,MATCH("업데이트순번",[2]ActorTable!$1:$1,0),0),"업데이트순번이상",""),
"그외없음")))</f>
        <v/>
      </c>
      <c r="T133">
        <f t="shared" ca="1" si="57"/>
        <v>0</v>
      </c>
      <c r="U133" t="s">
        <v>83</v>
      </c>
      <c r="V133" t="s">
        <v>192</v>
      </c>
      <c r="W133">
        <v>1</v>
      </c>
      <c r="X133" t="s">
        <v>133</v>
      </c>
      <c r="Z133">
        <v>96</v>
      </c>
      <c r="AA133" t="str">
        <f t="shared" ca="1" si="58"/>
        <v>fe</v>
      </c>
      <c r="AB133" t="s">
        <v>83</v>
      </c>
      <c r="AC133" t="s">
        <v>268</v>
      </c>
      <c r="AD133">
        <v>1</v>
      </c>
      <c r="AE133" t="s">
        <v>133</v>
      </c>
      <c r="AG133">
        <v>5</v>
      </c>
      <c r="AH133" t="str">
        <f t="shared" si="59"/>
        <v/>
      </c>
      <c r="AI133" t="str">
        <f ca="1">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빛의 트랩</v>
      </c>
      <c r="AJ133">
        <v>1</v>
      </c>
      <c r="AK133"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v>
      </c>
      <c r="AL133" t="str">
        <f t="shared" ca="1" si="60"/>
        <v>{"dy":14,"sl":1,"tp":"fe","vl":"Equip3201","cn":1,"pt":"DI","pr":5}</v>
      </c>
    </row>
    <row r="134" spans="1:38">
      <c r="A134">
        <v>14</v>
      </c>
      <c r="B134">
        <v>2</v>
      </c>
      <c r="C134">
        <f t="shared" si="53"/>
        <v>0</v>
      </c>
      <c r="D134">
        <f t="shared" ca="1" si="62"/>
        <v>0.96333534311089841</v>
      </c>
      <c r="E134">
        <f t="shared" ca="1" si="62"/>
        <v>0.15376098527354576</v>
      </c>
      <c r="F134">
        <f t="shared" ca="1" si="62"/>
        <v>0.45965880504976198</v>
      </c>
      <c r="G134">
        <f t="shared" ca="1" si="62"/>
        <v>0.75813858696420211</v>
      </c>
      <c r="H134">
        <f t="shared" ca="1" si="62"/>
        <v>0.71639009463587766</v>
      </c>
      <c r="I134">
        <f t="shared" ca="1" si="62"/>
        <v>0.93413075517776911</v>
      </c>
      <c r="M134" t="str">
        <f t="shared" ca="1" si="54"/>
        <v>안 지정 캐릭터 PP 영웅등급</v>
      </c>
      <c r="N134">
        <f t="shared" ca="1" si="55"/>
        <v>15376</v>
      </c>
      <c r="O134">
        <f t="shared" ca="1" si="56"/>
        <v>9</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INT(VLOOKUP($M134,$AN:$BA,MATCH($AX$1,$AN$1:$BA$1,0),0)*(VLOOKUP($N134,[2]ActorTable!$1:$1048576,MATCH("표준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VLOOKUP($M134,$AN:$BA,MATCH($AZ$1,$AN$1:$BA$1,0),0)+INT($H134*(VLOOKUP($M134,$AN:$BA,MATCH($BA$1,$AN$1:$BA$1,0),0)-VLOOKUP($M134,$AN:$BA,MATCH($AZ$1,$AN$1:$BA$1,0),0)+1))),
IF($M134="지정 캐릭터 PP",
  IF(AND(OR($B134=10,$B134=11),$M134=OFFSET($M134,-1,0)),OFFSET(Q134,-1,0),
    INT($O134*VLOOKUP($M134,$AN:$BA,MATCH($AX$1,$AN$1:$BA$1,0),0)*IF($O134&lt;=15,1,1+($O134-15)^0.5/8)*CHOOSE(MID($N134,7,1)+1,1,1.25,2))),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영웅등급"),VLOOKUP($M134,$AN:$BA,MATCH($AX$1,$AN$1:$BA$1,0),0),
IF(OR($M134="지정 캐릭터",IF(ISERROR(FIND("지정 캐릭터 LBP",$M134)),0,1)),
  IF(AND(OR($B134=10,$B134=11),$M134=OFFSET($M134,-1,0)),OFFSET(R134,-1,0),
    INT(VLOOKUP($M134,$AN:$BA,MATCH($AX$1,$AN$1:$BA$1,0),0)*(VLOOKUP($N134,[2]ActorTable!$1:$1048576,MATCH("표준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VLOOKUP($M134,$AN:$BA,MATCH($AX$1,$AN$1:$BA$1,0),0)+INT($I134*(VLOOKUP($M134,$AN:$BA,MATCH($AY$1,$AN$1:$BA$1,0),0)-VLOOKUP($M134,$AN:$BA,MATCH($AX$1,$AN$1:$BA$1,0),0)+1))),
IF($M134="지정 캐릭터 PP",
  IF(AND(OR($B134=10,$B134=11),$M134=OFFSET($M134,-1,0)),OFFSET(R134,-1,0),
    INT($O134*VLOOKUP($M134,$AN:$BA,MATCH($AX$1,$AN$1:$BA$1,0),0)*IF($O134&lt;=15,1,1+($O134-15)^0.5/8)*CHOOSE(MID($N134,7,1)+1,1,1.25,2)*(VLOOKUP($M134,$AN:$BA,MATCH($AY$1,$AN$1:$BA$1,0),0)+$I134*(VLOOKUP($M134,$AN:$BA,MATCH($AZ$1,$AN$1:$BA$1,0),0)-VLOOKUP($M134,$AN:$BA,MATCH($AY$1,$AN$1:$BA$1,0),0))))),
IF(OR($M134="안 지정 캐릭터 PP 일반등급",$M134="안 지정 캐릭터 PP 영웅등급"),
  IF(AND(OR($B134=10,$B134=11),$M134=OFFSET($M134,-1,0)),OFFSET(R134,-1,0),
    $O134*VLOOKUP($M134,$AN:$BA,MATCH($AX$1,$AN$1:$BA$1,0),0)),
"그외없음")))))))</f>
        <v>900</v>
      </c>
      <c r="S134" t="str">
        <f ca="1">IF(OR(ISNUMBER(N134),N134="삭제"),"",
IF(LEFT(N134,5)="Equip",
  IF($BN$1&lt;VLOOKUP(N134,[1]EquipTable!$1:$1048576,MATCH("업데이트순번",[1]EquipTable!$1:$1,0),0),"업데이트순번이상",""),
IF(LEFT(N134,5)="Actor",
  IF($BW$1&lt;VLOOKUP(N134,[2]ActorTable!$1:$1048576,MATCH("업데이트순번",[2]ActorTable!$1:$1,0),0),"업데이트순번이상",""),
"그외없음")))</f>
        <v/>
      </c>
      <c r="T134">
        <f t="shared" ca="1" si="57"/>
        <v>0</v>
      </c>
      <c r="U134" t="s">
        <v>92</v>
      </c>
      <c r="V134">
        <v>6512</v>
      </c>
      <c r="W134">
        <v>9</v>
      </c>
      <c r="X134" t="s">
        <v>129</v>
      </c>
      <c r="Z134">
        <v>900</v>
      </c>
      <c r="AA134" t="str">
        <f t="shared" ca="1" si="58"/>
        <v>uph</v>
      </c>
      <c r="AB134" t="s">
        <v>92</v>
      </c>
      <c r="AC134">
        <v>9878</v>
      </c>
      <c r="AD134">
        <v>9</v>
      </c>
      <c r="AE134" t="s">
        <v>129</v>
      </c>
      <c r="AG134">
        <v>900</v>
      </c>
      <c r="AH134" t="str">
        <f t="shared" si="59"/>
        <v/>
      </c>
      <c r="AI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J134">
        <v>1</v>
      </c>
      <c r="AK134"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v>
      </c>
      <c r="AL134" t="str">
        <f t="shared" ca="1" si="60"/>
        <v>{"dy":14,"sl":2,"tp":"uph","vl":"9878","cn":9,"pt":"GO","pr":900}</v>
      </c>
    </row>
    <row r="135" spans="1:38">
      <c r="A135">
        <v>14</v>
      </c>
      <c r="B135">
        <v>3</v>
      </c>
      <c r="C135">
        <f t="shared" si="53"/>
        <v>0</v>
      </c>
      <c r="D135">
        <f t="shared" ca="1" si="62"/>
        <v>0.34918770844728575</v>
      </c>
      <c r="E135">
        <f t="shared" ca="1" si="62"/>
        <v>0.99816063710913494</v>
      </c>
      <c r="F135">
        <f t="shared" ca="1" si="62"/>
        <v>0.1091328099561093</v>
      </c>
      <c r="G135">
        <f t="shared" ca="1" si="62"/>
        <v>0.32346694516480123</v>
      </c>
      <c r="H135">
        <f t="shared" ca="1" si="62"/>
        <v>0.18003101225347029</v>
      </c>
      <c r="I135">
        <f t="shared" ca="1" si="62"/>
        <v>0.97428046474058039</v>
      </c>
      <c r="M135" t="str">
        <f t="shared" ca="1" si="54"/>
        <v>안 지정 캐릭터 PP 일반등급</v>
      </c>
      <c r="N135">
        <f t="shared" ca="1" si="55"/>
        <v>99816</v>
      </c>
      <c r="O135">
        <f t="shared" ca="1" si="56"/>
        <v>14</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INT(VLOOKUP($M135,$AN:$BA,MATCH($AX$1,$AN$1:$BA$1,0),0)*(VLOOKUP($N135,[2]ActorTable!$1:$1048576,MATCH("표준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VLOOKUP($M135,$AN:$BA,MATCH($AZ$1,$AN$1:$BA$1,0),0)+INT($H135*(VLOOKUP($M135,$AN:$BA,MATCH($BA$1,$AN$1:$BA$1,0),0)-VLOOKUP($M135,$AN:$BA,MATCH($AZ$1,$AN$1:$BA$1,0),0)+1))),
IF($M135="지정 캐릭터 PP",
  IF(AND(OR($B135=10,$B135=11),$M135=OFFSET($M135,-1,0)),OFFSET(Q135,-1,0),
    INT($O135*VLOOKUP($M135,$AN:$BA,MATCH($AX$1,$AN$1:$BA$1,0),0)*IF($O135&lt;=15,1,1+($O135-15)^0.5/8)*CHOOSE(MID($N135,7,1)+1,1,1.25,2))),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영웅등급"),VLOOKUP($M135,$AN:$BA,MATCH($AX$1,$AN$1:$BA$1,0),0),
IF(OR($M135="지정 캐릭터",IF(ISERROR(FIND("지정 캐릭터 LBP",$M135)),0,1)),
  IF(AND(OR($B135=10,$B135=11),$M135=OFFSET($M135,-1,0)),OFFSET(R135,-1,0),
    INT(VLOOKUP($M135,$AN:$BA,MATCH($AX$1,$AN$1:$BA$1,0),0)*(VLOOKUP($N135,[2]ActorTable!$1:$1048576,MATCH("표준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VLOOKUP($M135,$AN:$BA,MATCH($AX$1,$AN$1:$BA$1,0),0)+INT($I135*(VLOOKUP($M135,$AN:$BA,MATCH($AY$1,$AN$1:$BA$1,0),0)-VLOOKUP($M135,$AN:$BA,MATCH($AX$1,$AN$1:$BA$1,0),0)+1))),
IF($M135="지정 캐릭터 PP",
  IF(AND(OR($B135=10,$B135=11),$M135=OFFSET($M135,-1,0)),OFFSET(R135,-1,0),
    INT($O135*VLOOKUP($M135,$AN:$BA,MATCH($AX$1,$AN$1:$BA$1,0),0)*IF($O135&lt;=15,1,1+($O135-15)^0.5/8)*CHOOSE(MID($N135,7,1)+1,1,1.25,2)*(VLOOKUP($M135,$AN:$BA,MATCH($AY$1,$AN$1:$BA$1,0),0)+$I135*(VLOOKUP($M135,$AN:$BA,MATCH($AZ$1,$AN$1:$BA$1,0),0)-VLOOKUP($M135,$AN:$BA,MATCH($AY$1,$AN$1:$BA$1,0),0))))),
IF(OR($M135="안 지정 캐릭터 PP 일반등급",$M135="안 지정 캐릭터 PP 영웅등급"),
  IF(AND(OR($B135=10,$B135=11),$M135=OFFSET($M135,-1,0)),OFFSET(R135,-1,0),
    $O135*VLOOKUP($M135,$AN:$BA,MATCH($AX$1,$AN$1:$BA$1,0),0)),
"그외없음")))))))</f>
        <v>1400</v>
      </c>
      <c r="S135" t="str">
        <f ca="1">IF(OR(ISNUMBER(N135),N135="삭제"),"",
IF(LEFT(N135,5)="Equip",
  IF($BN$1&lt;VLOOKUP(N135,[1]EquipTable!$1:$1048576,MATCH("업데이트순번",[1]EquipTable!$1:$1,0),0),"업데이트순번이상",""),
IF(LEFT(N135,5)="Actor",
  IF($BW$1&lt;VLOOKUP(N135,[2]ActorTable!$1:$1048576,MATCH("업데이트순번",[2]ActorTable!$1:$1,0),0),"업데이트순번이상",""),
"그외없음")))</f>
        <v/>
      </c>
      <c r="T135">
        <f t="shared" ca="1" si="57"/>
        <v>0</v>
      </c>
      <c r="U135" t="s">
        <v>93</v>
      </c>
      <c r="V135">
        <v>75586</v>
      </c>
      <c r="W135">
        <v>13</v>
      </c>
      <c r="X135" t="s">
        <v>129</v>
      </c>
      <c r="Z135">
        <v>1300</v>
      </c>
      <c r="AA135" t="str">
        <f t="shared" ca="1" si="58"/>
        <v>upn</v>
      </c>
      <c r="AB135" t="s">
        <v>93</v>
      </c>
      <c r="AC135">
        <v>56220</v>
      </c>
      <c r="AD135">
        <v>12</v>
      </c>
      <c r="AE135" t="s">
        <v>129</v>
      </c>
      <c r="AG135">
        <v>1200</v>
      </c>
      <c r="AH135" t="str">
        <f t="shared" si="59"/>
        <v/>
      </c>
      <c r="AI135" t="str">
        <f>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
      </c>
      <c r="AJ135">
        <v>1</v>
      </c>
      <c r="AK135"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v>
      </c>
      <c r="AL135" t="str">
        <f t="shared" ca="1" si="60"/>
        <v>{"dy":14,"sl":3,"tp":"upn","vl":"56220","cn":12,"pt":"GO","pr":1200}</v>
      </c>
    </row>
    <row r="136" spans="1:38">
      <c r="A136">
        <v>14</v>
      </c>
      <c r="B136">
        <v>4</v>
      </c>
      <c r="C136">
        <f t="shared" si="53"/>
        <v>0</v>
      </c>
      <c r="D136">
        <f t="shared" ca="1" si="62"/>
        <v>0.32271692454142087</v>
      </c>
      <c r="E136">
        <f t="shared" ca="1" si="62"/>
        <v>0.20768844976408074</v>
      </c>
      <c r="F136">
        <f t="shared" ca="1" si="62"/>
        <v>0.37159619877488148</v>
      </c>
      <c r="G136">
        <f t="shared" ca="1" si="62"/>
        <v>0.97806544263039652</v>
      </c>
      <c r="H136">
        <f t="shared" ca="1" si="62"/>
        <v>0.17548259985956105</v>
      </c>
      <c r="I136">
        <f t="shared" ca="1" si="62"/>
        <v>8.6292821845087797E-2</v>
      </c>
      <c r="M136" t="str">
        <f t="shared" ca="1" si="54"/>
        <v>안 지정 캐릭터 PP 일반등급</v>
      </c>
      <c r="N136">
        <f t="shared" ca="1" si="55"/>
        <v>20768</v>
      </c>
      <c r="O136">
        <f t="shared" ca="1" si="56"/>
        <v>10</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INT(VLOOKUP($M136,$AN:$BA,MATCH($AX$1,$AN$1:$BA$1,0),0)*(VLOOKUP($N136,[2]ActorTable!$1:$1048576,MATCH("표준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VLOOKUP($M136,$AN:$BA,MATCH($AZ$1,$AN$1:$BA$1,0),0)+INT($H136*(VLOOKUP($M136,$AN:$BA,MATCH($BA$1,$AN$1:$BA$1,0),0)-VLOOKUP($M136,$AN:$BA,MATCH($AZ$1,$AN$1:$BA$1,0),0)+1))),
IF($M136="지정 캐릭터 PP",
  IF(AND(OR($B136=10,$B136=11),$M136=OFFSET($M136,-1,0)),OFFSET(Q136,-1,0),
    INT($O136*VLOOKUP($M136,$AN:$BA,MATCH($AX$1,$AN$1:$BA$1,0),0)*IF($O136&lt;=15,1,1+($O136-15)^0.5/8)*CHOOSE(MID($N136,7,1)+1,1,1.25,2))),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영웅등급"),VLOOKUP($M136,$AN:$BA,MATCH($AX$1,$AN$1:$BA$1,0),0),
IF(OR($M136="지정 캐릭터",IF(ISERROR(FIND("지정 캐릭터 LBP",$M136)),0,1)),
  IF(AND(OR($B136=10,$B136=11),$M136=OFFSET($M136,-1,0)),OFFSET(R136,-1,0),
    INT(VLOOKUP($M136,$AN:$BA,MATCH($AX$1,$AN$1:$BA$1,0),0)*(VLOOKUP($N136,[2]ActorTable!$1:$1048576,MATCH("표준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VLOOKUP($M136,$AN:$BA,MATCH($AX$1,$AN$1:$BA$1,0),0)+INT($I136*(VLOOKUP($M136,$AN:$BA,MATCH($AY$1,$AN$1:$BA$1,0),0)-VLOOKUP($M136,$AN:$BA,MATCH($AX$1,$AN$1:$BA$1,0),0)+1))),
IF($M136="지정 캐릭터 PP",
  IF(AND(OR($B136=10,$B136=11),$M136=OFFSET($M136,-1,0)),OFFSET(R136,-1,0),
    INT($O136*VLOOKUP($M136,$AN:$BA,MATCH($AX$1,$AN$1:$BA$1,0),0)*IF($O136&lt;=15,1,1+($O136-15)^0.5/8)*CHOOSE(MID($N136,7,1)+1,1,1.25,2)*(VLOOKUP($M136,$AN:$BA,MATCH($AY$1,$AN$1:$BA$1,0),0)+$I136*(VLOOKUP($M136,$AN:$BA,MATCH($AZ$1,$AN$1:$BA$1,0),0)-VLOOKUP($M136,$AN:$BA,MATCH($AY$1,$AN$1:$BA$1,0),0))))),
IF(OR($M136="안 지정 캐릭터 PP 일반등급",$M136="안 지정 캐릭터 PP 영웅등급"),
  IF(AND(OR($B136=10,$B136=11),$M136=OFFSET($M136,-1,0)),OFFSET(R136,-1,0),
    $O136*VLOOKUP($M136,$AN:$BA,MATCH($AX$1,$AN$1:$BA$1,0),0)),
"그외없음")))))))</f>
        <v>1000</v>
      </c>
      <c r="S136" t="str">
        <f ca="1">IF(OR(ISNUMBER(N136),N136="삭제"),"",
IF(LEFT(N136,5)="Equip",
  IF($BN$1&lt;VLOOKUP(N136,[1]EquipTable!$1:$1048576,MATCH("업데이트순번",[1]EquipTable!$1:$1,0),0),"업데이트순번이상",""),
IF(LEFT(N136,5)="Actor",
  IF($BW$1&lt;VLOOKUP(N136,[2]ActorTable!$1:$1048576,MATCH("업데이트순번",[2]ActorTable!$1:$1,0),0),"업데이트순번이상",""),
"그외없음")))</f>
        <v/>
      </c>
      <c r="T136">
        <f t="shared" ca="1" si="57"/>
        <v>0</v>
      </c>
      <c r="U136" t="s">
        <v>93</v>
      </c>
      <c r="V136">
        <v>27882</v>
      </c>
      <c r="W136">
        <v>10</v>
      </c>
      <c r="X136" t="s">
        <v>129</v>
      </c>
      <c r="Z136">
        <v>1000</v>
      </c>
      <c r="AA136" t="str">
        <f t="shared" ca="1" si="58"/>
        <v>upn</v>
      </c>
      <c r="AB136" t="s">
        <v>93</v>
      </c>
      <c r="AC136">
        <v>43921</v>
      </c>
      <c r="AD136">
        <v>11</v>
      </c>
      <c r="AE136" t="s">
        <v>129</v>
      </c>
      <c r="AG136">
        <v>1100</v>
      </c>
      <c r="AH136" t="str">
        <f t="shared" si="59"/>
        <v/>
      </c>
      <c r="AI136" t="str">
        <f>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
      </c>
      <c r="AJ136">
        <v>1</v>
      </c>
      <c r="AK136"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v>
      </c>
      <c r="AL136" t="str">
        <f t="shared" ca="1" si="60"/>
        <v>{"dy":14,"sl":4,"tp":"upn","vl":"43921","cn":11,"pt":"GO","pr":1100}</v>
      </c>
    </row>
    <row r="137" spans="1:38">
      <c r="A137">
        <v>14</v>
      </c>
      <c r="B137">
        <v>5</v>
      </c>
      <c r="C137">
        <f t="shared" si="53"/>
        <v>0</v>
      </c>
      <c r="D137">
        <f t="shared" ca="1" si="62"/>
        <v>0.82310785669154807</v>
      </c>
      <c r="E137">
        <f t="shared" ca="1" si="62"/>
        <v>0.85867336389061977</v>
      </c>
      <c r="F137">
        <f t="shared" ca="1" si="62"/>
        <v>0.63998308987339203</v>
      </c>
      <c r="G137">
        <f t="shared" ca="1" si="62"/>
        <v>0.32316782626073681</v>
      </c>
      <c r="H137">
        <f t="shared" ca="1" si="62"/>
        <v>0.97834093615912876</v>
      </c>
      <c r="I137">
        <f t="shared" ca="1" si="62"/>
        <v>0.54557368618452429</v>
      </c>
      <c r="M137" t="str">
        <f t="shared" ca="1" si="54"/>
        <v>안 지정 캐릭터 PP 일반등급</v>
      </c>
      <c r="N137">
        <f t="shared" ca="1" si="55"/>
        <v>85867</v>
      </c>
      <c r="O137">
        <f t="shared" ca="1" si="56"/>
        <v>14</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INT(VLOOKUP($M137,$AN:$BA,MATCH($AX$1,$AN$1:$BA$1,0),0)*(VLOOKUP($N137,[2]ActorTable!$1:$1048576,MATCH("표준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VLOOKUP($M137,$AN:$BA,MATCH($AZ$1,$AN$1:$BA$1,0),0)+INT($H137*(VLOOKUP($M137,$AN:$BA,MATCH($BA$1,$AN$1:$BA$1,0),0)-VLOOKUP($M137,$AN:$BA,MATCH($AZ$1,$AN$1:$BA$1,0),0)+1))),
IF($M137="지정 캐릭터 PP",
  IF(AND(OR($B137=10,$B137=11),$M137=OFFSET($M137,-1,0)),OFFSET(Q137,-1,0),
    INT($O137*VLOOKUP($M137,$AN:$BA,MATCH($AX$1,$AN$1:$BA$1,0),0)*IF($O137&lt;=15,1,1+($O137-15)^0.5/8)*CHOOSE(MID($N137,7,1)+1,1,1.25,2))),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영웅등급"),VLOOKUP($M137,$AN:$BA,MATCH($AX$1,$AN$1:$BA$1,0),0),
IF(OR($M137="지정 캐릭터",IF(ISERROR(FIND("지정 캐릭터 LBP",$M137)),0,1)),
  IF(AND(OR($B137=10,$B137=11),$M137=OFFSET($M137,-1,0)),OFFSET(R137,-1,0),
    INT(VLOOKUP($M137,$AN:$BA,MATCH($AX$1,$AN$1:$BA$1,0),0)*(VLOOKUP($N137,[2]ActorTable!$1:$1048576,MATCH("표준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VLOOKUP($M137,$AN:$BA,MATCH($AX$1,$AN$1:$BA$1,0),0)+INT($I137*(VLOOKUP($M137,$AN:$BA,MATCH($AY$1,$AN$1:$BA$1,0),0)-VLOOKUP($M137,$AN:$BA,MATCH($AX$1,$AN$1:$BA$1,0),0)+1))),
IF($M137="지정 캐릭터 PP",
  IF(AND(OR($B137=10,$B137=11),$M137=OFFSET($M137,-1,0)),OFFSET(R137,-1,0),
    INT($O137*VLOOKUP($M137,$AN:$BA,MATCH($AX$1,$AN$1:$BA$1,0),0)*IF($O137&lt;=15,1,1+($O137-15)^0.5/8)*CHOOSE(MID($N137,7,1)+1,1,1.25,2)*(VLOOKUP($M137,$AN:$BA,MATCH($AY$1,$AN$1:$BA$1,0),0)+$I137*(VLOOKUP($M137,$AN:$BA,MATCH($AZ$1,$AN$1:$BA$1,0),0)-VLOOKUP($M137,$AN:$BA,MATCH($AY$1,$AN$1:$BA$1,0),0))))),
IF(OR($M137="안 지정 캐릭터 PP 일반등급",$M137="안 지정 캐릭터 PP 영웅등급"),
  IF(AND(OR($B137=10,$B137=11),$M137=OFFSET($M137,-1,0)),OFFSET(R137,-1,0),
    $O137*VLOOKUP($M137,$AN:$BA,MATCH($AX$1,$AN$1:$BA$1,0),0)),
"그외없음")))))))</f>
        <v>1400</v>
      </c>
      <c r="S137" t="str">
        <f ca="1">IF(OR(ISNUMBER(N137),N137="삭제"),"",
IF(LEFT(N137,5)="Equip",
  IF($BN$1&lt;VLOOKUP(N137,[1]EquipTable!$1:$1048576,MATCH("업데이트순번",[1]EquipTable!$1:$1,0),0),"업데이트순번이상",""),
IF(LEFT(N137,5)="Actor",
  IF($BW$1&lt;VLOOKUP(N137,[2]ActorTable!$1:$1048576,MATCH("업데이트순번",[2]ActorTable!$1:$1,0),0),"업데이트순번이상",""),
"그외없음")))</f>
        <v/>
      </c>
      <c r="T137">
        <f t="shared" ca="1" si="57"/>
        <v>0</v>
      </c>
      <c r="U137" t="s">
        <v>92</v>
      </c>
      <c r="V137">
        <v>96358</v>
      </c>
      <c r="W137">
        <v>14</v>
      </c>
      <c r="X137" t="s">
        <v>129</v>
      </c>
      <c r="Z137">
        <v>1400</v>
      </c>
      <c r="AA137" t="str">
        <f t="shared" ca="1" si="58"/>
        <v>fe</v>
      </c>
      <c r="AB137" t="s">
        <v>83</v>
      </c>
      <c r="AC137" t="s">
        <v>212</v>
      </c>
      <c r="AD137">
        <v>1</v>
      </c>
      <c r="AE137" t="s">
        <v>129</v>
      </c>
      <c r="AG137">
        <v>800</v>
      </c>
      <c r="AH137" t="str">
        <f t="shared" si="59"/>
        <v/>
      </c>
      <c r="AI137" t="str">
        <f ca="1">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용기의 도끼</v>
      </c>
      <c r="AJ137">
        <v>1</v>
      </c>
      <c r="AK137"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v>
      </c>
      <c r="AL137" t="str">
        <f t="shared" ca="1" si="60"/>
        <v>{"dy":14,"sl":5,"tp":"fe","vl":"Equip0001","cn":1,"pt":"GO","pr":800}</v>
      </c>
    </row>
    <row r="138" spans="1:38">
      <c r="A138">
        <v>14</v>
      </c>
      <c r="B138">
        <v>6</v>
      </c>
      <c r="C138">
        <f t="shared" si="53"/>
        <v>0</v>
      </c>
      <c r="D138">
        <f t="shared" ca="1" si="62"/>
        <v>0.83513681584416088</v>
      </c>
      <c r="E138">
        <f t="shared" ca="1" si="62"/>
        <v>0.98055685690347905</v>
      </c>
      <c r="F138">
        <f t="shared" ca="1" si="62"/>
        <v>0.97781297816885882</v>
      </c>
      <c r="G138">
        <f t="shared" ca="1" si="62"/>
        <v>4.7796520872442572E-2</v>
      </c>
      <c r="H138">
        <f t="shared" ca="1" si="62"/>
        <v>0.59813444589806108</v>
      </c>
      <c r="I138">
        <f t="shared" ca="1" si="62"/>
        <v>0.91544650348562218</v>
      </c>
      <c r="M138" t="str">
        <f t="shared" ca="1" si="54"/>
        <v>지정 장비</v>
      </c>
      <c r="N138" t="str">
        <f t="shared" ca="1" si="55"/>
        <v>Equip8301</v>
      </c>
      <c r="O138">
        <f t="shared" ca="1" si="56"/>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DI</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INT(VLOOKUP($M138,$AN:$BA,MATCH($AX$1,$AN$1:$BA$1,0),0)*(VLOOKUP($N138,[2]ActorTable!$1:$1048576,MATCH("표준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VLOOKUP($M138,$AN:$BA,MATCH($AZ$1,$AN$1:$BA$1,0),0)+INT($H138*(VLOOKUP($M138,$AN:$BA,MATCH($BA$1,$AN$1:$BA$1,0),0)-VLOOKUP($M138,$AN:$BA,MATCH($AZ$1,$AN$1:$BA$1,0),0)+1))),
IF($M138="지정 캐릭터 PP",
  IF(AND(OR($B138=10,$B138=11),$M138=OFFSET($M138,-1,0)),OFFSET(Q138,-1,0),
    INT($O138*VLOOKUP($M138,$AN:$BA,MATCH($AX$1,$AN$1:$BA$1,0),0)*IF($O138&lt;=15,1,1+($O138-15)^0.5/8)*CHOOSE(MID($N138,7,1)+1,1,1.25,2))),
"그외없음")))))))</f>
        <v>삭제</v>
      </c>
      <c r="R138">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영웅등급"),VLOOKUP($M138,$AN:$BA,MATCH($AX$1,$AN$1:$BA$1,0),0),
IF(OR($M138="지정 캐릭터",IF(ISERROR(FIND("지정 캐릭터 LBP",$M138)),0,1)),
  IF(AND(OR($B138=10,$B138=11),$M138=OFFSET($M138,-1,0)),OFFSET(R138,-1,0),
    INT(VLOOKUP($M138,$AN:$BA,MATCH($AX$1,$AN$1:$BA$1,0),0)*(VLOOKUP($N138,[2]ActorTable!$1:$1048576,MATCH("표준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VLOOKUP($M138,$AN:$BA,MATCH($AX$1,$AN$1:$BA$1,0),0)+INT($I138*(VLOOKUP($M138,$AN:$BA,MATCH($AY$1,$AN$1:$BA$1,0),0)-VLOOKUP($M138,$AN:$BA,MATCH($AX$1,$AN$1:$BA$1,0),0)+1))),
IF($M138="지정 캐릭터 PP",
  IF(AND(OR($B138=10,$B138=11),$M138=OFFSET($M138,-1,0)),OFFSET(R138,-1,0),
    INT($O138*VLOOKUP($M138,$AN:$BA,MATCH($AX$1,$AN$1:$BA$1,0),0)*IF($O138&lt;=15,1,1+($O138-15)^0.5/8)*CHOOSE(MID($N138,7,1)+1,1,1.25,2)*(VLOOKUP($M138,$AN:$BA,MATCH($AY$1,$AN$1:$BA$1,0),0)+$I138*(VLOOKUP($M138,$AN:$BA,MATCH($AZ$1,$AN$1:$BA$1,0),0)-VLOOKUP($M138,$AN:$BA,MATCH($AY$1,$AN$1:$BA$1,0),0))))),
IF(OR($M138="안 지정 캐릭터 PP 일반등급",$M138="안 지정 캐릭터 PP 영웅등급"),
  IF(AND(OR($B138=10,$B138=11),$M138=OFFSET($M138,-1,0)),OFFSET(R138,-1,0),
    $O138*VLOOKUP($M138,$AN:$BA,MATCH($AX$1,$AN$1:$BA$1,0),0)),
"그외없음")))))))</f>
        <v>99</v>
      </c>
      <c r="S138" t="str">
        <f ca="1">IF(OR(ISNUMBER(N138),N138="삭제"),"",
IF(LEFT(N138,5)="Equip",
  IF($BN$1&lt;VLOOKUP(N138,[1]EquipTable!$1:$1048576,MATCH("업데이트순번",[1]EquipTable!$1:$1,0),0),"업데이트순번이상",""),
IF(LEFT(N138,5)="Actor",
  IF($BW$1&lt;VLOOKUP(N138,[2]ActorTable!$1:$1048576,MATCH("업데이트순번",[2]ActorTable!$1:$1,0),0),"업데이트순번이상",""),
"그외없음")))</f>
        <v/>
      </c>
      <c r="T138">
        <f t="shared" ca="1" si="57"/>
        <v>0</v>
      </c>
      <c r="U138" t="s">
        <v>83</v>
      </c>
      <c r="V138" t="s">
        <v>266</v>
      </c>
      <c r="W138">
        <v>1</v>
      </c>
      <c r="X138" t="s">
        <v>133</v>
      </c>
      <c r="Z138">
        <v>16</v>
      </c>
      <c r="AA138" t="str">
        <f t="shared" ca="1" si="58"/>
        <v>fe</v>
      </c>
      <c r="AB138" t="s">
        <v>83</v>
      </c>
      <c r="AC138" t="s">
        <v>265</v>
      </c>
      <c r="AD138">
        <v>1</v>
      </c>
      <c r="AE138" t="s">
        <v>129</v>
      </c>
      <c r="AG138">
        <v>700</v>
      </c>
      <c r="AH138" t="str">
        <f t="shared" si="59"/>
        <v/>
      </c>
      <c r="AI138" t="str">
        <f ca="1">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숨겨온 원한</v>
      </c>
      <c r="AJ138">
        <v>1</v>
      </c>
      <c r="AK138"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v>
      </c>
      <c r="AL138" t="str">
        <f t="shared" ca="1" si="60"/>
        <v>{"dy":14,"sl":6,"tp":"fe","vl":"Equip1002","cn":1,"pt":"GO","pr":700}</v>
      </c>
    </row>
    <row r="139" spans="1:38">
      <c r="A139">
        <v>14</v>
      </c>
      <c r="B139">
        <v>7</v>
      </c>
      <c r="C139">
        <f t="shared" si="53"/>
        <v>0</v>
      </c>
      <c r="D139">
        <f t="shared" ca="1" si="62"/>
        <v>0.64351624917471717</v>
      </c>
      <c r="E139">
        <f t="shared" ca="1" si="62"/>
        <v>0.29781470556428613</v>
      </c>
      <c r="F139">
        <f t="shared" ca="1" si="62"/>
        <v>0.10046873776552945</v>
      </c>
      <c r="G139">
        <f t="shared" ca="1" si="62"/>
        <v>0.94461805842320823</v>
      </c>
      <c r="H139">
        <f t="shared" ca="1" si="62"/>
        <v>0.71705931407275303</v>
      </c>
      <c r="I139">
        <f t="shared" ca="1" si="62"/>
        <v>7.2258597960207505E-3</v>
      </c>
      <c r="M139" t="str">
        <f t="shared" ca="1" si="54"/>
        <v>지정 장비</v>
      </c>
      <c r="N139" t="str">
        <f t="shared" ca="1" si="55"/>
        <v>Equip3201</v>
      </c>
      <c r="O139">
        <f t="shared" ca="1" si="56"/>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GO</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INT(VLOOKUP($M139,$AN:$BA,MATCH($AX$1,$AN$1:$BA$1,0),0)*(VLOOKUP($N139,[2]ActorTable!$1:$1048576,MATCH("표준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VLOOKUP($M139,$AN:$BA,MATCH($AZ$1,$AN$1:$BA$1,0),0)+INT($H139*(VLOOKUP($M139,$AN:$BA,MATCH($BA$1,$AN$1:$BA$1,0),0)-VLOOKUP($M139,$AN:$BA,MATCH($AZ$1,$AN$1:$BA$1,0),0)+1))),
IF($M139="지정 캐릭터 PP",
  IF(AND(OR($B139=10,$B139=11),$M139=OFFSET($M139,-1,0)),OFFSET(Q139,-1,0),
    INT($O139*VLOOKUP($M139,$AN:$BA,MATCH($AX$1,$AN$1:$BA$1,0),0)*IF($O139&lt;=15,1,1+($O139-15)^0.5/8)*CHOOSE(MID($N139,7,1)+1,1,1.25,2))),
"그외없음")))))))</f>
        <v>삭제</v>
      </c>
      <c r="R139">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영웅등급"),VLOOKUP($M139,$AN:$BA,MATCH($AX$1,$AN$1:$BA$1,0),0),
IF(OR($M139="지정 캐릭터",IF(ISERROR(FIND("지정 캐릭터 LBP",$M139)),0,1)),
  IF(AND(OR($B139=10,$B139=11),$M139=OFFSET($M139,-1,0)),OFFSET(R139,-1,0),
    INT(VLOOKUP($M139,$AN:$BA,MATCH($AX$1,$AN$1:$BA$1,0),0)*(VLOOKUP($N139,[2]ActorTable!$1:$1048576,MATCH("표준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VLOOKUP($M139,$AN:$BA,MATCH($AX$1,$AN$1:$BA$1,0),0)+INT($I139*(VLOOKUP($M139,$AN:$BA,MATCH($AY$1,$AN$1:$BA$1,0),0)-VLOOKUP($M139,$AN:$BA,MATCH($AX$1,$AN$1:$BA$1,0),0)+1))),
IF($M139="지정 캐릭터 PP",
  IF(AND(OR($B139=10,$B139=11),$M139=OFFSET($M139,-1,0)),OFFSET(R139,-1,0),
    INT($O139*VLOOKUP($M139,$AN:$BA,MATCH($AX$1,$AN$1:$BA$1,0),0)*IF($O139&lt;=15,1,1+($O139-15)^0.5/8)*CHOOSE(MID($N139,7,1)+1,1,1.25,2)*(VLOOKUP($M139,$AN:$BA,MATCH($AY$1,$AN$1:$BA$1,0),0)+$I139*(VLOOKUP($M139,$AN:$BA,MATCH($AZ$1,$AN$1:$BA$1,0),0)-VLOOKUP($M139,$AN:$BA,MATCH($AY$1,$AN$1:$BA$1,0),0))))),
IF(OR($M139="안 지정 캐릭터 PP 일반등급",$M139="안 지정 캐릭터 PP 영웅등급"),
  IF(AND(OR($B139=10,$B139=11),$M139=OFFSET($M139,-1,0)),OFFSET(R139,-1,0),
    $O139*VLOOKUP($M139,$AN:$BA,MATCH($AX$1,$AN$1:$BA$1,0),0)),
"그외없음")))))))</f>
        <v>2500</v>
      </c>
      <c r="S139" t="str">
        <f ca="1">IF(OR(ISNUMBER(N139),N139="삭제"),"",
IF(LEFT(N139,5)="Equip",
  IF($BN$1&lt;VLOOKUP(N139,[1]EquipTable!$1:$1048576,MATCH("업데이트순번",[1]EquipTable!$1:$1,0),0),"업데이트순번이상",""),
IF(LEFT(N139,5)="Actor",
  IF($BW$1&lt;VLOOKUP(N139,[2]ActorTable!$1:$1048576,MATCH("업데이트순번",[2]ActorTable!$1:$1,0),0),"업데이트순번이상",""),
"그외없음")))</f>
        <v/>
      </c>
      <c r="T139">
        <f t="shared" ca="1" si="57"/>
        <v>0</v>
      </c>
      <c r="U139" t="s">
        <v>83</v>
      </c>
      <c r="V139" t="s">
        <v>196</v>
      </c>
      <c r="W139">
        <v>1</v>
      </c>
      <c r="X139" t="s">
        <v>129</v>
      </c>
      <c r="Z139">
        <v>8200</v>
      </c>
      <c r="AA139" t="str">
        <f t="shared" ca="1" si="58"/>
        <v>fe</v>
      </c>
      <c r="AB139" t="s">
        <v>83</v>
      </c>
      <c r="AC139" t="s">
        <v>116</v>
      </c>
      <c r="AD139">
        <v>1</v>
      </c>
      <c r="AE139" t="s">
        <v>129</v>
      </c>
      <c r="AG139">
        <v>1400</v>
      </c>
      <c r="AH139" t="str">
        <f t="shared" si="59"/>
        <v/>
      </c>
      <c r="AI139" t="str">
        <f ca="1">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그림자 단검</v>
      </c>
      <c r="AJ139">
        <v>1</v>
      </c>
      <c r="AK139"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v>
      </c>
      <c r="AL139" t="str">
        <f t="shared" ca="1" si="60"/>
        <v>{"dy":14,"sl":7,"tp":"fe","vl":"Equip1102","cn":1,"pt":"GO","pr":1400}</v>
      </c>
    </row>
    <row r="140" spans="1:38">
      <c r="A140">
        <v>14</v>
      </c>
      <c r="B140">
        <v>8</v>
      </c>
      <c r="C140">
        <f t="shared" si="53"/>
        <v>0</v>
      </c>
      <c r="D140">
        <f t="shared" ca="1" si="62"/>
        <v>0.81879071770171963</v>
      </c>
      <c r="E140">
        <f t="shared" ca="1" si="62"/>
        <v>0.56417259362453598</v>
      </c>
      <c r="F140">
        <f t="shared" ca="1" si="62"/>
        <v>0.58982689253611476</v>
      </c>
      <c r="G140">
        <f t="shared" ca="1" si="62"/>
        <v>0.94226255621533461</v>
      </c>
      <c r="H140">
        <f t="shared" ca="1" si="62"/>
        <v>0.76665606073121983</v>
      </c>
      <c r="I140">
        <f t="shared" ca="1" si="62"/>
        <v>0.54069040213534147</v>
      </c>
      <c r="M140" t="str">
        <f t="shared" ca="1" si="54"/>
        <v>삭제</v>
      </c>
      <c r="N140" t="str">
        <f t="shared" ca="1" si="55"/>
        <v>삭제</v>
      </c>
      <c r="O140" t="str">
        <f t="shared" ca="1" si="56"/>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INT(VLOOKUP($M140,$AN:$BA,MATCH($AX$1,$AN$1:$BA$1,0),0)*(VLOOKUP($N140,[2]ActorTable!$1:$1048576,MATCH("표준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VLOOKUP($M140,$AN:$BA,MATCH($AZ$1,$AN$1:$BA$1,0),0)+INT($H140*(VLOOKUP($M140,$AN:$BA,MATCH($BA$1,$AN$1:$BA$1,0),0)-VLOOKUP($M140,$AN:$BA,MATCH($AZ$1,$AN$1:$BA$1,0),0)+1))),
IF($M140="지정 캐릭터 PP",
  IF(AND(OR($B140=10,$B140=11),$M140=OFFSET($M140,-1,0)),OFFSET(Q140,-1,0),
    INT($O140*VLOOKUP($M140,$AN:$BA,MATCH($AX$1,$AN$1:$BA$1,0),0)*IF($O140&lt;=15,1,1+($O140-15)^0.5/8)*CHOOSE(MID($N140,7,1)+1,1,1.25,2))),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영웅등급"),VLOOKUP($M140,$AN:$BA,MATCH($AX$1,$AN$1:$BA$1,0),0),
IF(OR($M140="지정 캐릭터",IF(ISERROR(FIND("지정 캐릭터 LBP",$M140)),0,1)),
  IF(AND(OR($B140=10,$B140=11),$M140=OFFSET($M140,-1,0)),OFFSET(R140,-1,0),
    INT(VLOOKUP($M140,$AN:$BA,MATCH($AX$1,$AN$1:$BA$1,0),0)*(VLOOKUP($N140,[2]ActorTable!$1:$1048576,MATCH("표준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VLOOKUP($M140,$AN:$BA,MATCH($AX$1,$AN$1:$BA$1,0),0)+INT($I140*(VLOOKUP($M140,$AN:$BA,MATCH($AY$1,$AN$1:$BA$1,0),0)-VLOOKUP($M140,$AN:$BA,MATCH($AX$1,$AN$1:$BA$1,0),0)+1))),
IF($M140="지정 캐릭터 PP",
  IF(AND(OR($B140=10,$B140=11),$M140=OFFSET($M140,-1,0)),OFFSET(R140,-1,0),
    INT($O140*VLOOKUP($M140,$AN:$BA,MATCH($AX$1,$AN$1:$BA$1,0),0)*IF($O140&lt;=15,1,1+($O140-15)^0.5/8)*CHOOSE(MID($N140,7,1)+1,1,1.25,2)*(VLOOKUP($M140,$AN:$BA,MATCH($AY$1,$AN$1:$BA$1,0),0)+$I140*(VLOOKUP($M140,$AN:$BA,MATCH($AZ$1,$AN$1:$BA$1,0),0)-VLOOKUP($M140,$AN:$BA,MATCH($AY$1,$AN$1:$BA$1,0),0))))),
IF(OR($M140="안 지정 캐릭터 PP 일반등급",$M140="안 지정 캐릭터 PP 영웅등급"),
  IF(AND(OR($B140=10,$B140=11),$M140=OFFSET($M140,-1,0)),OFFSET(R140,-1,0),
    $O140*VLOOKUP($M140,$AN:$BA,MATCH($AX$1,$AN$1:$BA$1,0),0)),
"그외없음")))))))</f>
        <v>삭제</v>
      </c>
      <c r="S140" t="str">
        <f ca="1">IF(OR(ISNUMBER(N140),N140="삭제"),"",
IF(LEFT(N140,5)="Equip",
  IF($BN$1&lt;VLOOKUP(N140,[1]EquipTable!$1:$1048576,MATCH("업데이트순번",[1]EquipTable!$1:$1,0),0),"업데이트순번이상",""),
IF(LEFT(N140,5)="Actor",
  IF($BW$1&lt;VLOOKUP(N140,[2]ActorTable!$1:$1048576,MATCH("업데이트순번",[2]ActorTable!$1:$1,0),0),"업데이트순번이상",""),
"그외없음")))</f>
        <v/>
      </c>
      <c r="T140">
        <f t="shared" ca="1" si="57"/>
        <v>0</v>
      </c>
      <c r="AA140" t="str">
        <f t="shared" ca="1" si="58"/>
        <v/>
      </c>
      <c r="AH140" t="str">
        <f t="shared" si="59"/>
        <v/>
      </c>
      <c r="AI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
      </c>
      <c r="AJ140">
        <v>1</v>
      </c>
      <c r="AK140"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v>
      </c>
      <c r="AL140" t="str">
        <f t="shared" ca="1" si="60"/>
        <v>{"dy":14,"sl":8}</v>
      </c>
    </row>
    <row r="141" spans="1:38">
      <c r="A141">
        <v>14</v>
      </c>
      <c r="B141">
        <v>9</v>
      </c>
      <c r="C141">
        <f t="shared" si="53"/>
        <v>0</v>
      </c>
      <c r="D141">
        <f t="shared" ca="1" si="62"/>
        <v>0.49731301083572332</v>
      </c>
      <c r="E141">
        <f t="shared" ca="1" si="62"/>
        <v>0.38496912248093362</v>
      </c>
      <c r="F141">
        <f t="shared" ca="1" si="62"/>
        <v>0.27548610834503329</v>
      </c>
      <c r="G141">
        <f t="shared" ca="1" si="62"/>
        <v>0.58524463206371957</v>
      </c>
      <c r="H141">
        <f t="shared" ca="1" si="62"/>
        <v>3.1342684922040287E-2</v>
      </c>
      <c r="I141">
        <f t="shared" ca="1" si="62"/>
        <v>0.56560529568443296</v>
      </c>
      <c r="M141" t="str">
        <f t="shared" ca="1" si="54"/>
        <v>삭제</v>
      </c>
      <c r="N141" t="str">
        <f t="shared" ca="1" si="55"/>
        <v>삭제</v>
      </c>
      <c r="O141" t="str">
        <f t="shared" ca="1" si="56"/>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INT(VLOOKUP($M141,$AN:$BA,MATCH($AX$1,$AN$1:$BA$1,0),0)*(VLOOKUP($N141,[2]ActorTable!$1:$1048576,MATCH("표준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VLOOKUP($M141,$AN:$BA,MATCH($AZ$1,$AN$1:$BA$1,0),0)+INT($H141*(VLOOKUP($M141,$AN:$BA,MATCH($BA$1,$AN$1:$BA$1,0),0)-VLOOKUP($M141,$AN:$BA,MATCH($AZ$1,$AN$1:$BA$1,0),0)+1))),
IF($M141="지정 캐릭터 PP",
  IF(AND(OR($B141=10,$B141=11),$M141=OFFSET($M141,-1,0)),OFFSET(Q141,-1,0),
    INT($O141*VLOOKUP($M141,$AN:$BA,MATCH($AX$1,$AN$1:$BA$1,0),0)*IF($O141&lt;=15,1,1+($O141-15)^0.5/8)*CHOOSE(MID($N141,7,1)+1,1,1.25,2))),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영웅등급"),VLOOKUP($M141,$AN:$BA,MATCH($AX$1,$AN$1:$BA$1,0),0),
IF(OR($M141="지정 캐릭터",IF(ISERROR(FIND("지정 캐릭터 LBP",$M141)),0,1)),
  IF(AND(OR($B141=10,$B141=11),$M141=OFFSET($M141,-1,0)),OFFSET(R141,-1,0),
    INT(VLOOKUP($M141,$AN:$BA,MATCH($AX$1,$AN$1:$BA$1,0),0)*(VLOOKUP($N141,[2]ActorTable!$1:$1048576,MATCH("표준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VLOOKUP($M141,$AN:$BA,MATCH($AX$1,$AN$1:$BA$1,0),0)+INT($I141*(VLOOKUP($M141,$AN:$BA,MATCH($AY$1,$AN$1:$BA$1,0),0)-VLOOKUP($M141,$AN:$BA,MATCH($AX$1,$AN$1:$BA$1,0),0)+1))),
IF($M141="지정 캐릭터 PP",
  IF(AND(OR($B141=10,$B141=11),$M141=OFFSET($M141,-1,0)),OFFSET(R141,-1,0),
    INT($O141*VLOOKUP($M141,$AN:$BA,MATCH($AX$1,$AN$1:$BA$1,0),0)*IF($O141&lt;=15,1,1+($O141-15)^0.5/8)*CHOOSE(MID($N141,7,1)+1,1,1.25,2)*(VLOOKUP($M141,$AN:$BA,MATCH($AY$1,$AN$1:$BA$1,0),0)+$I141*(VLOOKUP($M141,$AN:$BA,MATCH($AZ$1,$AN$1:$BA$1,0),0)-VLOOKUP($M141,$AN:$BA,MATCH($AY$1,$AN$1:$BA$1,0),0))))),
IF(OR($M141="안 지정 캐릭터 PP 일반등급",$M141="안 지정 캐릭터 PP 영웅등급"),
  IF(AND(OR($B141=10,$B141=11),$M141=OFFSET($M141,-1,0)),OFFSET(R141,-1,0),
    $O141*VLOOKUP($M141,$AN:$BA,MATCH($AX$1,$AN$1:$BA$1,0),0)),
"그외없음")))))))</f>
        <v>삭제</v>
      </c>
      <c r="S141" t="str">
        <f ca="1">IF(OR(ISNUMBER(N141),N141="삭제"),"",
IF(LEFT(N141,5)="Equip",
  IF($BN$1&lt;VLOOKUP(N141,[1]EquipTable!$1:$1048576,MATCH("업데이트순번",[1]EquipTable!$1:$1,0),0),"업데이트순번이상",""),
IF(LEFT(N141,5)="Actor",
  IF($BW$1&lt;VLOOKUP(N141,[2]ActorTable!$1:$1048576,MATCH("업데이트순번",[2]ActorTable!$1:$1,0),0),"업데이트순번이상",""),
"그외없음")))</f>
        <v/>
      </c>
      <c r="T141">
        <f t="shared" ca="1" si="57"/>
        <v>0</v>
      </c>
      <c r="AA141" t="str">
        <f t="shared" ca="1" si="58"/>
        <v/>
      </c>
      <c r="AH141" t="str">
        <f t="shared" si="59"/>
        <v/>
      </c>
      <c r="AI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
      </c>
      <c r="AJ141">
        <v>1</v>
      </c>
      <c r="AK141"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v>
      </c>
      <c r="AL141" t="str">
        <f t="shared" ca="1" si="60"/>
        <v>{"dy":14,"sl":9}</v>
      </c>
    </row>
    <row r="142" spans="1:38">
      <c r="A142">
        <v>15</v>
      </c>
      <c r="B142">
        <v>0</v>
      </c>
      <c r="C142">
        <f t="shared" si="53"/>
        <v>0</v>
      </c>
      <c r="D142">
        <f t="shared" ref="D142:I151" ca="1" si="63">RAND()</f>
        <v>0.90102288986838397</v>
      </c>
      <c r="E142">
        <f t="shared" ca="1" si="63"/>
        <v>0.17038441418621597</v>
      </c>
      <c r="F142">
        <f t="shared" ca="1" si="63"/>
        <v>0.67535402689324597</v>
      </c>
      <c r="G142">
        <f t="shared" ca="1" si="63"/>
        <v>0.25739841760684712</v>
      </c>
      <c r="H142">
        <f t="shared" ca="1" si="63"/>
        <v>0.58790106863146951</v>
      </c>
      <c r="I142">
        <f t="shared" ca="1" si="63"/>
        <v>0.37717804095897289</v>
      </c>
      <c r="M142" t="str">
        <f t="shared" ca="1" si="54"/>
        <v>캐릭터 상자 일반등급</v>
      </c>
      <c r="N142" t="str">
        <f t="shared" ca="1" si="55"/>
        <v>삭제</v>
      </c>
      <c r="O142">
        <f t="shared" ca="1" si="56"/>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DI</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INT(VLOOKUP($M142,$AN:$BA,MATCH($AX$1,$AN$1:$BA$1,0),0)*(VLOOKUP($N142,[2]ActorTable!$1:$1048576,MATCH("표준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VLOOKUP($M142,$AN:$BA,MATCH($AZ$1,$AN$1:$BA$1,0),0)+INT($H142*(VLOOKUP($M142,$AN:$BA,MATCH($BA$1,$AN$1:$BA$1,0),0)-VLOOKUP($M142,$AN:$BA,MATCH($AZ$1,$AN$1:$BA$1,0),0)+1))),
IF($M142="지정 캐릭터 PP",
  IF(AND(OR($B142=10,$B142=11),$M142=OFFSET($M142,-1,0)),OFFSET(Q142,-1,0),
    INT($O142*VLOOKUP($M142,$AN:$BA,MATCH($AX$1,$AN$1:$BA$1,0),0)*IF($O142&lt;=15,1,1+($O142-15)^0.5/8)*CHOOSE(MID($N142,7,1)+1,1,1.25,2))),
"그외없음")))))))</f>
        <v>삭제</v>
      </c>
      <c r="R142">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영웅등급"),VLOOKUP($M142,$AN:$BA,MATCH($AX$1,$AN$1:$BA$1,0),0),
IF(OR($M142="지정 캐릭터",IF(ISERROR(FIND("지정 캐릭터 LBP",$M142)),0,1)),
  IF(AND(OR($B142=10,$B142=11),$M142=OFFSET($M142,-1,0)),OFFSET(R142,-1,0),
    INT(VLOOKUP($M142,$AN:$BA,MATCH($AX$1,$AN$1:$BA$1,0),0)*(VLOOKUP($N142,[2]ActorTable!$1:$1048576,MATCH("표준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VLOOKUP($M142,$AN:$BA,MATCH($AX$1,$AN$1:$BA$1,0),0)+INT($I142*(VLOOKUP($M142,$AN:$BA,MATCH($AY$1,$AN$1:$BA$1,0),0)-VLOOKUP($M142,$AN:$BA,MATCH($AX$1,$AN$1:$BA$1,0),0)+1))),
IF($M142="지정 캐릭터 PP",
  IF(AND(OR($B142=10,$B142=11),$M142=OFFSET($M142,-1,0)),OFFSET(R142,-1,0),
    INT($O142*VLOOKUP($M142,$AN:$BA,MATCH($AX$1,$AN$1:$BA$1,0),0)*IF($O142&lt;=15,1,1+($O142-15)^0.5/8)*CHOOSE(MID($N142,7,1)+1,1,1.25,2)*(VLOOKUP($M142,$AN:$BA,MATCH($AY$1,$AN$1:$BA$1,0),0)+$I142*(VLOOKUP($M142,$AN:$BA,MATCH($AZ$1,$AN$1:$BA$1,0),0)-VLOOKUP($M142,$AN:$BA,MATCH($AY$1,$AN$1:$BA$1,0),0))))),
IF(OR($M142="안 지정 캐릭터 PP 일반등급",$M142="안 지정 캐릭터 PP 영웅등급"),
  IF(AND(OR($B142=10,$B142=11),$M142=OFFSET($M142,-1,0)),OFFSET(R142,-1,0),
    $O142*VLOOKUP($M142,$AN:$BA,MATCH($AX$1,$AN$1:$BA$1,0),0)),
"그외없음")))))))</f>
        <v>29</v>
      </c>
      <c r="S142" t="str">
        <f ca="1">IF(OR(ISNUMBER(N142),N142="삭제"),"",
IF(LEFT(N142,5)="Equip",
  IF($BN$1&lt;VLOOKUP(N142,[1]EquipTable!$1:$1048576,MATCH("업데이트순번",[1]EquipTable!$1:$1,0),0),"업데이트순번이상",""),
IF(LEFT(N142,5)="Actor",
  IF($BW$1&lt;VLOOKUP(N142,[2]ActorTable!$1:$1048576,MATCH("업데이트순번",[2]ActorTable!$1:$1,0),0),"업데이트순번이상",""),
"그외없음")))</f>
        <v/>
      </c>
      <c r="T142">
        <f t="shared" ca="1" si="57"/>
        <v>0</v>
      </c>
      <c r="U142" t="s">
        <v>83</v>
      </c>
      <c r="V142" t="s">
        <v>269</v>
      </c>
      <c r="W142">
        <v>1</v>
      </c>
      <c r="X142" t="s">
        <v>129</v>
      </c>
      <c r="Z142">
        <v>600</v>
      </c>
      <c r="AA142" t="str">
        <f t="shared" ca="1" si="58"/>
        <v>fe</v>
      </c>
      <c r="AB142" t="s">
        <v>83</v>
      </c>
      <c r="AC142" t="s">
        <v>184</v>
      </c>
      <c r="AD142">
        <v>1</v>
      </c>
      <c r="AE142" t="s">
        <v>129</v>
      </c>
      <c r="AG142">
        <v>23000</v>
      </c>
      <c r="AH142" t="str">
        <f t="shared" si="59"/>
        <v/>
      </c>
      <c r="AI142" t="str">
        <f ca="1">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블룸 유탄발사기</v>
      </c>
      <c r="AJ142">
        <v>1</v>
      </c>
      <c r="AK142"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v>
      </c>
      <c r="AL142" t="str">
        <f t="shared" ca="1" si="60"/>
        <v>{"dy":15,"sl":0,"tp":"fe","vl":"Equip6302","cn":1,"pt":"GO","pr":23000}</v>
      </c>
    </row>
    <row r="143" spans="1:38">
      <c r="A143">
        <v>15</v>
      </c>
      <c r="B143">
        <v>1</v>
      </c>
      <c r="C143">
        <f t="shared" si="53"/>
        <v>0</v>
      </c>
      <c r="D143">
        <f t="shared" ca="1" si="63"/>
        <v>0.74839963523772957</v>
      </c>
      <c r="E143">
        <f t="shared" ca="1" si="63"/>
        <v>0.23973985998267122</v>
      </c>
      <c r="F143">
        <f t="shared" ca="1" si="63"/>
        <v>0.99853797551085699</v>
      </c>
      <c r="G143">
        <f t="shared" ca="1" si="63"/>
        <v>0.75630885953784566</v>
      </c>
      <c r="H143">
        <f t="shared" ca="1" si="63"/>
        <v>0.1698838227966073</v>
      </c>
      <c r="I143">
        <f t="shared" ca="1" si="63"/>
        <v>0.88907093064650711</v>
      </c>
      <c r="M143" t="str">
        <f t="shared" ca="1" si="54"/>
        <v>지정 장비</v>
      </c>
      <c r="N143" t="str">
        <f t="shared" ca="1" si="55"/>
        <v>Equip2002</v>
      </c>
      <c r="O143">
        <f t="shared" ca="1" si="56"/>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GO</v>
      </c>
      <c r="Q143" t="str">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INT(VLOOKUP($M143,$AN:$BA,MATCH($AX$1,$AN$1:$BA$1,0),0)*(VLOOKUP($N143,[2]ActorTable!$1:$1048576,MATCH("표준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VLOOKUP($M143,$AN:$BA,MATCH($AZ$1,$AN$1:$BA$1,0),0)+INT($H143*(VLOOKUP($M143,$AN:$BA,MATCH($BA$1,$AN$1:$BA$1,0),0)-VLOOKUP($M143,$AN:$BA,MATCH($AZ$1,$AN$1:$BA$1,0),0)+1))),
IF($M143="지정 캐릭터 PP",
  IF(AND(OR($B143=10,$B143=11),$M143=OFFSET($M143,-1,0)),OFFSET(Q143,-1,0),
    INT($O143*VLOOKUP($M143,$AN:$BA,MATCH($AX$1,$AN$1:$BA$1,0),0)*IF($O143&lt;=15,1,1+($O143-15)^0.5/8)*CHOOSE(MID($N143,7,1)+1,1,1.25,2))),
"그외없음")))))))</f>
        <v>삭제</v>
      </c>
      <c r="R143">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영웅등급"),VLOOKUP($M143,$AN:$BA,MATCH($AX$1,$AN$1:$BA$1,0),0),
IF(OR($M143="지정 캐릭터",IF(ISERROR(FIND("지정 캐릭터 LBP",$M143)),0,1)),
  IF(AND(OR($B143=10,$B143=11),$M143=OFFSET($M143,-1,0)),OFFSET(R143,-1,0),
    INT(VLOOKUP($M143,$AN:$BA,MATCH($AX$1,$AN$1:$BA$1,0),0)*(VLOOKUP($N143,[2]ActorTable!$1:$1048576,MATCH("표준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VLOOKUP($M143,$AN:$BA,MATCH($AX$1,$AN$1:$BA$1,0),0)+INT($I143*(VLOOKUP($M143,$AN:$BA,MATCH($AY$1,$AN$1:$BA$1,0),0)-VLOOKUP($M143,$AN:$BA,MATCH($AX$1,$AN$1:$BA$1,0),0)+1))),
IF($M143="지정 캐릭터 PP",
  IF(AND(OR($B143=10,$B143=11),$M143=OFFSET($M143,-1,0)),OFFSET(R143,-1,0),
    INT($O143*VLOOKUP($M143,$AN:$BA,MATCH($AX$1,$AN$1:$BA$1,0),0)*IF($O143&lt;=15,1,1+($O143-15)^0.5/8)*CHOOSE(MID($N143,7,1)+1,1,1.25,2)*(VLOOKUP($M143,$AN:$BA,MATCH($AY$1,$AN$1:$BA$1,0),0)+$I143*(VLOOKUP($M143,$AN:$BA,MATCH($AZ$1,$AN$1:$BA$1,0),0)-VLOOKUP($M143,$AN:$BA,MATCH($AY$1,$AN$1:$BA$1,0),0))))),
IF(OR($M143="안 지정 캐릭터 PP 일반등급",$M143="안 지정 캐릭터 PP 영웅등급"),
  IF(AND(OR($B143=10,$B143=11),$M143=OFFSET($M143,-1,0)),OFFSET(R143,-1,0),
    $O143*VLOOKUP($M143,$AN:$BA,MATCH($AX$1,$AN$1:$BA$1,0),0)),
"그외없음")))))))</f>
        <v>900</v>
      </c>
      <c r="S143" t="str">
        <f ca="1">IF(OR(ISNUMBER(N143),N143="삭제"),"",
IF(LEFT(N143,5)="Equip",
  IF($BN$1&lt;VLOOKUP(N143,[1]EquipTable!$1:$1048576,MATCH("업데이트순번",[1]EquipTable!$1:$1,0),0),"업데이트순번이상",""),
IF(LEFT(N143,5)="Actor",
  IF($BW$1&lt;VLOOKUP(N143,[2]ActorTable!$1:$1048576,MATCH("업데이트순번",[2]ActorTable!$1:$1,0),0),"업데이트순번이상",""),
"그외없음")))</f>
        <v/>
      </c>
      <c r="T143">
        <f t="shared" ca="1" si="57"/>
        <v>0</v>
      </c>
      <c r="U143" t="s">
        <v>83</v>
      </c>
      <c r="V143" t="s">
        <v>213</v>
      </c>
      <c r="W143">
        <v>1</v>
      </c>
      <c r="X143" t="s">
        <v>129</v>
      </c>
      <c r="Z143">
        <v>2600</v>
      </c>
      <c r="AA143" t="str">
        <f t="shared" ca="1" si="58"/>
        <v>fe</v>
      </c>
      <c r="AB143" t="s">
        <v>83</v>
      </c>
      <c r="AC143" t="s">
        <v>103</v>
      </c>
      <c r="AD143">
        <v>1</v>
      </c>
      <c r="AE143" t="s">
        <v>133</v>
      </c>
      <c r="AG143">
        <v>12</v>
      </c>
      <c r="AH143" t="str">
        <f t="shared" si="59"/>
        <v/>
      </c>
      <c r="AI143" t="str">
        <f ca="1">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뿔과 뼈</v>
      </c>
      <c r="AJ143">
        <v>1</v>
      </c>
      <c r="AK143"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v>
      </c>
      <c r="AL143" t="str">
        <f t="shared" ca="1" si="60"/>
        <v>{"dy":15,"sl":1,"tp":"fe","vl":"Equip2301","cn":1,"pt":"DI","pr":12}</v>
      </c>
    </row>
    <row r="144" spans="1:38">
      <c r="A144">
        <v>15</v>
      </c>
      <c r="B144">
        <v>2</v>
      </c>
      <c r="C144">
        <f t="shared" si="53"/>
        <v>0</v>
      </c>
      <c r="D144">
        <f t="shared" ca="1" si="63"/>
        <v>0.44708242186542158</v>
      </c>
      <c r="E144">
        <f t="shared" ca="1" si="63"/>
        <v>0.64661892886432681</v>
      </c>
      <c r="F144">
        <f t="shared" ca="1" si="63"/>
        <v>8.2589025577917141E-3</v>
      </c>
      <c r="G144">
        <f t="shared" ca="1" si="63"/>
        <v>0.30416914459861122</v>
      </c>
      <c r="H144">
        <f t="shared" ca="1" si="63"/>
        <v>0.15897423213098594</v>
      </c>
      <c r="I144">
        <f t="shared" ca="1" si="63"/>
        <v>4.939671211041996E-2</v>
      </c>
      <c r="M144" t="str">
        <f t="shared" ca="1" si="54"/>
        <v>안 지정 캐릭터 PP 영웅등급</v>
      </c>
      <c r="N144">
        <f t="shared" ca="1" si="55"/>
        <v>64661</v>
      </c>
      <c r="O144">
        <f t="shared" ca="1" si="56"/>
        <v>12</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INT(VLOOKUP($M144,$AN:$BA,MATCH($AX$1,$AN$1:$BA$1,0),0)*(VLOOKUP($N144,[2]ActorTable!$1:$1048576,MATCH("표준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VLOOKUP($M144,$AN:$BA,MATCH($AZ$1,$AN$1:$BA$1,0),0)+INT($H144*(VLOOKUP($M144,$AN:$BA,MATCH($BA$1,$AN$1:$BA$1,0),0)-VLOOKUP($M144,$AN:$BA,MATCH($AZ$1,$AN$1:$BA$1,0),0)+1))),
IF($M144="지정 캐릭터 PP",
  IF(AND(OR($B144=10,$B144=11),$M144=OFFSET($M144,-1,0)),OFFSET(Q144,-1,0),
    INT($O144*VLOOKUP($M144,$AN:$BA,MATCH($AX$1,$AN$1:$BA$1,0),0)*IF($O144&lt;=15,1,1+($O144-15)^0.5/8)*CHOOSE(MID($N144,7,1)+1,1,1.25,2))),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영웅등급"),VLOOKUP($M144,$AN:$BA,MATCH($AX$1,$AN$1:$BA$1,0),0),
IF(OR($M144="지정 캐릭터",IF(ISERROR(FIND("지정 캐릭터 LBP",$M144)),0,1)),
  IF(AND(OR($B144=10,$B144=11),$M144=OFFSET($M144,-1,0)),OFFSET(R144,-1,0),
    INT(VLOOKUP($M144,$AN:$BA,MATCH($AX$1,$AN$1:$BA$1,0),0)*(VLOOKUP($N144,[2]ActorTable!$1:$1048576,MATCH("표준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VLOOKUP($M144,$AN:$BA,MATCH($AX$1,$AN$1:$BA$1,0),0)+INT($I144*(VLOOKUP($M144,$AN:$BA,MATCH($AY$1,$AN$1:$BA$1,0),0)-VLOOKUP($M144,$AN:$BA,MATCH($AX$1,$AN$1:$BA$1,0),0)+1))),
IF($M144="지정 캐릭터 PP",
  IF(AND(OR($B144=10,$B144=11),$M144=OFFSET($M144,-1,0)),OFFSET(R144,-1,0),
    INT($O144*VLOOKUP($M144,$AN:$BA,MATCH($AX$1,$AN$1:$BA$1,0),0)*IF($O144&lt;=15,1,1+($O144-15)^0.5/8)*CHOOSE(MID($N144,7,1)+1,1,1.25,2)*(VLOOKUP($M144,$AN:$BA,MATCH($AY$1,$AN$1:$BA$1,0),0)+$I144*(VLOOKUP($M144,$AN:$BA,MATCH($AZ$1,$AN$1:$BA$1,0),0)-VLOOKUP($M144,$AN:$BA,MATCH($AY$1,$AN$1:$BA$1,0),0))))),
IF(OR($M144="안 지정 캐릭터 PP 일반등급",$M144="안 지정 캐릭터 PP 영웅등급"),
  IF(AND(OR($B144=10,$B144=11),$M144=OFFSET($M144,-1,0)),OFFSET(R144,-1,0),
    $O144*VLOOKUP($M144,$AN:$BA,MATCH($AX$1,$AN$1:$BA$1,0),0)),
"그외없음")))))))</f>
        <v>1200</v>
      </c>
      <c r="S144" t="str">
        <f ca="1">IF(OR(ISNUMBER(N144),N144="삭제"),"",
IF(LEFT(N144,5)="Equip",
  IF($BN$1&lt;VLOOKUP(N144,[1]EquipTable!$1:$1048576,MATCH("업데이트순번",[1]EquipTable!$1:$1,0),0),"업데이트순번이상",""),
IF(LEFT(N144,5)="Actor",
  IF($BW$1&lt;VLOOKUP(N144,[2]ActorTable!$1:$1048576,MATCH("업데이트순번",[2]ActorTable!$1:$1,0),0),"업데이트순번이상",""),
"그외없음")))</f>
        <v/>
      </c>
      <c r="T144">
        <f t="shared" ca="1" si="57"/>
        <v>0</v>
      </c>
      <c r="U144" t="s">
        <v>92</v>
      </c>
      <c r="V144">
        <v>45443</v>
      </c>
      <c r="W144">
        <v>11</v>
      </c>
      <c r="X144" t="s">
        <v>129</v>
      </c>
      <c r="Z144">
        <v>1100</v>
      </c>
      <c r="AA144" t="str">
        <f t="shared" ca="1" si="58"/>
        <v>uph</v>
      </c>
      <c r="AB144" t="s">
        <v>92</v>
      </c>
      <c r="AC144">
        <v>55087</v>
      </c>
      <c r="AD144">
        <v>12</v>
      </c>
      <c r="AE144" t="s">
        <v>129</v>
      </c>
      <c r="AG144">
        <v>1200</v>
      </c>
      <c r="AH144" t="str">
        <f t="shared" si="59"/>
        <v/>
      </c>
      <c r="AI144" t="str">
        <f>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
      </c>
      <c r="AJ144">
        <v>1</v>
      </c>
      <c r="AK144"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v>
      </c>
      <c r="AL144" t="str">
        <f t="shared" ca="1" si="60"/>
        <v>{"dy":15,"sl":2,"tp":"uph","vl":"55087","cn":12,"pt":"GO","pr":1200}</v>
      </c>
    </row>
    <row r="145" spans="1:38">
      <c r="A145">
        <v>15</v>
      </c>
      <c r="B145">
        <v>3</v>
      </c>
      <c r="C145">
        <f t="shared" si="53"/>
        <v>0</v>
      </c>
      <c r="D145">
        <f t="shared" ca="1" si="63"/>
        <v>0.7389523351146382</v>
      </c>
      <c r="E145">
        <f t="shared" ca="1" si="63"/>
        <v>0.97110046751611245</v>
      </c>
      <c r="F145">
        <f t="shared" ca="1" si="63"/>
        <v>0.79852022709993653</v>
      </c>
      <c r="G145">
        <f t="shared" ca="1" si="63"/>
        <v>0.46312402209840209</v>
      </c>
      <c r="H145">
        <f t="shared" ca="1" si="63"/>
        <v>0.40521322700088935</v>
      </c>
      <c r="I145">
        <f t="shared" ca="1" si="63"/>
        <v>0.85654696879929515</v>
      </c>
      <c r="M145" t="str">
        <f t="shared" ca="1" si="54"/>
        <v>안 지정 캐릭터 PP 일반등급</v>
      </c>
      <c r="N145">
        <f t="shared" ca="1" si="55"/>
        <v>97110</v>
      </c>
      <c r="O145">
        <f t="shared" ca="1" si="56"/>
        <v>14</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INT(VLOOKUP($M145,$AN:$BA,MATCH($AX$1,$AN$1:$BA$1,0),0)*(VLOOKUP($N145,[2]ActorTable!$1:$1048576,MATCH("표준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VLOOKUP($M145,$AN:$BA,MATCH($AZ$1,$AN$1:$BA$1,0),0)+INT($H145*(VLOOKUP($M145,$AN:$BA,MATCH($BA$1,$AN$1:$BA$1,0),0)-VLOOKUP($M145,$AN:$BA,MATCH($AZ$1,$AN$1:$BA$1,0),0)+1))),
IF($M145="지정 캐릭터 PP",
  IF(AND(OR($B145=10,$B145=11),$M145=OFFSET($M145,-1,0)),OFFSET(Q145,-1,0),
    INT($O145*VLOOKUP($M145,$AN:$BA,MATCH($AX$1,$AN$1:$BA$1,0),0)*IF($O145&lt;=15,1,1+($O145-15)^0.5/8)*CHOOSE(MID($N145,7,1)+1,1,1.25,2))),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영웅등급"),VLOOKUP($M145,$AN:$BA,MATCH($AX$1,$AN$1:$BA$1,0),0),
IF(OR($M145="지정 캐릭터",IF(ISERROR(FIND("지정 캐릭터 LBP",$M145)),0,1)),
  IF(AND(OR($B145=10,$B145=11),$M145=OFFSET($M145,-1,0)),OFFSET(R145,-1,0),
    INT(VLOOKUP($M145,$AN:$BA,MATCH($AX$1,$AN$1:$BA$1,0),0)*(VLOOKUP($N145,[2]ActorTable!$1:$1048576,MATCH("표준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VLOOKUP($M145,$AN:$BA,MATCH($AX$1,$AN$1:$BA$1,0),0)+INT($I145*(VLOOKUP($M145,$AN:$BA,MATCH($AY$1,$AN$1:$BA$1,0),0)-VLOOKUP($M145,$AN:$BA,MATCH($AX$1,$AN$1:$BA$1,0),0)+1))),
IF($M145="지정 캐릭터 PP",
  IF(AND(OR($B145=10,$B145=11),$M145=OFFSET($M145,-1,0)),OFFSET(R145,-1,0),
    INT($O145*VLOOKUP($M145,$AN:$BA,MATCH($AX$1,$AN$1:$BA$1,0),0)*IF($O145&lt;=15,1,1+($O145-15)^0.5/8)*CHOOSE(MID($N145,7,1)+1,1,1.25,2)*(VLOOKUP($M145,$AN:$BA,MATCH($AY$1,$AN$1:$BA$1,0),0)+$I145*(VLOOKUP($M145,$AN:$BA,MATCH($AZ$1,$AN$1:$BA$1,0),0)-VLOOKUP($M145,$AN:$BA,MATCH($AY$1,$AN$1:$BA$1,0),0))))),
IF(OR($M145="안 지정 캐릭터 PP 일반등급",$M145="안 지정 캐릭터 PP 영웅등급"),
  IF(AND(OR($B145=10,$B145=11),$M145=OFFSET($M145,-1,0)),OFFSET(R145,-1,0),
    $O145*VLOOKUP($M145,$AN:$BA,MATCH($AX$1,$AN$1:$BA$1,0),0)),
"그외없음")))))))</f>
        <v>1400</v>
      </c>
      <c r="S145" t="str">
        <f ca="1">IF(OR(ISNUMBER(N145),N145="삭제"),"",
IF(LEFT(N145,5)="Equip",
  IF($BN$1&lt;VLOOKUP(N145,[1]EquipTable!$1:$1048576,MATCH("업데이트순번",[1]EquipTable!$1:$1,0),0),"업데이트순번이상",""),
IF(LEFT(N145,5)="Actor",
  IF($BW$1&lt;VLOOKUP(N145,[2]ActorTable!$1:$1048576,MATCH("업데이트순번",[2]ActorTable!$1:$1,0),0),"업데이트순번이상",""),
"그외없음")))</f>
        <v/>
      </c>
      <c r="T145">
        <f t="shared" ca="1" si="57"/>
        <v>0</v>
      </c>
      <c r="U145" t="s">
        <v>92</v>
      </c>
      <c r="V145">
        <v>88248</v>
      </c>
      <c r="W145">
        <v>14</v>
      </c>
      <c r="X145" t="s">
        <v>129</v>
      </c>
      <c r="Z145">
        <v>1400</v>
      </c>
      <c r="AA145" t="str">
        <f t="shared" ca="1" si="58"/>
        <v>upn</v>
      </c>
      <c r="AB145" t="s">
        <v>93</v>
      </c>
      <c r="AC145">
        <v>51915</v>
      </c>
      <c r="AD145">
        <v>12</v>
      </c>
      <c r="AE145" t="s">
        <v>129</v>
      </c>
      <c r="AG145">
        <v>1200</v>
      </c>
      <c r="AH145" t="str">
        <f t="shared" si="59"/>
        <v/>
      </c>
      <c r="AI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J145">
        <v>1</v>
      </c>
      <c r="AK145"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v>
      </c>
      <c r="AL145" t="str">
        <f t="shared" ca="1" si="60"/>
        <v>{"dy":15,"sl":3,"tp":"upn","vl":"51915","cn":12,"pt":"GO","pr":1200}</v>
      </c>
    </row>
    <row r="146" spans="1:38">
      <c r="A146">
        <v>15</v>
      </c>
      <c r="B146">
        <v>4</v>
      </c>
      <c r="C146">
        <f t="shared" si="53"/>
        <v>0</v>
      </c>
      <c r="D146">
        <f t="shared" ca="1" si="63"/>
        <v>0.37676907764451451</v>
      </c>
      <c r="E146">
        <f t="shared" ca="1" si="63"/>
        <v>0.59940728681647426</v>
      </c>
      <c r="F146">
        <f t="shared" ca="1" si="63"/>
        <v>0.97414280276447496</v>
      </c>
      <c r="G146">
        <f t="shared" ca="1" si="63"/>
        <v>0.15618696109725161</v>
      </c>
      <c r="H146">
        <f t="shared" ca="1" si="63"/>
        <v>0.64283531761754509</v>
      </c>
      <c r="I146">
        <f t="shared" ca="1" si="63"/>
        <v>0.48204711978637604</v>
      </c>
      <c r="M146" t="str">
        <f t="shared" ca="1" si="54"/>
        <v>안 지정 캐릭터 PP 일반등급</v>
      </c>
      <c r="N146">
        <f t="shared" ca="1" si="55"/>
        <v>59940</v>
      </c>
      <c r="O146">
        <f t="shared" ca="1" si="56"/>
        <v>12</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INT(VLOOKUP($M146,$AN:$BA,MATCH($AX$1,$AN$1:$BA$1,0),0)*(VLOOKUP($N146,[2]ActorTable!$1:$1048576,MATCH("표준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VLOOKUP($M146,$AN:$BA,MATCH($AZ$1,$AN$1:$BA$1,0),0)+INT($H146*(VLOOKUP($M146,$AN:$BA,MATCH($BA$1,$AN$1:$BA$1,0),0)-VLOOKUP($M146,$AN:$BA,MATCH($AZ$1,$AN$1:$BA$1,0),0)+1))),
IF($M146="지정 캐릭터 PP",
  IF(AND(OR($B146=10,$B146=11),$M146=OFFSET($M146,-1,0)),OFFSET(Q146,-1,0),
    INT($O146*VLOOKUP($M146,$AN:$BA,MATCH($AX$1,$AN$1:$BA$1,0),0)*IF($O146&lt;=15,1,1+($O146-15)^0.5/8)*CHOOSE(MID($N146,7,1)+1,1,1.25,2))),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영웅등급"),VLOOKUP($M146,$AN:$BA,MATCH($AX$1,$AN$1:$BA$1,0),0),
IF(OR($M146="지정 캐릭터",IF(ISERROR(FIND("지정 캐릭터 LBP",$M146)),0,1)),
  IF(AND(OR($B146=10,$B146=11),$M146=OFFSET($M146,-1,0)),OFFSET(R146,-1,0),
    INT(VLOOKUP($M146,$AN:$BA,MATCH($AX$1,$AN$1:$BA$1,0),0)*(VLOOKUP($N146,[2]ActorTable!$1:$1048576,MATCH("표준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VLOOKUP($M146,$AN:$BA,MATCH($AX$1,$AN$1:$BA$1,0),0)+INT($I146*(VLOOKUP($M146,$AN:$BA,MATCH($AY$1,$AN$1:$BA$1,0),0)-VLOOKUP($M146,$AN:$BA,MATCH($AX$1,$AN$1:$BA$1,0),0)+1))),
IF($M146="지정 캐릭터 PP",
  IF(AND(OR($B146=10,$B146=11),$M146=OFFSET($M146,-1,0)),OFFSET(R146,-1,0),
    INT($O146*VLOOKUP($M146,$AN:$BA,MATCH($AX$1,$AN$1:$BA$1,0),0)*IF($O146&lt;=15,1,1+($O146-15)^0.5/8)*CHOOSE(MID($N146,7,1)+1,1,1.25,2)*(VLOOKUP($M146,$AN:$BA,MATCH($AY$1,$AN$1:$BA$1,0),0)+$I146*(VLOOKUP($M146,$AN:$BA,MATCH($AZ$1,$AN$1:$BA$1,0),0)-VLOOKUP($M146,$AN:$BA,MATCH($AY$1,$AN$1:$BA$1,0),0))))),
IF(OR($M146="안 지정 캐릭터 PP 일반등급",$M146="안 지정 캐릭터 PP 영웅등급"),
  IF(AND(OR($B146=10,$B146=11),$M146=OFFSET($M146,-1,0)),OFFSET(R146,-1,0),
    $O146*VLOOKUP($M146,$AN:$BA,MATCH($AX$1,$AN$1:$BA$1,0),0)),
"그외없음")))))))</f>
        <v>1200</v>
      </c>
      <c r="S146" t="str">
        <f ca="1">IF(OR(ISNUMBER(N146),N146="삭제"),"",
IF(LEFT(N146,5)="Equip",
  IF($BN$1&lt;VLOOKUP(N146,[1]EquipTable!$1:$1048576,MATCH("업데이트순번",[1]EquipTable!$1:$1,0),0),"업데이트순번이상",""),
IF(LEFT(N146,5)="Actor",
  IF($BW$1&lt;VLOOKUP(N146,[2]ActorTable!$1:$1048576,MATCH("업데이트순번",[2]ActorTable!$1:$1,0),0),"업데이트순번이상",""),
"그외없음")))</f>
        <v/>
      </c>
      <c r="T146">
        <f t="shared" ca="1" si="57"/>
        <v>0</v>
      </c>
      <c r="U146" t="s">
        <v>93</v>
      </c>
      <c r="V146">
        <v>49434</v>
      </c>
      <c r="W146">
        <v>11</v>
      </c>
      <c r="X146" t="s">
        <v>129</v>
      </c>
      <c r="Z146">
        <v>1100</v>
      </c>
      <c r="AA146" t="str">
        <f t="shared" ca="1" si="58"/>
        <v>upn</v>
      </c>
      <c r="AB146" t="s">
        <v>93</v>
      </c>
      <c r="AC146">
        <v>72846</v>
      </c>
      <c r="AD146">
        <v>13</v>
      </c>
      <c r="AE146" t="s">
        <v>129</v>
      </c>
      <c r="AG146">
        <v>1300</v>
      </c>
      <c r="AH146" t="str">
        <f t="shared" si="59"/>
        <v/>
      </c>
      <c r="AI146" t="str">
        <f>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
      </c>
      <c r="AJ146">
        <v>1</v>
      </c>
      <c r="AK146"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v>
      </c>
      <c r="AL146" t="str">
        <f t="shared" ca="1" si="60"/>
        <v>{"dy":15,"sl":4,"tp":"upn","vl":"72846","cn":13,"pt":"GO","pr":1300}</v>
      </c>
    </row>
    <row r="147" spans="1:38">
      <c r="A147">
        <v>15</v>
      </c>
      <c r="B147">
        <v>5</v>
      </c>
      <c r="C147">
        <f t="shared" si="53"/>
        <v>0</v>
      </c>
      <c r="D147">
        <f t="shared" ca="1" si="63"/>
        <v>0.74124197157643845</v>
      </c>
      <c r="E147">
        <f t="shared" ca="1" si="63"/>
        <v>0.68032514381415299</v>
      </c>
      <c r="F147">
        <f t="shared" ca="1" si="63"/>
        <v>0.1486701226385917</v>
      </c>
      <c r="G147">
        <f t="shared" ca="1" si="63"/>
        <v>0.12614145044157488</v>
      </c>
      <c r="H147">
        <f t="shared" ca="1" si="63"/>
        <v>0.74053285577995054</v>
      </c>
      <c r="I147">
        <f t="shared" ca="1" si="63"/>
        <v>0.8314660038582955</v>
      </c>
      <c r="M147" t="str">
        <f t="shared" ca="1" si="54"/>
        <v>안 지정 캐릭터 PP 영웅등급</v>
      </c>
      <c r="N147">
        <f t="shared" ca="1" si="55"/>
        <v>68032</v>
      </c>
      <c r="O147">
        <f t="shared" ca="1" si="56"/>
        <v>13</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INT(VLOOKUP($M147,$AN:$BA,MATCH($AX$1,$AN$1:$BA$1,0),0)*(VLOOKUP($N147,[2]ActorTable!$1:$1048576,MATCH("표준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VLOOKUP($M147,$AN:$BA,MATCH($AZ$1,$AN$1:$BA$1,0),0)+INT($H147*(VLOOKUP($M147,$AN:$BA,MATCH($BA$1,$AN$1:$BA$1,0),0)-VLOOKUP($M147,$AN:$BA,MATCH($AZ$1,$AN$1:$BA$1,0),0)+1))),
IF($M147="지정 캐릭터 PP",
  IF(AND(OR($B147=10,$B147=11),$M147=OFFSET($M147,-1,0)),OFFSET(Q147,-1,0),
    INT($O147*VLOOKUP($M147,$AN:$BA,MATCH($AX$1,$AN$1:$BA$1,0),0)*IF($O147&lt;=15,1,1+($O147-15)^0.5/8)*CHOOSE(MID($N147,7,1)+1,1,1.25,2))),
"그외없음")))))))</f>
        <v>삭제</v>
      </c>
      <c r="R147">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영웅등급"),VLOOKUP($M147,$AN:$BA,MATCH($AX$1,$AN$1:$BA$1,0),0),
IF(OR($M147="지정 캐릭터",IF(ISERROR(FIND("지정 캐릭터 LBP",$M147)),0,1)),
  IF(AND(OR($B147=10,$B147=11),$M147=OFFSET($M147,-1,0)),OFFSET(R147,-1,0),
    INT(VLOOKUP($M147,$AN:$BA,MATCH($AX$1,$AN$1:$BA$1,0),0)*(VLOOKUP($N147,[2]ActorTable!$1:$1048576,MATCH("표준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VLOOKUP($M147,$AN:$BA,MATCH($AX$1,$AN$1:$BA$1,0),0)+INT($I147*(VLOOKUP($M147,$AN:$BA,MATCH($AY$1,$AN$1:$BA$1,0),0)-VLOOKUP($M147,$AN:$BA,MATCH($AX$1,$AN$1:$BA$1,0),0)+1))),
IF($M147="지정 캐릭터 PP",
  IF(AND(OR($B147=10,$B147=11),$M147=OFFSET($M147,-1,0)),OFFSET(R147,-1,0),
    INT($O147*VLOOKUP($M147,$AN:$BA,MATCH($AX$1,$AN$1:$BA$1,0),0)*IF($O147&lt;=15,1,1+($O147-15)^0.5/8)*CHOOSE(MID($N147,7,1)+1,1,1.25,2)*(VLOOKUP($M147,$AN:$BA,MATCH($AY$1,$AN$1:$BA$1,0),0)+$I147*(VLOOKUP($M147,$AN:$BA,MATCH($AZ$1,$AN$1:$BA$1,0),0)-VLOOKUP($M147,$AN:$BA,MATCH($AY$1,$AN$1:$BA$1,0),0))))),
IF(OR($M147="안 지정 캐릭터 PP 일반등급",$M147="안 지정 캐릭터 PP 영웅등급"),
  IF(AND(OR($B147=10,$B147=11),$M147=OFFSET($M147,-1,0)),OFFSET(R147,-1,0),
    $O147*VLOOKUP($M147,$AN:$BA,MATCH($AX$1,$AN$1:$BA$1,0),0)),
"그외없음")))))))</f>
        <v>1300</v>
      </c>
      <c r="S147" t="str">
        <f ca="1">IF(OR(ISNUMBER(N147),N147="삭제"),"",
IF(LEFT(N147,5)="Equip",
  IF($BN$1&lt;VLOOKUP(N147,[1]EquipTable!$1:$1048576,MATCH("업데이트순번",[1]EquipTable!$1:$1,0),0),"업데이트순번이상",""),
IF(LEFT(N147,5)="Actor",
  IF($BW$1&lt;VLOOKUP(N147,[2]ActorTable!$1:$1048576,MATCH("업데이트순번",[2]ActorTable!$1:$1,0),0),"업데이트순번이상",""),
"그외없음")))</f>
        <v/>
      </c>
      <c r="T147">
        <f t="shared" ca="1" si="57"/>
        <v>0</v>
      </c>
      <c r="U147" t="s">
        <v>92</v>
      </c>
      <c r="V147">
        <v>50122</v>
      </c>
      <c r="W147">
        <v>12</v>
      </c>
      <c r="X147" t="s">
        <v>129</v>
      </c>
      <c r="Z147">
        <v>1200</v>
      </c>
      <c r="AA147" t="str">
        <f t="shared" ca="1" si="58"/>
        <v>fe</v>
      </c>
      <c r="AB147" t="s">
        <v>83</v>
      </c>
      <c r="AC147" t="s">
        <v>184</v>
      </c>
      <c r="AD147">
        <v>1</v>
      </c>
      <c r="AE147" t="s">
        <v>129</v>
      </c>
      <c r="AG147">
        <v>22500</v>
      </c>
      <c r="AH147" t="str">
        <f t="shared" si="59"/>
        <v/>
      </c>
      <c r="AI147" t="str">
        <f ca="1">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블룸 유탄발사기</v>
      </c>
      <c r="AJ147">
        <v>1</v>
      </c>
      <c r="AK147"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v>
      </c>
      <c r="AL147" t="str">
        <f t="shared" ca="1" si="60"/>
        <v>{"dy":15,"sl":5,"tp":"fe","vl":"Equip6302","cn":1,"pt":"GO","pr":22500}</v>
      </c>
    </row>
    <row r="148" spans="1:38">
      <c r="A148">
        <v>15</v>
      </c>
      <c r="B148">
        <v>6</v>
      </c>
      <c r="C148">
        <f t="shared" si="53"/>
        <v>0</v>
      </c>
      <c r="D148">
        <f t="shared" ca="1" si="63"/>
        <v>0.58982241000137658</v>
      </c>
      <c r="E148">
        <f t="shared" ca="1" si="63"/>
        <v>0.25198608788518639</v>
      </c>
      <c r="F148">
        <f t="shared" ca="1" si="63"/>
        <v>0.93533081328044987</v>
      </c>
      <c r="G148">
        <f t="shared" ca="1" si="63"/>
        <v>5.3095895636019241E-2</v>
      </c>
      <c r="H148">
        <f t="shared" ca="1" si="63"/>
        <v>0.36800309516497431</v>
      </c>
      <c r="I148">
        <f t="shared" ca="1" si="63"/>
        <v>0.27996780501415119</v>
      </c>
      <c r="M148" t="str">
        <f t="shared" ca="1" si="54"/>
        <v>지정 장비</v>
      </c>
      <c r="N148" t="str">
        <f t="shared" ca="1" si="55"/>
        <v>Equip3101</v>
      </c>
      <c r="O148">
        <f t="shared" ca="1" si="56"/>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INT(VLOOKUP($M148,$AN:$BA,MATCH($AX$1,$AN$1:$BA$1,0),0)*(VLOOKUP($N148,[2]ActorTable!$1:$1048576,MATCH("표준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VLOOKUP($M148,$AN:$BA,MATCH($AZ$1,$AN$1:$BA$1,0),0)+INT($H148*(VLOOKUP($M148,$AN:$BA,MATCH($BA$1,$AN$1:$BA$1,0),0)-VLOOKUP($M148,$AN:$BA,MATCH($AZ$1,$AN$1:$BA$1,0),0)+1))),
IF($M148="지정 캐릭터 PP",
  IF(AND(OR($B148=10,$B148=11),$M148=OFFSET($M148,-1,0)),OFFSET(Q148,-1,0),
    INT($O148*VLOOKUP($M148,$AN:$BA,MATCH($AX$1,$AN$1:$BA$1,0),0)*IF($O148&lt;=15,1,1+($O148-15)^0.5/8)*CHOOSE(MID($N148,7,1)+1,1,1.25,2))),
"그외없음")))))))</f>
        <v>삭제</v>
      </c>
      <c r="R148">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영웅등급"),VLOOKUP($M148,$AN:$BA,MATCH($AX$1,$AN$1:$BA$1,0),0),
IF(OR($M148="지정 캐릭터",IF(ISERROR(FIND("지정 캐릭터 LBP",$M148)),0,1)),
  IF(AND(OR($B148=10,$B148=11),$M148=OFFSET($M148,-1,0)),OFFSET(R148,-1,0),
    INT(VLOOKUP($M148,$AN:$BA,MATCH($AX$1,$AN$1:$BA$1,0),0)*(VLOOKUP($N148,[2]ActorTable!$1:$1048576,MATCH("표준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VLOOKUP($M148,$AN:$BA,MATCH($AX$1,$AN$1:$BA$1,0),0)+INT($I148*(VLOOKUP($M148,$AN:$BA,MATCH($AY$1,$AN$1:$BA$1,0),0)-VLOOKUP($M148,$AN:$BA,MATCH($AX$1,$AN$1:$BA$1,0),0)+1))),
IF($M148="지정 캐릭터 PP",
  IF(AND(OR($B148=10,$B148=11),$M148=OFFSET($M148,-1,0)),OFFSET(R148,-1,0),
    INT($O148*VLOOKUP($M148,$AN:$BA,MATCH($AX$1,$AN$1:$BA$1,0),0)*IF($O148&lt;=15,1,1+($O148-15)^0.5/8)*CHOOSE(MID($N148,7,1)+1,1,1.25,2)*(VLOOKUP($M148,$AN:$BA,MATCH($AY$1,$AN$1:$BA$1,0),0)+$I148*(VLOOKUP($M148,$AN:$BA,MATCH($AZ$1,$AN$1:$BA$1,0),0)-VLOOKUP($M148,$AN:$BA,MATCH($AY$1,$AN$1:$BA$1,0),0))))),
IF(OR($M148="안 지정 캐릭터 PP 일반등급",$M148="안 지정 캐릭터 PP 영웅등급"),
  IF(AND(OR($B148=10,$B148=11),$M148=OFFSET($M148,-1,0)),OFFSET(R148,-1,0),
    $O148*VLOOKUP($M148,$AN:$BA,MATCH($AX$1,$AN$1:$BA$1,0),0)),
"그외없음")))))))</f>
        <v>1100</v>
      </c>
      <c r="S148" t="str">
        <f ca="1">IF(OR(ISNUMBER(N148),N148="삭제"),"",
IF(LEFT(N148,5)="Equip",
  IF($BN$1&lt;VLOOKUP(N148,[1]EquipTable!$1:$1048576,MATCH("업데이트순번",[1]EquipTable!$1:$1,0),0),"업데이트순번이상",""),
IF(LEFT(N148,5)="Actor",
  IF($BW$1&lt;VLOOKUP(N148,[2]ActorTable!$1:$1048576,MATCH("업데이트순번",[2]ActorTable!$1:$1,0),0),"업데이트순번이상",""),
"그외없음")))</f>
        <v/>
      </c>
      <c r="T148">
        <f t="shared" ca="1" si="57"/>
        <v>0</v>
      </c>
      <c r="U148" t="s">
        <v>83</v>
      </c>
      <c r="V148" t="s">
        <v>189</v>
      </c>
      <c r="W148">
        <v>1</v>
      </c>
      <c r="X148" t="s">
        <v>133</v>
      </c>
      <c r="Z148">
        <v>10</v>
      </c>
      <c r="AA148" t="str">
        <f t="shared" ca="1" si="58"/>
        <v>fe</v>
      </c>
      <c r="AB148" t="s">
        <v>83</v>
      </c>
      <c r="AC148" t="s">
        <v>194</v>
      </c>
      <c r="AD148">
        <v>1</v>
      </c>
      <c r="AE148" t="s">
        <v>129</v>
      </c>
      <c r="AG148">
        <v>1000</v>
      </c>
      <c r="AH148" t="str">
        <f t="shared" si="59"/>
        <v/>
      </c>
      <c r="AI148" t="str">
        <f ca="1">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결사대의 활</v>
      </c>
      <c r="AJ148">
        <v>1</v>
      </c>
      <c r="AK148"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v>
      </c>
      <c r="AL148" t="str">
        <f t="shared" ca="1" si="60"/>
        <v>{"dy":15,"sl":6,"tp":"fe","vl":"Equip2101","cn":1,"pt":"GO","pr":1000}</v>
      </c>
    </row>
    <row r="149" spans="1:38">
      <c r="A149">
        <v>15</v>
      </c>
      <c r="B149">
        <v>7</v>
      </c>
      <c r="C149">
        <f t="shared" si="53"/>
        <v>0</v>
      </c>
      <c r="D149">
        <f t="shared" ca="1" si="63"/>
        <v>0.67302382200729549</v>
      </c>
      <c r="E149">
        <f t="shared" ca="1" si="63"/>
        <v>0.17928934390334694</v>
      </c>
      <c r="F149">
        <f t="shared" ca="1" si="63"/>
        <v>0.45873750482851683</v>
      </c>
      <c r="G149">
        <f t="shared" ca="1" si="63"/>
        <v>1.6114228954700605E-2</v>
      </c>
      <c r="H149">
        <f t="shared" ca="1" si="63"/>
        <v>0.12361879417193467</v>
      </c>
      <c r="I149">
        <f t="shared" ca="1" si="63"/>
        <v>0.64713289928740592</v>
      </c>
      <c r="M149" t="str">
        <f t="shared" ca="1" si="54"/>
        <v>지정 장비</v>
      </c>
      <c r="N149" t="str">
        <f t="shared" ca="1" si="55"/>
        <v>Equip2002</v>
      </c>
      <c r="O149">
        <f t="shared" ca="1" si="56"/>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INT(VLOOKUP($M149,$AN:$BA,MATCH($AX$1,$AN$1:$BA$1,0),0)*(VLOOKUP($N149,[2]ActorTable!$1:$1048576,MATCH("표준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VLOOKUP($M149,$AN:$BA,MATCH($AZ$1,$AN$1:$BA$1,0),0)+INT($H149*(VLOOKUP($M149,$AN:$BA,MATCH($BA$1,$AN$1:$BA$1,0),0)-VLOOKUP($M149,$AN:$BA,MATCH($AZ$1,$AN$1:$BA$1,0),0)+1))),
IF($M149="지정 캐릭터 PP",
  IF(AND(OR($B149=10,$B149=11),$M149=OFFSET($M149,-1,0)),OFFSET(Q149,-1,0),
    INT($O149*VLOOKUP($M149,$AN:$BA,MATCH($AX$1,$AN$1:$BA$1,0),0)*IF($O149&lt;=15,1,1+($O149-15)^0.5/8)*CHOOSE(MID($N149,7,1)+1,1,1.25,2))),
"그외없음")))))))</f>
        <v>삭제</v>
      </c>
      <c r="R149">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영웅등급"),VLOOKUP($M149,$AN:$BA,MATCH($AX$1,$AN$1:$BA$1,0),0),
IF(OR($M149="지정 캐릭터",IF(ISERROR(FIND("지정 캐릭터 LBP",$M149)),0,1)),
  IF(AND(OR($B149=10,$B149=11),$M149=OFFSET($M149,-1,0)),OFFSET(R149,-1,0),
    INT(VLOOKUP($M149,$AN:$BA,MATCH($AX$1,$AN$1:$BA$1,0),0)*(VLOOKUP($N149,[2]ActorTable!$1:$1048576,MATCH("표준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VLOOKUP($M149,$AN:$BA,MATCH($AX$1,$AN$1:$BA$1,0),0)+INT($I149*(VLOOKUP($M149,$AN:$BA,MATCH($AY$1,$AN$1:$BA$1,0),0)-VLOOKUP($M149,$AN:$BA,MATCH($AX$1,$AN$1:$BA$1,0),0)+1))),
IF($M149="지정 캐릭터 PP",
  IF(AND(OR($B149=10,$B149=11),$M149=OFFSET($M149,-1,0)),OFFSET(R149,-1,0),
    INT($O149*VLOOKUP($M149,$AN:$BA,MATCH($AX$1,$AN$1:$BA$1,0),0)*IF($O149&lt;=15,1,1+($O149-15)^0.5/8)*CHOOSE(MID($N149,7,1)+1,1,1.25,2)*(VLOOKUP($M149,$AN:$BA,MATCH($AY$1,$AN$1:$BA$1,0),0)+$I149*(VLOOKUP($M149,$AN:$BA,MATCH($AZ$1,$AN$1:$BA$1,0),0)-VLOOKUP($M149,$AN:$BA,MATCH($AY$1,$AN$1:$BA$1,0),0))))),
IF(OR($M149="안 지정 캐릭터 PP 일반등급",$M149="안 지정 캐릭터 PP 영웅등급"),
  IF(AND(OR($B149=10,$B149=11),$M149=OFFSET($M149,-1,0)),OFFSET(R149,-1,0),
    $O149*VLOOKUP($M149,$AN:$BA,MATCH($AX$1,$AN$1:$BA$1,0),0)),
"그외없음")))))))</f>
        <v>800</v>
      </c>
      <c r="S149" t="str">
        <f ca="1">IF(OR(ISNUMBER(N149),N149="삭제"),"",
IF(LEFT(N149,5)="Equip",
  IF($BN$1&lt;VLOOKUP(N149,[1]EquipTable!$1:$1048576,MATCH("업데이트순번",[1]EquipTable!$1:$1,0),0),"업데이트순번이상",""),
IF(LEFT(N149,5)="Actor",
  IF($BW$1&lt;VLOOKUP(N149,[2]ActorTable!$1:$1048576,MATCH("업데이트순번",[2]ActorTable!$1:$1,0),0),"업데이트순번이상",""),
"그외없음")))</f>
        <v/>
      </c>
      <c r="T149">
        <f t="shared" ca="1" si="57"/>
        <v>0</v>
      </c>
      <c r="U149" t="s">
        <v>83</v>
      </c>
      <c r="V149" t="s">
        <v>187</v>
      </c>
      <c r="W149">
        <v>1</v>
      </c>
      <c r="X149" t="s">
        <v>129</v>
      </c>
      <c r="Z149">
        <v>29400</v>
      </c>
      <c r="AA149" t="str">
        <f t="shared" ca="1" si="58"/>
        <v>fe</v>
      </c>
      <c r="AB149" t="s">
        <v>83</v>
      </c>
      <c r="AC149" t="s">
        <v>209</v>
      </c>
      <c r="AD149">
        <v>1</v>
      </c>
      <c r="AE149" t="s">
        <v>129</v>
      </c>
      <c r="AG149">
        <v>2900</v>
      </c>
      <c r="AH149" t="str">
        <f t="shared" si="59"/>
        <v/>
      </c>
      <c r="AI149" t="str">
        <f ca="1">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파수꾼의 숏보우</v>
      </c>
      <c r="AJ149">
        <v>1</v>
      </c>
      <c r="AK149"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v>
      </c>
      <c r="AL149" t="str">
        <f t="shared" ca="1" si="60"/>
        <v>{"dy":15,"sl":7,"tp":"fe","vl":"Equip2202","cn":1,"pt":"GO","pr":2900}</v>
      </c>
    </row>
    <row r="150" spans="1:38">
      <c r="A150">
        <v>15</v>
      </c>
      <c r="B150">
        <v>8</v>
      </c>
      <c r="C150">
        <f t="shared" si="53"/>
        <v>0</v>
      </c>
      <c r="D150">
        <f t="shared" ca="1" si="63"/>
        <v>0.26024753658372413</v>
      </c>
      <c r="E150">
        <f t="shared" ca="1" si="63"/>
        <v>0.12307424062245398</v>
      </c>
      <c r="F150">
        <f t="shared" ca="1" si="63"/>
        <v>0.1144074459298039</v>
      </c>
      <c r="G150">
        <f t="shared" ca="1" si="63"/>
        <v>0.16833668481079445</v>
      </c>
      <c r="H150">
        <f t="shared" ca="1" si="63"/>
        <v>0.24012303379077304</v>
      </c>
      <c r="I150">
        <f t="shared" ca="1" si="63"/>
        <v>0.54327127735133607</v>
      </c>
      <c r="M150" t="str">
        <f t="shared" ca="1" si="54"/>
        <v>삭제</v>
      </c>
      <c r="N150" t="str">
        <f t="shared" ca="1" si="55"/>
        <v>삭제</v>
      </c>
      <c r="O150" t="str">
        <f t="shared" ca="1" si="56"/>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INT(VLOOKUP($M150,$AN:$BA,MATCH($AX$1,$AN$1:$BA$1,0),0)*(VLOOKUP($N150,[2]ActorTable!$1:$1048576,MATCH("표준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VLOOKUP($M150,$AN:$BA,MATCH($AZ$1,$AN$1:$BA$1,0),0)+INT($H150*(VLOOKUP($M150,$AN:$BA,MATCH($BA$1,$AN$1:$BA$1,0),0)-VLOOKUP($M150,$AN:$BA,MATCH($AZ$1,$AN$1:$BA$1,0),0)+1))),
IF($M150="지정 캐릭터 PP",
  IF(AND(OR($B150=10,$B150=11),$M150=OFFSET($M150,-1,0)),OFFSET(Q150,-1,0),
    INT($O150*VLOOKUP($M150,$AN:$BA,MATCH($AX$1,$AN$1:$BA$1,0),0)*IF($O150&lt;=15,1,1+($O150-15)^0.5/8)*CHOOSE(MID($N150,7,1)+1,1,1.25,2))),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영웅등급"),VLOOKUP($M150,$AN:$BA,MATCH($AX$1,$AN$1:$BA$1,0),0),
IF(OR($M150="지정 캐릭터",IF(ISERROR(FIND("지정 캐릭터 LBP",$M150)),0,1)),
  IF(AND(OR($B150=10,$B150=11),$M150=OFFSET($M150,-1,0)),OFFSET(R150,-1,0),
    INT(VLOOKUP($M150,$AN:$BA,MATCH($AX$1,$AN$1:$BA$1,0),0)*(VLOOKUP($N150,[2]ActorTable!$1:$1048576,MATCH("표준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VLOOKUP($M150,$AN:$BA,MATCH($AX$1,$AN$1:$BA$1,0),0)+INT($I150*(VLOOKUP($M150,$AN:$BA,MATCH($AY$1,$AN$1:$BA$1,0),0)-VLOOKUP($M150,$AN:$BA,MATCH($AX$1,$AN$1:$BA$1,0),0)+1))),
IF($M150="지정 캐릭터 PP",
  IF(AND(OR($B150=10,$B150=11),$M150=OFFSET($M150,-1,0)),OFFSET(R150,-1,0),
    INT($O150*VLOOKUP($M150,$AN:$BA,MATCH($AX$1,$AN$1:$BA$1,0),0)*IF($O150&lt;=15,1,1+($O150-15)^0.5/8)*CHOOSE(MID($N150,7,1)+1,1,1.25,2)*(VLOOKUP($M150,$AN:$BA,MATCH($AY$1,$AN$1:$BA$1,0),0)+$I150*(VLOOKUP($M150,$AN:$BA,MATCH($AZ$1,$AN$1:$BA$1,0),0)-VLOOKUP($M150,$AN:$BA,MATCH($AY$1,$AN$1:$BA$1,0),0))))),
IF(OR($M150="안 지정 캐릭터 PP 일반등급",$M150="안 지정 캐릭터 PP 영웅등급"),
  IF(AND(OR($B150=10,$B150=11),$M150=OFFSET($M150,-1,0)),OFFSET(R150,-1,0),
    $O150*VLOOKUP($M150,$AN:$BA,MATCH($AX$1,$AN$1:$BA$1,0),0)),
"그외없음")))))))</f>
        <v>삭제</v>
      </c>
      <c r="S150" t="str">
        <f ca="1">IF(OR(ISNUMBER(N150),N150="삭제"),"",
IF(LEFT(N150,5)="Equip",
  IF($BN$1&lt;VLOOKUP(N150,[1]EquipTable!$1:$1048576,MATCH("업데이트순번",[1]EquipTable!$1:$1,0),0),"업데이트순번이상",""),
IF(LEFT(N150,5)="Actor",
  IF($BW$1&lt;VLOOKUP(N150,[2]ActorTable!$1:$1048576,MATCH("업데이트순번",[2]ActorTable!$1:$1,0),0),"업데이트순번이상",""),
"그외없음")))</f>
        <v/>
      </c>
      <c r="T150">
        <f t="shared" ca="1" si="57"/>
        <v>0</v>
      </c>
      <c r="AA150" t="str">
        <f t="shared" ca="1" si="58"/>
        <v/>
      </c>
      <c r="AH150" t="str">
        <f t="shared" si="59"/>
        <v/>
      </c>
      <c r="AI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
      </c>
      <c r="AJ150">
        <v>1</v>
      </c>
      <c r="AK150"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v>
      </c>
      <c r="AL150" t="str">
        <f t="shared" ca="1" si="60"/>
        <v>{"dy":15,"sl":8}</v>
      </c>
    </row>
    <row r="151" spans="1:38">
      <c r="A151">
        <v>15</v>
      </c>
      <c r="B151">
        <v>9</v>
      </c>
      <c r="C151">
        <f t="shared" si="53"/>
        <v>0</v>
      </c>
      <c r="D151">
        <f t="shared" ca="1" si="63"/>
        <v>0.31437123581346449</v>
      </c>
      <c r="E151">
        <f t="shared" ca="1" si="63"/>
        <v>0.90174263455538939</v>
      </c>
      <c r="F151">
        <f t="shared" ca="1" si="63"/>
        <v>0.29467958128508953</v>
      </c>
      <c r="G151">
        <f t="shared" ca="1" si="63"/>
        <v>5.9321246679728379E-2</v>
      </c>
      <c r="H151">
        <f t="shared" ca="1" si="63"/>
        <v>5.4346549060765859E-2</v>
      </c>
      <c r="I151">
        <f t="shared" ca="1" si="63"/>
        <v>0.10138207987535997</v>
      </c>
      <c r="M151" t="str">
        <f t="shared" ca="1" si="54"/>
        <v>삭제</v>
      </c>
      <c r="N151" t="str">
        <f t="shared" ca="1" si="55"/>
        <v>삭제</v>
      </c>
      <c r="O151" t="str">
        <f t="shared" ca="1" si="56"/>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INT(VLOOKUP($M151,$AN:$BA,MATCH($AX$1,$AN$1:$BA$1,0),0)*(VLOOKUP($N151,[2]ActorTable!$1:$1048576,MATCH("표준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VLOOKUP($M151,$AN:$BA,MATCH($AZ$1,$AN$1:$BA$1,0),0)+INT($H151*(VLOOKUP($M151,$AN:$BA,MATCH($BA$1,$AN$1:$BA$1,0),0)-VLOOKUP($M151,$AN:$BA,MATCH($AZ$1,$AN$1:$BA$1,0),0)+1))),
IF($M151="지정 캐릭터 PP",
  IF(AND(OR($B151=10,$B151=11),$M151=OFFSET($M151,-1,0)),OFFSET(Q151,-1,0),
    INT($O151*VLOOKUP($M151,$AN:$BA,MATCH($AX$1,$AN$1:$BA$1,0),0)*IF($O151&lt;=15,1,1+($O151-15)^0.5/8)*CHOOSE(MID($N151,7,1)+1,1,1.25,2))),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영웅등급"),VLOOKUP($M151,$AN:$BA,MATCH($AX$1,$AN$1:$BA$1,0),0),
IF(OR($M151="지정 캐릭터",IF(ISERROR(FIND("지정 캐릭터 LBP",$M151)),0,1)),
  IF(AND(OR($B151=10,$B151=11),$M151=OFFSET($M151,-1,0)),OFFSET(R151,-1,0),
    INT(VLOOKUP($M151,$AN:$BA,MATCH($AX$1,$AN$1:$BA$1,0),0)*(VLOOKUP($N151,[2]ActorTable!$1:$1048576,MATCH("표준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VLOOKUP($M151,$AN:$BA,MATCH($AX$1,$AN$1:$BA$1,0),0)+INT($I151*(VLOOKUP($M151,$AN:$BA,MATCH($AY$1,$AN$1:$BA$1,0),0)-VLOOKUP($M151,$AN:$BA,MATCH($AX$1,$AN$1:$BA$1,0),0)+1))),
IF($M151="지정 캐릭터 PP",
  IF(AND(OR($B151=10,$B151=11),$M151=OFFSET($M151,-1,0)),OFFSET(R151,-1,0),
    INT($O151*VLOOKUP($M151,$AN:$BA,MATCH($AX$1,$AN$1:$BA$1,0),0)*IF($O151&lt;=15,1,1+($O151-15)^0.5/8)*CHOOSE(MID($N151,7,1)+1,1,1.25,2)*(VLOOKUP($M151,$AN:$BA,MATCH($AY$1,$AN$1:$BA$1,0),0)+$I151*(VLOOKUP($M151,$AN:$BA,MATCH($AZ$1,$AN$1:$BA$1,0),0)-VLOOKUP($M151,$AN:$BA,MATCH($AY$1,$AN$1:$BA$1,0),0))))),
IF(OR($M151="안 지정 캐릭터 PP 일반등급",$M151="안 지정 캐릭터 PP 영웅등급"),
  IF(AND(OR($B151=10,$B151=11),$M151=OFFSET($M151,-1,0)),OFFSET(R151,-1,0),
    $O151*VLOOKUP($M151,$AN:$BA,MATCH($AX$1,$AN$1:$BA$1,0),0)),
"그외없음")))))))</f>
        <v>삭제</v>
      </c>
      <c r="S151" t="str">
        <f ca="1">IF(OR(ISNUMBER(N151),N151="삭제"),"",
IF(LEFT(N151,5)="Equip",
  IF($BN$1&lt;VLOOKUP(N151,[1]EquipTable!$1:$1048576,MATCH("업데이트순번",[1]EquipTable!$1:$1,0),0),"업데이트순번이상",""),
IF(LEFT(N151,5)="Actor",
  IF($BW$1&lt;VLOOKUP(N151,[2]ActorTable!$1:$1048576,MATCH("업데이트순번",[2]ActorTable!$1:$1,0),0),"업데이트순번이상",""),
"그외없음")))</f>
        <v/>
      </c>
      <c r="T151">
        <f t="shared" ca="1" si="57"/>
        <v>0</v>
      </c>
      <c r="AA151" t="str">
        <f t="shared" ca="1" si="58"/>
        <v/>
      </c>
      <c r="AH151" t="str">
        <f t="shared" si="59"/>
        <v/>
      </c>
      <c r="AI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
      </c>
      <c r="AJ151">
        <v>1</v>
      </c>
      <c r="AK151"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v>
      </c>
      <c r="AL151" t="str">
        <f t="shared" ca="1" si="60"/>
        <v>{"dy":15,"sl":9}</v>
      </c>
    </row>
    <row r="152" spans="1:38">
      <c r="A152">
        <v>16</v>
      </c>
      <c r="B152">
        <v>0</v>
      </c>
      <c r="C152">
        <f t="shared" si="53"/>
        <v>0</v>
      </c>
      <c r="D152">
        <f t="shared" ref="D152:I161" ca="1" si="64">RAND()</f>
        <v>1.3299946909920424E-2</v>
      </c>
      <c r="E152">
        <f t="shared" ca="1" si="64"/>
        <v>0.55379068355084893</v>
      </c>
      <c r="F152">
        <f t="shared" ca="1" si="64"/>
        <v>0.45052916208432914</v>
      </c>
      <c r="G152">
        <f t="shared" ca="1" si="64"/>
        <v>2.93283137293332E-2</v>
      </c>
      <c r="H152">
        <f t="shared" ca="1" si="64"/>
        <v>0.54811607899559489</v>
      </c>
      <c r="I152">
        <f t="shared" ca="1" si="64"/>
        <v>0.23000180687972904</v>
      </c>
      <c r="M152" t="str">
        <f t="shared" ca="1" si="54"/>
        <v>지정 장비</v>
      </c>
      <c r="N152" t="str">
        <f t="shared" ca="1" si="55"/>
        <v>Equip4401</v>
      </c>
      <c r="O152">
        <f t="shared" ca="1" si="56"/>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DI</v>
      </c>
      <c r="Q152">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INT(VLOOKUP($M152,$AN:$BA,MATCH($AX$1,$AN$1:$BA$1,0),0)*(VLOOKUP($N152,[2]ActorTable!$1:$1048576,MATCH("표준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VLOOKUP($M152,$AN:$BA,MATCH($AZ$1,$AN$1:$BA$1,0),0)+INT($H152*(VLOOKUP($M152,$AN:$BA,MATCH($BA$1,$AN$1:$BA$1,0),0)-VLOOKUP($M152,$AN:$BA,MATCH($AZ$1,$AN$1:$BA$1,0),0)+1))),
IF($M152="지정 캐릭터 PP",
  IF(AND(OR($B152=10,$B152=11),$M152=OFFSET($M152,-1,0)),OFFSET(Q152,-1,0),
    INT($O152*VLOOKUP($M152,$AN:$BA,MATCH($AX$1,$AN$1:$BA$1,0),0)*IF($O152&lt;=15,1,1+($O152-15)^0.5/8)*CHOOSE(MID($N152,7,1)+1,1,1.25,2))),
"그외없음")))))))</f>
        <v>28</v>
      </c>
      <c r="R152">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영웅등급"),VLOOKUP($M152,$AN:$BA,MATCH($AX$1,$AN$1:$BA$1,0),0),
IF(OR($M152="지정 캐릭터",IF(ISERROR(FIND("지정 캐릭터 LBP",$M152)),0,1)),
  IF(AND(OR($B152=10,$B152=11),$M152=OFFSET($M152,-1,0)),OFFSET(R152,-1,0),
    INT(VLOOKUP($M152,$AN:$BA,MATCH($AX$1,$AN$1:$BA$1,0),0)*(VLOOKUP($N152,[2]ActorTable!$1:$1048576,MATCH("표준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VLOOKUP($M152,$AN:$BA,MATCH($AX$1,$AN$1:$BA$1,0),0)+INT($I152*(VLOOKUP($M152,$AN:$BA,MATCH($AY$1,$AN$1:$BA$1,0),0)-VLOOKUP($M152,$AN:$BA,MATCH($AX$1,$AN$1:$BA$1,0),0)+1))),
IF($M152="지정 캐릭터 PP",
  IF(AND(OR($B152=10,$B152=11),$M152=OFFSET($M152,-1,0)),OFFSET(R152,-1,0),
    INT($O152*VLOOKUP($M152,$AN:$BA,MATCH($AX$1,$AN$1:$BA$1,0),0)*IF($O152&lt;=15,1,1+($O152-15)^0.5/8)*CHOOSE(MID($N152,7,1)+1,1,1.25,2)*(VLOOKUP($M152,$AN:$BA,MATCH($AY$1,$AN$1:$BA$1,0),0)+$I152*(VLOOKUP($M152,$AN:$BA,MATCH($AZ$1,$AN$1:$BA$1,0),0)-VLOOKUP($M152,$AN:$BA,MATCH($AY$1,$AN$1:$BA$1,0),0))))),
IF(OR($M152="안 지정 캐릭터 PP 일반등급",$M152="안 지정 캐릭터 PP 영웅등급"),
  IF(AND(OR($B152=10,$B152=11),$M152=OFFSET($M152,-1,0)),OFFSET(R152,-1,0),
    $O152*VLOOKUP($M152,$AN:$BA,MATCH($AX$1,$AN$1:$BA$1,0),0)),
"그외없음")))))))</f>
        <v>15</v>
      </c>
      <c r="S152" t="str">
        <f ca="1">IF(OR(ISNUMBER(N152),N152="삭제"),"",
IF(LEFT(N152,5)="Equip",
  IF($BN$1&lt;VLOOKUP(N152,[1]EquipTable!$1:$1048576,MATCH("업데이트순번",[1]EquipTable!$1:$1,0),0),"업데이트순번이상",""),
IF(LEFT(N152,5)="Actor",
  IF($BW$1&lt;VLOOKUP(N152,[2]ActorTable!$1:$1048576,MATCH("업데이트순번",[2]ActorTable!$1:$1,0),0),"업데이트순번이상",""),
"그외없음")))</f>
        <v/>
      </c>
      <c r="T152">
        <f t="shared" ca="1" si="57"/>
        <v>1</v>
      </c>
      <c r="U152" t="s">
        <v>84</v>
      </c>
      <c r="W152">
        <v>1</v>
      </c>
      <c r="X152" t="s">
        <v>133</v>
      </c>
      <c r="Z152">
        <v>29</v>
      </c>
      <c r="AA152" t="str">
        <f t="shared" ca="1" si="58"/>
        <v>fe</v>
      </c>
      <c r="AB152" t="s">
        <v>83</v>
      </c>
      <c r="AC152" t="s">
        <v>192</v>
      </c>
      <c r="AD152">
        <v>1</v>
      </c>
      <c r="AE152" t="s">
        <v>129</v>
      </c>
      <c r="AG152">
        <v>74000</v>
      </c>
      <c r="AH152" t="str">
        <f t="shared" si="59"/>
        <v/>
      </c>
      <c r="AI152" t="str">
        <f ca="1">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우주의 조각</v>
      </c>
      <c r="AJ152">
        <v>1</v>
      </c>
      <c r="AK152"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v>
      </c>
      <c r="AL152" t="str">
        <f t="shared" ca="1" si="60"/>
        <v>{"dy":16,"sl":0,"tp":"fe","vl":"Equip8301","cn":1,"pt":"GO","pr":74000}</v>
      </c>
    </row>
    <row r="153" spans="1:38">
      <c r="A153">
        <v>16</v>
      </c>
      <c r="B153">
        <v>1</v>
      </c>
      <c r="C153">
        <f t="shared" si="53"/>
        <v>0</v>
      </c>
      <c r="D153">
        <f t="shared" ca="1" si="64"/>
        <v>0.96417553956683355</v>
      </c>
      <c r="E153">
        <f t="shared" ca="1" si="64"/>
        <v>8.2959557820175833E-3</v>
      </c>
      <c r="F153">
        <f t="shared" ca="1" si="64"/>
        <v>0.89414265650808467</v>
      </c>
      <c r="G153">
        <f t="shared" ca="1" si="64"/>
        <v>0.55889520574409346</v>
      </c>
      <c r="H153">
        <f t="shared" ca="1" si="64"/>
        <v>0.83402660753122693</v>
      </c>
      <c r="I153">
        <f t="shared" ca="1" si="64"/>
        <v>0.14050369970152043</v>
      </c>
      <c r="M153" t="str">
        <f t="shared" ca="1" si="54"/>
        <v>지정 장비</v>
      </c>
      <c r="N153" t="str">
        <f t="shared" ca="1" si="55"/>
        <v>Equip0001</v>
      </c>
      <c r="O153">
        <f t="shared" ca="1" si="56"/>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GO</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INT(VLOOKUP($M153,$AN:$BA,MATCH($AX$1,$AN$1:$BA$1,0),0)*(VLOOKUP($N153,[2]ActorTable!$1:$1048576,MATCH("표준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VLOOKUP($M153,$AN:$BA,MATCH($AZ$1,$AN$1:$BA$1,0),0)+INT($H153*(VLOOKUP($M153,$AN:$BA,MATCH($BA$1,$AN$1:$BA$1,0),0)-VLOOKUP($M153,$AN:$BA,MATCH($AZ$1,$AN$1:$BA$1,0),0)+1))),
IF($M153="지정 캐릭터 PP",
  IF(AND(OR($B153=10,$B153=11),$M153=OFFSET($M153,-1,0)),OFFSET(Q153,-1,0),
    INT($O153*VLOOKUP($M153,$AN:$BA,MATCH($AX$1,$AN$1:$BA$1,0),0)*IF($O153&lt;=15,1,1+($O153-15)^0.5/8)*CHOOSE(MID($N153,7,1)+1,1,1.25,2))),
"그외없음")))))))</f>
        <v>삭제</v>
      </c>
      <c r="R153">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영웅등급"),VLOOKUP($M153,$AN:$BA,MATCH($AX$1,$AN$1:$BA$1,0),0),
IF(OR($M153="지정 캐릭터",IF(ISERROR(FIND("지정 캐릭터 LBP",$M153)),0,1)),
  IF(AND(OR($B153=10,$B153=11),$M153=OFFSET($M153,-1,0)),OFFSET(R153,-1,0),
    INT(VLOOKUP($M153,$AN:$BA,MATCH($AX$1,$AN$1:$BA$1,0),0)*(VLOOKUP($N153,[2]ActorTable!$1:$1048576,MATCH("표준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VLOOKUP($M153,$AN:$BA,MATCH($AX$1,$AN$1:$BA$1,0),0)+INT($I153*(VLOOKUP($M153,$AN:$BA,MATCH($AY$1,$AN$1:$BA$1,0),0)-VLOOKUP($M153,$AN:$BA,MATCH($AX$1,$AN$1:$BA$1,0),0)+1))),
IF($M153="지정 캐릭터 PP",
  IF(AND(OR($B153=10,$B153=11),$M153=OFFSET($M153,-1,0)),OFFSET(R153,-1,0),
    INT($O153*VLOOKUP($M153,$AN:$BA,MATCH($AX$1,$AN$1:$BA$1,0),0)*IF($O153&lt;=15,1,1+($O153-15)^0.5/8)*CHOOSE(MID($N153,7,1)+1,1,1.25,2)*(VLOOKUP($M153,$AN:$BA,MATCH($AY$1,$AN$1:$BA$1,0),0)+$I153*(VLOOKUP($M153,$AN:$BA,MATCH($AZ$1,$AN$1:$BA$1,0),0)-VLOOKUP($M153,$AN:$BA,MATCH($AY$1,$AN$1:$BA$1,0),0))))),
IF(OR($M153="안 지정 캐릭터 PP 일반등급",$M153="안 지정 캐릭터 PP 영웅등급"),
  IF(AND(OR($B153=10,$B153=11),$M153=OFFSET($M153,-1,0)),OFFSET(R153,-1,0),
    $O153*VLOOKUP($M153,$AN:$BA,MATCH($AX$1,$AN$1:$BA$1,0),0)),
"그외없음")))))))</f>
        <v>600</v>
      </c>
      <c r="S153" t="str">
        <f ca="1">IF(OR(ISNUMBER(N153),N153="삭제"),"",
IF(LEFT(N153,5)="Equip",
  IF($BN$1&lt;VLOOKUP(N153,[1]EquipTable!$1:$1048576,MATCH("업데이트순번",[1]EquipTable!$1:$1,0),0),"업데이트순번이상",""),
IF(LEFT(N153,5)="Actor",
  IF($BW$1&lt;VLOOKUP(N153,[2]ActorTable!$1:$1048576,MATCH("업데이트순번",[2]ActorTable!$1:$1,0),0),"업데이트순번이상",""),
"그외없음")))</f>
        <v/>
      </c>
      <c r="T153">
        <f t="shared" ca="1" si="57"/>
        <v>0</v>
      </c>
      <c r="U153" t="s">
        <v>83</v>
      </c>
      <c r="V153" t="s">
        <v>195</v>
      </c>
      <c r="W153">
        <v>1</v>
      </c>
      <c r="X153" t="s">
        <v>129</v>
      </c>
      <c r="Z153">
        <v>800</v>
      </c>
      <c r="AA153" t="str">
        <f t="shared" ca="1" si="58"/>
        <v>fe</v>
      </c>
      <c r="AB153" t="s">
        <v>83</v>
      </c>
      <c r="AC153" t="s">
        <v>260</v>
      </c>
      <c r="AD153">
        <v>1</v>
      </c>
      <c r="AE153" t="s">
        <v>129</v>
      </c>
      <c r="AG153">
        <v>7700</v>
      </c>
      <c r="AH153" t="str">
        <f t="shared" si="59"/>
        <v/>
      </c>
      <c r="AI153" t="str">
        <f ca="1">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위장용 세검</v>
      </c>
      <c r="AJ153">
        <v>1</v>
      </c>
      <c r="AK153"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v>
      </c>
      <c r="AL153" t="str">
        <f t="shared" ca="1" si="60"/>
        <v>{"dy":16,"sl":1,"tp":"fe","vl":"Equip1301","cn":1,"pt":"GO","pr":7700}</v>
      </c>
    </row>
    <row r="154" spans="1:38">
      <c r="A154">
        <v>16</v>
      </c>
      <c r="B154">
        <v>2</v>
      </c>
      <c r="C154">
        <f t="shared" si="53"/>
        <v>0</v>
      </c>
      <c r="D154">
        <f t="shared" ca="1" si="64"/>
        <v>0.60967995986452406</v>
      </c>
      <c r="E154">
        <f t="shared" ca="1" si="64"/>
        <v>0.52964240069922708</v>
      </c>
      <c r="F154">
        <f t="shared" ca="1" si="64"/>
        <v>0.79048340342005718</v>
      </c>
      <c r="G154">
        <f t="shared" ca="1" si="64"/>
        <v>0.75158707706348371</v>
      </c>
      <c r="H154">
        <f t="shared" ca="1" si="64"/>
        <v>0.10365164454301001</v>
      </c>
      <c r="I154">
        <f t="shared" ca="1" si="64"/>
        <v>0.48612207719772837</v>
      </c>
      <c r="M154" t="str">
        <f t="shared" ca="1" si="54"/>
        <v>안 지정 캐릭터 PP 영웅등급</v>
      </c>
      <c r="N154">
        <f t="shared" ca="1" si="55"/>
        <v>52964</v>
      </c>
      <c r="O154">
        <f t="shared" ca="1" si="56"/>
        <v>12</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INT(VLOOKUP($M154,$AN:$BA,MATCH($AX$1,$AN$1:$BA$1,0),0)*(VLOOKUP($N154,[2]ActorTable!$1:$1048576,MATCH("표준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VLOOKUP($M154,$AN:$BA,MATCH($AZ$1,$AN$1:$BA$1,0),0)+INT($H154*(VLOOKUP($M154,$AN:$BA,MATCH($BA$1,$AN$1:$BA$1,0),0)-VLOOKUP($M154,$AN:$BA,MATCH($AZ$1,$AN$1:$BA$1,0),0)+1))),
IF($M154="지정 캐릭터 PP",
  IF(AND(OR($B154=10,$B154=11),$M154=OFFSET($M154,-1,0)),OFFSET(Q154,-1,0),
    INT($O154*VLOOKUP($M154,$AN:$BA,MATCH($AX$1,$AN$1:$BA$1,0),0)*IF($O154&lt;=15,1,1+($O154-15)^0.5/8)*CHOOSE(MID($N154,7,1)+1,1,1.25,2))),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영웅등급"),VLOOKUP($M154,$AN:$BA,MATCH($AX$1,$AN$1:$BA$1,0),0),
IF(OR($M154="지정 캐릭터",IF(ISERROR(FIND("지정 캐릭터 LBP",$M154)),0,1)),
  IF(AND(OR($B154=10,$B154=11),$M154=OFFSET($M154,-1,0)),OFFSET(R154,-1,0),
    INT(VLOOKUP($M154,$AN:$BA,MATCH($AX$1,$AN$1:$BA$1,0),0)*(VLOOKUP($N154,[2]ActorTable!$1:$1048576,MATCH("표준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VLOOKUP($M154,$AN:$BA,MATCH($AX$1,$AN$1:$BA$1,0),0)+INT($I154*(VLOOKUP($M154,$AN:$BA,MATCH($AY$1,$AN$1:$BA$1,0),0)-VLOOKUP($M154,$AN:$BA,MATCH($AX$1,$AN$1:$BA$1,0),0)+1))),
IF($M154="지정 캐릭터 PP",
  IF(AND(OR($B154=10,$B154=11),$M154=OFFSET($M154,-1,0)),OFFSET(R154,-1,0),
    INT($O154*VLOOKUP($M154,$AN:$BA,MATCH($AX$1,$AN$1:$BA$1,0),0)*IF($O154&lt;=15,1,1+($O154-15)^0.5/8)*CHOOSE(MID($N154,7,1)+1,1,1.25,2)*(VLOOKUP($M154,$AN:$BA,MATCH($AY$1,$AN$1:$BA$1,0),0)+$I154*(VLOOKUP($M154,$AN:$BA,MATCH($AZ$1,$AN$1:$BA$1,0),0)-VLOOKUP($M154,$AN:$BA,MATCH($AY$1,$AN$1:$BA$1,0),0))))),
IF(OR($M154="안 지정 캐릭터 PP 일반등급",$M154="안 지정 캐릭터 PP 영웅등급"),
  IF(AND(OR($B154=10,$B154=11),$M154=OFFSET($M154,-1,0)),OFFSET(R154,-1,0),
    $O154*VLOOKUP($M154,$AN:$BA,MATCH($AX$1,$AN$1:$BA$1,0),0)),
"그외없음")))))))</f>
        <v>1200</v>
      </c>
      <c r="S154" t="str">
        <f ca="1">IF(OR(ISNUMBER(N154),N154="삭제"),"",
IF(LEFT(N154,5)="Equip",
  IF($BN$1&lt;VLOOKUP(N154,[1]EquipTable!$1:$1048576,MATCH("업데이트순번",[1]EquipTable!$1:$1,0),0),"업데이트순번이상",""),
IF(LEFT(N154,5)="Actor",
  IF($BW$1&lt;VLOOKUP(N154,[2]ActorTable!$1:$1048576,MATCH("업데이트순번",[2]ActorTable!$1:$1,0),0),"업데이트순번이상",""),
"그외없음")))</f>
        <v/>
      </c>
      <c r="T154">
        <f t="shared" ca="1" si="57"/>
        <v>0</v>
      </c>
      <c r="U154" t="s">
        <v>92</v>
      </c>
      <c r="V154">
        <v>15258</v>
      </c>
      <c r="W154">
        <v>9</v>
      </c>
      <c r="X154" t="s">
        <v>129</v>
      </c>
      <c r="Z154">
        <v>900</v>
      </c>
      <c r="AA154" t="str">
        <f t="shared" ca="1" si="58"/>
        <v>uph</v>
      </c>
      <c r="AB154" t="s">
        <v>92</v>
      </c>
      <c r="AC154">
        <v>68454</v>
      </c>
      <c r="AD154">
        <v>13</v>
      </c>
      <c r="AE154" t="s">
        <v>129</v>
      </c>
      <c r="AG154">
        <v>1300</v>
      </c>
      <c r="AH154" t="str">
        <f t="shared" si="59"/>
        <v/>
      </c>
      <c r="AI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J154">
        <v>1</v>
      </c>
      <c r="AK154"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v>
      </c>
      <c r="AL154" t="str">
        <f t="shared" ca="1" si="60"/>
        <v>{"dy":16,"sl":2,"tp":"uph","vl":"68454","cn":13,"pt":"GO","pr":1300}</v>
      </c>
    </row>
    <row r="155" spans="1:38">
      <c r="A155">
        <v>16</v>
      </c>
      <c r="B155">
        <v>3</v>
      </c>
      <c r="C155">
        <f t="shared" si="53"/>
        <v>0</v>
      </c>
      <c r="D155">
        <f t="shared" ca="1" si="64"/>
        <v>0.76583654420097125</v>
      </c>
      <c r="E155">
        <f t="shared" ca="1" si="64"/>
        <v>0.16167858606696306</v>
      </c>
      <c r="F155">
        <f t="shared" ca="1" si="64"/>
        <v>0.94218737640030126</v>
      </c>
      <c r="G155">
        <f t="shared" ca="1" si="64"/>
        <v>0.23123883040694182</v>
      </c>
      <c r="H155">
        <f t="shared" ca="1" si="64"/>
        <v>0.31523678349759277</v>
      </c>
      <c r="I155">
        <f t="shared" ca="1" si="64"/>
        <v>0.37127192457234437</v>
      </c>
      <c r="M155" t="str">
        <f t="shared" ca="1" si="54"/>
        <v>안 지정 캐릭터 PP 일반등급</v>
      </c>
      <c r="N155">
        <f t="shared" ca="1" si="55"/>
        <v>16167</v>
      </c>
      <c r="O155">
        <f t="shared" ca="1" si="56"/>
        <v>9</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INT(VLOOKUP($M155,$AN:$BA,MATCH($AX$1,$AN$1:$BA$1,0),0)*(VLOOKUP($N155,[2]ActorTable!$1:$1048576,MATCH("표준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VLOOKUP($M155,$AN:$BA,MATCH($AZ$1,$AN$1:$BA$1,0),0)+INT($H155*(VLOOKUP($M155,$AN:$BA,MATCH($BA$1,$AN$1:$BA$1,0),0)-VLOOKUP($M155,$AN:$BA,MATCH($AZ$1,$AN$1:$BA$1,0),0)+1))),
IF($M155="지정 캐릭터 PP",
  IF(AND(OR($B155=10,$B155=11),$M155=OFFSET($M155,-1,0)),OFFSET(Q155,-1,0),
    INT($O155*VLOOKUP($M155,$AN:$BA,MATCH($AX$1,$AN$1:$BA$1,0),0)*IF($O155&lt;=15,1,1+($O155-15)^0.5/8)*CHOOSE(MID($N155,7,1)+1,1,1.25,2))),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영웅등급"),VLOOKUP($M155,$AN:$BA,MATCH($AX$1,$AN$1:$BA$1,0),0),
IF(OR($M155="지정 캐릭터",IF(ISERROR(FIND("지정 캐릭터 LBP",$M155)),0,1)),
  IF(AND(OR($B155=10,$B155=11),$M155=OFFSET($M155,-1,0)),OFFSET(R155,-1,0),
    INT(VLOOKUP($M155,$AN:$BA,MATCH($AX$1,$AN$1:$BA$1,0),0)*(VLOOKUP($N155,[2]ActorTable!$1:$1048576,MATCH("표준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VLOOKUP($M155,$AN:$BA,MATCH($AX$1,$AN$1:$BA$1,0),0)+INT($I155*(VLOOKUP($M155,$AN:$BA,MATCH($AY$1,$AN$1:$BA$1,0),0)-VLOOKUP($M155,$AN:$BA,MATCH($AX$1,$AN$1:$BA$1,0),0)+1))),
IF($M155="지정 캐릭터 PP",
  IF(AND(OR($B155=10,$B155=11),$M155=OFFSET($M155,-1,0)),OFFSET(R155,-1,0),
    INT($O155*VLOOKUP($M155,$AN:$BA,MATCH($AX$1,$AN$1:$BA$1,0),0)*IF($O155&lt;=15,1,1+($O155-15)^0.5/8)*CHOOSE(MID($N155,7,1)+1,1,1.25,2)*(VLOOKUP($M155,$AN:$BA,MATCH($AY$1,$AN$1:$BA$1,0),0)+$I155*(VLOOKUP($M155,$AN:$BA,MATCH($AZ$1,$AN$1:$BA$1,0),0)-VLOOKUP($M155,$AN:$BA,MATCH($AY$1,$AN$1:$BA$1,0),0))))),
IF(OR($M155="안 지정 캐릭터 PP 일반등급",$M155="안 지정 캐릭터 PP 영웅등급"),
  IF(AND(OR($B155=10,$B155=11),$M155=OFFSET($M155,-1,0)),OFFSET(R155,-1,0),
    $O155*VLOOKUP($M155,$AN:$BA,MATCH($AX$1,$AN$1:$BA$1,0),0)),
"그외없음")))))))</f>
        <v>900</v>
      </c>
      <c r="S155" t="str">
        <f ca="1">IF(OR(ISNUMBER(N155),N155="삭제"),"",
IF(LEFT(N155,5)="Equip",
  IF($BN$1&lt;VLOOKUP(N155,[1]EquipTable!$1:$1048576,MATCH("업데이트순번",[1]EquipTable!$1:$1,0),0),"업데이트순번이상",""),
IF(LEFT(N155,5)="Actor",
  IF($BW$1&lt;VLOOKUP(N155,[2]ActorTable!$1:$1048576,MATCH("업데이트순번",[2]ActorTable!$1:$1,0),0),"업데이트순번이상",""),
"그외없음")))</f>
        <v/>
      </c>
      <c r="T155">
        <f t="shared" ca="1" si="57"/>
        <v>0</v>
      </c>
      <c r="U155" t="s">
        <v>93</v>
      </c>
      <c r="V155">
        <v>73729</v>
      </c>
      <c r="W155">
        <v>13</v>
      </c>
      <c r="X155" t="s">
        <v>129</v>
      </c>
      <c r="Z155">
        <v>1300</v>
      </c>
      <c r="AA155" t="str">
        <f t="shared" ca="1" si="58"/>
        <v>upn</v>
      </c>
      <c r="AB155" t="s">
        <v>93</v>
      </c>
      <c r="AC155">
        <v>74351</v>
      </c>
      <c r="AD155">
        <v>13</v>
      </c>
      <c r="AE155" t="s">
        <v>129</v>
      </c>
      <c r="AG155">
        <v>1300</v>
      </c>
      <c r="AH155" t="str">
        <f t="shared" si="59"/>
        <v/>
      </c>
      <c r="AI155" t="str">
        <f>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
      </c>
      <c r="AJ155">
        <v>1</v>
      </c>
      <c r="AK155"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v>
      </c>
      <c r="AL155" t="str">
        <f t="shared" ca="1" si="60"/>
        <v>{"dy":16,"sl":3,"tp":"upn","vl":"74351","cn":13,"pt":"GO","pr":1300}</v>
      </c>
    </row>
    <row r="156" spans="1:38">
      <c r="A156">
        <v>16</v>
      </c>
      <c r="B156">
        <v>4</v>
      </c>
      <c r="C156">
        <f t="shared" si="53"/>
        <v>0</v>
      </c>
      <c r="D156">
        <f t="shared" ca="1" si="64"/>
        <v>0.5146932040603196</v>
      </c>
      <c r="E156">
        <f t="shared" ca="1" si="64"/>
        <v>0.18512434938342959</v>
      </c>
      <c r="F156">
        <f t="shared" ca="1" si="64"/>
        <v>0.91353160449344273</v>
      </c>
      <c r="G156">
        <f t="shared" ca="1" si="64"/>
        <v>0.19027890724196073</v>
      </c>
      <c r="H156">
        <f t="shared" ca="1" si="64"/>
        <v>0.52491375402169083</v>
      </c>
      <c r="I156">
        <f t="shared" ca="1" si="64"/>
        <v>0.70359109897768846</v>
      </c>
      <c r="M156" t="str">
        <f t="shared" ca="1" si="54"/>
        <v>안 지정 캐릭터 PP 일반등급</v>
      </c>
      <c r="N156">
        <f t="shared" ca="1" si="55"/>
        <v>18512</v>
      </c>
      <c r="O156">
        <f t="shared" ca="1" si="56"/>
        <v>10</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INT(VLOOKUP($M156,$AN:$BA,MATCH($AX$1,$AN$1:$BA$1,0),0)*(VLOOKUP($N156,[2]ActorTable!$1:$1048576,MATCH("표준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VLOOKUP($M156,$AN:$BA,MATCH($AZ$1,$AN$1:$BA$1,0),0)+INT($H156*(VLOOKUP($M156,$AN:$BA,MATCH($BA$1,$AN$1:$BA$1,0),0)-VLOOKUP($M156,$AN:$BA,MATCH($AZ$1,$AN$1:$BA$1,0),0)+1))),
IF($M156="지정 캐릭터 PP",
  IF(AND(OR($B156=10,$B156=11),$M156=OFFSET($M156,-1,0)),OFFSET(Q156,-1,0),
    INT($O156*VLOOKUP($M156,$AN:$BA,MATCH($AX$1,$AN$1:$BA$1,0),0)*IF($O156&lt;=15,1,1+($O156-15)^0.5/8)*CHOOSE(MID($N156,7,1)+1,1,1.25,2))),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영웅등급"),VLOOKUP($M156,$AN:$BA,MATCH($AX$1,$AN$1:$BA$1,0),0),
IF(OR($M156="지정 캐릭터",IF(ISERROR(FIND("지정 캐릭터 LBP",$M156)),0,1)),
  IF(AND(OR($B156=10,$B156=11),$M156=OFFSET($M156,-1,0)),OFFSET(R156,-1,0),
    INT(VLOOKUP($M156,$AN:$BA,MATCH($AX$1,$AN$1:$BA$1,0),0)*(VLOOKUP($N156,[2]ActorTable!$1:$1048576,MATCH("표준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VLOOKUP($M156,$AN:$BA,MATCH($AX$1,$AN$1:$BA$1,0),0)+INT($I156*(VLOOKUP($M156,$AN:$BA,MATCH($AY$1,$AN$1:$BA$1,0),0)-VLOOKUP($M156,$AN:$BA,MATCH($AX$1,$AN$1:$BA$1,0),0)+1))),
IF($M156="지정 캐릭터 PP",
  IF(AND(OR($B156=10,$B156=11),$M156=OFFSET($M156,-1,0)),OFFSET(R156,-1,0),
    INT($O156*VLOOKUP($M156,$AN:$BA,MATCH($AX$1,$AN$1:$BA$1,0),0)*IF($O156&lt;=15,1,1+($O156-15)^0.5/8)*CHOOSE(MID($N156,7,1)+1,1,1.25,2)*(VLOOKUP($M156,$AN:$BA,MATCH($AY$1,$AN$1:$BA$1,0),0)+$I156*(VLOOKUP($M156,$AN:$BA,MATCH($AZ$1,$AN$1:$BA$1,0),0)-VLOOKUP($M156,$AN:$BA,MATCH($AY$1,$AN$1:$BA$1,0),0))))),
IF(OR($M156="안 지정 캐릭터 PP 일반등급",$M156="안 지정 캐릭터 PP 영웅등급"),
  IF(AND(OR($B156=10,$B156=11),$M156=OFFSET($M156,-1,0)),OFFSET(R156,-1,0),
    $O156*VLOOKUP($M156,$AN:$BA,MATCH($AX$1,$AN$1:$BA$1,0),0)),
"그외없음")))))))</f>
        <v>1000</v>
      </c>
      <c r="S156" t="str">
        <f ca="1">IF(OR(ISNUMBER(N156),N156="삭제"),"",
IF(LEFT(N156,5)="Equip",
  IF($BN$1&lt;VLOOKUP(N156,[1]EquipTable!$1:$1048576,MATCH("업데이트순번",[1]EquipTable!$1:$1,0),0),"업데이트순번이상",""),
IF(LEFT(N156,5)="Actor",
  IF($BW$1&lt;VLOOKUP(N156,[2]ActorTable!$1:$1048576,MATCH("업데이트순번",[2]ActorTable!$1:$1,0),0),"업데이트순번이상",""),
"그외없음")))</f>
        <v/>
      </c>
      <c r="T156">
        <f t="shared" ca="1" si="57"/>
        <v>0</v>
      </c>
      <c r="U156" t="s">
        <v>93</v>
      </c>
      <c r="V156">
        <v>31867</v>
      </c>
      <c r="W156">
        <v>10</v>
      </c>
      <c r="X156" t="s">
        <v>129</v>
      </c>
      <c r="Z156">
        <v>1000</v>
      </c>
      <c r="AA156" t="str">
        <f t="shared" ca="1" si="58"/>
        <v>upn</v>
      </c>
      <c r="AB156" t="s">
        <v>93</v>
      </c>
      <c r="AC156">
        <v>96095</v>
      </c>
      <c r="AD156">
        <v>14</v>
      </c>
      <c r="AE156" t="s">
        <v>129</v>
      </c>
      <c r="AG156">
        <v>1400</v>
      </c>
      <c r="AH156" t="str">
        <f t="shared" si="59"/>
        <v/>
      </c>
      <c r="AI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J156">
        <v>1</v>
      </c>
      <c r="AK156"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v>
      </c>
      <c r="AL156" t="str">
        <f t="shared" ca="1" si="60"/>
        <v>{"dy":16,"sl":4,"tp":"upn","vl":"96095","cn":14,"pt":"GO","pr":1400}</v>
      </c>
    </row>
    <row r="157" spans="1:38">
      <c r="A157">
        <v>16</v>
      </c>
      <c r="B157">
        <v>5</v>
      </c>
      <c r="C157">
        <f t="shared" si="53"/>
        <v>0</v>
      </c>
      <c r="D157">
        <f t="shared" ca="1" si="64"/>
        <v>7.3638225358616416E-2</v>
      </c>
      <c r="E157">
        <f t="shared" ca="1" si="64"/>
        <v>7.8567156804250082E-2</v>
      </c>
      <c r="F157">
        <f t="shared" ca="1" si="64"/>
        <v>0.81792526858094949</v>
      </c>
      <c r="G157">
        <f t="shared" ca="1" si="64"/>
        <v>0.8394997887980219</v>
      </c>
      <c r="H157">
        <f t="shared" ca="1" si="64"/>
        <v>0.32597694415224554</v>
      </c>
      <c r="I157">
        <f t="shared" ca="1" si="64"/>
        <v>0.95507418394382371</v>
      </c>
      <c r="M157" t="str">
        <f t="shared" ca="1" si="54"/>
        <v>지정 장비</v>
      </c>
      <c r="N157" t="str">
        <f t="shared" ca="1" si="55"/>
        <v>Equip0202</v>
      </c>
      <c r="O157">
        <f t="shared" ca="1" si="56"/>
        <v>1</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INT(VLOOKUP($M157,$AN:$BA,MATCH($AX$1,$AN$1:$BA$1,0),0)*(VLOOKUP($N157,[2]ActorTable!$1:$1048576,MATCH("표준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VLOOKUP($M157,$AN:$BA,MATCH($AZ$1,$AN$1:$BA$1,0),0)+INT($H157*(VLOOKUP($M157,$AN:$BA,MATCH($BA$1,$AN$1:$BA$1,0),0)-VLOOKUP($M157,$AN:$BA,MATCH($AZ$1,$AN$1:$BA$1,0),0)+1))),
IF($M157="지정 캐릭터 PP",
  IF(AND(OR($B157=10,$B157=11),$M157=OFFSET($M157,-1,0)),OFFSET(Q157,-1,0),
    INT($O157*VLOOKUP($M157,$AN:$BA,MATCH($AX$1,$AN$1:$BA$1,0),0)*IF($O157&lt;=15,1,1+($O157-15)^0.5/8)*CHOOSE(MID($N157,7,1)+1,1,1.25,2))),
"그외없음")))))))</f>
        <v>삭제</v>
      </c>
      <c r="R157">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영웅등급"),VLOOKUP($M157,$AN:$BA,MATCH($AX$1,$AN$1:$BA$1,0),0),
IF(OR($M157="지정 캐릭터",IF(ISERROR(FIND("지정 캐릭터 LBP",$M157)),0,1)),
  IF(AND(OR($B157=10,$B157=11),$M157=OFFSET($M157,-1,0)),OFFSET(R157,-1,0),
    INT(VLOOKUP($M157,$AN:$BA,MATCH($AX$1,$AN$1:$BA$1,0),0)*(VLOOKUP($N157,[2]ActorTable!$1:$1048576,MATCH("표준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VLOOKUP($M157,$AN:$BA,MATCH($AX$1,$AN$1:$BA$1,0),0)+INT($I157*(VLOOKUP($M157,$AN:$BA,MATCH($AY$1,$AN$1:$BA$1,0),0)-VLOOKUP($M157,$AN:$BA,MATCH($AX$1,$AN$1:$BA$1,0),0)+1))),
IF($M157="지정 캐릭터 PP",
  IF(AND(OR($B157=10,$B157=11),$M157=OFFSET($M157,-1,0)),OFFSET(R157,-1,0),
    INT($O157*VLOOKUP($M157,$AN:$BA,MATCH($AX$1,$AN$1:$BA$1,0),0)*IF($O157&lt;=15,1,1+($O157-15)^0.5/8)*CHOOSE(MID($N157,7,1)+1,1,1.25,2)*(VLOOKUP($M157,$AN:$BA,MATCH($AY$1,$AN$1:$BA$1,0),0)+$I157*(VLOOKUP($M157,$AN:$BA,MATCH($AZ$1,$AN$1:$BA$1,0),0)-VLOOKUP($M157,$AN:$BA,MATCH($AY$1,$AN$1:$BA$1,0),0))))),
IF(OR($M157="안 지정 캐릭터 PP 일반등급",$M157="안 지정 캐릭터 PP 영웅등급"),
  IF(AND(OR($B157=10,$B157=11),$M157=OFFSET($M157,-1,0)),OFFSET(R157,-1,0),
    $O157*VLOOKUP($M157,$AN:$BA,MATCH($AX$1,$AN$1:$BA$1,0),0)),
"그외없음")))))))</f>
        <v>3500</v>
      </c>
      <c r="S157" t="str">
        <f ca="1">IF(OR(ISNUMBER(N157),N157="삭제"),"",
IF(LEFT(N157,5)="Equip",
  IF($BN$1&lt;VLOOKUP(N157,[1]EquipTable!$1:$1048576,MATCH("업데이트순번",[1]EquipTable!$1:$1,0),0),"업데이트순번이상",""),
IF(LEFT(N157,5)="Actor",
  IF($BW$1&lt;VLOOKUP(N157,[2]ActorTable!$1:$1048576,MATCH("업데이트순번",[2]ActorTable!$1:$1,0),0),"업데이트순번이상",""),
"그외없음")))</f>
        <v/>
      </c>
      <c r="T157">
        <f t="shared" ca="1" si="57"/>
        <v>0</v>
      </c>
      <c r="U157" t="s">
        <v>93</v>
      </c>
      <c r="V157">
        <v>55303</v>
      </c>
      <c r="W157">
        <v>12</v>
      </c>
      <c r="X157" t="s">
        <v>129</v>
      </c>
      <c r="Z157">
        <v>1200</v>
      </c>
      <c r="AA157" t="str">
        <f t="shared" ca="1" si="58"/>
        <v>fe</v>
      </c>
      <c r="AB157" t="s">
        <v>83</v>
      </c>
      <c r="AC157" t="s">
        <v>217</v>
      </c>
      <c r="AD157">
        <v>1</v>
      </c>
      <c r="AE157" t="s">
        <v>129</v>
      </c>
      <c r="AG157">
        <v>3000</v>
      </c>
      <c r="AH157" t="str">
        <f t="shared" si="59"/>
        <v/>
      </c>
      <c r="AI157" t="str">
        <f ca="1">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잔혹한 지배자</v>
      </c>
      <c r="AJ157">
        <v>1</v>
      </c>
      <c r="AK157"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v>
      </c>
      <c r="AL157" t="str">
        <f t="shared" ca="1" si="60"/>
        <v>{"dy":16,"sl":5,"tp":"fe","vl":"Equip4201","cn":1,"pt":"GO","pr":3000}</v>
      </c>
    </row>
    <row r="158" spans="1:38">
      <c r="A158">
        <v>16</v>
      </c>
      <c r="B158">
        <v>6</v>
      </c>
      <c r="C158">
        <f t="shared" si="53"/>
        <v>0</v>
      </c>
      <c r="D158">
        <f t="shared" ca="1" si="64"/>
        <v>0.72238026586817639</v>
      </c>
      <c r="E158">
        <f t="shared" ca="1" si="64"/>
        <v>0.35829048392163709</v>
      </c>
      <c r="F158">
        <f t="shared" ca="1" si="64"/>
        <v>0.22216886888841225</v>
      </c>
      <c r="G158">
        <f t="shared" ca="1" si="64"/>
        <v>0.31301001597082734</v>
      </c>
      <c r="H158">
        <f t="shared" ca="1" si="64"/>
        <v>0.6169435035832197</v>
      </c>
      <c r="I158">
        <f t="shared" ca="1" si="64"/>
        <v>0.86835766741175524</v>
      </c>
      <c r="M158" t="str">
        <f t="shared" ca="1" si="54"/>
        <v>지정 장비</v>
      </c>
      <c r="N158" t="str">
        <f t="shared" ca="1" si="55"/>
        <v>Equip4202</v>
      </c>
      <c r="O158">
        <f t="shared" ca="1" si="56"/>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INT(VLOOKUP($M158,$AN:$BA,MATCH($AX$1,$AN$1:$BA$1,0),0)*(VLOOKUP($N158,[2]ActorTable!$1:$1048576,MATCH("표준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VLOOKUP($M158,$AN:$BA,MATCH($AZ$1,$AN$1:$BA$1,0),0)+INT($H158*(VLOOKUP($M158,$AN:$BA,MATCH($BA$1,$AN$1:$BA$1,0),0)-VLOOKUP($M158,$AN:$BA,MATCH($AZ$1,$AN$1:$BA$1,0),0)+1))),
IF($M158="지정 캐릭터 PP",
  IF(AND(OR($B158=10,$B158=11),$M158=OFFSET($M158,-1,0)),OFFSET(Q158,-1,0),
    INT($O158*VLOOKUP($M158,$AN:$BA,MATCH($AX$1,$AN$1:$BA$1,0),0)*IF($O158&lt;=15,1,1+($O158-15)^0.5/8)*CHOOSE(MID($N158,7,1)+1,1,1.25,2))),
"그외없음")))))))</f>
        <v>삭제</v>
      </c>
      <c r="R158">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영웅등급"),VLOOKUP($M158,$AN:$BA,MATCH($AX$1,$AN$1:$BA$1,0),0),
IF(OR($M158="지정 캐릭터",IF(ISERROR(FIND("지정 캐릭터 LBP",$M158)),0,1)),
  IF(AND(OR($B158=10,$B158=11),$M158=OFFSET($M158,-1,0)),OFFSET(R158,-1,0),
    INT(VLOOKUP($M158,$AN:$BA,MATCH($AX$1,$AN$1:$BA$1,0),0)*(VLOOKUP($N158,[2]ActorTable!$1:$1048576,MATCH("표준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VLOOKUP($M158,$AN:$BA,MATCH($AX$1,$AN$1:$BA$1,0),0)+INT($I158*(VLOOKUP($M158,$AN:$BA,MATCH($AY$1,$AN$1:$BA$1,0),0)-VLOOKUP($M158,$AN:$BA,MATCH($AX$1,$AN$1:$BA$1,0),0)+1))),
IF($M158="지정 캐릭터 PP",
  IF(AND(OR($B158=10,$B158=11),$M158=OFFSET($M158,-1,0)),OFFSET(R158,-1,0),
    INT($O158*VLOOKUP($M158,$AN:$BA,MATCH($AX$1,$AN$1:$BA$1,0),0)*IF($O158&lt;=15,1,1+($O158-15)^0.5/8)*CHOOSE(MID($N158,7,1)+1,1,1.25,2)*(VLOOKUP($M158,$AN:$BA,MATCH($AY$1,$AN$1:$BA$1,0),0)+$I158*(VLOOKUP($M158,$AN:$BA,MATCH($AZ$1,$AN$1:$BA$1,0),0)-VLOOKUP($M158,$AN:$BA,MATCH($AY$1,$AN$1:$BA$1,0),0))))),
IF(OR($M158="안 지정 캐릭터 PP 일반등급",$M158="안 지정 캐릭터 PP 영웅등급"),
  IF(AND(OR($B158=10,$B158=11),$M158=OFFSET($M158,-1,0)),OFFSET(R158,-1,0),
    $O158*VLOOKUP($M158,$AN:$BA,MATCH($AX$1,$AN$1:$BA$1,0),0)),
"그외없음")))))))</f>
        <v>3400</v>
      </c>
      <c r="S158" t="str">
        <f ca="1">IF(OR(ISNUMBER(N158),N158="삭제"),"",
IF(LEFT(N158,5)="Equip",
  IF($BN$1&lt;VLOOKUP(N158,[1]EquipTable!$1:$1048576,MATCH("업데이트순번",[1]EquipTable!$1:$1,0),0),"업데이트순번이상",""),
IF(LEFT(N158,5)="Actor",
  IF($BW$1&lt;VLOOKUP(N158,[2]ActorTable!$1:$1048576,MATCH("업데이트순번",[2]ActorTable!$1:$1,0),0),"업데이트순번이상",""),
"그외없음")))</f>
        <v/>
      </c>
      <c r="T158">
        <f t="shared" ca="1" si="57"/>
        <v>0</v>
      </c>
      <c r="U158" t="s">
        <v>83</v>
      </c>
      <c r="V158" t="s">
        <v>208</v>
      </c>
      <c r="W158">
        <v>1</v>
      </c>
      <c r="X158" t="s">
        <v>129</v>
      </c>
      <c r="Z158">
        <v>7800</v>
      </c>
      <c r="AA158" t="str">
        <f t="shared" ca="1" si="58"/>
        <v>fe</v>
      </c>
      <c r="AB158" t="s">
        <v>83</v>
      </c>
      <c r="AC158" t="s">
        <v>278</v>
      </c>
      <c r="AD158">
        <v>1</v>
      </c>
      <c r="AE158" t="s">
        <v>129</v>
      </c>
      <c r="AG158">
        <v>1500</v>
      </c>
      <c r="AH158" t="str">
        <f t="shared" si="59"/>
        <v/>
      </c>
      <c r="AI158" t="str">
        <f ca="1">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칼날 손잡이</v>
      </c>
      <c r="AJ158">
        <v>1</v>
      </c>
      <c r="AK158"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v>
      </c>
      <c r="AL158" t="str">
        <f t="shared" ca="1" si="60"/>
        <v>{"dy":16,"sl":6,"tp":"fe","vl":"Equip1101","cn":1,"pt":"GO","pr":1500}</v>
      </c>
    </row>
    <row r="159" spans="1:38">
      <c r="A159">
        <v>16</v>
      </c>
      <c r="B159">
        <v>7</v>
      </c>
      <c r="C159">
        <f t="shared" si="53"/>
        <v>0</v>
      </c>
      <c r="D159">
        <f t="shared" ca="1" si="64"/>
        <v>0.88122555526689561</v>
      </c>
      <c r="E159">
        <f t="shared" ca="1" si="64"/>
        <v>0.35930381629090324</v>
      </c>
      <c r="F159">
        <f t="shared" ca="1" si="64"/>
        <v>0.73801933764031813</v>
      </c>
      <c r="G159">
        <f t="shared" ca="1" si="64"/>
        <v>0.59111793668698132</v>
      </c>
      <c r="H159">
        <f t="shared" ca="1" si="64"/>
        <v>0.87713477102060899</v>
      </c>
      <c r="I159">
        <f t="shared" ca="1" si="64"/>
        <v>0.51742595442813843</v>
      </c>
      <c r="M159" t="str">
        <f t="shared" ca="1" si="54"/>
        <v>지정 장비</v>
      </c>
      <c r="N159" t="str">
        <f t="shared" ca="1" si="55"/>
        <v>Equip4101</v>
      </c>
      <c r="O159">
        <f t="shared" ca="1" si="56"/>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INT(VLOOKUP($M159,$AN:$BA,MATCH($AX$1,$AN$1:$BA$1,0),0)*(VLOOKUP($N159,[2]ActorTable!$1:$1048576,MATCH("표준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VLOOKUP($M159,$AN:$BA,MATCH($AZ$1,$AN$1:$BA$1,0),0)+INT($H159*(VLOOKUP($M159,$AN:$BA,MATCH($BA$1,$AN$1:$BA$1,0),0)-VLOOKUP($M159,$AN:$BA,MATCH($AZ$1,$AN$1:$BA$1,0),0)+1))),
IF($M159="지정 캐릭터 PP",
  IF(AND(OR($B159=10,$B159=11),$M159=OFFSET($M159,-1,0)),OFFSET(Q159,-1,0),
    INT($O159*VLOOKUP($M159,$AN:$BA,MATCH($AX$1,$AN$1:$BA$1,0),0)*IF($O159&lt;=15,1,1+($O159-15)^0.5/8)*CHOOSE(MID($N159,7,1)+1,1,1.25,2))),
"그외없음")))))))</f>
        <v>삭제</v>
      </c>
      <c r="R159">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영웅등급"),VLOOKUP($M159,$AN:$BA,MATCH($AX$1,$AN$1:$BA$1,0),0),
IF(OR($M159="지정 캐릭터",IF(ISERROR(FIND("지정 캐릭터 LBP",$M159)),0,1)),
  IF(AND(OR($B159=10,$B159=11),$M159=OFFSET($M159,-1,0)),OFFSET(R159,-1,0),
    INT(VLOOKUP($M159,$AN:$BA,MATCH($AX$1,$AN$1:$BA$1,0),0)*(VLOOKUP($N159,[2]ActorTable!$1:$1048576,MATCH("표준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VLOOKUP($M159,$AN:$BA,MATCH($AX$1,$AN$1:$BA$1,0),0)+INT($I159*(VLOOKUP($M159,$AN:$BA,MATCH($AY$1,$AN$1:$BA$1,0),0)-VLOOKUP($M159,$AN:$BA,MATCH($AX$1,$AN$1:$BA$1,0),0)+1))),
IF($M159="지정 캐릭터 PP",
  IF(AND(OR($B159=10,$B159=11),$M159=OFFSET($M159,-1,0)),OFFSET(R159,-1,0),
    INT($O159*VLOOKUP($M159,$AN:$BA,MATCH($AX$1,$AN$1:$BA$1,0),0)*IF($O159&lt;=15,1,1+($O159-15)^0.5/8)*CHOOSE(MID($N159,7,1)+1,1,1.25,2)*(VLOOKUP($M159,$AN:$BA,MATCH($AY$1,$AN$1:$BA$1,0),0)+$I159*(VLOOKUP($M159,$AN:$BA,MATCH($AZ$1,$AN$1:$BA$1,0),0)-VLOOKUP($M159,$AN:$BA,MATCH($AY$1,$AN$1:$BA$1,0),0))))),
IF(OR($M159="안 지정 캐릭터 PP 일반등급",$M159="안 지정 캐릭터 PP 영웅등급"),
  IF(AND(OR($B159=10,$B159=11),$M159=OFFSET($M159,-1,0)),OFFSET(R159,-1,0),
    $O159*VLOOKUP($M159,$AN:$BA,MATCH($AX$1,$AN$1:$BA$1,0),0)),
"그외없음")))))))</f>
        <v>1300</v>
      </c>
      <c r="S159" t="str">
        <f ca="1">IF(OR(ISNUMBER(N159),N159="삭제"),"",
IF(LEFT(N159,5)="Equip",
  IF($BN$1&lt;VLOOKUP(N159,[1]EquipTable!$1:$1048576,MATCH("업데이트순번",[1]EquipTable!$1:$1,0),0),"업데이트순번이상",""),
IF(LEFT(N159,5)="Actor",
  IF($BW$1&lt;VLOOKUP(N159,[2]ActorTable!$1:$1048576,MATCH("업데이트순번",[2]ActorTable!$1:$1,0),0),"업데이트순번이상",""),
"그외없음")))</f>
        <v/>
      </c>
      <c r="T159">
        <f t="shared" ca="1" si="57"/>
        <v>0</v>
      </c>
      <c r="U159" t="s">
        <v>83</v>
      </c>
      <c r="V159" t="s">
        <v>257</v>
      </c>
      <c r="W159">
        <v>1</v>
      </c>
      <c r="X159" t="s">
        <v>129</v>
      </c>
      <c r="Z159">
        <v>900</v>
      </c>
      <c r="AA159" t="str">
        <f t="shared" ca="1" si="58"/>
        <v>fe</v>
      </c>
      <c r="AB159" t="s">
        <v>83</v>
      </c>
      <c r="AC159" t="s">
        <v>257</v>
      </c>
      <c r="AD159">
        <v>1</v>
      </c>
      <c r="AE159" t="s">
        <v>129</v>
      </c>
      <c r="AG159">
        <v>700</v>
      </c>
      <c r="AH159" t="str">
        <f t="shared" si="59"/>
        <v/>
      </c>
      <c r="AI159" t="str">
        <f ca="1">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그린 아이즈</v>
      </c>
      <c r="AJ159">
        <v>1</v>
      </c>
      <c r="AK159"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v>
      </c>
      <c r="AL159" t="str">
        <f t="shared" ca="1" si="60"/>
        <v>{"dy":16,"sl":7,"tp":"fe","vl":"Equip5002","cn":1,"pt":"GO","pr":700}</v>
      </c>
    </row>
    <row r="160" spans="1:38">
      <c r="A160">
        <v>16</v>
      </c>
      <c r="B160">
        <v>8</v>
      </c>
      <c r="C160">
        <f t="shared" si="53"/>
        <v>0</v>
      </c>
      <c r="D160">
        <f t="shared" ca="1" si="64"/>
        <v>0.68885489264684585</v>
      </c>
      <c r="E160">
        <f t="shared" ca="1" si="64"/>
        <v>0.4658431801912899</v>
      </c>
      <c r="F160">
        <f t="shared" ca="1" si="64"/>
        <v>0.52100716031279659</v>
      </c>
      <c r="G160">
        <f t="shared" ca="1" si="64"/>
        <v>7.3861442021278423E-2</v>
      </c>
      <c r="H160">
        <f t="shared" ca="1" si="64"/>
        <v>0.56858583918649575</v>
      </c>
      <c r="I160">
        <f t="shared" ca="1" si="64"/>
        <v>0.83328494163328215</v>
      </c>
      <c r="M160" t="str">
        <f t="shared" ca="1" si="54"/>
        <v>삭제</v>
      </c>
      <c r="N160" t="str">
        <f t="shared" ca="1" si="55"/>
        <v>삭제</v>
      </c>
      <c r="O160" t="str">
        <f t="shared" ca="1" si="56"/>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INT(VLOOKUP($M160,$AN:$BA,MATCH($AX$1,$AN$1:$BA$1,0),0)*(VLOOKUP($N160,[2]ActorTable!$1:$1048576,MATCH("표준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VLOOKUP($M160,$AN:$BA,MATCH($AZ$1,$AN$1:$BA$1,0),0)+INT($H160*(VLOOKUP($M160,$AN:$BA,MATCH($BA$1,$AN$1:$BA$1,0),0)-VLOOKUP($M160,$AN:$BA,MATCH($AZ$1,$AN$1:$BA$1,0),0)+1))),
IF($M160="지정 캐릭터 PP",
  IF(AND(OR($B160=10,$B160=11),$M160=OFFSET($M160,-1,0)),OFFSET(Q160,-1,0),
    INT($O160*VLOOKUP($M160,$AN:$BA,MATCH($AX$1,$AN$1:$BA$1,0),0)*IF($O160&lt;=15,1,1+($O160-15)^0.5/8)*CHOOSE(MID($N160,7,1)+1,1,1.25,2))),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영웅등급"),VLOOKUP($M160,$AN:$BA,MATCH($AX$1,$AN$1:$BA$1,0),0),
IF(OR($M160="지정 캐릭터",IF(ISERROR(FIND("지정 캐릭터 LBP",$M160)),0,1)),
  IF(AND(OR($B160=10,$B160=11),$M160=OFFSET($M160,-1,0)),OFFSET(R160,-1,0),
    INT(VLOOKUP($M160,$AN:$BA,MATCH($AX$1,$AN$1:$BA$1,0),0)*(VLOOKUP($N160,[2]ActorTable!$1:$1048576,MATCH("표준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VLOOKUP($M160,$AN:$BA,MATCH($AX$1,$AN$1:$BA$1,0),0)+INT($I160*(VLOOKUP($M160,$AN:$BA,MATCH($AY$1,$AN$1:$BA$1,0),0)-VLOOKUP($M160,$AN:$BA,MATCH($AX$1,$AN$1:$BA$1,0),0)+1))),
IF($M160="지정 캐릭터 PP",
  IF(AND(OR($B160=10,$B160=11),$M160=OFFSET($M160,-1,0)),OFFSET(R160,-1,0),
    INT($O160*VLOOKUP($M160,$AN:$BA,MATCH($AX$1,$AN$1:$BA$1,0),0)*IF($O160&lt;=15,1,1+($O160-15)^0.5/8)*CHOOSE(MID($N160,7,1)+1,1,1.25,2)*(VLOOKUP($M160,$AN:$BA,MATCH($AY$1,$AN$1:$BA$1,0),0)+$I160*(VLOOKUP($M160,$AN:$BA,MATCH($AZ$1,$AN$1:$BA$1,0),0)-VLOOKUP($M160,$AN:$BA,MATCH($AY$1,$AN$1:$BA$1,0),0))))),
IF(OR($M160="안 지정 캐릭터 PP 일반등급",$M160="안 지정 캐릭터 PP 영웅등급"),
  IF(AND(OR($B160=10,$B160=11),$M160=OFFSET($M160,-1,0)),OFFSET(R160,-1,0),
    $O160*VLOOKUP($M160,$AN:$BA,MATCH($AX$1,$AN$1:$BA$1,0),0)),
"그외없음")))))))</f>
        <v>삭제</v>
      </c>
      <c r="S160" t="str">
        <f ca="1">IF(OR(ISNUMBER(N160),N160="삭제"),"",
IF(LEFT(N160,5)="Equip",
  IF($BN$1&lt;VLOOKUP(N160,[1]EquipTable!$1:$1048576,MATCH("업데이트순번",[1]EquipTable!$1:$1,0),0),"업데이트순번이상",""),
IF(LEFT(N160,5)="Actor",
  IF($BW$1&lt;VLOOKUP(N160,[2]ActorTable!$1:$1048576,MATCH("업데이트순번",[2]ActorTable!$1:$1,0),0),"업데이트순번이상",""),
"그외없음")))</f>
        <v/>
      </c>
      <c r="T160">
        <f t="shared" ca="1" si="57"/>
        <v>0</v>
      </c>
      <c r="AA160" t="str">
        <f t="shared" ca="1" si="58"/>
        <v/>
      </c>
      <c r="AH160" t="str">
        <f t="shared" si="59"/>
        <v/>
      </c>
      <c r="AI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J160">
        <v>1</v>
      </c>
      <c r="AK160"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v>
      </c>
      <c r="AL160" t="str">
        <f t="shared" ca="1" si="60"/>
        <v>{"dy":16,"sl":8}</v>
      </c>
    </row>
    <row r="161" spans="1:38">
      <c r="A161">
        <v>16</v>
      </c>
      <c r="B161">
        <v>9</v>
      </c>
      <c r="C161">
        <f t="shared" si="53"/>
        <v>0</v>
      </c>
      <c r="D161">
        <f t="shared" ca="1" si="64"/>
        <v>0.38403376104976827</v>
      </c>
      <c r="E161">
        <f t="shared" ca="1" si="64"/>
        <v>0.7887254562809114</v>
      </c>
      <c r="F161">
        <f t="shared" ca="1" si="64"/>
        <v>0.89781627654546303</v>
      </c>
      <c r="G161">
        <f t="shared" ca="1" si="64"/>
        <v>0.68175393530101136</v>
      </c>
      <c r="H161">
        <f t="shared" ca="1" si="64"/>
        <v>0.1877165339191178</v>
      </c>
      <c r="I161">
        <f t="shared" ca="1" si="64"/>
        <v>0.11066463666547632</v>
      </c>
      <c r="M161" t="str">
        <f t="shared" ca="1" si="54"/>
        <v>삭제</v>
      </c>
      <c r="N161" t="str">
        <f t="shared" ca="1" si="55"/>
        <v>삭제</v>
      </c>
      <c r="O161" t="str">
        <f t="shared" ca="1" si="56"/>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INT(VLOOKUP($M161,$AN:$BA,MATCH($AX$1,$AN$1:$BA$1,0),0)*(VLOOKUP($N161,[2]ActorTable!$1:$1048576,MATCH("표준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VLOOKUP($M161,$AN:$BA,MATCH($AZ$1,$AN$1:$BA$1,0),0)+INT($H161*(VLOOKUP($M161,$AN:$BA,MATCH($BA$1,$AN$1:$BA$1,0),0)-VLOOKUP($M161,$AN:$BA,MATCH($AZ$1,$AN$1:$BA$1,0),0)+1))),
IF($M161="지정 캐릭터 PP",
  IF(AND(OR($B161=10,$B161=11),$M161=OFFSET($M161,-1,0)),OFFSET(Q161,-1,0),
    INT($O161*VLOOKUP($M161,$AN:$BA,MATCH($AX$1,$AN$1:$BA$1,0),0)*IF($O161&lt;=15,1,1+($O161-15)^0.5/8)*CHOOSE(MID($N161,7,1)+1,1,1.25,2))),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영웅등급"),VLOOKUP($M161,$AN:$BA,MATCH($AX$1,$AN$1:$BA$1,0),0),
IF(OR($M161="지정 캐릭터",IF(ISERROR(FIND("지정 캐릭터 LBP",$M161)),0,1)),
  IF(AND(OR($B161=10,$B161=11),$M161=OFFSET($M161,-1,0)),OFFSET(R161,-1,0),
    INT(VLOOKUP($M161,$AN:$BA,MATCH($AX$1,$AN$1:$BA$1,0),0)*(VLOOKUP($N161,[2]ActorTable!$1:$1048576,MATCH("표준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VLOOKUP($M161,$AN:$BA,MATCH($AX$1,$AN$1:$BA$1,0),0)+INT($I161*(VLOOKUP($M161,$AN:$BA,MATCH($AY$1,$AN$1:$BA$1,0),0)-VLOOKUP($M161,$AN:$BA,MATCH($AX$1,$AN$1:$BA$1,0),0)+1))),
IF($M161="지정 캐릭터 PP",
  IF(AND(OR($B161=10,$B161=11),$M161=OFFSET($M161,-1,0)),OFFSET(R161,-1,0),
    INT($O161*VLOOKUP($M161,$AN:$BA,MATCH($AX$1,$AN$1:$BA$1,0),0)*IF($O161&lt;=15,1,1+($O161-15)^0.5/8)*CHOOSE(MID($N161,7,1)+1,1,1.25,2)*(VLOOKUP($M161,$AN:$BA,MATCH($AY$1,$AN$1:$BA$1,0),0)+$I161*(VLOOKUP($M161,$AN:$BA,MATCH($AZ$1,$AN$1:$BA$1,0),0)-VLOOKUP($M161,$AN:$BA,MATCH($AY$1,$AN$1:$BA$1,0),0))))),
IF(OR($M161="안 지정 캐릭터 PP 일반등급",$M161="안 지정 캐릭터 PP 영웅등급"),
  IF(AND(OR($B161=10,$B161=11),$M161=OFFSET($M161,-1,0)),OFFSET(R161,-1,0),
    $O161*VLOOKUP($M161,$AN:$BA,MATCH($AX$1,$AN$1:$BA$1,0),0)),
"그외없음")))))))</f>
        <v>삭제</v>
      </c>
      <c r="S161" t="str">
        <f ca="1">IF(OR(ISNUMBER(N161),N161="삭제"),"",
IF(LEFT(N161,5)="Equip",
  IF($BN$1&lt;VLOOKUP(N161,[1]EquipTable!$1:$1048576,MATCH("업데이트순번",[1]EquipTable!$1:$1,0),0),"업데이트순번이상",""),
IF(LEFT(N161,5)="Actor",
  IF($BW$1&lt;VLOOKUP(N161,[2]ActorTable!$1:$1048576,MATCH("업데이트순번",[2]ActorTable!$1:$1,0),0),"업데이트순번이상",""),
"그외없음")))</f>
        <v/>
      </c>
      <c r="T161">
        <f t="shared" ca="1" si="57"/>
        <v>0</v>
      </c>
      <c r="AA161" t="str">
        <f t="shared" ca="1" si="58"/>
        <v/>
      </c>
      <c r="AH161" t="str">
        <f t="shared" si="59"/>
        <v/>
      </c>
      <c r="AI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J161">
        <v>1</v>
      </c>
      <c r="AK161"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v>
      </c>
      <c r="AL161" t="str">
        <f t="shared" ca="1" si="60"/>
        <v>{"dy":16,"sl":9}</v>
      </c>
    </row>
    <row r="162" spans="1:38">
      <c r="A162">
        <v>17</v>
      </c>
      <c r="B162">
        <v>0</v>
      </c>
      <c r="C162">
        <f t="shared" si="53"/>
        <v>0</v>
      </c>
      <c r="D162">
        <f t="shared" ref="D162:I171" ca="1" si="65">RAND()</f>
        <v>0.73575950460100015</v>
      </c>
      <c r="E162">
        <f t="shared" ca="1" si="65"/>
        <v>0.51281486515524799</v>
      </c>
      <c r="F162">
        <f t="shared" ca="1" si="65"/>
        <v>0.5931196582473115</v>
      </c>
      <c r="G162">
        <f t="shared" ca="1" si="65"/>
        <v>0.94909738848655933</v>
      </c>
      <c r="H162">
        <f t="shared" ca="1" si="65"/>
        <v>0.87075064723130902</v>
      </c>
      <c r="I162">
        <f t="shared" ca="1" si="65"/>
        <v>0.33314101035474442</v>
      </c>
      <c r="M162" t="str">
        <f t="shared" ca="1" si="54"/>
        <v>지정 장비</v>
      </c>
      <c r="N162" t="str">
        <f t="shared" ca="1" si="55"/>
        <v>Equip4202</v>
      </c>
      <c r="O162">
        <f t="shared" ca="1" si="56"/>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GO</v>
      </c>
      <c r="Q162" t="str">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INT(VLOOKUP($M162,$AN:$BA,MATCH($AX$1,$AN$1:$BA$1,0),0)*(VLOOKUP($N162,[2]ActorTable!$1:$1048576,MATCH("표준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VLOOKUP($M162,$AN:$BA,MATCH($AZ$1,$AN$1:$BA$1,0),0)+INT($H162*(VLOOKUP($M162,$AN:$BA,MATCH($BA$1,$AN$1:$BA$1,0),0)-VLOOKUP($M162,$AN:$BA,MATCH($AZ$1,$AN$1:$BA$1,0),0)+1))),
IF($M162="지정 캐릭터 PP",
  IF(AND(OR($B162=10,$B162=11),$M162=OFFSET($M162,-1,0)),OFFSET(Q162,-1,0),
    INT($O162*VLOOKUP($M162,$AN:$BA,MATCH($AX$1,$AN$1:$BA$1,0),0)*IF($O162&lt;=15,1,1+($O162-15)^0.5/8)*CHOOSE(MID($N162,7,1)+1,1,1.25,2))),
"그외없음")))))))</f>
        <v>삭제</v>
      </c>
      <c r="R162">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영웅등급"),VLOOKUP($M162,$AN:$BA,MATCH($AX$1,$AN$1:$BA$1,0),0),
IF(OR($M162="지정 캐릭터",IF(ISERROR(FIND("지정 캐릭터 LBP",$M162)),0,1)),
  IF(AND(OR($B162=10,$B162=11),$M162=OFFSET($M162,-1,0)),OFFSET(R162,-1,0),
    INT(VLOOKUP($M162,$AN:$BA,MATCH($AX$1,$AN$1:$BA$1,0),0)*(VLOOKUP($N162,[2]ActorTable!$1:$1048576,MATCH("표준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VLOOKUP($M162,$AN:$BA,MATCH($AX$1,$AN$1:$BA$1,0),0)+INT($I162*(VLOOKUP($M162,$AN:$BA,MATCH($AY$1,$AN$1:$BA$1,0),0)-VLOOKUP($M162,$AN:$BA,MATCH($AX$1,$AN$1:$BA$1,0),0)+1))),
IF($M162="지정 캐릭터 PP",
  IF(AND(OR($B162=10,$B162=11),$M162=OFFSET($M162,-1,0)),OFFSET(R162,-1,0),
    INT($O162*VLOOKUP($M162,$AN:$BA,MATCH($AX$1,$AN$1:$BA$1,0),0)*IF($O162&lt;=15,1,1+($O162-15)^0.5/8)*CHOOSE(MID($N162,7,1)+1,1,1.25,2)*(VLOOKUP($M162,$AN:$BA,MATCH($AY$1,$AN$1:$BA$1,0),0)+$I162*(VLOOKUP($M162,$AN:$BA,MATCH($AZ$1,$AN$1:$BA$1,0),0)-VLOOKUP($M162,$AN:$BA,MATCH($AY$1,$AN$1:$BA$1,0),0))))),
IF(OR($M162="안 지정 캐릭터 PP 일반등급",$M162="안 지정 캐릭터 PP 영웅등급"),
  IF(AND(OR($B162=10,$B162=11),$M162=OFFSET($M162,-1,0)),OFFSET(R162,-1,0),
    $O162*VLOOKUP($M162,$AN:$BA,MATCH($AX$1,$AN$1:$BA$1,0),0)),
"그외없음")))))))</f>
        <v>2800</v>
      </c>
      <c r="S162" t="str">
        <f ca="1">IF(OR(ISNUMBER(N162),N162="삭제"),"",
IF(LEFT(N162,5)="Equip",
  IF($BN$1&lt;VLOOKUP(N162,[1]EquipTable!$1:$1048576,MATCH("업데이트순번",[1]EquipTable!$1:$1,0),0),"업데이트순번이상",""),
IF(LEFT(N162,5)="Actor",
  IF($BW$1&lt;VLOOKUP(N162,[2]ActorTable!$1:$1048576,MATCH("업데이트순번",[2]ActorTable!$1:$1,0),0),"업데이트순번이상",""),
"그외없음")))</f>
        <v/>
      </c>
      <c r="T162">
        <f t="shared" ca="1" si="57"/>
        <v>0</v>
      </c>
      <c r="U162" t="s">
        <v>83</v>
      </c>
      <c r="V162" t="s">
        <v>286</v>
      </c>
      <c r="W162">
        <v>1</v>
      </c>
      <c r="X162" t="s">
        <v>129</v>
      </c>
      <c r="Z162">
        <v>7700</v>
      </c>
      <c r="AA162" t="str">
        <f t="shared" ca="1" si="58"/>
        <v>fe</v>
      </c>
      <c r="AB162" t="s">
        <v>83</v>
      </c>
      <c r="AC162" t="s">
        <v>277</v>
      </c>
      <c r="AD162">
        <v>1</v>
      </c>
      <c r="AE162" t="s">
        <v>129</v>
      </c>
      <c r="AG162">
        <v>2100</v>
      </c>
      <c r="AH162" t="str">
        <f t="shared" si="59"/>
        <v/>
      </c>
      <c r="AI162" t="str">
        <f ca="1">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SMG28</v>
      </c>
      <c r="AJ162">
        <v>1</v>
      </c>
      <c r="AK162"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v>
      </c>
      <c r="AL162" t="str">
        <f t="shared" ca="1" si="60"/>
        <v>{"dy":17,"sl":0,"tp":"fe","vl":"Equip6002","cn":1,"pt":"GO","pr":2100}</v>
      </c>
    </row>
    <row r="163" spans="1:38">
      <c r="A163">
        <v>17</v>
      </c>
      <c r="B163">
        <v>1</v>
      </c>
      <c r="C163">
        <f t="shared" si="53"/>
        <v>0</v>
      </c>
      <c r="D163">
        <f t="shared" ca="1" si="65"/>
        <v>0.1236500676166794</v>
      </c>
      <c r="E163">
        <f t="shared" ca="1" si="65"/>
        <v>0.32097082007268196</v>
      </c>
      <c r="F163">
        <f t="shared" ca="1" si="65"/>
        <v>0.49648173862885459</v>
      </c>
      <c r="G163">
        <f t="shared" ca="1" si="65"/>
        <v>0.66531920670531597</v>
      </c>
      <c r="H163">
        <f t="shared" ca="1" si="65"/>
        <v>0.24800485172739728</v>
      </c>
      <c r="I163">
        <f t="shared" ca="1" si="65"/>
        <v>0.42357865354706858</v>
      </c>
      <c r="M163" t="str">
        <f t="shared" ca="1" si="54"/>
        <v>지정 장비</v>
      </c>
      <c r="N163" t="str">
        <f t="shared" ca="1" si="55"/>
        <v>Equip2302</v>
      </c>
      <c r="O163">
        <f t="shared" ca="1" si="56"/>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GO</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INT(VLOOKUP($M163,$AN:$BA,MATCH($AX$1,$AN$1:$BA$1,0),0)*(VLOOKUP($N163,[2]ActorTable!$1:$1048576,MATCH("표준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VLOOKUP($M163,$AN:$BA,MATCH($AZ$1,$AN$1:$BA$1,0),0)+INT($H163*(VLOOKUP($M163,$AN:$BA,MATCH($BA$1,$AN$1:$BA$1,0),0)-VLOOKUP($M163,$AN:$BA,MATCH($AZ$1,$AN$1:$BA$1,0),0)+1))),
IF($M163="지정 캐릭터 PP",
  IF(AND(OR($B163=10,$B163=11),$M163=OFFSET($M163,-1,0)),OFFSET(Q163,-1,0),
    INT($O163*VLOOKUP($M163,$AN:$BA,MATCH($AX$1,$AN$1:$BA$1,0),0)*IF($O163&lt;=15,1,1+($O163-15)^0.5/8)*CHOOSE(MID($N163,7,1)+1,1,1.25,2))),
"그외없음")))))))</f>
        <v>삭제</v>
      </c>
      <c r="R163">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영웅등급"),VLOOKUP($M163,$AN:$BA,MATCH($AX$1,$AN$1:$BA$1,0),0),
IF(OR($M163="지정 캐릭터",IF(ISERROR(FIND("지정 캐릭터 LBP",$M163)),0,1)),
  IF(AND(OR($B163=10,$B163=11),$M163=OFFSET($M163,-1,0)),OFFSET(R163,-1,0),
    INT(VLOOKUP($M163,$AN:$BA,MATCH($AX$1,$AN$1:$BA$1,0),0)*(VLOOKUP($N163,[2]ActorTable!$1:$1048576,MATCH("표준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VLOOKUP($M163,$AN:$BA,MATCH($AX$1,$AN$1:$BA$1,0),0)+INT($I163*(VLOOKUP($M163,$AN:$BA,MATCH($AY$1,$AN$1:$BA$1,0),0)-VLOOKUP($M163,$AN:$BA,MATCH($AX$1,$AN$1:$BA$1,0),0)+1))),
IF($M163="지정 캐릭터 PP",
  IF(AND(OR($B163=10,$B163=11),$M163=OFFSET($M163,-1,0)),OFFSET(R163,-1,0),
    INT($O163*VLOOKUP($M163,$AN:$BA,MATCH($AX$1,$AN$1:$BA$1,0),0)*IF($O163&lt;=15,1,1+($O163-15)^0.5/8)*CHOOSE(MID($N163,7,1)+1,1,1.25,2)*(VLOOKUP($M163,$AN:$BA,MATCH($AY$1,$AN$1:$BA$1,0),0)+$I163*(VLOOKUP($M163,$AN:$BA,MATCH($AZ$1,$AN$1:$BA$1,0),0)-VLOOKUP($M163,$AN:$BA,MATCH($AY$1,$AN$1:$BA$1,0),0))))),
IF(OR($M163="안 지정 캐릭터 PP 일반등급",$M163="안 지정 캐릭터 PP 영웅등급"),
  IF(AND(OR($B163=10,$B163=11),$M163=OFFSET($M163,-1,0)),OFFSET(R163,-1,0),
    $O163*VLOOKUP($M163,$AN:$BA,MATCH($AX$1,$AN$1:$BA$1,0),0)),
"그외없음")))))))</f>
        <v>7400</v>
      </c>
      <c r="S163" t="str">
        <f ca="1">IF(OR(ISNUMBER(N163),N163="삭제"),"",
IF(LEFT(N163,5)="Equip",
  IF($BN$1&lt;VLOOKUP(N163,[1]EquipTable!$1:$1048576,MATCH("업데이트순번",[1]EquipTable!$1:$1,0),0),"업데이트순번이상",""),
IF(LEFT(N163,5)="Actor",
  IF($BW$1&lt;VLOOKUP(N163,[2]ActorTable!$1:$1048576,MATCH("업데이트순번",[2]ActorTable!$1:$1,0),0),"업데이트순번이상",""),
"그외없음")))</f>
        <v/>
      </c>
      <c r="T163">
        <f t="shared" ca="1" si="57"/>
        <v>0</v>
      </c>
      <c r="U163" t="s">
        <v>83</v>
      </c>
      <c r="V163" t="s">
        <v>204</v>
      </c>
      <c r="W163">
        <v>1</v>
      </c>
      <c r="X163" t="s">
        <v>129</v>
      </c>
      <c r="Z163">
        <v>600</v>
      </c>
      <c r="AA163" t="str">
        <f t="shared" ca="1" si="58"/>
        <v>fe</v>
      </c>
      <c r="AB163" t="s">
        <v>83</v>
      </c>
      <c r="AC163" t="s">
        <v>275</v>
      </c>
      <c r="AD163">
        <v>1</v>
      </c>
      <c r="AE163" t="s">
        <v>129</v>
      </c>
      <c r="AG163">
        <v>3600</v>
      </c>
      <c r="AH163" t="str">
        <f t="shared" si="59"/>
        <v/>
      </c>
      <c r="AI163" t="str">
        <f ca="1">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용력의 방패</v>
      </c>
      <c r="AJ163">
        <v>1</v>
      </c>
      <c r="AK163"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v>
      </c>
      <c r="AL163" t="str">
        <f t="shared" ca="1" si="60"/>
        <v>{"dy":17,"sl":1,"tp":"fe","vl":"Equip7101","cn":1,"pt":"GO","pr":3600}</v>
      </c>
    </row>
    <row r="164" spans="1:38">
      <c r="A164">
        <v>17</v>
      </c>
      <c r="B164">
        <v>2</v>
      </c>
      <c r="C164">
        <f t="shared" si="53"/>
        <v>0</v>
      </c>
      <c r="D164">
        <f t="shared" ca="1" si="65"/>
        <v>0.22962608105973592</v>
      </c>
      <c r="E164">
        <f t="shared" ca="1" si="65"/>
        <v>0.10647276741148082</v>
      </c>
      <c r="F164">
        <f t="shared" ca="1" si="65"/>
        <v>0.99823390984953408</v>
      </c>
      <c r="G164">
        <f t="shared" ca="1" si="65"/>
        <v>0.829329143452467</v>
      </c>
      <c r="H164">
        <f t="shared" ca="1" si="65"/>
        <v>2.6937784486841587E-2</v>
      </c>
      <c r="I164">
        <f t="shared" ca="1" si="65"/>
        <v>0.86036213703716702</v>
      </c>
      <c r="M164" t="str">
        <f t="shared" ca="1" si="54"/>
        <v>안 지정 캐릭터 PP 영웅등급</v>
      </c>
      <c r="N164">
        <f t="shared" ca="1" si="55"/>
        <v>10647</v>
      </c>
      <c r="O164">
        <f t="shared" ca="1" si="56"/>
        <v>9</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INT(VLOOKUP($M164,$AN:$BA,MATCH($AX$1,$AN$1:$BA$1,0),0)*(VLOOKUP($N164,[2]ActorTable!$1:$1048576,MATCH("표준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VLOOKUP($M164,$AN:$BA,MATCH($AZ$1,$AN$1:$BA$1,0),0)+INT($H164*(VLOOKUP($M164,$AN:$BA,MATCH($BA$1,$AN$1:$BA$1,0),0)-VLOOKUP($M164,$AN:$BA,MATCH($AZ$1,$AN$1:$BA$1,0),0)+1))),
IF($M164="지정 캐릭터 PP",
  IF(AND(OR($B164=10,$B164=11),$M164=OFFSET($M164,-1,0)),OFFSET(Q164,-1,0),
    INT($O164*VLOOKUP($M164,$AN:$BA,MATCH($AX$1,$AN$1:$BA$1,0),0)*IF($O164&lt;=15,1,1+($O164-15)^0.5/8)*CHOOSE(MID($N164,7,1)+1,1,1.25,2))),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영웅등급"),VLOOKUP($M164,$AN:$BA,MATCH($AX$1,$AN$1:$BA$1,0),0),
IF(OR($M164="지정 캐릭터",IF(ISERROR(FIND("지정 캐릭터 LBP",$M164)),0,1)),
  IF(AND(OR($B164=10,$B164=11),$M164=OFFSET($M164,-1,0)),OFFSET(R164,-1,0),
    INT(VLOOKUP($M164,$AN:$BA,MATCH($AX$1,$AN$1:$BA$1,0),0)*(VLOOKUP($N164,[2]ActorTable!$1:$1048576,MATCH("표준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VLOOKUP($M164,$AN:$BA,MATCH($AX$1,$AN$1:$BA$1,0),0)+INT($I164*(VLOOKUP($M164,$AN:$BA,MATCH($AY$1,$AN$1:$BA$1,0),0)-VLOOKUP($M164,$AN:$BA,MATCH($AX$1,$AN$1:$BA$1,0),0)+1))),
IF($M164="지정 캐릭터 PP",
  IF(AND(OR($B164=10,$B164=11),$M164=OFFSET($M164,-1,0)),OFFSET(R164,-1,0),
    INT($O164*VLOOKUP($M164,$AN:$BA,MATCH($AX$1,$AN$1:$BA$1,0),0)*IF($O164&lt;=15,1,1+($O164-15)^0.5/8)*CHOOSE(MID($N164,7,1)+1,1,1.25,2)*(VLOOKUP($M164,$AN:$BA,MATCH($AY$1,$AN$1:$BA$1,0),0)+$I164*(VLOOKUP($M164,$AN:$BA,MATCH($AZ$1,$AN$1:$BA$1,0),0)-VLOOKUP($M164,$AN:$BA,MATCH($AY$1,$AN$1:$BA$1,0),0))))),
IF(OR($M164="안 지정 캐릭터 PP 일반등급",$M164="안 지정 캐릭터 PP 영웅등급"),
  IF(AND(OR($B164=10,$B164=11),$M164=OFFSET($M164,-1,0)),OFFSET(R164,-1,0),
    $O164*VLOOKUP($M164,$AN:$BA,MATCH($AX$1,$AN$1:$BA$1,0),0)),
"그외없음")))))))</f>
        <v>900</v>
      </c>
      <c r="S164" t="str">
        <f ca="1">IF(OR(ISNUMBER(N164),N164="삭제"),"",
IF(LEFT(N164,5)="Equip",
  IF($BN$1&lt;VLOOKUP(N164,[1]EquipTable!$1:$1048576,MATCH("업데이트순번",[1]EquipTable!$1:$1,0),0),"업데이트순번이상",""),
IF(LEFT(N164,5)="Actor",
  IF($BW$1&lt;VLOOKUP(N164,[2]ActorTable!$1:$1048576,MATCH("업데이트순번",[2]ActorTable!$1:$1,0),0),"업데이트순번이상",""),
"그외없음")))</f>
        <v/>
      </c>
      <c r="T164">
        <f t="shared" ca="1" si="57"/>
        <v>0</v>
      </c>
      <c r="U164" t="s">
        <v>92</v>
      </c>
      <c r="V164">
        <v>97855</v>
      </c>
      <c r="W164">
        <v>14</v>
      </c>
      <c r="X164" t="s">
        <v>129</v>
      </c>
      <c r="Z164">
        <v>1400</v>
      </c>
      <c r="AA164" t="str">
        <f t="shared" ca="1" si="58"/>
        <v>uph</v>
      </c>
      <c r="AB164" t="s">
        <v>92</v>
      </c>
      <c r="AC164">
        <v>77197</v>
      </c>
      <c r="AD164">
        <v>13</v>
      </c>
      <c r="AE164" t="s">
        <v>129</v>
      </c>
      <c r="AG164">
        <v>1300</v>
      </c>
      <c r="AH164" t="str">
        <f t="shared" si="59"/>
        <v/>
      </c>
      <c r="AI164" t="str">
        <f>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
      </c>
      <c r="AJ164">
        <v>1</v>
      </c>
      <c r="AK164"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v>
      </c>
      <c r="AL164" t="str">
        <f t="shared" ca="1" si="60"/>
        <v>{"dy":17,"sl":2,"tp":"uph","vl":"77197","cn":13,"pt":"GO","pr":1300}</v>
      </c>
    </row>
    <row r="165" spans="1:38">
      <c r="A165">
        <v>17</v>
      </c>
      <c r="B165">
        <v>3</v>
      </c>
      <c r="C165">
        <f t="shared" si="53"/>
        <v>0</v>
      </c>
      <c r="D165">
        <f t="shared" ca="1" si="65"/>
        <v>0.16598143268318444</v>
      </c>
      <c r="E165">
        <f t="shared" ca="1" si="65"/>
        <v>0.78544472804069665</v>
      </c>
      <c r="F165">
        <f t="shared" ca="1" si="65"/>
        <v>0.60030510897321576</v>
      </c>
      <c r="G165">
        <f t="shared" ca="1" si="65"/>
        <v>0.59942585416776561</v>
      </c>
      <c r="H165">
        <f t="shared" ca="1" si="65"/>
        <v>0.71063374450631345</v>
      </c>
      <c r="I165">
        <f t="shared" ca="1" si="65"/>
        <v>0.91165905797862101</v>
      </c>
      <c r="M165" t="str">
        <f t="shared" ca="1" si="54"/>
        <v>안 지정 캐릭터 PP 영웅등급</v>
      </c>
      <c r="N165">
        <f t="shared" ca="1" si="55"/>
        <v>78544</v>
      </c>
      <c r="O165">
        <f t="shared" ca="1" si="56"/>
        <v>13</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INT(VLOOKUP($M165,$AN:$BA,MATCH($AX$1,$AN$1:$BA$1,0),0)*(VLOOKUP($N165,[2]ActorTable!$1:$1048576,MATCH("표준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VLOOKUP($M165,$AN:$BA,MATCH($AZ$1,$AN$1:$BA$1,0),0)+INT($H165*(VLOOKUP($M165,$AN:$BA,MATCH($BA$1,$AN$1:$BA$1,0),0)-VLOOKUP($M165,$AN:$BA,MATCH($AZ$1,$AN$1:$BA$1,0),0)+1))),
IF($M165="지정 캐릭터 PP",
  IF(AND(OR($B165=10,$B165=11),$M165=OFFSET($M165,-1,0)),OFFSET(Q165,-1,0),
    INT($O165*VLOOKUP($M165,$AN:$BA,MATCH($AX$1,$AN$1:$BA$1,0),0)*IF($O165&lt;=15,1,1+($O165-15)^0.5/8)*CHOOSE(MID($N165,7,1)+1,1,1.25,2))),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영웅등급"),VLOOKUP($M165,$AN:$BA,MATCH($AX$1,$AN$1:$BA$1,0),0),
IF(OR($M165="지정 캐릭터",IF(ISERROR(FIND("지정 캐릭터 LBP",$M165)),0,1)),
  IF(AND(OR($B165=10,$B165=11),$M165=OFFSET($M165,-1,0)),OFFSET(R165,-1,0),
    INT(VLOOKUP($M165,$AN:$BA,MATCH($AX$1,$AN$1:$BA$1,0),0)*(VLOOKUP($N165,[2]ActorTable!$1:$1048576,MATCH("표준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VLOOKUP($M165,$AN:$BA,MATCH($AX$1,$AN$1:$BA$1,0),0)+INT($I165*(VLOOKUP($M165,$AN:$BA,MATCH($AY$1,$AN$1:$BA$1,0),0)-VLOOKUP($M165,$AN:$BA,MATCH($AX$1,$AN$1:$BA$1,0),0)+1))),
IF($M165="지정 캐릭터 PP",
  IF(AND(OR($B165=10,$B165=11),$M165=OFFSET($M165,-1,0)),OFFSET(R165,-1,0),
    INT($O165*VLOOKUP($M165,$AN:$BA,MATCH($AX$1,$AN$1:$BA$1,0),0)*IF($O165&lt;=15,1,1+($O165-15)^0.5/8)*CHOOSE(MID($N165,7,1)+1,1,1.25,2)*(VLOOKUP($M165,$AN:$BA,MATCH($AY$1,$AN$1:$BA$1,0),0)+$I165*(VLOOKUP($M165,$AN:$BA,MATCH($AZ$1,$AN$1:$BA$1,0),0)-VLOOKUP($M165,$AN:$BA,MATCH($AY$1,$AN$1:$BA$1,0),0))))),
IF(OR($M165="안 지정 캐릭터 PP 일반등급",$M165="안 지정 캐릭터 PP 영웅등급"),
  IF(AND(OR($B165=10,$B165=11),$M165=OFFSET($M165,-1,0)),OFFSET(R165,-1,0),
    $O165*VLOOKUP($M165,$AN:$BA,MATCH($AX$1,$AN$1:$BA$1,0),0)),
"그외없음")))))))</f>
        <v>1300</v>
      </c>
      <c r="S165" t="str">
        <f ca="1">IF(OR(ISNUMBER(N165),N165="삭제"),"",
IF(LEFT(N165,5)="Equip",
  IF($BN$1&lt;VLOOKUP(N165,[1]EquipTable!$1:$1048576,MATCH("업데이트순번",[1]EquipTable!$1:$1,0),0),"업데이트순번이상",""),
IF(LEFT(N165,5)="Actor",
  IF($BW$1&lt;VLOOKUP(N165,[2]ActorTable!$1:$1048576,MATCH("업데이트순번",[2]ActorTable!$1:$1,0),0),"업데이트순번이상",""),
"그외없음")))</f>
        <v/>
      </c>
      <c r="T165">
        <f t="shared" ca="1" si="57"/>
        <v>0</v>
      </c>
      <c r="U165" t="s">
        <v>93</v>
      </c>
      <c r="V165">
        <v>55521</v>
      </c>
      <c r="W165">
        <v>12</v>
      </c>
      <c r="X165" t="s">
        <v>129</v>
      </c>
      <c r="Z165">
        <v>1200</v>
      </c>
      <c r="AA165" t="str">
        <f t="shared" ca="1" si="58"/>
        <v>uph</v>
      </c>
      <c r="AB165" t="s">
        <v>92</v>
      </c>
      <c r="AC165">
        <v>98918</v>
      </c>
      <c r="AD165">
        <v>14</v>
      </c>
      <c r="AE165" t="s">
        <v>129</v>
      </c>
      <c r="AG165">
        <v>1400</v>
      </c>
      <c r="AH165" t="str">
        <f t="shared" si="59"/>
        <v/>
      </c>
      <c r="AI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J165">
        <v>1</v>
      </c>
      <c r="AK165"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v>
      </c>
      <c r="AL165" t="str">
        <f t="shared" ca="1" si="60"/>
        <v>{"dy":17,"sl":3,"tp":"uph","vl":"98918","cn":14,"pt":"GO","pr":1400}</v>
      </c>
    </row>
    <row r="166" spans="1:38">
      <c r="A166">
        <v>17</v>
      </c>
      <c r="B166">
        <v>4</v>
      </c>
      <c r="C166">
        <f t="shared" si="53"/>
        <v>0</v>
      </c>
      <c r="D166">
        <f t="shared" ca="1" si="65"/>
        <v>0.24657247926599191</v>
      </c>
      <c r="E166">
        <f t="shared" ca="1" si="65"/>
        <v>0.33542926601339207</v>
      </c>
      <c r="F166">
        <f t="shared" ca="1" si="65"/>
        <v>0.22991100911704754</v>
      </c>
      <c r="G166">
        <f t="shared" ca="1" si="65"/>
        <v>0.56232409968782282</v>
      </c>
      <c r="H166">
        <f t="shared" ca="1" si="65"/>
        <v>0.33321228206164777</v>
      </c>
      <c r="I166">
        <f t="shared" ca="1" si="65"/>
        <v>0.9700138593205575</v>
      </c>
      <c r="M166" t="str">
        <f t="shared" ca="1" si="54"/>
        <v>안 지정 캐릭터 PP 일반등급</v>
      </c>
      <c r="N166">
        <f t="shared" ca="1" si="55"/>
        <v>33542</v>
      </c>
      <c r="O166">
        <f t="shared" ca="1" si="56"/>
        <v>11</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INT(VLOOKUP($M166,$AN:$BA,MATCH($AX$1,$AN$1:$BA$1,0),0)*(VLOOKUP($N166,[2]ActorTable!$1:$1048576,MATCH("표준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VLOOKUP($M166,$AN:$BA,MATCH($AZ$1,$AN$1:$BA$1,0),0)+INT($H166*(VLOOKUP($M166,$AN:$BA,MATCH($BA$1,$AN$1:$BA$1,0),0)-VLOOKUP($M166,$AN:$BA,MATCH($AZ$1,$AN$1:$BA$1,0),0)+1))),
IF($M166="지정 캐릭터 PP",
  IF(AND(OR($B166=10,$B166=11),$M166=OFFSET($M166,-1,0)),OFFSET(Q166,-1,0),
    INT($O166*VLOOKUP($M166,$AN:$BA,MATCH($AX$1,$AN$1:$BA$1,0),0)*IF($O166&lt;=15,1,1+($O166-15)^0.5/8)*CHOOSE(MID($N166,7,1)+1,1,1.25,2))),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영웅등급"),VLOOKUP($M166,$AN:$BA,MATCH($AX$1,$AN$1:$BA$1,0),0),
IF(OR($M166="지정 캐릭터",IF(ISERROR(FIND("지정 캐릭터 LBP",$M166)),0,1)),
  IF(AND(OR($B166=10,$B166=11),$M166=OFFSET($M166,-1,0)),OFFSET(R166,-1,0),
    INT(VLOOKUP($M166,$AN:$BA,MATCH($AX$1,$AN$1:$BA$1,0),0)*(VLOOKUP($N166,[2]ActorTable!$1:$1048576,MATCH("표준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VLOOKUP($M166,$AN:$BA,MATCH($AX$1,$AN$1:$BA$1,0),0)+INT($I166*(VLOOKUP($M166,$AN:$BA,MATCH($AY$1,$AN$1:$BA$1,0),0)-VLOOKUP($M166,$AN:$BA,MATCH($AX$1,$AN$1:$BA$1,0),0)+1))),
IF($M166="지정 캐릭터 PP",
  IF(AND(OR($B166=10,$B166=11),$M166=OFFSET($M166,-1,0)),OFFSET(R166,-1,0),
    INT($O166*VLOOKUP($M166,$AN:$BA,MATCH($AX$1,$AN$1:$BA$1,0),0)*IF($O166&lt;=15,1,1+($O166-15)^0.5/8)*CHOOSE(MID($N166,7,1)+1,1,1.25,2)*(VLOOKUP($M166,$AN:$BA,MATCH($AY$1,$AN$1:$BA$1,0),0)+$I166*(VLOOKUP($M166,$AN:$BA,MATCH($AZ$1,$AN$1:$BA$1,0),0)-VLOOKUP($M166,$AN:$BA,MATCH($AY$1,$AN$1:$BA$1,0),0))))),
IF(OR($M166="안 지정 캐릭터 PP 일반등급",$M166="안 지정 캐릭터 PP 영웅등급"),
  IF(AND(OR($B166=10,$B166=11),$M166=OFFSET($M166,-1,0)),OFFSET(R166,-1,0),
    $O166*VLOOKUP($M166,$AN:$BA,MATCH($AX$1,$AN$1:$BA$1,0),0)),
"그외없음")))))))</f>
        <v>1100</v>
      </c>
      <c r="S166" t="str">
        <f ca="1">IF(OR(ISNUMBER(N166),N166="삭제"),"",
IF(LEFT(N166,5)="Equip",
  IF($BN$1&lt;VLOOKUP(N166,[1]EquipTable!$1:$1048576,MATCH("업데이트순번",[1]EquipTable!$1:$1,0),0),"업데이트순번이상",""),
IF(LEFT(N166,5)="Actor",
  IF($BW$1&lt;VLOOKUP(N166,[2]ActorTable!$1:$1048576,MATCH("업데이트순번",[2]ActorTable!$1:$1,0),0),"업데이트순번이상",""),
"그외없음")))</f>
        <v/>
      </c>
      <c r="T166">
        <f t="shared" ca="1" si="57"/>
        <v>0</v>
      </c>
      <c r="U166" t="s">
        <v>93</v>
      </c>
      <c r="V166">
        <v>98900</v>
      </c>
      <c r="W166">
        <v>14</v>
      </c>
      <c r="X166" t="s">
        <v>129</v>
      </c>
      <c r="Z166">
        <v>1400</v>
      </c>
      <c r="AA166" t="str">
        <f t="shared" ca="1" si="58"/>
        <v>upn</v>
      </c>
      <c r="AB166" t="s">
        <v>93</v>
      </c>
      <c r="AC166">
        <v>90626</v>
      </c>
      <c r="AD166">
        <v>14</v>
      </c>
      <c r="AE166" t="s">
        <v>129</v>
      </c>
      <c r="AG166">
        <v>1400</v>
      </c>
      <c r="AH166" t="str">
        <f t="shared" si="59"/>
        <v/>
      </c>
      <c r="AI166" t="str">
        <f>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
      </c>
      <c r="AJ166">
        <v>1</v>
      </c>
      <c r="AK166"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v>
      </c>
      <c r="AL166" t="str">
        <f t="shared" ca="1" si="60"/>
        <v>{"dy":17,"sl":4,"tp":"upn","vl":"90626","cn":14,"pt":"GO","pr":1400}</v>
      </c>
    </row>
    <row r="167" spans="1:38">
      <c r="A167">
        <v>17</v>
      </c>
      <c r="B167">
        <v>5</v>
      </c>
      <c r="C167">
        <f t="shared" si="53"/>
        <v>0</v>
      </c>
      <c r="D167">
        <f t="shared" ca="1" si="65"/>
        <v>0.78846356268518047</v>
      </c>
      <c r="E167">
        <f t="shared" ca="1" si="65"/>
        <v>0.52747141854668544</v>
      </c>
      <c r="F167">
        <f t="shared" ca="1" si="65"/>
        <v>0.2872670037545324</v>
      </c>
      <c r="G167">
        <f t="shared" ca="1" si="65"/>
        <v>0.1973360666712245</v>
      </c>
      <c r="H167">
        <f t="shared" ca="1" si="65"/>
        <v>0.70894279636146029</v>
      </c>
      <c r="I167">
        <f t="shared" ca="1" si="65"/>
        <v>0.44913642370144724</v>
      </c>
      <c r="M167" t="str">
        <f t="shared" ca="1" si="54"/>
        <v>안 지정 캐릭터 PP 일반등급</v>
      </c>
      <c r="N167">
        <f t="shared" ca="1" si="55"/>
        <v>52747</v>
      </c>
      <c r="O167">
        <f t="shared" ca="1" si="56"/>
        <v>12</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INT(VLOOKUP($M167,$AN:$BA,MATCH($AX$1,$AN$1:$BA$1,0),0)*(VLOOKUP($N167,[2]ActorTable!$1:$1048576,MATCH("표준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VLOOKUP($M167,$AN:$BA,MATCH($AZ$1,$AN$1:$BA$1,0),0)+INT($H167*(VLOOKUP($M167,$AN:$BA,MATCH($BA$1,$AN$1:$BA$1,0),0)-VLOOKUP($M167,$AN:$BA,MATCH($AZ$1,$AN$1:$BA$1,0),0)+1))),
IF($M167="지정 캐릭터 PP",
  IF(AND(OR($B167=10,$B167=11),$M167=OFFSET($M167,-1,0)),OFFSET(Q167,-1,0),
    INT($O167*VLOOKUP($M167,$AN:$BA,MATCH($AX$1,$AN$1:$BA$1,0),0)*IF($O167&lt;=15,1,1+($O167-15)^0.5/8)*CHOOSE(MID($N167,7,1)+1,1,1.25,2))),
"그외없음")))))))</f>
        <v>삭제</v>
      </c>
      <c r="R167">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영웅등급"),VLOOKUP($M167,$AN:$BA,MATCH($AX$1,$AN$1:$BA$1,0),0),
IF(OR($M167="지정 캐릭터",IF(ISERROR(FIND("지정 캐릭터 LBP",$M167)),0,1)),
  IF(AND(OR($B167=10,$B167=11),$M167=OFFSET($M167,-1,0)),OFFSET(R167,-1,0),
    INT(VLOOKUP($M167,$AN:$BA,MATCH($AX$1,$AN$1:$BA$1,0),0)*(VLOOKUP($N167,[2]ActorTable!$1:$1048576,MATCH("표준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VLOOKUP($M167,$AN:$BA,MATCH($AX$1,$AN$1:$BA$1,0),0)+INT($I167*(VLOOKUP($M167,$AN:$BA,MATCH($AY$1,$AN$1:$BA$1,0),0)-VLOOKUP($M167,$AN:$BA,MATCH($AX$1,$AN$1:$BA$1,0),0)+1))),
IF($M167="지정 캐릭터 PP",
  IF(AND(OR($B167=10,$B167=11),$M167=OFFSET($M167,-1,0)),OFFSET(R167,-1,0),
    INT($O167*VLOOKUP($M167,$AN:$BA,MATCH($AX$1,$AN$1:$BA$1,0),0)*IF($O167&lt;=15,1,1+($O167-15)^0.5/8)*CHOOSE(MID($N167,7,1)+1,1,1.25,2)*(VLOOKUP($M167,$AN:$BA,MATCH($AY$1,$AN$1:$BA$1,0),0)+$I167*(VLOOKUP($M167,$AN:$BA,MATCH($AZ$1,$AN$1:$BA$1,0),0)-VLOOKUP($M167,$AN:$BA,MATCH($AY$1,$AN$1:$BA$1,0),0))))),
IF(OR($M167="안 지정 캐릭터 PP 일반등급",$M167="안 지정 캐릭터 PP 영웅등급"),
  IF(AND(OR($B167=10,$B167=11),$M167=OFFSET($M167,-1,0)),OFFSET(R167,-1,0),
    $O167*VLOOKUP($M167,$AN:$BA,MATCH($AX$1,$AN$1:$BA$1,0),0)),
"그외없음")))))))</f>
        <v>1200</v>
      </c>
      <c r="S167" t="str">
        <f ca="1">IF(OR(ISNUMBER(N167),N167="삭제"),"",
IF(LEFT(N167,5)="Equip",
  IF($BN$1&lt;VLOOKUP(N167,[1]EquipTable!$1:$1048576,MATCH("업데이트순번",[1]EquipTable!$1:$1,0),0),"업데이트순번이상",""),
IF(LEFT(N167,5)="Actor",
  IF($BW$1&lt;VLOOKUP(N167,[2]ActorTable!$1:$1048576,MATCH("업데이트순번",[2]ActorTable!$1:$1,0),0),"업데이트순번이상",""),
"그외없음")))</f>
        <v/>
      </c>
      <c r="T167">
        <f t="shared" ca="1" si="57"/>
        <v>0</v>
      </c>
      <c r="U167" t="s">
        <v>93</v>
      </c>
      <c r="V167">
        <v>46078</v>
      </c>
      <c r="W167">
        <v>11</v>
      </c>
      <c r="X167" t="s">
        <v>129</v>
      </c>
      <c r="Z167">
        <v>1100</v>
      </c>
      <c r="AA167" t="str">
        <f t="shared" ca="1" si="58"/>
        <v>fe</v>
      </c>
      <c r="AB167" t="s">
        <v>83</v>
      </c>
      <c r="AC167" t="s">
        <v>186</v>
      </c>
      <c r="AD167">
        <v>1</v>
      </c>
      <c r="AE167" t="s">
        <v>129</v>
      </c>
      <c r="AG167">
        <v>9600</v>
      </c>
      <c r="AH167" t="str">
        <f t="shared" si="59"/>
        <v/>
      </c>
      <c r="AI167" t="str">
        <f ca="1">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귀족의 하사품</v>
      </c>
      <c r="AJ167">
        <v>1</v>
      </c>
      <c r="AK167"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v>
      </c>
      <c r="AL167" t="str">
        <f t="shared" ca="1" si="60"/>
        <v>{"dy":17,"sl":5,"tp":"fe","vl":"Equip7201","cn":1,"pt":"GO","pr":9600}</v>
      </c>
    </row>
    <row r="168" spans="1:38">
      <c r="A168">
        <v>17</v>
      </c>
      <c r="B168">
        <v>6</v>
      </c>
      <c r="C168">
        <f t="shared" si="53"/>
        <v>0</v>
      </c>
      <c r="D168">
        <f t="shared" ca="1" si="65"/>
        <v>0.63976816853484353</v>
      </c>
      <c r="E168">
        <f t="shared" ca="1" si="65"/>
        <v>0.26350835260464855</v>
      </c>
      <c r="F168">
        <f t="shared" ca="1" si="65"/>
        <v>0.61135717070071283</v>
      </c>
      <c r="G168">
        <f t="shared" ca="1" si="65"/>
        <v>0.4536009331091414</v>
      </c>
      <c r="H168">
        <f t="shared" ca="1" si="65"/>
        <v>0.71921308538590911</v>
      </c>
      <c r="I168">
        <f t="shared" ca="1" si="65"/>
        <v>0.17807100210418603</v>
      </c>
      <c r="M168" t="str">
        <f t="shared" ca="1" si="54"/>
        <v>지정 장비</v>
      </c>
      <c r="N168" t="str">
        <f t="shared" ca="1" si="55"/>
        <v>Equip3102</v>
      </c>
      <c r="O168">
        <f t="shared" ca="1" si="56"/>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GO</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INT(VLOOKUP($M168,$AN:$BA,MATCH($AX$1,$AN$1:$BA$1,0),0)*(VLOOKUP($N168,[2]ActorTable!$1:$1048576,MATCH("표준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VLOOKUP($M168,$AN:$BA,MATCH($AZ$1,$AN$1:$BA$1,0),0)+INT($H168*(VLOOKUP($M168,$AN:$BA,MATCH($BA$1,$AN$1:$BA$1,0),0)-VLOOKUP($M168,$AN:$BA,MATCH($AZ$1,$AN$1:$BA$1,0),0)+1))),
IF($M168="지정 캐릭터 PP",
  IF(AND(OR($B168=10,$B168=11),$M168=OFFSET($M168,-1,0)),OFFSET(Q168,-1,0),
    INT($O168*VLOOKUP($M168,$AN:$BA,MATCH($AX$1,$AN$1:$BA$1,0),0)*IF($O168&lt;=15,1,1+($O168-15)^0.5/8)*CHOOSE(MID($N168,7,1)+1,1,1.25,2))),
"그외없음")))))))</f>
        <v>삭제</v>
      </c>
      <c r="R168">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영웅등급"),VLOOKUP($M168,$AN:$BA,MATCH($AX$1,$AN$1:$BA$1,0),0),
IF(OR($M168="지정 캐릭터",IF(ISERROR(FIND("지정 캐릭터 LBP",$M168)),0,1)),
  IF(AND(OR($B168=10,$B168=11),$M168=OFFSET($M168,-1,0)),OFFSET(R168,-1,0),
    INT(VLOOKUP($M168,$AN:$BA,MATCH($AX$1,$AN$1:$BA$1,0),0)*(VLOOKUP($N168,[2]ActorTable!$1:$1048576,MATCH("표준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VLOOKUP($M168,$AN:$BA,MATCH($AX$1,$AN$1:$BA$1,0),0)+INT($I168*(VLOOKUP($M168,$AN:$BA,MATCH($AY$1,$AN$1:$BA$1,0),0)-VLOOKUP($M168,$AN:$BA,MATCH($AX$1,$AN$1:$BA$1,0),0)+1))),
IF($M168="지정 캐릭터 PP",
  IF(AND(OR($B168=10,$B168=11),$M168=OFFSET($M168,-1,0)),OFFSET(R168,-1,0),
    INT($O168*VLOOKUP($M168,$AN:$BA,MATCH($AX$1,$AN$1:$BA$1,0),0)*IF($O168&lt;=15,1,1+($O168-15)^0.5/8)*CHOOSE(MID($N168,7,1)+1,1,1.25,2)*(VLOOKUP($M168,$AN:$BA,MATCH($AY$1,$AN$1:$BA$1,0),0)+$I168*(VLOOKUP($M168,$AN:$BA,MATCH($AZ$1,$AN$1:$BA$1,0),0)-VLOOKUP($M168,$AN:$BA,MATCH($AY$1,$AN$1:$BA$1,0),0))))),
IF(OR($M168="안 지정 캐릭터 PP 일반등급",$M168="안 지정 캐릭터 PP 영웅등급"),
  IF(AND(OR($B168=10,$B168=11),$M168=OFFSET($M168,-1,0)),OFFSET(R168,-1,0),
    $O168*VLOOKUP($M168,$AN:$BA,MATCH($AX$1,$AN$1:$BA$1,0),0)),
"그외없음")))))))</f>
        <v>1100</v>
      </c>
      <c r="S168" t="str">
        <f ca="1">IF(OR(ISNUMBER(N168),N168="삭제"),"",
IF(LEFT(N168,5)="Equip",
  IF($BN$1&lt;VLOOKUP(N168,[1]EquipTable!$1:$1048576,MATCH("업데이트순번",[1]EquipTable!$1:$1,0),0),"업데이트순번이상",""),
IF(LEFT(N168,5)="Actor",
  IF($BW$1&lt;VLOOKUP(N168,[2]ActorTable!$1:$1048576,MATCH("업데이트순번",[2]ActorTable!$1:$1,0),0),"업데이트순번이상",""),
"그외없음")))</f>
        <v/>
      </c>
      <c r="T168">
        <f t="shared" ca="1" si="57"/>
        <v>0</v>
      </c>
      <c r="U168" t="s">
        <v>83</v>
      </c>
      <c r="V168" t="s">
        <v>266</v>
      </c>
      <c r="W168">
        <v>1</v>
      </c>
      <c r="X168" t="s">
        <v>129</v>
      </c>
      <c r="Z168">
        <v>9800</v>
      </c>
      <c r="AA168" t="str">
        <f t="shared" ca="1" si="58"/>
        <v>fe</v>
      </c>
      <c r="AB168" t="s">
        <v>83</v>
      </c>
      <c r="AC168" t="s">
        <v>263</v>
      </c>
      <c r="AD168">
        <v>1</v>
      </c>
      <c r="AE168" t="s">
        <v>129</v>
      </c>
      <c r="AG168">
        <v>800</v>
      </c>
      <c r="AH168" t="str">
        <f t="shared" si="59"/>
        <v/>
      </c>
      <c r="AI168" t="str">
        <f ca="1">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떠오르는 태양</v>
      </c>
      <c r="AJ168">
        <v>1</v>
      </c>
      <c r="AK168"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v>
      </c>
      <c r="AL168" t="str">
        <f t="shared" ca="1" si="60"/>
        <v>{"dy":17,"sl":6,"tp":"fe","vl":"Equip3002","cn":1,"pt":"GO","pr":800}</v>
      </c>
    </row>
    <row r="169" spans="1:38">
      <c r="A169">
        <v>17</v>
      </c>
      <c r="B169">
        <v>7</v>
      </c>
      <c r="C169">
        <f t="shared" si="53"/>
        <v>0</v>
      </c>
      <c r="D169">
        <f t="shared" ca="1" si="65"/>
        <v>0.36552028181214724</v>
      </c>
      <c r="E169">
        <f t="shared" ca="1" si="65"/>
        <v>0.54923187865759249</v>
      </c>
      <c r="F169">
        <f t="shared" ca="1" si="65"/>
        <v>0.59123957849111941</v>
      </c>
      <c r="G169">
        <f t="shared" ca="1" si="65"/>
        <v>0.68556254898956204</v>
      </c>
      <c r="H169">
        <f t="shared" ca="1" si="65"/>
        <v>0.84395563267506746</v>
      </c>
      <c r="I169">
        <f t="shared" ca="1" si="65"/>
        <v>0.58547415780792555</v>
      </c>
      <c r="M169" t="str">
        <f t="shared" ca="1" si="54"/>
        <v>지정 장비</v>
      </c>
      <c r="N169" t="str">
        <f t="shared" ca="1" si="55"/>
        <v>Equip6201</v>
      </c>
      <c r="O169">
        <f t="shared" ca="1" si="56"/>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GO</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INT(VLOOKUP($M169,$AN:$BA,MATCH($AX$1,$AN$1:$BA$1,0),0)*(VLOOKUP($N169,[2]ActorTable!$1:$1048576,MATCH("표준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VLOOKUP($M169,$AN:$BA,MATCH($AZ$1,$AN$1:$BA$1,0),0)+INT($H169*(VLOOKUP($M169,$AN:$BA,MATCH($BA$1,$AN$1:$BA$1,0),0)-VLOOKUP($M169,$AN:$BA,MATCH($AZ$1,$AN$1:$BA$1,0),0)+1))),
IF($M169="지정 캐릭터 PP",
  IF(AND(OR($B169=10,$B169=11),$M169=OFFSET($M169,-1,0)),OFFSET(Q169,-1,0),
    INT($O169*VLOOKUP($M169,$AN:$BA,MATCH($AX$1,$AN$1:$BA$1,0),0)*IF($O169&lt;=15,1,1+($O169-15)^0.5/8)*CHOOSE(MID($N169,7,1)+1,1,1.25,2))),
"그외없음")))))))</f>
        <v>삭제</v>
      </c>
      <c r="R169">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영웅등급"),VLOOKUP($M169,$AN:$BA,MATCH($AX$1,$AN$1:$BA$1,0),0),
IF(OR($M169="지정 캐릭터",IF(ISERROR(FIND("지정 캐릭터 LBP",$M169)),0,1)),
  IF(AND(OR($B169=10,$B169=11),$M169=OFFSET($M169,-1,0)),OFFSET(R169,-1,0),
    INT(VLOOKUP($M169,$AN:$BA,MATCH($AX$1,$AN$1:$BA$1,0),0)*(VLOOKUP($N169,[2]ActorTable!$1:$1048576,MATCH("표준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VLOOKUP($M169,$AN:$BA,MATCH($AX$1,$AN$1:$BA$1,0),0)+INT($I169*(VLOOKUP($M169,$AN:$BA,MATCH($AY$1,$AN$1:$BA$1,0),0)-VLOOKUP($M169,$AN:$BA,MATCH($AX$1,$AN$1:$BA$1,0),0)+1))),
IF($M169="지정 캐릭터 PP",
  IF(AND(OR($B169=10,$B169=11),$M169=OFFSET($M169,-1,0)),OFFSET(R169,-1,0),
    INT($O169*VLOOKUP($M169,$AN:$BA,MATCH($AX$1,$AN$1:$BA$1,0),0)*IF($O169&lt;=15,1,1+($O169-15)^0.5/8)*CHOOSE(MID($N169,7,1)+1,1,1.25,2)*(VLOOKUP($M169,$AN:$BA,MATCH($AY$1,$AN$1:$BA$1,0),0)+$I169*(VLOOKUP($M169,$AN:$BA,MATCH($AZ$1,$AN$1:$BA$1,0),0)-VLOOKUP($M169,$AN:$BA,MATCH($AY$1,$AN$1:$BA$1,0),0))))),
IF(OR($M169="안 지정 캐릭터 PP 일반등급",$M169="안 지정 캐릭터 PP 영웅등급"),
  IF(AND(OR($B169=10,$B169=11),$M169=OFFSET($M169,-1,0)),OFFSET(R169,-1,0),
    $O169*VLOOKUP($M169,$AN:$BA,MATCH($AX$1,$AN$1:$BA$1,0),0)),
"그외없음")))))))</f>
        <v>9500</v>
      </c>
      <c r="S169" t="str">
        <f ca="1">IF(OR(ISNUMBER(N169),N169="삭제"),"",
IF(LEFT(N169,5)="Equip",
  IF($BN$1&lt;VLOOKUP(N169,[1]EquipTable!$1:$1048576,MATCH("업데이트순번",[1]EquipTable!$1:$1,0),0),"업데이트순번이상",""),
IF(LEFT(N169,5)="Actor",
  IF($BW$1&lt;VLOOKUP(N169,[2]ActorTable!$1:$1048576,MATCH("업데이트순번",[2]ActorTable!$1:$1,0),0),"업데이트순번이상",""),
"그외없음")))</f>
        <v/>
      </c>
      <c r="T169">
        <f t="shared" ca="1" si="57"/>
        <v>0</v>
      </c>
      <c r="U169" t="s">
        <v>83</v>
      </c>
      <c r="V169" t="s">
        <v>308</v>
      </c>
      <c r="W169">
        <v>1</v>
      </c>
      <c r="X169" t="s">
        <v>133</v>
      </c>
      <c r="Y169">
        <v>29</v>
      </c>
      <c r="Z169">
        <v>18</v>
      </c>
      <c r="AA169" t="str">
        <f t="shared" ca="1" si="58"/>
        <v>fe</v>
      </c>
      <c r="AB169" t="s">
        <v>83</v>
      </c>
      <c r="AC169" t="s">
        <v>220</v>
      </c>
      <c r="AD169">
        <v>1</v>
      </c>
      <c r="AE169" t="s">
        <v>129</v>
      </c>
      <c r="AG169">
        <v>3600</v>
      </c>
      <c r="AH169" t="str">
        <f t="shared" si="59"/>
        <v/>
      </c>
      <c r="AI169" t="str">
        <f ca="1">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스켈레톤 쉴드</v>
      </c>
      <c r="AJ169">
        <v>1</v>
      </c>
      <c r="AK169"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v>
      </c>
      <c r="AL169" t="str">
        <f t="shared" ca="1" si="60"/>
        <v>{"dy":17,"sl":7,"tp":"fe","vl":"Equip7102","cn":1,"pt":"GO","pr":3600}</v>
      </c>
    </row>
    <row r="170" spans="1:38">
      <c r="A170">
        <v>17</v>
      </c>
      <c r="B170">
        <v>8</v>
      </c>
      <c r="C170">
        <f t="shared" si="53"/>
        <v>0</v>
      </c>
      <c r="D170">
        <f t="shared" ca="1" si="65"/>
        <v>0.93209667393108064</v>
      </c>
      <c r="E170">
        <f t="shared" ca="1" si="65"/>
        <v>0.98503903992698305</v>
      </c>
      <c r="F170">
        <f t="shared" ca="1" si="65"/>
        <v>0.65260799674884462</v>
      </c>
      <c r="G170">
        <f t="shared" ca="1" si="65"/>
        <v>0.11242450931572323</v>
      </c>
      <c r="H170">
        <f t="shared" ca="1" si="65"/>
        <v>0.75221621594632959</v>
      </c>
      <c r="I170">
        <f t="shared" ca="1" si="65"/>
        <v>0.94009265667358144</v>
      </c>
      <c r="M170" t="str">
        <f t="shared" ca="1" si="54"/>
        <v>삭제</v>
      </c>
      <c r="N170" t="str">
        <f t="shared" ca="1" si="55"/>
        <v>삭제</v>
      </c>
      <c r="O170" t="str">
        <f t="shared" ca="1" si="56"/>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INT(VLOOKUP($M170,$AN:$BA,MATCH($AX$1,$AN$1:$BA$1,0),0)*(VLOOKUP($N170,[2]ActorTable!$1:$1048576,MATCH("표준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VLOOKUP($M170,$AN:$BA,MATCH($AZ$1,$AN$1:$BA$1,0),0)+INT($H170*(VLOOKUP($M170,$AN:$BA,MATCH($BA$1,$AN$1:$BA$1,0),0)-VLOOKUP($M170,$AN:$BA,MATCH($AZ$1,$AN$1:$BA$1,0),0)+1))),
IF($M170="지정 캐릭터 PP",
  IF(AND(OR($B170=10,$B170=11),$M170=OFFSET($M170,-1,0)),OFFSET(Q170,-1,0),
    INT($O170*VLOOKUP($M170,$AN:$BA,MATCH($AX$1,$AN$1:$BA$1,0),0)*IF($O170&lt;=15,1,1+($O170-15)^0.5/8)*CHOOSE(MID($N170,7,1)+1,1,1.25,2))),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영웅등급"),VLOOKUP($M170,$AN:$BA,MATCH($AX$1,$AN$1:$BA$1,0),0),
IF(OR($M170="지정 캐릭터",IF(ISERROR(FIND("지정 캐릭터 LBP",$M170)),0,1)),
  IF(AND(OR($B170=10,$B170=11),$M170=OFFSET($M170,-1,0)),OFFSET(R170,-1,0),
    INT(VLOOKUP($M170,$AN:$BA,MATCH($AX$1,$AN$1:$BA$1,0),0)*(VLOOKUP($N170,[2]ActorTable!$1:$1048576,MATCH("표준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VLOOKUP($M170,$AN:$BA,MATCH($AX$1,$AN$1:$BA$1,0),0)+INT($I170*(VLOOKUP($M170,$AN:$BA,MATCH($AY$1,$AN$1:$BA$1,0),0)-VLOOKUP($M170,$AN:$BA,MATCH($AX$1,$AN$1:$BA$1,0),0)+1))),
IF($M170="지정 캐릭터 PP",
  IF(AND(OR($B170=10,$B170=11),$M170=OFFSET($M170,-1,0)),OFFSET(R170,-1,0),
    INT($O170*VLOOKUP($M170,$AN:$BA,MATCH($AX$1,$AN$1:$BA$1,0),0)*IF($O170&lt;=15,1,1+($O170-15)^0.5/8)*CHOOSE(MID($N170,7,1)+1,1,1.25,2)*(VLOOKUP($M170,$AN:$BA,MATCH($AY$1,$AN$1:$BA$1,0),0)+$I170*(VLOOKUP($M170,$AN:$BA,MATCH($AZ$1,$AN$1:$BA$1,0),0)-VLOOKUP($M170,$AN:$BA,MATCH($AY$1,$AN$1:$BA$1,0),0))))),
IF(OR($M170="안 지정 캐릭터 PP 일반등급",$M170="안 지정 캐릭터 PP 영웅등급"),
  IF(AND(OR($B170=10,$B170=11),$M170=OFFSET($M170,-1,0)),OFFSET(R170,-1,0),
    $O170*VLOOKUP($M170,$AN:$BA,MATCH($AX$1,$AN$1:$BA$1,0),0)),
"그외없음")))))))</f>
        <v>삭제</v>
      </c>
      <c r="S170" t="str">
        <f ca="1">IF(OR(ISNUMBER(N170),N170="삭제"),"",
IF(LEFT(N170,5)="Equip",
  IF($BN$1&lt;VLOOKUP(N170,[1]EquipTable!$1:$1048576,MATCH("업데이트순번",[1]EquipTable!$1:$1,0),0),"업데이트순번이상",""),
IF(LEFT(N170,5)="Actor",
  IF($BW$1&lt;VLOOKUP(N170,[2]ActorTable!$1:$1048576,MATCH("업데이트순번",[2]ActorTable!$1:$1,0),0),"업데이트순번이상",""),
"그외없음")))</f>
        <v/>
      </c>
      <c r="T170">
        <f t="shared" ca="1" si="57"/>
        <v>0</v>
      </c>
      <c r="AA170" t="str">
        <f t="shared" ca="1" si="58"/>
        <v/>
      </c>
      <c r="AH170" t="str">
        <f t="shared" si="59"/>
        <v/>
      </c>
      <c r="AI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
      </c>
      <c r="AJ170">
        <v>1</v>
      </c>
      <c r="AK170"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v>
      </c>
      <c r="AL170" t="str">
        <f t="shared" ca="1" si="60"/>
        <v>{"dy":17,"sl":8}</v>
      </c>
    </row>
    <row r="171" spans="1:38">
      <c r="A171">
        <v>17</v>
      </c>
      <c r="B171">
        <v>9</v>
      </c>
      <c r="C171">
        <f t="shared" si="53"/>
        <v>0</v>
      </c>
      <c r="D171">
        <f t="shared" ca="1" si="65"/>
        <v>0.8775721689861411</v>
      </c>
      <c r="E171">
        <f t="shared" ca="1" si="65"/>
        <v>7.5628963100971891E-2</v>
      </c>
      <c r="F171">
        <f t="shared" ca="1" si="65"/>
        <v>0.73966539876650461</v>
      </c>
      <c r="G171">
        <f t="shared" ca="1" si="65"/>
        <v>0.12517173545666582</v>
      </c>
      <c r="H171">
        <f t="shared" ca="1" si="65"/>
        <v>0.59949257771671949</v>
      </c>
      <c r="I171">
        <f t="shared" ca="1" si="65"/>
        <v>0.28394293789636849</v>
      </c>
      <c r="M171" t="str">
        <f t="shared" ca="1" si="54"/>
        <v>삭제</v>
      </c>
      <c r="N171" t="str">
        <f t="shared" ca="1" si="55"/>
        <v>삭제</v>
      </c>
      <c r="O171" t="str">
        <f t="shared" ca="1" si="56"/>
        <v>삭제</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INT(VLOOKUP($M171,$AN:$BA,MATCH($AX$1,$AN$1:$BA$1,0),0)*(VLOOKUP($N171,[2]ActorTable!$1:$1048576,MATCH("표준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VLOOKUP($M171,$AN:$BA,MATCH($AZ$1,$AN$1:$BA$1,0),0)+INT($H171*(VLOOKUP($M171,$AN:$BA,MATCH($BA$1,$AN$1:$BA$1,0),0)-VLOOKUP($M171,$AN:$BA,MATCH($AZ$1,$AN$1:$BA$1,0),0)+1))),
IF($M171="지정 캐릭터 PP",
  IF(AND(OR($B171=10,$B171=11),$M171=OFFSET($M171,-1,0)),OFFSET(Q171,-1,0),
    INT($O171*VLOOKUP($M171,$AN:$BA,MATCH($AX$1,$AN$1:$BA$1,0),0)*IF($O171&lt;=15,1,1+($O171-15)^0.5/8)*CHOOSE(MID($N171,7,1)+1,1,1.25,2))),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영웅등급"),VLOOKUP($M171,$AN:$BA,MATCH($AX$1,$AN$1:$BA$1,0),0),
IF(OR($M171="지정 캐릭터",IF(ISERROR(FIND("지정 캐릭터 LBP",$M171)),0,1)),
  IF(AND(OR($B171=10,$B171=11),$M171=OFFSET($M171,-1,0)),OFFSET(R171,-1,0),
    INT(VLOOKUP($M171,$AN:$BA,MATCH($AX$1,$AN$1:$BA$1,0),0)*(VLOOKUP($N171,[2]ActorTable!$1:$1048576,MATCH("표준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VLOOKUP($M171,$AN:$BA,MATCH($AX$1,$AN$1:$BA$1,0),0)+INT($I171*(VLOOKUP($M171,$AN:$BA,MATCH($AY$1,$AN$1:$BA$1,0),0)-VLOOKUP($M171,$AN:$BA,MATCH($AX$1,$AN$1:$BA$1,0),0)+1))),
IF($M171="지정 캐릭터 PP",
  IF(AND(OR($B171=10,$B171=11),$M171=OFFSET($M171,-1,0)),OFFSET(R171,-1,0),
    INT($O171*VLOOKUP($M171,$AN:$BA,MATCH($AX$1,$AN$1:$BA$1,0),0)*IF($O171&lt;=15,1,1+($O171-15)^0.5/8)*CHOOSE(MID($N171,7,1)+1,1,1.25,2)*(VLOOKUP($M171,$AN:$BA,MATCH($AY$1,$AN$1:$BA$1,0),0)+$I171*(VLOOKUP($M171,$AN:$BA,MATCH($AZ$1,$AN$1:$BA$1,0),0)-VLOOKUP($M171,$AN:$BA,MATCH($AY$1,$AN$1:$BA$1,0),0))))),
IF(OR($M171="안 지정 캐릭터 PP 일반등급",$M171="안 지정 캐릭터 PP 영웅등급"),
  IF(AND(OR($B171=10,$B171=11),$M171=OFFSET($M171,-1,0)),OFFSET(R171,-1,0),
    $O171*VLOOKUP($M171,$AN:$BA,MATCH($AX$1,$AN$1:$BA$1,0),0)),
"그외없음")))))))</f>
        <v>삭제</v>
      </c>
      <c r="S171" t="str">
        <f ca="1">IF(OR(ISNUMBER(N171),N171="삭제"),"",
IF(LEFT(N171,5)="Equip",
  IF($BN$1&lt;VLOOKUP(N171,[1]EquipTable!$1:$1048576,MATCH("업데이트순번",[1]EquipTable!$1:$1,0),0),"업데이트순번이상",""),
IF(LEFT(N171,5)="Actor",
  IF($BW$1&lt;VLOOKUP(N171,[2]ActorTable!$1:$1048576,MATCH("업데이트순번",[2]ActorTable!$1:$1,0),0),"업데이트순번이상",""),
"그외없음")))</f>
        <v/>
      </c>
      <c r="T171">
        <f t="shared" ca="1" si="57"/>
        <v>0</v>
      </c>
      <c r="AA171" t="str">
        <f t="shared" ca="1" si="58"/>
        <v/>
      </c>
      <c r="AH171" t="str">
        <f t="shared" si="59"/>
        <v/>
      </c>
      <c r="AI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
      </c>
      <c r="AJ171">
        <v>1</v>
      </c>
      <c r="AK171"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v>
      </c>
      <c r="AL171" t="str">
        <f t="shared" ca="1" si="60"/>
        <v>{"dy":17,"sl":9}</v>
      </c>
    </row>
    <row r="172" spans="1:38">
      <c r="A172">
        <v>18</v>
      </c>
      <c r="B172">
        <v>0</v>
      </c>
      <c r="C172">
        <f t="shared" si="53"/>
        <v>0</v>
      </c>
      <c r="D172">
        <f t="shared" ref="D172:I181" ca="1" si="66">RAND()</f>
        <v>0.77348203026279527</v>
      </c>
      <c r="E172">
        <f t="shared" ca="1" si="66"/>
        <v>0.26491025015365055</v>
      </c>
      <c r="F172">
        <f t="shared" ca="1" si="66"/>
        <v>0.57030369052525376</v>
      </c>
      <c r="G172">
        <f t="shared" ca="1" si="66"/>
        <v>0.17210896304602885</v>
      </c>
      <c r="H172">
        <f t="shared" ca="1" si="66"/>
        <v>0.1238814108752555</v>
      </c>
      <c r="I172">
        <f t="shared" ca="1" si="66"/>
        <v>4.3113542139250005E-2</v>
      </c>
      <c r="M172" t="str">
        <f t="shared" ca="1" si="54"/>
        <v>지정 장비</v>
      </c>
      <c r="N172" t="str">
        <f t="shared" ca="1" si="55"/>
        <v>Equip2102</v>
      </c>
      <c r="O172">
        <f t="shared" ca="1" si="56"/>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GO</v>
      </c>
      <c r="Q172" t="str">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INT(VLOOKUP($M172,$AN:$BA,MATCH($AX$1,$AN$1:$BA$1,0),0)*(VLOOKUP($N172,[2]ActorTable!$1:$1048576,MATCH("표준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VLOOKUP($M172,$AN:$BA,MATCH($AZ$1,$AN$1:$BA$1,0),0)+INT($H172*(VLOOKUP($M172,$AN:$BA,MATCH($BA$1,$AN$1:$BA$1,0),0)-VLOOKUP($M172,$AN:$BA,MATCH($AZ$1,$AN$1:$BA$1,0),0)+1))),
IF($M172="지정 캐릭터 PP",
  IF(AND(OR($B172=10,$B172=11),$M172=OFFSET($M172,-1,0)),OFFSET(Q172,-1,0),
    INT($O172*VLOOKUP($M172,$AN:$BA,MATCH($AX$1,$AN$1:$BA$1,0),0)*IF($O172&lt;=15,1,1+($O172-15)^0.5/8)*CHOOSE(MID($N172,7,1)+1,1,1.25,2))),
"그외없음")))))))</f>
        <v>삭제</v>
      </c>
      <c r="R172">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영웅등급"),VLOOKUP($M172,$AN:$BA,MATCH($AX$1,$AN$1:$BA$1,0),0),
IF(OR($M172="지정 캐릭터",IF(ISERROR(FIND("지정 캐릭터 LBP",$M172)),0,1)),
  IF(AND(OR($B172=10,$B172=11),$M172=OFFSET($M172,-1,0)),OFFSET(R172,-1,0),
    INT(VLOOKUP($M172,$AN:$BA,MATCH($AX$1,$AN$1:$BA$1,0),0)*(VLOOKUP($N172,[2]ActorTable!$1:$1048576,MATCH("표준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VLOOKUP($M172,$AN:$BA,MATCH($AX$1,$AN$1:$BA$1,0),0)+INT($I172*(VLOOKUP($M172,$AN:$BA,MATCH($AY$1,$AN$1:$BA$1,0),0)-VLOOKUP($M172,$AN:$BA,MATCH($AX$1,$AN$1:$BA$1,0),0)+1))),
IF($M172="지정 캐릭터 PP",
  IF(AND(OR($B172=10,$B172=11),$M172=OFFSET($M172,-1,0)),OFFSET(R172,-1,0),
    INT($O172*VLOOKUP($M172,$AN:$BA,MATCH($AX$1,$AN$1:$BA$1,0),0)*IF($O172&lt;=15,1,1+($O172-15)^0.5/8)*CHOOSE(MID($N172,7,1)+1,1,1.25,2)*(VLOOKUP($M172,$AN:$BA,MATCH($AY$1,$AN$1:$BA$1,0),0)+$I172*(VLOOKUP($M172,$AN:$BA,MATCH($AZ$1,$AN$1:$BA$1,0),0)-VLOOKUP($M172,$AN:$BA,MATCH($AY$1,$AN$1:$BA$1,0),0))))),
IF(OR($M172="안 지정 캐릭터 PP 일반등급",$M172="안 지정 캐릭터 PP 영웅등급"),
  IF(AND(OR($B172=10,$B172=11),$M172=OFFSET($M172,-1,0)),OFFSET(R172,-1,0),
    $O172*VLOOKUP($M172,$AN:$BA,MATCH($AX$1,$AN$1:$BA$1,0),0)),
"그외없음")))))))</f>
        <v>1000</v>
      </c>
      <c r="S172" t="str">
        <f ca="1">IF(OR(ISNUMBER(N172),N172="삭제"),"",
IF(LEFT(N172,5)="Equip",
  IF($BN$1&lt;VLOOKUP(N172,[1]EquipTable!$1:$1048576,MATCH("업데이트순번",[1]EquipTable!$1:$1,0),0),"업데이트순번이상",""),
IF(LEFT(N172,5)="Actor",
  IF($BW$1&lt;VLOOKUP(N172,[2]ActorTable!$1:$1048576,MATCH("업데이트순번",[2]ActorTable!$1:$1,0),0),"업데이트순번이상",""),
"그외없음")))</f>
        <v/>
      </c>
      <c r="T172">
        <f t="shared" ca="1" si="57"/>
        <v>0</v>
      </c>
      <c r="U172" t="s">
        <v>83</v>
      </c>
      <c r="V172" t="s">
        <v>304</v>
      </c>
      <c r="W172">
        <v>1</v>
      </c>
      <c r="X172" t="s">
        <v>129</v>
      </c>
      <c r="Z172">
        <v>1300</v>
      </c>
      <c r="AA172" t="str">
        <f t="shared" ca="1" si="58"/>
        <v>fe</v>
      </c>
      <c r="AB172" t="s">
        <v>83</v>
      </c>
      <c r="AC172" t="s">
        <v>195</v>
      </c>
      <c r="AD172">
        <v>1</v>
      </c>
      <c r="AE172" t="s">
        <v>129</v>
      </c>
      <c r="AG172">
        <v>600</v>
      </c>
      <c r="AH172" t="str">
        <f t="shared" si="59"/>
        <v/>
      </c>
      <c r="AI172" t="str">
        <f ca="1">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블레이드 보우</v>
      </c>
      <c r="AJ172">
        <v>1</v>
      </c>
      <c r="AK172"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v>
      </c>
      <c r="AL172" t="str">
        <f t="shared" ca="1" si="60"/>
        <v>{"dy":18,"sl":0,"tp":"fe","vl":"Equip2002","cn":1,"pt":"GO","pr":600}</v>
      </c>
    </row>
    <row r="173" spans="1:38">
      <c r="A173">
        <v>18</v>
      </c>
      <c r="B173">
        <v>1</v>
      </c>
      <c r="C173">
        <f t="shared" si="53"/>
        <v>0</v>
      </c>
      <c r="D173">
        <f t="shared" ca="1" si="66"/>
        <v>0.59843805692107965</v>
      </c>
      <c r="E173">
        <f t="shared" ca="1" si="66"/>
        <v>0.43338057582941558</v>
      </c>
      <c r="F173">
        <f t="shared" ca="1" si="66"/>
        <v>0.48291507027350078</v>
      </c>
      <c r="G173">
        <f t="shared" ca="1" si="66"/>
        <v>0.83654008718759776</v>
      </c>
      <c r="H173">
        <f t="shared" ca="1" si="66"/>
        <v>0.15460952772045811</v>
      </c>
      <c r="I173">
        <f t="shared" ca="1" si="66"/>
        <v>2.7977892271007887E-2</v>
      </c>
      <c r="M173" t="str">
        <f t="shared" ca="1" si="54"/>
        <v>지정 장비</v>
      </c>
      <c r="N173" t="str">
        <f t="shared" ca="1" si="55"/>
        <v>Equip3302</v>
      </c>
      <c r="O173">
        <f t="shared" ca="1" si="56"/>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GO</v>
      </c>
      <c r="Q173" t="str">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INT(VLOOKUP($M173,$AN:$BA,MATCH($AX$1,$AN$1:$BA$1,0),0)*(VLOOKUP($N173,[2]ActorTable!$1:$1048576,MATCH("표준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VLOOKUP($M173,$AN:$BA,MATCH($AZ$1,$AN$1:$BA$1,0),0)+INT($H173*(VLOOKUP($M173,$AN:$BA,MATCH($BA$1,$AN$1:$BA$1,0),0)-VLOOKUP($M173,$AN:$BA,MATCH($AZ$1,$AN$1:$BA$1,0),0)+1))),
IF($M173="지정 캐릭터 PP",
  IF(AND(OR($B173=10,$B173=11),$M173=OFFSET($M173,-1,0)),OFFSET(Q173,-1,0),
    INT($O173*VLOOKUP($M173,$AN:$BA,MATCH($AX$1,$AN$1:$BA$1,0),0)*IF($O173&lt;=15,1,1+($O173-15)^0.5/8)*CHOOSE(MID($N173,7,1)+1,1,1.25,2))),
"그외없음")))))))</f>
        <v>삭제</v>
      </c>
      <c r="R173">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영웅등급"),VLOOKUP($M173,$AN:$BA,MATCH($AX$1,$AN$1:$BA$1,0),0),
IF(OR($M173="지정 캐릭터",IF(ISERROR(FIND("지정 캐릭터 LBP",$M173)),0,1)),
  IF(AND(OR($B173=10,$B173=11),$M173=OFFSET($M173,-1,0)),OFFSET(R173,-1,0),
    INT(VLOOKUP($M173,$AN:$BA,MATCH($AX$1,$AN$1:$BA$1,0),0)*(VLOOKUP($N173,[2]ActorTable!$1:$1048576,MATCH("표준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VLOOKUP($M173,$AN:$BA,MATCH($AX$1,$AN$1:$BA$1,0),0)+INT($I173*(VLOOKUP($M173,$AN:$BA,MATCH($AY$1,$AN$1:$BA$1,0),0)-VLOOKUP($M173,$AN:$BA,MATCH($AX$1,$AN$1:$BA$1,0),0)+1))),
IF($M173="지정 캐릭터 PP",
  IF(AND(OR($B173=10,$B173=11),$M173=OFFSET($M173,-1,0)),OFFSET(R173,-1,0),
    INT($O173*VLOOKUP($M173,$AN:$BA,MATCH($AX$1,$AN$1:$BA$1,0),0)*IF($O173&lt;=15,1,1+($O173-15)^0.5/8)*CHOOSE(MID($N173,7,1)+1,1,1.25,2)*(VLOOKUP($M173,$AN:$BA,MATCH($AY$1,$AN$1:$BA$1,0),0)+$I173*(VLOOKUP($M173,$AN:$BA,MATCH($AZ$1,$AN$1:$BA$1,0),0)-VLOOKUP($M173,$AN:$BA,MATCH($AY$1,$AN$1:$BA$1,0),0))))),
IF(OR($M173="안 지정 캐릭터 PP 일반등급",$M173="안 지정 캐릭터 PP 영웅등급"),
  IF(AND(OR($B173=10,$B173=11),$M173=OFFSET($M173,-1,0)),OFFSET(R173,-1,0),
    $O173*VLOOKUP($M173,$AN:$BA,MATCH($AX$1,$AN$1:$BA$1,0),0)),
"그외없음")))))))</f>
        <v>7000</v>
      </c>
      <c r="S173" t="str">
        <f ca="1">IF(OR(ISNUMBER(N173),N173="삭제"),"",
IF(LEFT(N173,5)="Equip",
  IF($BN$1&lt;VLOOKUP(N173,[1]EquipTable!$1:$1048576,MATCH("업데이트순번",[1]EquipTable!$1:$1,0),0),"업데이트순번이상",""),
IF(LEFT(N173,5)="Actor",
  IF($BW$1&lt;VLOOKUP(N173,[2]ActorTable!$1:$1048576,MATCH("업데이트순번",[2]ActorTable!$1:$1,0),0),"업데이트순번이상",""),
"그외없음")))</f>
        <v/>
      </c>
      <c r="T173">
        <f t="shared" ca="1" si="57"/>
        <v>0</v>
      </c>
      <c r="U173" t="s">
        <v>83</v>
      </c>
      <c r="V173" t="s">
        <v>196</v>
      </c>
      <c r="W173">
        <v>1</v>
      </c>
      <c r="X173" t="s">
        <v>129</v>
      </c>
      <c r="Z173">
        <v>7800</v>
      </c>
      <c r="AA173" t="str">
        <f t="shared" ca="1" si="58"/>
        <v>fe</v>
      </c>
      <c r="AB173" t="s">
        <v>83</v>
      </c>
      <c r="AC173" t="s">
        <v>115</v>
      </c>
      <c r="AD173">
        <v>1</v>
      </c>
      <c r="AE173" t="s">
        <v>129</v>
      </c>
      <c r="AG173">
        <v>1000</v>
      </c>
      <c r="AH173" t="str">
        <f t="shared" si="59"/>
        <v/>
      </c>
      <c r="AI173" t="str">
        <f ca="1">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이국의 무기</v>
      </c>
      <c r="AJ173">
        <v>1</v>
      </c>
      <c r="AK173"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v>
      </c>
      <c r="AL173" t="str">
        <f t="shared" ca="1" si="60"/>
        <v>{"dy":18,"sl":1,"tp":"fe","vl":"Equip0102","cn":1,"pt":"GO","pr":1000}</v>
      </c>
    </row>
    <row r="174" spans="1:38">
      <c r="A174">
        <v>18</v>
      </c>
      <c r="B174">
        <v>2</v>
      </c>
      <c r="C174">
        <f t="shared" si="53"/>
        <v>0</v>
      </c>
      <c r="D174">
        <f t="shared" ca="1" si="66"/>
        <v>0.12617379237530946</v>
      </c>
      <c r="E174">
        <f t="shared" ca="1" si="66"/>
        <v>0.2044516702958783</v>
      </c>
      <c r="F174">
        <f t="shared" ca="1" si="66"/>
        <v>4.1238892329547361E-2</v>
      </c>
      <c r="G174">
        <f t="shared" ca="1" si="66"/>
        <v>0.49368015007927379</v>
      </c>
      <c r="H174">
        <f t="shared" ca="1" si="66"/>
        <v>7.7145325632515749E-2</v>
      </c>
      <c r="I174">
        <f t="shared" ca="1" si="66"/>
        <v>0.4868994087400994</v>
      </c>
      <c r="M174" t="str">
        <f t="shared" ca="1" si="54"/>
        <v>안 지정 캐릭터 PP 영웅등급</v>
      </c>
      <c r="N174">
        <f t="shared" ca="1" si="55"/>
        <v>20445</v>
      </c>
      <c r="O174">
        <f t="shared" ca="1" si="56"/>
        <v>10</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INT(VLOOKUP($M174,$AN:$BA,MATCH($AX$1,$AN$1:$BA$1,0),0)*(VLOOKUP($N174,[2]ActorTable!$1:$1048576,MATCH("표준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VLOOKUP($M174,$AN:$BA,MATCH($AZ$1,$AN$1:$BA$1,0),0)+INT($H174*(VLOOKUP($M174,$AN:$BA,MATCH($BA$1,$AN$1:$BA$1,0),0)-VLOOKUP($M174,$AN:$BA,MATCH($AZ$1,$AN$1:$BA$1,0),0)+1))),
IF($M174="지정 캐릭터 PP",
  IF(AND(OR($B174=10,$B174=11),$M174=OFFSET($M174,-1,0)),OFFSET(Q174,-1,0),
    INT($O174*VLOOKUP($M174,$AN:$BA,MATCH($AX$1,$AN$1:$BA$1,0),0)*IF($O174&lt;=15,1,1+($O174-15)^0.5/8)*CHOOSE(MID($N174,7,1)+1,1,1.25,2))),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영웅등급"),VLOOKUP($M174,$AN:$BA,MATCH($AX$1,$AN$1:$BA$1,0),0),
IF(OR($M174="지정 캐릭터",IF(ISERROR(FIND("지정 캐릭터 LBP",$M174)),0,1)),
  IF(AND(OR($B174=10,$B174=11),$M174=OFFSET($M174,-1,0)),OFFSET(R174,-1,0),
    INT(VLOOKUP($M174,$AN:$BA,MATCH($AX$1,$AN$1:$BA$1,0),0)*(VLOOKUP($N174,[2]ActorTable!$1:$1048576,MATCH("표준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VLOOKUP($M174,$AN:$BA,MATCH($AX$1,$AN$1:$BA$1,0),0)+INT($I174*(VLOOKUP($M174,$AN:$BA,MATCH($AY$1,$AN$1:$BA$1,0),0)-VLOOKUP($M174,$AN:$BA,MATCH($AX$1,$AN$1:$BA$1,0),0)+1))),
IF($M174="지정 캐릭터 PP",
  IF(AND(OR($B174=10,$B174=11),$M174=OFFSET($M174,-1,0)),OFFSET(R174,-1,0),
    INT($O174*VLOOKUP($M174,$AN:$BA,MATCH($AX$1,$AN$1:$BA$1,0),0)*IF($O174&lt;=15,1,1+($O174-15)^0.5/8)*CHOOSE(MID($N174,7,1)+1,1,1.25,2)*(VLOOKUP($M174,$AN:$BA,MATCH($AY$1,$AN$1:$BA$1,0),0)+$I174*(VLOOKUP($M174,$AN:$BA,MATCH($AZ$1,$AN$1:$BA$1,0),0)-VLOOKUP($M174,$AN:$BA,MATCH($AY$1,$AN$1:$BA$1,0),0))))),
IF(OR($M174="안 지정 캐릭터 PP 일반등급",$M174="안 지정 캐릭터 PP 영웅등급"),
  IF(AND(OR($B174=10,$B174=11),$M174=OFFSET($M174,-1,0)),OFFSET(R174,-1,0),
    $O174*VLOOKUP($M174,$AN:$BA,MATCH($AX$1,$AN$1:$BA$1,0),0)),
"그외없음")))))))</f>
        <v>1000</v>
      </c>
      <c r="S174" t="str">
        <f ca="1">IF(OR(ISNUMBER(N174),N174="삭제"),"",
IF(LEFT(N174,5)="Equip",
  IF($BN$1&lt;VLOOKUP(N174,[1]EquipTable!$1:$1048576,MATCH("업데이트순번",[1]EquipTable!$1:$1,0),0),"업데이트순번이상",""),
IF(LEFT(N174,5)="Actor",
  IF($BW$1&lt;VLOOKUP(N174,[2]ActorTable!$1:$1048576,MATCH("업데이트순번",[2]ActorTable!$1:$1,0),0),"업데이트순번이상",""),
"그외없음")))</f>
        <v/>
      </c>
      <c r="T174">
        <f t="shared" ca="1" si="57"/>
        <v>0</v>
      </c>
      <c r="U174" t="s">
        <v>92</v>
      </c>
      <c r="V174">
        <v>88695</v>
      </c>
      <c r="W174">
        <v>14</v>
      </c>
      <c r="X174" t="s">
        <v>129</v>
      </c>
      <c r="Z174">
        <v>1400</v>
      </c>
      <c r="AA174" t="str">
        <f t="shared" ca="1" si="58"/>
        <v>uph</v>
      </c>
      <c r="AB174" t="s">
        <v>92</v>
      </c>
      <c r="AC174">
        <v>62291</v>
      </c>
      <c r="AD174">
        <v>12</v>
      </c>
      <c r="AE174" t="s">
        <v>129</v>
      </c>
      <c r="AG174">
        <v>1200</v>
      </c>
      <c r="AH174" t="str">
        <f t="shared" si="59"/>
        <v/>
      </c>
      <c r="AI174" t="str">
        <f>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
      </c>
      <c r="AJ174">
        <v>1</v>
      </c>
      <c r="AK174"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v>
      </c>
      <c r="AL174" t="str">
        <f t="shared" ca="1" si="60"/>
        <v>{"dy":18,"sl":2,"tp":"uph","vl":"62291","cn":12,"pt":"GO","pr":1200}</v>
      </c>
    </row>
    <row r="175" spans="1:38">
      <c r="A175">
        <v>18</v>
      </c>
      <c r="B175">
        <v>3</v>
      </c>
      <c r="C175">
        <f t="shared" si="53"/>
        <v>0</v>
      </c>
      <c r="D175">
        <f t="shared" ca="1" si="66"/>
        <v>0.8115403222432509</v>
      </c>
      <c r="E175">
        <f t="shared" ca="1" si="66"/>
        <v>0.46029877451500567</v>
      </c>
      <c r="F175">
        <f t="shared" ca="1" si="66"/>
        <v>0.35281958393908819</v>
      </c>
      <c r="G175">
        <f t="shared" ca="1" si="66"/>
        <v>0.56000905371166454</v>
      </c>
      <c r="H175">
        <f t="shared" ca="1" si="66"/>
        <v>0.3104029269279156</v>
      </c>
      <c r="I175">
        <f t="shared" ca="1" si="66"/>
        <v>0.80471267461876794</v>
      </c>
      <c r="M175" t="str">
        <f t="shared" ca="1" si="54"/>
        <v>안 지정 캐릭터 PP 일반등급</v>
      </c>
      <c r="N175">
        <f t="shared" ca="1" si="55"/>
        <v>46029</v>
      </c>
      <c r="O175">
        <f t="shared" ca="1" si="56"/>
        <v>11</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INT(VLOOKUP($M175,$AN:$BA,MATCH($AX$1,$AN$1:$BA$1,0),0)*(VLOOKUP($N175,[2]ActorTable!$1:$1048576,MATCH("표준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VLOOKUP($M175,$AN:$BA,MATCH($AZ$1,$AN$1:$BA$1,0),0)+INT($H175*(VLOOKUP($M175,$AN:$BA,MATCH($BA$1,$AN$1:$BA$1,0),0)-VLOOKUP($M175,$AN:$BA,MATCH($AZ$1,$AN$1:$BA$1,0),0)+1))),
IF($M175="지정 캐릭터 PP",
  IF(AND(OR($B175=10,$B175=11),$M175=OFFSET($M175,-1,0)),OFFSET(Q175,-1,0),
    INT($O175*VLOOKUP($M175,$AN:$BA,MATCH($AX$1,$AN$1:$BA$1,0),0)*IF($O175&lt;=15,1,1+($O175-15)^0.5/8)*CHOOSE(MID($N175,7,1)+1,1,1.25,2))),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영웅등급"),VLOOKUP($M175,$AN:$BA,MATCH($AX$1,$AN$1:$BA$1,0),0),
IF(OR($M175="지정 캐릭터",IF(ISERROR(FIND("지정 캐릭터 LBP",$M175)),0,1)),
  IF(AND(OR($B175=10,$B175=11),$M175=OFFSET($M175,-1,0)),OFFSET(R175,-1,0),
    INT(VLOOKUP($M175,$AN:$BA,MATCH($AX$1,$AN$1:$BA$1,0),0)*(VLOOKUP($N175,[2]ActorTable!$1:$1048576,MATCH("표준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VLOOKUP($M175,$AN:$BA,MATCH($AX$1,$AN$1:$BA$1,0),0)+INT($I175*(VLOOKUP($M175,$AN:$BA,MATCH($AY$1,$AN$1:$BA$1,0),0)-VLOOKUP($M175,$AN:$BA,MATCH($AX$1,$AN$1:$BA$1,0),0)+1))),
IF($M175="지정 캐릭터 PP",
  IF(AND(OR($B175=10,$B175=11),$M175=OFFSET($M175,-1,0)),OFFSET(R175,-1,0),
    INT($O175*VLOOKUP($M175,$AN:$BA,MATCH($AX$1,$AN$1:$BA$1,0),0)*IF($O175&lt;=15,1,1+($O175-15)^0.5/8)*CHOOSE(MID($N175,7,1)+1,1,1.25,2)*(VLOOKUP($M175,$AN:$BA,MATCH($AY$1,$AN$1:$BA$1,0),0)+$I175*(VLOOKUP($M175,$AN:$BA,MATCH($AZ$1,$AN$1:$BA$1,0),0)-VLOOKUP($M175,$AN:$BA,MATCH($AY$1,$AN$1:$BA$1,0),0))))),
IF(OR($M175="안 지정 캐릭터 PP 일반등급",$M175="안 지정 캐릭터 PP 영웅등급"),
  IF(AND(OR($B175=10,$B175=11),$M175=OFFSET($M175,-1,0)),OFFSET(R175,-1,0),
    $O175*VLOOKUP($M175,$AN:$BA,MATCH($AX$1,$AN$1:$BA$1,0),0)),
"그외없음")))))))</f>
        <v>1100</v>
      </c>
      <c r="S175" t="str">
        <f ca="1">IF(OR(ISNUMBER(N175),N175="삭제"),"",
IF(LEFT(N175,5)="Equip",
  IF($BN$1&lt;VLOOKUP(N175,[1]EquipTable!$1:$1048576,MATCH("업데이트순번",[1]EquipTable!$1:$1,0),0),"업데이트순번이상",""),
IF(LEFT(N175,5)="Actor",
  IF($BW$1&lt;VLOOKUP(N175,[2]ActorTable!$1:$1048576,MATCH("업데이트순번",[2]ActorTable!$1:$1,0),0),"업데이트순번이상",""),
"그외없음")))</f>
        <v/>
      </c>
      <c r="T175">
        <f t="shared" ca="1" si="57"/>
        <v>0</v>
      </c>
      <c r="U175" t="s">
        <v>93</v>
      </c>
      <c r="V175">
        <v>471</v>
      </c>
      <c r="W175">
        <v>9</v>
      </c>
      <c r="X175" t="s">
        <v>129</v>
      </c>
      <c r="Z175">
        <v>900</v>
      </c>
      <c r="AA175" t="str">
        <f t="shared" ca="1" si="58"/>
        <v>upn</v>
      </c>
      <c r="AB175" t="s">
        <v>93</v>
      </c>
      <c r="AC175">
        <v>81398</v>
      </c>
      <c r="AD175">
        <v>13</v>
      </c>
      <c r="AE175" t="s">
        <v>129</v>
      </c>
      <c r="AG175">
        <v>1300</v>
      </c>
      <c r="AH175" t="str">
        <f t="shared" si="59"/>
        <v/>
      </c>
      <c r="AI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J175">
        <v>1</v>
      </c>
      <c r="AK175"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v>
      </c>
      <c r="AL175" t="str">
        <f t="shared" ca="1" si="60"/>
        <v>{"dy":18,"sl":3,"tp":"upn","vl":"81398","cn":13,"pt":"GO","pr":1300}</v>
      </c>
    </row>
    <row r="176" spans="1:38">
      <c r="A176">
        <v>18</v>
      </c>
      <c r="B176">
        <v>4</v>
      </c>
      <c r="C176">
        <f t="shared" si="53"/>
        <v>0</v>
      </c>
      <c r="D176">
        <f t="shared" ca="1" si="66"/>
        <v>0.56362418906380651</v>
      </c>
      <c r="E176">
        <f t="shared" ca="1" si="66"/>
        <v>0.93059283504591483</v>
      </c>
      <c r="F176">
        <f t="shared" ca="1" si="66"/>
        <v>0.59340257089946091</v>
      </c>
      <c r="G176">
        <f t="shared" ca="1" si="66"/>
        <v>0.66660910433337117</v>
      </c>
      <c r="H176">
        <f t="shared" ca="1" si="66"/>
        <v>0.4387861366240402</v>
      </c>
      <c r="I176">
        <f t="shared" ca="1" si="66"/>
        <v>0.59641497359828821</v>
      </c>
      <c r="M176" t="str">
        <f t="shared" ca="1" si="54"/>
        <v>안 지정 캐릭터 PP 일반등급</v>
      </c>
      <c r="N176">
        <f t="shared" ca="1" si="55"/>
        <v>93059</v>
      </c>
      <c r="O176">
        <f t="shared" ca="1" si="56"/>
        <v>14</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INT(VLOOKUP($M176,$AN:$BA,MATCH($AX$1,$AN$1:$BA$1,0),0)*(VLOOKUP($N176,[2]ActorTable!$1:$1048576,MATCH("표준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VLOOKUP($M176,$AN:$BA,MATCH($AZ$1,$AN$1:$BA$1,0),0)+INT($H176*(VLOOKUP($M176,$AN:$BA,MATCH($BA$1,$AN$1:$BA$1,0),0)-VLOOKUP($M176,$AN:$BA,MATCH($AZ$1,$AN$1:$BA$1,0),0)+1))),
IF($M176="지정 캐릭터 PP",
  IF(AND(OR($B176=10,$B176=11),$M176=OFFSET($M176,-1,0)),OFFSET(Q176,-1,0),
    INT($O176*VLOOKUP($M176,$AN:$BA,MATCH($AX$1,$AN$1:$BA$1,0),0)*IF($O176&lt;=15,1,1+($O176-15)^0.5/8)*CHOOSE(MID($N176,7,1)+1,1,1.25,2))),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영웅등급"),VLOOKUP($M176,$AN:$BA,MATCH($AX$1,$AN$1:$BA$1,0),0),
IF(OR($M176="지정 캐릭터",IF(ISERROR(FIND("지정 캐릭터 LBP",$M176)),0,1)),
  IF(AND(OR($B176=10,$B176=11),$M176=OFFSET($M176,-1,0)),OFFSET(R176,-1,0),
    INT(VLOOKUP($M176,$AN:$BA,MATCH($AX$1,$AN$1:$BA$1,0),0)*(VLOOKUP($N176,[2]ActorTable!$1:$1048576,MATCH("표준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VLOOKUP($M176,$AN:$BA,MATCH($AX$1,$AN$1:$BA$1,0),0)+INT($I176*(VLOOKUP($M176,$AN:$BA,MATCH($AY$1,$AN$1:$BA$1,0),0)-VLOOKUP($M176,$AN:$BA,MATCH($AX$1,$AN$1:$BA$1,0),0)+1))),
IF($M176="지정 캐릭터 PP",
  IF(AND(OR($B176=10,$B176=11),$M176=OFFSET($M176,-1,0)),OFFSET(R176,-1,0),
    INT($O176*VLOOKUP($M176,$AN:$BA,MATCH($AX$1,$AN$1:$BA$1,0),0)*IF($O176&lt;=15,1,1+($O176-15)^0.5/8)*CHOOSE(MID($N176,7,1)+1,1,1.25,2)*(VLOOKUP($M176,$AN:$BA,MATCH($AY$1,$AN$1:$BA$1,0),0)+$I176*(VLOOKUP($M176,$AN:$BA,MATCH($AZ$1,$AN$1:$BA$1,0),0)-VLOOKUP($M176,$AN:$BA,MATCH($AY$1,$AN$1:$BA$1,0),0))))),
IF(OR($M176="안 지정 캐릭터 PP 일반등급",$M176="안 지정 캐릭터 PP 영웅등급"),
  IF(AND(OR($B176=10,$B176=11),$M176=OFFSET($M176,-1,0)),OFFSET(R176,-1,0),
    $O176*VLOOKUP($M176,$AN:$BA,MATCH($AX$1,$AN$1:$BA$1,0),0)),
"그외없음")))))))</f>
        <v>1400</v>
      </c>
      <c r="S176" t="str">
        <f ca="1">IF(OR(ISNUMBER(N176),N176="삭제"),"",
IF(LEFT(N176,5)="Equip",
  IF($BN$1&lt;VLOOKUP(N176,[1]EquipTable!$1:$1048576,MATCH("업데이트순번",[1]EquipTable!$1:$1,0),0),"업데이트순번이상",""),
IF(LEFT(N176,5)="Actor",
  IF($BW$1&lt;VLOOKUP(N176,[2]ActorTable!$1:$1048576,MATCH("업데이트순번",[2]ActorTable!$1:$1,0),0),"업데이트순번이상",""),
"그외없음")))</f>
        <v/>
      </c>
      <c r="T176">
        <f t="shared" ca="1" si="57"/>
        <v>0</v>
      </c>
      <c r="U176" t="s">
        <v>93</v>
      </c>
      <c r="V176">
        <v>42908</v>
      </c>
      <c r="W176">
        <v>11</v>
      </c>
      <c r="X176" t="s">
        <v>129</v>
      </c>
      <c r="Z176">
        <v>1100</v>
      </c>
      <c r="AA176" t="str">
        <f t="shared" ca="1" si="58"/>
        <v>upn</v>
      </c>
      <c r="AB176" t="s">
        <v>93</v>
      </c>
      <c r="AC176">
        <v>27136</v>
      </c>
      <c r="AD176">
        <v>10</v>
      </c>
      <c r="AE176" t="s">
        <v>129</v>
      </c>
      <c r="AG176">
        <v>1000</v>
      </c>
      <c r="AH176" t="str">
        <f t="shared" si="59"/>
        <v/>
      </c>
      <c r="AI176" t="str">
        <f>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
      </c>
      <c r="AJ176">
        <v>1</v>
      </c>
      <c r="AK176"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v>
      </c>
      <c r="AL176" t="str">
        <f t="shared" ca="1" si="60"/>
        <v>{"dy":18,"sl":4,"tp":"upn","vl":"27136","cn":10,"pt":"GO","pr":1000}</v>
      </c>
    </row>
    <row r="177" spans="1:38">
      <c r="A177">
        <v>18</v>
      </c>
      <c r="B177">
        <v>5</v>
      </c>
      <c r="C177">
        <f t="shared" si="53"/>
        <v>0</v>
      </c>
      <c r="D177">
        <f t="shared" ca="1" si="66"/>
        <v>0.94738404500817197</v>
      </c>
      <c r="E177">
        <f t="shared" ca="1" si="66"/>
        <v>0.14157733088858449</v>
      </c>
      <c r="F177">
        <f t="shared" ca="1" si="66"/>
        <v>0.95249656864051369</v>
      </c>
      <c r="G177">
        <f t="shared" ca="1" si="66"/>
        <v>0.49145384278943105</v>
      </c>
      <c r="H177">
        <f t="shared" ca="1" si="66"/>
        <v>0.61090217231308275</v>
      </c>
      <c r="I177">
        <f t="shared" ca="1" si="66"/>
        <v>0.66622212600658803</v>
      </c>
      <c r="M177" t="str">
        <f t="shared" ca="1" si="54"/>
        <v>안 지정 캐릭터 PP 일반등급</v>
      </c>
      <c r="N177">
        <f t="shared" ca="1" si="55"/>
        <v>14157</v>
      </c>
      <c r="O177">
        <f t="shared" ca="1" si="56"/>
        <v>9</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INT(VLOOKUP($M177,$AN:$BA,MATCH($AX$1,$AN$1:$BA$1,0),0)*(VLOOKUP($N177,[2]ActorTable!$1:$1048576,MATCH("표준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VLOOKUP($M177,$AN:$BA,MATCH($AZ$1,$AN$1:$BA$1,0),0)+INT($H177*(VLOOKUP($M177,$AN:$BA,MATCH($BA$1,$AN$1:$BA$1,0),0)-VLOOKUP($M177,$AN:$BA,MATCH($AZ$1,$AN$1:$BA$1,0),0)+1))),
IF($M177="지정 캐릭터 PP",
  IF(AND(OR($B177=10,$B177=11),$M177=OFFSET($M177,-1,0)),OFFSET(Q177,-1,0),
    INT($O177*VLOOKUP($M177,$AN:$BA,MATCH($AX$1,$AN$1:$BA$1,0),0)*IF($O177&lt;=15,1,1+($O177-15)^0.5/8)*CHOOSE(MID($N177,7,1)+1,1,1.25,2))),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영웅등급"),VLOOKUP($M177,$AN:$BA,MATCH($AX$1,$AN$1:$BA$1,0),0),
IF(OR($M177="지정 캐릭터",IF(ISERROR(FIND("지정 캐릭터 LBP",$M177)),0,1)),
  IF(AND(OR($B177=10,$B177=11),$M177=OFFSET($M177,-1,0)),OFFSET(R177,-1,0),
    INT(VLOOKUP($M177,$AN:$BA,MATCH($AX$1,$AN$1:$BA$1,0),0)*(VLOOKUP($N177,[2]ActorTable!$1:$1048576,MATCH("표준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VLOOKUP($M177,$AN:$BA,MATCH($AX$1,$AN$1:$BA$1,0),0)+INT($I177*(VLOOKUP($M177,$AN:$BA,MATCH($AY$1,$AN$1:$BA$1,0),0)-VLOOKUP($M177,$AN:$BA,MATCH($AX$1,$AN$1:$BA$1,0),0)+1))),
IF($M177="지정 캐릭터 PP",
  IF(AND(OR($B177=10,$B177=11),$M177=OFFSET($M177,-1,0)),OFFSET(R177,-1,0),
    INT($O177*VLOOKUP($M177,$AN:$BA,MATCH($AX$1,$AN$1:$BA$1,0),0)*IF($O177&lt;=15,1,1+($O177-15)^0.5/8)*CHOOSE(MID($N177,7,1)+1,1,1.25,2)*(VLOOKUP($M177,$AN:$BA,MATCH($AY$1,$AN$1:$BA$1,0),0)+$I177*(VLOOKUP($M177,$AN:$BA,MATCH($AZ$1,$AN$1:$BA$1,0),0)-VLOOKUP($M177,$AN:$BA,MATCH($AY$1,$AN$1:$BA$1,0),0))))),
IF(OR($M177="안 지정 캐릭터 PP 일반등급",$M177="안 지정 캐릭터 PP 영웅등급"),
  IF(AND(OR($B177=10,$B177=11),$M177=OFFSET($M177,-1,0)),OFFSET(R177,-1,0),
    $O177*VLOOKUP($M177,$AN:$BA,MATCH($AX$1,$AN$1:$BA$1,0),0)),
"그외없음")))))))</f>
        <v>900</v>
      </c>
      <c r="S177" t="str">
        <f ca="1">IF(OR(ISNUMBER(N177),N177="삭제"),"",
IF(LEFT(N177,5)="Equip",
  IF($BN$1&lt;VLOOKUP(N177,[1]EquipTable!$1:$1048576,MATCH("업데이트순번",[1]EquipTable!$1:$1,0),0),"업데이트순번이상",""),
IF(LEFT(N177,5)="Actor",
  IF($BW$1&lt;VLOOKUP(N177,[2]ActorTable!$1:$1048576,MATCH("업데이트순번",[2]ActorTable!$1:$1,0),0),"업데이트순번이상",""),
"그외없음")))</f>
        <v/>
      </c>
      <c r="T177">
        <f t="shared" ca="1" si="57"/>
        <v>0</v>
      </c>
      <c r="U177" t="s">
        <v>83</v>
      </c>
      <c r="V177" t="s">
        <v>183</v>
      </c>
      <c r="W177">
        <v>1</v>
      </c>
      <c r="X177" t="s">
        <v>129</v>
      </c>
      <c r="Z177">
        <v>700</v>
      </c>
      <c r="AA177" t="str">
        <f t="shared" ca="1" si="58"/>
        <v>uph</v>
      </c>
      <c r="AB177" t="s">
        <v>92</v>
      </c>
      <c r="AC177">
        <v>64109</v>
      </c>
      <c r="AD177">
        <v>12</v>
      </c>
      <c r="AE177" t="s">
        <v>129</v>
      </c>
      <c r="AG177">
        <v>1200</v>
      </c>
      <c r="AH177" t="str">
        <f t="shared" si="59"/>
        <v/>
      </c>
      <c r="AI177" t="str">
        <f>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
      </c>
      <c r="AJ177">
        <v>1</v>
      </c>
      <c r="AK177"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v>
      </c>
      <c r="AL177" t="str">
        <f t="shared" ca="1" si="60"/>
        <v>{"dy":18,"sl":5,"tp":"uph","vl":"64109","cn":12,"pt":"GO","pr":1200}</v>
      </c>
    </row>
    <row r="178" spans="1:38">
      <c r="A178">
        <v>18</v>
      </c>
      <c r="B178">
        <v>6</v>
      </c>
      <c r="C178">
        <f t="shared" si="53"/>
        <v>0</v>
      </c>
      <c r="D178">
        <f t="shared" ca="1" si="66"/>
        <v>0.54708569428893494</v>
      </c>
      <c r="E178">
        <f t="shared" ca="1" si="66"/>
        <v>2.2741540214092026E-2</v>
      </c>
      <c r="F178">
        <f t="shared" ca="1" si="66"/>
        <v>0.79284576471204715</v>
      </c>
      <c r="G178">
        <f t="shared" ca="1" si="66"/>
        <v>0.27995262130260179</v>
      </c>
      <c r="H178">
        <f t="shared" ca="1" si="66"/>
        <v>0.93755508605719684</v>
      </c>
      <c r="I178">
        <f t="shared" ca="1" si="66"/>
        <v>0.21262130498421217</v>
      </c>
      <c r="M178" t="str">
        <f t="shared" ca="1" si="54"/>
        <v>지정 장비</v>
      </c>
      <c r="N178" t="str">
        <f t="shared" ca="1" si="55"/>
        <v>Equip0101</v>
      </c>
      <c r="O178">
        <f t="shared" ca="1" si="56"/>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GO</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INT(VLOOKUP($M178,$AN:$BA,MATCH($AX$1,$AN$1:$BA$1,0),0)*(VLOOKUP($N178,[2]ActorTable!$1:$1048576,MATCH("표준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VLOOKUP($M178,$AN:$BA,MATCH($AZ$1,$AN$1:$BA$1,0),0)+INT($H178*(VLOOKUP($M178,$AN:$BA,MATCH($BA$1,$AN$1:$BA$1,0),0)-VLOOKUP($M178,$AN:$BA,MATCH($AZ$1,$AN$1:$BA$1,0),0)+1))),
IF($M178="지정 캐릭터 PP",
  IF(AND(OR($B178=10,$B178=11),$M178=OFFSET($M178,-1,0)),OFFSET(Q178,-1,0),
    INT($O178*VLOOKUP($M178,$AN:$BA,MATCH($AX$1,$AN$1:$BA$1,0),0)*IF($O178&lt;=15,1,1+($O178-15)^0.5/8)*CHOOSE(MID($N178,7,1)+1,1,1.25,2))),
"그외없음")))))))</f>
        <v>삭제</v>
      </c>
      <c r="R178">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영웅등급"),VLOOKUP($M178,$AN:$BA,MATCH($AX$1,$AN$1:$BA$1,0),0),
IF(OR($M178="지정 캐릭터",IF(ISERROR(FIND("지정 캐릭터 LBP",$M178)),0,1)),
  IF(AND(OR($B178=10,$B178=11),$M178=OFFSET($M178,-1,0)),OFFSET(R178,-1,0),
    INT(VLOOKUP($M178,$AN:$BA,MATCH($AX$1,$AN$1:$BA$1,0),0)*(VLOOKUP($N178,[2]ActorTable!$1:$1048576,MATCH("표준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VLOOKUP($M178,$AN:$BA,MATCH($AX$1,$AN$1:$BA$1,0),0)+INT($I178*(VLOOKUP($M178,$AN:$BA,MATCH($AY$1,$AN$1:$BA$1,0),0)-VLOOKUP($M178,$AN:$BA,MATCH($AX$1,$AN$1:$BA$1,0),0)+1))),
IF($M178="지정 캐릭터 PP",
  IF(AND(OR($B178=10,$B178=11),$M178=OFFSET($M178,-1,0)),OFFSET(R178,-1,0),
    INT($O178*VLOOKUP($M178,$AN:$BA,MATCH($AX$1,$AN$1:$BA$1,0),0)*IF($O178&lt;=15,1,1+($O178-15)^0.5/8)*CHOOSE(MID($N178,7,1)+1,1,1.25,2)*(VLOOKUP($M178,$AN:$BA,MATCH($AY$1,$AN$1:$BA$1,0),0)+$I178*(VLOOKUP($M178,$AN:$BA,MATCH($AZ$1,$AN$1:$BA$1,0),0)-VLOOKUP($M178,$AN:$BA,MATCH($AY$1,$AN$1:$BA$1,0),0))))),
IF(OR($M178="안 지정 캐릭터 PP 일반등급",$M178="안 지정 캐릭터 PP 영웅등급"),
  IF(AND(OR($B178=10,$B178=11),$M178=OFFSET($M178,-1,0)),OFFSET(R178,-1,0),
    $O178*VLOOKUP($M178,$AN:$BA,MATCH($AX$1,$AN$1:$BA$1,0),0)),
"그외없음")))))))</f>
        <v>1100</v>
      </c>
      <c r="S178" t="str">
        <f ca="1">IF(OR(ISNUMBER(N178),N178="삭제"),"",
IF(LEFT(N178,5)="Equip",
  IF($BN$1&lt;VLOOKUP(N178,[1]EquipTable!$1:$1048576,MATCH("업데이트순번",[1]EquipTable!$1:$1,0),0),"업데이트순번이상",""),
IF(LEFT(N178,5)="Actor",
  IF($BW$1&lt;VLOOKUP(N178,[2]ActorTable!$1:$1048576,MATCH("업데이트순번",[2]ActorTable!$1:$1,0),0),"업데이트순번이상",""),
"그외없음")))</f>
        <v/>
      </c>
      <c r="T178">
        <f t="shared" ca="1" si="57"/>
        <v>0</v>
      </c>
      <c r="U178" t="s">
        <v>83</v>
      </c>
      <c r="V178" t="s">
        <v>186</v>
      </c>
      <c r="W178">
        <v>1</v>
      </c>
      <c r="X178" t="s">
        <v>129</v>
      </c>
      <c r="Z178">
        <v>8900</v>
      </c>
      <c r="AA178" t="str">
        <f t="shared" ca="1" si="58"/>
        <v>fe</v>
      </c>
      <c r="AB178" t="s">
        <v>83</v>
      </c>
      <c r="AC178" t="s">
        <v>213</v>
      </c>
      <c r="AD178">
        <v>1</v>
      </c>
      <c r="AE178" t="s">
        <v>133</v>
      </c>
      <c r="AG178">
        <v>5</v>
      </c>
      <c r="AH178" t="str">
        <f t="shared" si="59"/>
        <v/>
      </c>
      <c r="AI178" t="str">
        <f ca="1">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아주르 스트라이프</v>
      </c>
      <c r="AJ178">
        <v>1</v>
      </c>
      <c r="AK178"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v>
      </c>
      <c r="AL178" t="str">
        <f t="shared" ca="1" si="60"/>
        <v>{"dy":18,"sl":6,"tp":"fe","vl":"Equip1202","cn":1,"pt":"DI","pr":5}</v>
      </c>
    </row>
    <row r="179" spans="1:38">
      <c r="A179">
        <v>18</v>
      </c>
      <c r="B179">
        <v>7</v>
      </c>
      <c r="C179">
        <f t="shared" si="53"/>
        <v>0</v>
      </c>
      <c r="D179">
        <f t="shared" ca="1" si="66"/>
        <v>0.49462931453508041</v>
      </c>
      <c r="E179">
        <f t="shared" ca="1" si="66"/>
        <v>0.29853073645122374</v>
      </c>
      <c r="F179">
        <f t="shared" ca="1" si="66"/>
        <v>0.85113149383492215</v>
      </c>
      <c r="G179">
        <f t="shared" ca="1" si="66"/>
        <v>0.11450531183326962</v>
      </c>
      <c r="H179">
        <f t="shared" ca="1" si="66"/>
        <v>0.78572655232334565</v>
      </c>
      <c r="I179">
        <f t="shared" ca="1" si="66"/>
        <v>0.21917796644684806</v>
      </c>
      <c r="M179" t="str">
        <f t="shared" ca="1" si="54"/>
        <v>지정 장비</v>
      </c>
      <c r="N179" t="str">
        <f t="shared" ca="1" si="55"/>
        <v>Equip3201</v>
      </c>
      <c r="O179">
        <f t="shared" ca="1" si="56"/>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DI</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INT(VLOOKUP($M179,$AN:$BA,MATCH($AX$1,$AN$1:$BA$1,0),0)*(VLOOKUP($N179,[2]ActorTable!$1:$1048576,MATCH("표준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VLOOKUP($M179,$AN:$BA,MATCH($AZ$1,$AN$1:$BA$1,0),0)+INT($H179*(VLOOKUP($M179,$AN:$BA,MATCH($BA$1,$AN$1:$BA$1,0),0)-VLOOKUP($M179,$AN:$BA,MATCH($AZ$1,$AN$1:$BA$1,0),0)+1))),
IF($M179="지정 캐릭터 PP",
  IF(AND(OR($B179=10,$B179=11),$M179=OFFSET($M179,-1,0)),OFFSET(Q179,-1,0),
    INT($O179*VLOOKUP($M179,$AN:$BA,MATCH($AX$1,$AN$1:$BA$1,0),0)*IF($O179&lt;=15,1,1+($O179-15)^0.5/8)*CHOOSE(MID($N179,7,1)+1,1,1.25,2))),
"그외없음")))))))</f>
        <v>삭제</v>
      </c>
      <c r="R179">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영웅등급"),VLOOKUP($M179,$AN:$BA,MATCH($AX$1,$AN$1:$BA$1,0),0),
IF(OR($M179="지정 캐릭터",IF(ISERROR(FIND("지정 캐릭터 LBP",$M179)),0,1)),
  IF(AND(OR($B179=10,$B179=11),$M179=OFFSET($M179,-1,0)),OFFSET(R179,-1,0),
    INT(VLOOKUP($M179,$AN:$BA,MATCH($AX$1,$AN$1:$BA$1,0),0)*(VLOOKUP($N179,[2]ActorTable!$1:$1048576,MATCH("표준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VLOOKUP($M179,$AN:$BA,MATCH($AX$1,$AN$1:$BA$1,0),0)+INT($I179*(VLOOKUP($M179,$AN:$BA,MATCH($AY$1,$AN$1:$BA$1,0),0)-VLOOKUP($M179,$AN:$BA,MATCH($AX$1,$AN$1:$BA$1,0),0)+1))),
IF($M179="지정 캐릭터 PP",
  IF(AND(OR($B179=10,$B179=11),$M179=OFFSET($M179,-1,0)),OFFSET(R179,-1,0),
    INT($O179*VLOOKUP($M179,$AN:$BA,MATCH($AX$1,$AN$1:$BA$1,0),0)*IF($O179&lt;=15,1,1+($O179-15)^0.5/8)*CHOOSE(MID($N179,7,1)+1,1,1.25,2)*(VLOOKUP($M179,$AN:$BA,MATCH($AY$1,$AN$1:$BA$1,0),0)+$I179*(VLOOKUP($M179,$AN:$BA,MATCH($AZ$1,$AN$1:$BA$1,0),0)-VLOOKUP($M179,$AN:$BA,MATCH($AY$1,$AN$1:$BA$1,0),0))))),
IF(OR($M179="안 지정 캐릭터 PP 일반등급",$M179="안 지정 캐릭터 PP 영웅등급"),
  IF(AND(OR($B179=10,$B179=11),$M179=OFFSET($M179,-1,0)),OFFSET(R179,-1,0),
    $O179*VLOOKUP($M179,$AN:$BA,MATCH($AX$1,$AN$1:$BA$1,0),0)),
"그외없음")))))))</f>
        <v>4</v>
      </c>
      <c r="S179" t="str">
        <f ca="1">IF(OR(ISNUMBER(N179),N179="삭제"),"",
IF(LEFT(N179,5)="Equip",
  IF($BN$1&lt;VLOOKUP(N179,[1]EquipTable!$1:$1048576,MATCH("업데이트순번",[1]EquipTable!$1:$1,0),0),"업데이트순번이상",""),
IF(LEFT(N179,5)="Actor",
  IF($BW$1&lt;VLOOKUP(N179,[2]ActorTable!$1:$1048576,MATCH("업데이트순번",[2]ActorTable!$1:$1,0),0),"업데이트순번이상",""),
"그외없음")))</f>
        <v/>
      </c>
      <c r="T179">
        <f t="shared" ca="1" si="57"/>
        <v>0</v>
      </c>
      <c r="U179" t="s">
        <v>83</v>
      </c>
      <c r="V179" t="s">
        <v>192</v>
      </c>
      <c r="W179">
        <v>1</v>
      </c>
      <c r="X179" t="s">
        <v>129</v>
      </c>
      <c r="Z179">
        <v>74300</v>
      </c>
      <c r="AA179" t="str">
        <f t="shared" ca="1" si="58"/>
        <v>fe</v>
      </c>
      <c r="AB179" t="s">
        <v>83</v>
      </c>
      <c r="AC179" t="s">
        <v>259</v>
      </c>
      <c r="AD179">
        <v>1</v>
      </c>
      <c r="AE179" t="s">
        <v>129</v>
      </c>
      <c r="AG179">
        <v>1400</v>
      </c>
      <c r="AH179" t="str">
        <f t="shared" si="59"/>
        <v/>
      </c>
      <c r="AI179" t="str">
        <f ca="1">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원시 부족 지팡이</v>
      </c>
      <c r="AJ179">
        <v>1</v>
      </c>
      <c r="AK179"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v>
      </c>
      <c r="AL179" t="str">
        <f t="shared" ca="1" si="60"/>
        <v>{"dy":18,"sl":7,"tp":"fe","vl":"Equip3101","cn":1,"pt":"GO","pr":1400}</v>
      </c>
    </row>
    <row r="180" spans="1:38">
      <c r="A180">
        <v>18</v>
      </c>
      <c r="B180">
        <v>8</v>
      </c>
      <c r="C180">
        <f t="shared" si="53"/>
        <v>0</v>
      </c>
      <c r="D180">
        <f t="shared" ca="1" si="66"/>
        <v>0.19098204890892123</v>
      </c>
      <c r="E180">
        <f t="shared" ca="1" si="66"/>
        <v>0.99852887067255991</v>
      </c>
      <c r="F180">
        <f t="shared" ca="1" si="66"/>
        <v>0.69194371190271309</v>
      </c>
      <c r="G180">
        <f t="shared" ca="1" si="66"/>
        <v>0.19482653985376397</v>
      </c>
      <c r="H180">
        <f t="shared" ca="1" si="66"/>
        <v>0.78539929547990484</v>
      </c>
      <c r="I180">
        <f t="shared" ca="1" si="66"/>
        <v>0.48742538871007313</v>
      </c>
      <c r="M180" t="str">
        <f t="shared" ca="1" si="54"/>
        <v>삭제</v>
      </c>
      <c r="N180" t="str">
        <f t="shared" ca="1" si="55"/>
        <v>삭제</v>
      </c>
      <c r="O180" t="str">
        <f t="shared" ca="1" si="56"/>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INT(VLOOKUP($M180,$AN:$BA,MATCH($AX$1,$AN$1:$BA$1,0),0)*(VLOOKUP($N180,[2]ActorTable!$1:$1048576,MATCH("표준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VLOOKUP($M180,$AN:$BA,MATCH($AZ$1,$AN$1:$BA$1,0),0)+INT($H180*(VLOOKUP($M180,$AN:$BA,MATCH($BA$1,$AN$1:$BA$1,0),0)-VLOOKUP($M180,$AN:$BA,MATCH($AZ$1,$AN$1:$BA$1,0),0)+1))),
IF($M180="지정 캐릭터 PP",
  IF(AND(OR($B180=10,$B180=11),$M180=OFFSET($M180,-1,0)),OFFSET(Q180,-1,0),
    INT($O180*VLOOKUP($M180,$AN:$BA,MATCH($AX$1,$AN$1:$BA$1,0),0)*IF($O180&lt;=15,1,1+($O180-15)^0.5/8)*CHOOSE(MID($N180,7,1)+1,1,1.25,2))),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영웅등급"),VLOOKUP($M180,$AN:$BA,MATCH($AX$1,$AN$1:$BA$1,0),0),
IF(OR($M180="지정 캐릭터",IF(ISERROR(FIND("지정 캐릭터 LBP",$M180)),0,1)),
  IF(AND(OR($B180=10,$B180=11),$M180=OFFSET($M180,-1,0)),OFFSET(R180,-1,0),
    INT(VLOOKUP($M180,$AN:$BA,MATCH($AX$1,$AN$1:$BA$1,0),0)*(VLOOKUP($N180,[2]ActorTable!$1:$1048576,MATCH("표준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VLOOKUP($M180,$AN:$BA,MATCH($AX$1,$AN$1:$BA$1,0),0)+INT($I180*(VLOOKUP($M180,$AN:$BA,MATCH($AY$1,$AN$1:$BA$1,0),0)-VLOOKUP($M180,$AN:$BA,MATCH($AX$1,$AN$1:$BA$1,0),0)+1))),
IF($M180="지정 캐릭터 PP",
  IF(AND(OR($B180=10,$B180=11),$M180=OFFSET($M180,-1,0)),OFFSET(R180,-1,0),
    INT($O180*VLOOKUP($M180,$AN:$BA,MATCH($AX$1,$AN$1:$BA$1,0),0)*IF($O180&lt;=15,1,1+($O180-15)^0.5/8)*CHOOSE(MID($N180,7,1)+1,1,1.25,2)*(VLOOKUP($M180,$AN:$BA,MATCH($AY$1,$AN$1:$BA$1,0),0)+$I180*(VLOOKUP($M180,$AN:$BA,MATCH($AZ$1,$AN$1:$BA$1,0),0)-VLOOKUP($M180,$AN:$BA,MATCH($AY$1,$AN$1:$BA$1,0),0))))),
IF(OR($M180="안 지정 캐릭터 PP 일반등급",$M180="안 지정 캐릭터 PP 영웅등급"),
  IF(AND(OR($B180=10,$B180=11),$M180=OFFSET($M180,-1,0)),OFFSET(R180,-1,0),
    $O180*VLOOKUP($M180,$AN:$BA,MATCH($AX$1,$AN$1:$BA$1,0),0)),
"그외없음")))))))</f>
        <v>삭제</v>
      </c>
      <c r="S180" t="str">
        <f ca="1">IF(OR(ISNUMBER(N180),N180="삭제"),"",
IF(LEFT(N180,5)="Equip",
  IF($BN$1&lt;VLOOKUP(N180,[1]EquipTable!$1:$1048576,MATCH("업데이트순번",[1]EquipTable!$1:$1,0),0),"업데이트순번이상",""),
IF(LEFT(N180,5)="Actor",
  IF($BW$1&lt;VLOOKUP(N180,[2]ActorTable!$1:$1048576,MATCH("업데이트순번",[2]ActorTable!$1:$1,0),0),"업데이트순번이상",""),
"그외없음")))</f>
        <v/>
      </c>
      <c r="T180">
        <f t="shared" ca="1" si="57"/>
        <v>0</v>
      </c>
      <c r="AA180" t="str">
        <f t="shared" ca="1" si="58"/>
        <v/>
      </c>
      <c r="AH180" t="str">
        <f t="shared" si="59"/>
        <v/>
      </c>
      <c r="AI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
      </c>
      <c r="AJ180">
        <v>1</v>
      </c>
      <c r="AK180"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v>
      </c>
      <c r="AL180" t="str">
        <f t="shared" ca="1" si="60"/>
        <v>{"dy":18,"sl":8}</v>
      </c>
    </row>
    <row r="181" spans="1:38">
      <c r="A181">
        <v>18</v>
      </c>
      <c r="B181">
        <v>9</v>
      </c>
      <c r="C181">
        <f t="shared" si="53"/>
        <v>0</v>
      </c>
      <c r="D181">
        <f t="shared" ca="1" si="66"/>
        <v>0.9504956360169543</v>
      </c>
      <c r="E181">
        <f t="shared" ca="1" si="66"/>
        <v>0.19129701037744662</v>
      </c>
      <c r="F181">
        <f t="shared" ca="1" si="66"/>
        <v>0.43303421970445111</v>
      </c>
      <c r="G181">
        <f t="shared" ca="1" si="66"/>
        <v>0.68625734479828748</v>
      </c>
      <c r="H181">
        <f t="shared" ca="1" si="66"/>
        <v>0.76003240536410888</v>
      </c>
      <c r="I181">
        <f t="shared" ca="1" si="66"/>
        <v>0.58451961005913311</v>
      </c>
      <c r="M181" t="str">
        <f t="shared" ca="1" si="54"/>
        <v>삭제</v>
      </c>
      <c r="N181" t="str">
        <f t="shared" ca="1" si="55"/>
        <v>삭제</v>
      </c>
      <c r="O181" t="str">
        <f t="shared" ca="1" si="56"/>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INT(VLOOKUP($M181,$AN:$BA,MATCH($AX$1,$AN$1:$BA$1,0),0)*(VLOOKUP($N181,[2]ActorTable!$1:$1048576,MATCH("표준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VLOOKUP($M181,$AN:$BA,MATCH($AZ$1,$AN$1:$BA$1,0),0)+INT($H181*(VLOOKUP($M181,$AN:$BA,MATCH($BA$1,$AN$1:$BA$1,0),0)-VLOOKUP($M181,$AN:$BA,MATCH($AZ$1,$AN$1:$BA$1,0),0)+1))),
IF($M181="지정 캐릭터 PP",
  IF(AND(OR($B181=10,$B181=11),$M181=OFFSET($M181,-1,0)),OFFSET(Q181,-1,0),
    INT($O181*VLOOKUP($M181,$AN:$BA,MATCH($AX$1,$AN$1:$BA$1,0),0)*IF($O181&lt;=15,1,1+($O181-15)^0.5/8)*CHOOSE(MID($N181,7,1)+1,1,1.25,2))),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영웅등급"),VLOOKUP($M181,$AN:$BA,MATCH($AX$1,$AN$1:$BA$1,0),0),
IF(OR($M181="지정 캐릭터",IF(ISERROR(FIND("지정 캐릭터 LBP",$M181)),0,1)),
  IF(AND(OR($B181=10,$B181=11),$M181=OFFSET($M181,-1,0)),OFFSET(R181,-1,0),
    INT(VLOOKUP($M181,$AN:$BA,MATCH($AX$1,$AN$1:$BA$1,0),0)*(VLOOKUP($N181,[2]ActorTable!$1:$1048576,MATCH("표준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VLOOKUP($M181,$AN:$BA,MATCH($AX$1,$AN$1:$BA$1,0),0)+INT($I181*(VLOOKUP($M181,$AN:$BA,MATCH($AY$1,$AN$1:$BA$1,0),0)-VLOOKUP($M181,$AN:$BA,MATCH($AX$1,$AN$1:$BA$1,0),0)+1))),
IF($M181="지정 캐릭터 PP",
  IF(AND(OR($B181=10,$B181=11),$M181=OFFSET($M181,-1,0)),OFFSET(R181,-1,0),
    INT($O181*VLOOKUP($M181,$AN:$BA,MATCH($AX$1,$AN$1:$BA$1,0),0)*IF($O181&lt;=15,1,1+($O181-15)^0.5/8)*CHOOSE(MID($N181,7,1)+1,1,1.25,2)*(VLOOKUP($M181,$AN:$BA,MATCH($AY$1,$AN$1:$BA$1,0),0)+$I181*(VLOOKUP($M181,$AN:$BA,MATCH($AZ$1,$AN$1:$BA$1,0),0)-VLOOKUP($M181,$AN:$BA,MATCH($AY$1,$AN$1:$BA$1,0),0))))),
IF(OR($M181="안 지정 캐릭터 PP 일반등급",$M181="안 지정 캐릭터 PP 영웅등급"),
  IF(AND(OR($B181=10,$B181=11),$M181=OFFSET($M181,-1,0)),OFFSET(R181,-1,0),
    $O181*VLOOKUP($M181,$AN:$BA,MATCH($AX$1,$AN$1:$BA$1,0),0)),
"그외없음")))))))</f>
        <v>삭제</v>
      </c>
      <c r="S181" t="str">
        <f ca="1">IF(OR(ISNUMBER(N181),N181="삭제"),"",
IF(LEFT(N181,5)="Equip",
  IF($BN$1&lt;VLOOKUP(N181,[1]EquipTable!$1:$1048576,MATCH("업데이트순번",[1]EquipTable!$1:$1,0),0),"업데이트순번이상",""),
IF(LEFT(N181,5)="Actor",
  IF($BW$1&lt;VLOOKUP(N181,[2]ActorTable!$1:$1048576,MATCH("업데이트순번",[2]ActorTable!$1:$1,0),0),"업데이트순번이상",""),
"그외없음")))</f>
        <v/>
      </c>
      <c r="T181">
        <f t="shared" ca="1" si="57"/>
        <v>0</v>
      </c>
      <c r="AA181" t="str">
        <f t="shared" ca="1" si="58"/>
        <v/>
      </c>
      <c r="AH181" t="str">
        <f t="shared" si="59"/>
        <v/>
      </c>
      <c r="AI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
      </c>
      <c r="AJ181">
        <v>1</v>
      </c>
      <c r="AK181"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v>
      </c>
      <c r="AL181" t="str">
        <f t="shared" ca="1" si="60"/>
        <v>{"dy":18,"sl":9}</v>
      </c>
    </row>
    <row r="182" spans="1:38">
      <c r="A182">
        <v>19</v>
      </c>
      <c r="B182">
        <v>0</v>
      </c>
      <c r="C182">
        <f t="shared" si="53"/>
        <v>0</v>
      </c>
      <c r="D182">
        <f t="shared" ref="D182:I191" ca="1" si="67">RAND()</f>
        <v>0.93295549679799272</v>
      </c>
      <c r="E182">
        <f t="shared" ca="1" si="67"/>
        <v>0.68433161181391811</v>
      </c>
      <c r="F182">
        <f t="shared" ca="1" si="67"/>
        <v>0.39709218549668468</v>
      </c>
      <c r="G182">
        <f t="shared" ca="1" si="67"/>
        <v>0.43951188842948641</v>
      </c>
      <c r="H182">
        <f t="shared" ca="1" si="67"/>
        <v>0.5466026015227784</v>
      </c>
      <c r="I182">
        <f t="shared" ca="1" si="67"/>
        <v>0.10154687815801755</v>
      </c>
      <c r="M182" t="str">
        <f t="shared" ca="1" si="54"/>
        <v>캐릭터 상자 일반등급</v>
      </c>
      <c r="N182" t="str">
        <f t="shared" ca="1" si="55"/>
        <v>삭제</v>
      </c>
      <c r="O182">
        <f t="shared" ca="1" si="56"/>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DI</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INT(VLOOKUP($M182,$AN:$BA,MATCH($AX$1,$AN$1:$BA$1,0),0)*(VLOOKUP($N182,[2]ActorTable!$1:$1048576,MATCH("표준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VLOOKUP($M182,$AN:$BA,MATCH($AZ$1,$AN$1:$BA$1,0),0)+INT($H182*(VLOOKUP($M182,$AN:$BA,MATCH($BA$1,$AN$1:$BA$1,0),0)-VLOOKUP($M182,$AN:$BA,MATCH($AZ$1,$AN$1:$BA$1,0),0)+1))),
IF($M182="지정 캐릭터 PP",
  IF(AND(OR($B182=10,$B182=11),$M182=OFFSET($M182,-1,0)),OFFSET(Q182,-1,0),
    INT($O182*VLOOKUP($M182,$AN:$BA,MATCH($AX$1,$AN$1:$BA$1,0),0)*IF($O182&lt;=15,1,1+($O182-15)^0.5/8)*CHOOSE(MID($N182,7,1)+1,1,1.25,2))),
"그외없음")))))))</f>
        <v>삭제</v>
      </c>
      <c r="R182">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영웅등급"),VLOOKUP($M182,$AN:$BA,MATCH($AX$1,$AN$1:$BA$1,0),0),
IF(OR($M182="지정 캐릭터",IF(ISERROR(FIND("지정 캐릭터 LBP",$M182)),0,1)),
  IF(AND(OR($B182=10,$B182=11),$M182=OFFSET($M182,-1,0)),OFFSET(R182,-1,0),
    INT(VLOOKUP($M182,$AN:$BA,MATCH($AX$1,$AN$1:$BA$1,0),0)*(VLOOKUP($N182,[2]ActorTable!$1:$1048576,MATCH("표준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VLOOKUP($M182,$AN:$BA,MATCH($AX$1,$AN$1:$BA$1,0),0)+INT($I182*(VLOOKUP($M182,$AN:$BA,MATCH($AY$1,$AN$1:$BA$1,0),0)-VLOOKUP($M182,$AN:$BA,MATCH($AX$1,$AN$1:$BA$1,0),0)+1))),
IF($M182="지정 캐릭터 PP",
  IF(AND(OR($B182=10,$B182=11),$M182=OFFSET($M182,-1,0)),OFFSET(R182,-1,0),
    INT($O182*VLOOKUP($M182,$AN:$BA,MATCH($AX$1,$AN$1:$BA$1,0),0)*IF($O182&lt;=15,1,1+($O182-15)^0.5/8)*CHOOSE(MID($N182,7,1)+1,1,1.25,2)*(VLOOKUP($M182,$AN:$BA,MATCH($AY$1,$AN$1:$BA$1,0),0)+$I182*(VLOOKUP($M182,$AN:$BA,MATCH($AZ$1,$AN$1:$BA$1,0),0)-VLOOKUP($M182,$AN:$BA,MATCH($AY$1,$AN$1:$BA$1,0),0))))),
IF(OR($M182="안 지정 캐릭터 PP 일반등급",$M182="안 지정 캐릭터 PP 영웅등급"),
  IF(AND(OR($B182=10,$B182=11),$M182=OFFSET($M182,-1,0)),OFFSET(R182,-1,0),
    $O182*VLOOKUP($M182,$AN:$BA,MATCH($AX$1,$AN$1:$BA$1,0),0)),
"그외없음")))))))</f>
        <v>29</v>
      </c>
      <c r="S182" t="str">
        <f ca="1">IF(OR(ISNUMBER(N182),N182="삭제"),"",
IF(LEFT(N182,5)="Equip",
  IF($BN$1&lt;VLOOKUP(N182,[1]EquipTable!$1:$1048576,MATCH("업데이트순번",[1]EquipTable!$1:$1,0),0),"업데이트순번이상",""),
IF(LEFT(N182,5)="Actor",
  IF($BW$1&lt;VLOOKUP(N182,[2]ActorTable!$1:$1048576,MATCH("업데이트순번",[2]ActorTable!$1:$1,0),0),"업데이트순번이상",""),
"그외없음")))</f>
        <v/>
      </c>
      <c r="T182">
        <f t="shared" ca="1" si="57"/>
        <v>0</v>
      </c>
      <c r="U182" t="s">
        <v>83</v>
      </c>
      <c r="V182" t="s">
        <v>256</v>
      </c>
      <c r="W182">
        <v>1</v>
      </c>
      <c r="X182" t="s">
        <v>129</v>
      </c>
      <c r="Z182">
        <v>8200</v>
      </c>
      <c r="AA182" t="str">
        <f t="shared" ca="1" si="58"/>
        <v>fe</v>
      </c>
      <c r="AB182" t="s">
        <v>83</v>
      </c>
      <c r="AC182" t="s">
        <v>278</v>
      </c>
      <c r="AD182">
        <v>1</v>
      </c>
      <c r="AE182" t="s">
        <v>129</v>
      </c>
      <c r="AG182">
        <v>1000</v>
      </c>
      <c r="AH182" t="str">
        <f t="shared" si="59"/>
        <v/>
      </c>
      <c r="AI182" t="str">
        <f ca="1">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칼날 손잡이</v>
      </c>
      <c r="AJ182">
        <v>1</v>
      </c>
      <c r="AK182"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v>
      </c>
      <c r="AL182" t="str">
        <f t="shared" ca="1" si="60"/>
        <v>{"dy":19,"sl":0,"tp":"fe","vl":"Equip1101","cn":1,"pt":"GO","pr":1000}</v>
      </c>
    </row>
    <row r="183" spans="1:38">
      <c r="A183">
        <v>19</v>
      </c>
      <c r="B183">
        <v>1</v>
      </c>
      <c r="C183">
        <f t="shared" si="53"/>
        <v>0</v>
      </c>
      <c r="D183">
        <f t="shared" ca="1" si="67"/>
        <v>0.72020767305538347</v>
      </c>
      <c r="E183">
        <f t="shared" ca="1" si="67"/>
        <v>0.35213808188676965</v>
      </c>
      <c r="F183">
        <f t="shared" ca="1" si="67"/>
        <v>0.95617338013397579</v>
      </c>
      <c r="G183">
        <f t="shared" ca="1" si="67"/>
        <v>9.8854139101042238E-3</v>
      </c>
      <c r="H183">
        <f t="shared" ca="1" si="67"/>
        <v>0.55957883633356686</v>
      </c>
      <c r="I183">
        <f t="shared" ca="1" si="67"/>
        <v>0.27075932022586824</v>
      </c>
      <c r="M183" t="str">
        <f t="shared" ca="1" si="54"/>
        <v>지정 장비</v>
      </c>
      <c r="N183" t="str">
        <f t="shared" ca="1" si="55"/>
        <v>Equip3002</v>
      </c>
      <c r="O183">
        <f t="shared" ca="1" si="56"/>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GO</v>
      </c>
      <c r="Q183" t="str">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INT(VLOOKUP($M183,$AN:$BA,MATCH($AX$1,$AN$1:$BA$1,0),0)*(VLOOKUP($N183,[2]ActorTable!$1:$1048576,MATCH("표준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VLOOKUP($M183,$AN:$BA,MATCH($AZ$1,$AN$1:$BA$1,0),0)+INT($H183*(VLOOKUP($M183,$AN:$BA,MATCH($BA$1,$AN$1:$BA$1,0),0)-VLOOKUP($M183,$AN:$BA,MATCH($AZ$1,$AN$1:$BA$1,0),0)+1))),
IF($M183="지정 캐릭터 PP",
  IF(AND(OR($B183=10,$B183=11),$M183=OFFSET($M183,-1,0)),OFFSET(Q183,-1,0),
    INT($O183*VLOOKUP($M183,$AN:$BA,MATCH($AX$1,$AN$1:$BA$1,0),0)*IF($O183&lt;=15,1,1+($O183-15)^0.5/8)*CHOOSE(MID($N183,7,1)+1,1,1.25,2))),
"그외없음")))))))</f>
        <v>삭제</v>
      </c>
      <c r="R183">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영웅등급"),VLOOKUP($M183,$AN:$BA,MATCH($AX$1,$AN$1:$BA$1,0),0),
IF(OR($M183="지정 캐릭터",IF(ISERROR(FIND("지정 캐릭터 LBP",$M183)),0,1)),
  IF(AND(OR($B183=10,$B183=11),$M183=OFFSET($M183,-1,0)),OFFSET(R183,-1,0),
    INT(VLOOKUP($M183,$AN:$BA,MATCH($AX$1,$AN$1:$BA$1,0),0)*(VLOOKUP($N183,[2]ActorTable!$1:$1048576,MATCH("표준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VLOOKUP($M183,$AN:$BA,MATCH($AX$1,$AN$1:$BA$1,0),0)+INT($I183*(VLOOKUP($M183,$AN:$BA,MATCH($AY$1,$AN$1:$BA$1,0),0)-VLOOKUP($M183,$AN:$BA,MATCH($AX$1,$AN$1:$BA$1,0),0)+1))),
IF($M183="지정 캐릭터 PP",
  IF(AND(OR($B183=10,$B183=11),$M183=OFFSET($M183,-1,0)),OFFSET(R183,-1,0),
    INT($O183*VLOOKUP($M183,$AN:$BA,MATCH($AX$1,$AN$1:$BA$1,0),0)*IF($O183&lt;=15,1,1+($O183-15)^0.5/8)*CHOOSE(MID($N183,7,1)+1,1,1.25,2)*(VLOOKUP($M183,$AN:$BA,MATCH($AY$1,$AN$1:$BA$1,0),0)+$I183*(VLOOKUP($M183,$AN:$BA,MATCH($AZ$1,$AN$1:$BA$1,0),0)-VLOOKUP($M183,$AN:$BA,MATCH($AY$1,$AN$1:$BA$1,0),0))))),
IF(OR($M183="안 지정 캐릭터 PP 일반등급",$M183="안 지정 캐릭터 PP 영웅등급"),
  IF(AND(OR($B183=10,$B183=11),$M183=OFFSET($M183,-1,0)),OFFSET(R183,-1,0),
    $O183*VLOOKUP($M183,$AN:$BA,MATCH($AX$1,$AN$1:$BA$1,0),0)),
"그외없음")))))))</f>
        <v>700</v>
      </c>
      <c r="S183" t="str">
        <f ca="1">IF(OR(ISNUMBER(N183),N183="삭제"),"",
IF(LEFT(N183,5)="Equip",
  IF($BN$1&lt;VLOOKUP(N183,[1]EquipTable!$1:$1048576,MATCH("업데이트순번",[1]EquipTable!$1:$1,0),0),"업데이트순번이상",""),
IF(LEFT(N183,5)="Actor",
  IF($BW$1&lt;VLOOKUP(N183,[2]ActorTable!$1:$1048576,MATCH("업데이트순번",[2]ActorTable!$1:$1,0),0),"업데이트순번이상",""),
"그외없음")))</f>
        <v/>
      </c>
      <c r="T183">
        <f t="shared" ca="1" si="57"/>
        <v>0</v>
      </c>
      <c r="U183" t="s">
        <v>83</v>
      </c>
      <c r="V183" t="s">
        <v>267</v>
      </c>
      <c r="W183">
        <v>1</v>
      </c>
      <c r="X183" t="s">
        <v>129</v>
      </c>
      <c r="Z183">
        <v>1200</v>
      </c>
      <c r="AA183" t="str">
        <f t="shared" ca="1" si="58"/>
        <v>fe</v>
      </c>
      <c r="AB183" t="s">
        <v>83</v>
      </c>
      <c r="AC183" t="s">
        <v>208</v>
      </c>
      <c r="AD183">
        <v>1</v>
      </c>
      <c r="AE183" t="s">
        <v>129</v>
      </c>
      <c r="AG183">
        <v>7100</v>
      </c>
      <c r="AH183" t="str">
        <f t="shared" si="59"/>
        <v/>
      </c>
      <c r="AI183" t="str">
        <f ca="1">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잿더미 스톤해머</v>
      </c>
      <c r="AJ183">
        <v>1</v>
      </c>
      <c r="AK183"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v>
      </c>
      <c r="AL183" t="str">
        <f t="shared" ca="1" si="60"/>
        <v>{"dy":19,"sl":1,"tp":"fe","vl":"Equip4302","cn":1,"pt":"GO","pr":7100}</v>
      </c>
    </row>
    <row r="184" spans="1:38">
      <c r="A184">
        <v>19</v>
      </c>
      <c r="B184">
        <v>2</v>
      </c>
      <c r="C184">
        <f t="shared" si="53"/>
        <v>0</v>
      </c>
      <c r="D184">
        <f t="shared" ca="1" si="67"/>
        <v>0.99313988030220879</v>
      </c>
      <c r="E184">
        <f t="shared" ca="1" si="67"/>
        <v>0.67303174354674911</v>
      </c>
      <c r="F184">
        <f t="shared" ca="1" si="67"/>
        <v>0.18414168885114024</v>
      </c>
      <c r="G184">
        <f t="shared" ca="1" si="67"/>
        <v>0.5594945076078931</v>
      </c>
      <c r="H184">
        <f t="shared" ca="1" si="67"/>
        <v>0.82823839597998172</v>
      </c>
      <c r="I184">
        <f t="shared" ca="1" si="67"/>
        <v>0.70801988372302616</v>
      </c>
      <c r="M184" t="str">
        <f t="shared" ca="1" si="54"/>
        <v>안 지정 캐릭터 PP 영웅등급</v>
      </c>
      <c r="N184">
        <f t="shared" ca="1" si="55"/>
        <v>67303</v>
      </c>
      <c r="O184">
        <f t="shared" ca="1" si="56"/>
        <v>13</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INT(VLOOKUP($M184,$AN:$BA,MATCH($AX$1,$AN$1:$BA$1,0),0)*(VLOOKUP($N184,[2]ActorTable!$1:$1048576,MATCH("표준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VLOOKUP($M184,$AN:$BA,MATCH($AZ$1,$AN$1:$BA$1,0),0)+INT($H184*(VLOOKUP($M184,$AN:$BA,MATCH($BA$1,$AN$1:$BA$1,0),0)-VLOOKUP($M184,$AN:$BA,MATCH($AZ$1,$AN$1:$BA$1,0),0)+1))),
IF($M184="지정 캐릭터 PP",
  IF(AND(OR($B184=10,$B184=11),$M184=OFFSET($M184,-1,0)),OFFSET(Q184,-1,0),
    INT($O184*VLOOKUP($M184,$AN:$BA,MATCH($AX$1,$AN$1:$BA$1,0),0)*IF($O184&lt;=15,1,1+($O184-15)^0.5/8)*CHOOSE(MID($N184,7,1)+1,1,1.25,2))),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영웅등급"),VLOOKUP($M184,$AN:$BA,MATCH($AX$1,$AN$1:$BA$1,0),0),
IF(OR($M184="지정 캐릭터",IF(ISERROR(FIND("지정 캐릭터 LBP",$M184)),0,1)),
  IF(AND(OR($B184=10,$B184=11),$M184=OFFSET($M184,-1,0)),OFFSET(R184,-1,0),
    INT(VLOOKUP($M184,$AN:$BA,MATCH($AX$1,$AN$1:$BA$1,0),0)*(VLOOKUP($N184,[2]ActorTable!$1:$1048576,MATCH("표준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VLOOKUP($M184,$AN:$BA,MATCH($AX$1,$AN$1:$BA$1,0),0)+INT($I184*(VLOOKUP($M184,$AN:$BA,MATCH($AY$1,$AN$1:$BA$1,0),0)-VLOOKUP($M184,$AN:$BA,MATCH($AX$1,$AN$1:$BA$1,0),0)+1))),
IF($M184="지정 캐릭터 PP",
  IF(AND(OR($B184=10,$B184=11),$M184=OFFSET($M184,-1,0)),OFFSET(R184,-1,0),
    INT($O184*VLOOKUP($M184,$AN:$BA,MATCH($AX$1,$AN$1:$BA$1,0),0)*IF($O184&lt;=15,1,1+($O184-15)^0.5/8)*CHOOSE(MID($N184,7,1)+1,1,1.25,2)*(VLOOKUP($M184,$AN:$BA,MATCH($AY$1,$AN$1:$BA$1,0),0)+$I184*(VLOOKUP($M184,$AN:$BA,MATCH($AZ$1,$AN$1:$BA$1,0),0)-VLOOKUP($M184,$AN:$BA,MATCH($AY$1,$AN$1:$BA$1,0),0))))),
IF(OR($M184="안 지정 캐릭터 PP 일반등급",$M184="안 지정 캐릭터 PP 영웅등급"),
  IF(AND(OR($B184=10,$B184=11),$M184=OFFSET($M184,-1,0)),OFFSET(R184,-1,0),
    $O184*VLOOKUP($M184,$AN:$BA,MATCH($AX$1,$AN$1:$BA$1,0),0)),
"그외없음")))))))</f>
        <v>1300</v>
      </c>
      <c r="S184" t="str">
        <f ca="1">IF(OR(ISNUMBER(N184),N184="삭제"),"",
IF(LEFT(N184,5)="Equip",
  IF($BN$1&lt;VLOOKUP(N184,[1]EquipTable!$1:$1048576,MATCH("업데이트순번",[1]EquipTable!$1:$1,0),0),"업데이트순번이상",""),
IF(LEFT(N184,5)="Actor",
  IF($BW$1&lt;VLOOKUP(N184,[2]ActorTable!$1:$1048576,MATCH("업데이트순번",[2]ActorTable!$1:$1,0),0),"업데이트순번이상",""),
"그외없음")))</f>
        <v/>
      </c>
      <c r="T184">
        <f t="shared" ca="1" si="57"/>
        <v>0</v>
      </c>
      <c r="U184" t="s">
        <v>92</v>
      </c>
      <c r="V184">
        <v>79972</v>
      </c>
      <c r="W184">
        <v>13</v>
      </c>
      <c r="X184" t="s">
        <v>129</v>
      </c>
      <c r="Z184">
        <v>1300</v>
      </c>
      <c r="AA184" t="str">
        <f t="shared" ca="1" si="58"/>
        <v>uph</v>
      </c>
      <c r="AB184" t="s">
        <v>92</v>
      </c>
      <c r="AC184">
        <v>18043</v>
      </c>
      <c r="AD184">
        <v>10</v>
      </c>
      <c r="AE184" t="s">
        <v>129</v>
      </c>
      <c r="AG184">
        <v>1000</v>
      </c>
      <c r="AH184" t="str">
        <f t="shared" si="59"/>
        <v/>
      </c>
      <c r="AI184" t="str">
        <f>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
      </c>
      <c r="AJ184">
        <v>1</v>
      </c>
      <c r="AK184"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v>
      </c>
      <c r="AL184" t="str">
        <f t="shared" ca="1" si="60"/>
        <v>{"dy":19,"sl":2,"tp":"uph","vl":"18043","cn":10,"pt":"GO","pr":1000}</v>
      </c>
    </row>
    <row r="185" spans="1:38">
      <c r="A185">
        <v>19</v>
      </c>
      <c r="B185">
        <v>3</v>
      </c>
      <c r="C185">
        <f t="shared" si="53"/>
        <v>0</v>
      </c>
      <c r="D185">
        <f t="shared" ca="1" si="67"/>
        <v>0.5344877729904135</v>
      </c>
      <c r="E185">
        <f t="shared" ca="1" si="67"/>
        <v>0.89472420070323533</v>
      </c>
      <c r="F185">
        <f t="shared" ca="1" si="67"/>
        <v>0.21393862735033609</v>
      </c>
      <c r="G185">
        <f t="shared" ca="1" si="67"/>
        <v>0.66817123167180847</v>
      </c>
      <c r="H185">
        <f t="shared" ca="1" si="67"/>
        <v>0.54825918033393084</v>
      </c>
      <c r="I185">
        <f t="shared" ca="1" si="67"/>
        <v>0.12313906884516068</v>
      </c>
      <c r="M185" t="str">
        <f t="shared" ca="1" si="54"/>
        <v>안 지정 캐릭터 PP 일반등급</v>
      </c>
      <c r="N185">
        <f t="shared" ca="1" si="55"/>
        <v>89472</v>
      </c>
      <c r="O185">
        <f t="shared" ca="1" si="56"/>
        <v>14</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INT(VLOOKUP($M185,$AN:$BA,MATCH($AX$1,$AN$1:$BA$1,0),0)*(VLOOKUP($N185,[2]ActorTable!$1:$1048576,MATCH("표준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VLOOKUP($M185,$AN:$BA,MATCH($AZ$1,$AN$1:$BA$1,0),0)+INT($H185*(VLOOKUP($M185,$AN:$BA,MATCH($BA$1,$AN$1:$BA$1,0),0)-VLOOKUP($M185,$AN:$BA,MATCH($AZ$1,$AN$1:$BA$1,0),0)+1))),
IF($M185="지정 캐릭터 PP",
  IF(AND(OR($B185=10,$B185=11),$M185=OFFSET($M185,-1,0)),OFFSET(Q185,-1,0),
    INT($O185*VLOOKUP($M185,$AN:$BA,MATCH($AX$1,$AN$1:$BA$1,0),0)*IF($O185&lt;=15,1,1+($O185-15)^0.5/8)*CHOOSE(MID($N185,7,1)+1,1,1.25,2))),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영웅등급"),VLOOKUP($M185,$AN:$BA,MATCH($AX$1,$AN$1:$BA$1,0),0),
IF(OR($M185="지정 캐릭터",IF(ISERROR(FIND("지정 캐릭터 LBP",$M185)),0,1)),
  IF(AND(OR($B185=10,$B185=11),$M185=OFFSET($M185,-1,0)),OFFSET(R185,-1,0),
    INT(VLOOKUP($M185,$AN:$BA,MATCH($AX$1,$AN$1:$BA$1,0),0)*(VLOOKUP($N185,[2]ActorTable!$1:$1048576,MATCH("표준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VLOOKUP($M185,$AN:$BA,MATCH($AX$1,$AN$1:$BA$1,0),0)+INT($I185*(VLOOKUP($M185,$AN:$BA,MATCH($AY$1,$AN$1:$BA$1,0),0)-VLOOKUP($M185,$AN:$BA,MATCH($AX$1,$AN$1:$BA$1,0),0)+1))),
IF($M185="지정 캐릭터 PP",
  IF(AND(OR($B185=10,$B185=11),$M185=OFFSET($M185,-1,0)),OFFSET(R185,-1,0),
    INT($O185*VLOOKUP($M185,$AN:$BA,MATCH($AX$1,$AN$1:$BA$1,0),0)*IF($O185&lt;=15,1,1+($O185-15)^0.5/8)*CHOOSE(MID($N185,7,1)+1,1,1.25,2)*(VLOOKUP($M185,$AN:$BA,MATCH($AY$1,$AN$1:$BA$1,0),0)+$I185*(VLOOKUP($M185,$AN:$BA,MATCH($AZ$1,$AN$1:$BA$1,0),0)-VLOOKUP($M185,$AN:$BA,MATCH($AY$1,$AN$1:$BA$1,0),0))))),
IF(OR($M185="안 지정 캐릭터 PP 일반등급",$M185="안 지정 캐릭터 PP 영웅등급"),
  IF(AND(OR($B185=10,$B185=11),$M185=OFFSET($M185,-1,0)),OFFSET(R185,-1,0),
    $O185*VLOOKUP($M185,$AN:$BA,MATCH($AX$1,$AN$1:$BA$1,0),0)),
"그외없음")))))))</f>
        <v>1400</v>
      </c>
      <c r="S185" t="str">
        <f ca="1">IF(OR(ISNUMBER(N185),N185="삭제"),"",
IF(LEFT(N185,5)="Equip",
  IF($BN$1&lt;VLOOKUP(N185,[1]EquipTable!$1:$1048576,MATCH("업데이트순번",[1]EquipTable!$1:$1,0),0),"업데이트순번이상",""),
IF(LEFT(N185,5)="Actor",
  IF($BW$1&lt;VLOOKUP(N185,[2]ActorTable!$1:$1048576,MATCH("업데이트순번",[2]ActorTable!$1:$1,0),0),"업데이트순번이상",""),
"그외없음")))</f>
        <v/>
      </c>
      <c r="T185">
        <f t="shared" ca="1" si="57"/>
        <v>0</v>
      </c>
      <c r="U185" t="s">
        <v>92</v>
      </c>
      <c r="V185">
        <v>95942</v>
      </c>
      <c r="W185">
        <v>14</v>
      </c>
      <c r="X185" t="s">
        <v>129</v>
      </c>
      <c r="Z185">
        <v>1400</v>
      </c>
      <c r="AA185" t="str">
        <f t="shared" ca="1" si="58"/>
        <v>upn</v>
      </c>
      <c r="AB185" t="s">
        <v>93</v>
      </c>
      <c r="AC185">
        <v>72451</v>
      </c>
      <c r="AD185">
        <v>13</v>
      </c>
      <c r="AE185" t="s">
        <v>129</v>
      </c>
      <c r="AG185">
        <v>1300</v>
      </c>
      <c r="AH185" t="str">
        <f t="shared" si="59"/>
        <v/>
      </c>
      <c r="AI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J185">
        <v>1</v>
      </c>
      <c r="AK185"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v>
      </c>
      <c r="AL185" t="str">
        <f t="shared" ca="1" si="60"/>
        <v>{"dy":19,"sl":3,"tp":"upn","vl":"72451","cn":13,"pt":"GO","pr":1300}</v>
      </c>
    </row>
    <row r="186" spans="1:38">
      <c r="A186">
        <v>19</v>
      </c>
      <c r="B186">
        <v>4</v>
      </c>
      <c r="C186">
        <f t="shared" si="53"/>
        <v>0</v>
      </c>
      <c r="D186">
        <f t="shared" ca="1" si="67"/>
        <v>0.95574710587645961</v>
      </c>
      <c r="E186">
        <f t="shared" ca="1" si="67"/>
        <v>6.7735901107434215E-2</v>
      </c>
      <c r="F186">
        <f t="shared" ca="1" si="67"/>
        <v>0.18001188196709439</v>
      </c>
      <c r="G186">
        <f t="shared" ca="1" si="67"/>
        <v>0.62757739087994635</v>
      </c>
      <c r="H186">
        <f t="shared" ca="1" si="67"/>
        <v>6.5823573966233839E-2</v>
      </c>
      <c r="I186">
        <f t="shared" ca="1" si="67"/>
        <v>0.9142179755186276</v>
      </c>
      <c r="M186" t="str">
        <f t="shared" ca="1" si="54"/>
        <v>안 지정 캐릭터 PP 일반등급</v>
      </c>
      <c r="N186">
        <f t="shared" ca="1" si="55"/>
        <v>6773</v>
      </c>
      <c r="O186">
        <f t="shared" ca="1" si="56"/>
        <v>9</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INT(VLOOKUP($M186,$AN:$BA,MATCH($AX$1,$AN$1:$BA$1,0),0)*(VLOOKUP($N186,[2]ActorTable!$1:$1048576,MATCH("표준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VLOOKUP($M186,$AN:$BA,MATCH($AZ$1,$AN$1:$BA$1,0),0)+INT($H186*(VLOOKUP($M186,$AN:$BA,MATCH($BA$1,$AN$1:$BA$1,0),0)-VLOOKUP($M186,$AN:$BA,MATCH($AZ$1,$AN$1:$BA$1,0),0)+1))),
IF($M186="지정 캐릭터 PP",
  IF(AND(OR($B186=10,$B186=11),$M186=OFFSET($M186,-1,0)),OFFSET(Q186,-1,0),
    INT($O186*VLOOKUP($M186,$AN:$BA,MATCH($AX$1,$AN$1:$BA$1,0),0)*IF($O186&lt;=15,1,1+($O186-15)^0.5/8)*CHOOSE(MID($N186,7,1)+1,1,1.25,2))),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영웅등급"),VLOOKUP($M186,$AN:$BA,MATCH($AX$1,$AN$1:$BA$1,0),0),
IF(OR($M186="지정 캐릭터",IF(ISERROR(FIND("지정 캐릭터 LBP",$M186)),0,1)),
  IF(AND(OR($B186=10,$B186=11),$M186=OFFSET($M186,-1,0)),OFFSET(R186,-1,0),
    INT(VLOOKUP($M186,$AN:$BA,MATCH($AX$1,$AN$1:$BA$1,0),0)*(VLOOKUP($N186,[2]ActorTable!$1:$1048576,MATCH("표준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VLOOKUP($M186,$AN:$BA,MATCH($AX$1,$AN$1:$BA$1,0),0)+INT($I186*(VLOOKUP($M186,$AN:$BA,MATCH($AY$1,$AN$1:$BA$1,0),0)-VLOOKUP($M186,$AN:$BA,MATCH($AX$1,$AN$1:$BA$1,0),0)+1))),
IF($M186="지정 캐릭터 PP",
  IF(AND(OR($B186=10,$B186=11),$M186=OFFSET($M186,-1,0)),OFFSET(R186,-1,0),
    INT($O186*VLOOKUP($M186,$AN:$BA,MATCH($AX$1,$AN$1:$BA$1,0),0)*IF($O186&lt;=15,1,1+($O186-15)^0.5/8)*CHOOSE(MID($N186,7,1)+1,1,1.25,2)*(VLOOKUP($M186,$AN:$BA,MATCH($AY$1,$AN$1:$BA$1,0),0)+$I186*(VLOOKUP($M186,$AN:$BA,MATCH($AZ$1,$AN$1:$BA$1,0),0)-VLOOKUP($M186,$AN:$BA,MATCH($AY$1,$AN$1:$BA$1,0),0))))),
IF(OR($M186="안 지정 캐릭터 PP 일반등급",$M186="안 지정 캐릭터 PP 영웅등급"),
  IF(AND(OR($B186=10,$B186=11),$M186=OFFSET($M186,-1,0)),OFFSET(R186,-1,0),
    $O186*VLOOKUP($M186,$AN:$BA,MATCH($AX$1,$AN$1:$BA$1,0),0)),
"그외없음")))))))</f>
        <v>900</v>
      </c>
      <c r="S186" t="str">
        <f ca="1">IF(OR(ISNUMBER(N186),N186="삭제"),"",
IF(LEFT(N186,5)="Equip",
  IF($BN$1&lt;VLOOKUP(N186,[1]EquipTable!$1:$1048576,MATCH("업데이트순번",[1]EquipTable!$1:$1,0),0),"업데이트순번이상",""),
IF(LEFT(N186,5)="Actor",
  IF($BW$1&lt;VLOOKUP(N186,[2]ActorTable!$1:$1048576,MATCH("업데이트순번",[2]ActorTable!$1:$1,0),0),"업데이트순번이상",""),
"그외없음")))</f>
        <v/>
      </c>
      <c r="T186">
        <f t="shared" ca="1" si="57"/>
        <v>0</v>
      </c>
      <c r="U186" t="s">
        <v>93</v>
      </c>
      <c r="V186">
        <v>37808</v>
      </c>
      <c r="W186">
        <v>11</v>
      </c>
      <c r="X186" t="s">
        <v>129</v>
      </c>
      <c r="Z186">
        <v>1100</v>
      </c>
      <c r="AA186" t="str">
        <f t="shared" ca="1" si="58"/>
        <v>upn</v>
      </c>
      <c r="AB186" t="s">
        <v>93</v>
      </c>
      <c r="AC186">
        <v>11604</v>
      </c>
      <c r="AD186">
        <v>9</v>
      </c>
      <c r="AE186" t="s">
        <v>129</v>
      </c>
      <c r="AG186">
        <v>900</v>
      </c>
      <c r="AH186" t="str">
        <f t="shared" si="59"/>
        <v/>
      </c>
      <c r="AI186" t="str">
        <f>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
      </c>
      <c r="AJ186">
        <v>1</v>
      </c>
      <c r="AK186"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v>
      </c>
      <c r="AL186" t="str">
        <f t="shared" ca="1" si="60"/>
        <v>{"dy":19,"sl":4,"tp":"upn","vl":"11604","cn":9,"pt":"GO","pr":900}</v>
      </c>
    </row>
    <row r="187" spans="1:38">
      <c r="A187">
        <v>19</v>
      </c>
      <c r="B187">
        <v>5</v>
      </c>
      <c r="C187">
        <f t="shared" si="53"/>
        <v>0</v>
      </c>
      <c r="D187">
        <f t="shared" ca="1" si="67"/>
        <v>0.74053891841409014</v>
      </c>
      <c r="E187">
        <f t="shared" ca="1" si="67"/>
        <v>0.66307010454958215</v>
      </c>
      <c r="F187">
        <f t="shared" ca="1" si="67"/>
        <v>0.68142673462711134</v>
      </c>
      <c r="G187">
        <f t="shared" ca="1" si="67"/>
        <v>0.80442789083415012</v>
      </c>
      <c r="H187">
        <f t="shared" ca="1" si="67"/>
        <v>0.37258778027566608</v>
      </c>
      <c r="I187">
        <f t="shared" ca="1" si="67"/>
        <v>0.54394401406715098</v>
      </c>
      <c r="M187" t="str">
        <f t="shared" ca="1" si="54"/>
        <v>안 지정 캐릭터 PP 영웅등급</v>
      </c>
      <c r="N187">
        <f t="shared" ca="1" si="55"/>
        <v>66307</v>
      </c>
      <c r="O187">
        <f t="shared" ca="1" si="56"/>
        <v>12</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INT(VLOOKUP($M187,$AN:$BA,MATCH($AX$1,$AN$1:$BA$1,0),0)*(VLOOKUP($N187,[2]ActorTable!$1:$1048576,MATCH("표준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VLOOKUP($M187,$AN:$BA,MATCH($AZ$1,$AN$1:$BA$1,0),0)+INT($H187*(VLOOKUP($M187,$AN:$BA,MATCH($BA$1,$AN$1:$BA$1,0),0)-VLOOKUP($M187,$AN:$BA,MATCH($AZ$1,$AN$1:$BA$1,0),0)+1))),
IF($M187="지정 캐릭터 PP",
  IF(AND(OR($B187=10,$B187=11),$M187=OFFSET($M187,-1,0)),OFFSET(Q187,-1,0),
    INT($O187*VLOOKUP($M187,$AN:$BA,MATCH($AX$1,$AN$1:$BA$1,0),0)*IF($O187&lt;=15,1,1+($O187-15)^0.5/8)*CHOOSE(MID($N187,7,1)+1,1,1.25,2))),
"그외없음")))))))</f>
        <v>삭제</v>
      </c>
      <c r="R187">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영웅등급"),VLOOKUP($M187,$AN:$BA,MATCH($AX$1,$AN$1:$BA$1,0),0),
IF(OR($M187="지정 캐릭터",IF(ISERROR(FIND("지정 캐릭터 LBP",$M187)),0,1)),
  IF(AND(OR($B187=10,$B187=11),$M187=OFFSET($M187,-1,0)),OFFSET(R187,-1,0),
    INT(VLOOKUP($M187,$AN:$BA,MATCH($AX$1,$AN$1:$BA$1,0),0)*(VLOOKUP($N187,[2]ActorTable!$1:$1048576,MATCH("표준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VLOOKUP($M187,$AN:$BA,MATCH($AX$1,$AN$1:$BA$1,0),0)+INT($I187*(VLOOKUP($M187,$AN:$BA,MATCH($AY$1,$AN$1:$BA$1,0),0)-VLOOKUP($M187,$AN:$BA,MATCH($AX$1,$AN$1:$BA$1,0),0)+1))),
IF($M187="지정 캐릭터 PP",
  IF(AND(OR($B187=10,$B187=11),$M187=OFFSET($M187,-1,0)),OFFSET(R187,-1,0),
    INT($O187*VLOOKUP($M187,$AN:$BA,MATCH($AX$1,$AN$1:$BA$1,0),0)*IF($O187&lt;=15,1,1+($O187-15)^0.5/8)*CHOOSE(MID($N187,7,1)+1,1,1.25,2)*(VLOOKUP($M187,$AN:$BA,MATCH($AY$1,$AN$1:$BA$1,0),0)+$I187*(VLOOKUP($M187,$AN:$BA,MATCH($AZ$1,$AN$1:$BA$1,0),0)-VLOOKUP($M187,$AN:$BA,MATCH($AY$1,$AN$1:$BA$1,0),0))))),
IF(OR($M187="안 지정 캐릭터 PP 일반등급",$M187="안 지정 캐릭터 PP 영웅등급"),
  IF(AND(OR($B187=10,$B187=11),$M187=OFFSET($M187,-1,0)),OFFSET(R187,-1,0),
    $O187*VLOOKUP($M187,$AN:$BA,MATCH($AX$1,$AN$1:$BA$1,0),0)),
"그외없음")))))))</f>
        <v>1200</v>
      </c>
      <c r="S187" t="str">
        <f ca="1">IF(OR(ISNUMBER(N187),N187="삭제"),"",
IF(LEFT(N187,5)="Equip",
  IF($BN$1&lt;VLOOKUP(N187,[1]EquipTable!$1:$1048576,MATCH("업데이트순번",[1]EquipTable!$1:$1,0),0),"업데이트순번이상",""),
IF(LEFT(N187,5)="Actor",
  IF($BW$1&lt;VLOOKUP(N187,[2]ActorTable!$1:$1048576,MATCH("업데이트순번",[2]ActorTable!$1:$1,0),0),"업데이트순번이상",""),
"그외없음")))</f>
        <v/>
      </c>
      <c r="T187">
        <f t="shared" ca="1" si="57"/>
        <v>0</v>
      </c>
      <c r="U187" t="s">
        <v>93</v>
      </c>
      <c r="V187">
        <v>75759</v>
      </c>
      <c r="W187">
        <v>13</v>
      </c>
      <c r="X187" t="s">
        <v>129</v>
      </c>
      <c r="Z187">
        <v>1300</v>
      </c>
      <c r="AA187" t="str">
        <f t="shared" ca="1" si="58"/>
        <v>fe</v>
      </c>
      <c r="AB187" t="s">
        <v>83</v>
      </c>
      <c r="AC187" t="s">
        <v>192</v>
      </c>
      <c r="AD187">
        <v>1</v>
      </c>
      <c r="AE187" t="s">
        <v>133</v>
      </c>
      <c r="AG187">
        <v>98</v>
      </c>
      <c r="AH187" t="str">
        <f t="shared" si="59"/>
        <v/>
      </c>
      <c r="AI187" t="str">
        <f ca="1">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우주의 조각</v>
      </c>
      <c r="AJ187">
        <v>1</v>
      </c>
      <c r="AK187"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v>
      </c>
      <c r="AL187" t="str">
        <f t="shared" ca="1" si="60"/>
        <v>{"dy":19,"sl":5,"tp":"fe","vl":"Equip8301","cn":1,"pt":"DI","pr":98}</v>
      </c>
    </row>
    <row r="188" spans="1:38">
      <c r="A188">
        <v>19</v>
      </c>
      <c r="B188">
        <v>6</v>
      </c>
      <c r="C188">
        <f t="shared" si="53"/>
        <v>0</v>
      </c>
      <c r="D188">
        <f t="shared" ca="1" si="67"/>
        <v>0.85589895687094175</v>
      </c>
      <c r="E188">
        <f t="shared" ca="1" si="67"/>
        <v>0.59621355857575564</v>
      </c>
      <c r="F188">
        <f t="shared" ca="1" si="67"/>
        <v>0.13306931485772766</v>
      </c>
      <c r="G188">
        <f t="shared" ca="1" si="67"/>
        <v>0.95046006572038233</v>
      </c>
      <c r="H188">
        <f t="shared" ca="1" si="67"/>
        <v>0.46123812740585612</v>
      </c>
      <c r="I188">
        <f t="shared" ca="1" si="67"/>
        <v>0.93179598303534639</v>
      </c>
      <c r="M188" t="str">
        <f t="shared" ca="1" si="54"/>
        <v>지정 장비</v>
      </c>
      <c r="N188" t="str">
        <f t="shared" ca="1" si="55"/>
        <v>Equip6201</v>
      </c>
      <c r="O188">
        <f t="shared" ca="1" si="56"/>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INT(VLOOKUP($M188,$AN:$BA,MATCH($AX$1,$AN$1:$BA$1,0),0)*(VLOOKUP($N188,[2]ActorTable!$1:$1048576,MATCH("표준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VLOOKUP($M188,$AN:$BA,MATCH($AZ$1,$AN$1:$BA$1,0),0)+INT($H188*(VLOOKUP($M188,$AN:$BA,MATCH($BA$1,$AN$1:$BA$1,0),0)-VLOOKUP($M188,$AN:$BA,MATCH($AZ$1,$AN$1:$BA$1,0),0)+1))),
IF($M188="지정 캐릭터 PP",
  IF(AND(OR($B188=10,$B188=11),$M188=OFFSET($M188,-1,0)),OFFSET(Q188,-1,0),
    INT($O188*VLOOKUP($M188,$AN:$BA,MATCH($AX$1,$AN$1:$BA$1,0),0)*IF($O188&lt;=15,1,1+($O188-15)^0.5/8)*CHOOSE(MID($N188,7,1)+1,1,1.25,2))),
"그외없음")))))))</f>
        <v>삭제</v>
      </c>
      <c r="R188">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영웅등급"),VLOOKUP($M188,$AN:$BA,MATCH($AX$1,$AN$1:$BA$1,0),0),
IF(OR($M188="지정 캐릭터",IF(ISERROR(FIND("지정 캐릭터 LBP",$M188)),0,1)),
  IF(AND(OR($B188=10,$B188=11),$M188=OFFSET($M188,-1,0)),OFFSET(R188,-1,0),
    INT(VLOOKUP($M188,$AN:$BA,MATCH($AX$1,$AN$1:$BA$1,0),0)*(VLOOKUP($N188,[2]ActorTable!$1:$1048576,MATCH("표준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VLOOKUP($M188,$AN:$BA,MATCH($AX$1,$AN$1:$BA$1,0),0)+INT($I188*(VLOOKUP($M188,$AN:$BA,MATCH($AY$1,$AN$1:$BA$1,0),0)-VLOOKUP($M188,$AN:$BA,MATCH($AX$1,$AN$1:$BA$1,0),0)+1))),
IF($M188="지정 캐릭터 PP",
  IF(AND(OR($B188=10,$B188=11),$M188=OFFSET($M188,-1,0)),OFFSET(R188,-1,0),
    INT($O188*VLOOKUP($M188,$AN:$BA,MATCH($AX$1,$AN$1:$BA$1,0),0)*IF($O188&lt;=15,1,1+($O188-15)^0.5/8)*CHOOSE(MID($N188,7,1)+1,1,1.25,2)*(VLOOKUP($M188,$AN:$BA,MATCH($AY$1,$AN$1:$BA$1,0),0)+$I188*(VLOOKUP($M188,$AN:$BA,MATCH($AZ$1,$AN$1:$BA$1,0),0)-VLOOKUP($M188,$AN:$BA,MATCH($AY$1,$AN$1:$BA$1,0),0))))),
IF(OR($M188="안 지정 캐릭터 PP 일반등급",$M188="안 지정 캐릭터 PP 영웅등급"),
  IF(AND(OR($B188=10,$B188=11),$M188=OFFSET($M188,-1,0)),OFFSET(R188,-1,0),
    $O188*VLOOKUP($M188,$AN:$BA,MATCH($AX$1,$AN$1:$BA$1,0),0)),
"그외없음")))))))</f>
        <v>9900</v>
      </c>
      <c r="S188" t="str">
        <f ca="1">IF(OR(ISNUMBER(N188),N188="삭제"),"",
IF(LEFT(N188,5)="Equip",
  IF($BN$1&lt;VLOOKUP(N188,[1]EquipTable!$1:$1048576,MATCH("업데이트순번",[1]EquipTable!$1:$1,0),0),"업데이트순번이상",""),
IF(LEFT(N188,5)="Actor",
  IF($BW$1&lt;VLOOKUP(N188,[2]ActorTable!$1:$1048576,MATCH("업데이트순번",[2]ActorTable!$1:$1,0),0),"업데이트순번이상",""),
"그외없음")))</f>
        <v/>
      </c>
      <c r="T188">
        <f t="shared" ca="1" si="57"/>
        <v>0</v>
      </c>
      <c r="U188" t="s">
        <v>83</v>
      </c>
      <c r="V188" t="s">
        <v>214</v>
      </c>
      <c r="W188">
        <v>1</v>
      </c>
      <c r="X188" t="s">
        <v>129</v>
      </c>
      <c r="Z188">
        <v>1700</v>
      </c>
      <c r="AA188" t="str">
        <f t="shared" ca="1" si="58"/>
        <v>fe</v>
      </c>
      <c r="AB188" t="s">
        <v>83</v>
      </c>
      <c r="AC188" t="s">
        <v>275</v>
      </c>
      <c r="AD188">
        <v>1</v>
      </c>
      <c r="AE188" t="s">
        <v>129</v>
      </c>
      <c r="AG188">
        <v>3500</v>
      </c>
      <c r="AH188" t="str">
        <f t="shared" si="59"/>
        <v/>
      </c>
      <c r="AI188" t="str">
        <f ca="1">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용력의 방패</v>
      </c>
      <c r="AJ188">
        <v>1</v>
      </c>
      <c r="AK188"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v>
      </c>
      <c r="AL188" t="str">
        <f t="shared" ca="1" si="60"/>
        <v>{"dy":19,"sl":6,"tp":"fe","vl":"Equip7101","cn":1,"pt":"GO","pr":3500}</v>
      </c>
    </row>
    <row r="189" spans="1:38">
      <c r="A189">
        <v>19</v>
      </c>
      <c r="B189">
        <v>7</v>
      </c>
      <c r="C189">
        <f t="shared" si="53"/>
        <v>0</v>
      </c>
      <c r="D189">
        <f t="shared" ca="1" si="67"/>
        <v>0.50949819267234253</v>
      </c>
      <c r="E189">
        <f t="shared" ca="1" si="67"/>
        <v>0.3593625255594155</v>
      </c>
      <c r="F189">
        <f t="shared" ca="1" si="67"/>
        <v>0.76980684342498218</v>
      </c>
      <c r="G189">
        <f t="shared" ca="1" si="67"/>
        <v>0.574122607068135</v>
      </c>
      <c r="H189">
        <f t="shared" ca="1" si="67"/>
        <v>0.63814245246089341</v>
      </c>
      <c r="I189">
        <f t="shared" ca="1" si="67"/>
        <v>0.27316064337536317</v>
      </c>
      <c r="M189" t="str">
        <f t="shared" ca="1" si="54"/>
        <v>지정 장비</v>
      </c>
      <c r="N189" t="str">
        <f t="shared" ca="1" si="55"/>
        <v>Equip4101</v>
      </c>
      <c r="O189">
        <f t="shared" ca="1" si="56"/>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GO</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INT(VLOOKUP($M189,$AN:$BA,MATCH($AX$1,$AN$1:$BA$1,0),0)*(VLOOKUP($N189,[2]ActorTable!$1:$1048576,MATCH("표준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VLOOKUP($M189,$AN:$BA,MATCH($AZ$1,$AN$1:$BA$1,0),0)+INT($H189*(VLOOKUP($M189,$AN:$BA,MATCH($BA$1,$AN$1:$BA$1,0),0)-VLOOKUP($M189,$AN:$BA,MATCH($AZ$1,$AN$1:$BA$1,0),0)+1))),
IF($M189="지정 캐릭터 PP",
  IF(AND(OR($B189=10,$B189=11),$M189=OFFSET($M189,-1,0)),OFFSET(Q189,-1,0),
    INT($O189*VLOOKUP($M189,$AN:$BA,MATCH($AX$1,$AN$1:$BA$1,0),0)*IF($O189&lt;=15,1,1+($O189-15)^0.5/8)*CHOOSE(MID($N189,7,1)+1,1,1.25,2))),
"그외없음")))))))</f>
        <v>삭제</v>
      </c>
      <c r="R189">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영웅등급"),VLOOKUP($M189,$AN:$BA,MATCH($AX$1,$AN$1:$BA$1,0),0),
IF(OR($M189="지정 캐릭터",IF(ISERROR(FIND("지정 캐릭터 LBP",$M189)),0,1)),
  IF(AND(OR($B189=10,$B189=11),$M189=OFFSET($M189,-1,0)),OFFSET(R189,-1,0),
    INT(VLOOKUP($M189,$AN:$BA,MATCH($AX$1,$AN$1:$BA$1,0),0)*(VLOOKUP($N189,[2]ActorTable!$1:$1048576,MATCH("표준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VLOOKUP($M189,$AN:$BA,MATCH($AX$1,$AN$1:$BA$1,0),0)+INT($I189*(VLOOKUP($M189,$AN:$BA,MATCH($AY$1,$AN$1:$BA$1,0),0)-VLOOKUP($M189,$AN:$BA,MATCH($AX$1,$AN$1:$BA$1,0),0)+1))),
IF($M189="지정 캐릭터 PP",
  IF(AND(OR($B189=10,$B189=11),$M189=OFFSET($M189,-1,0)),OFFSET(R189,-1,0),
    INT($O189*VLOOKUP($M189,$AN:$BA,MATCH($AX$1,$AN$1:$BA$1,0),0)*IF($O189&lt;=15,1,1+($O189-15)^0.5/8)*CHOOSE(MID($N189,7,1)+1,1,1.25,2)*(VLOOKUP($M189,$AN:$BA,MATCH($AY$1,$AN$1:$BA$1,0),0)+$I189*(VLOOKUP($M189,$AN:$BA,MATCH($AZ$1,$AN$1:$BA$1,0),0)-VLOOKUP($M189,$AN:$BA,MATCH($AY$1,$AN$1:$BA$1,0),0))))),
IF(OR($M189="안 지정 캐릭터 PP 일반등급",$M189="안 지정 캐릭터 PP 영웅등급"),
  IF(AND(OR($B189=10,$B189=11),$M189=OFFSET($M189,-1,0)),OFFSET(R189,-1,0),
    $O189*VLOOKUP($M189,$AN:$BA,MATCH($AX$1,$AN$1:$BA$1,0),0)),
"그외없음")))))))</f>
        <v>1100</v>
      </c>
      <c r="S189" t="str">
        <f ca="1">IF(OR(ISNUMBER(N189),N189="삭제"),"",
IF(LEFT(N189,5)="Equip",
  IF($BN$1&lt;VLOOKUP(N189,[1]EquipTable!$1:$1048576,MATCH("업데이트순번",[1]EquipTable!$1:$1,0),0),"업데이트순번이상",""),
IF(LEFT(N189,5)="Actor",
  IF($BW$1&lt;VLOOKUP(N189,[2]ActorTable!$1:$1048576,MATCH("업데이트순번",[2]ActorTable!$1:$1,0),0),"업데이트순번이상",""),
"그외없음")))</f>
        <v/>
      </c>
      <c r="T189">
        <f t="shared" ca="1" si="57"/>
        <v>0</v>
      </c>
      <c r="U189" t="s">
        <v>83</v>
      </c>
      <c r="V189" t="s">
        <v>267</v>
      </c>
      <c r="W189">
        <v>1</v>
      </c>
      <c r="X189" t="s">
        <v>129</v>
      </c>
      <c r="Z189">
        <v>1100</v>
      </c>
      <c r="AA189" t="str">
        <f t="shared" ca="1" si="58"/>
        <v>fe</v>
      </c>
      <c r="AB189" t="s">
        <v>83</v>
      </c>
      <c r="AC189" t="s">
        <v>203</v>
      </c>
      <c r="AD189">
        <v>1</v>
      </c>
      <c r="AE189" t="s">
        <v>129</v>
      </c>
      <c r="AG189">
        <v>600</v>
      </c>
      <c r="AH189" t="str">
        <f t="shared" si="59"/>
        <v/>
      </c>
      <c r="AI189" t="str">
        <f ca="1">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얼룩진 도끼</v>
      </c>
      <c r="AJ189">
        <v>1</v>
      </c>
      <c r="AK189"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v>
      </c>
      <c r="AL189" t="str">
        <f t="shared" ca="1" si="60"/>
        <v>{"dy":19,"sl":7,"tp":"fe","vl":"Equip0002","cn":1,"pt":"GO","pr":600}</v>
      </c>
    </row>
    <row r="190" spans="1:38">
      <c r="A190">
        <v>19</v>
      </c>
      <c r="B190">
        <v>8</v>
      </c>
      <c r="C190">
        <f t="shared" si="53"/>
        <v>0</v>
      </c>
      <c r="D190">
        <f t="shared" ca="1" si="67"/>
        <v>0.31390542499024687</v>
      </c>
      <c r="E190">
        <f t="shared" ca="1" si="67"/>
        <v>0.19983773086798373</v>
      </c>
      <c r="F190">
        <f t="shared" ca="1" si="67"/>
        <v>0.10547154285774407</v>
      </c>
      <c r="G190">
        <f t="shared" ca="1" si="67"/>
        <v>0.77484247338370105</v>
      </c>
      <c r="H190">
        <f t="shared" ca="1" si="67"/>
        <v>0.54181124281973803</v>
      </c>
      <c r="I190">
        <f t="shared" ca="1" si="67"/>
        <v>0.78291648916618861</v>
      </c>
      <c r="M190" t="str">
        <f t="shared" ca="1" si="54"/>
        <v>삭제</v>
      </c>
      <c r="N190" t="str">
        <f t="shared" ca="1" si="55"/>
        <v>삭제</v>
      </c>
      <c r="O190" t="str">
        <f t="shared" ca="1" si="56"/>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INT(VLOOKUP($M190,$AN:$BA,MATCH($AX$1,$AN$1:$BA$1,0),0)*(VLOOKUP($N190,[2]ActorTable!$1:$1048576,MATCH("표준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VLOOKUP($M190,$AN:$BA,MATCH($AZ$1,$AN$1:$BA$1,0),0)+INT($H190*(VLOOKUP($M190,$AN:$BA,MATCH($BA$1,$AN$1:$BA$1,0),0)-VLOOKUP($M190,$AN:$BA,MATCH($AZ$1,$AN$1:$BA$1,0),0)+1))),
IF($M190="지정 캐릭터 PP",
  IF(AND(OR($B190=10,$B190=11),$M190=OFFSET($M190,-1,0)),OFFSET(Q190,-1,0),
    INT($O190*VLOOKUP($M190,$AN:$BA,MATCH($AX$1,$AN$1:$BA$1,0),0)*IF($O190&lt;=15,1,1+($O190-15)^0.5/8)*CHOOSE(MID($N190,7,1)+1,1,1.25,2))),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영웅등급"),VLOOKUP($M190,$AN:$BA,MATCH($AX$1,$AN$1:$BA$1,0),0),
IF(OR($M190="지정 캐릭터",IF(ISERROR(FIND("지정 캐릭터 LBP",$M190)),0,1)),
  IF(AND(OR($B190=10,$B190=11),$M190=OFFSET($M190,-1,0)),OFFSET(R190,-1,0),
    INT(VLOOKUP($M190,$AN:$BA,MATCH($AX$1,$AN$1:$BA$1,0),0)*(VLOOKUP($N190,[2]ActorTable!$1:$1048576,MATCH("표준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VLOOKUP($M190,$AN:$BA,MATCH($AX$1,$AN$1:$BA$1,0),0)+INT($I190*(VLOOKUP($M190,$AN:$BA,MATCH($AY$1,$AN$1:$BA$1,0),0)-VLOOKUP($M190,$AN:$BA,MATCH($AX$1,$AN$1:$BA$1,0),0)+1))),
IF($M190="지정 캐릭터 PP",
  IF(AND(OR($B190=10,$B190=11),$M190=OFFSET($M190,-1,0)),OFFSET(R190,-1,0),
    INT($O190*VLOOKUP($M190,$AN:$BA,MATCH($AX$1,$AN$1:$BA$1,0),0)*IF($O190&lt;=15,1,1+($O190-15)^0.5/8)*CHOOSE(MID($N190,7,1)+1,1,1.25,2)*(VLOOKUP($M190,$AN:$BA,MATCH($AY$1,$AN$1:$BA$1,0),0)+$I190*(VLOOKUP($M190,$AN:$BA,MATCH($AZ$1,$AN$1:$BA$1,0),0)-VLOOKUP($M190,$AN:$BA,MATCH($AY$1,$AN$1:$BA$1,0),0))))),
IF(OR($M190="안 지정 캐릭터 PP 일반등급",$M190="안 지정 캐릭터 PP 영웅등급"),
  IF(AND(OR($B190=10,$B190=11),$M190=OFFSET($M190,-1,0)),OFFSET(R190,-1,0),
    $O190*VLOOKUP($M190,$AN:$BA,MATCH($AX$1,$AN$1:$BA$1,0),0)),
"그외없음")))))))</f>
        <v>삭제</v>
      </c>
      <c r="S190" t="str">
        <f ca="1">IF(OR(ISNUMBER(N190),N190="삭제"),"",
IF(LEFT(N190,5)="Equip",
  IF($BN$1&lt;VLOOKUP(N190,[1]EquipTable!$1:$1048576,MATCH("업데이트순번",[1]EquipTable!$1:$1,0),0),"업데이트순번이상",""),
IF(LEFT(N190,5)="Actor",
  IF($BW$1&lt;VLOOKUP(N190,[2]ActorTable!$1:$1048576,MATCH("업데이트순번",[2]ActorTable!$1:$1,0),0),"업데이트순번이상",""),
"그외없음")))</f>
        <v/>
      </c>
      <c r="T190">
        <f t="shared" ca="1" si="57"/>
        <v>0</v>
      </c>
      <c r="AA190" t="str">
        <f t="shared" ca="1" si="58"/>
        <v/>
      </c>
      <c r="AH190" t="str">
        <f t="shared" si="59"/>
        <v/>
      </c>
      <c r="AI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
      </c>
      <c r="AJ190">
        <v>1</v>
      </c>
      <c r="AK190"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v>
      </c>
      <c r="AL190" t="str">
        <f t="shared" ca="1" si="60"/>
        <v>{"dy":19,"sl":8}</v>
      </c>
    </row>
    <row r="191" spans="1:38">
      <c r="A191">
        <v>19</v>
      </c>
      <c r="B191">
        <v>9</v>
      </c>
      <c r="C191">
        <f t="shared" si="53"/>
        <v>0</v>
      </c>
      <c r="D191">
        <f t="shared" ca="1" si="67"/>
        <v>2.6162515348157056E-2</v>
      </c>
      <c r="E191">
        <f t="shared" ca="1" si="67"/>
        <v>2.9716601026452238E-2</v>
      </c>
      <c r="F191">
        <f t="shared" ca="1" si="67"/>
        <v>0.30752750968428466</v>
      </c>
      <c r="G191">
        <f t="shared" ca="1" si="67"/>
        <v>0.16905840968935981</v>
      </c>
      <c r="H191">
        <f t="shared" ca="1" si="67"/>
        <v>1.3731975706947508E-2</v>
      </c>
      <c r="I191">
        <f t="shared" ca="1" si="67"/>
        <v>0.34655774976662646</v>
      </c>
      <c r="M191" t="str">
        <f t="shared" ca="1" si="54"/>
        <v>삭제</v>
      </c>
      <c r="N191" t="str">
        <f t="shared" ca="1" si="55"/>
        <v>삭제</v>
      </c>
      <c r="O191" t="str">
        <f t="shared" ca="1" si="56"/>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INT(VLOOKUP($M191,$AN:$BA,MATCH($AX$1,$AN$1:$BA$1,0),0)*(VLOOKUP($N191,[2]ActorTable!$1:$1048576,MATCH("표준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VLOOKUP($M191,$AN:$BA,MATCH($AZ$1,$AN$1:$BA$1,0),0)+INT($H191*(VLOOKUP($M191,$AN:$BA,MATCH($BA$1,$AN$1:$BA$1,0),0)-VLOOKUP($M191,$AN:$BA,MATCH($AZ$1,$AN$1:$BA$1,0),0)+1))),
IF($M191="지정 캐릭터 PP",
  IF(AND(OR($B191=10,$B191=11),$M191=OFFSET($M191,-1,0)),OFFSET(Q191,-1,0),
    INT($O191*VLOOKUP($M191,$AN:$BA,MATCH($AX$1,$AN$1:$BA$1,0),0)*IF($O191&lt;=15,1,1+($O191-15)^0.5/8)*CHOOSE(MID($N191,7,1)+1,1,1.25,2))),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영웅등급"),VLOOKUP($M191,$AN:$BA,MATCH($AX$1,$AN$1:$BA$1,0),0),
IF(OR($M191="지정 캐릭터",IF(ISERROR(FIND("지정 캐릭터 LBP",$M191)),0,1)),
  IF(AND(OR($B191=10,$B191=11),$M191=OFFSET($M191,-1,0)),OFFSET(R191,-1,0),
    INT(VLOOKUP($M191,$AN:$BA,MATCH($AX$1,$AN$1:$BA$1,0),0)*(VLOOKUP($N191,[2]ActorTable!$1:$1048576,MATCH("표준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VLOOKUP($M191,$AN:$BA,MATCH($AX$1,$AN$1:$BA$1,0),0)+INT($I191*(VLOOKUP($M191,$AN:$BA,MATCH($AY$1,$AN$1:$BA$1,0),0)-VLOOKUP($M191,$AN:$BA,MATCH($AX$1,$AN$1:$BA$1,0),0)+1))),
IF($M191="지정 캐릭터 PP",
  IF(AND(OR($B191=10,$B191=11),$M191=OFFSET($M191,-1,0)),OFFSET(R191,-1,0),
    INT($O191*VLOOKUP($M191,$AN:$BA,MATCH($AX$1,$AN$1:$BA$1,0),0)*IF($O191&lt;=15,1,1+($O191-15)^0.5/8)*CHOOSE(MID($N191,7,1)+1,1,1.25,2)*(VLOOKUP($M191,$AN:$BA,MATCH($AY$1,$AN$1:$BA$1,0),0)+$I191*(VLOOKUP($M191,$AN:$BA,MATCH($AZ$1,$AN$1:$BA$1,0),0)-VLOOKUP($M191,$AN:$BA,MATCH($AY$1,$AN$1:$BA$1,0),0))))),
IF(OR($M191="안 지정 캐릭터 PP 일반등급",$M191="안 지정 캐릭터 PP 영웅등급"),
  IF(AND(OR($B191=10,$B191=11),$M191=OFFSET($M191,-1,0)),OFFSET(R191,-1,0),
    $O191*VLOOKUP($M191,$AN:$BA,MATCH($AX$1,$AN$1:$BA$1,0),0)),
"그외없음")))))))</f>
        <v>삭제</v>
      </c>
      <c r="S191" t="str">
        <f ca="1">IF(OR(ISNUMBER(N191),N191="삭제"),"",
IF(LEFT(N191,5)="Equip",
  IF($BN$1&lt;VLOOKUP(N191,[1]EquipTable!$1:$1048576,MATCH("업데이트순번",[1]EquipTable!$1:$1,0),0),"업데이트순번이상",""),
IF(LEFT(N191,5)="Actor",
  IF($BW$1&lt;VLOOKUP(N191,[2]ActorTable!$1:$1048576,MATCH("업데이트순번",[2]ActorTable!$1:$1,0),0),"업데이트순번이상",""),
"그외없음")))</f>
        <v/>
      </c>
      <c r="T191">
        <f t="shared" ca="1" si="57"/>
        <v>0</v>
      </c>
      <c r="AA191" t="str">
        <f t="shared" ca="1" si="58"/>
        <v/>
      </c>
      <c r="AH191" t="str">
        <f t="shared" si="59"/>
        <v/>
      </c>
      <c r="AI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
      </c>
      <c r="AJ191">
        <v>1</v>
      </c>
      <c r="AK191"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v>
      </c>
      <c r="AL191" t="str">
        <f t="shared" ca="1" si="60"/>
        <v>{"dy":19,"sl":9}</v>
      </c>
    </row>
    <row r="192" spans="1:38">
      <c r="A192">
        <v>20</v>
      </c>
      <c r="B192">
        <v>0</v>
      </c>
      <c r="C192">
        <f t="shared" si="53"/>
        <v>0</v>
      </c>
      <c r="D192">
        <f t="shared" ref="D192:I201" ca="1" si="68">RAND()</f>
        <v>0.40516005824259615</v>
      </c>
      <c r="E192">
        <f t="shared" ca="1" si="68"/>
        <v>3.2305586657350949E-2</v>
      </c>
      <c r="F192">
        <f t="shared" ca="1" si="68"/>
        <v>0.76901768956196581</v>
      </c>
      <c r="G192">
        <f t="shared" ca="1" si="68"/>
        <v>0.41561821014964484</v>
      </c>
      <c r="H192">
        <f t="shared" ca="1" si="68"/>
        <v>2.296107202248554E-2</v>
      </c>
      <c r="I192">
        <f t="shared" ca="1" si="68"/>
        <v>0.52007741217847614</v>
      </c>
      <c r="M192" t="str">
        <f t="shared" ca="1" si="54"/>
        <v>지정 장비</v>
      </c>
      <c r="N192" t="str">
        <f t="shared" ca="1" si="55"/>
        <v>Equip0101</v>
      </c>
      <c r="O192">
        <f t="shared" ca="1" si="56"/>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GO</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INT(VLOOKUP($M192,$AN:$BA,MATCH($AX$1,$AN$1:$BA$1,0),0)*(VLOOKUP($N192,[2]ActorTable!$1:$1048576,MATCH("표준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VLOOKUP($M192,$AN:$BA,MATCH($AZ$1,$AN$1:$BA$1,0),0)+INT($H192*(VLOOKUP($M192,$AN:$BA,MATCH($BA$1,$AN$1:$BA$1,0),0)-VLOOKUP($M192,$AN:$BA,MATCH($AZ$1,$AN$1:$BA$1,0),0)+1))),
IF($M192="지정 캐릭터 PP",
  IF(AND(OR($B192=10,$B192=11),$M192=OFFSET($M192,-1,0)),OFFSET(Q192,-1,0),
    INT($O192*VLOOKUP($M192,$AN:$BA,MATCH($AX$1,$AN$1:$BA$1,0),0)*IF($O192&lt;=15,1,1+($O192-15)^0.5/8)*CHOOSE(MID($N192,7,1)+1,1,1.25,2))),
"그외없음")))))))</f>
        <v>삭제</v>
      </c>
      <c r="R192">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영웅등급"),VLOOKUP($M192,$AN:$BA,MATCH($AX$1,$AN$1:$BA$1,0),0),
IF(OR($M192="지정 캐릭터",IF(ISERROR(FIND("지정 캐릭터 LBP",$M192)),0,1)),
  IF(AND(OR($B192=10,$B192=11),$M192=OFFSET($M192,-1,0)),OFFSET(R192,-1,0),
    INT(VLOOKUP($M192,$AN:$BA,MATCH($AX$1,$AN$1:$BA$1,0),0)*(VLOOKUP($N192,[2]ActorTable!$1:$1048576,MATCH("표준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VLOOKUP($M192,$AN:$BA,MATCH($AX$1,$AN$1:$BA$1,0),0)+INT($I192*(VLOOKUP($M192,$AN:$BA,MATCH($AY$1,$AN$1:$BA$1,0),0)-VLOOKUP($M192,$AN:$BA,MATCH($AX$1,$AN$1:$BA$1,0),0)+1))),
IF($M192="지정 캐릭터 PP",
  IF(AND(OR($B192=10,$B192=11),$M192=OFFSET($M192,-1,0)),OFFSET(R192,-1,0),
    INT($O192*VLOOKUP($M192,$AN:$BA,MATCH($AX$1,$AN$1:$BA$1,0),0)*IF($O192&lt;=15,1,1+($O192-15)^0.5/8)*CHOOSE(MID($N192,7,1)+1,1,1.25,2)*(VLOOKUP($M192,$AN:$BA,MATCH($AY$1,$AN$1:$BA$1,0),0)+$I192*(VLOOKUP($M192,$AN:$BA,MATCH($AZ$1,$AN$1:$BA$1,0),0)-VLOOKUP($M192,$AN:$BA,MATCH($AY$1,$AN$1:$BA$1,0),0))))),
IF(OR($M192="안 지정 캐릭터 PP 일반등급",$M192="안 지정 캐릭터 PP 영웅등급"),
  IF(AND(OR($B192=10,$B192=11),$M192=OFFSET($M192,-1,0)),OFFSET(R192,-1,0),
    $O192*VLOOKUP($M192,$AN:$BA,MATCH($AX$1,$AN$1:$BA$1,0),0)),
"그외없음")))))))</f>
        <v>1300</v>
      </c>
      <c r="S192" t="str">
        <f ca="1">IF(OR(ISNUMBER(N192),N192="삭제"),"",
IF(LEFT(N192,5)="Equip",
  IF($BN$1&lt;VLOOKUP(N192,[1]EquipTable!$1:$1048576,MATCH("업데이트순번",[1]EquipTable!$1:$1,0),0),"업데이트순번이상",""),
IF(LEFT(N192,5)="Actor",
  IF($BW$1&lt;VLOOKUP(N192,[2]ActorTable!$1:$1048576,MATCH("업데이트순번",[2]ActorTable!$1:$1,0),0),"업데이트순번이상",""),
"그외없음")))</f>
        <v/>
      </c>
      <c r="T192">
        <f t="shared" ca="1" si="57"/>
        <v>0</v>
      </c>
      <c r="U192" t="s">
        <v>83</v>
      </c>
      <c r="V192" t="s">
        <v>184</v>
      </c>
      <c r="W192">
        <v>1</v>
      </c>
      <c r="X192" t="s">
        <v>129</v>
      </c>
      <c r="Z192">
        <v>22500</v>
      </c>
      <c r="AA192" t="str">
        <f t="shared" ca="1" si="58"/>
        <v>fe</v>
      </c>
      <c r="AB192" t="s">
        <v>83</v>
      </c>
      <c r="AC192" t="s">
        <v>209</v>
      </c>
      <c r="AD192">
        <v>1</v>
      </c>
      <c r="AE192" t="s">
        <v>133</v>
      </c>
      <c r="AG192">
        <v>5</v>
      </c>
      <c r="AH192" t="str">
        <f t="shared" si="59"/>
        <v/>
      </c>
      <c r="AI192" t="str">
        <f ca="1">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파수꾼의 숏보우</v>
      </c>
      <c r="AJ192">
        <v>1</v>
      </c>
      <c r="AK192"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v>
      </c>
      <c r="AL192" t="str">
        <f t="shared" ca="1" si="60"/>
        <v>{"dy":20,"sl":0,"tp":"fe","vl":"Equip2202","cn":1,"pt":"DI","pr":5}</v>
      </c>
    </row>
    <row r="193" spans="1:38">
      <c r="A193">
        <v>20</v>
      </c>
      <c r="B193">
        <v>1</v>
      </c>
      <c r="C193">
        <f t="shared" si="53"/>
        <v>0</v>
      </c>
      <c r="D193">
        <f t="shared" ca="1" si="68"/>
        <v>0.8122053266628344</v>
      </c>
      <c r="E193">
        <f t="shared" ca="1" si="68"/>
        <v>0.16199181084279934</v>
      </c>
      <c r="F193">
        <f t="shared" ca="1" si="68"/>
        <v>0.15353543585116869</v>
      </c>
      <c r="G193">
        <f t="shared" ca="1" si="68"/>
        <v>0.39141732070979163</v>
      </c>
      <c r="H193">
        <f t="shared" ca="1" si="68"/>
        <v>0.36822735275899054</v>
      </c>
      <c r="I193">
        <f t="shared" ca="1" si="68"/>
        <v>0.76807306485882576</v>
      </c>
      <c r="M193" t="str">
        <f t="shared" ca="1" si="54"/>
        <v>지정 장비</v>
      </c>
      <c r="N193" t="str">
        <f t="shared" ca="1" si="55"/>
        <v>Equip1102</v>
      </c>
      <c r="O193">
        <f t="shared" ca="1" si="56"/>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GO</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INT(VLOOKUP($M193,$AN:$BA,MATCH($AX$1,$AN$1:$BA$1,0),0)*(VLOOKUP($N193,[2]ActorTable!$1:$1048576,MATCH("표준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VLOOKUP($M193,$AN:$BA,MATCH($AZ$1,$AN$1:$BA$1,0),0)+INT($H193*(VLOOKUP($M193,$AN:$BA,MATCH($BA$1,$AN$1:$BA$1,0),0)-VLOOKUP($M193,$AN:$BA,MATCH($AZ$1,$AN$1:$BA$1,0),0)+1))),
IF($M193="지정 캐릭터 PP",
  IF(AND(OR($B193=10,$B193=11),$M193=OFFSET($M193,-1,0)),OFFSET(Q193,-1,0),
    INT($O193*VLOOKUP($M193,$AN:$BA,MATCH($AX$1,$AN$1:$BA$1,0),0)*IF($O193&lt;=15,1,1+($O193-15)^0.5/8)*CHOOSE(MID($N193,7,1)+1,1,1.25,2))),
"그외없음")))))))</f>
        <v>삭제</v>
      </c>
      <c r="R193">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영웅등급"),VLOOKUP($M193,$AN:$BA,MATCH($AX$1,$AN$1:$BA$1,0),0),
IF(OR($M193="지정 캐릭터",IF(ISERROR(FIND("지정 캐릭터 LBP",$M193)),0,1)),
  IF(AND(OR($B193=10,$B193=11),$M193=OFFSET($M193,-1,0)),OFFSET(R193,-1,0),
    INT(VLOOKUP($M193,$AN:$BA,MATCH($AX$1,$AN$1:$BA$1,0),0)*(VLOOKUP($N193,[2]ActorTable!$1:$1048576,MATCH("표준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VLOOKUP($M193,$AN:$BA,MATCH($AX$1,$AN$1:$BA$1,0),0)+INT($I193*(VLOOKUP($M193,$AN:$BA,MATCH($AY$1,$AN$1:$BA$1,0),0)-VLOOKUP($M193,$AN:$BA,MATCH($AX$1,$AN$1:$BA$1,0),0)+1))),
IF($M193="지정 캐릭터 PP",
  IF(AND(OR($B193=10,$B193=11),$M193=OFFSET($M193,-1,0)),OFFSET(R193,-1,0),
    INT($O193*VLOOKUP($M193,$AN:$BA,MATCH($AX$1,$AN$1:$BA$1,0),0)*IF($O193&lt;=15,1,1+($O193-15)^0.5/8)*CHOOSE(MID($N193,7,1)+1,1,1.25,2)*(VLOOKUP($M193,$AN:$BA,MATCH($AY$1,$AN$1:$BA$1,0),0)+$I193*(VLOOKUP($M193,$AN:$BA,MATCH($AZ$1,$AN$1:$BA$1,0),0)-VLOOKUP($M193,$AN:$BA,MATCH($AY$1,$AN$1:$BA$1,0),0))))),
IF(OR($M193="안 지정 캐릭터 PP 일반등급",$M193="안 지정 캐릭터 PP 영웅등급"),
  IF(AND(OR($B193=10,$B193=11),$M193=OFFSET($M193,-1,0)),OFFSET(R193,-1,0),
    $O193*VLOOKUP($M193,$AN:$BA,MATCH($AX$1,$AN$1:$BA$1,0),0)),
"그외없음")))))))</f>
        <v>1400</v>
      </c>
      <c r="S193" t="str">
        <f ca="1">IF(OR(ISNUMBER(N193),N193="삭제"),"",
IF(LEFT(N193,5)="Equip",
  IF($BN$1&lt;VLOOKUP(N193,[1]EquipTable!$1:$1048576,MATCH("업데이트순번",[1]EquipTable!$1:$1,0),0),"업데이트순번이상",""),
IF(LEFT(N193,5)="Actor",
  IF($BW$1&lt;VLOOKUP(N193,[2]ActorTable!$1:$1048576,MATCH("업데이트순번",[2]ActorTable!$1:$1,0),0),"업데이트순번이상",""),
"그외없음")))</f>
        <v/>
      </c>
      <c r="T193">
        <f t="shared" ca="1" si="57"/>
        <v>0</v>
      </c>
      <c r="U193" t="s">
        <v>83</v>
      </c>
      <c r="V193" t="s">
        <v>203</v>
      </c>
      <c r="W193">
        <v>1</v>
      </c>
      <c r="X193" t="s">
        <v>129</v>
      </c>
      <c r="Z193">
        <v>600</v>
      </c>
      <c r="AA193" t="str">
        <f t="shared" ca="1" si="58"/>
        <v>fe</v>
      </c>
      <c r="AB193" t="s">
        <v>83</v>
      </c>
      <c r="AC193" t="s">
        <v>274</v>
      </c>
      <c r="AD193">
        <v>1</v>
      </c>
      <c r="AE193" t="s">
        <v>129</v>
      </c>
      <c r="AG193">
        <v>7300</v>
      </c>
      <c r="AH193" t="str">
        <f t="shared" si="59"/>
        <v/>
      </c>
      <c r="AI193" t="str">
        <f ca="1">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자작나무 도끼</v>
      </c>
      <c r="AJ193">
        <v>1</v>
      </c>
      <c r="AK193"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v>
      </c>
      <c r="AL193" t="str">
        <f t="shared" ca="1" si="60"/>
        <v>{"dy":20,"sl":1,"tp":"fe","vl":"Equip0301","cn":1,"pt":"GO","pr":7300}</v>
      </c>
    </row>
    <row r="194" spans="1:38">
      <c r="A194">
        <v>20</v>
      </c>
      <c r="B194">
        <v>2</v>
      </c>
      <c r="C194">
        <f t="shared" ref="C194:C257" si="69">IF(B194&lt;=9,0,
IF(B194=10,1,2))</f>
        <v>0</v>
      </c>
      <c r="D194">
        <f t="shared" ca="1" si="68"/>
        <v>0.11595796039535045</v>
      </c>
      <c r="E194">
        <f t="shared" ca="1" si="68"/>
        <v>0.2363232513403275</v>
      </c>
      <c r="F194">
        <f t="shared" ca="1" si="68"/>
        <v>0.65757323552545444</v>
      </c>
      <c r="G194">
        <f t="shared" ca="1" si="68"/>
        <v>0.43167155490244391</v>
      </c>
      <c r="H194">
        <f t="shared" ca="1" si="68"/>
        <v>0.50959333946642738</v>
      </c>
      <c r="I194">
        <f t="shared" ca="1" si="68"/>
        <v>0.28266211227915039</v>
      </c>
      <c r="M194" t="str">
        <f t="shared" ref="M194:M257" ca="1" si="70">IF(LEN(J194)&lt;&gt;0,J194,VLOOKUP(D194+$B194,$BH:$BI,MATCH($BI$1,$BH$1:$BI$1,0),1))</f>
        <v>안 지정 캐릭터 PP 영웅등급</v>
      </c>
      <c r="N194">
        <f t="shared" ref="N194:N257" ca="1" si="71">IF(LEN(K194)&lt;&gt;0,
  IF(LEN($J194)=0,"두 칸 모두 입력",
  IF($J194="지정 장비",K194,INDEX($BY:$BY,MATCH(K194,$BZ:$BZ,0)))),
IF($M194="삭제","삭제",
IF($M194="지정 장비",VLOOKUP($E194,OFFSET($BQ:$BT,0,IF($B194=6,1,IF($B194=7,2,0))),MATCH($BT$1,OFFSET($BQ$1:$BT$1,0,IF($B194=6,1,IF($B194=7,2,0))),0),1),
IF(OR($M194="캐릭터 상자 일반등급",$M194="캐릭터 상자 영웅등급"),"삭제",
IF(OR($M194="지정 캐릭터",$M194="지정 캐릭터 PP",IF(ISERROR(FIND("지정 캐릭터 LBP",$M194)),0,1)),
  IF(AND(OR($B194=10,$B194=11),$M194=OFFSET($M194,-1,0)),OFFSET(N194,-1,0),VLOOKUP($E194,$BX:$BY,MATCH($BY$1,$BX$1:$BY$1,0),1)),
IF(OR($M194="안 지정 캐릭터 영웅등급",$M194="안 지정 캐릭터 PP 일반등급",$M194="안 지정 캐릭터 PP 영웅등급"),
  IF(AND(OR($B194=10,$B194=11),$M194=OFFSET($M194,-1,0)),OFFSET(N194,-1,0),INT($E194*100000)),
"그외없음"))))))</f>
        <v>23632</v>
      </c>
      <c r="O194">
        <f t="shared" ref="O194:O257" ca="1" si="72">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VLOOKUP($M194,$AN:$AZ,MATCH($AV$1,$AN$1:$AZ$1,0),0)+INT($E194*(VLOOKUP($M194,$AN:$AZ,MATCH($AW$1,$AN$1:$AZ$1,0),0)-VLOOKUP($M194,$AN:$AZ,MATCH($AV$1,$AN$1:$AZ$1,0),0)+1))),
IF(OR($M194="안 지정 캐릭터 PP 일반등급",$M194="안 지정 캐릭터 PP 영웅등급"),
  IF(AND(OR($B194=10,$B194=11),$M194=OFFSET($M194,-1,0)),OFFSET(O194,-1,0),
    VLOOKUP($M194,$AN:$AZ,MATCH($AV$1,$AN$1:$AZ$1,0),0)+INT($E194*(VLOOKUP($M194,$AN:$AZ,MATCH($AW$1,$AN$1:$AZ$1,0),0)-VLOOKUP($M194,$AN:$AZ,MATCH($AV$1,$AN$1:$AZ$1,0),0)+1))),
"그외없음")))))</f>
        <v>10</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INT(VLOOKUP($M194,$AN:$BA,MATCH($AX$1,$AN$1:$BA$1,0),0)*(VLOOKUP($N194,[2]ActorTable!$1:$1048576,MATCH("표준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VLOOKUP($M194,$AN:$BA,MATCH($AZ$1,$AN$1:$BA$1,0),0)+INT($H194*(VLOOKUP($M194,$AN:$BA,MATCH($BA$1,$AN$1:$BA$1,0),0)-VLOOKUP($M194,$AN:$BA,MATCH($AZ$1,$AN$1:$BA$1,0),0)+1))),
IF($M194="지정 캐릭터 PP",
  IF(AND(OR($B194=10,$B194=11),$M194=OFFSET($M194,-1,0)),OFFSET(Q194,-1,0),
    INT($O194*VLOOKUP($M194,$AN:$BA,MATCH($AX$1,$AN$1:$BA$1,0),0)*IF($O194&lt;=15,1,1+($O194-15)^0.5/8)*CHOOSE(MID($N194,7,1)+1,1,1.25,2))),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영웅등급"),VLOOKUP($M194,$AN:$BA,MATCH($AX$1,$AN$1:$BA$1,0),0),
IF(OR($M194="지정 캐릭터",IF(ISERROR(FIND("지정 캐릭터 LBP",$M194)),0,1)),
  IF(AND(OR($B194=10,$B194=11),$M194=OFFSET($M194,-1,0)),OFFSET(R194,-1,0),
    INT(VLOOKUP($M194,$AN:$BA,MATCH($AX$1,$AN$1:$BA$1,0),0)*(VLOOKUP($N194,[2]ActorTable!$1:$1048576,MATCH("표준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VLOOKUP($M194,$AN:$BA,MATCH($AX$1,$AN$1:$BA$1,0),0)+INT($I194*(VLOOKUP($M194,$AN:$BA,MATCH($AY$1,$AN$1:$BA$1,0),0)-VLOOKUP($M194,$AN:$BA,MATCH($AX$1,$AN$1:$BA$1,0),0)+1))),
IF($M194="지정 캐릭터 PP",
  IF(AND(OR($B194=10,$B194=11),$M194=OFFSET($M194,-1,0)),OFFSET(R194,-1,0),
    INT($O194*VLOOKUP($M194,$AN:$BA,MATCH($AX$1,$AN$1:$BA$1,0),0)*IF($O194&lt;=15,1,1+($O194-15)^0.5/8)*CHOOSE(MID($N194,7,1)+1,1,1.25,2)*(VLOOKUP($M194,$AN:$BA,MATCH($AY$1,$AN$1:$BA$1,0),0)+$I194*(VLOOKUP($M194,$AN:$BA,MATCH($AZ$1,$AN$1:$BA$1,0),0)-VLOOKUP($M194,$AN:$BA,MATCH($AY$1,$AN$1:$BA$1,0),0))))),
IF(OR($M194="안 지정 캐릭터 PP 일반등급",$M194="안 지정 캐릭터 PP 영웅등급"),
  IF(AND(OR($B194=10,$B194=11),$M194=OFFSET($M194,-1,0)),OFFSET(R194,-1,0),
    $O194*VLOOKUP($M194,$AN:$BA,MATCH($AX$1,$AN$1:$BA$1,0),0)),
"그외없음")))))))</f>
        <v>1000</v>
      </c>
      <c r="S194" t="str">
        <f ca="1">IF(OR(ISNUMBER(N194),N194="삭제"),"",
IF(LEFT(N194,5)="Equip",
  IF($BN$1&lt;VLOOKUP(N194,[1]EquipTable!$1:$1048576,MATCH("업데이트순번",[1]EquipTable!$1:$1,0),0),"업데이트순번이상",""),
IF(LEFT(N194,5)="Actor",
  IF($BW$1&lt;VLOOKUP(N194,[2]ActorTable!$1:$1048576,MATCH("업데이트순번",[2]ActorTable!$1:$1,0),0),"업데이트순번이상",""),
"그외없음")))</f>
        <v/>
      </c>
      <c r="T194">
        <f t="shared" ref="T194:T257" ca="1" si="73">IF(OR(ISNUMBER(N194),N194="삭제"),0,
IF(LEFT(N194,5)="Equip",IF(MID(N194,7,1)="4",1,0),
IF(LEFT(N194,5)="Actor",IF(MID(N194,7,1)="2",1,0),
"그외없음")))</f>
        <v>0</v>
      </c>
      <c r="U194" t="s">
        <v>92</v>
      </c>
      <c r="V194">
        <v>7320</v>
      </c>
      <c r="W194">
        <v>9</v>
      </c>
      <c r="X194" t="s">
        <v>129</v>
      </c>
      <c r="Z194">
        <v>900</v>
      </c>
      <c r="AA194" t="str">
        <f t="shared" ref="AA194:AA257" ca="1" si="74">IF(ISBLANK(AB194),"",
VLOOKUP(AB194,OFFSET(INDIRECT("$A:$B"),0,MATCH(AB$1&amp;"_Verify",INDIRECT("$1:$1"),0)-1),2,0)
)</f>
        <v>uph</v>
      </c>
      <c r="AB194" t="s">
        <v>92</v>
      </c>
      <c r="AC194">
        <v>53758</v>
      </c>
      <c r="AD194">
        <v>12</v>
      </c>
      <c r="AE194" t="s">
        <v>129</v>
      </c>
      <c r="AG194">
        <v>1200</v>
      </c>
      <c r="AH194" t="str">
        <f t="shared" ref="AH194:AH257" si="75">IF(ISBLANK($AB194),"",
IF(AND($B194&gt;=VLOOKUP($AB194,$AN:$AQ,3,0),$B194&lt;=VLOOKUP($AB194,$AN:$AQ,4,0)),"","슬롯타입이상"))</f>
        <v/>
      </c>
      <c r="AI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J194">
        <v>1</v>
      </c>
      <c r="AK194"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v>
      </c>
      <c r="AL194" t="str">
        <f t="shared" ref="AL194:AL257" ca="1" si="76">IF(AJ194&lt;&gt;1,"",
"{"""&amp;A$1&amp;""":"&amp;A194
&amp;","""&amp;B$1&amp;""":"&amp;B194
&amp;IF(LEN(AA194)=0,"",","""&amp;AA$1&amp;""":"""&amp;AA194&amp;"""")
&amp;IF(LEN(AC194)=0,"",","""&amp;AC$1&amp;""":"""&amp;AC194&amp;"""")
&amp;IF(LEN(AD194)=0,"",","""&amp;AD$1&amp;""":"&amp;AD194)
&amp;IF(LEN(AE194)=0,"",","""&amp;AE$1&amp;""":"""&amp;AE194&amp;"""")
&amp;IF(LEN(AF194)=0,"",","""&amp;AF$1&amp;""":"&amp;AF194)
&amp;IF(LEN(AG194)=0,"",","""&amp;AG$1&amp;""":"&amp;AG194)&amp;"}")</f>
        <v>{"dy":20,"sl":2,"tp":"uph","vl":"53758","cn":12,"pt":"GO","pr":1200}</v>
      </c>
    </row>
    <row r="195" spans="1:38">
      <c r="A195">
        <v>20</v>
      </c>
      <c r="B195">
        <v>3</v>
      </c>
      <c r="C195">
        <f t="shared" si="69"/>
        <v>0</v>
      </c>
      <c r="D195">
        <f t="shared" ca="1" si="68"/>
        <v>0.12490290985837138</v>
      </c>
      <c r="E195">
        <f t="shared" ca="1" si="68"/>
        <v>0.59752418510647032</v>
      </c>
      <c r="F195">
        <f t="shared" ca="1" si="68"/>
        <v>0.31538784843727941</v>
      </c>
      <c r="G195">
        <f t="shared" ca="1" si="68"/>
        <v>0.74941162422923258</v>
      </c>
      <c r="H195">
        <f t="shared" ca="1" si="68"/>
        <v>0.37436444408606928</v>
      </c>
      <c r="I195">
        <f t="shared" ca="1" si="68"/>
        <v>0.60647055903367875</v>
      </c>
      <c r="M195" t="str">
        <f t="shared" ca="1" si="70"/>
        <v>안 지정 캐릭터 PP 영웅등급</v>
      </c>
      <c r="N195">
        <f t="shared" ca="1" si="71"/>
        <v>59752</v>
      </c>
      <c r="O195">
        <f t="shared" ca="1" si="72"/>
        <v>12</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INT(VLOOKUP($M195,$AN:$BA,MATCH($AX$1,$AN$1:$BA$1,0),0)*(VLOOKUP($N195,[2]ActorTable!$1:$1048576,MATCH("표준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VLOOKUP($M195,$AN:$BA,MATCH($AZ$1,$AN$1:$BA$1,0),0)+INT($H195*(VLOOKUP($M195,$AN:$BA,MATCH($BA$1,$AN$1:$BA$1,0),0)-VLOOKUP($M195,$AN:$BA,MATCH($AZ$1,$AN$1:$BA$1,0),0)+1))),
IF($M195="지정 캐릭터 PP",
  IF(AND(OR($B195=10,$B195=11),$M195=OFFSET($M195,-1,0)),OFFSET(Q195,-1,0),
    INT($O195*VLOOKUP($M195,$AN:$BA,MATCH($AX$1,$AN$1:$BA$1,0),0)*IF($O195&lt;=15,1,1+($O195-15)^0.5/8)*CHOOSE(MID($N195,7,1)+1,1,1.25,2))),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영웅등급"),VLOOKUP($M195,$AN:$BA,MATCH($AX$1,$AN$1:$BA$1,0),0),
IF(OR($M195="지정 캐릭터",IF(ISERROR(FIND("지정 캐릭터 LBP",$M195)),0,1)),
  IF(AND(OR($B195=10,$B195=11),$M195=OFFSET($M195,-1,0)),OFFSET(R195,-1,0),
    INT(VLOOKUP($M195,$AN:$BA,MATCH($AX$1,$AN$1:$BA$1,0),0)*(VLOOKUP($N195,[2]ActorTable!$1:$1048576,MATCH("표준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VLOOKUP($M195,$AN:$BA,MATCH($AX$1,$AN$1:$BA$1,0),0)+INT($I195*(VLOOKUP($M195,$AN:$BA,MATCH($AY$1,$AN$1:$BA$1,0),0)-VLOOKUP($M195,$AN:$BA,MATCH($AX$1,$AN$1:$BA$1,0),0)+1))),
IF($M195="지정 캐릭터 PP",
  IF(AND(OR($B195=10,$B195=11),$M195=OFFSET($M195,-1,0)),OFFSET(R195,-1,0),
    INT($O195*VLOOKUP($M195,$AN:$BA,MATCH($AX$1,$AN$1:$BA$1,0),0)*IF($O195&lt;=15,1,1+($O195-15)^0.5/8)*CHOOSE(MID($N195,7,1)+1,1,1.25,2)*(VLOOKUP($M195,$AN:$BA,MATCH($AY$1,$AN$1:$BA$1,0),0)+$I195*(VLOOKUP($M195,$AN:$BA,MATCH($AZ$1,$AN$1:$BA$1,0),0)-VLOOKUP($M195,$AN:$BA,MATCH($AY$1,$AN$1:$BA$1,0),0))))),
IF(OR($M195="안 지정 캐릭터 PP 일반등급",$M195="안 지정 캐릭터 PP 영웅등급"),
  IF(AND(OR($B195=10,$B195=11),$M195=OFFSET($M195,-1,0)),OFFSET(R195,-1,0),
    $O195*VLOOKUP($M195,$AN:$BA,MATCH($AX$1,$AN$1:$BA$1,0),0)),
"그외없음")))))))</f>
        <v>1200</v>
      </c>
      <c r="S195" t="str">
        <f ca="1">IF(OR(ISNUMBER(N195),N195="삭제"),"",
IF(LEFT(N195,5)="Equip",
  IF($BN$1&lt;VLOOKUP(N195,[1]EquipTable!$1:$1048576,MATCH("업데이트순번",[1]EquipTable!$1:$1,0),0),"업데이트순번이상",""),
IF(LEFT(N195,5)="Actor",
  IF($BW$1&lt;VLOOKUP(N195,[2]ActorTable!$1:$1048576,MATCH("업데이트순번",[2]ActorTable!$1:$1,0),0),"업데이트순번이상",""),
"그외없음")))</f>
        <v/>
      </c>
      <c r="T195">
        <f t="shared" ca="1" si="73"/>
        <v>0</v>
      </c>
      <c r="U195" t="s">
        <v>93</v>
      </c>
      <c r="V195">
        <v>41351</v>
      </c>
      <c r="W195">
        <v>11</v>
      </c>
      <c r="X195" t="s">
        <v>129</v>
      </c>
      <c r="Z195">
        <v>1100</v>
      </c>
      <c r="AA195" t="str">
        <f t="shared" ca="1" si="74"/>
        <v>upn</v>
      </c>
      <c r="AB195" t="s">
        <v>93</v>
      </c>
      <c r="AC195">
        <v>28494</v>
      </c>
      <c r="AD195">
        <v>10</v>
      </c>
      <c r="AE195" t="s">
        <v>129</v>
      </c>
      <c r="AG195">
        <v>1000</v>
      </c>
      <c r="AH195" t="str">
        <f t="shared" si="75"/>
        <v/>
      </c>
      <c r="AI195" t="str">
        <f>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
      </c>
      <c r="AJ195">
        <v>1</v>
      </c>
      <c r="AK195" t="str">
        <f t="shared" ref="AK195:AK258" ca="1" si="77">AK194&amp;IF(LEN(AL195)=0,"",","&amp;AL195)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v>
      </c>
      <c r="AL195" t="str">
        <f t="shared" ca="1" si="76"/>
        <v>{"dy":20,"sl":3,"tp":"upn","vl":"28494","cn":10,"pt":"GO","pr":1000}</v>
      </c>
    </row>
    <row r="196" spans="1:38">
      <c r="A196">
        <v>20</v>
      </c>
      <c r="B196">
        <v>4</v>
      </c>
      <c r="C196">
        <f t="shared" si="69"/>
        <v>0</v>
      </c>
      <c r="D196">
        <f t="shared" ca="1" si="68"/>
        <v>0.11034480525287427</v>
      </c>
      <c r="E196">
        <f t="shared" ca="1" si="68"/>
        <v>0.47364144435613742</v>
      </c>
      <c r="F196">
        <f t="shared" ca="1" si="68"/>
        <v>0.52604974238921431</v>
      </c>
      <c r="G196">
        <f t="shared" ca="1" si="68"/>
        <v>0.33646687922821594</v>
      </c>
      <c r="H196">
        <f t="shared" ca="1" si="68"/>
        <v>0.20143271094520609</v>
      </c>
      <c r="I196">
        <f t="shared" ca="1" si="68"/>
        <v>3.9539872521523134E-2</v>
      </c>
      <c r="M196" t="str">
        <f t="shared" ca="1" si="70"/>
        <v>안 지정 캐릭터 PP 일반등급</v>
      </c>
      <c r="N196">
        <f t="shared" ca="1" si="71"/>
        <v>47364</v>
      </c>
      <c r="O196">
        <f t="shared" ca="1" si="72"/>
        <v>11</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INT(VLOOKUP($M196,$AN:$BA,MATCH($AX$1,$AN$1:$BA$1,0),0)*(VLOOKUP($N196,[2]ActorTable!$1:$1048576,MATCH("표준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VLOOKUP($M196,$AN:$BA,MATCH($AZ$1,$AN$1:$BA$1,0),0)+INT($H196*(VLOOKUP($M196,$AN:$BA,MATCH($BA$1,$AN$1:$BA$1,0),0)-VLOOKUP($M196,$AN:$BA,MATCH($AZ$1,$AN$1:$BA$1,0),0)+1))),
IF($M196="지정 캐릭터 PP",
  IF(AND(OR($B196=10,$B196=11),$M196=OFFSET($M196,-1,0)),OFFSET(Q196,-1,0),
    INT($O196*VLOOKUP($M196,$AN:$BA,MATCH($AX$1,$AN$1:$BA$1,0),0)*IF($O196&lt;=15,1,1+($O196-15)^0.5/8)*CHOOSE(MID($N196,7,1)+1,1,1.25,2))),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영웅등급"),VLOOKUP($M196,$AN:$BA,MATCH($AX$1,$AN$1:$BA$1,0),0),
IF(OR($M196="지정 캐릭터",IF(ISERROR(FIND("지정 캐릭터 LBP",$M196)),0,1)),
  IF(AND(OR($B196=10,$B196=11),$M196=OFFSET($M196,-1,0)),OFFSET(R196,-1,0),
    INT(VLOOKUP($M196,$AN:$BA,MATCH($AX$1,$AN$1:$BA$1,0),0)*(VLOOKUP($N196,[2]ActorTable!$1:$1048576,MATCH("표준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VLOOKUP($M196,$AN:$BA,MATCH($AX$1,$AN$1:$BA$1,0),0)+INT($I196*(VLOOKUP($M196,$AN:$BA,MATCH($AY$1,$AN$1:$BA$1,0),0)-VLOOKUP($M196,$AN:$BA,MATCH($AX$1,$AN$1:$BA$1,0),0)+1))),
IF($M196="지정 캐릭터 PP",
  IF(AND(OR($B196=10,$B196=11),$M196=OFFSET($M196,-1,0)),OFFSET(R196,-1,0),
    INT($O196*VLOOKUP($M196,$AN:$BA,MATCH($AX$1,$AN$1:$BA$1,0),0)*IF($O196&lt;=15,1,1+($O196-15)^0.5/8)*CHOOSE(MID($N196,7,1)+1,1,1.25,2)*(VLOOKUP($M196,$AN:$BA,MATCH($AY$1,$AN$1:$BA$1,0),0)+$I196*(VLOOKUP($M196,$AN:$BA,MATCH($AZ$1,$AN$1:$BA$1,0),0)-VLOOKUP($M196,$AN:$BA,MATCH($AY$1,$AN$1:$BA$1,0),0))))),
IF(OR($M196="안 지정 캐릭터 PP 일반등급",$M196="안 지정 캐릭터 PP 영웅등급"),
  IF(AND(OR($B196=10,$B196=11),$M196=OFFSET($M196,-1,0)),OFFSET(R196,-1,0),
    $O196*VLOOKUP($M196,$AN:$BA,MATCH($AX$1,$AN$1:$BA$1,0),0)),
"그외없음")))))))</f>
        <v>1100</v>
      </c>
      <c r="S196" t="str">
        <f ca="1">IF(OR(ISNUMBER(N196),N196="삭제"),"",
IF(LEFT(N196,5)="Equip",
  IF($BN$1&lt;VLOOKUP(N196,[1]EquipTable!$1:$1048576,MATCH("업데이트순번",[1]EquipTable!$1:$1,0),0),"업데이트순번이상",""),
IF(LEFT(N196,5)="Actor",
  IF($BW$1&lt;VLOOKUP(N196,[2]ActorTable!$1:$1048576,MATCH("업데이트순번",[2]ActorTable!$1:$1,0),0),"업데이트순번이상",""),
"그외없음")))</f>
        <v/>
      </c>
      <c r="T196">
        <f t="shared" ca="1" si="73"/>
        <v>0</v>
      </c>
      <c r="U196" t="s">
        <v>93</v>
      </c>
      <c r="V196">
        <v>65749</v>
      </c>
      <c r="W196">
        <v>12</v>
      </c>
      <c r="X196" t="s">
        <v>129</v>
      </c>
      <c r="Z196">
        <v>1200</v>
      </c>
      <c r="AA196" t="str">
        <f t="shared" ca="1" si="74"/>
        <v>upn</v>
      </c>
      <c r="AB196" t="s">
        <v>93</v>
      </c>
      <c r="AC196">
        <v>96975</v>
      </c>
      <c r="AD196">
        <v>14</v>
      </c>
      <c r="AE196" t="s">
        <v>129</v>
      </c>
      <c r="AG196">
        <v>1400</v>
      </c>
      <c r="AH196" t="str">
        <f t="shared" si="75"/>
        <v/>
      </c>
      <c r="AI196" t="str">
        <f>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
      </c>
      <c r="AJ196">
        <v>1</v>
      </c>
      <c r="AK196"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v>
      </c>
      <c r="AL196" t="str">
        <f t="shared" ca="1" si="76"/>
        <v>{"dy":20,"sl":4,"tp":"upn","vl":"96975","cn":14,"pt":"GO","pr":1400}</v>
      </c>
    </row>
    <row r="197" spans="1:38">
      <c r="A197">
        <v>20</v>
      </c>
      <c r="B197">
        <v>5</v>
      </c>
      <c r="C197">
        <f t="shared" si="69"/>
        <v>0</v>
      </c>
      <c r="D197">
        <f t="shared" ca="1" si="68"/>
        <v>0.99106613381930275</v>
      </c>
      <c r="E197">
        <f t="shared" ca="1" si="68"/>
        <v>0.17296212866543015</v>
      </c>
      <c r="F197">
        <f t="shared" ca="1" si="68"/>
        <v>1.3574541478744595E-2</v>
      </c>
      <c r="G197">
        <f t="shared" ca="1" si="68"/>
        <v>0.45998266156649126</v>
      </c>
      <c r="H197">
        <f t="shared" ca="1" si="68"/>
        <v>0.90858708500859431</v>
      </c>
      <c r="I197">
        <f t="shared" ca="1" si="68"/>
        <v>0.15787946025803523</v>
      </c>
      <c r="M197" t="str">
        <f t="shared" ca="1" si="70"/>
        <v>안 지정 캐릭터 PP 일반등급</v>
      </c>
      <c r="N197">
        <f t="shared" ca="1" si="71"/>
        <v>17296</v>
      </c>
      <c r="O197">
        <f t="shared" ca="1" si="72"/>
        <v>10</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INT(VLOOKUP($M197,$AN:$BA,MATCH($AX$1,$AN$1:$BA$1,0),0)*(VLOOKUP($N197,[2]ActorTable!$1:$1048576,MATCH("표준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VLOOKUP($M197,$AN:$BA,MATCH($AZ$1,$AN$1:$BA$1,0),0)+INT($H197*(VLOOKUP($M197,$AN:$BA,MATCH($BA$1,$AN$1:$BA$1,0),0)-VLOOKUP($M197,$AN:$BA,MATCH($AZ$1,$AN$1:$BA$1,0),0)+1))),
IF($M197="지정 캐릭터 PP",
  IF(AND(OR($B197=10,$B197=11),$M197=OFFSET($M197,-1,0)),OFFSET(Q197,-1,0),
    INT($O197*VLOOKUP($M197,$AN:$BA,MATCH($AX$1,$AN$1:$BA$1,0),0)*IF($O197&lt;=15,1,1+($O197-15)^0.5/8)*CHOOSE(MID($N197,7,1)+1,1,1.25,2))),
"그외없음")))))))</f>
        <v>삭제</v>
      </c>
      <c r="R197">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영웅등급"),VLOOKUP($M197,$AN:$BA,MATCH($AX$1,$AN$1:$BA$1,0),0),
IF(OR($M197="지정 캐릭터",IF(ISERROR(FIND("지정 캐릭터 LBP",$M197)),0,1)),
  IF(AND(OR($B197=10,$B197=11),$M197=OFFSET($M197,-1,0)),OFFSET(R197,-1,0),
    INT(VLOOKUP($M197,$AN:$BA,MATCH($AX$1,$AN$1:$BA$1,0),0)*(VLOOKUP($N197,[2]ActorTable!$1:$1048576,MATCH("표준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VLOOKUP($M197,$AN:$BA,MATCH($AX$1,$AN$1:$BA$1,0),0)+INT($I197*(VLOOKUP($M197,$AN:$BA,MATCH($AY$1,$AN$1:$BA$1,0),0)-VLOOKUP($M197,$AN:$BA,MATCH($AX$1,$AN$1:$BA$1,0),0)+1))),
IF($M197="지정 캐릭터 PP",
  IF(AND(OR($B197=10,$B197=11),$M197=OFFSET($M197,-1,0)),OFFSET(R197,-1,0),
    INT($O197*VLOOKUP($M197,$AN:$BA,MATCH($AX$1,$AN$1:$BA$1,0),0)*IF($O197&lt;=15,1,1+($O197-15)^0.5/8)*CHOOSE(MID($N197,7,1)+1,1,1.25,2)*(VLOOKUP($M197,$AN:$BA,MATCH($AY$1,$AN$1:$BA$1,0),0)+$I197*(VLOOKUP($M197,$AN:$BA,MATCH($AZ$1,$AN$1:$BA$1,0),0)-VLOOKUP($M197,$AN:$BA,MATCH($AY$1,$AN$1:$BA$1,0),0))))),
IF(OR($M197="안 지정 캐릭터 PP 일반등급",$M197="안 지정 캐릭터 PP 영웅등급"),
  IF(AND(OR($B197=10,$B197=11),$M197=OFFSET($M197,-1,0)),OFFSET(R197,-1,0),
    $O197*VLOOKUP($M197,$AN:$BA,MATCH($AX$1,$AN$1:$BA$1,0),0)),
"그외없음")))))))</f>
        <v>1000</v>
      </c>
      <c r="S197" t="str">
        <f ca="1">IF(OR(ISNUMBER(N197),N197="삭제"),"",
IF(LEFT(N197,5)="Equip",
  IF($BN$1&lt;VLOOKUP(N197,[1]EquipTable!$1:$1048576,MATCH("업데이트순번",[1]EquipTable!$1:$1,0),0),"업데이트순번이상",""),
IF(LEFT(N197,5)="Actor",
  IF($BW$1&lt;VLOOKUP(N197,[2]ActorTable!$1:$1048576,MATCH("업데이트순번",[2]ActorTable!$1:$1,0),0),"업데이트순번이상",""),
"그외없음")))</f>
        <v/>
      </c>
      <c r="T197">
        <f t="shared" ca="1" si="73"/>
        <v>0</v>
      </c>
      <c r="U197" t="s">
        <v>83</v>
      </c>
      <c r="V197" t="s">
        <v>282</v>
      </c>
      <c r="W197">
        <v>1</v>
      </c>
      <c r="X197" t="s">
        <v>129</v>
      </c>
      <c r="Z197">
        <v>3200</v>
      </c>
      <c r="AA197" t="str">
        <f t="shared" ca="1" si="74"/>
        <v>fe</v>
      </c>
      <c r="AB197" t="s">
        <v>83</v>
      </c>
      <c r="AC197" t="s">
        <v>182</v>
      </c>
      <c r="AD197">
        <v>1</v>
      </c>
      <c r="AE197" t="s">
        <v>129</v>
      </c>
      <c r="AG197">
        <v>1500</v>
      </c>
      <c r="AH197" t="str">
        <f t="shared" si="75"/>
        <v/>
      </c>
      <c r="AI197" t="str">
        <f ca="1">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흑마법의 지팡이</v>
      </c>
      <c r="AJ197">
        <v>1</v>
      </c>
      <c r="AK197"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v>
      </c>
      <c r="AL197" t="str">
        <f t="shared" ca="1" si="76"/>
        <v>{"dy":20,"sl":5,"tp":"fe","vl":"Equip3102","cn":1,"pt":"GO","pr":1500}</v>
      </c>
    </row>
    <row r="198" spans="1:38">
      <c r="A198">
        <v>20</v>
      </c>
      <c r="B198">
        <v>6</v>
      </c>
      <c r="C198">
        <f t="shared" si="69"/>
        <v>0</v>
      </c>
      <c r="D198">
        <f t="shared" ca="1" si="68"/>
        <v>0.75613463963486127</v>
      </c>
      <c r="E198">
        <f t="shared" ca="1" si="68"/>
        <v>0.48530758315529865</v>
      </c>
      <c r="F198">
        <f t="shared" ca="1" si="68"/>
        <v>0.43300440138334417</v>
      </c>
      <c r="G198">
        <f t="shared" ca="1" si="68"/>
        <v>0.88469483618653155</v>
      </c>
      <c r="H198">
        <f t="shared" ca="1" si="68"/>
        <v>0.48064215692799483</v>
      </c>
      <c r="I198">
        <f t="shared" ca="1" si="68"/>
        <v>0.18969239720254105</v>
      </c>
      <c r="M198" t="str">
        <f t="shared" ca="1" si="70"/>
        <v>지정 장비</v>
      </c>
      <c r="N198" t="str">
        <f t="shared" ca="1" si="71"/>
        <v>Equip6001</v>
      </c>
      <c r="O198">
        <f t="shared" ca="1" si="72"/>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GO</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INT(VLOOKUP($M198,$AN:$BA,MATCH($AX$1,$AN$1:$BA$1,0),0)*(VLOOKUP($N198,[2]ActorTable!$1:$1048576,MATCH("표준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VLOOKUP($M198,$AN:$BA,MATCH($AZ$1,$AN$1:$BA$1,0),0)+INT($H198*(VLOOKUP($M198,$AN:$BA,MATCH($BA$1,$AN$1:$BA$1,0),0)-VLOOKUP($M198,$AN:$BA,MATCH($AZ$1,$AN$1:$BA$1,0),0)+1))),
IF($M198="지정 캐릭터 PP",
  IF(AND(OR($B198=10,$B198=11),$M198=OFFSET($M198,-1,0)),OFFSET(Q198,-1,0),
    INT($O198*VLOOKUP($M198,$AN:$BA,MATCH($AX$1,$AN$1:$BA$1,0),0)*IF($O198&lt;=15,1,1+($O198-15)^0.5/8)*CHOOSE(MID($N198,7,1)+1,1,1.25,2))),
"그외없음")))))))</f>
        <v>삭제</v>
      </c>
      <c r="R198">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영웅등급"),VLOOKUP($M198,$AN:$BA,MATCH($AX$1,$AN$1:$BA$1,0),0),
IF(OR($M198="지정 캐릭터",IF(ISERROR(FIND("지정 캐릭터 LBP",$M198)),0,1)),
  IF(AND(OR($B198=10,$B198=11),$M198=OFFSET($M198,-1,0)),OFFSET(R198,-1,0),
    INT(VLOOKUP($M198,$AN:$BA,MATCH($AX$1,$AN$1:$BA$1,0),0)*(VLOOKUP($N198,[2]ActorTable!$1:$1048576,MATCH("표준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VLOOKUP($M198,$AN:$BA,MATCH($AX$1,$AN$1:$BA$1,0),0)+INT($I198*(VLOOKUP($M198,$AN:$BA,MATCH($AY$1,$AN$1:$BA$1,0),0)-VLOOKUP($M198,$AN:$BA,MATCH($AX$1,$AN$1:$BA$1,0),0)+1))),
IF($M198="지정 캐릭터 PP",
  IF(AND(OR($B198=10,$B198=11),$M198=OFFSET($M198,-1,0)),OFFSET(R198,-1,0),
    INT($O198*VLOOKUP($M198,$AN:$BA,MATCH($AX$1,$AN$1:$BA$1,0),0)*IF($O198&lt;=15,1,1+($O198-15)^0.5/8)*CHOOSE(MID($N198,7,1)+1,1,1.25,2)*(VLOOKUP($M198,$AN:$BA,MATCH($AY$1,$AN$1:$BA$1,0),0)+$I198*(VLOOKUP($M198,$AN:$BA,MATCH($AZ$1,$AN$1:$BA$1,0),0)-VLOOKUP($M198,$AN:$BA,MATCH($AY$1,$AN$1:$BA$1,0),0))))),
IF(OR($M198="안 지정 캐릭터 PP 일반등급",$M198="안 지정 캐릭터 PP 영웅등급"),
  IF(AND(OR($B198=10,$B198=11),$M198=OFFSET($M198,-1,0)),OFFSET(R198,-1,0),
    $O198*VLOOKUP($M198,$AN:$BA,MATCH($AX$1,$AN$1:$BA$1,0),0)),
"그외없음")))))))</f>
        <v>1800</v>
      </c>
      <c r="S198" t="str">
        <f ca="1">IF(OR(ISNUMBER(N198),N198="삭제"),"",
IF(LEFT(N198,5)="Equip",
  IF($BN$1&lt;VLOOKUP(N198,[1]EquipTable!$1:$1048576,MATCH("업데이트순번",[1]EquipTable!$1:$1,0),0),"업데이트순번이상",""),
IF(LEFT(N198,5)="Actor",
  IF($BW$1&lt;VLOOKUP(N198,[2]ActorTable!$1:$1048576,MATCH("업데이트순번",[2]ActorTable!$1:$1,0),0),"업데이트순번이상",""),
"그외없음")))</f>
        <v/>
      </c>
      <c r="T198">
        <f t="shared" ca="1" si="73"/>
        <v>0</v>
      </c>
      <c r="U198" t="s">
        <v>83</v>
      </c>
      <c r="V198" t="s">
        <v>206</v>
      </c>
      <c r="W198">
        <v>1</v>
      </c>
      <c r="X198" t="s">
        <v>129</v>
      </c>
      <c r="Z198">
        <v>22800</v>
      </c>
      <c r="AA198" t="str">
        <f t="shared" ca="1" si="74"/>
        <v>fe</v>
      </c>
      <c r="AB198" t="s">
        <v>83</v>
      </c>
      <c r="AC198" t="s">
        <v>216</v>
      </c>
      <c r="AD198">
        <v>1</v>
      </c>
      <c r="AE198" t="s">
        <v>129</v>
      </c>
      <c r="AG198">
        <v>9900</v>
      </c>
      <c r="AH198" t="str">
        <f t="shared" si="75"/>
        <v/>
      </c>
      <c r="AI198" t="str">
        <f ca="1">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더블 이퀄라이저</v>
      </c>
      <c r="AJ198">
        <v>1</v>
      </c>
      <c r="AK198"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v>
      </c>
      <c r="AL198" t="str">
        <f t="shared" ca="1" si="76"/>
        <v>{"dy":20,"sl":6,"tp":"fe","vl":"Equip6201","cn":1,"pt":"GO","pr":9900}</v>
      </c>
    </row>
    <row r="199" spans="1:38">
      <c r="A199">
        <v>20</v>
      </c>
      <c r="B199">
        <v>7</v>
      </c>
      <c r="C199">
        <f t="shared" si="69"/>
        <v>0</v>
      </c>
      <c r="D199">
        <f t="shared" ca="1" si="68"/>
        <v>0.44745142535477034</v>
      </c>
      <c r="E199">
        <f t="shared" ca="1" si="68"/>
        <v>0.33112277990797911</v>
      </c>
      <c r="F199">
        <f t="shared" ca="1" si="68"/>
        <v>0.61443462322772902</v>
      </c>
      <c r="G199">
        <f t="shared" ca="1" si="68"/>
        <v>0.75910873003702239</v>
      </c>
      <c r="H199">
        <f t="shared" ca="1" si="68"/>
        <v>0.39778964238138814</v>
      </c>
      <c r="I199">
        <f t="shared" ca="1" si="68"/>
        <v>0.57062258968168778</v>
      </c>
      <c r="M199" t="str">
        <f t="shared" ca="1" si="70"/>
        <v>지정 장비</v>
      </c>
      <c r="N199" t="str">
        <f t="shared" ca="1" si="71"/>
        <v>Equip3302</v>
      </c>
      <c r="O199">
        <f t="shared" ca="1" si="72"/>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GO</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INT(VLOOKUP($M199,$AN:$BA,MATCH($AX$1,$AN$1:$BA$1,0),0)*(VLOOKUP($N199,[2]ActorTable!$1:$1048576,MATCH("표준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VLOOKUP($M199,$AN:$BA,MATCH($AZ$1,$AN$1:$BA$1,0),0)+INT($H199*(VLOOKUP($M199,$AN:$BA,MATCH($BA$1,$AN$1:$BA$1,0),0)-VLOOKUP($M199,$AN:$BA,MATCH($AZ$1,$AN$1:$BA$1,0),0)+1))),
IF($M199="지정 캐릭터 PP",
  IF(AND(OR($B199=10,$B199=11),$M199=OFFSET($M199,-1,0)),OFFSET(Q199,-1,0),
    INT($O199*VLOOKUP($M199,$AN:$BA,MATCH($AX$1,$AN$1:$BA$1,0),0)*IF($O199&lt;=15,1,1+($O199-15)^0.5/8)*CHOOSE(MID($N199,7,1)+1,1,1.25,2))),
"그외없음")))))))</f>
        <v>삭제</v>
      </c>
      <c r="R199">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영웅등급"),VLOOKUP($M199,$AN:$BA,MATCH($AX$1,$AN$1:$BA$1,0),0),
IF(OR($M199="지정 캐릭터",IF(ISERROR(FIND("지정 캐릭터 LBP",$M199)),0,1)),
  IF(AND(OR($B199=10,$B199=11),$M199=OFFSET($M199,-1,0)),OFFSET(R199,-1,0),
    INT(VLOOKUP($M199,$AN:$BA,MATCH($AX$1,$AN$1:$BA$1,0),0)*(VLOOKUP($N199,[2]ActorTable!$1:$1048576,MATCH("표준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VLOOKUP($M199,$AN:$BA,MATCH($AX$1,$AN$1:$BA$1,0),0)+INT($I199*(VLOOKUP($M199,$AN:$BA,MATCH($AY$1,$AN$1:$BA$1,0),0)-VLOOKUP($M199,$AN:$BA,MATCH($AX$1,$AN$1:$BA$1,0),0)+1))),
IF($M199="지정 캐릭터 PP",
  IF(AND(OR($B199=10,$B199=11),$M199=OFFSET($M199,-1,0)),OFFSET(R199,-1,0),
    INT($O199*VLOOKUP($M199,$AN:$BA,MATCH($AX$1,$AN$1:$BA$1,0),0)*IF($O199&lt;=15,1,1+($O199-15)^0.5/8)*CHOOSE(MID($N199,7,1)+1,1,1.25,2)*(VLOOKUP($M199,$AN:$BA,MATCH($AY$1,$AN$1:$BA$1,0),0)+$I199*(VLOOKUP($M199,$AN:$BA,MATCH($AZ$1,$AN$1:$BA$1,0),0)-VLOOKUP($M199,$AN:$BA,MATCH($AY$1,$AN$1:$BA$1,0),0))))),
IF(OR($M199="안 지정 캐릭터 PP 일반등급",$M199="안 지정 캐릭터 PP 영웅등급"),
  IF(AND(OR($B199=10,$B199=11),$M199=OFFSET($M199,-1,0)),OFFSET(R199,-1,0),
    $O199*VLOOKUP($M199,$AN:$BA,MATCH($AX$1,$AN$1:$BA$1,0),0)),
"그외없음")))))))</f>
        <v>7600</v>
      </c>
      <c r="S199" t="str">
        <f ca="1">IF(OR(ISNUMBER(N199),N199="삭제"),"",
IF(LEFT(N199,5)="Equip",
  IF($BN$1&lt;VLOOKUP(N199,[1]EquipTable!$1:$1048576,MATCH("업데이트순번",[1]EquipTable!$1:$1,0),0),"업데이트순번이상",""),
IF(LEFT(N199,5)="Actor",
  IF($BW$1&lt;VLOOKUP(N199,[2]ActorTable!$1:$1048576,MATCH("업데이트순번",[2]ActorTable!$1:$1,0),0),"업데이트순번이상",""),
"그외없음")))</f>
        <v/>
      </c>
      <c r="T199">
        <f t="shared" ca="1" si="73"/>
        <v>0</v>
      </c>
      <c r="U199" t="s">
        <v>83</v>
      </c>
      <c r="V199" t="s">
        <v>117</v>
      </c>
      <c r="W199">
        <v>1</v>
      </c>
      <c r="X199" t="s">
        <v>129</v>
      </c>
      <c r="Z199">
        <v>1200</v>
      </c>
      <c r="AA199" t="str">
        <f t="shared" ca="1" si="74"/>
        <v>fe</v>
      </c>
      <c r="AB199" t="s">
        <v>83</v>
      </c>
      <c r="AC199" t="s">
        <v>275</v>
      </c>
      <c r="AD199">
        <v>1</v>
      </c>
      <c r="AE199" t="s">
        <v>129</v>
      </c>
      <c r="AG199">
        <v>3400</v>
      </c>
      <c r="AH199" t="str">
        <f t="shared" si="75"/>
        <v/>
      </c>
      <c r="AI199" t="str">
        <f ca="1">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용력의 방패</v>
      </c>
      <c r="AJ199">
        <v>1</v>
      </c>
      <c r="AK199"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v>
      </c>
      <c r="AL199" t="str">
        <f t="shared" ca="1" si="76"/>
        <v>{"dy":20,"sl":7,"tp":"fe","vl":"Equip7101","cn":1,"pt":"GO","pr":3400}</v>
      </c>
    </row>
    <row r="200" spans="1:38">
      <c r="A200">
        <v>20</v>
      </c>
      <c r="B200">
        <v>8</v>
      </c>
      <c r="C200">
        <f t="shared" si="69"/>
        <v>0</v>
      </c>
      <c r="D200">
        <f t="shared" ca="1" si="68"/>
        <v>0.32507458585606097</v>
      </c>
      <c r="E200">
        <f t="shared" ca="1" si="68"/>
        <v>0.25540694771719086</v>
      </c>
      <c r="F200">
        <f t="shared" ca="1" si="68"/>
        <v>0.9278740855564922</v>
      </c>
      <c r="G200">
        <f t="shared" ca="1" si="68"/>
        <v>0.86219542484753875</v>
      </c>
      <c r="H200">
        <f t="shared" ca="1" si="68"/>
        <v>0.29147714395809476</v>
      </c>
      <c r="I200">
        <f t="shared" ca="1" si="68"/>
        <v>0.42895822507359405</v>
      </c>
      <c r="M200" t="str">
        <f t="shared" ca="1" si="70"/>
        <v>삭제</v>
      </c>
      <c r="N200" t="str">
        <f t="shared" ca="1" si="71"/>
        <v>삭제</v>
      </c>
      <c r="O200" t="str">
        <f t="shared" ca="1" si="72"/>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INT(VLOOKUP($M200,$AN:$BA,MATCH($AX$1,$AN$1:$BA$1,0),0)*(VLOOKUP($N200,[2]ActorTable!$1:$1048576,MATCH("표준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VLOOKUP($M200,$AN:$BA,MATCH($AZ$1,$AN$1:$BA$1,0),0)+INT($H200*(VLOOKUP($M200,$AN:$BA,MATCH($BA$1,$AN$1:$BA$1,0),0)-VLOOKUP($M200,$AN:$BA,MATCH($AZ$1,$AN$1:$BA$1,0),0)+1))),
IF($M200="지정 캐릭터 PP",
  IF(AND(OR($B200=10,$B200=11),$M200=OFFSET($M200,-1,0)),OFFSET(Q200,-1,0),
    INT($O200*VLOOKUP($M200,$AN:$BA,MATCH($AX$1,$AN$1:$BA$1,0),0)*IF($O200&lt;=15,1,1+($O200-15)^0.5/8)*CHOOSE(MID($N200,7,1)+1,1,1.25,2))),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영웅등급"),VLOOKUP($M200,$AN:$BA,MATCH($AX$1,$AN$1:$BA$1,0),0),
IF(OR($M200="지정 캐릭터",IF(ISERROR(FIND("지정 캐릭터 LBP",$M200)),0,1)),
  IF(AND(OR($B200=10,$B200=11),$M200=OFFSET($M200,-1,0)),OFFSET(R200,-1,0),
    INT(VLOOKUP($M200,$AN:$BA,MATCH($AX$1,$AN$1:$BA$1,0),0)*(VLOOKUP($N200,[2]ActorTable!$1:$1048576,MATCH("표준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VLOOKUP($M200,$AN:$BA,MATCH($AX$1,$AN$1:$BA$1,0),0)+INT($I200*(VLOOKUP($M200,$AN:$BA,MATCH($AY$1,$AN$1:$BA$1,0),0)-VLOOKUP($M200,$AN:$BA,MATCH($AX$1,$AN$1:$BA$1,0),0)+1))),
IF($M200="지정 캐릭터 PP",
  IF(AND(OR($B200=10,$B200=11),$M200=OFFSET($M200,-1,0)),OFFSET(R200,-1,0),
    INT($O200*VLOOKUP($M200,$AN:$BA,MATCH($AX$1,$AN$1:$BA$1,0),0)*IF($O200&lt;=15,1,1+($O200-15)^0.5/8)*CHOOSE(MID($N200,7,1)+1,1,1.25,2)*(VLOOKUP($M200,$AN:$BA,MATCH($AY$1,$AN$1:$BA$1,0),0)+$I200*(VLOOKUP($M200,$AN:$BA,MATCH($AZ$1,$AN$1:$BA$1,0),0)-VLOOKUP($M200,$AN:$BA,MATCH($AY$1,$AN$1:$BA$1,0),0))))),
IF(OR($M200="안 지정 캐릭터 PP 일반등급",$M200="안 지정 캐릭터 PP 영웅등급"),
  IF(AND(OR($B200=10,$B200=11),$M200=OFFSET($M200,-1,0)),OFFSET(R200,-1,0),
    $O200*VLOOKUP($M200,$AN:$BA,MATCH($AX$1,$AN$1:$BA$1,0),0)),
"그외없음")))))))</f>
        <v>삭제</v>
      </c>
      <c r="S200" t="str">
        <f ca="1">IF(OR(ISNUMBER(N200),N200="삭제"),"",
IF(LEFT(N200,5)="Equip",
  IF($BN$1&lt;VLOOKUP(N200,[1]EquipTable!$1:$1048576,MATCH("업데이트순번",[1]EquipTable!$1:$1,0),0),"업데이트순번이상",""),
IF(LEFT(N200,5)="Actor",
  IF($BW$1&lt;VLOOKUP(N200,[2]ActorTable!$1:$1048576,MATCH("업데이트순번",[2]ActorTable!$1:$1,0),0),"업데이트순번이상",""),
"그외없음")))</f>
        <v/>
      </c>
      <c r="T200">
        <f t="shared" ca="1" si="73"/>
        <v>0</v>
      </c>
      <c r="AA200" t="str">
        <f t="shared" ca="1" si="74"/>
        <v/>
      </c>
      <c r="AH200" t="str">
        <f t="shared" si="75"/>
        <v/>
      </c>
      <c r="AI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
      </c>
      <c r="AJ200">
        <v>1</v>
      </c>
      <c r="AK200"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v>
      </c>
      <c r="AL200" t="str">
        <f t="shared" ca="1" si="76"/>
        <v>{"dy":20,"sl":8}</v>
      </c>
    </row>
    <row r="201" spans="1:38">
      <c r="A201">
        <v>20</v>
      </c>
      <c r="B201">
        <v>9</v>
      </c>
      <c r="C201">
        <f t="shared" si="69"/>
        <v>0</v>
      </c>
      <c r="D201">
        <f t="shared" ca="1" si="68"/>
        <v>0.51150981178366128</v>
      </c>
      <c r="E201">
        <f t="shared" ca="1" si="68"/>
        <v>0.31081967240060926</v>
      </c>
      <c r="F201">
        <f t="shared" ca="1" si="68"/>
        <v>0.97309761408780793</v>
      </c>
      <c r="G201">
        <f t="shared" ca="1" si="68"/>
        <v>0.99153379335225278</v>
      </c>
      <c r="H201">
        <f t="shared" ca="1" si="68"/>
        <v>0.37436061766652295</v>
      </c>
      <c r="I201">
        <f t="shared" ca="1" si="68"/>
        <v>0.97983785707574966</v>
      </c>
      <c r="M201" t="str">
        <f t="shared" ca="1" si="70"/>
        <v>삭제</v>
      </c>
      <c r="N201" t="str">
        <f t="shared" ca="1" si="71"/>
        <v>삭제</v>
      </c>
      <c r="O201" t="str">
        <f t="shared" ca="1" si="72"/>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INT(VLOOKUP($M201,$AN:$BA,MATCH($AX$1,$AN$1:$BA$1,0),0)*(VLOOKUP($N201,[2]ActorTable!$1:$1048576,MATCH("표준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VLOOKUP($M201,$AN:$BA,MATCH($AZ$1,$AN$1:$BA$1,0),0)+INT($H201*(VLOOKUP($M201,$AN:$BA,MATCH($BA$1,$AN$1:$BA$1,0),0)-VLOOKUP($M201,$AN:$BA,MATCH($AZ$1,$AN$1:$BA$1,0),0)+1))),
IF($M201="지정 캐릭터 PP",
  IF(AND(OR($B201=10,$B201=11),$M201=OFFSET($M201,-1,0)),OFFSET(Q201,-1,0),
    INT($O201*VLOOKUP($M201,$AN:$BA,MATCH($AX$1,$AN$1:$BA$1,0),0)*IF($O201&lt;=15,1,1+($O201-15)^0.5/8)*CHOOSE(MID($N201,7,1)+1,1,1.25,2))),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영웅등급"),VLOOKUP($M201,$AN:$BA,MATCH($AX$1,$AN$1:$BA$1,0),0),
IF(OR($M201="지정 캐릭터",IF(ISERROR(FIND("지정 캐릭터 LBP",$M201)),0,1)),
  IF(AND(OR($B201=10,$B201=11),$M201=OFFSET($M201,-1,0)),OFFSET(R201,-1,0),
    INT(VLOOKUP($M201,$AN:$BA,MATCH($AX$1,$AN$1:$BA$1,0),0)*(VLOOKUP($N201,[2]ActorTable!$1:$1048576,MATCH("표준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VLOOKUP($M201,$AN:$BA,MATCH($AX$1,$AN$1:$BA$1,0),0)+INT($I201*(VLOOKUP($M201,$AN:$BA,MATCH($AY$1,$AN$1:$BA$1,0),0)-VLOOKUP($M201,$AN:$BA,MATCH($AX$1,$AN$1:$BA$1,0),0)+1))),
IF($M201="지정 캐릭터 PP",
  IF(AND(OR($B201=10,$B201=11),$M201=OFFSET($M201,-1,0)),OFFSET(R201,-1,0),
    INT($O201*VLOOKUP($M201,$AN:$BA,MATCH($AX$1,$AN$1:$BA$1,0),0)*IF($O201&lt;=15,1,1+($O201-15)^0.5/8)*CHOOSE(MID($N201,7,1)+1,1,1.25,2)*(VLOOKUP($M201,$AN:$BA,MATCH($AY$1,$AN$1:$BA$1,0),0)+$I201*(VLOOKUP($M201,$AN:$BA,MATCH($AZ$1,$AN$1:$BA$1,0),0)-VLOOKUP($M201,$AN:$BA,MATCH($AY$1,$AN$1:$BA$1,0),0))))),
IF(OR($M201="안 지정 캐릭터 PP 일반등급",$M201="안 지정 캐릭터 PP 영웅등급"),
  IF(AND(OR($B201=10,$B201=11),$M201=OFFSET($M201,-1,0)),OFFSET(R201,-1,0),
    $O201*VLOOKUP($M201,$AN:$BA,MATCH($AX$1,$AN$1:$BA$1,0),0)),
"그외없음")))))))</f>
        <v>삭제</v>
      </c>
      <c r="S201" t="str">
        <f ca="1">IF(OR(ISNUMBER(N201),N201="삭제"),"",
IF(LEFT(N201,5)="Equip",
  IF($BN$1&lt;VLOOKUP(N201,[1]EquipTable!$1:$1048576,MATCH("업데이트순번",[1]EquipTable!$1:$1,0),0),"업데이트순번이상",""),
IF(LEFT(N201,5)="Actor",
  IF($BW$1&lt;VLOOKUP(N201,[2]ActorTable!$1:$1048576,MATCH("업데이트순번",[2]ActorTable!$1:$1,0),0),"업데이트순번이상",""),
"그외없음")))</f>
        <v/>
      </c>
      <c r="T201">
        <f t="shared" ca="1" si="73"/>
        <v>0</v>
      </c>
      <c r="AA201" t="str">
        <f t="shared" ca="1" si="74"/>
        <v/>
      </c>
      <c r="AH201" t="str">
        <f t="shared" si="75"/>
        <v/>
      </c>
      <c r="AI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
      </c>
      <c r="AJ201">
        <v>1</v>
      </c>
      <c r="AK201"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v>
      </c>
      <c r="AL201" t="str">
        <f t="shared" ca="1" si="76"/>
        <v>{"dy":20,"sl":9}</v>
      </c>
    </row>
    <row r="202" spans="1:38">
      <c r="A202">
        <v>21</v>
      </c>
      <c r="B202">
        <v>0</v>
      </c>
      <c r="C202">
        <f t="shared" si="69"/>
        <v>0</v>
      </c>
      <c r="D202">
        <f t="shared" ref="D202:I211" ca="1" si="78">RAND()</f>
        <v>0.35105091194556448</v>
      </c>
      <c r="E202">
        <f t="shared" ca="1" si="78"/>
        <v>0.54634648398126251</v>
      </c>
      <c r="F202">
        <f t="shared" ca="1" si="78"/>
        <v>0.38530276481751058</v>
      </c>
      <c r="G202">
        <f t="shared" ca="1" si="78"/>
        <v>0.91341028548095837</v>
      </c>
      <c r="H202">
        <f t="shared" ca="1" si="78"/>
        <v>0.19012401606529461</v>
      </c>
      <c r="I202">
        <f t="shared" ca="1" si="78"/>
        <v>0.12511272918752991</v>
      </c>
      <c r="M202" t="str">
        <f t="shared" ca="1" si="70"/>
        <v>지정 장비</v>
      </c>
      <c r="N202" t="str">
        <f t="shared" ca="1" si="71"/>
        <v>Equip4302</v>
      </c>
      <c r="O202">
        <f t="shared" ca="1" si="72"/>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GO</v>
      </c>
      <c r="Q202" t="str">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INT(VLOOKUP($M202,$AN:$BA,MATCH($AX$1,$AN$1:$BA$1,0),0)*(VLOOKUP($N202,[2]ActorTable!$1:$1048576,MATCH("표준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VLOOKUP($M202,$AN:$BA,MATCH($AZ$1,$AN$1:$BA$1,0),0)+INT($H202*(VLOOKUP($M202,$AN:$BA,MATCH($BA$1,$AN$1:$BA$1,0),0)-VLOOKUP($M202,$AN:$BA,MATCH($AZ$1,$AN$1:$BA$1,0),0)+1))),
IF($M202="지정 캐릭터 PP",
  IF(AND(OR($B202=10,$B202=11),$M202=OFFSET($M202,-1,0)),OFFSET(Q202,-1,0),
    INT($O202*VLOOKUP($M202,$AN:$BA,MATCH($AX$1,$AN$1:$BA$1,0),0)*IF($O202&lt;=15,1,1+($O202-15)^0.5/8)*CHOOSE(MID($N202,7,1)+1,1,1.25,2))),
"그외없음")))))))</f>
        <v>삭제</v>
      </c>
      <c r="R202">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영웅등급"),VLOOKUP($M202,$AN:$BA,MATCH($AX$1,$AN$1:$BA$1,0),0),
IF(OR($M202="지정 캐릭터",IF(ISERROR(FIND("지정 캐릭터 LBP",$M202)),0,1)),
  IF(AND(OR($B202=10,$B202=11),$M202=OFFSET($M202,-1,0)),OFFSET(R202,-1,0),
    INT(VLOOKUP($M202,$AN:$BA,MATCH($AX$1,$AN$1:$BA$1,0),0)*(VLOOKUP($N202,[2]ActorTable!$1:$1048576,MATCH("표준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VLOOKUP($M202,$AN:$BA,MATCH($AX$1,$AN$1:$BA$1,0),0)+INT($I202*(VLOOKUP($M202,$AN:$BA,MATCH($AY$1,$AN$1:$BA$1,0),0)-VLOOKUP($M202,$AN:$BA,MATCH($AX$1,$AN$1:$BA$1,0),0)+1))),
IF($M202="지정 캐릭터 PP",
  IF(AND(OR($B202=10,$B202=11),$M202=OFFSET($M202,-1,0)),OFFSET(R202,-1,0),
    INT($O202*VLOOKUP($M202,$AN:$BA,MATCH($AX$1,$AN$1:$BA$1,0),0)*IF($O202&lt;=15,1,1+($O202-15)^0.5/8)*CHOOSE(MID($N202,7,1)+1,1,1.25,2)*(VLOOKUP($M202,$AN:$BA,MATCH($AY$1,$AN$1:$BA$1,0),0)+$I202*(VLOOKUP($M202,$AN:$BA,MATCH($AZ$1,$AN$1:$BA$1,0),0)-VLOOKUP($M202,$AN:$BA,MATCH($AY$1,$AN$1:$BA$1,0),0))))),
IF(OR($M202="안 지정 캐릭터 PP 일반등급",$M202="안 지정 캐릭터 PP 영웅등급"),
  IF(AND(OR($B202=10,$B202=11),$M202=OFFSET($M202,-1,0)),OFFSET(R202,-1,0),
    $O202*VLOOKUP($M202,$AN:$BA,MATCH($AX$1,$AN$1:$BA$1,0),0)),
"그외없음")))))))</f>
        <v>7100</v>
      </c>
      <c r="S202" t="str">
        <f ca="1">IF(OR(ISNUMBER(N202),N202="삭제"),"",
IF(LEFT(N202,5)="Equip",
  IF($BN$1&lt;VLOOKUP(N202,[1]EquipTable!$1:$1048576,MATCH("업데이트순번",[1]EquipTable!$1:$1,0),0),"업데이트순번이상",""),
IF(LEFT(N202,5)="Actor",
  IF($BW$1&lt;VLOOKUP(N202,[2]ActorTable!$1:$1048576,MATCH("업데이트순번",[2]ActorTable!$1:$1,0),0),"업데이트순번이상",""),
"그외없음")))</f>
        <v/>
      </c>
      <c r="T202">
        <f t="shared" ca="1" si="73"/>
        <v>0</v>
      </c>
      <c r="U202" t="s">
        <v>83</v>
      </c>
      <c r="V202" t="s">
        <v>217</v>
      </c>
      <c r="W202">
        <v>1</v>
      </c>
      <c r="X202" t="s">
        <v>129</v>
      </c>
      <c r="Z202">
        <v>3400</v>
      </c>
      <c r="AA202" t="str">
        <f t="shared" ca="1" si="74"/>
        <v>fe</v>
      </c>
      <c r="AB202" t="s">
        <v>83</v>
      </c>
      <c r="AC202" t="s">
        <v>202</v>
      </c>
      <c r="AD202">
        <v>1</v>
      </c>
      <c r="AE202" t="s">
        <v>129</v>
      </c>
      <c r="AG202">
        <v>2200</v>
      </c>
      <c r="AH202" t="str">
        <f t="shared" si="75"/>
        <v/>
      </c>
      <c r="AI202" t="str">
        <f ca="1">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까마귀 리볼버</v>
      </c>
      <c r="AJ202">
        <v>1</v>
      </c>
      <c r="AK202"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v>
      </c>
      <c r="AL202" t="str">
        <f t="shared" ca="1" si="76"/>
        <v>{"dy":21,"sl":0,"tp":"fe","vl":"Equip6001","cn":1,"pt":"GO","pr":2200}</v>
      </c>
    </row>
    <row r="203" spans="1:38">
      <c r="A203">
        <v>21</v>
      </c>
      <c r="B203">
        <v>1</v>
      </c>
      <c r="C203">
        <f t="shared" si="69"/>
        <v>0</v>
      </c>
      <c r="D203">
        <f t="shared" ca="1" si="78"/>
        <v>0.88081376579886284</v>
      </c>
      <c r="E203">
        <f t="shared" ca="1" si="78"/>
        <v>0.42207237159757593</v>
      </c>
      <c r="F203">
        <f t="shared" ca="1" si="78"/>
        <v>0.4859126075213579</v>
      </c>
      <c r="G203">
        <f t="shared" ca="1" si="78"/>
        <v>0.97489830364651775</v>
      </c>
      <c r="H203">
        <f t="shared" ca="1" si="78"/>
        <v>0.13088159279346934</v>
      </c>
      <c r="I203">
        <f t="shared" ca="1" si="78"/>
        <v>0.49982548573614816</v>
      </c>
      <c r="M203" t="str">
        <f t="shared" ca="1" si="70"/>
        <v>지정 장비</v>
      </c>
      <c r="N203" t="str">
        <f t="shared" ca="1" si="71"/>
        <v>Equip3301</v>
      </c>
      <c r="O203">
        <f t="shared" ca="1" si="72"/>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GO</v>
      </c>
      <c r="Q203" t="str">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INT(VLOOKUP($M203,$AN:$BA,MATCH($AX$1,$AN$1:$BA$1,0),0)*(VLOOKUP($N203,[2]ActorTable!$1:$1048576,MATCH("표준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VLOOKUP($M203,$AN:$BA,MATCH($AZ$1,$AN$1:$BA$1,0),0)+INT($H203*(VLOOKUP($M203,$AN:$BA,MATCH($BA$1,$AN$1:$BA$1,0),0)-VLOOKUP($M203,$AN:$BA,MATCH($AZ$1,$AN$1:$BA$1,0),0)+1))),
IF($M203="지정 캐릭터 PP",
  IF(AND(OR($B203=10,$B203=11),$M203=OFFSET($M203,-1,0)),OFFSET(Q203,-1,0),
    INT($O203*VLOOKUP($M203,$AN:$BA,MATCH($AX$1,$AN$1:$BA$1,0),0)*IF($O203&lt;=15,1,1+($O203-15)^0.5/8)*CHOOSE(MID($N203,7,1)+1,1,1.25,2))),
"그외없음")))))))</f>
        <v>삭제</v>
      </c>
      <c r="R203">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영웅등급"),VLOOKUP($M203,$AN:$BA,MATCH($AX$1,$AN$1:$BA$1,0),0),
IF(OR($M203="지정 캐릭터",IF(ISERROR(FIND("지정 캐릭터 LBP",$M203)),0,1)),
  IF(AND(OR($B203=10,$B203=11),$M203=OFFSET($M203,-1,0)),OFFSET(R203,-1,0),
    INT(VLOOKUP($M203,$AN:$BA,MATCH($AX$1,$AN$1:$BA$1,0),0)*(VLOOKUP($N203,[2]ActorTable!$1:$1048576,MATCH("표준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VLOOKUP($M203,$AN:$BA,MATCH($AX$1,$AN$1:$BA$1,0),0)+INT($I203*(VLOOKUP($M203,$AN:$BA,MATCH($AY$1,$AN$1:$BA$1,0),0)-VLOOKUP($M203,$AN:$BA,MATCH($AX$1,$AN$1:$BA$1,0),0)+1))),
IF($M203="지정 캐릭터 PP",
  IF(AND(OR($B203=10,$B203=11),$M203=OFFSET($M203,-1,0)),OFFSET(R203,-1,0),
    INT($O203*VLOOKUP($M203,$AN:$BA,MATCH($AX$1,$AN$1:$BA$1,0),0)*IF($O203&lt;=15,1,1+($O203-15)^0.5/8)*CHOOSE(MID($N203,7,1)+1,1,1.25,2)*(VLOOKUP($M203,$AN:$BA,MATCH($AY$1,$AN$1:$BA$1,0),0)+$I203*(VLOOKUP($M203,$AN:$BA,MATCH($AZ$1,$AN$1:$BA$1,0),0)-VLOOKUP($M203,$AN:$BA,MATCH($AY$1,$AN$1:$BA$1,0),0))))),
IF(OR($M203="안 지정 캐릭터 PP 일반등급",$M203="안 지정 캐릭터 PP 영웅등급"),
  IF(AND(OR($B203=10,$B203=11),$M203=OFFSET($M203,-1,0)),OFFSET(R203,-1,0),
    $O203*VLOOKUP($M203,$AN:$BA,MATCH($AX$1,$AN$1:$BA$1,0),0)),
"그외없음")))))))</f>
        <v>7500</v>
      </c>
      <c r="S203" t="str">
        <f ca="1">IF(OR(ISNUMBER(N203),N203="삭제"),"",
IF(LEFT(N203,5)="Equip",
  IF($BN$1&lt;VLOOKUP(N203,[1]EquipTable!$1:$1048576,MATCH("업데이트순번",[1]EquipTable!$1:$1,0),0),"업데이트순번이상",""),
IF(LEFT(N203,5)="Actor",
  IF($BW$1&lt;VLOOKUP(N203,[2]ActorTable!$1:$1048576,MATCH("업데이트순번",[2]ActorTable!$1:$1,0),0),"업데이트순번이상",""),
"그외없음")))</f>
        <v/>
      </c>
      <c r="T203">
        <f t="shared" ca="1" si="73"/>
        <v>0</v>
      </c>
      <c r="U203" t="s">
        <v>83</v>
      </c>
      <c r="V203" t="s">
        <v>272</v>
      </c>
      <c r="W203">
        <v>1</v>
      </c>
      <c r="X203" t="s">
        <v>129</v>
      </c>
      <c r="Z203">
        <v>900</v>
      </c>
      <c r="AA203" t="str">
        <f t="shared" ca="1" si="74"/>
        <v>fe</v>
      </c>
      <c r="AB203" t="s">
        <v>83</v>
      </c>
      <c r="AC203" t="s">
        <v>116</v>
      </c>
      <c r="AD203">
        <v>1</v>
      </c>
      <c r="AE203" t="s">
        <v>129</v>
      </c>
      <c r="AG203">
        <v>1000</v>
      </c>
      <c r="AH203" t="str">
        <f t="shared" si="75"/>
        <v/>
      </c>
      <c r="AI203" t="str">
        <f ca="1">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그림자 단검</v>
      </c>
      <c r="AJ203">
        <v>1</v>
      </c>
      <c r="AK203"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v>
      </c>
      <c r="AL203" t="str">
        <f t="shared" ca="1" si="76"/>
        <v>{"dy":21,"sl":1,"tp":"fe","vl":"Equip1102","cn":1,"pt":"GO","pr":1000}</v>
      </c>
    </row>
    <row r="204" spans="1:38">
      <c r="A204">
        <v>21</v>
      </c>
      <c r="B204">
        <v>2</v>
      </c>
      <c r="C204">
        <f t="shared" si="69"/>
        <v>0</v>
      </c>
      <c r="D204">
        <f t="shared" ca="1" si="78"/>
        <v>0.69824918334357144</v>
      </c>
      <c r="E204">
        <f t="shared" ca="1" si="78"/>
        <v>0.5325752969327131</v>
      </c>
      <c r="F204">
        <f t="shared" ca="1" si="78"/>
        <v>4.133518706455952E-2</v>
      </c>
      <c r="G204">
        <f t="shared" ca="1" si="78"/>
        <v>0.75542131773886778</v>
      </c>
      <c r="H204">
        <f t="shared" ca="1" si="78"/>
        <v>0.74427161977554368</v>
      </c>
      <c r="I204">
        <f t="shared" ca="1" si="78"/>
        <v>0.61808213027903258</v>
      </c>
      <c r="M204" t="str">
        <f t="shared" ca="1" si="70"/>
        <v>안 지정 캐릭터 PP 영웅등급</v>
      </c>
      <c r="N204">
        <f t="shared" ca="1" si="71"/>
        <v>53257</v>
      </c>
      <c r="O204">
        <f t="shared" ca="1" si="72"/>
        <v>12</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INT(VLOOKUP($M204,$AN:$BA,MATCH($AX$1,$AN$1:$BA$1,0),0)*(VLOOKUP($N204,[2]ActorTable!$1:$1048576,MATCH("표준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VLOOKUP($M204,$AN:$BA,MATCH($AZ$1,$AN$1:$BA$1,0),0)+INT($H204*(VLOOKUP($M204,$AN:$BA,MATCH($BA$1,$AN$1:$BA$1,0),0)-VLOOKUP($M204,$AN:$BA,MATCH($AZ$1,$AN$1:$BA$1,0),0)+1))),
IF($M204="지정 캐릭터 PP",
  IF(AND(OR($B204=10,$B204=11),$M204=OFFSET($M204,-1,0)),OFFSET(Q204,-1,0),
    INT($O204*VLOOKUP($M204,$AN:$BA,MATCH($AX$1,$AN$1:$BA$1,0),0)*IF($O204&lt;=15,1,1+($O204-15)^0.5/8)*CHOOSE(MID($N204,7,1)+1,1,1.25,2))),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영웅등급"),VLOOKUP($M204,$AN:$BA,MATCH($AX$1,$AN$1:$BA$1,0),0),
IF(OR($M204="지정 캐릭터",IF(ISERROR(FIND("지정 캐릭터 LBP",$M204)),0,1)),
  IF(AND(OR($B204=10,$B204=11),$M204=OFFSET($M204,-1,0)),OFFSET(R204,-1,0),
    INT(VLOOKUP($M204,$AN:$BA,MATCH($AX$1,$AN$1:$BA$1,0),0)*(VLOOKUP($N204,[2]ActorTable!$1:$1048576,MATCH("표준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VLOOKUP($M204,$AN:$BA,MATCH($AX$1,$AN$1:$BA$1,0),0)+INT($I204*(VLOOKUP($M204,$AN:$BA,MATCH($AY$1,$AN$1:$BA$1,0),0)-VLOOKUP($M204,$AN:$BA,MATCH($AX$1,$AN$1:$BA$1,0),0)+1))),
IF($M204="지정 캐릭터 PP",
  IF(AND(OR($B204=10,$B204=11),$M204=OFFSET($M204,-1,0)),OFFSET(R204,-1,0),
    INT($O204*VLOOKUP($M204,$AN:$BA,MATCH($AX$1,$AN$1:$BA$1,0),0)*IF($O204&lt;=15,1,1+($O204-15)^0.5/8)*CHOOSE(MID($N204,7,1)+1,1,1.25,2)*(VLOOKUP($M204,$AN:$BA,MATCH($AY$1,$AN$1:$BA$1,0),0)+$I204*(VLOOKUP($M204,$AN:$BA,MATCH($AZ$1,$AN$1:$BA$1,0),0)-VLOOKUP($M204,$AN:$BA,MATCH($AY$1,$AN$1:$BA$1,0),0))))),
IF(OR($M204="안 지정 캐릭터 PP 일반등급",$M204="안 지정 캐릭터 PP 영웅등급"),
  IF(AND(OR($B204=10,$B204=11),$M204=OFFSET($M204,-1,0)),OFFSET(R204,-1,0),
    $O204*VLOOKUP($M204,$AN:$BA,MATCH($AX$1,$AN$1:$BA$1,0),0)),
"그외없음")))))))</f>
        <v>1200</v>
      </c>
      <c r="S204" t="str">
        <f ca="1">IF(OR(ISNUMBER(N204),N204="삭제"),"",
IF(LEFT(N204,5)="Equip",
  IF($BN$1&lt;VLOOKUP(N204,[1]EquipTable!$1:$1048576,MATCH("업데이트순번",[1]EquipTable!$1:$1,0),0),"업데이트순번이상",""),
IF(LEFT(N204,5)="Actor",
  IF($BW$1&lt;VLOOKUP(N204,[2]ActorTable!$1:$1048576,MATCH("업데이트순번",[2]ActorTable!$1:$1,0),0),"업데이트순번이상",""),
"그외없음")))</f>
        <v/>
      </c>
      <c r="T204">
        <f t="shared" ca="1" si="73"/>
        <v>0</v>
      </c>
      <c r="U204" t="s">
        <v>92</v>
      </c>
      <c r="V204">
        <v>69172</v>
      </c>
      <c r="W204">
        <v>13</v>
      </c>
      <c r="X204" t="s">
        <v>129</v>
      </c>
      <c r="Z204">
        <v>1300</v>
      </c>
      <c r="AA204" t="str">
        <f t="shared" ca="1" si="74"/>
        <v>uph</v>
      </c>
      <c r="AB204" t="s">
        <v>92</v>
      </c>
      <c r="AC204">
        <v>68138</v>
      </c>
      <c r="AD204">
        <v>13</v>
      </c>
      <c r="AE204" t="s">
        <v>129</v>
      </c>
      <c r="AG204">
        <v>1300</v>
      </c>
      <c r="AH204" t="str">
        <f t="shared" si="75"/>
        <v/>
      </c>
      <c r="AI204" t="str">
        <f>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
      </c>
      <c r="AJ204">
        <v>1</v>
      </c>
      <c r="AK204"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v>
      </c>
      <c r="AL204" t="str">
        <f t="shared" ca="1" si="76"/>
        <v>{"dy":21,"sl":2,"tp":"uph","vl":"68138","cn":13,"pt":"GO","pr":1300}</v>
      </c>
    </row>
    <row r="205" spans="1:38">
      <c r="A205">
        <v>21</v>
      </c>
      <c r="B205">
        <v>3</v>
      </c>
      <c r="C205">
        <f t="shared" si="69"/>
        <v>0</v>
      </c>
      <c r="D205">
        <f t="shared" ca="1" si="78"/>
        <v>0.14596920268362568</v>
      </c>
      <c r="E205">
        <f t="shared" ca="1" si="78"/>
        <v>0.16953820147805621</v>
      </c>
      <c r="F205">
        <f t="shared" ca="1" si="78"/>
        <v>0.97313118913401808</v>
      </c>
      <c r="G205">
        <f t="shared" ca="1" si="78"/>
        <v>0.93237648140672047</v>
      </c>
      <c r="H205">
        <f t="shared" ca="1" si="78"/>
        <v>0.1322107605830295</v>
      </c>
      <c r="I205">
        <f t="shared" ca="1" si="78"/>
        <v>0.75649612655754017</v>
      </c>
      <c r="M205" t="str">
        <f t="shared" ca="1" si="70"/>
        <v>안 지정 캐릭터 PP 영웅등급</v>
      </c>
      <c r="N205">
        <f t="shared" ca="1" si="71"/>
        <v>16953</v>
      </c>
      <c r="O205">
        <f t="shared" ca="1" si="72"/>
        <v>10</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INT(VLOOKUP($M205,$AN:$BA,MATCH($AX$1,$AN$1:$BA$1,0),0)*(VLOOKUP($N205,[2]ActorTable!$1:$1048576,MATCH("표준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VLOOKUP($M205,$AN:$BA,MATCH($AZ$1,$AN$1:$BA$1,0),0)+INT($H205*(VLOOKUP($M205,$AN:$BA,MATCH($BA$1,$AN$1:$BA$1,0),0)-VLOOKUP($M205,$AN:$BA,MATCH($AZ$1,$AN$1:$BA$1,0),0)+1))),
IF($M205="지정 캐릭터 PP",
  IF(AND(OR($B205=10,$B205=11),$M205=OFFSET($M205,-1,0)),OFFSET(Q205,-1,0),
    INT($O205*VLOOKUP($M205,$AN:$BA,MATCH($AX$1,$AN$1:$BA$1,0),0)*IF($O205&lt;=15,1,1+($O205-15)^0.5/8)*CHOOSE(MID($N205,7,1)+1,1,1.25,2))),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영웅등급"),VLOOKUP($M205,$AN:$BA,MATCH($AX$1,$AN$1:$BA$1,0),0),
IF(OR($M205="지정 캐릭터",IF(ISERROR(FIND("지정 캐릭터 LBP",$M205)),0,1)),
  IF(AND(OR($B205=10,$B205=11),$M205=OFFSET($M205,-1,0)),OFFSET(R205,-1,0),
    INT(VLOOKUP($M205,$AN:$BA,MATCH($AX$1,$AN$1:$BA$1,0),0)*(VLOOKUP($N205,[2]ActorTable!$1:$1048576,MATCH("표준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VLOOKUP($M205,$AN:$BA,MATCH($AX$1,$AN$1:$BA$1,0),0)+INT($I205*(VLOOKUP($M205,$AN:$BA,MATCH($AY$1,$AN$1:$BA$1,0),0)-VLOOKUP($M205,$AN:$BA,MATCH($AX$1,$AN$1:$BA$1,0),0)+1))),
IF($M205="지정 캐릭터 PP",
  IF(AND(OR($B205=10,$B205=11),$M205=OFFSET($M205,-1,0)),OFFSET(R205,-1,0),
    INT($O205*VLOOKUP($M205,$AN:$BA,MATCH($AX$1,$AN$1:$BA$1,0),0)*IF($O205&lt;=15,1,1+($O205-15)^0.5/8)*CHOOSE(MID($N205,7,1)+1,1,1.25,2)*(VLOOKUP($M205,$AN:$BA,MATCH($AY$1,$AN$1:$BA$1,0),0)+$I205*(VLOOKUP($M205,$AN:$BA,MATCH($AZ$1,$AN$1:$BA$1,0),0)-VLOOKUP($M205,$AN:$BA,MATCH($AY$1,$AN$1:$BA$1,0),0))))),
IF(OR($M205="안 지정 캐릭터 PP 일반등급",$M205="안 지정 캐릭터 PP 영웅등급"),
  IF(AND(OR($B205=10,$B205=11),$M205=OFFSET($M205,-1,0)),OFFSET(R205,-1,0),
    $O205*VLOOKUP($M205,$AN:$BA,MATCH($AX$1,$AN$1:$BA$1,0),0)),
"그외없음")))))))</f>
        <v>1000</v>
      </c>
      <c r="S205" t="str">
        <f ca="1">IF(OR(ISNUMBER(N205),N205="삭제"),"",
IF(LEFT(N205,5)="Equip",
  IF($BN$1&lt;VLOOKUP(N205,[1]EquipTable!$1:$1048576,MATCH("업데이트순번",[1]EquipTable!$1:$1,0),0),"업데이트순번이상",""),
IF(LEFT(N205,5)="Actor",
  IF($BW$1&lt;VLOOKUP(N205,[2]ActorTable!$1:$1048576,MATCH("업데이트순번",[2]ActorTable!$1:$1,0),0),"업데이트순번이상",""),
"그외없음")))</f>
        <v/>
      </c>
      <c r="T205">
        <f t="shared" ca="1" si="73"/>
        <v>0</v>
      </c>
      <c r="U205" t="s">
        <v>92</v>
      </c>
      <c r="V205">
        <v>8979</v>
      </c>
      <c r="W205">
        <v>9</v>
      </c>
      <c r="X205" t="s">
        <v>129</v>
      </c>
      <c r="Z205">
        <v>900</v>
      </c>
      <c r="AA205" t="str">
        <f t="shared" ca="1" si="74"/>
        <v>upn</v>
      </c>
      <c r="AB205" t="s">
        <v>93</v>
      </c>
      <c r="AC205">
        <v>1275</v>
      </c>
      <c r="AD205">
        <v>9</v>
      </c>
      <c r="AE205" t="s">
        <v>129</v>
      </c>
      <c r="AG205">
        <v>900</v>
      </c>
      <c r="AH205" t="str">
        <f t="shared" si="75"/>
        <v/>
      </c>
      <c r="AI205" t="str">
        <f>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
      </c>
      <c r="AJ205">
        <v>1</v>
      </c>
      <c r="AK205"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v>
      </c>
      <c r="AL205" t="str">
        <f t="shared" ca="1" si="76"/>
        <v>{"dy":21,"sl":3,"tp":"upn","vl":"1275","cn":9,"pt":"GO","pr":900}</v>
      </c>
    </row>
    <row r="206" spans="1:38">
      <c r="A206">
        <v>21</v>
      </c>
      <c r="B206">
        <v>4</v>
      </c>
      <c r="C206">
        <f t="shared" si="69"/>
        <v>0</v>
      </c>
      <c r="D206">
        <f t="shared" ca="1" si="78"/>
        <v>0.4046214876151456</v>
      </c>
      <c r="E206">
        <f t="shared" ca="1" si="78"/>
        <v>0.3292972980691341</v>
      </c>
      <c r="F206">
        <f t="shared" ca="1" si="78"/>
        <v>0.84340060317866383</v>
      </c>
      <c r="G206">
        <f t="shared" ca="1" si="78"/>
        <v>0.850419366651324</v>
      </c>
      <c r="H206">
        <f t="shared" ca="1" si="78"/>
        <v>0.43172696189674731</v>
      </c>
      <c r="I206">
        <f t="shared" ca="1" si="78"/>
        <v>0.38045497189070332</v>
      </c>
      <c r="M206" t="str">
        <f t="shared" ca="1" si="70"/>
        <v>안 지정 캐릭터 PP 일반등급</v>
      </c>
      <c r="N206">
        <f t="shared" ca="1" si="71"/>
        <v>32929</v>
      </c>
      <c r="O206">
        <f t="shared" ca="1" si="72"/>
        <v>10</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INT(VLOOKUP($M206,$AN:$BA,MATCH($AX$1,$AN$1:$BA$1,0),0)*(VLOOKUP($N206,[2]ActorTable!$1:$1048576,MATCH("표준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VLOOKUP($M206,$AN:$BA,MATCH($AZ$1,$AN$1:$BA$1,0),0)+INT($H206*(VLOOKUP($M206,$AN:$BA,MATCH($BA$1,$AN$1:$BA$1,0),0)-VLOOKUP($M206,$AN:$BA,MATCH($AZ$1,$AN$1:$BA$1,0),0)+1))),
IF($M206="지정 캐릭터 PP",
  IF(AND(OR($B206=10,$B206=11),$M206=OFFSET($M206,-1,0)),OFFSET(Q206,-1,0),
    INT($O206*VLOOKUP($M206,$AN:$BA,MATCH($AX$1,$AN$1:$BA$1,0),0)*IF($O206&lt;=15,1,1+($O206-15)^0.5/8)*CHOOSE(MID($N206,7,1)+1,1,1.25,2))),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영웅등급"),VLOOKUP($M206,$AN:$BA,MATCH($AX$1,$AN$1:$BA$1,0),0),
IF(OR($M206="지정 캐릭터",IF(ISERROR(FIND("지정 캐릭터 LBP",$M206)),0,1)),
  IF(AND(OR($B206=10,$B206=11),$M206=OFFSET($M206,-1,0)),OFFSET(R206,-1,0),
    INT(VLOOKUP($M206,$AN:$BA,MATCH($AX$1,$AN$1:$BA$1,0),0)*(VLOOKUP($N206,[2]ActorTable!$1:$1048576,MATCH("표준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VLOOKUP($M206,$AN:$BA,MATCH($AX$1,$AN$1:$BA$1,0),0)+INT($I206*(VLOOKUP($M206,$AN:$BA,MATCH($AY$1,$AN$1:$BA$1,0),0)-VLOOKUP($M206,$AN:$BA,MATCH($AX$1,$AN$1:$BA$1,0),0)+1))),
IF($M206="지정 캐릭터 PP",
  IF(AND(OR($B206=10,$B206=11),$M206=OFFSET($M206,-1,0)),OFFSET(R206,-1,0),
    INT($O206*VLOOKUP($M206,$AN:$BA,MATCH($AX$1,$AN$1:$BA$1,0),0)*IF($O206&lt;=15,1,1+($O206-15)^0.5/8)*CHOOSE(MID($N206,7,1)+1,1,1.25,2)*(VLOOKUP($M206,$AN:$BA,MATCH($AY$1,$AN$1:$BA$1,0),0)+$I206*(VLOOKUP($M206,$AN:$BA,MATCH($AZ$1,$AN$1:$BA$1,0),0)-VLOOKUP($M206,$AN:$BA,MATCH($AY$1,$AN$1:$BA$1,0),0))))),
IF(OR($M206="안 지정 캐릭터 PP 일반등급",$M206="안 지정 캐릭터 PP 영웅등급"),
  IF(AND(OR($B206=10,$B206=11),$M206=OFFSET($M206,-1,0)),OFFSET(R206,-1,0),
    $O206*VLOOKUP($M206,$AN:$BA,MATCH($AX$1,$AN$1:$BA$1,0),0)),
"그외없음")))))))</f>
        <v>1000</v>
      </c>
      <c r="S206" t="str">
        <f ca="1">IF(OR(ISNUMBER(N206),N206="삭제"),"",
IF(LEFT(N206,5)="Equip",
  IF($BN$1&lt;VLOOKUP(N206,[1]EquipTable!$1:$1048576,MATCH("업데이트순번",[1]EquipTable!$1:$1,0),0),"업데이트순번이상",""),
IF(LEFT(N206,5)="Actor",
  IF($BW$1&lt;VLOOKUP(N206,[2]ActorTable!$1:$1048576,MATCH("업데이트순번",[2]ActorTable!$1:$1,0),0),"업데이트순번이상",""),
"그외없음")))</f>
        <v/>
      </c>
      <c r="T206">
        <f t="shared" ca="1" si="73"/>
        <v>0</v>
      </c>
      <c r="U206" t="s">
        <v>93</v>
      </c>
      <c r="V206">
        <v>34826</v>
      </c>
      <c r="W206">
        <v>11</v>
      </c>
      <c r="X206" t="s">
        <v>129</v>
      </c>
      <c r="Z206">
        <v>1100</v>
      </c>
      <c r="AA206" t="str">
        <f t="shared" ca="1" si="74"/>
        <v>upn</v>
      </c>
      <c r="AB206" t="s">
        <v>93</v>
      </c>
      <c r="AC206">
        <v>51616</v>
      </c>
      <c r="AD206">
        <v>12</v>
      </c>
      <c r="AE206" t="s">
        <v>129</v>
      </c>
      <c r="AG206">
        <v>1200</v>
      </c>
      <c r="AH206" t="str">
        <f t="shared" si="75"/>
        <v/>
      </c>
      <c r="AI206" t="str">
        <f>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
      </c>
      <c r="AJ206">
        <v>1</v>
      </c>
      <c r="AK206"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v>
      </c>
      <c r="AL206" t="str">
        <f t="shared" ca="1" si="76"/>
        <v>{"dy":21,"sl":4,"tp":"upn","vl":"51616","cn":12,"pt":"GO","pr":1200}</v>
      </c>
    </row>
    <row r="207" spans="1:38">
      <c r="A207">
        <v>21</v>
      </c>
      <c r="B207">
        <v>5</v>
      </c>
      <c r="C207">
        <f t="shared" si="69"/>
        <v>0</v>
      </c>
      <c r="D207">
        <f t="shared" ca="1" si="78"/>
        <v>2.1375789552305902E-2</v>
      </c>
      <c r="E207">
        <f t="shared" ca="1" si="78"/>
        <v>0.90002194634117305</v>
      </c>
      <c r="F207">
        <f t="shared" ca="1" si="78"/>
        <v>0.59278657659731016</v>
      </c>
      <c r="G207">
        <f t="shared" ca="1" si="78"/>
        <v>0.96971150955149021</v>
      </c>
      <c r="H207">
        <f t="shared" ca="1" si="78"/>
        <v>0.5706137641888257</v>
      </c>
      <c r="I207">
        <f t="shared" ca="1" si="78"/>
        <v>0.21508922385107887</v>
      </c>
      <c r="M207" t="str">
        <f t="shared" ca="1" si="70"/>
        <v>지정 장비</v>
      </c>
      <c r="N207" t="str">
        <f t="shared" ca="1" si="71"/>
        <v>Equip8001</v>
      </c>
      <c r="O207">
        <f t="shared" ca="1" si="72"/>
        <v>1</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INT(VLOOKUP($M207,$AN:$BA,MATCH($AX$1,$AN$1:$BA$1,0),0)*(VLOOKUP($N207,[2]ActorTable!$1:$1048576,MATCH("표준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VLOOKUP($M207,$AN:$BA,MATCH($AZ$1,$AN$1:$BA$1,0),0)+INT($H207*(VLOOKUP($M207,$AN:$BA,MATCH($BA$1,$AN$1:$BA$1,0),0)-VLOOKUP($M207,$AN:$BA,MATCH($AZ$1,$AN$1:$BA$1,0),0)+1))),
IF($M207="지정 캐릭터 PP",
  IF(AND(OR($B207=10,$B207=11),$M207=OFFSET($M207,-1,0)),OFFSET(Q207,-1,0),
    INT($O207*VLOOKUP($M207,$AN:$BA,MATCH($AX$1,$AN$1:$BA$1,0),0)*IF($O207&lt;=15,1,1+($O207-15)^0.5/8)*CHOOSE(MID($N207,7,1)+1,1,1.25,2))),
"그외없음")))))))</f>
        <v>삭제</v>
      </c>
      <c r="R207">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영웅등급"),VLOOKUP($M207,$AN:$BA,MATCH($AX$1,$AN$1:$BA$1,0),0),
IF(OR($M207="지정 캐릭터",IF(ISERROR(FIND("지정 캐릭터 LBP",$M207)),0,1)),
  IF(AND(OR($B207=10,$B207=11),$M207=OFFSET($M207,-1,0)),OFFSET(R207,-1,0),
    INT(VLOOKUP($M207,$AN:$BA,MATCH($AX$1,$AN$1:$BA$1,0),0)*(VLOOKUP($N207,[2]ActorTable!$1:$1048576,MATCH("표준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VLOOKUP($M207,$AN:$BA,MATCH($AX$1,$AN$1:$BA$1,0),0)+INT($I207*(VLOOKUP($M207,$AN:$BA,MATCH($AY$1,$AN$1:$BA$1,0),0)-VLOOKUP($M207,$AN:$BA,MATCH($AX$1,$AN$1:$BA$1,0),0)+1))),
IF($M207="지정 캐릭터 PP",
  IF(AND(OR($B207=10,$B207=11),$M207=OFFSET($M207,-1,0)),OFFSET(R207,-1,0),
    INT($O207*VLOOKUP($M207,$AN:$BA,MATCH($AX$1,$AN$1:$BA$1,0),0)*IF($O207&lt;=15,1,1+($O207-15)^0.5/8)*CHOOSE(MID($N207,7,1)+1,1,1.25,2)*(VLOOKUP($M207,$AN:$BA,MATCH($AY$1,$AN$1:$BA$1,0),0)+$I207*(VLOOKUP($M207,$AN:$BA,MATCH($AZ$1,$AN$1:$BA$1,0),0)-VLOOKUP($M207,$AN:$BA,MATCH($AY$1,$AN$1:$BA$1,0),0))))),
IF(OR($M207="안 지정 캐릭터 PP 일반등급",$M207="안 지정 캐릭터 PP 영웅등급"),
  IF(AND(OR($B207=10,$B207=11),$M207=OFFSET($M207,-1,0)),OFFSET(R207,-1,0),
    $O207*VLOOKUP($M207,$AN:$BA,MATCH($AX$1,$AN$1:$BA$1,0),0)),
"그외없음")))))))</f>
        <v>4700</v>
      </c>
      <c r="S207" t="str">
        <f ca="1">IF(OR(ISNUMBER(N207),N207="삭제"),"",
IF(LEFT(N207,5)="Equip",
  IF($BN$1&lt;VLOOKUP(N207,[1]EquipTable!$1:$1048576,MATCH("업데이트순번",[1]EquipTable!$1:$1,0),0),"업데이트순번이상",""),
IF(LEFT(N207,5)="Actor",
  IF($BW$1&lt;VLOOKUP(N207,[2]ActorTable!$1:$1048576,MATCH("업데이트순번",[2]ActorTable!$1:$1,0),0),"업데이트순번이상",""),
"그외없음")))</f>
        <v/>
      </c>
      <c r="T207">
        <f t="shared" ca="1" si="73"/>
        <v>0</v>
      </c>
      <c r="U207" t="s">
        <v>83</v>
      </c>
      <c r="V207" t="s">
        <v>280</v>
      </c>
      <c r="W207">
        <v>1</v>
      </c>
      <c r="X207" t="s">
        <v>129</v>
      </c>
      <c r="Z207">
        <v>22600</v>
      </c>
      <c r="AA207" t="str">
        <f t="shared" ca="1" si="74"/>
        <v>uph</v>
      </c>
      <c r="AB207" t="s">
        <v>92</v>
      </c>
      <c r="AC207">
        <v>87049</v>
      </c>
      <c r="AD207">
        <v>14</v>
      </c>
      <c r="AE207" t="s">
        <v>129</v>
      </c>
      <c r="AG207">
        <v>1400</v>
      </c>
      <c r="AH207" t="str">
        <f t="shared" si="75"/>
        <v/>
      </c>
      <c r="AI207" t="str">
        <f>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
      </c>
      <c r="AJ207">
        <v>1</v>
      </c>
      <c r="AK207"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v>
      </c>
      <c r="AL207" t="str">
        <f t="shared" ca="1" si="76"/>
        <v>{"dy":21,"sl":5,"tp":"uph","vl":"87049","cn":14,"pt":"GO","pr":1400}</v>
      </c>
    </row>
    <row r="208" spans="1:38">
      <c r="A208">
        <v>21</v>
      </c>
      <c r="B208">
        <v>6</v>
      </c>
      <c r="C208">
        <f t="shared" si="69"/>
        <v>0</v>
      </c>
      <c r="D208">
        <f t="shared" ca="1" si="78"/>
        <v>1.7831846293783427E-2</v>
      </c>
      <c r="E208">
        <f t="shared" ca="1" si="78"/>
        <v>0.55538175289946057</v>
      </c>
      <c r="F208">
        <f t="shared" ca="1" si="78"/>
        <v>9.0261590642217282E-2</v>
      </c>
      <c r="G208">
        <f t="shared" ca="1" si="78"/>
        <v>0.43669157082949239</v>
      </c>
      <c r="H208">
        <f t="shared" ca="1" si="78"/>
        <v>0.37040816531038978</v>
      </c>
      <c r="I208">
        <f t="shared" ca="1" si="78"/>
        <v>0.61517201285639789</v>
      </c>
      <c r="M208" t="str">
        <f t="shared" ca="1" si="70"/>
        <v>지정 장비</v>
      </c>
      <c r="N208" t="str">
        <f t="shared" ca="1" si="71"/>
        <v>Equip6102</v>
      </c>
      <c r="O208">
        <f t="shared" ca="1" si="72"/>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GO</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INT(VLOOKUP($M208,$AN:$BA,MATCH($AX$1,$AN$1:$BA$1,0),0)*(VLOOKUP($N208,[2]ActorTable!$1:$1048576,MATCH("표준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VLOOKUP($M208,$AN:$BA,MATCH($AZ$1,$AN$1:$BA$1,0),0)+INT($H208*(VLOOKUP($M208,$AN:$BA,MATCH($BA$1,$AN$1:$BA$1,0),0)-VLOOKUP($M208,$AN:$BA,MATCH($AZ$1,$AN$1:$BA$1,0),0)+1))),
IF($M208="지정 캐릭터 PP",
  IF(AND(OR($B208=10,$B208=11),$M208=OFFSET($M208,-1,0)),OFFSET(Q208,-1,0),
    INT($O208*VLOOKUP($M208,$AN:$BA,MATCH($AX$1,$AN$1:$BA$1,0),0)*IF($O208&lt;=15,1,1+($O208-15)^0.5/8)*CHOOSE(MID($N208,7,1)+1,1,1.25,2))),
"그외없음")))))))</f>
        <v>삭제</v>
      </c>
      <c r="R208">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영웅등급"),VLOOKUP($M208,$AN:$BA,MATCH($AX$1,$AN$1:$BA$1,0),0),
IF(OR($M208="지정 캐릭터",IF(ISERROR(FIND("지정 캐릭터 LBP",$M208)),0,1)),
  IF(AND(OR($B208=10,$B208=11),$M208=OFFSET($M208,-1,0)),OFFSET(R208,-1,0),
    INT(VLOOKUP($M208,$AN:$BA,MATCH($AX$1,$AN$1:$BA$1,0),0)*(VLOOKUP($N208,[2]ActorTable!$1:$1048576,MATCH("표준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VLOOKUP($M208,$AN:$BA,MATCH($AX$1,$AN$1:$BA$1,0),0)+INT($I208*(VLOOKUP($M208,$AN:$BA,MATCH($AY$1,$AN$1:$BA$1,0),0)-VLOOKUP($M208,$AN:$BA,MATCH($AX$1,$AN$1:$BA$1,0),0)+1))),
IF($M208="지정 캐릭터 PP",
  IF(AND(OR($B208=10,$B208=11),$M208=OFFSET($M208,-1,0)),OFFSET(R208,-1,0),
    INT($O208*VLOOKUP($M208,$AN:$BA,MATCH($AX$1,$AN$1:$BA$1,0),0)*IF($O208&lt;=15,1,1+($O208-15)^0.5/8)*CHOOSE(MID($N208,7,1)+1,1,1.25,2)*(VLOOKUP($M208,$AN:$BA,MATCH($AY$1,$AN$1:$BA$1,0),0)+$I208*(VLOOKUP($M208,$AN:$BA,MATCH($AZ$1,$AN$1:$BA$1,0),0)-VLOOKUP($M208,$AN:$BA,MATCH($AY$1,$AN$1:$BA$1,0),0))))),
IF(OR($M208="안 지정 캐릭터 PP 일반등급",$M208="안 지정 캐릭터 PP 영웅등급"),
  IF(AND(OR($B208=10,$B208=11),$M208=OFFSET($M208,-1,0)),OFFSET(R208,-1,0),
    $O208*VLOOKUP($M208,$AN:$BA,MATCH($AX$1,$AN$1:$BA$1,0),0)),
"그외없음")))))))</f>
        <v>3600</v>
      </c>
      <c r="S208" t="str">
        <f ca="1">IF(OR(ISNUMBER(N208),N208="삭제"),"",
IF(LEFT(N208,5)="Equip",
  IF($BN$1&lt;VLOOKUP(N208,[1]EquipTable!$1:$1048576,MATCH("업데이트순번",[1]EquipTable!$1:$1,0),0),"업데이트순번이상",""),
IF(LEFT(N208,5)="Actor",
  IF($BW$1&lt;VLOOKUP(N208,[2]ActorTable!$1:$1048576,MATCH("업데이트순번",[2]ActorTable!$1:$1,0),0),"업데이트순번이상",""),
"그외없음")))</f>
        <v/>
      </c>
      <c r="T208">
        <f t="shared" ca="1" si="73"/>
        <v>0</v>
      </c>
      <c r="U208" t="s">
        <v>83</v>
      </c>
      <c r="V208" t="s">
        <v>306</v>
      </c>
      <c r="W208">
        <v>1</v>
      </c>
      <c r="X208" t="s">
        <v>133</v>
      </c>
      <c r="Y208">
        <v>26</v>
      </c>
      <c r="Z208">
        <v>14</v>
      </c>
      <c r="AA208" t="str">
        <f t="shared" ca="1" si="74"/>
        <v>fe</v>
      </c>
      <c r="AB208" t="s">
        <v>83</v>
      </c>
      <c r="AC208" t="s">
        <v>184</v>
      </c>
      <c r="AD208">
        <v>1</v>
      </c>
      <c r="AE208" t="s">
        <v>129</v>
      </c>
      <c r="AG208">
        <v>22200</v>
      </c>
      <c r="AH208" t="str">
        <f t="shared" si="75"/>
        <v/>
      </c>
      <c r="AI208" t="str">
        <f ca="1">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블룸 유탄발사기</v>
      </c>
      <c r="AJ208">
        <v>1</v>
      </c>
      <c r="AK208"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v>
      </c>
      <c r="AL208" t="str">
        <f t="shared" ca="1" si="76"/>
        <v>{"dy":21,"sl":6,"tp":"fe","vl":"Equip6302","cn":1,"pt":"GO","pr":22200}</v>
      </c>
    </row>
    <row r="209" spans="1:38">
      <c r="A209">
        <v>21</v>
      </c>
      <c r="B209">
        <v>7</v>
      </c>
      <c r="C209">
        <f t="shared" si="69"/>
        <v>0</v>
      </c>
      <c r="D209">
        <f t="shared" ca="1" si="78"/>
        <v>0.58660786569954448</v>
      </c>
      <c r="E209">
        <f t="shared" ca="1" si="78"/>
        <v>0.65010203096226904</v>
      </c>
      <c r="F209">
        <f t="shared" ca="1" si="78"/>
        <v>0.23370077033467695</v>
      </c>
      <c r="G209">
        <f t="shared" ca="1" si="78"/>
        <v>0.55143728217302357</v>
      </c>
      <c r="H209">
        <f t="shared" ca="1" si="78"/>
        <v>0.70160839890385285</v>
      </c>
      <c r="I209">
        <f t="shared" ca="1" si="78"/>
        <v>5.4499023695049775E-2</v>
      </c>
      <c r="M209" t="str">
        <f t="shared" ca="1" si="70"/>
        <v>지정 장비</v>
      </c>
      <c r="N209" t="str">
        <f t="shared" ca="1" si="71"/>
        <v>Equip7301</v>
      </c>
      <c r="O209">
        <f t="shared" ca="1" si="72"/>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GO</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INT(VLOOKUP($M209,$AN:$BA,MATCH($AX$1,$AN$1:$BA$1,0),0)*(VLOOKUP($N209,[2]ActorTable!$1:$1048576,MATCH("표준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VLOOKUP($M209,$AN:$BA,MATCH($AZ$1,$AN$1:$BA$1,0),0)+INT($H209*(VLOOKUP($M209,$AN:$BA,MATCH($BA$1,$AN$1:$BA$1,0),0)-VLOOKUP($M209,$AN:$BA,MATCH($AZ$1,$AN$1:$BA$1,0),0)+1))),
IF($M209="지정 캐릭터 PP",
  IF(AND(OR($B209=10,$B209=11),$M209=OFFSET($M209,-1,0)),OFFSET(Q209,-1,0),
    INT($O209*VLOOKUP($M209,$AN:$BA,MATCH($AX$1,$AN$1:$BA$1,0),0)*IF($O209&lt;=15,1,1+($O209-15)^0.5/8)*CHOOSE(MID($N209,7,1)+1,1,1.25,2))),
"그외없음")))))))</f>
        <v>삭제</v>
      </c>
      <c r="R209">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영웅등급"),VLOOKUP($M209,$AN:$BA,MATCH($AX$1,$AN$1:$BA$1,0),0),
IF(OR($M209="지정 캐릭터",IF(ISERROR(FIND("지정 캐릭터 LBP",$M209)),0,1)),
  IF(AND(OR($B209=10,$B209=11),$M209=OFFSET($M209,-1,0)),OFFSET(R209,-1,0),
    INT(VLOOKUP($M209,$AN:$BA,MATCH($AX$1,$AN$1:$BA$1,0),0)*(VLOOKUP($N209,[2]ActorTable!$1:$1048576,MATCH("표준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VLOOKUP($M209,$AN:$BA,MATCH($AX$1,$AN$1:$BA$1,0),0)+INT($I209*(VLOOKUP($M209,$AN:$BA,MATCH($AY$1,$AN$1:$BA$1,0),0)-VLOOKUP($M209,$AN:$BA,MATCH($AX$1,$AN$1:$BA$1,0),0)+1))),
IF($M209="지정 캐릭터 PP",
  IF(AND(OR($B209=10,$B209=11),$M209=OFFSET($M209,-1,0)),OFFSET(R209,-1,0),
    INT($O209*VLOOKUP($M209,$AN:$BA,MATCH($AX$1,$AN$1:$BA$1,0),0)*IF($O209&lt;=15,1,1+($O209-15)^0.5/8)*CHOOSE(MID($N209,7,1)+1,1,1.25,2)*(VLOOKUP($M209,$AN:$BA,MATCH($AY$1,$AN$1:$BA$1,0),0)+$I209*(VLOOKUP($M209,$AN:$BA,MATCH($AZ$1,$AN$1:$BA$1,0),0)-VLOOKUP($M209,$AN:$BA,MATCH($AY$1,$AN$1:$BA$1,0),0))))),
IF(OR($M209="안 지정 캐릭터 PP 일반등급",$M209="안 지정 캐릭터 PP 영웅등급"),
  IF(AND(OR($B209=10,$B209=11),$M209=OFFSET($M209,-1,0)),OFFSET(R209,-1,0),
    $O209*VLOOKUP($M209,$AN:$BA,MATCH($AX$1,$AN$1:$BA$1,0),0)),
"그외없음")))))))</f>
        <v>22000</v>
      </c>
      <c r="S209" t="str">
        <f ca="1">IF(OR(ISNUMBER(N209),N209="삭제"),"",
IF(LEFT(N209,5)="Equip",
  IF($BN$1&lt;VLOOKUP(N209,[1]EquipTable!$1:$1048576,MATCH("업데이트순번",[1]EquipTable!$1:$1,0),0),"업데이트순번이상",""),
IF(LEFT(N209,5)="Actor",
  IF($BW$1&lt;VLOOKUP(N209,[2]ActorTable!$1:$1048576,MATCH("업데이트순번",[2]ActorTable!$1:$1,0),0),"업데이트순번이상",""),
"그외없음")))</f>
        <v/>
      </c>
      <c r="T209">
        <f t="shared" ca="1" si="73"/>
        <v>0</v>
      </c>
      <c r="U209" t="s">
        <v>83</v>
      </c>
      <c r="V209" t="s">
        <v>192</v>
      </c>
      <c r="W209">
        <v>1</v>
      </c>
      <c r="X209" t="s">
        <v>129</v>
      </c>
      <c r="Z209">
        <v>74300</v>
      </c>
      <c r="AA209" t="str">
        <f t="shared" ca="1" si="74"/>
        <v>fe</v>
      </c>
      <c r="AB209" t="s">
        <v>83</v>
      </c>
      <c r="AC209" t="s">
        <v>285</v>
      </c>
      <c r="AD209">
        <v>1</v>
      </c>
      <c r="AE209" t="s">
        <v>133</v>
      </c>
      <c r="AF209">
        <v>28</v>
      </c>
      <c r="AG209">
        <v>18</v>
      </c>
      <c r="AH209" t="str">
        <f t="shared" si="75"/>
        <v/>
      </c>
      <c r="AI209" t="str">
        <f ca="1">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악인의 최후</v>
      </c>
      <c r="AJ209">
        <v>1</v>
      </c>
      <c r="AK209"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v>
      </c>
      <c r="AL209" t="str">
        <f t="shared" ca="1" si="76"/>
        <v>{"dy":21,"sl":7,"tp":"fe","vl":"Equip0401","cn":1,"pt":"DI","pp":28,"pr":18}</v>
      </c>
    </row>
    <row r="210" spans="1:38">
      <c r="A210">
        <v>21</v>
      </c>
      <c r="B210">
        <v>8</v>
      </c>
      <c r="C210">
        <f t="shared" si="69"/>
        <v>0</v>
      </c>
      <c r="D210">
        <f t="shared" ca="1" si="78"/>
        <v>0.92352585278067212</v>
      </c>
      <c r="E210">
        <f t="shared" ca="1" si="78"/>
        <v>5.2070677043023705E-2</v>
      </c>
      <c r="F210">
        <f t="shared" ca="1" si="78"/>
        <v>0.56078099015004601</v>
      </c>
      <c r="G210">
        <f t="shared" ca="1" si="78"/>
        <v>0.26791957621419693</v>
      </c>
      <c r="H210">
        <f t="shared" ca="1" si="78"/>
        <v>0.37478463156644004</v>
      </c>
      <c r="I210">
        <f t="shared" ca="1" si="78"/>
        <v>0.15896515365160224</v>
      </c>
      <c r="M210" t="str">
        <f t="shared" ca="1" si="70"/>
        <v>삭제</v>
      </c>
      <c r="N210" t="str">
        <f t="shared" ca="1" si="71"/>
        <v>삭제</v>
      </c>
      <c r="O210" t="str">
        <f t="shared" ca="1" si="72"/>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INT(VLOOKUP($M210,$AN:$BA,MATCH($AX$1,$AN$1:$BA$1,0),0)*(VLOOKUP($N210,[2]ActorTable!$1:$1048576,MATCH("표준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VLOOKUP($M210,$AN:$BA,MATCH($AZ$1,$AN$1:$BA$1,0),0)+INT($H210*(VLOOKUP($M210,$AN:$BA,MATCH($BA$1,$AN$1:$BA$1,0),0)-VLOOKUP($M210,$AN:$BA,MATCH($AZ$1,$AN$1:$BA$1,0),0)+1))),
IF($M210="지정 캐릭터 PP",
  IF(AND(OR($B210=10,$B210=11),$M210=OFFSET($M210,-1,0)),OFFSET(Q210,-1,0),
    INT($O210*VLOOKUP($M210,$AN:$BA,MATCH($AX$1,$AN$1:$BA$1,0),0)*IF($O210&lt;=15,1,1+($O210-15)^0.5/8)*CHOOSE(MID($N210,7,1)+1,1,1.25,2))),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영웅등급"),VLOOKUP($M210,$AN:$BA,MATCH($AX$1,$AN$1:$BA$1,0),0),
IF(OR($M210="지정 캐릭터",IF(ISERROR(FIND("지정 캐릭터 LBP",$M210)),0,1)),
  IF(AND(OR($B210=10,$B210=11),$M210=OFFSET($M210,-1,0)),OFFSET(R210,-1,0),
    INT(VLOOKUP($M210,$AN:$BA,MATCH($AX$1,$AN$1:$BA$1,0),0)*(VLOOKUP($N210,[2]ActorTable!$1:$1048576,MATCH("표준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VLOOKUP($M210,$AN:$BA,MATCH($AX$1,$AN$1:$BA$1,0),0)+INT($I210*(VLOOKUP($M210,$AN:$BA,MATCH($AY$1,$AN$1:$BA$1,0),0)-VLOOKUP($M210,$AN:$BA,MATCH($AX$1,$AN$1:$BA$1,0),0)+1))),
IF($M210="지정 캐릭터 PP",
  IF(AND(OR($B210=10,$B210=11),$M210=OFFSET($M210,-1,0)),OFFSET(R210,-1,0),
    INT($O210*VLOOKUP($M210,$AN:$BA,MATCH($AX$1,$AN$1:$BA$1,0),0)*IF($O210&lt;=15,1,1+($O210-15)^0.5/8)*CHOOSE(MID($N210,7,1)+1,1,1.25,2)*(VLOOKUP($M210,$AN:$BA,MATCH($AY$1,$AN$1:$BA$1,0),0)+$I210*(VLOOKUP($M210,$AN:$BA,MATCH($AZ$1,$AN$1:$BA$1,0),0)-VLOOKUP($M210,$AN:$BA,MATCH($AY$1,$AN$1:$BA$1,0),0))))),
IF(OR($M210="안 지정 캐릭터 PP 일반등급",$M210="안 지정 캐릭터 PP 영웅등급"),
  IF(AND(OR($B210=10,$B210=11),$M210=OFFSET($M210,-1,0)),OFFSET(R210,-1,0),
    $O210*VLOOKUP($M210,$AN:$BA,MATCH($AX$1,$AN$1:$BA$1,0),0)),
"그외없음")))))))</f>
        <v>삭제</v>
      </c>
      <c r="S210" t="str">
        <f ca="1">IF(OR(ISNUMBER(N210),N210="삭제"),"",
IF(LEFT(N210,5)="Equip",
  IF($BN$1&lt;VLOOKUP(N210,[1]EquipTable!$1:$1048576,MATCH("업데이트순번",[1]EquipTable!$1:$1,0),0),"업데이트순번이상",""),
IF(LEFT(N210,5)="Actor",
  IF($BW$1&lt;VLOOKUP(N210,[2]ActorTable!$1:$1048576,MATCH("업데이트순번",[2]ActorTable!$1:$1,0),0),"업데이트순번이상",""),
"그외없음")))</f>
        <v/>
      </c>
      <c r="T210">
        <f t="shared" ca="1" si="73"/>
        <v>0</v>
      </c>
      <c r="AA210" t="str">
        <f t="shared" ca="1" si="74"/>
        <v/>
      </c>
      <c r="AH210" t="str">
        <f t="shared" si="75"/>
        <v/>
      </c>
      <c r="AI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
      </c>
      <c r="AJ210">
        <v>1</v>
      </c>
      <c r="AK210"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v>
      </c>
      <c r="AL210" t="str">
        <f t="shared" ca="1" si="76"/>
        <v>{"dy":21,"sl":8}</v>
      </c>
    </row>
    <row r="211" spans="1:38">
      <c r="A211">
        <v>21</v>
      </c>
      <c r="B211">
        <v>9</v>
      </c>
      <c r="C211">
        <f t="shared" si="69"/>
        <v>0</v>
      </c>
      <c r="D211">
        <f t="shared" ca="1" si="78"/>
        <v>0.46787042666349432</v>
      </c>
      <c r="E211">
        <f t="shared" ca="1" si="78"/>
        <v>0.30099559787329933</v>
      </c>
      <c r="F211">
        <f t="shared" ca="1" si="78"/>
        <v>0.63850574925768078</v>
      </c>
      <c r="G211">
        <f t="shared" ca="1" si="78"/>
        <v>0.79528286773723877</v>
      </c>
      <c r="H211">
        <f t="shared" ca="1" si="78"/>
        <v>0.730592068682406</v>
      </c>
      <c r="I211">
        <f t="shared" ca="1" si="78"/>
        <v>0.34067604685876163</v>
      </c>
      <c r="M211" t="str">
        <f t="shared" ca="1" si="70"/>
        <v>삭제</v>
      </c>
      <c r="N211" t="str">
        <f t="shared" ca="1" si="71"/>
        <v>삭제</v>
      </c>
      <c r="O211" t="str">
        <f t="shared" ca="1" si="72"/>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INT(VLOOKUP($M211,$AN:$BA,MATCH($AX$1,$AN$1:$BA$1,0),0)*(VLOOKUP($N211,[2]ActorTable!$1:$1048576,MATCH("표준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VLOOKUP($M211,$AN:$BA,MATCH($AZ$1,$AN$1:$BA$1,0),0)+INT($H211*(VLOOKUP($M211,$AN:$BA,MATCH($BA$1,$AN$1:$BA$1,0),0)-VLOOKUP($M211,$AN:$BA,MATCH($AZ$1,$AN$1:$BA$1,0),0)+1))),
IF($M211="지정 캐릭터 PP",
  IF(AND(OR($B211=10,$B211=11),$M211=OFFSET($M211,-1,0)),OFFSET(Q211,-1,0),
    INT($O211*VLOOKUP($M211,$AN:$BA,MATCH($AX$1,$AN$1:$BA$1,0),0)*IF($O211&lt;=15,1,1+($O211-15)^0.5/8)*CHOOSE(MID($N211,7,1)+1,1,1.25,2))),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영웅등급"),VLOOKUP($M211,$AN:$BA,MATCH($AX$1,$AN$1:$BA$1,0),0),
IF(OR($M211="지정 캐릭터",IF(ISERROR(FIND("지정 캐릭터 LBP",$M211)),0,1)),
  IF(AND(OR($B211=10,$B211=11),$M211=OFFSET($M211,-1,0)),OFFSET(R211,-1,0),
    INT(VLOOKUP($M211,$AN:$BA,MATCH($AX$1,$AN$1:$BA$1,0),0)*(VLOOKUP($N211,[2]ActorTable!$1:$1048576,MATCH("표준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VLOOKUP($M211,$AN:$BA,MATCH($AX$1,$AN$1:$BA$1,0),0)+INT($I211*(VLOOKUP($M211,$AN:$BA,MATCH($AY$1,$AN$1:$BA$1,0),0)-VLOOKUP($M211,$AN:$BA,MATCH($AX$1,$AN$1:$BA$1,0),0)+1))),
IF($M211="지정 캐릭터 PP",
  IF(AND(OR($B211=10,$B211=11),$M211=OFFSET($M211,-1,0)),OFFSET(R211,-1,0),
    INT($O211*VLOOKUP($M211,$AN:$BA,MATCH($AX$1,$AN$1:$BA$1,0),0)*IF($O211&lt;=15,1,1+($O211-15)^0.5/8)*CHOOSE(MID($N211,7,1)+1,1,1.25,2)*(VLOOKUP($M211,$AN:$BA,MATCH($AY$1,$AN$1:$BA$1,0),0)+$I211*(VLOOKUP($M211,$AN:$BA,MATCH($AZ$1,$AN$1:$BA$1,0),0)-VLOOKUP($M211,$AN:$BA,MATCH($AY$1,$AN$1:$BA$1,0),0))))),
IF(OR($M211="안 지정 캐릭터 PP 일반등급",$M211="안 지정 캐릭터 PP 영웅등급"),
  IF(AND(OR($B211=10,$B211=11),$M211=OFFSET($M211,-1,0)),OFFSET(R211,-1,0),
    $O211*VLOOKUP($M211,$AN:$BA,MATCH($AX$1,$AN$1:$BA$1,0),0)),
"그외없음")))))))</f>
        <v>삭제</v>
      </c>
      <c r="S211" t="str">
        <f ca="1">IF(OR(ISNUMBER(N211),N211="삭제"),"",
IF(LEFT(N211,5)="Equip",
  IF($BN$1&lt;VLOOKUP(N211,[1]EquipTable!$1:$1048576,MATCH("업데이트순번",[1]EquipTable!$1:$1,0),0),"업데이트순번이상",""),
IF(LEFT(N211,5)="Actor",
  IF($BW$1&lt;VLOOKUP(N211,[2]ActorTable!$1:$1048576,MATCH("업데이트순번",[2]ActorTable!$1:$1,0),0),"업데이트순번이상",""),
"그외없음")))</f>
        <v/>
      </c>
      <c r="T211">
        <f t="shared" ca="1" si="73"/>
        <v>0</v>
      </c>
      <c r="AA211" t="str">
        <f t="shared" ca="1" si="74"/>
        <v/>
      </c>
      <c r="AH211" t="str">
        <f t="shared" si="75"/>
        <v/>
      </c>
      <c r="AI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
      </c>
      <c r="AJ211">
        <v>1</v>
      </c>
      <c r="AK211"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v>
      </c>
      <c r="AL211" t="str">
        <f t="shared" ca="1" si="76"/>
        <v>{"dy":21,"sl":9}</v>
      </c>
    </row>
    <row r="212" spans="1:38">
      <c r="A212">
        <v>22</v>
      </c>
      <c r="B212">
        <v>0</v>
      </c>
      <c r="C212">
        <f t="shared" si="69"/>
        <v>0</v>
      </c>
      <c r="D212">
        <f t="shared" ref="D212:I221" ca="1" si="79">RAND()</f>
        <v>0.93353872358834389</v>
      </c>
      <c r="E212">
        <f t="shared" ca="1" si="79"/>
        <v>0.26369043548270821</v>
      </c>
      <c r="F212">
        <f t="shared" ca="1" si="79"/>
        <v>0.49410385656607914</v>
      </c>
      <c r="G212">
        <f t="shared" ca="1" si="79"/>
        <v>0.91715618284388134</v>
      </c>
      <c r="H212">
        <f t="shared" ca="1" si="79"/>
        <v>0.10576576508770885</v>
      </c>
      <c r="I212">
        <f t="shared" ca="1" si="79"/>
        <v>0.59580322620280446</v>
      </c>
      <c r="M212" t="str">
        <f t="shared" ca="1" si="70"/>
        <v>캐릭터 상자 일반등급</v>
      </c>
      <c r="N212" t="str">
        <f t="shared" ca="1" si="71"/>
        <v>삭제</v>
      </c>
      <c r="O212">
        <f t="shared" ca="1" si="72"/>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DI</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INT(VLOOKUP($M212,$AN:$BA,MATCH($AX$1,$AN$1:$BA$1,0),0)*(VLOOKUP($N212,[2]ActorTable!$1:$1048576,MATCH("표준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VLOOKUP($M212,$AN:$BA,MATCH($AZ$1,$AN$1:$BA$1,0),0)+INT($H212*(VLOOKUP($M212,$AN:$BA,MATCH($BA$1,$AN$1:$BA$1,0),0)-VLOOKUP($M212,$AN:$BA,MATCH($AZ$1,$AN$1:$BA$1,0),0)+1))),
IF($M212="지정 캐릭터 PP",
  IF(AND(OR($B212=10,$B212=11),$M212=OFFSET($M212,-1,0)),OFFSET(Q212,-1,0),
    INT($O212*VLOOKUP($M212,$AN:$BA,MATCH($AX$1,$AN$1:$BA$1,0),0)*IF($O212&lt;=15,1,1+($O212-15)^0.5/8)*CHOOSE(MID($N212,7,1)+1,1,1.25,2))),
"그외없음")))))))</f>
        <v>삭제</v>
      </c>
      <c r="R212">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영웅등급"),VLOOKUP($M212,$AN:$BA,MATCH($AX$1,$AN$1:$BA$1,0),0),
IF(OR($M212="지정 캐릭터",IF(ISERROR(FIND("지정 캐릭터 LBP",$M212)),0,1)),
  IF(AND(OR($B212=10,$B212=11),$M212=OFFSET($M212,-1,0)),OFFSET(R212,-1,0),
    INT(VLOOKUP($M212,$AN:$BA,MATCH($AX$1,$AN$1:$BA$1,0),0)*(VLOOKUP($N212,[2]ActorTable!$1:$1048576,MATCH("표준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VLOOKUP($M212,$AN:$BA,MATCH($AX$1,$AN$1:$BA$1,0),0)+INT($I212*(VLOOKUP($M212,$AN:$BA,MATCH($AY$1,$AN$1:$BA$1,0),0)-VLOOKUP($M212,$AN:$BA,MATCH($AX$1,$AN$1:$BA$1,0),0)+1))),
IF($M212="지정 캐릭터 PP",
  IF(AND(OR($B212=10,$B212=11),$M212=OFFSET($M212,-1,0)),OFFSET(R212,-1,0),
    INT($O212*VLOOKUP($M212,$AN:$BA,MATCH($AX$1,$AN$1:$BA$1,0),0)*IF($O212&lt;=15,1,1+($O212-15)^0.5/8)*CHOOSE(MID($N212,7,1)+1,1,1.25,2)*(VLOOKUP($M212,$AN:$BA,MATCH($AY$1,$AN$1:$BA$1,0),0)+$I212*(VLOOKUP($M212,$AN:$BA,MATCH($AZ$1,$AN$1:$BA$1,0),0)-VLOOKUP($M212,$AN:$BA,MATCH($AY$1,$AN$1:$BA$1,0),0))))),
IF(OR($M212="안 지정 캐릭터 PP 일반등급",$M212="안 지정 캐릭터 PP 영웅등급"),
  IF(AND(OR($B212=10,$B212=11),$M212=OFFSET($M212,-1,0)),OFFSET(R212,-1,0),
    $O212*VLOOKUP($M212,$AN:$BA,MATCH($AX$1,$AN$1:$BA$1,0),0)),
"그외없음")))))))</f>
        <v>29</v>
      </c>
      <c r="S212" t="str">
        <f ca="1">IF(OR(ISNUMBER(N212),N212="삭제"),"",
IF(LEFT(N212,5)="Equip",
  IF($BN$1&lt;VLOOKUP(N212,[1]EquipTable!$1:$1048576,MATCH("업데이트순번",[1]EquipTable!$1:$1,0),0),"업데이트순번이상",""),
IF(LEFT(N212,5)="Actor",
  IF($BW$1&lt;VLOOKUP(N212,[2]ActorTable!$1:$1048576,MATCH("업데이트순번",[2]ActorTable!$1:$1,0),0),"업데이트순번이상",""),
"그외없음")))</f>
        <v/>
      </c>
      <c r="T212">
        <f t="shared" ca="1" si="73"/>
        <v>0</v>
      </c>
      <c r="U212" t="s">
        <v>83</v>
      </c>
      <c r="V212" t="s">
        <v>279</v>
      </c>
      <c r="W212">
        <v>1</v>
      </c>
      <c r="X212" t="s">
        <v>133</v>
      </c>
      <c r="Y212">
        <v>87</v>
      </c>
      <c r="Z212">
        <v>61</v>
      </c>
      <c r="AA212" t="str">
        <f t="shared" ca="1" si="74"/>
        <v>fe</v>
      </c>
      <c r="AB212" t="s">
        <v>83</v>
      </c>
      <c r="AC212" t="s">
        <v>113</v>
      </c>
      <c r="AD212">
        <v>1</v>
      </c>
      <c r="AE212" t="s">
        <v>129</v>
      </c>
      <c r="AG212">
        <v>600</v>
      </c>
      <c r="AH212" t="str">
        <f t="shared" si="75"/>
        <v/>
      </c>
      <c r="AI212" t="str">
        <f ca="1">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석공의 망치</v>
      </c>
      <c r="AJ212">
        <v>1</v>
      </c>
      <c r="AK212"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v>
      </c>
      <c r="AL212" t="str">
        <f t="shared" ca="1" si="76"/>
        <v>{"dy":22,"sl":0,"tp":"fe","vl":"Equip4001","cn":1,"pt":"GO","pr":600}</v>
      </c>
    </row>
    <row r="213" spans="1:38">
      <c r="A213">
        <v>22</v>
      </c>
      <c r="B213">
        <v>1</v>
      </c>
      <c r="C213">
        <f t="shared" si="69"/>
        <v>0</v>
      </c>
      <c r="D213">
        <f t="shared" ca="1" si="79"/>
        <v>0.29949434533066643</v>
      </c>
      <c r="E213">
        <f t="shared" ca="1" si="79"/>
        <v>0.95554373292177686</v>
      </c>
      <c r="F213">
        <f t="shared" ca="1" si="79"/>
        <v>0.69247759015852683</v>
      </c>
      <c r="G213">
        <f t="shared" ca="1" si="79"/>
        <v>0.82699540918309888</v>
      </c>
      <c r="H213">
        <f t="shared" ca="1" si="79"/>
        <v>0.85629571894315293</v>
      </c>
      <c r="I213">
        <f t="shared" ca="1" si="79"/>
        <v>0.30375739439888716</v>
      </c>
      <c r="M213" t="str">
        <f t="shared" ca="1" si="70"/>
        <v>지정 장비</v>
      </c>
      <c r="N213" t="str">
        <f t="shared" ca="1" si="71"/>
        <v>Equip8201</v>
      </c>
      <c r="O213">
        <f t="shared" ca="1" si="72"/>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GO</v>
      </c>
      <c r="Q213" t="str">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INT(VLOOKUP($M213,$AN:$BA,MATCH($AX$1,$AN$1:$BA$1,0),0)*(VLOOKUP($N213,[2]ActorTable!$1:$1048576,MATCH("표준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VLOOKUP($M213,$AN:$BA,MATCH($AZ$1,$AN$1:$BA$1,0),0)+INT($H213*(VLOOKUP($M213,$AN:$BA,MATCH($BA$1,$AN$1:$BA$1,0),0)-VLOOKUP($M213,$AN:$BA,MATCH($AZ$1,$AN$1:$BA$1,0),0)+1))),
IF($M213="지정 캐릭터 PP",
  IF(AND(OR($B213=10,$B213=11),$M213=OFFSET($M213,-1,0)),OFFSET(Q213,-1,0),
    INT($O213*VLOOKUP($M213,$AN:$BA,MATCH($AX$1,$AN$1:$BA$1,0),0)*IF($O213&lt;=15,1,1+($O213-15)^0.5/8)*CHOOSE(MID($N213,7,1)+1,1,1.25,2))),
"그외없음")))))))</f>
        <v>삭제</v>
      </c>
      <c r="R213">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영웅등급"),VLOOKUP($M213,$AN:$BA,MATCH($AX$1,$AN$1:$BA$1,0),0),
IF(OR($M213="지정 캐릭터",IF(ISERROR(FIND("지정 캐릭터 LBP",$M213)),0,1)),
  IF(AND(OR($B213=10,$B213=11),$M213=OFFSET($M213,-1,0)),OFFSET(R213,-1,0),
    INT(VLOOKUP($M213,$AN:$BA,MATCH($AX$1,$AN$1:$BA$1,0),0)*(VLOOKUP($N213,[2]ActorTable!$1:$1048576,MATCH("표준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VLOOKUP($M213,$AN:$BA,MATCH($AX$1,$AN$1:$BA$1,0),0)+INT($I213*(VLOOKUP($M213,$AN:$BA,MATCH($AY$1,$AN$1:$BA$1,0),0)-VLOOKUP($M213,$AN:$BA,MATCH($AX$1,$AN$1:$BA$1,0),0)+1))),
IF($M213="지정 캐릭터 PP",
  IF(AND(OR($B213=10,$B213=11),$M213=OFFSET($M213,-1,0)),OFFSET(R213,-1,0),
    INT($O213*VLOOKUP($M213,$AN:$BA,MATCH($AX$1,$AN$1:$BA$1,0),0)*IF($O213&lt;=15,1,1+($O213-15)^0.5/8)*CHOOSE(MID($N213,7,1)+1,1,1.25,2)*(VLOOKUP($M213,$AN:$BA,MATCH($AY$1,$AN$1:$BA$1,0),0)+$I213*(VLOOKUP($M213,$AN:$BA,MATCH($AZ$1,$AN$1:$BA$1,0),0)-VLOOKUP($M213,$AN:$BA,MATCH($AY$1,$AN$1:$BA$1,0),0))))),
IF(OR($M213="안 지정 캐릭터 PP 일반등급",$M213="안 지정 캐릭터 PP 영웅등급"),
  IF(AND(OR($B213=10,$B213=11),$M213=OFFSET($M213,-1,0)),OFFSET(R213,-1,0),
    $O213*VLOOKUP($M213,$AN:$BA,MATCH($AX$1,$AN$1:$BA$1,0),0)),
"그외없음")))))))</f>
        <v>29200</v>
      </c>
      <c r="S213" t="str">
        <f ca="1">IF(OR(ISNUMBER(N213),N213="삭제"),"",
IF(LEFT(N213,5)="Equip",
  IF($BN$1&lt;VLOOKUP(N213,[1]EquipTable!$1:$1048576,MATCH("업데이트순번",[1]EquipTable!$1:$1,0),0),"업데이트순번이상",""),
IF(LEFT(N213,5)="Actor",
  IF($BW$1&lt;VLOOKUP(N213,[2]ActorTable!$1:$1048576,MATCH("업데이트순번",[2]ActorTable!$1:$1,0),0),"업데이트순번이상",""),
"그외없음")))</f>
        <v/>
      </c>
      <c r="T213">
        <f t="shared" ca="1" si="73"/>
        <v>0</v>
      </c>
      <c r="U213" t="s">
        <v>83</v>
      </c>
      <c r="V213" t="s">
        <v>203</v>
      </c>
      <c r="W213">
        <v>1</v>
      </c>
      <c r="X213" t="s">
        <v>129</v>
      </c>
      <c r="Z213">
        <v>700</v>
      </c>
      <c r="AA213" t="str">
        <f t="shared" ca="1" si="74"/>
        <v>fe</v>
      </c>
      <c r="AB213" t="s">
        <v>83</v>
      </c>
      <c r="AC213" t="s">
        <v>205</v>
      </c>
      <c r="AD213">
        <v>1</v>
      </c>
      <c r="AE213" t="s">
        <v>133</v>
      </c>
      <c r="AG213">
        <v>10</v>
      </c>
      <c r="AH213" t="str">
        <f t="shared" si="75"/>
        <v/>
      </c>
      <c r="AI213" t="str">
        <f ca="1">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전투마법사의 지팡이</v>
      </c>
      <c r="AJ213">
        <v>1</v>
      </c>
      <c r="AK213"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v>
      </c>
      <c r="AL213" t="str">
        <f t="shared" ca="1" si="76"/>
        <v>{"dy":22,"sl":1,"tp":"fe","vl":"Equip3301","cn":1,"pt":"DI","pr":10}</v>
      </c>
    </row>
    <row r="214" spans="1:38">
      <c r="A214">
        <v>22</v>
      </c>
      <c r="B214">
        <v>2</v>
      </c>
      <c r="C214">
        <f t="shared" si="69"/>
        <v>0</v>
      </c>
      <c r="D214">
        <f t="shared" ca="1" si="79"/>
        <v>2.1904772972144326E-2</v>
      </c>
      <c r="E214">
        <f t="shared" ca="1" si="79"/>
        <v>0.15548840348230919</v>
      </c>
      <c r="F214">
        <f t="shared" ca="1" si="79"/>
        <v>5.4309886013087727E-2</v>
      </c>
      <c r="G214">
        <f t="shared" ca="1" si="79"/>
        <v>0.68071284308592894</v>
      </c>
      <c r="H214">
        <f t="shared" ca="1" si="79"/>
        <v>0.14733798659455788</v>
      </c>
      <c r="I214">
        <f t="shared" ca="1" si="79"/>
        <v>0.88779114351335864</v>
      </c>
      <c r="M214" t="str">
        <f t="shared" ca="1" si="70"/>
        <v>안 지정 캐릭터 PP 영웅등급</v>
      </c>
      <c r="N214">
        <f t="shared" ca="1" si="71"/>
        <v>15548</v>
      </c>
      <c r="O214">
        <f t="shared" ca="1" si="72"/>
        <v>9</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INT(VLOOKUP($M214,$AN:$BA,MATCH($AX$1,$AN$1:$BA$1,0),0)*(VLOOKUP($N214,[2]ActorTable!$1:$1048576,MATCH("표준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VLOOKUP($M214,$AN:$BA,MATCH($AZ$1,$AN$1:$BA$1,0),0)+INT($H214*(VLOOKUP($M214,$AN:$BA,MATCH($BA$1,$AN$1:$BA$1,0),0)-VLOOKUP($M214,$AN:$BA,MATCH($AZ$1,$AN$1:$BA$1,0),0)+1))),
IF($M214="지정 캐릭터 PP",
  IF(AND(OR($B214=10,$B214=11),$M214=OFFSET($M214,-1,0)),OFFSET(Q214,-1,0),
    INT($O214*VLOOKUP($M214,$AN:$BA,MATCH($AX$1,$AN$1:$BA$1,0),0)*IF($O214&lt;=15,1,1+($O214-15)^0.5/8)*CHOOSE(MID($N214,7,1)+1,1,1.25,2))),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영웅등급"),VLOOKUP($M214,$AN:$BA,MATCH($AX$1,$AN$1:$BA$1,0),0),
IF(OR($M214="지정 캐릭터",IF(ISERROR(FIND("지정 캐릭터 LBP",$M214)),0,1)),
  IF(AND(OR($B214=10,$B214=11),$M214=OFFSET($M214,-1,0)),OFFSET(R214,-1,0),
    INT(VLOOKUP($M214,$AN:$BA,MATCH($AX$1,$AN$1:$BA$1,0),0)*(VLOOKUP($N214,[2]ActorTable!$1:$1048576,MATCH("표준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VLOOKUP($M214,$AN:$BA,MATCH($AX$1,$AN$1:$BA$1,0),0)+INT($I214*(VLOOKUP($M214,$AN:$BA,MATCH($AY$1,$AN$1:$BA$1,0),0)-VLOOKUP($M214,$AN:$BA,MATCH($AX$1,$AN$1:$BA$1,0),0)+1))),
IF($M214="지정 캐릭터 PP",
  IF(AND(OR($B214=10,$B214=11),$M214=OFFSET($M214,-1,0)),OFFSET(R214,-1,0),
    INT($O214*VLOOKUP($M214,$AN:$BA,MATCH($AX$1,$AN$1:$BA$1,0),0)*IF($O214&lt;=15,1,1+($O214-15)^0.5/8)*CHOOSE(MID($N214,7,1)+1,1,1.25,2)*(VLOOKUP($M214,$AN:$BA,MATCH($AY$1,$AN$1:$BA$1,0),0)+$I214*(VLOOKUP($M214,$AN:$BA,MATCH($AZ$1,$AN$1:$BA$1,0),0)-VLOOKUP($M214,$AN:$BA,MATCH($AY$1,$AN$1:$BA$1,0),0))))),
IF(OR($M214="안 지정 캐릭터 PP 일반등급",$M214="안 지정 캐릭터 PP 영웅등급"),
  IF(AND(OR($B214=10,$B214=11),$M214=OFFSET($M214,-1,0)),OFFSET(R214,-1,0),
    $O214*VLOOKUP($M214,$AN:$BA,MATCH($AX$1,$AN$1:$BA$1,0),0)),
"그외없음")))))))</f>
        <v>900</v>
      </c>
      <c r="S214" t="str">
        <f ca="1">IF(OR(ISNUMBER(N214),N214="삭제"),"",
IF(LEFT(N214,5)="Equip",
  IF($BN$1&lt;VLOOKUP(N214,[1]EquipTable!$1:$1048576,MATCH("업데이트순번",[1]EquipTable!$1:$1,0),0),"업데이트순번이상",""),
IF(LEFT(N214,5)="Actor",
  IF($BW$1&lt;VLOOKUP(N214,[2]ActorTable!$1:$1048576,MATCH("업데이트순번",[2]ActorTable!$1:$1,0),0),"업데이트순번이상",""),
"그외없음")))</f>
        <v/>
      </c>
      <c r="T214">
        <f t="shared" ca="1" si="73"/>
        <v>0</v>
      </c>
      <c r="U214" t="s">
        <v>92</v>
      </c>
      <c r="V214">
        <v>29971</v>
      </c>
      <c r="W214">
        <v>10</v>
      </c>
      <c r="X214" t="s">
        <v>129</v>
      </c>
      <c r="Z214">
        <v>1000</v>
      </c>
      <c r="AA214" t="str">
        <f t="shared" ca="1" si="74"/>
        <v>uph</v>
      </c>
      <c r="AB214" t="s">
        <v>92</v>
      </c>
      <c r="AC214">
        <v>80746</v>
      </c>
      <c r="AD214">
        <v>13</v>
      </c>
      <c r="AE214" t="s">
        <v>129</v>
      </c>
      <c r="AG214">
        <v>1300</v>
      </c>
      <c r="AH214" t="str">
        <f t="shared" si="75"/>
        <v/>
      </c>
      <c r="AI214" t="str">
        <f>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
      </c>
      <c r="AJ214">
        <v>1</v>
      </c>
      <c r="AK214"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v>
      </c>
      <c r="AL214" t="str">
        <f t="shared" ca="1" si="76"/>
        <v>{"dy":22,"sl":2,"tp":"uph","vl":"80746","cn":13,"pt":"GO","pr":1300}</v>
      </c>
    </row>
    <row r="215" spans="1:38">
      <c r="A215">
        <v>22</v>
      </c>
      <c r="B215">
        <v>3</v>
      </c>
      <c r="C215">
        <f t="shared" si="69"/>
        <v>0</v>
      </c>
      <c r="D215">
        <f t="shared" ca="1" si="79"/>
        <v>0.13500358367636101</v>
      </c>
      <c r="E215">
        <f t="shared" ca="1" si="79"/>
        <v>0.90797364107368794</v>
      </c>
      <c r="F215">
        <f t="shared" ca="1" si="79"/>
        <v>0.82784194222522756</v>
      </c>
      <c r="G215">
        <f t="shared" ca="1" si="79"/>
        <v>0.76414400452869291</v>
      </c>
      <c r="H215">
        <f t="shared" ca="1" si="79"/>
        <v>0.17716221647361896</v>
      </c>
      <c r="I215">
        <f t="shared" ca="1" si="79"/>
        <v>8.1044236535292247E-2</v>
      </c>
      <c r="M215" t="str">
        <f t="shared" ca="1" si="70"/>
        <v>안 지정 캐릭터 PP 영웅등급</v>
      </c>
      <c r="N215">
        <f t="shared" ca="1" si="71"/>
        <v>90797</v>
      </c>
      <c r="O215">
        <f t="shared" ca="1" si="72"/>
        <v>14</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INT(VLOOKUP($M215,$AN:$BA,MATCH($AX$1,$AN$1:$BA$1,0),0)*(VLOOKUP($N215,[2]ActorTable!$1:$1048576,MATCH("표준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VLOOKUP($M215,$AN:$BA,MATCH($AZ$1,$AN$1:$BA$1,0),0)+INT($H215*(VLOOKUP($M215,$AN:$BA,MATCH($BA$1,$AN$1:$BA$1,0),0)-VLOOKUP($M215,$AN:$BA,MATCH($AZ$1,$AN$1:$BA$1,0),0)+1))),
IF($M215="지정 캐릭터 PP",
  IF(AND(OR($B215=10,$B215=11),$M215=OFFSET($M215,-1,0)),OFFSET(Q215,-1,0),
    INT($O215*VLOOKUP($M215,$AN:$BA,MATCH($AX$1,$AN$1:$BA$1,0),0)*IF($O215&lt;=15,1,1+($O215-15)^0.5/8)*CHOOSE(MID($N215,7,1)+1,1,1.25,2))),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영웅등급"),VLOOKUP($M215,$AN:$BA,MATCH($AX$1,$AN$1:$BA$1,0),0),
IF(OR($M215="지정 캐릭터",IF(ISERROR(FIND("지정 캐릭터 LBP",$M215)),0,1)),
  IF(AND(OR($B215=10,$B215=11),$M215=OFFSET($M215,-1,0)),OFFSET(R215,-1,0),
    INT(VLOOKUP($M215,$AN:$BA,MATCH($AX$1,$AN$1:$BA$1,0),0)*(VLOOKUP($N215,[2]ActorTable!$1:$1048576,MATCH("표준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VLOOKUP($M215,$AN:$BA,MATCH($AX$1,$AN$1:$BA$1,0),0)+INT($I215*(VLOOKUP($M215,$AN:$BA,MATCH($AY$1,$AN$1:$BA$1,0),0)-VLOOKUP($M215,$AN:$BA,MATCH($AX$1,$AN$1:$BA$1,0),0)+1))),
IF($M215="지정 캐릭터 PP",
  IF(AND(OR($B215=10,$B215=11),$M215=OFFSET($M215,-1,0)),OFFSET(R215,-1,0),
    INT($O215*VLOOKUP($M215,$AN:$BA,MATCH($AX$1,$AN$1:$BA$1,0),0)*IF($O215&lt;=15,1,1+($O215-15)^0.5/8)*CHOOSE(MID($N215,7,1)+1,1,1.25,2)*(VLOOKUP($M215,$AN:$BA,MATCH($AY$1,$AN$1:$BA$1,0),0)+$I215*(VLOOKUP($M215,$AN:$BA,MATCH($AZ$1,$AN$1:$BA$1,0),0)-VLOOKUP($M215,$AN:$BA,MATCH($AY$1,$AN$1:$BA$1,0),0))))),
IF(OR($M215="안 지정 캐릭터 PP 일반등급",$M215="안 지정 캐릭터 PP 영웅등급"),
  IF(AND(OR($B215=10,$B215=11),$M215=OFFSET($M215,-1,0)),OFFSET(R215,-1,0),
    $O215*VLOOKUP($M215,$AN:$BA,MATCH($AX$1,$AN$1:$BA$1,0),0)),
"그외없음")))))))</f>
        <v>1400</v>
      </c>
      <c r="S215" t="str">
        <f ca="1">IF(OR(ISNUMBER(N215),N215="삭제"),"",
IF(LEFT(N215,5)="Equip",
  IF($BN$1&lt;VLOOKUP(N215,[1]EquipTable!$1:$1048576,MATCH("업데이트순번",[1]EquipTable!$1:$1,0),0),"업데이트순번이상",""),
IF(LEFT(N215,5)="Actor",
  IF($BW$1&lt;VLOOKUP(N215,[2]ActorTable!$1:$1048576,MATCH("업데이트순번",[2]ActorTable!$1:$1,0),0),"업데이트순번이상",""),
"그외없음")))</f>
        <v/>
      </c>
      <c r="T215">
        <f t="shared" ca="1" si="73"/>
        <v>0</v>
      </c>
      <c r="U215" t="s">
        <v>93</v>
      </c>
      <c r="V215">
        <v>96946</v>
      </c>
      <c r="W215">
        <v>14</v>
      </c>
      <c r="X215" t="s">
        <v>129</v>
      </c>
      <c r="Z215">
        <v>1400</v>
      </c>
      <c r="AA215" t="str">
        <f t="shared" ca="1" si="74"/>
        <v>upn</v>
      </c>
      <c r="AB215" t="s">
        <v>93</v>
      </c>
      <c r="AC215">
        <v>4623</v>
      </c>
      <c r="AD215">
        <v>9</v>
      </c>
      <c r="AE215" t="s">
        <v>129</v>
      </c>
      <c r="AG215">
        <v>900</v>
      </c>
      <c r="AH215" t="str">
        <f t="shared" si="75"/>
        <v/>
      </c>
      <c r="AI215" t="str">
        <f>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
      </c>
      <c r="AJ215">
        <v>1</v>
      </c>
      <c r="AK215"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v>
      </c>
      <c r="AL215" t="str">
        <f t="shared" ca="1" si="76"/>
        <v>{"dy":22,"sl":3,"tp":"upn","vl":"4623","cn":9,"pt":"GO","pr":900}</v>
      </c>
    </row>
    <row r="216" spans="1:38">
      <c r="A216">
        <v>22</v>
      </c>
      <c r="B216">
        <v>4</v>
      </c>
      <c r="C216">
        <f t="shared" si="69"/>
        <v>0</v>
      </c>
      <c r="D216">
        <f t="shared" ca="1" si="79"/>
        <v>0.53969902307819051</v>
      </c>
      <c r="E216">
        <f t="shared" ca="1" si="79"/>
        <v>0.49378747263822587</v>
      </c>
      <c r="F216">
        <f t="shared" ca="1" si="79"/>
        <v>0.29236191220091512</v>
      </c>
      <c r="G216">
        <f t="shared" ca="1" si="79"/>
        <v>4.949135362411472E-2</v>
      </c>
      <c r="H216">
        <f t="shared" ca="1" si="79"/>
        <v>0.41827729417452864</v>
      </c>
      <c r="I216">
        <f t="shared" ca="1" si="79"/>
        <v>0.72447324180977013</v>
      </c>
      <c r="M216" t="str">
        <f t="shared" ca="1" si="70"/>
        <v>안 지정 캐릭터 PP 일반등급</v>
      </c>
      <c r="N216">
        <f t="shared" ca="1" si="71"/>
        <v>49378</v>
      </c>
      <c r="O216">
        <f t="shared" ca="1" si="72"/>
        <v>11</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INT(VLOOKUP($M216,$AN:$BA,MATCH($AX$1,$AN$1:$BA$1,0),0)*(VLOOKUP($N216,[2]ActorTable!$1:$1048576,MATCH("표준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VLOOKUP($M216,$AN:$BA,MATCH($AZ$1,$AN$1:$BA$1,0),0)+INT($H216*(VLOOKUP($M216,$AN:$BA,MATCH($BA$1,$AN$1:$BA$1,0),0)-VLOOKUP($M216,$AN:$BA,MATCH($AZ$1,$AN$1:$BA$1,0),0)+1))),
IF($M216="지정 캐릭터 PP",
  IF(AND(OR($B216=10,$B216=11),$M216=OFFSET($M216,-1,0)),OFFSET(Q216,-1,0),
    INT($O216*VLOOKUP($M216,$AN:$BA,MATCH($AX$1,$AN$1:$BA$1,0),0)*IF($O216&lt;=15,1,1+($O216-15)^0.5/8)*CHOOSE(MID($N216,7,1)+1,1,1.25,2))),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영웅등급"),VLOOKUP($M216,$AN:$BA,MATCH($AX$1,$AN$1:$BA$1,0),0),
IF(OR($M216="지정 캐릭터",IF(ISERROR(FIND("지정 캐릭터 LBP",$M216)),0,1)),
  IF(AND(OR($B216=10,$B216=11),$M216=OFFSET($M216,-1,0)),OFFSET(R216,-1,0),
    INT(VLOOKUP($M216,$AN:$BA,MATCH($AX$1,$AN$1:$BA$1,0),0)*(VLOOKUP($N216,[2]ActorTable!$1:$1048576,MATCH("표준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VLOOKUP($M216,$AN:$BA,MATCH($AX$1,$AN$1:$BA$1,0),0)+INT($I216*(VLOOKUP($M216,$AN:$BA,MATCH($AY$1,$AN$1:$BA$1,0),0)-VLOOKUP($M216,$AN:$BA,MATCH($AX$1,$AN$1:$BA$1,0),0)+1))),
IF($M216="지정 캐릭터 PP",
  IF(AND(OR($B216=10,$B216=11),$M216=OFFSET($M216,-1,0)),OFFSET(R216,-1,0),
    INT($O216*VLOOKUP($M216,$AN:$BA,MATCH($AX$1,$AN$1:$BA$1,0),0)*IF($O216&lt;=15,1,1+($O216-15)^0.5/8)*CHOOSE(MID($N216,7,1)+1,1,1.25,2)*(VLOOKUP($M216,$AN:$BA,MATCH($AY$1,$AN$1:$BA$1,0),0)+$I216*(VLOOKUP($M216,$AN:$BA,MATCH($AZ$1,$AN$1:$BA$1,0),0)-VLOOKUP($M216,$AN:$BA,MATCH($AY$1,$AN$1:$BA$1,0),0))))),
IF(OR($M216="안 지정 캐릭터 PP 일반등급",$M216="안 지정 캐릭터 PP 영웅등급"),
  IF(AND(OR($B216=10,$B216=11),$M216=OFFSET($M216,-1,0)),OFFSET(R216,-1,0),
    $O216*VLOOKUP($M216,$AN:$BA,MATCH($AX$1,$AN$1:$BA$1,0),0)),
"그외없음")))))))</f>
        <v>1100</v>
      </c>
      <c r="S216" t="str">
        <f ca="1">IF(OR(ISNUMBER(N216),N216="삭제"),"",
IF(LEFT(N216,5)="Equip",
  IF($BN$1&lt;VLOOKUP(N216,[1]EquipTable!$1:$1048576,MATCH("업데이트순번",[1]EquipTable!$1:$1,0),0),"업데이트순번이상",""),
IF(LEFT(N216,5)="Actor",
  IF($BW$1&lt;VLOOKUP(N216,[2]ActorTable!$1:$1048576,MATCH("업데이트순번",[2]ActorTable!$1:$1,0),0),"업데이트순번이상",""),
"그외없음")))</f>
        <v/>
      </c>
      <c r="T216">
        <f t="shared" ca="1" si="73"/>
        <v>0</v>
      </c>
      <c r="U216" t="s">
        <v>93</v>
      </c>
      <c r="V216">
        <v>46582</v>
      </c>
      <c r="W216">
        <v>11</v>
      </c>
      <c r="X216" t="s">
        <v>129</v>
      </c>
      <c r="Z216">
        <v>1100</v>
      </c>
      <c r="AA216" t="str">
        <f t="shared" ca="1" si="74"/>
        <v>upn</v>
      </c>
      <c r="AB216" t="s">
        <v>93</v>
      </c>
      <c r="AC216">
        <v>53553</v>
      </c>
      <c r="AD216">
        <v>12</v>
      </c>
      <c r="AE216" t="s">
        <v>129</v>
      </c>
      <c r="AG216">
        <v>1200</v>
      </c>
      <c r="AH216" t="str">
        <f t="shared" si="75"/>
        <v/>
      </c>
      <c r="AI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J216">
        <v>1</v>
      </c>
      <c r="AK216"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v>
      </c>
      <c r="AL216" t="str">
        <f t="shared" ca="1" si="76"/>
        <v>{"dy":22,"sl":4,"tp":"upn","vl":"53553","cn":12,"pt":"GO","pr":1200}</v>
      </c>
    </row>
    <row r="217" spans="1:38">
      <c r="A217">
        <v>22</v>
      </c>
      <c r="B217">
        <v>5</v>
      </c>
      <c r="C217">
        <f t="shared" si="69"/>
        <v>0</v>
      </c>
      <c r="D217">
        <f t="shared" ca="1" si="79"/>
        <v>0.47706131672228391</v>
      </c>
      <c r="E217">
        <f t="shared" ca="1" si="79"/>
        <v>0.22991876855878213</v>
      </c>
      <c r="F217">
        <f t="shared" ca="1" si="79"/>
        <v>0.50777820016174124</v>
      </c>
      <c r="G217">
        <f t="shared" ca="1" si="79"/>
        <v>0.67487710004334844</v>
      </c>
      <c r="H217">
        <f t="shared" ca="1" si="79"/>
        <v>7.3264025749822603E-2</v>
      </c>
      <c r="I217">
        <f t="shared" ca="1" si="79"/>
        <v>0.13801825733244888</v>
      </c>
      <c r="M217" t="str">
        <f t="shared" ca="1" si="70"/>
        <v>지정 장비</v>
      </c>
      <c r="N217" t="str">
        <f t="shared" ca="1" si="71"/>
        <v>Equip2001</v>
      </c>
      <c r="O217">
        <f t="shared" ca="1" si="72"/>
        <v>1</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INT(VLOOKUP($M217,$AN:$BA,MATCH($AX$1,$AN$1:$BA$1,0),0)*(VLOOKUP($N217,[2]ActorTable!$1:$1048576,MATCH("표준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VLOOKUP($M217,$AN:$BA,MATCH($AZ$1,$AN$1:$BA$1,0),0)+INT($H217*(VLOOKUP($M217,$AN:$BA,MATCH($BA$1,$AN$1:$BA$1,0),0)-VLOOKUP($M217,$AN:$BA,MATCH($AZ$1,$AN$1:$BA$1,0),0)+1))),
IF($M217="지정 캐릭터 PP",
  IF(AND(OR($B217=10,$B217=11),$M217=OFFSET($M217,-1,0)),OFFSET(Q217,-1,0),
    INT($O217*VLOOKUP($M217,$AN:$BA,MATCH($AX$1,$AN$1:$BA$1,0),0)*IF($O217&lt;=15,1,1+($O217-15)^0.5/8)*CHOOSE(MID($N217,7,1)+1,1,1.25,2))),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영웅등급"),VLOOKUP($M217,$AN:$BA,MATCH($AX$1,$AN$1:$BA$1,0),0),
IF(OR($M217="지정 캐릭터",IF(ISERROR(FIND("지정 캐릭터 LBP",$M217)),0,1)),
  IF(AND(OR($B217=10,$B217=11),$M217=OFFSET($M217,-1,0)),OFFSET(R217,-1,0),
    INT(VLOOKUP($M217,$AN:$BA,MATCH($AX$1,$AN$1:$BA$1,0),0)*(VLOOKUP($N217,[2]ActorTable!$1:$1048576,MATCH("표준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VLOOKUP($M217,$AN:$BA,MATCH($AX$1,$AN$1:$BA$1,0),0)+INT($I217*(VLOOKUP($M217,$AN:$BA,MATCH($AY$1,$AN$1:$BA$1,0),0)-VLOOKUP($M217,$AN:$BA,MATCH($AX$1,$AN$1:$BA$1,0),0)+1))),
IF($M217="지정 캐릭터 PP",
  IF(AND(OR($B217=10,$B217=11),$M217=OFFSET($M217,-1,0)),OFFSET(R217,-1,0),
    INT($O217*VLOOKUP($M217,$AN:$BA,MATCH($AX$1,$AN$1:$BA$1,0),0)*IF($O217&lt;=15,1,1+($O217-15)^0.5/8)*CHOOSE(MID($N217,7,1)+1,1,1.25,2)*(VLOOKUP($M217,$AN:$BA,MATCH($AY$1,$AN$1:$BA$1,0),0)+$I217*(VLOOKUP($M217,$AN:$BA,MATCH($AZ$1,$AN$1:$BA$1,0),0)-VLOOKUP($M217,$AN:$BA,MATCH($AY$1,$AN$1:$BA$1,0),0))))),
IF(OR($M217="안 지정 캐릭터 PP 일반등급",$M217="안 지정 캐릭터 PP 영웅등급"),
  IF(AND(OR($B217=10,$B217=11),$M217=OFFSET($M217,-1,0)),OFFSET(R217,-1,0),
    $O217*VLOOKUP($M217,$AN:$BA,MATCH($AX$1,$AN$1:$BA$1,0),0)),
"그외없음")))))))</f>
        <v>600</v>
      </c>
      <c r="S217" t="str">
        <f ca="1">IF(OR(ISNUMBER(N217),N217="삭제"),"",
IF(LEFT(N217,5)="Equip",
  IF($BN$1&lt;VLOOKUP(N217,[1]EquipTable!$1:$1048576,MATCH("업데이트순번",[1]EquipTable!$1:$1,0),0),"업데이트순번이상",""),
IF(LEFT(N217,5)="Actor",
  IF($BW$1&lt;VLOOKUP(N217,[2]ActorTable!$1:$1048576,MATCH("업데이트순번",[2]ActorTable!$1:$1,0),0),"업데이트순번이상",""),
"그외없음")))</f>
        <v/>
      </c>
      <c r="T217">
        <f t="shared" ca="1" si="73"/>
        <v>0</v>
      </c>
      <c r="U217" t="s">
        <v>92</v>
      </c>
      <c r="V217">
        <v>55285</v>
      </c>
      <c r="W217">
        <v>12</v>
      </c>
      <c r="X217" t="s">
        <v>129</v>
      </c>
      <c r="Z217">
        <v>1200</v>
      </c>
      <c r="AA217" t="str">
        <f t="shared" ca="1" si="74"/>
        <v>fe</v>
      </c>
      <c r="AB217" t="s">
        <v>83</v>
      </c>
      <c r="AC217" t="s">
        <v>284</v>
      </c>
      <c r="AD217">
        <v>1</v>
      </c>
      <c r="AE217" t="s">
        <v>133</v>
      </c>
      <c r="AG217">
        <v>11</v>
      </c>
      <c r="AH217" t="str">
        <f t="shared" si="75"/>
        <v/>
      </c>
      <c r="AI217" t="str">
        <f ca="1">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금빛 집행자</v>
      </c>
      <c r="AJ217">
        <v>1</v>
      </c>
      <c r="AK217"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v>
      </c>
      <c r="AL217" t="str">
        <f t="shared" ca="1" si="76"/>
        <v>{"dy":22,"sl":5,"tp":"fe","vl":"Equip5302","cn":1,"pt":"DI","pr":11}</v>
      </c>
    </row>
    <row r="218" spans="1:38">
      <c r="A218">
        <v>22</v>
      </c>
      <c r="B218">
        <v>6</v>
      </c>
      <c r="C218">
        <f t="shared" si="69"/>
        <v>0</v>
      </c>
      <c r="D218">
        <f t="shared" ca="1" si="79"/>
        <v>0.20799778747114372</v>
      </c>
      <c r="E218">
        <f t="shared" ca="1" si="79"/>
        <v>0.17538682467414402</v>
      </c>
      <c r="F218">
        <f t="shared" ca="1" si="79"/>
        <v>0.44322757730376316</v>
      </c>
      <c r="G218">
        <f t="shared" ca="1" si="79"/>
        <v>0.28180649065713059</v>
      </c>
      <c r="H218">
        <f t="shared" ca="1" si="79"/>
        <v>0.39888503638607486</v>
      </c>
      <c r="I218">
        <f t="shared" ca="1" si="79"/>
        <v>0.74747313902677959</v>
      </c>
      <c r="M218" t="str">
        <f t="shared" ca="1" si="70"/>
        <v>지정 장비</v>
      </c>
      <c r="N218" t="str">
        <f t="shared" ca="1" si="71"/>
        <v>Equip2101</v>
      </c>
      <c r="O218">
        <f t="shared" ca="1" si="72"/>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GO</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INT(VLOOKUP($M218,$AN:$BA,MATCH($AX$1,$AN$1:$BA$1,0),0)*(VLOOKUP($N218,[2]ActorTable!$1:$1048576,MATCH("표준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VLOOKUP($M218,$AN:$BA,MATCH($AZ$1,$AN$1:$BA$1,0),0)+INT($H218*(VLOOKUP($M218,$AN:$BA,MATCH($BA$1,$AN$1:$BA$1,0),0)-VLOOKUP($M218,$AN:$BA,MATCH($AZ$1,$AN$1:$BA$1,0),0)+1))),
IF($M218="지정 캐릭터 PP",
  IF(AND(OR($B218=10,$B218=11),$M218=OFFSET($M218,-1,0)),OFFSET(Q218,-1,0),
    INT($O218*VLOOKUP($M218,$AN:$BA,MATCH($AX$1,$AN$1:$BA$1,0),0)*IF($O218&lt;=15,1,1+($O218-15)^0.5/8)*CHOOSE(MID($N218,7,1)+1,1,1.25,2))),
"그외없음")))))))</f>
        <v>삭제</v>
      </c>
      <c r="R218">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영웅등급"),VLOOKUP($M218,$AN:$BA,MATCH($AX$1,$AN$1:$BA$1,0),0),
IF(OR($M218="지정 캐릭터",IF(ISERROR(FIND("지정 캐릭터 LBP",$M218)),0,1)),
  IF(AND(OR($B218=10,$B218=11),$M218=OFFSET($M218,-1,0)),OFFSET(R218,-1,0),
    INT(VLOOKUP($M218,$AN:$BA,MATCH($AX$1,$AN$1:$BA$1,0),0)*(VLOOKUP($N218,[2]ActorTable!$1:$1048576,MATCH("표준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VLOOKUP($M218,$AN:$BA,MATCH($AX$1,$AN$1:$BA$1,0),0)+INT($I218*(VLOOKUP($M218,$AN:$BA,MATCH($AY$1,$AN$1:$BA$1,0),0)-VLOOKUP($M218,$AN:$BA,MATCH($AX$1,$AN$1:$BA$1,0),0)+1))),
IF($M218="지정 캐릭터 PP",
  IF(AND(OR($B218=10,$B218=11),$M218=OFFSET($M218,-1,0)),OFFSET(R218,-1,0),
    INT($O218*VLOOKUP($M218,$AN:$BA,MATCH($AX$1,$AN$1:$BA$1,0),0)*IF($O218&lt;=15,1,1+($O218-15)^0.5/8)*CHOOSE(MID($N218,7,1)+1,1,1.25,2)*(VLOOKUP($M218,$AN:$BA,MATCH($AY$1,$AN$1:$BA$1,0),0)+$I218*(VLOOKUP($M218,$AN:$BA,MATCH($AZ$1,$AN$1:$BA$1,0),0)-VLOOKUP($M218,$AN:$BA,MATCH($AY$1,$AN$1:$BA$1,0),0))))),
IF(OR($M218="안 지정 캐릭터 PP 일반등급",$M218="안 지정 캐릭터 PP 영웅등급"),
  IF(AND(OR($B218=10,$B218=11),$M218=OFFSET($M218,-1,0)),OFFSET(R218,-1,0),
    $O218*VLOOKUP($M218,$AN:$BA,MATCH($AX$1,$AN$1:$BA$1,0),0)),
"그외없음")))))))</f>
        <v>1400</v>
      </c>
      <c r="S218" t="str">
        <f ca="1">IF(OR(ISNUMBER(N218),N218="삭제"),"",
IF(LEFT(N218,5)="Equip",
  IF($BN$1&lt;VLOOKUP(N218,[1]EquipTable!$1:$1048576,MATCH("업데이트순번",[1]EquipTable!$1:$1,0),0),"업데이트순번이상",""),
IF(LEFT(N218,5)="Actor",
  IF($BW$1&lt;VLOOKUP(N218,[2]ActorTable!$1:$1048576,MATCH("업데이트순번",[2]ActorTable!$1:$1,0),0),"업데이트순번이상",""),
"그외없음")))</f>
        <v/>
      </c>
      <c r="T218">
        <f t="shared" ca="1" si="73"/>
        <v>0</v>
      </c>
      <c r="U218" t="s">
        <v>83</v>
      </c>
      <c r="V218" t="s">
        <v>189</v>
      </c>
      <c r="W218">
        <v>1</v>
      </c>
      <c r="X218" t="s">
        <v>129</v>
      </c>
      <c r="Z218">
        <v>7100</v>
      </c>
      <c r="AA218" t="str">
        <f t="shared" ca="1" si="74"/>
        <v>fe</v>
      </c>
      <c r="AB218" t="s">
        <v>83</v>
      </c>
      <c r="AC218" t="s">
        <v>210</v>
      </c>
      <c r="AD218">
        <v>1</v>
      </c>
      <c r="AE218" t="s">
        <v>129</v>
      </c>
      <c r="AG218">
        <v>74600</v>
      </c>
      <c r="AH218" t="str">
        <f t="shared" si="75"/>
        <v/>
      </c>
      <c r="AI218" t="str">
        <f ca="1">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재앙의 끝</v>
      </c>
      <c r="AJ218">
        <v>1</v>
      </c>
      <c r="AK218"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v>
      </c>
      <c r="AL218" t="str">
        <f t="shared" ca="1" si="76"/>
        <v>{"dy":22,"sl":6,"tp":"fe","vl":"Equip8302","cn":1,"pt":"GO","pr":74600}</v>
      </c>
    </row>
    <row r="219" spans="1:38">
      <c r="A219">
        <v>22</v>
      </c>
      <c r="B219">
        <v>7</v>
      </c>
      <c r="C219">
        <f t="shared" si="69"/>
        <v>0</v>
      </c>
      <c r="D219">
        <f t="shared" ca="1" si="79"/>
        <v>0.20592926076782048</v>
      </c>
      <c r="E219">
        <f t="shared" ca="1" si="79"/>
        <v>0.15321641770701022</v>
      </c>
      <c r="F219">
        <f t="shared" ca="1" si="79"/>
        <v>0.52664180856424514</v>
      </c>
      <c r="G219">
        <f t="shared" ca="1" si="79"/>
        <v>0.62100563653197127</v>
      </c>
      <c r="H219">
        <f t="shared" ca="1" si="79"/>
        <v>0.43549088874059083</v>
      </c>
      <c r="I219">
        <f t="shared" ca="1" si="79"/>
        <v>0.94519495581710888</v>
      </c>
      <c r="M219" t="str">
        <f t="shared" ca="1" si="70"/>
        <v>지정 장비</v>
      </c>
      <c r="N219" t="str">
        <f t="shared" ca="1" si="71"/>
        <v>Equip1301</v>
      </c>
      <c r="O219">
        <f t="shared" ca="1" si="72"/>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INT(VLOOKUP($M219,$AN:$BA,MATCH($AX$1,$AN$1:$BA$1,0),0)*(VLOOKUP($N219,[2]ActorTable!$1:$1048576,MATCH("표준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VLOOKUP($M219,$AN:$BA,MATCH($AZ$1,$AN$1:$BA$1,0),0)+INT($H219*(VLOOKUP($M219,$AN:$BA,MATCH($BA$1,$AN$1:$BA$1,0),0)-VLOOKUP($M219,$AN:$BA,MATCH($AZ$1,$AN$1:$BA$1,0),0)+1))),
IF($M219="지정 캐릭터 PP",
  IF(AND(OR($B219=10,$B219=11),$M219=OFFSET($M219,-1,0)),OFFSET(Q219,-1,0),
    INT($O219*VLOOKUP($M219,$AN:$BA,MATCH($AX$1,$AN$1:$BA$1,0),0)*IF($O219&lt;=15,1,1+($O219-15)^0.5/8)*CHOOSE(MID($N219,7,1)+1,1,1.25,2))),
"그외없음")))))))</f>
        <v>삭제</v>
      </c>
      <c r="R219">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영웅등급"),VLOOKUP($M219,$AN:$BA,MATCH($AX$1,$AN$1:$BA$1,0),0),
IF(OR($M219="지정 캐릭터",IF(ISERROR(FIND("지정 캐릭터 LBP",$M219)),0,1)),
  IF(AND(OR($B219=10,$B219=11),$M219=OFFSET($M219,-1,0)),OFFSET(R219,-1,0),
    INT(VLOOKUP($M219,$AN:$BA,MATCH($AX$1,$AN$1:$BA$1,0),0)*(VLOOKUP($N219,[2]ActorTable!$1:$1048576,MATCH("표준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VLOOKUP($M219,$AN:$BA,MATCH($AX$1,$AN$1:$BA$1,0),0)+INT($I219*(VLOOKUP($M219,$AN:$BA,MATCH($AY$1,$AN$1:$BA$1,0),0)-VLOOKUP($M219,$AN:$BA,MATCH($AX$1,$AN$1:$BA$1,0),0)+1))),
IF($M219="지정 캐릭터 PP",
  IF(AND(OR($B219=10,$B219=11),$M219=OFFSET($M219,-1,0)),OFFSET(R219,-1,0),
    INT($O219*VLOOKUP($M219,$AN:$BA,MATCH($AX$1,$AN$1:$BA$1,0),0)*IF($O219&lt;=15,1,1+($O219-15)^0.5/8)*CHOOSE(MID($N219,7,1)+1,1,1.25,2)*(VLOOKUP($M219,$AN:$BA,MATCH($AY$1,$AN$1:$BA$1,0),0)+$I219*(VLOOKUP($M219,$AN:$BA,MATCH($AZ$1,$AN$1:$BA$1,0),0)-VLOOKUP($M219,$AN:$BA,MATCH($AY$1,$AN$1:$BA$1,0),0))))),
IF(OR($M219="안 지정 캐릭터 PP 일반등급",$M219="안 지정 캐릭터 PP 영웅등급"),
  IF(AND(OR($B219=10,$B219=11),$M219=OFFSET($M219,-1,0)),OFFSET(R219,-1,0),
    $O219*VLOOKUP($M219,$AN:$BA,MATCH($AX$1,$AN$1:$BA$1,0),0)),
"그외없음")))))))</f>
        <v>8000</v>
      </c>
      <c r="S219" t="str">
        <f ca="1">IF(OR(ISNUMBER(N219),N219="삭제"),"",
IF(LEFT(N219,5)="Equip",
  IF($BN$1&lt;VLOOKUP(N219,[1]EquipTable!$1:$1048576,MATCH("업데이트순번",[1]EquipTable!$1:$1,0),0),"업데이트순번이상",""),
IF(LEFT(N219,5)="Actor",
  IF($BW$1&lt;VLOOKUP(N219,[2]ActorTable!$1:$1048576,MATCH("업데이트순번",[2]ActorTable!$1:$1,0),0),"업데이트순번이상",""),
"그외없음")))</f>
        <v/>
      </c>
      <c r="T219">
        <f t="shared" ca="1" si="73"/>
        <v>0</v>
      </c>
      <c r="U219" t="s">
        <v>83</v>
      </c>
      <c r="V219" t="s">
        <v>206</v>
      </c>
      <c r="W219">
        <v>1</v>
      </c>
      <c r="X219" t="s">
        <v>133</v>
      </c>
      <c r="Z219">
        <v>37</v>
      </c>
      <c r="AA219" t="str">
        <f t="shared" ca="1" si="74"/>
        <v>fe</v>
      </c>
      <c r="AB219" t="s">
        <v>83</v>
      </c>
      <c r="AC219" t="s">
        <v>196</v>
      </c>
      <c r="AD219">
        <v>1</v>
      </c>
      <c r="AE219" t="s">
        <v>129</v>
      </c>
      <c r="AG219">
        <v>7600</v>
      </c>
      <c r="AH219" t="str">
        <f t="shared" si="75"/>
        <v/>
      </c>
      <c r="AI219" t="str">
        <f ca="1">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스톤 버스터</v>
      </c>
      <c r="AJ219">
        <v>1</v>
      </c>
      <c r="AK219"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v>
      </c>
      <c r="AL219" t="str">
        <f t="shared" ca="1" si="76"/>
        <v>{"dy":22,"sl":7,"tp":"fe","vl":"Equip8101","cn":1,"pt":"GO","pr":7600}</v>
      </c>
    </row>
    <row r="220" spans="1:38">
      <c r="A220">
        <v>22</v>
      </c>
      <c r="B220">
        <v>8</v>
      </c>
      <c r="C220">
        <f t="shared" si="69"/>
        <v>0</v>
      </c>
      <c r="D220">
        <f t="shared" ca="1" si="79"/>
        <v>0.55009058917042208</v>
      </c>
      <c r="E220">
        <f t="shared" ca="1" si="79"/>
        <v>0.65173817579668514</v>
      </c>
      <c r="F220">
        <f t="shared" ca="1" si="79"/>
        <v>8.6194414703309352E-2</v>
      </c>
      <c r="G220">
        <f t="shared" ca="1" si="79"/>
        <v>0.13737429926155931</v>
      </c>
      <c r="H220">
        <f t="shared" ca="1" si="79"/>
        <v>0.24736172917946586</v>
      </c>
      <c r="I220">
        <f t="shared" ca="1" si="79"/>
        <v>0.29731020263790475</v>
      </c>
      <c r="M220" t="str">
        <f t="shared" ca="1" si="70"/>
        <v>삭제</v>
      </c>
      <c r="N220" t="str">
        <f t="shared" ca="1" si="71"/>
        <v>삭제</v>
      </c>
      <c r="O220" t="str">
        <f t="shared" ca="1" si="72"/>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INT(VLOOKUP($M220,$AN:$BA,MATCH($AX$1,$AN$1:$BA$1,0),0)*(VLOOKUP($N220,[2]ActorTable!$1:$1048576,MATCH("표준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VLOOKUP($M220,$AN:$BA,MATCH($AZ$1,$AN$1:$BA$1,0),0)+INT($H220*(VLOOKUP($M220,$AN:$BA,MATCH($BA$1,$AN$1:$BA$1,0),0)-VLOOKUP($M220,$AN:$BA,MATCH($AZ$1,$AN$1:$BA$1,0),0)+1))),
IF($M220="지정 캐릭터 PP",
  IF(AND(OR($B220=10,$B220=11),$M220=OFFSET($M220,-1,0)),OFFSET(Q220,-1,0),
    INT($O220*VLOOKUP($M220,$AN:$BA,MATCH($AX$1,$AN$1:$BA$1,0),0)*IF($O220&lt;=15,1,1+($O220-15)^0.5/8)*CHOOSE(MID($N220,7,1)+1,1,1.25,2))),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영웅등급"),VLOOKUP($M220,$AN:$BA,MATCH($AX$1,$AN$1:$BA$1,0),0),
IF(OR($M220="지정 캐릭터",IF(ISERROR(FIND("지정 캐릭터 LBP",$M220)),0,1)),
  IF(AND(OR($B220=10,$B220=11),$M220=OFFSET($M220,-1,0)),OFFSET(R220,-1,0),
    INT(VLOOKUP($M220,$AN:$BA,MATCH($AX$1,$AN$1:$BA$1,0),0)*(VLOOKUP($N220,[2]ActorTable!$1:$1048576,MATCH("표준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VLOOKUP($M220,$AN:$BA,MATCH($AX$1,$AN$1:$BA$1,0),0)+INT($I220*(VLOOKUP($M220,$AN:$BA,MATCH($AY$1,$AN$1:$BA$1,0),0)-VLOOKUP($M220,$AN:$BA,MATCH($AX$1,$AN$1:$BA$1,0),0)+1))),
IF($M220="지정 캐릭터 PP",
  IF(AND(OR($B220=10,$B220=11),$M220=OFFSET($M220,-1,0)),OFFSET(R220,-1,0),
    INT($O220*VLOOKUP($M220,$AN:$BA,MATCH($AX$1,$AN$1:$BA$1,0),0)*IF($O220&lt;=15,1,1+($O220-15)^0.5/8)*CHOOSE(MID($N220,7,1)+1,1,1.25,2)*(VLOOKUP($M220,$AN:$BA,MATCH($AY$1,$AN$1:$BA$1,0),0)+$I220*(VLOOKUP($M220,$AN:$BA,MATCH($AZ$1,$AN$1:$BA$1,0),0)-VLOOKUP($M220,$AN:$BA,MATCH($AY$1,$AN$1:$BA$1,0),0))))),
IF(OR($M220="안 지정 캐릭터 PP 일반등급",$M220="안 지정 캐릭터 PP 영웅등급"),
  IF(AND(OR($B220=10,$B220=11),$M220=OFFSET($M220,-1,0)),OFFSET(R220,-1,0),
    $O220*VLOOKUP($M220,$AN:$BA,MATCH($AX$1,$AN$1:$BA$1,0),0)),
"그외없음")))))))</f>
        <v>삭제</v>
      </c>
      <c r="S220" t="str">
        <f ca="1">IF(OR(ISNUMBER(N220),N220="삭제"),"",
IF(LEFT(N220,5)="Equip",
  IF($BN$1&lt;VLOOKUP(N220,[1]EquipTable!$1:$1048576,MATCH("업데이트순번",[1]EquipTable!$1:$1,0),0),"업데이트순번이상",""),
IF(LEFT(N220,5)="Actor",
  IF($BW$1&lt;VLOOKUP(N220,[2]ActorTable!$1:$1048576,MATCH("업데이트순번",[2]ActorTable!$1:$1,0),0),"업데이트순번이상",""),
"그외없음")))</f>
        <v/>
      </c>
      <c r="T220">
        <f t="shared" ca="1" si="73"/>
        <v>0</v>
      </c>
      <c r="AA220" t="str">
        <f t="shared" ca="1" si="74"/>
        <v/>
      </c>
      <c r="AH220" t="str">
        <f t="shared" si="75"/>
        <v/>
      </c>
      <c r="AI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
      </c>
      <c r="AJ220">
        <v>1</v>
      </c>
      <c r="AK220"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v>
      </c>
      <c r="AL220" t="str">
        <f t="shared" ca="1" si="76"/>
        <v>{"dy":22,"sl":8}</v>
      </c>
    </row>
    <row r="221" spans="1:38">
      <c r="A221">
        <v>22</v>
      </c>
      <c r="B221">
        <v>9</v>
      </c>
      <c r="C221">
        <f t="shared" si="69"/>
        <v>0</v>
      </c>
      <c r="D221">
        <f t="shared" ca="1" si="79"/>
        <v>0.18379484160292381</v>
      </c>
      <c r="E221">
        <f t="shared" ca="1" si="79"/>
        <v>0.30334143135665181</v>
      </c>
      <c r="F221">
        <f t="shared" ca="1" si="79"/>
        <v>4.4713478952365104E-3</v>
      </c>
      <c r="G221">
        <f t="shared" ca="1" si="79"/>
        <v>0.95529659465664807</v>
      </c>
      <c r="H221">
        <f t="shared" ca="1" si="79"/>
        <v>0.72873836154322957</v>
      </c>
      <c r="I221">
        <f t="shared" ca="1" si="79"/>
        <v>0.66605637471370405</v>
      </c>
      <c r="M221" t="str">
        <f t="shared" ca="1" si="70"/>
        <v>삭제</v>
      </c>
      <c r="N221" t="str">
        <f t="shared" ca="1" si="71"/>
        <v>삭제</v>
      </c>
      <c r="O221" t="str">
        <f t="shared" ca="1" si="72"/>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INT(VLOOKUP($M221,$AN:$BA,MATCH($AX$1,$AN$1:$BA$1,0),0)*(VLOOKUP($N221,[2]ActorTable!$1:$1048576,MATCH("표준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VLOOKUP($M221,$AN:$BA,MATCH($AZ$1,$AN$1:$BA$1,0),0)+INT($H221*(VLOOKUP($M221,$AN:$BA,MATCH($BA$1,$AN$1:$BA$1,0),0)-VLOOKUP($M221,$AN:$BA,MATCH($AZ$1,$AN$1:$BA$1,0),0)+1))),
IF($M221="지정 캐릭터 PP",
  IF(AND(OR($B221=10,$B221=11),$M221=OFFSET($M221,-1,0)),OFFSET(Q221,-1,0),
    INT($O221*VLOOKUP($M221,$AN:$BA,MATCH($AX$1,$AN$1:$BA$1,0),0)*IF($O221&lt;=15,1,1+($O221-15)^0.5/8)*CHOOSE(MID($N221,7,1)+1,1,1.25,2))),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영웅등급"),VLOOKUP($M221,$AN:$BA,MATCH($AX$1,$AN$1:$BA$1,0),0),
IF(OR($M221="지정 캐릭터",IF(ISERROR(FIND("지정 캐릭터 LBP",$M221)),0,1)),
  IF(AND(OR($B221=10,$B221=11),$M221=OFFSET($M221,-1,0)),OFFSET(R221,-1,0),
    INT(VLOOKUP($M221,$AN:$BA,MATCH($AX$1,$AN$1:$BA$1,0),0)*(VLOOKUP($N221,[2]ActorTable!$1:$1048576,MATCH("표준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VLOOKUP($M221,$AN:$BA,MATCH($AX$1,$AN$1:$BA$1,0),0)+INT($I221*(VLOOKUP($M221,$AN:$BA,MATCH($AY$1,$AN$1:$BA$1,0),0)-VLOOKUP($M221,$AN:$BA,MATCH($AX$1,$AN$1:$BA$1,0),0)+1))),
IF($M221="지정 캐릭터 PP",
  IF(AND(OR($B221=10,$B221=11),$M221=OFFSET($M221,-1,0)),OFFSET(R221,-1,0),
    INT($O221*VLOOKUP($M221,$AN:$BA,MATCH($AX$1,$AN$1:$BA$1,0),0)*IF($O221&lt;=15,1,1+($O221-15)^0.5/8)*CHOOSE(MID($N221,7,1)+1,1,1.25,2)*(VLOOKUP($M221,$AN:$BA,MATCH($AY$1,$AN$1:$BA$1,0),0)+$I221*(VLOOKUP($M221,$AN:$BA,MATCH($AZ$1,$AN$1:$BA$1,0),0)-VLOOKUP($M221,$AN:$BA,MATCH($AY$1,$AN$1:$BA$1,0),0))))),
IF(OR($M221="안 지정 캐릭터 PP 일반등급",$M221="안 지정 캐릭터 PP 영웅등급"),
  IF(AND(OR($B221=10,$B221=11),$M221=OFFSET($M221,-1,0)),OFFSET(R221,-1,0),
    $O221*VLOOKUP($M221,$AN:$BA,MATCH($AX$1,$AN$1:$BA$1,0),0)),
"그외없음")))))))</f>
        <v>삭제</v>
      </c>
      <c r="S221" t="str">
        <f ca="1">IF(OR(ISNUMBER(N221),N221="삭제"),"",
IF(LEFT(N221,5)="Equip",
  IF($BN$1&lt;VLOOKUP(N221,[1]EquipTable!$1:$1048576,MATCH("업데이트순번",[1]EquipTable!$1:$1,0),0),"업데이트순번이상",""),
IF(LEFT(N221,5)="Actor",
  IF($BW$1&lt;VLOOKUP(N221,[2]ActorTable!$1:$1048576,MATCH("업데이트순번",[2]ActorTable!$1:$1,0),0),"업데이트순번이상",""),
"그외없음")))</f>
        <v/>
      </c>
      <c r="T221">
        <f t="shared" ca="1" si="73"/>
        <v>0</v>
      </c>
      <c r="AA221" t="str">
        <f t="shared" ca="1" si="74"/>
        <v/>
      </c>
      <c r="AH221" t="str">
        <f t="shared" si="75"/>
        <v/>
      </c>
      <c r="AI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
      </c>
      <c r="AJ221">
        <v>1</v>
      </c>
      <c r="AK221"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v>
      </c>
      <c r="AL221" t="str">
        <f t="shared" ca="1" si="76"/>
        <v>{"dy":22,"sl":9}</v>
      </c>
    </row>
    <row r="222" spans="1:38">
      <c r="A222">
        <v>23</v>
      </c>
      <c r="B222">
        <v>0</v>
      </c>
      <c r="C222">
        <f t="shared" si="69"/>
        <v>0</v>
      </c>
      <c r="D222">
        <f t="shared" ref="D222:I231" ca="1" si="80">RAND()</f>
        <v>0.76468482110873282</v>
      </c>
      <c r="E222">
        <f t="shared" ca="1" si="80"/>
        <v>0.94399423313879294</v>
      </c>
      <c r="F222">
        <f t="shared" ca="1" si="80"/>
        <v>0.96340276309400064</v>
      </c>
      <c r="G222">
        <f t="shared" ca="1" si="80"/>
        <v>0.15097440180458233</v>
      </c>
      <c r="H222">
        <f t="shared" ca="1" si="80"/>
        <v>0.10447387203146663</v>
      </c>
      <c r="I222">
        <f t="shared" ca="1" si="80"/>
        <v>0.27291352780830436</v>
      </c>
      <c r="M222" t="str">
        <f t="shared" ca="1" si="70"/>
        <v>지정 장비</v>
      </c>
      <c r="N222" t="str">
        <f t="shared" ca="1" si="71"/>
        <v>Equip8201</v>
      </c>
      <c r="O222">
        <f t="shared" ca="1" si="72"/>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DI</v>
      </c>
      <c r="Q222" t="str">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INT(VLOOKUP($M222,$AN:$BA,MATCH($AX$1,$AN$1:$BA$1,0),0)*(VLOOKUP($N222,[2]ActorTable!$1:$1048576,MATCH("표준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VLOOKUP($M222,$AN:$BA,MATCH($AZ$1,$AN$1:$BA$1,0),0)+INT($H222*(VLOOKUP($M222,$AN:$BA,MATCH($BA$1,$AN$1:$BA$1,0),0)-VLOOKUP($M222,$AN:$BA,MATCH($AZ$1,$AN$1:$BA$1,0),0)+1))),
IF($M222="지정 캐릭터 PP",
  IF(AND(OR($B222=10,$B222=11),$M222=OFFSET($M222,-1,0)),OFFSET(Q222,-1,0),
    INT($O222*VLOOKUP($M222,$AN:$BA,MATCH($AX$1,$AN$1:$BA$1,0),0)*IF($O222&lt;=15,1,1+($O222-15)^0.5/8)*CHOOSE(MID($N222,7,1)+1,1,1.25,2))),
"그외없음")))))))</f>
        <v>삭제</v>
      </c>
      <c r="R222">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영웅등급"),VLOOKUP($M222,$AN:$BA,MATCH($AX$1,$AN$1:$BA$1,0),0),
IF(OR($M222="지정 캐릭터",IF(ISERROR(FIND("지정 캐릭터 LBP",$M222)),0,1)),
  IF(AND(OR($B222=10,$B222=11),$M222=OFFSET($M222,-1,0)),OFFSET(R222,-1,0),
    INT(VLOOKUP($M222,$AN:$BA,MATCH($AX$1,$AN$1:$BA$1,0),0)*(VLOOKUP($N222,[2]ActorTable!$1:$1048576,MATCH("표준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VLOOKUP($M222,$AN:$BA,MATCH($AX$1,$AN$1:$BA$1,0),0)+INT($I222*(VLOOKUP($M222,$AN:$BA,MATCH($AY$1,$AN$1:$BA$1,0),0)-VLOOKUP($M222,$AN:$BA,MATCH($AX$1,$AN$1:$BA$1,0),0)+1))),
IF($M222="지정 캐릭터 PP",
  IF(AND(OR($B222=10,$B222=11),$M222=OFFSET($M222,-1,0)),OFFSET(R222,-1,0),
    INT($O222*VLOOKUP($M222,$AN:$BA,MATCH($AX$1,$AN$1:$BA$1,0),0)*IF($O222&lt;=15,1,1+($O222-15)^0.5/8)*CHOOSE(MID($N222,7,1)+1,1,1.25,2)*(VLOOKUP($M222,$AN:$BA,MATCH($AY$1,$AN$1:$BA$1,0),0)+$I222*(VLOOKUP($M222,$AN:$BA,MATCH($AZ$1,$AN$1:$BA$1,0),0)-VLOOKUP($M222,$AN:$BA,MATCH($AY$1,$AN$1:$BA$1,0),0))))),
IF(OR($M222="안 지정 캐릭터 PP 일반등급",$M222="안 지정 캐릭터 PP 영웅등급"),
  IF(AND(OR($B222=10,$B222=11),$M222=OFFSET($M222,-1,0)),OFFSET(R222,-1,0),
    $O222*VLOOKUP($M222,$AN:$BA,MATCH($AX$1,$AN$1:$BA$1,0),0)),
"그외없음")))))))</f>
        <v>38</v>
      </c>
      <c r="S222" t="str">
        <f ca="1">IF(OR(ISNUMBER(N222),N222="삭제"),"",
IF(LEFT(N222,5)="Equip",
  IF($BN$1&lt;VLOOKUP(N222,[1]EquipTable!$1:$1048576,MATCH("업데이트순번",[1]EquipTable!$1:$1,0),0),"업데이트순번이상",""),
IF(LEFT(N222,5)="Actor",
  IF($BW$1&lt;VLOOKUP(N222,[2]ActorTable!$1:$1048576,MATCH("업데이트순번",[2]ActorTable!$1:$1,0),0),"업데이트순번이상",""),
"그외없음")))</f>
        <v/>
      </c>
      <c r="T222">
        <f t="shared" ca="1" si="73"/>
        <v>0</v>
      </c>
      <c r="U222" t="s">
        <v>83</v>
      </c>
      <c r="V222" t="s">
        <v>205</v>
      </c>
      <c r="W222">
        <v>1</v>
      </c>
      <c r="X222" t="s">
        <v>133</v>
      </c>
      <c r="Z222">
        <v>12</v>
      </c>
      <c r="AA222" t="str">
        <f t="shared" ca="1" si="74"/>
        <v>fe</v>
      </c>
      <c r="AB222" t="s">
        <v>83</v>
      </c>
      <c r="AC222" t="s">
        <v>117</v>
      </c>
      <c r="AD222">
        <v>1</v>
      </c>
      <c r="AE222" t="s">
        <v>129</v>
      </c>
      <c r="AG222">
        <v>1300</v>
      </c>
      <c r="AH222" t="str">
        <f t="shared" si="75"/>
        <v/>
      </c>
      <c r="AI222" t="str">
        <f ca="1">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강철 마울</v>
      </c>
      <c r="AJ222">
        <v>1</v>
      </c>
      <c r="AK222"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v>
      </c>
      <c r="AL222" t="str">
        <f t="shared" ca="1" si="76"/>
        <v>{"dy":23,"sl":0,"tp":"fe","vl":"Equip4102","cn":1,"pt":"GO","pr":1300}</v>
      </c>
    </row>
    <row r="223" spans="1:38">
      <c r="A223">
        <v>23</v>
      </c>
      <c r="B223">
        <v>1</v>
      </c>
      <c r="C223">
        <f t="shared" si="69"/>
        <v>0</v>
      </c>
      <c r="D223">
        <f t="shared" ca="1" si="80"/>
        <v>0.48154686467909313</v>
      </c>
      <c r="E223">
        <f t="shared" ca="1" si="80"/>
        <v>0.61879403351311313</v>
      </c>
      <c r="F223">
        <f t="shared" ca="1" si="80"/>
        <v>0.50750009576798083</v>
      </c>
      <c r="G223">
        <f t="shared" ca="1" si="80"/>
        <v>0.97202183947936194</v>
      </c>
      <c r="H223">
        <f t="shared" ca="1" si="80"/>
        <v>0.63353499256705204</v>
      </c>
      <c r="I223">
        <f t="shared" ca="1" si="80"/>
        <v>0.4993332603584163</v>
      </c>
      <c r="M223" t="str">
        <f t="shared" ca="1" si="70"/>
        <v>지정 장비</v>
      </c>
      <c r="N223" t="str">
        <f t="shared" ca="1" si="71"/>
        <v>Equip5201</v>
      </c>
      <c r="O223">
        <f t="shared" ca="1" si="72"/>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GO</v>
      </c>
      <c r="Q223" t="str">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INT(VLOOKUP($M223,$AN:$BA,MATCH($AX$1,$AN$1:$BA$1,0),0)*(VLOOKUP($N223,[2]ActorTable!$1:$1048576,MATCH("표준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VLOOKUP($M223,$AN:$BA,MATCH($AZ$1,$AN$1:$BA$1,0),0)+INT($H223*(VLOOKUP($M223,$AN:$BA,MATCH($BA$1,$AN$1:$BA$1,0),0)-VLOOKUP($M223,$AN:$BA,MATCH($AZ$1,$AN$1:$BA$1,0),0)+1))),
IF($M223="지정 캐릭터 PP",
  IF(AND(OR($B223=10,$B223=11),$M223=OFFSET($M223,-1,0)),OFFSET(Q223,-1,0),
    INT($O223*VLOOKUP($M223,$AN:$BA,MATCH($AX$1,$AN$1:$BA$1,0),0)*IF($O223&lt;=15,1,1+($O223-15)^0.5/8)*CHOOSE(MID($N223,7,1)+1,1,1.25,2))),
"그외없음")))))))</f>
        <v>삭제</v>
      </c>
      <c r="R223">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영웅등급"),VLOOKUP($M223,$AN:$BA,MATCH($AX$1,$AN$1:$BA$1,0),0),
IF(OR($M223="지정 캐릭터",IF(ISERROR(FIND("지정 캐릭터 LBP",$M223)),0,1)),
  IF(AND(OR($B223=10,$B223=11),$M223=OFFSET($M223,-1,0)),OFFSET(R223,-1,0),
    INT(VLOOKUP($M223,$AN:$BA,MATCH($AX$1,$AN$1:$BA$1,0),0)*(VLOOKUP($N223,[2]ActorTable!$1:$1048576,MATCH("표준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VLOOKUP($M223,$AN:$BA,MATCH($AX$1,$AN$1:$BA$1,0),0)+INT($I223*(VLOOKUP($M223,$AN:$BA,MATCH($AY$1,$AN$1:$BA$1,0),0)-VLOOKUP($M223,$AN:$BA,MATCH($AX$1,$AN$1:$BA$1,0),0)+1))),
IF($M223="지정 캐릭터 PP",
  IF(AND(OR($B223=10,$B223=11),$M223=OFFSET($M223,-1,0)),OFFSET(R223,-1,0),
    INT($O223*VLOOKUP($M223,$AN:$BA,MATCH($AX$1,$AN$1:$BA$1,0),0)*IF($O223&lt;=15,1,1+($O223-15)^0.5/8)*CHOOSE(MID($N223,7,1)+1,1,1.25,2)*(VLOOKUP($M223,$AN:$BA,MATCH($AY$1,$AN$1:$BA$1,0),0)+$I223*(VLOOKUP($M223,$AN:$BA,MATCH($AZ$1,$AN$1:$BA$1,0),0)-VLOOKUP($M223,$AN:$BA,MATCH($AY$1,$AN$1:$BA$1,0),0))))),
IF(OR($M223="안 지정 캐릭터 PP 일반등급",$M223="안 지정 캐릭터 PP 영웅등급"),
  IF(AND(OR($B223=10,$B223=11),$M223=OFFSET($M223,-1,0)),OFFSET(R223,-1,0),
    $O223*VLOOKUP($M223,$AN:$BA,MATCH($AX$1,$AN$1:$BA$1,0),0)),
"그외없음")))))))</f>
        <v>3000</v>
      </c>
      <c r="S223" t="str">
        <f ca="1">IF(OR(ISNUMBER(N223),N223="삭제"),"",
IF(LEFT(N223,5)="Equip",
  IF($BN$1&lt;VLOOKUP(N223,[1]EquipTable!$1:$1048576,MATCH("업데이트순번",[1]EquipTable!$1:$1,0),0),"업데이트순번이상",""),
IF(LEFT(N223,5)="Actor",
  IF($BW$1&lt;VLOOKUP(N223,[2]ActorTable!$1:$1048576,MATCH("업데이트순번",[2]ActorTable!$1:$1,0),0),"업데이트순번이상",""),
"그외없음")))</f>
        <v/>
      </c>
      <c r="T223">
        <f t="shared" ca="1" si="73"/>
        <v>0</v>
      </c>
      <c r="U223" t="s">
        <v>83</v>
      </c>
      <c r="V223" t="s">
        <v>187</v>
      </c>
      <c r="W223">
        <v>1</v>
      </c>
      <c r="X223" t="s">
        <v>129</v>
      </c>
      <c r="Z223">
        <v>29800</v>
      </c>
      <c r="AA223" t="str">
        <f t="shared" ca="1" si="74"/>
        <v>fe</v>
      </c>
      <c r="AB223" t="s">
        <v>83</v>
      </c>
      <c r="AC223" t="s">
        <v>186</v>
      </c>
      <c r="AD223">
        <v>1</v>
      </c>
      <c r="AE223" t="s">
        <v>133</v>
      </c>
      <c r="AG223">
        <v>16</v>
      </c>
      <c r="AH223" t="str">
        <f t="shared" si="75"/>
        <v/>
      </c>
      <c r="AI223" t="str">
        <f ca="1">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귀족의 하사품</v>
      </c>
      <c r="AJ223">
        <v>1</v>
      </c>
      <c r="AK223"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v>
      </c>
      <c r="AL223" t="str">
        <f t="shared" ca="1" si="76"/>
        <v>{"dy":23,"sl":1,"tp":"fe","vl":"Equip7201","cn":1,"pt":"DI","pr":16}</v>
      </c>
    </row>
    <row r="224" spans="1:38">
      <c r="A224">
        <v>23</v>
      </c>
      <c r="B224">
        <v>2</v>
      </c>
      <c r="C224">
        <f t="shared" si="69"/>
        <v>0</v>
      </c>
      <c r="D224">
        <f t="shared" ca="1" si="80"/>
        <v>3.8306067000541177E-2</v>
      </c>
      <c r="E224">
        <f t="shared" ca="1" si="80"/>
        <v>0.38077766210541364</v>
      </c>
      <c r="F224">
        <f t="shared" ca="1" si="80"/>
        <v>0.72310409272881027</v>
      </c>
      <c r="G224">
        <f t="shared" ca="1" si="80"/>
        <v>0.60338161121169231</v>
      </c>
      <c r="H224">
        <f t="shared" ca="1" si="80"/>
        <v>0.74638679577470213</v>
      </c>
      <c r="I224">
        <f t="shared" ca="1" si="80"/>
        <v>0.31906856267022388</v>
      </c>
      <c r="M224" t="str">
        <f t="shared" ca="1" si="70"/>
        <v>안 지정 캐릭터 PP 영웅등급</v>
      </c>
      <c r="N224">
        <f t="shared" ca="1" si="71"/>
        <v>38077</v>
      </c>
      <c r="O224">
        <f t="shared" ca="1" si="72"/>
        <v>11</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INT(VLOOKUP($M224,$AN:$BA,MATCH($AX$1,$AN$1:$BA$1,0),0)*(VLOOKUP($N224,[2]ActorTable!$1:$1048576,MATCH("표준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VLOOKUP($M224,$AN:$BA,MATCH($AZ$1,$AN$1:$BA$1,0),0)+INT($H224*(VLOOKUP($M224,$AN:$BA,MATCH($BA$1,$AN$1:$BA$1,0),0)-VLOOKUP($M224,$AN:$BA,MATCH($AZ$1,$AN$1:$BA$1,0),0)+1))),
IF($M224="지정 캐릭터 PP",
  IF(AND(OR($B224=10,$B224=11),$M224=OFFSET($M224,-1,0)),OFFSET(Q224,-1,0),
    INT($O224*VLOOKUP($M224,$AN:$BA,MATCH($AX$1,$AN$1:$BA$1,0),0)*IF($O224&lt;=15,1,1+($O224-15)^0.5/8)*CHOOSE(MID($N224,7,1)+1,1,1.25,2))),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영웅등급"),VLOOKUP($M224,$AN:$BA,MATCH($AX$1,$AN$1:$BA$1,0),0),
IF(OR($M224="지정 캐릭터",IF(ISERROR(FIND("지정 캐릭터 LBP",$M224)),0,1)),
  IF(AND(OR($B224=10,$B224=11),$M224=OFFSET($M224,-1,0)),OFFSET(R224,-1,0),
    INT(VLOOKUP($M224,$AN:$BA,MATCH($AX$1,$AN$1:$BA$1,0),0)*(VLOOKUP($N224,[2]ActorTable!$1:$1048576,MATCH("표준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VLOOKUP($M224,$AN:$BA,MATCH($AX$1,$AN$1:$BA$1,0),0)+INT($I224*(VLOOKUP($M224,$AN:$BA,MATCH($AY$1,$AN$1:$BA$1,0),0)-VLOOKUP($M224,$AN:$BA,MATCH($AX$1,$AN$1:$BA$1,0),0)+1))),
IF($M224="지정 캐릭터 PP",
  IF(AND(OR($B224=10,$B224=11),$M224=OFFSET($M224,-1,0)),OFFSET(R224,-1,0),
    INT($O224*VLOOKUP($M224,$AN:$BA,MATCH($AX$1,$AN$1:$BA$1,0),0)*IF($O224&lt;=15,1,1+($O224-15)^0.5/8)*CHOOSE(MID($N224,7,1)+1,1,1.25,2)*(VLOOKUP($M224,$AN:$BA,MATCH($AY$1,$AN$1:$BA$1,0),0)+$I224*(VLOOKUP($M224,$AN:$BA,MATCH($AZ$1,$AN$1:$BA$1,0),0)-VLOOKUP($M224,$AN:$BA,MATCH($AY$1,$AN$1:$BA$1,0),0))))),
IF(OR($M224="안 지정 캐릭터 PP 일반등급",$M224="안 지정 캐릭터 PP 영웅등급"),
  IF(AND(OR($B224=10,$B224=11),$M224=OFFSET($M224,-1,0)),OFFSET(R224,-1,0),
    $O224*VLOOKUP($M224,$AN:$BA,MATCH($AX$1,$AN$1:$BA$1,0),0)),
"그외없음")))))))</f>
        <v>1100</v>
      </c>
      <c r="S224" t="str">
        <f ca="1">IF(OR(ISNUMBER(N224),N224="삭제"),"",
IF(LEFT(N224,5)="Equip",
  IF($BN$1&lt;VLOOKUP(N224,[1]EquipTable!$1:$1048576,MATCH("업데이트순번",[1]EquipTable!$1:$1,0),0),"업데이트순번이상",""),
IF(LEFT(N224,5)="Actor",
  IF($BW$1&lt;VLOOKUP(N224,[2]ActorTable!$1:$1048576,MATCH("업데이트순번",[2]ActorTable!$1:$1,0),0),"업데이트순번이상",""),
"그외없음")))</f>
        <v/>
      </c>
      <c r="T224">
        <f t="shared" ca="1" si="73"/>
        <v>0</v>
      </c>
      <c r="U224" t="s">
        <v>92</v>
      </c>
      <c r="V224">
        <v>56621</v>
      </c>
      <c r="W224">
        <v>12</v>
      </c>
      <c r="X224" t="s">
        <v>129</v>
      </c>
      <c r="Z224">
        <v>1200</v>
      </c>
      <c r="AA224" t="str">
        <f t="shared" ca="1" si="74"/>
        <v>uph</v>
      </c>
      <c r="AB224" t="s">
        <v>92</v>
      </c>
      <c r="AC224">
        <v>49337</v>
      </c>
      <c r="AD224">
        <v>11</v>
      </c>
      <c r="AE224" t="s">
        <v>129</v>
      </c>
      <c r="AG224">
        <v>1100</v>
      </c>
      <c r="AH224" t="str">
        <f t="shared" si="75"/>
        <v/>
      </c>
      <c r="AI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J224">
        <v>1</v>
      </c>
      <c r="AK224"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v>
      </c>
      <c r="AL224" t="str">
        <f t="shared" ca="1" si="76"/>
        <v>{"dy":23,"sl":2,"tp":"uph","vl":"49337","cn":11,"pt":"GO","pr":1100}</v>
      </c>
    </row>
    <row r="225" spans="1:38">
      <c r="A225">
        <v>23</v>
      </c>
      <c r="B225">
        <v>3</v>
      </c>
      <c r="C225">
        <f t="shared" si="69"/>
        <v>0</v>
      </c>
      <c r="D225">
        <f t="shared" ca="1" si="80"/>
        <v>0.61283119069243608</v>
      </c>
      <c r="E225">
        <f t="shared" ca="1" si="80"/>
        <v>0.48605391552391264</v>
      </c>
      <c r="F225">
        <f t="shared" ca="1" si="80"/>
        <v>0.75030613286974246</v>
      </c>
      <c r="G225">
        <f t="shared" ca="1" si="80"/>
        <v>0.64771823608167289</v>
      </c>
      <c r="H225">
        <f t="shared" ca="1" si="80"/>
        <v>0.15552374674204894</v>
      </c>
      <c r="I225">
        <f t="shared" ca="1" si="80"/>
        <v>0.15967624724448759</v>
      </c>
      <c r="M225" t="str">
        <f t="shared" ca="1" si="70"/>
        <v>안 지정 캐릭터 PP 일반등급</v>
      </c>
      <c r="N225">
        <f t="shared" ca="1" si="71"/>
        <v>48605</v>
      </c>
      <c r="O225">
        <f t="shared" ca="1" si="72"/>
        <v>11</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INT(VLOOKUP($M225,$AN:$BA,MATCH($AX$1,$AN$1:$BA$1,0),0)*(VLOOKUP($N225,[2]ActorTable!$1:$1048576,MATCH("표준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VLOOKUP($M225,$AN:$BA,MATCH($AZ$1,$AN$1:$BA$1,0),0)+INT($H225*(VLOOKUP($M225,$AN:$BA,MATCH($BA$1,$AN$1:$BA$1,0),0)-VLOOKUP($M225,$AN:$BA,MATCH($AZ$1,$AN$1:$BA$1,0),0)+1))),
IF($M225="지정 캐릭터 PP",
  IF(AND(OR($B225=10,$B225=11),$M225=OFFSET($M225,-1,0)),OFFSET(Q225,-1,0),
    INT($O225*VLOOKUP($M225,$AN:$BA,MATCH($AX$1,$AN$1:$BA$1,0),0)*IF($O225&lt;=15,1,1+($O225-15)^0.5/8)*CHOOSE(MID($N225,7,1)+1,1,1.25,2))),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영웅등급"),VLOOKUP($M225,$AN:$BA,MATCH($AX$1,$AN$1:$BA$1,0),0),
IF(OR($M225="지정 캐릭터",IF(ISERROR(FIND("지정 캐릭터 LBP",$M225)),0,1)),
  IF(AND(OR($B225=10,$B225=11),$M225=OFFSET($M225,-1,0)),OFFSET(R225,-1,0),
    INT(VLOOKUP($M225,$AN:$BA,MATCH($AX$1,$AN$1:$BA$1,0),0)*(VLOOKUP($N225,[2]ActorTable!$1:$1048576,MATCH("표준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VLOOKUP($M225,$AN:$BA,MATCH($AX$1,$AN$1:$BA$1,0),0)+INT($I225*(VLOOKUP($M225,$AN:$BA,MATCH($AY$1,$AN$1:$BA$1,0),0)-VLOOKUP($M225,$AN:$BA,MATCH($AX$1,$AN$1:$BA$1,0),0)+1))),
IF($M225="지정 캐릭터 PP",
  IF(AND(OR($B225=10,$B225=11),$M225=OFFSET($M225,-1,0)),OFFSET(R225,-1,0),
    INT($O225*VLOOKUP($M225,$AN:$BA,MATCH($AX$1,$AN$1:$BA$1,0),0)*IF($O225&lt;=15,1,1+($O225-15)^0.5/8)*CHOOSE(MID($N225,7,1)+1,1,1.25,2)*(VLOOKUP($M225,$AN:$BA,MATCH($AY$1,$AN$1:$BA$1,0),0)+$I225*(VLOOKUP($M225,$AN:$BA,MATCH($AZ$1,$AN$1:$BA$1,0),0)-VLOOKUP($M225,$AN:$BA,MATCH($AY$1,$AN$1:$BA$1,0),0))))),
IF(OR($M225="안 지정 캐릭터 PP 일반등급",$M225="안 지정 캐릭터 PP 영웅등급"),
  IF(AND(OR($B225=10,$B225=11),$M225=OFFSET($M225,-1,0)),OFFSET(R225,-1,0),
    $O225*VLOOKUP($M225,$AN:$BA,MATCH($AX$1,$AN$1:$BA$1,0),0)),
"그외없음")))))))</f>
        <v>1100</v>
      </c>
      <c r="S225" t="str">
        <f ca="1">IF(OR(ISNUMBER(N225),N225="삭제"),"",
IF(LEFT(N225,5)="Equip",
  IF($BN$1&lt;VLOOKUP(N225,[1]EquipTable!$1:$1048576,MATCH("업데이트순번",[1]EquipTable!$1:$1,0),0),"업데이트순번이상",""),
IF(LEFT(N225,5)="Actor",
  IF($BW$1&lt;VLOOKUP(N225,[2]ActorTable!$1:$1048576,MATCH("업데이트순번",[2]ActorTable!$1:$1,0),0),"업데이트순번이상",""),
"그외없음")))</f>
        <v/>
      </c>
      <c r="T225">
        <f t="shared" ca="1" si="73"/>
        <v>0</v>
      </c>
      <c r="U225" t="s">
        <v>93</v>
      </c>
      <c r="V225">
        <v>85042</v>
      </c>
      <c r="W225">
        <v>14</v>
      </c>
      <c r="X225" t="s">
        <v>129</v>
      </c>
      <c r="Z225">
        <v>1400</v>
      </c>
      <c r="AA225" t="str">
        <f t="shared" ca="1" si="74"/>
        <v>uph</v>
      </c>
      <c r="AB225" t="s">
        <v>92</v>
      </c>
      <c r="AC225">
        <v>25033</v>
      </c>
      <c r="AD225">
        <v>10</v>
      </c>
      <c r="AE225" t="s">
        <v>129</v>
      </c>
      <c r="AG225">
        <v>1000</v>
      </c>
      <c r="AH225" t="str">
        <f t="shared" si="75"/>
        <v/>
      </c>
      <c r="AI225" t="str">
        <f>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
      </c>
      <c r="AJ225">
        <v>1</v>
      </c>
      <c r="AK225"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v>
      </c>
      <c r="AL225" t="str">
        <f t="shared" ca="1" si="76"/>
        <v>{"dy":23,"sl":3,"tp":"uph","vl":"25033","cn":10,"pt":"GO","pr":1000}</v>
      </c>
    </row>
    <row r="226" spans="1:38">
      <c r="A226">
        <v>23</v>
      </c>
      <c r="B226">
        <v>4</v>
      </c>
      <c r="C226">
        <f t="shared" si="69"/>
        <v>0</v>
      </c>
      <c r="D226">
        <f t="shared" ca="1" si="80"/>
        <v>0.54428573695083349</v>
      </c>
      <c r="E226">
        <f t="shared" ca="1" si="80"/>
        <v>0.18924884152713106</v>
      </c>
      <c r="F226">
        <f t="shared" ca="1" si="80"/>
        <v>0.21659606831745204</v>
      </c>
      <c r="G226">
        <f t="shared" ca="1" si="80"/>
        <v>0.91413519625133932</v>
      </c>
      <c r="H226">
        <f t="shared" ca="1" si="80"/>
        <v>0.70677573492822132</v>
      </c>
      <c r="I226">
        <f t="shared" ca="1" si="80"/>
        <v>0.61614331909552522</v>
      </c>
      <c r="M226" t="str">
        <f t="shared" ca="1" si="70"/>
        <v>안 지정 캐릭터 PP 일반등급</v>
      </c>
      <c r="N226">
        <f t="shared" ca="1" si="71"/>
        <v>18924</v>
      </c>
      <c r="O226">
        <f t="shared" ca="1" si="72"/>
        <v>10</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INT(VLOOKUP($M226,$AN:$BA,MATCH($AX$1,$AN$1:$BA$1,0),0)*(VLOOKUP($N226,[2]ActorTable!$1:$1048576,MATCH("표준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VLOOKUP($M226,$AN:$BA,MATCH($AZ$1,$AN$1:$BA$1,0),0)+INT($H226*(VLOOKUP($M226,$AN:$BA,MATCH($BA$1,$AN$1:$BA$1,0),0)-VLOOKUP($M226,$AN:$BA,MATCH($AZ$1,$AN$1:$BA$1,0),0)+1))),
IF($M226="지정 캐릭터 PP",
  IF(AND(OR($B226=10,$B226=11),$M226=OFFSET($M226,-1,0)),OFFSET(Q226,-1,0),
    INT($O226*VLOOKUP($M226,$AN:$BA,MATCH($AX$1,$AN$1:$BA$1,0),0)*IF($O226&lt;=15,1,1+($O226-15)^0.5/8)*CHOOSE(MID($N226,7,1)+1,1,1.25,2))),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영웅등급"),VLOOKUP($M226,$AN:$BA,MATCH($AX$1,$AN$1:$BA$1,0),0),
IF(OR($M226="지정 캐릭터",IF(ISERROR(FIND("지정 캐릭터 LBP",$M226)),0,1)),
  IF(AND(OR($B226=10,$B226=11),$M226=OFFSET($M226,-1,0)),OFFSET(R226,-1,0),
    INT(VLOOKUP($M226,$AN:$BA,MATCH($AX$1,$AN$1:$BA$1,0),0)*(VLOOKUP($N226,[2]ActorTable!$1:$1048576,MATCH("표준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VLOOKUP($M226,$AN:$BA,MATCH($AX$1,$AN$1:$BA$1,0),0)+INT($I226*(VLOOKUP($M226,$AN:$BA,MATCH($AY$1,$AN$1:$BA$1,0),0)-VLOOKUP($M226,$AN:$BA,MATCH($AX$1,$AN$1:$BA$1,0),0)+1))),
IF($M226="지정 캐릭터 PP",
  IF(AND(OR($B226=10,$B226=11),$M226=OFFSET($M226,-1,0)),OFFSET(R226,-1,0),
    INT($O226*VLOOKUP($M226,$AN:$BA,MATCH($AX$1,$AN$1:$BA$1,0),0)*IF($O226&lt;=15,1,1+($O226-15)^0.5/8)*CHOOSE(MID($N226,7,1)+1,1,1.25,2)*(VLOOKUP($M226,$AN:$BA,MATCH($AY$1,$AN$1:$BA$1,0),0)+$I226*(VLOOKUP($M226,$AN:$BA,MATCH($AZ$1,$AN$1:$BA$1,0),0)-VLOOKUP($M226,$AN:$BA,MATCH($AY$1,$AN$1:$BA$1,0),0))))),
IF(OR($M226="안 지정 캐릭터 PP 일반등급",$M226="안 지정 캐릭터 PP 영웅등급"),
  IF(AND(OR($B226=10,$B226=11),$M226=OFFSET($M226,-1,0)),OFFSET(R226,-1,0),
    $O226*VLOOKUP($M226,$AN:$BA,MATCH($AX$1,$AN$1:$BA$1,0),0)),
"그외없음")))))))</f>
        <v>1000</v>
      </c>
      <c r="S226" t="str">
        <f ca="1">IF(OR(ISNUMBER(N226),N226="삭제"),"",
IF(LEFT(N226,5)="Equip",
  IF($BN$1&lt;VLOOKUP(N226,[1]EquipTable!$1:$1048576,MATCH("업데이트순번",[1]EquipTable!$1:$1,0),0),"업데이트순번이상",""),
IF(LEFT(N226,5)="Actor",
  IF($BW$1&lt;VLOOKUP(N226,[2]ActorTable!$1:$1048576,MATCH("업데이트순번",[2]ActorTable!$1:$1,0),0),"업데이트순번이상",""),
"그외없음")))</f>
        <v/>
      </c>
      <c r="T226">
        <f t="shared" ca="1" si="73"/>
        <v>0</v>
      </c>
      <c r="U226" t="s">
        <v>93</v>
      </c>
      <c r="V226">
        <v>32362</v>
      </c>
      <c r="W226">
        <v>10</v>
      </c>
      <c r="X226" t="s">
        <v>129</v>
      </c>
      <c r="Z226">
        <v>1000</v>
      </c>
      <c r="AA226" t="str">
        <f t="shared" ca="1" si="74"/>
        <v>upn</v>
      </c>
      <c r="AB226" t="s">
        <v>93</v>
      </c>
      <c r="AC226">
        <v>65020</v>
      </c>
      <c r="AD226">
        <v>12</v>
      </c>
      <c r="AE226" t="s">
        <v>129</v>
      </c>
      <c r="AG226">
        <v>1200</v>
      </c>
      <c r="AH226" t="str">
        <f t="shared" si="75"/>
        <v/>
      </c>
      <c r="AI226" t="str">
        <f>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
      </c>
      <c r="AJ226">
        <v>1</v>
      </c>
      <c r="AK226"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v>
      </c>
      <c r="AL226" t="str">
        <f t="shared" ca="1" si="76"/>
        <v>{"dy":23,"sl":4,"tp":"upn","vl":"65020","cn":12,"pt":"GO","pr":1200}</v>
      </c>
    </row>
    <row r="227" spans="1:38">
      <c r="A227">
        <v>23</v>
      </c>
      <c r="B227">
        <v>5</v>
      </c>
      <c r="C227">
        <f t="shared" si="69"/>
        <v>0</v>
      </c>
      <c r="D227">
        <f t="shared" ca="1" si="80"/>
        <v>0.60641372506143987</v>
      </c>
      <c r="E227">
        <f t="shared" ca="1" si="80"/>
        <v>0.88548888826523053</v>
      </c>
      <c r="F227">
        <f t="shared" ca="1" si="80"/>
        <v>0.28669349263997723</v>
      </c>
      <c r="G227">
        <f t="shared" ca="1" si="80"/>
        <v>0.75120866088935778</v>
      </c>
      <c r="H227">
        <f t="shared" ca="1" si="80"/>
        <v>0.95857075810971926</v>
      </c>
      <c r="I227">
        <f t="shared" ca="1" si="80"/>
        <v>0.42928847926818947</v>
      </c>
      <c r="M227" t="str">
        <f t="shared" ca="1" si="70"/>
        <v>안 지정 캐릭터 PP 영웅등급</v>
      </c>
      <c r="N227">
        <f t="shared" ca="1" si="71"/>
        <v>88548</v>
      </c>
      <c r="O227">
        <f t="shared" ca="1" si="72"/>
        <v>14</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INT(VLOOKUP($M227,$AN:$BA,MATCH($AX$1,$AN$1:$BA$1,0),0)*(VLOOKUP($N227,[2]ActorTable!$1:$1048576,MATCH("표준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VLOOKUP($M227,$AN:$BA,MATCH($AZ$1,$AN$1:$BA$1,0),0)+INT($H227*(VLOOKUP($M227,$AN:$BA,MATCH($BA$1,$AN$1:$BA$1,0),0)-VLOOKUP($M227,$AN:$BA,MATCH($AZ$1,$AN$1:$BA$1,0),0)+1))),
IF($M227="지정 캐릭터 PP",
  IF(AND(OR($B227=10,$B227=11),$M227=OFFSET($M227,-1,0)),OFFSET(Q227,-1,0),
    INT($O227*VLOOKUP($M227,$AN:$BA,MATCH($AX$1,$AN$1:$BA$1,0),0)*IF($O227&lt;=15,1,1+($O227-15)^0.5/8)*CHOOSE(MID($N227,7,1)+1,1,1.25,2))),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영웅등급"),VLOOKUP($M227,$AN:$BA,MATCH($AX$1,$AN$1:$BA$1,0),0),
IF(OR($M227="지정 캐릭터",IF(ISERROR(FIND("지정 캐릭터 LBP",$M227)),0,1)),
  IF(AND(OR($B227=10,$B227=11),$M227=OFFSET($M227,-1,0)),OFFSET(R227,-1,0),
    INT(VLOOKUP($M227,$AN:$BA,MATCH($AX$1,$AN$1:$BA$1,0),0)*(VLOOKUP($N227,[2]ActorTable!$1:$1048576,MATCH("표준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VLOOKUP($M227,$AN:$BA,MATCH($AX$1,$AN$1:$BA$1,0),0)+INT($I227*(VLOOKUP($M227,$AN:$BA,MATCH($AY$1,$AN$1:$BA$1,0),0)-VLOOKUP($M227,$AN:$BA,MATCH($AX$1,$AN$1:$BA$1,0),0)+1))),
IF($M227="지정 캐릭터 PP",
  IF(AND(OR($B227=10,$B227=11),$M227=OFFSET($M227,-1,0)),OFFSET(R227,-1,0),
    INT($O227*VLOOKUP($M227,$AN:$BA,MATCH($AX$1,$AN$1:$BA$1,0),0)*IF($O227&lt;=15,1,1+($O227-15)^0.5/8)*CHOOSE(MID($N227,7,1)+1,1,1.25,2)*(VLOOKUP($M227,$AN:$BA,MATCH($AY$1,$AN$1:$BA$1,0),0)+$I227*(VLOOKUP($M227,$AN:$BA,MATCH($AZ$1,$AN$1:$BA$1,0),0)-VLOOKUP($M227,$AN:$BA,MATCH($AY$1,$AN$1:$BA$1,0),0))))),
IF(OR($M227="안 지정 캐릭터 PP 일반등급",$M227="안 지정 캐릭터 PP 영웅등급"),
  IF(AND(OR($B227=10,$B227=11),$M227=OFFSET($M227,-1,0)),OFFSET(R227,-1,0),
    $O227*VLOOKUP($M227,$AN:$BA,MATCH($AX$1,$AN$1:$BA$1,0),0)),
"그외없음")))))))</f>
        <v>1400</v>
      </c>
      <c r="S227" t="str">
        <f ca="1">IF(OR(ISNUMBER(N227),N227="삭제"),"",
IF(LEFT(N227,5)="Equip",
  IF($BN$1&lt;VLOOKUP(N227,[1]EquipTable!$1:$1048576,MATCH("업데이트순번",[1]EquipTable!$1:$1,0),0),"업데이트순번이상",""),
IF(LEFT(N227,5)="Actor",
  IF($BW$1&lt;VLOOKUP(N227,[2]ActorTable!$1:$1048576,MATCH("업데이트순번",[2]ActorTable!$1:$1,0),0),"업데이트순번이상",""),
"그외없음")))</f>
        <v/>
      </c>
      <c r="T227">
        <f t="shared" ca="1" si="73"/>
        <v>0</v>
      </c>
      <c r="U227" t="s">
        <v>92</v>
      </c>
      <c r="V227">
        <v>20510</v>
      </c>
      <c r="W227">
        <v>10</v>
      </c>
      <c r="X227" t="s">
        <v>129</v>
      </c>
      <c r="Z227">
        <v>1000</v>
      </c>
      <c r="AA227" t="str">
        <f t="shared" ca="1" si="74"/>
        <v>uph</v>
      </c>
      <c r="AB227" t="s">
        <v>92</v>
      </c>
      <c r="AC227">
        <v>28096</v>
      </c>
      <c r="AD227">
        <v>10</v>
      </c>
      <c r="AE227" t="s">
        <v>129</v>
      </c>
      <c r="AG227">
        <v>1000</v>
      </c>
      <c r="AH227" t="str">
        <f t="shared" si="75"/>
        <v/>
      </c>
      <c r="AI227" t="str">
        <f>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
      </c>
      <c r="AJ227">
        <v>1</v>
      </c>
      <c r="AK227"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v>
      </c>
      <c r="AL227" t="str">
        <f t="shared" ca="1" si="76"/>
        <v>{"dy":23,"sl":5,"tp":"uph","vl":"28096","cn":10,"pt":"GO","pr":1000}</v>
      </c>
    </row>
    <row r="228" spans="1:38">
      <c r="A228">
        <v>23</v>
      </c>
      <c r="B228">
        <v>6</v>
      </c>
      <c r="C228">
        <f t="shared" si="69"/>
        <v>0</v>
      </c>
      <c r="D228">
        <f t="shared" ca="1" si="80"/>
        <v>0.47113677167316403</v>
      </c>
      <c r="E228">
        <f t="shared" ca="1" si="80"/>
        <v>0.23646737363366033</v>
      </c>
      <c r="F228">
        <f t="shared" ca="1" si="80"/>
        <v>0.34317182185912687</v>
      </c>
      <c r="G228">
        <f t="shared" ca="1" si="80"/>
        <v>0.8985100452541418</v>
      </c>
      <c r="H228">
        <f t="shared" ca="1" si="80"/>
        <v>0.26770652301201348</v>
      </c>
      <c r="I228">
        <f t="shared" ca="1" si="80"/>
        <v>0.62941350640461957</v>
      </c>
      <c r="M228" t="str">
        <f t="shared" ca="1" si="70"/>
        <v>지정 장비</v>
      </c>
      <c r="N228" t="str">
        <f t="shared" ca="1" si="71"/>
        <v>Equip3001</v>
      </c>
      <c r="O228">
        <f t="shared" ca="1" si="72"/>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INT(VLOOKUP($M228,$AN:$BA,MATCH($AX$1,$AN$1:$BA$1,0),0)*(VLOOKUP($N228,[2]ActorTable!$1:$1048576,MATCH("표준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VLOOKUP($M228,$AN:$BA,MATCH($AZ$1,$AN$1:$BA$1,0),0)+INT($H228*(VLOOKUP($M228,$AN:$BA,MATCH($BA$1,$AN$1:$BA$1,0),0)-VLOOKUP($M228,$AN:$BA,MATCH($AZ$1,$AN$1:$BA$1,0),0)+1))),
IF($M228="지정 캐릭터 PP",
  IF(AND(OR($B228=10,$B228=11),$M228=OFFSET($M228,-1,0)),OFFSET(Q228,-1,0),
    INT($O228*VLOOKUP($M228,$AN:$BA,MATCH($AX$1,$AN$1:$BA$1,0),0)*IF($O228&lt;=15,1,1+($O228-15)^0.5/8)*CHOOSE(MID($N228,7,1)+1,1,1.25,2))),
"그외없음")))))))</f>
        <v>삭제</v>
      </c>
      <c r="R228">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영웅등급"),VLOOKUP($M228,$AN:$BA,MATCH($AX$1,$AN$1:$BA$1,0),0),
IF(OR($M228="지정 캐릭터",IF(ISERROR(FIND("지정 캐릭터 LBP",$M228)),0,1)),
  IF(AND(OR($B228=10,$B228=11),$M228=OFFSET($M228,-1,0)),OFFSET(R228,-1,0),
    INT(VLOOKUP($M228,$AN:$BA,MATCH($AX$1,$AN$1:$BA$1,0),0)*(VLOOKUP($N228,[2]ActorTable!$1:$1048576,MATCH("표준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VLOOKUP($M228,$AN:$BA,MATCH($AX$1,$AN$1:$BA$1,0),0)+INT($I228*(VLOOKUP($M228,$AN:$BA,MATCH($AY$1,$AN$1:$BA$1,0),0)-VLOOKUP($M228,$AN:$BA,MATCH($AX$1,$AN$1:$BA$1,0),0)+1))),
IF($M228="지정 캐릭터 PP",
  IF(AND(OR($B228=10,$B228=11),$M228=OFFSET($M228,-1,0)),OFFSET(R228,-1,0),
    INT($O228*VLOOKUP($M228,$AN:$BA,MATCH($AX$1,$AN$1:$BA$1,0),0)*IF($O228&lt;=15,1,1+($O228-15)^0.5/8)*CHOOSE(MID($N228,7,1)+1,1,1.25,2)*(VLOOKUP($M228,$AN:$BA,MATCH($AY$1,$AN$1:$BA$1,0),0)+$I228*(VLOOKUP($M228,$AN:$BA,MATCH($AZ$1,$AN$1:$BA$1,0),0)-VLOOKUP($M228,$AN:$BA,MATCH($AY$1,$AN$1:$BA$1,0),0))))),
IF(OR($M228="안 지정 캐릭터 PP 일반등급",$M228="안 지정 캐릭터 PP 영웅등급"),
  IF(AND(OR($B228=10,$B228=11),$M228=OFFSET($M228,-1,0)),OFFSET(R228,-1,0),
    $O228*VLOOKUP($M228,$AN:$BA,MATCH($AX$1,$AN$1:$BA$1,0),0)),
"그외없음")))))))</f>
        <v>800</v>
      </c>
      <c r="S228" t="str">
        <f ca="1">IF(OR(ISNUMBER(N228),N228="삭제"),"",
IF(LEFT(N228,5)="Equip",
  IF($BN$1&lt;VLOOKUP(N228,[1]EquipTable!$1:$1048576,MATCH("업데이트순번",[1]EquipTable!$1:$1,0),0),"업데이트순번이상",""),
IF(LEFT(N228,5)="Actor",
  IF($BW$1&lt;VLOOKUP(N228,[2]ActorTable!$1:$1048576,MATCH("업데이트순번",[2]ActorTable!$1:$1,0),0),"업데이트순번이상",""),
"그외없음")))</f>
        <v/>
      </c>
      <c r="T228">
        <f t="shared" ca="1" si="73"/>
        <v>0</v>
      </c>
      <c r="U228" t="s">
        <v>83</v>
      </c>
      <c r="V228" t="s">
        <v>188</v>
      </c>
      <c r="W228">
        <v>1</v>
      </c>
      <c r="X228" t="s">
        <v>133</v>
      </c>
      <c r="Z228">
        <v>4</v>
      </c>
      <c r="AA228" t="str">
        <f t="shared" ca="1" si="74"/>
        <v>fe</v>
      </c>
      <c r="AB228" t="s">
        <v>83</v>
      </c>
      <c r="AC228" t="s">
        <v>189</v>
      </c>
      <c r="AD228">
        <v>1</v>
      </c>
      <c r="AE228" t="s">
        <v>133</v>
      </c>
      <c r="AG228">
        <v>12</v>
      </c>
      <c r="AH228" t="str">
        <f t="shared" si="75"/>
        <v/>
      </c>
      <c r="AI228" t="str">
        <f ca="1">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홍연의 해머</v>
      </c>
      <c r="AJ228">
        <v>1</v>
      </c>
      <c r="AK228"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v>
      </c>
      <c r="AL228" t="str">
        <f t="shared" ca="1" si="76"/>
        <v>{"dy":23,"sl":6,"tp":"fe","vl":"Equip4301","cn":1,"pt":"DI","pr":12}</v>
      </c>
    </row>
    <row r="229" spans="1:38">
      <c r="A229">
        <v>23</v>
      </c>
      <c r="B229">
        <v>7</v>
      </c>
      <c r="C229">
        <f t="shared" si="69"/>
        <v>0</v>
      </c>
      <c r="D229">
        <f t="shared" ca="1" si="80"/>
        <v>0.46388891842484359</v>
      </c>
      <c r="E229">
        <f t="shared" ca="1" si="80"/>
        <v>3.8159726268048977E-2</v>
      </c>
      <c r="F229">
        <f t="shared" ca="1" si="80"/>
        <v>0.14962643602044834</v>
      </c>
      <c r="G229">
        <f t="shared" ca="1" si="80"/>
        <v>0.2830836329500952</v>
      </c>
      <c r="H229">
        <f t="shared" ca="1" si="80"/>
        <v>0.56950181556660928</v>
      </c>
      <c r="I229">
        <f t="shared" ca="1" si="80"/>
        <v>0.61744281145108837</v>
      </c>
      <c r="M229" t="str">
        <f t="shared" ca="1" si="70"/>
        <v>지정 장비</v>
      </c>
      <c r="N229" t="str">
        <f t="shared" ca="1" si="71"/>
        <v>Equip0102</v>
      </c>
      <c r="O229">
        <f t="shared" ca="1" si="72"/>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INT(VLOOKUP($M229,$AN:$BA,MATCH($AX$1,$AN$1:$BA$1,0),0)*(VLOOKUP($N229,[2]ActorTable!$1:$1048576,MATCH("표준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VLOOKUP($M229,$AN:$BA,MATCH($AZ$1,$AN$1:$BA$1,0),0)+INT($H229*(VLOOKUP($M229,$AN:$BA,MATCH($BA$1,$AN$1:$BA$1,0),0)-VLOOKUP($M229,$AN:$BA,MATCH($AZ$1,$AN$1:$BA$1,0),0)+1))),
IF($M229="지정 캐릭터 PP",
  IF(AND(OR($B229=10,$B229=11),$M229=OFFSET($M229,-1,0)),OFFSET(Q229,-1,0),
    INT($O229*VLOOKUP($M229,$AN:$BA,MATCH($AX$1,$AN$1:$BA$1,0),0)*IF($O229&lt;=15,1,1+($O229-15)^0.5/8)*CHOOSE(MID($N229,7,1)+1,1,1.25,2))),
"그외없음")))))))</f>
        <v>삭제</v>
      </c>
      <c r="R229">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영웅등급"),VLOOKUP($M229,$AN:$BA,MATCH($AX$1,$AN$1:$BA$1,0),0),
IF(OR($M229="지정 캐릭터",IF(ISERROR(FIND("지정 캐릭터 LBP",$M229)),0,1)),
  IF(AND(OR($B229=10,$B229=11),$M229=OFFSET($M229,-1,0)),OFFSET(R229,-1,0),
    INT(VLOOKUP($M229,$AN:$BA,MATCH($AX$1,$AN$1:$BA$1,0),0)*(VLOOKUP($N229,[2]ActorTable!$1:$1048576,MATCH("표준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VLOOKUP($M229,$AN:$BA,MATCH($AX$1,$AN$1:$BA$1,0),0)+INT($I229*(VLOOKUP($M229,$AN:$BA,MATCH($AY$1,$AN$1:$BA$1,0),0)-VLOOKUP($M229,$AN:$BA,MATCH($AX$1,$AN$1:$BA$1,0),0)+1))),
IF($M229="지정 캐릭터 PP",
  IF(AND(OR($B229=10,$B229=11),$M229=OFFSET($M229,-1,0)),OFFSET(R229,-1,0),
    INT($O229*VLOOKUP($M229,$AN:$BA,MATCH($AX$1,$AN$1:$BA$1,0),0)*IF($O229&lt;=15,1,1+($O229-15)^0.5/8)*CHOOSE(MID($N229,7,1)+1,1,1.25,2)*(VLOOKUP($M229,$AN:$BA,MATCH($AY$1,$AN$1:$BA$1,0),0)+$I229*(VLOOKUP($M229,$AN:$BA,MATCH($AZ$1,$AN$1:$BA$1,0),0)-VLOOKUP($M229,$AN:$BA,MATCH($AY$1,$AN$1:$BA$1,0),0))))),
IF(OR($M229="안 지정 캐릭터 PP 일반등급",$M229="안 지정 캐릭터 PP 영웅등급"),
  IF(AND(OR($B229=10,$B229=11),$M229=OFFSET($M229,-1,0)),OFFSET(R229,-1,0),
    $O229*VLOOKUP($M229,$AN:$BA,MATCH($AX$1,$AN$1:$BA$1,0),0)),
"그외없음")))))))</f>
        <v>1300</v>
      </c>
      <c r="S229" t="str">
        <f ca="1">IF(OR(ISNUMBER(N229),N229="삭제"),"",
IF(LEFT(N229,5)="Equip",
  IF($BN$1&lt;VLOOKUP(N229,[1]EquipTable!$1:$1048576,MATCH("업데이트순번",[1]EquipTable!$1:$1,0),0),"업데이트순번이상",""),
IF(LEFT(N229,5)="Actor",
  IF($BW$1&lt;VLOOKUP(N229,[2]ActorTable!$1:$1048576,MATCH("업데이트순번",[2]ActorTable!$1:$1,0),0),"업데이트순번이상",""),
"그외없음")))</f>
        <v/>
      </c>
      <c r="T229">
        <f t="shared" ca="1" si="73"/>
        <v>0</v>
      </c>
      <c r="U229" t="s">
        <v>83</v>
      </c>
      <c r="V229" t="s">
        <v>210</v>
      </c>
      <c r="W229">
        <v>1</v>
      </c>
      <c r="X229" t="s">
        <v>129</v>
      </c>
      <c r="Z229">
        <v>73900</v>
      </c>
      <c r="AA229" t="str">
        <f t="shared" ca="1" si="74"/>
        <v>fe</v>
      </c>
      <c r="AB229" t="s">
        <v>83</v>
      </c>
      <c r="AC229" t="s">
        <v>113</v>
      </c>
      <c r="AD229">
        <v>1</v>
      </c>
      <c r="AE229" t="s">
        <v>129</v>
      </c>
      <c r="AG229">
        <v>800</v>
      </c>
      <c r="AH229" t="str">
        <f t="shared" si="75"/>
        <v/>
      </c>
      <c r="AI229" t="str">
        <f ca="1">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석공의 망치</v>
      </c>
      <c r="AJ229">
        <v>1</v>
      </c>
      <c r="AK229"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v>
      </c>
      <c r="AL229" t="str">
        <f t="shared" ca="1" si="76"/>
        <v>{"dy":23,"sl":7,"tp":"fe","vl":"Equip4001","cn":1,"pt":"GO","pr":800}</v>
      </c>
    </row>
    <row r="230" spans="1:38">
      <c r="A230">
        <v>23</v>
      </c>
      <c r="B230">
        <v>8</v>
      </c>
      <c r="C230">
        <f t="shared" si="69"/>
        <v>0</v>
      </c>
      <c r="D230">
        <f t="shared" ca="1" si="80"/>
        <v>0.24985817341630157</v>
      </c>
      <c r="E230">
        <f t="shared" ca="1" si="80"/>
        <v>0.47113419202153184</v>
      </c>
      <c r="F230">
        <f t="shared" ca="1" si="80"/>
        <v>6.7567280381935269E-2</v>
      </c>
      <c r="G230">
        <f t="shared" ca="1" si="80"/>
        <v>0.86147846921030102</v>
      </c>
      <c r="H230">
        <f t="shared" ca="1" si="80"/>
        <v>0.21789964862951416</v>
      </c>
      <c r="I230">
        <f t="shared" ca="1" si="80"/>
        <v>0.24281928488362381</v>
      </c>
      <c r="M230" t="str">
        <f t="shared" ca="1" si="70"/>
        <v>삭제</v>
      </c>
      <c r="N230" t="str">
        <f t="shared" ca="1" si="71"/>
        <v>삭제</v>
      </c>
      <c r="O230" t="str">
        <f t="shared" ca="1" si="72"/>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INT(VLOOKUP($M230,$AN:$BA,MATCH($AX$1,$AN$1:$BA$1,0),0)*(VLOOKUP($N230,[2]ActorTable!$1:$1048576,MATCH("표준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VLOOKUP($M230,$AN:$BA,MATCH($AZ$1,$AN$1:$BA$1,0),0)+INT($H230*(VLOOKUP($M230,$AN:$BA,MATCH($BA$1,$AN$1:$BA$1,0),0)-VLOOKUP($M230,$AN:$BA,MATCH($AZ$1,$AN$1:$BA$1,0),0)+1))),
IF($M230="지정 캐릭터 PP",
  IF(AND(OR($B230=10,$B230=11),$M230=OFFSET($M230,-1,0)),OFFSET(Q230,-1,0),
    INT($O230*VLOOKUP($M230,$AN:$BA,MATCH($AX$1,$AN$1:$BA$1,0),0)*IF($O230&lt;=15,1,1+($O230-15)^0.5/8)*CHOOSE(MID($N230,7,1)+1,1,1.25,2))),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영웅등급"),VLOOKUP($M230,$AN:$BA,MATCH($AX$1,$AN$1:$BA$1,0),0),
IF(OR($M230="지정 캐릭터",IF(ISERROR(FIND("지정 캐릭터 LBP",$M230)),0,1)),
  IF(AND(OR($B230=10,$B230=11),$M230=OFFSET($M230,-1,0)),OFFSET(R230,-1,0),
    INT(VLOOKUP($M230,$AN:$BA,MATCH($AX$1,$AN$1:$BA$1,0),0)*(VLOOKUP($N230,[2]ActorTable!$1:$1048576,MATCH("표준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VLOOKUP($M230,$AN:$BA,MATCH($AX$1,$AN$1:$BA$1,0),0)+INT($I230*(VLOOKUP($M230,$AN:$BA,MATCH($AY$1,$AN$1:$BA$1,0),0)-VLOOKUP($M230,$AN:$BA,MATCH($AX$1,$AN$1:$BA$1,0),0)+1))),
IF($M230="지정 캐릭터 PP",
  IF(AND(OR($B230=10,$B230=11),$M230=OFFSET($M230,-1,0)),OFFSET(R230,-1,0),
    INT($O230*VLOOKUP($M230,$AN:$BA,MATCH($AX$1,$AN$1:$BA$1,0),0)*IF($O230&lt;=15,1,1+($O230-15)^0.5/8)*CHOOSE(MID($N230,7,1)+1,1,1.25,2)*(VLOOKUP($M230,$AN:$BA,MATCH($AY$1,$AN$1:$BA$1,0),0)+$I230*(VLOOKUP($M230,$AN:$BA,MATCH($AZ$1,$AN$1:$BA$1,0),0)-VLOOKUP($M230,$AN:$BA,MATCH($AY$1,$AN$1:$BA$1,0),0))))),
IF(OR($M230="안 지정 캐릭터 PP 일반등급",$M230="안 지정 캐릭터 PP 영웅등급"),
  IF(AND(OR($B230=10,$B230=11),$M230=OFFSET($M230,-1,0)),OFFSET(R230,-1,0),
    $O230*VLOOKUP($M230,$AN:$BA,MATCH($AX$1,$AN$1:$BA$1,0),0)),
"그외없음")))))))</f>
        <v>삭제</v>
      </c>
      <c r="S230" t="str">
        <f ca="1">IF(OR(ISNUMBER(N230),N230="삭제"),"",
IF(LEFT(N230,5)="Equip",
  IF($BN$1&lt;VLOOKUP(N230,[1]EquipTable!$1:$1048576,MATCH("업데이트순번",[1]EquipTable!$1:$1,0),0),"업데이트순번이상",""),
IF(LEFT(N230,5)="Actor",
  IF($BW$1&lt;VLOOKUP(N230,[2]ActorTable!$1:$1048576,MATCH("업데이트순번",[2]ActorTable!$1:$1,0),0),"업데이트순번이상",""),
"그외없음")))</f>
        <v/>
      </c>
      <c r="T230">
        <f t="shared" ca="1" si="73"/>
        <v>0</v>
      </c>
      <c r="AA230" t="str">
        <f t="shared" ca="1" si="74"/>
        <v/>
      </c>
      <c r="AH230" t="str">
        <f t="shared" si="75"/>
        <v/>
      </c>
      <c r="AI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
      </c>
      <c r="AJ230">
        <v>1</v>
      </c>
      <c r="AK230"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v>
      </c>
      <c r="AL230" t="str">
        <f t="shared" ca="1" si="76"/>
        <v>{"dy":23,"sl":8}</v>
      </c>
    </row>
    <row r="231" spans="1:38">
      <c r="A231">
        <v>23</v>
      </c>
      <c r="B231">
        <v>9</v>
      </c>
      <c r="C231">
        <f t="shared" si="69"/>
        <v>0</v>
      </c>
      <c r="D231">
        <f t="shared" ca="1" si="80"/>
        <v>0.38236933288660224</v>
      </c>
      <c r="E231">
        <f t="shared" ca="1" si="80"/>
        <v>0.91546871399182406</v>
      </c>
      <c r="F231">
        <f t="shared" ca="1" si="80"/>
        <v>0.76102407205977596</v>
      </c>
      <c r="G231">
        <f t="shared" ca="1" si="80"/>
        <v>0.41154601769331667</v>
      </c>
      <c r="H231">
        <f t="shared" ca="1" si="80"/>
        <v>0.81384511399554194</v>
      </c>
      <c r="I231">
        <f t="shared" ca="1" si="80"/>
        <v>0.30849033636507628</v>
      </c>
      <c r="M231" t="str">
        <f t="shared" ca="1" si="70"/>
        <v>삭제</v>
      </c>
      <c r="N231" t="str">
        <f t="shared" ca="1" si="71"/>
        <v>삭제</v>
      </c>
      <c r="O231" t="str">
        <f t="shared" ca="1" si="72"/>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INT(VLOOKUP($M231,$AN:$BA,MATCH($AX$1,$AN$1:$BA$1,0),0)*(VLOOKUP($N231,[2]ActorTable!$1:$1048576,MATCH("표준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VLOOKUP($M231,$AN:$BA,MATCH($AZ$1,$AN$1:$BA$1,0),0)+INT($H231*(VLOOKUP($M231,$AN:$BA,MATCH($BA$1,$AN$1:$BA$1,0),0)-VLOOKUP($M231,$AN:$BA,MATCH($AZ$1,$AN$1:$BA$1,0),0)+1))),
IF($M231="지정 캐릭터 PP",
  IF(AND(OR($B231=10,$B231=11),$M231=OFFSET($M231,-1,0)),OFFSET(Q231,-1,0),
    INT($O231*VLOOKUP($M231,$AN:$BA,MATCH($AX$1,$AN$1:$BA$1,0),0)*IF($O231&lt;=15,1,1+($O231-15)^0.5/8)*CHOOSE(MID($N231,7,1)+1,1,1.25,2))),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영웅등급"),VLOOKUP($M231,$AN:$BA,MATCH($AX$1,$AN$1:$BA$1,0),0),
IF(OR($M231="지정 캐릭터",IF(ISERROR(FIND("지정 캐릭터 LBP",$M231)),0,1)),
  IF(AND(OR($B231=10,$B231=11),$M231=OFFSET($M231,-1,0)),OFFSET(R231,-1,0),
    INT(VLOOKUP($M231,$AN:$BA,MATCH($AX$1,$AN$1:$BA$1,0),0)*(VLOOKUP($N231,[2]ActorTable!$1:$1048576,MATCH("표준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VLOOKUP($M231,$AN:$BA,MATCH($AX$1,$AN$1:$BA$1,0),0)+INT($I231*(VLOOKUP($M231,$AN:$BA,MATCH($AY$1,$AN$1:$BA$1,0),0)-VLOOKUP($M231,$AN:$BA,MATCH($AX$1,$AN$1:$BA$1,0),0)+1))),
IF($M231="지정 캐릭터 PP",
  IF(AND(OR($B231=10,$B231=11),$M231=OFFSET($M231,-1,0)),OFFSET(R231,-1,0),
    INT($O231*VLOOKUP($M231,$AN:$BA,MATCH($AX$1,$AN$1:$BA$1,0),0)*IF($O231&lt;=15,1,1+($O231-15)^0.5/8)*CHOOSE(MID($N231,7,1)+1,1,1.25,2)*(VLOOKUP($M231,$AN:$BA,MATCH($AY$1,$AN$1:$BA$1,0),0)+$I231*(VLOOKUP($M231,$AN:$BA,MATCH($AZ$1,$AN$1:$BA$1,0),0)-VLOOKUP($M231,$AN:$BA,MATCH($AY$1,$AN$1:$BA$1,0),0))))),
IF(OR($M231="안 지정 캐릭터 PP 일반등급",$M231="안 지정 캐릭터 PP 영웅등급"),
  IF(AND(OR($B231=10,$B231=11),$M231=OFFSET($M231,-1,0)),OFFSET(R231,-1,0),
    $O231*VLOOKUP($M231,$AN:$BA,MATCH($AX$1,$AN$1:$BA$1,0),0)),
"그외없음")))))))</f>
        <v>삭제</v>
      </c>
      <c r="S231" t="str">
        <f ca="1">IF(OR(ISNUMBER(N231),N231="삭제"),"",
IF(LEFT(N231,5)="Equip",
  IF($BN$1&lt;VLOOKUP(N231,[1]EquipTable!$1:$1048576,MATCH("업데이트순번",[1]EquipTable!$1:$1,0),0),"업데이트순번이상",""),
IF(LEFT(N231,5)="Actor",
  IF($BW$1&lt;VLOOKUP(N231,[2]ActorTable!$1:$1048576,MATCH("업데이트순번",[2]ActorTable!$1:$1,0),0),"업데이트순번이상",""),
"그외없음")))</f>
        <v/>
      </c>
      <c r="T231">
        <f t="shared" ca="1" si="73"/>
        <v>0</v>
      </c>
      <c r="AA231" t="str">
        <f t="shared" ca="1" si="74"/>
        <v/>
      </c>
      <c r="AH231" t="str">
        <f t="shared" si="75"/>
        <v/>
      </c>
      <c r="AI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J231">
        <v>1</v>
      </c>
      <c r="AK231"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v>
      </c>
      <c r="AL231" t="str">
        <f t="shared" ca="1" si="76"/>
        <v>{"dy":23,"sl":9}</v>
      </c>
    </row>
    <row r="232" spans="1:38">
      <c r="A232">
        <v>24</v>
      </c>
      <c r="B232">
        <v>0</v>
      </c>
      <c r="C232">
        <f t="shared" si="69"/>
        <v>0</v>
      </c>
      <c r="D232">
        <f t="shared" ref="D232:I241" ca="1" si="81">RAND()</f>
        <v>0.28521702825865136</v>
      </c>
      <c r="E232">
        <f t="shared" ca="1" si="81"/>
        <v>0.5671492401593381</v>
      </c>
      <c r="F232">
        <f t="shared" ca="1" si="81"/>
        <v>0.94051925017502869</v>
      </c>
      <c r="G232">
        <f t="shared" ca="1" si="81"/>
        <v>6.9102027871358107E-2</v>
      </c>
      <c r="H232">
        <f t="shared" ca="1" si="81"/>
        <v>0.85707573611709531</v>
      </c>
      <c r="I232">
        <f t="shared" ca="1" si="81"/>
        <v>0.77729714269435579</v>
      </c>
      <c r="M232" t="str">
        <f t="shared" ca="1" si="70"/>
        <v>지정 장비</v>
      </c>
      <c r="N232" t="str">
        <f t="shared" ca="1" si="71"/>
        <v>Equip5001</v>
      </c>
      <c r="O232">
        <f t="shared" ca="1" si="72"/>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GO</v>
      </c>
      <c r="Q232" t="str">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INT(VLOOKUP($M232,$AN:$BA,MATCH($AX$1,$AN$1:$BA$1,0),0)*(VLOOKUP($N232,[2]ActorTable!$1:$1048576,MATCH("표준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VLOOKUP($M232,$AN:$BA,MATCH($AZ$1,$AN$1:$BA$1,0),0)+INT($H232*(VLOOKUP($M232,$AN:$BA,MATCH($BA$1,$AN$1:$BA$1,0),0)-VLOOKUP($M232,$AN:$BA,MATCH($AZ$1,$AN$1:$BA$1,0),0)+1))),
IF($M232="지정 캐릭터 PP",
  IF(AND(OR($B232=10,$B232=11),$M232=OFFSET($M232,-1,0)),OFFSET(Q232,-1,0),
    INT($O232*VLOOKUP($M232,$AN:$BA,MATCH($AX$1,$AN$1:$BA$1,0),0)*IF($O232&lt;=15,1,1+($O232-15)^0.5/8)*CHOOSE(MID($N232,7,1)+1,1,1.25,2))),
"그외없음")))))))</f>
        <v>삭제</v>
      </c>
      <c r="R232">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영웅등급"),VLOOKUP($M232,$AN:$BA,MATCH($AX$1,$AN$1:$BA$1,0),0),
IF(OR($M232="지정 캐릭터",IF(ISERROR(FIND("지정 캐릭터 LBP",$M232)),0,1)),
  IF(AND(OR($B232=10,$B232=11),$M232=OFFSET($M232,-1,0)),OFFSET(R232,-1,0),
    INT(VLOOKUP($M232,$AN:$BA,MATCH($AX$1,$AN$1:$BA$1,0),0)*(VLOOKUP($N232,[2]ActorTable!$1:$1048576,MATCH("표준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VLOOKUP($M232,$AN:$BA,MATCH($AX$1,$AN$1:$BA$1,0),0)+INT($I232*(VLOOKUP($M232,$AN:$BA,MATCH($AY$1,$AN$1:$BA$1,0),0)-VLOOKUP($M232,$AN:$BA,MATCH($AX$1,$AN$1:$BA$1,0),0)+1))),
IF($M232="지정 캐릭터 PP",
  IF(AND(OR($B232=10,$B232=11),$M232=OFFSET($M232,-1,0)),OFFSET(R232,-1,0),
    INT($O232*VLOOKUP($M232,$AN:$BA,MATCH($AX$1,$AN$1:$BA$1,0),0)*IF($O232&lt;=15,1,1+($O232-15)^0.5/8)*CHOOSE(MID($N232,7,1)+1,1,1.25,2)*(VLOOKUP($M232,$AN:$BA,MATCH($AY$1,$AN$1:$BA$1,0),0)+$I232*(VLOOKUP($M232,$AN:$BA,MATCH($AZ$1,$AN$1:$BA$1,0),0)-VLOOKUP($M232,$AN:$BA,MATCH($AY$1,$AN$1:$BA$1,0),0))))),
IF(OR($M232="안 지정 캐릭터 PP 일반등급",$M232="안 지정 캐릭터 PP 영웅등급"),
  IF(AND(OR($B232=10,$B232=11),$M232=OFFSET($M232,-1,0)),OFFSET(R232,-1,0),
    $O232*VLOOKUP($M232,$AN:$BA,MATCH($AX$1,$AN$1:$BA$1,0),0)),
"그외없음")))))))</f>
        <v>900</v>
      </c>
      <c r="S232" t="str">
        <f ca="1">IF(OR(ISNUMBER(N232),N232="삭제"),"",
IF(LEFT(N232,5)="Equip",
  IF($BN$1&lt;VLOOKUP(N232,[1]EquipTable!$1:$1048576,MATCH("업데이트순번",[1]EquipTable!$1:$1,0),0),"업데이트순번이상",""),
IF(LEFT(N232,5)="Actor",
  IF($BW$1&lt;VLOOKUP(N232,[2]ActorTable!$1:$1048576,MATCH("업데이트순번",[2]ActorTable!$1:$1,0),0),"업데이트순번이상",""),
"그외없음")))</f>
        <v/>
      </c>
      <c r="T232">
        <f t="shared" ca="1" si="73"/>
        <v>0</v>
      </c>
      <c r="U232" t="s">
        <v>83</v>
      </c>
      <c r="V232" t="s">
        <v>198</v>
      </c>
      <c r="W232">
        <v>1</v>
      </c>
      <c r="X232" t="s">
        <v>133</v>
      </c>
      <c r="Z232">
        <v>11</v>
      </c>
      <c r="AA232" t="str">
        <f t="shared" ca="1" si="74"/>
        <v>fe</v>
      </c>
      <c r="AB232" t="s">
        <v>83</v>
      </c>
      <c r="AC232" t="s">
        <v>272</v>
      </c>
      <c r="AD232">
        <v>1</v>
      </c>
      <c r="AE232" t="s">
        <v>129</v>
      </c>
      <c r="AG232">
        <v>900</v>
      </c>
      <c r="AH232" t="str">
        <f t="shared" si="75"/>
        <v/>
      </c>
      <c r="AI232" t="str">
        <f ca="1">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푸른 보석 지팡이</v>
      </c>
      <c r="AJ232">
        <v>1</v>
      </c>
      <c r="AK232"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v>
      </c>
      <c r="AL232" t="str">
        <f t="shared" ca="1" si="76"/>
        <v>{"dy":24,"sl":0,"tp":"fe","vl":"Equip3001","cn":1,"pt":"GO","pr":900}</v>
      </c>
    </row>
    <row r="233" spans="1:38">
      <c r="A233">
        <v>24</v>
      </c>
      <c r="B233">
        <v>1</v>
      </c>
      <c r="C233">
        <f t="shared" si="69"/>
        <v>0</v>
      </c>
      <c r="D233">
        <f t="shared" ca="1" si="81"/>
        <v>0.58174254813374981</v>
      </c>
      <c r="E233">
        <f t="shared" ca="1" si="81"/>
        <v>0.32915051674864138</v>
      </c>
      <c r="F233">
        <f t="shared" ca="1" si="81"/>
        <v>0.54158948698207943</v>
      </c>
      <c r="G233">
        <f t="shared" ca="1" si="81"/>
        <v>2.8705005397476335E-2</v>
      </c>
      <c r="H233">
        <f t="shared" ca="1" si="81"/>
        <v>0.52838908432036247</v>
      </c>
      <c r="I233">
        <f t="shared" ca="1" si="81"/>
        <v>0.72773821724681342</v>
      </c>
      <c r="M233" t="str">
        <f t="shared" ca="1" si="70"/>
        <v>지정 장비</v>
      </c>
      <c r="N233" t="str">
        <f t="shared" ca="1" si="71"/>
        <v>Equip2302</v>
      </c>
      <c r="O233">
        <f t="shared" ca="1" si="72"/>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DI</v>
      </c>
      <c r="Q233" t="str">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INT(VLOOKUP($M233,$AN:$BA,MATCH($AX$1,$AN$1:$BA$1,0),0)*(VLOOKUP($N233,[2]ActorTable!$1:$1048576,MATCH("표준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VLOOKUP($M233,$AN:$BA,MATCH($AZ$1,$AN$1:$BA$1,0),0)+INT($H233*(VLOOKUP($M233,$AN:$BA,MATCH($BA$1,$AN$1:$BA$1,0),0)-VLOOKUP($M233,$AN:$BA,MATCH($AZ$1,$AN$1:$BA$1,0),0)+1))),
IF($M233="지정 캐릭터 PP",
  IF(AND(OR($B233=10,$B233=11),$M233=OFFSET($M233,-1,0)),OFFSET(Q233,-1,0),
    INT($O233*VLOOKUP($M233,$AN:$BA,MATCH($AX$1,$AN$1:$BA$1,0),0)*IF($O233&lt;=15,1,1+($O233-15)^0.5/8)*CHOOSE(MID($N233,7,1)+1,1,1.25,2))),
"그외없음")))))))</f>
        <v>삭제</v>
      </c>
      <c r="R233">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영웅등급"),VLOOKUP($M233,$AN:$BA,MATCH($AX$1,$AN$1:$BA$1,0),0),
IF(OR($M233="지정 캐릭터",IF(ISERROR(FIND("지정 캐릭터 LBP",$M233)),0,1)),
  IF(AND(OR($B233=10,$B233=11),$M233=OFFSET($M233,-1,0)),OFFSET(R233,-1,0),
    INT(VLOOKUP($M233,$AN:$BA,MATCH($AX$1,$AN$1:$BA$1,0),0)*(VLOOKUP($N233,[2]ActorTable!$1:$1048576,MATCH("표준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VLOOKUP($M233,$AN:$BA,MATCH($AX$1,$AN$1:$BA$1,0),0)+INT($I233*(VLOOKUP($M233,$AN:$BA,MATCH($AY$1,$AN$1:$BA$1,0),0)-VLOOKUP($M233,$AN:$BA,MATCH($AX$1,$AN$1:$BA$1,0),0)+1))),
IF($M233="지정 캐릭터 PP",
  IF(AND(OR($B233=10,$B233=11),$M233=OFFSET($M233,-1,0)),OFFSET(R233,-1,0),
    INT($O233*VLOOKUP($M233,$AN:$BA,MATCH($AX$1,$AN$1:$BA$1,0),0)*IF($O233&lt;=15,1,1+($O233-15)^0.5/8)*CHOOSE(MID($N233,7,1)+1,1,1.25,2)*(VLOOKUP($M233,$AN:$BA,MATCH($AY$1,$AN$1:$BA$1,0),0)+$I233*(VLOOKUP($M233,$AN:$BA,MATCH($AZ$1,$AN$1:$BA$1,0),0)-VLOOKUP($M233,$AN:$BA,MATCH($AY$1,$AN$1:$BA$1,0),0))))),
IF(OR($M233="안 지정 캐릭터 PP 일반등급",$M233="안 지정 캐릭터 PP 영웅등급"),
  IF(AND(OR($B233=10,$B233=11),$M233=OFFSET($M233,-1,0)),OFFSET(R233,-1,0),
    $O233*VLOOKUP($M233,$AN:$BA,MATCH($AX$1,$AN$1:$BA$1,0),0)),
"그외없음")))))))</f>
        <v>12</v>
      </c>
      <c r="S233" t="str">
        <f ca="1">IF(OR(ISNUMBER(N233),N233="삭제"),"",
IF(LEFT(N233,5)="Equip",
  IF($BN$1&lt;VLOOKUP(N233,[1]EquipTable!$1:$1048576,MATCH("업데이트순번",[1]EquipTable!$1:$1,0),0),"업데이트순번이상",""),
IF(LEFT(N233,5)="Actor",
  IF($BW$1&lt;VLOOKUP(N233,[2]ActorTable!$1:$1048576,MATCH("업데이트순번",[2]ActorTable!$1:$1,0),0),"업데이트순번이상",""),
"그외없음")))</f>
        <v/>
      </c>
      <c r="T233">
        <f t="shared" ca="1" si="73"/>
        <v>0</v>
      </c>
      <c r="U233" t="s">
        <v>83</v>
      </c>
      <c r="V233" t="s">
        <v>103</v>
      </c>
      <c r="W233">
        <v>1</v>
      </c>
      <c r="X233" t="s">
        <v>129</v>
      </c>
      <c r="Z233">
        <v>7200</v>
      </c>
      <c r="AA233" t="str">
        <f t="shared" ca="1" si="74"/>
        <v>fe</v>
      </c>
      <c r="AB233" t="s">
        <v>83</v>
      </c>
      <c r="AC233" t="s">
        <v>263</v>
      </c>
      <c r="AD233">
        <v>1</v>
      </c>
      <c r="AE233" t="s">
        <v>129</v>
      </c>
      <c r="AG233">
        <v>900</v>
      </c>
      <c r="AH233" t="str">
        <f t="shared" si="75"/>
        <v/>
      </c>
      <c r="AI233" t="str">
        <f ca="1">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떠오르는 태양</v>
      </c>
      <c r="AJ233">
        <v>1</v>
      </c>
      <c r="AK233"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v>
      </c>
      <c r="AL233" t="str">
        <f t="shared" ca="1" si="76"/>
        <v>{"dy":24,"sl":1,"tp":"fe","vl":"Equip3002","cn":1,"pt":"GO","pr":900}</v>
      </c>
    </row>
    <row r="234" spans="1:38">
      <c r="A234">
        <v>24</v>
      </c>
      <c r="B234">
        <v>2</v>
      </c>
      <c r="C234">
        <f t="shared" si="69"/>
        <v>0</v>
      </c>
      <c r="D234">
        <f t="shared" ca="1" si="81"/>
        <v>0.37848660317550387</v>
      </c>
      <c r="E234">
        <f t="shared" ca="1" si="81"/>
        <v>0.22596492592353568</v>
      </c>
      <c r="F234">
        <f t="shared" ca="1" si="81"/>
        <v>0.98057732508045403</v>
      </c>
      <c r="G234">
        <f t="shared" ca="1" si="81"/>
        <v>0.23082839326789206</v>
      </c>
      <c r="H234">
        <f t="shared" ca="1" si="81"/>
        <v>0.56621952590381175</v>
      </c>
      <c r="I234">
        <f t="shared" ca="1" si="81"/>
        <v>0.84197309272285525</v>
      </c>
      <c r="M234" t="str">
        <f t="shared" ca="1" si="70"/>
        <v>안 지정 캐릭터 PP 영웅등급</v>
      </c>
      <c r="N234">
        <f t="shared" ca="1" si="71"/>
        <v>22596</v>
      </c>
      <c r="O234">
        <f t="shared" ca="1" si="72"/>
        <v>10</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INT(VLOOKUP($M234,$AN:$BA,MATCH($AX$1,$AN$1:$BA$1,0),0)*(VLOOKUP($N234,[2]ActorTable!$1:$1048576,MATCH("표준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VLOOKUP($M234,$AN:$BA,MATCH($AZ$1,$AN$1:$BA$1,0),0)+INT($H234*(VLOOKUP($M234,$AN:$BA,MATCH($BA$1,$AN$1:$BA$1,0),0)-VLOOKUP($M234,$AN:$BA,MATCH($AZ$1,$AN$1:$BA$1,0),0)+1))),
IF($M234="지정 캐릭터 PP",
  IF(AND(OR($B234=10,$B234=11),$M234=OFFSET($M234,-1,0)),OFFSET(Q234,-1,0),
    INT($O234*VLOOKUP($M234,$AN:$BA,MATCH($AX$1,$AN$1:$BA$1,0),0)*IF($O234&lt;=15,1,1+($O234-15)^0.5/8)*CHOOSE(MID($N234,7,1)+1,1,1.25,2))),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영웅등급"),VLOOKUP($M234,$AN:$BA,MATCH($AX$1,$AN$1:$BA$1,0),0),
IF(OR($M234="지정 캐릭터",IF(ISERROR(FIND("지정 캐릭터 LBP",$M234)),0,1)),
  IF(AND(OR($B234=10,$B234=11),$M234=OFFSET($M234,-1,0)),OFFSET(R234,-1,0),
    INT(VLOOKUP($M234,$AN:$BA,MATCH($AX$1,$AN$1:$BA$1,0),0)*(VLOOKUP($N234,[2]ActorTable!$1:$1048576,MATCH("표준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VLOOKUP($M234,$AN:$BA,MATCH($AX$1,$AN$1:$BA$1,0),0)+INT($I234*(VLOOKUP($M234,$AN:$BA,MATCH($AY$1,$AN$1:$BA$1,0),0)-VLOOKUP($M234,$AN:$BA,MATCH($AX$1,$AN$1:$BA$1,0),0)+1))),
IF($M234="지정 캐릭터 PP",
  IF(AND(OR($B234=10,$B234=11),$M234=OFFSET($M234,-1,0)),OFFSET(R234,-1,0),
    INT($O234*VLOOKUP($M234,$AN:$BA,MATCH($AX$1,$AN$1:$BA$1,0),0)*IF($O234&lt;=15,1,1+($O234-15)^0.5/8)*CHOOSE(MID($N234,7,1)+1,1,1.25,2)*(VLOOKUP($M234,$AN:$BA,MATCH($AY$1,$AN$1:$BA$1,0),0)+$I234*(VLOOKUP($M234,$AN:$BA,MATCH($AZ$1,$AN$1:$BA$1,0),0)-VLOOKUP($M234,$AN:$BA,MATCH($AY$1,$AN$1:$BA$1,0),0))))),
IF(OR($M234="안 지정 캐릭터 PP 일반등급",$M234="안 지정 캐릭터 PP 영웅등급"),
  IF(AND(OR($B234=10,$B234=11),$M234=OFFSET($M234,-1,0)),OFFSET(R234,-1,0),
    $O234*VLOOKUP($M234,$AN:$BA,MATCH($AX$1,$AN$1:$BA$1,0),0)),
"그외없음")))))))</f>
        <v>1000</v>
      </c>
      <c r="S234" t="str">
        <f ca="1">IF(OR(ISNUMBER(N234),N234="삭제"),"",
IF(LEFT(N234,5)="Equip",
  IF($BN$1&lt;VLOOKUP(N234,[1]EquipTable!$1:$1048576,MATCH("업데이트순번",[1]EquipTable!$1:$1,0),0),"업데이트순번이상",""),
IF(LEFT(N234,5)="Actor",
  IF($BW$1&lt;VLOOKUP(N234,[2]ActorTable!$1:$1048576,MATCH("업데이트순번",[2]ActorTable!$1:$1,0),0),"업데이트순번이상",""),
"그외없음")))</f>
        <v/>
      </c>
      <c r="T234">
        <f t="shared" ca="1" si="73"/>
        <v>0</v>
      </c>
      <c r="U234" t="s">
        <v>92</v>
      </c>
      <c r="V234">
        <v>32649</v>
      </c>
      <c r="W234">
        <v>10</v>
      </c>
      <c r="X234" t="s">
        <v>129</v>
      </c>
      <c r="Z234">
        <v>1000</v>
      </c>
      <c r="AA234" t="str">
        <f t="shared" ca="1" si="74"/>
        <v>uph</v>
      </c>
      <c r="AB234" t="s">
        <v>92</v>
      </c>
      <c r="AC234">
        <v>23688</v>
      </c>
      <c r="AD234">
        <v>10</v>
      </c>
      <c r="AE234" t="s">
        <v>129</v>
      </c>
      <c r="AG234">
        <v>1000</v>
      </c>
      <c r="AH234" t="str">
        <f t="shared" si="75"/>
        <v/>
      </c>
      <c r="AI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J234">
        <v>1</v>
      </c>
      <c r="AK234"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v>
      </c>
      <c r="AL234" t="str">
        <f t="shared" ca="1" si="76"/>
        <v>{"dy":24,"sl":2,"tp":"uph","vl":"23688","cn":10,"pt":"GO","pr":1000}</v>
      </c>
    </row>
    <row r="235" spans="1:38">
      <c r="A235">
        <v>24</v>
      </c>
      <c r="B235">
        <v>3</v>
      </c>
      <c r="C235">
        <f t="shared" si="69"/>
        <v>0</v>
      </c>
      <c r="D235">
        <f t="shared" ca="1" si="81"/>
        <v>0.25709912400231272</v>
      </c>
      <c r="E235">
        <f t="shared" ca="1" si="81"/>
        <v>0.75037751900413152</v>
      </c>
      <c r="F235">
        <f t="shared" ca="1" si="81"/>
        <v>0.11883189818378193</v>
      </c>
      <c r="G235">
        <f t="shared" ca="1" si="81"/>
        <v>0.30457009165826276</v>
      </c>
      <c r="H235">
        <f t="shared" ca="1" si="81"/>
        <v>0.46953721590672093</v>
      </c>
      <c r="I235">
        <f t="shared" ca="1" si="81"/>
        <v>0.22238882186348552</v>
      </c>
      <c r="M235" t="str">
        <f t="shared" ca="1" si="70"/>
        <v>안 지정 캐릭터 PP 일반등급</v>
      </c>
      <c r="N235">
        <f t="shared" ca="1" si="71"/>
        <v>75037</v>
      </c>
      <c r="O235">
        <f t="shared" ca="1" si="72"/>
        <v>13</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INT(VLOOKUP($M235,$AN:$BA,MATCH($AX$1,$AN$1:$BA$1,0),0)*(VLOOKUP($N235,[2]ActorTable!$1:$1048576,MATCH("표준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VLOOKUP($M235,$AN:$BA,MATCH($AZ$1,$AN$1:$BA$1,0),0)+INT($H235*(VLOOKUP($M235,$AN:$BA,MATCH($BA$1,$AN$1:$BA$1,0),0)-VLOOKUP($M235,$AN:$BA,MATCH($AZ$1,$AN$1:$BA$1,0),0)+1))),
IF($M235="지정 캐릭터 PP",
  IF(AND(OR($B235=10,$B235=11),$M235=OFFSET($M235,-1,0)),OFFSET(Q235,-1,0),
    INT($O235*VLOOKUP($M235,$AN:$BA,MATCH($AX$1,$AN$1:$BA$1,0),0)*IF($O235&lt;=15,1,1+($O235-15)^0.5/8)*CHOOSE(MID($N235,7,1)+1,1,1.25,2))),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영웅등급"),VLOOKUP($M235,$AN:$BA,MATCH($AX$1,$AN$1:$BA$1,0),0),
IF(OR($M235="지정 캐릭터",IF(ISERROR(FIND("지정 캐릭터 LBP",$M235)),0,1)),
  IF(AND(OR($B235=10,$B235=11),$M235=OFFSET($M235,-1,0)),OFFSET(R235,-1,0),
    INT(VLOOKUP($M235,$AN:$BA,MATCH($AX$1,$AN$1:$BA$1,0),0)*(VLOOKUP($N235,[2]ActorTable!$1:$1048576,MATCH("표준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VLOOKUP($M235,$AN:$BA,MATCH($AX$1,$AN$1:$BA$1,0),0)+INT($I235*(VLOOKUP($M235,$AN:$BA,MATCH($AY$1,$AN$1:$BA$1,0),0)-VLOOKUP($M235,$AN:$BA,MATCH($AX$1,$AN$1:$BA$1,0),0)+1))),
IF($M235="지정 캐릭터 PP",
  IF(AND(OR($B235=10,$B235=11),$M235=OFFSET($M235,-1,0)),OFFSET(R235,-1,0),
    INT($O235*VLOOKUP($M235,$AN:$BA,MATCH($AX$1,$AN$1:$BA$1,0),0)*IF($O235&lt;=15,1,1+($O235-15)^0.5/8)*CHOOSE(MID($N235,7,1)+1,1,1.25,2)*(VLOOKUP($M235,$AN:$BA,MATCH($AY$1,$AN$1:$BA$1,0),0)+$I235*(VLOOKUP($M235,$AN:$BA,MATCH($AZ$1,$AN$1:$BA$1,0),0)-VLOOKUP($M235,$AN:$BA,MATCH($AY$1,$AN$1:$BA$1,0),0))))),
IF(OR($M235="안 지정 캐릭터 PP 일반등급",$M235="안 지정 캐릭터 PP 영웅등급"),
  IF(AND(OR($B235=10,$B235=11),$M235=OFFSET($M235,-1,0)),OFFSET(R235,-1,0),
    $O235*VLOOKUP($M235,$AN:$BA,MATCH($AX$1,$AN$1:$BA$1,0),0)),
"그외없음")))))))</f>
        <v>1300</v>
      </c>
      <c r="S235" t="str">
        <f ca="1">IF(OR(ISNUMBER(N235),N235="삭제"),"",
IF(LEFT(N235,5)="Equip",
  IF($BN$1&lt;VLOOKUP(N235,[1]EquipTable!$1:$1048576,MATCH("업데이트순번",[1]EquipTable!$1:$1,0),0),"업데이트순번이상",""),
IF(LEFT(N235,5)="Actor",
  IF($BW$1&lt;VLOOKUP(N235,[2]ActorTable!$1:$1048576,MATCH("업데이트순번",[2]ActorTable!$1:$1,0),0),"업데이트순번이상",""),
"그외없음")))</f>
        <v/>
      </c>
      <c r="T235">
        <f t="shared" ca="1" si="73"/>
        <v>0</v>
      </c>
      <c r="U235" t="s">
        <v>93</v>
      </c>
      <c r="V235">
        <v>23601</v>
      </c>
      <c r="W235">
        <v>10</v>
      </c>
      <c r="X235" t="s">
        <v>129</v>
      </c>
      <c r="Z235">
        <v>1000</v>
      </c>
      <c r="AA235" t="str">
        <f t="shared" ca="1" si="74"/>
        <v>upn</v>
      </c>
      <c r="AB235" t="s">
        <v>93</v>
      </c>
      <c r="AC235">
        <v>51119</v>
      </c>
      <c r="AD235">
        <v>12</v>
      </c>
      <c r="AE235" t="s">
        <v>129</v>
      </c>
      <c r="AG235">
        <v>1200</v>
      </c>
      <c r="AH235" t="str">
        <f t="shared" si="75"/>
        <v/>
      </c>
      <c r="AI235" t="str">
        <f>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
      </c>
      <c r="AJ235">
        <v>1</v>
      </c>
      <c r="AK235"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v>
      </c>
      <c r="AL235" t="str">
        <f t="shared" ca="1" si="76"/>
        <v>{"dy":24,"sl":3,"tp":"upn","vl":"51119","cn":12,"pt":"GO","pr":1200}</v>
      </c>
    </row>
    <row r="236" spans="1:38">
      <c r="A236">
        <v>24</v>
      </c>
      <c r="B236">
        <v>4</v>
      </c>
      <c r="C236">
        <f t="shared" si="69"/>
        <v>0</v>
      </c>
      <c r="D236">
        <f t="shared" ca="1" si="81"/>
        <v>0.25683005507738399</v>
      </c>
      <c r="E236">
        <f t="shared" ca="1" si="81"/>
        <v>0.89128737081681186</v>
      </c>
      <c r="F236">
        <f t="shared" ca="1" si="81"/>
        <v>0.30826660214747537</v>
      </c>
      <c r="G236">
        <f t="shared" ca="1" si="81"/>
        <v>0.8455842697662449</v>
      </c>
      <c r="H236">
        <f t="shared" ca="1" si="81"/>
        <v>0.37938390947067469</v>
      </c>
      <c r="I236">
        <f t="shared" ca="1" si="81"/>
        <v>0.10518224763774919</v>
      </c>
      <c r="M236" t="str">
        <f t="shared" ca="1" si="70"/>
        <v>안 지정 캐릭터 PP 일반등급</v>
      </c>
      <c r="N236">
        <f t="shared" ca="1" si="71"/>
        <v>89128</v>
      </c>
      <c r="O236">
        <f t="shared" ca="1" si="72"/>
        <v>14</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INT(VLOOKUP($M236,$AN:$BA,MATCH($AX$1,$AN$1:$BA$1,0),0)*(VLOOKUP($N236,[2]ActorTable!$1:$1048576,MATCH("표준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VLOOKUP($M236,$AN:$BA,MATCH($AZ$1,$AN$1:$BA$1,0),0)+INT($H236*(VLOOKUP($M236,$AN:$BA,MATCH($BA$1,$AN$1:$BA$1,0),0)-VLOOKUP($M236,$AN:$BA,MATCH($AZ$1,$AN$1:$BA$1,0),0)+1))),
IF($M236="지정 캐릭터 PP",
  IF(AND(OR($B236=10,$B236=11),$M236=OFFSET($M236,-1,0)),OFFSET(Q236,-1,0),
    INT($O236*VLOOKUP($M236,$AN:$BA,MATCH($AX$1,$AN$1:$BA$1,0),0)*IF($O236&lt;=15,1,1+($O236-15)^0.5/8)*CHOOSE(MID($N236,7,1)+1,1,1.25,2))),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영웅등급"),VLOOKUP($M236,$AN:$BA,MATCH($AX$1,$AN$1:$BA$1,0),0),
IF(OR($M236="지정 캐릭터",IF(ISERROR(FIND("지정 캐릭터 LBP",$M236)),0,1)),
  IF(AND(OR($B236=10,$B236=11),$M236=OFFSET($M236,-1,0)),OFFSET(R236,-1,0),
    INT(VLOOKUP($M236,$AN:$BA,MATCH($AX$1,$AN$1:$BA$1,0),0)*(VLOOKUP($N236,[2]ActorTable!$1:$1048576,MATCH("표준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VLOOKUP($M236,$AN:$BA,MATCH($AX$1,$AN$1:$BA$1,0),0)+INT($I236*(VLOOKUP($M236,$AN:$BA,MATCH($AY$1,$AN$1:$BA$1,0),0)-VLOOKUP($M236,$AN:$BA,MATCH($AX$1,$AN$1:$BA$1,0),0)+1))),
IF($M236="지정 캐릭터 PP",
  IF(AND(OR($B236=10,$B236=11),$M236=OFFSET($M236,-1,0)),OFFSET(R236,-1,0),
    INT($O236*VLOOKUP($M236,$AN:$BA,MATCH($AX$1,$AN$1:$BA$1,0),0)*IF($O236&lt;=15,1,1+($O236-15)^0.5/8)*CHOOSE(MID($N236,7,1)+1,1,1.25,2)*(VLOOKUP($M236,$AN:$BA,MATCH($AY$1,$AN$1:$BA$1,0),0)+$I236*(VLOOKUP($M236,$AN:$BA,MATCH($AZ$1,$AN$1:$BA$1,0),0)-VLOOKUP($M236,$AN:$BA,MATCH($AY$1,$AN$1:$BA$1,0),0))))),
IF(OR($M236="안 지정 캐릭터 PP 일반등급",$M236="안 지정 캐릭터 PP 영웅등급"),
  IF(AND(OR($B236=10,$B236=11),$M236=OFFSET($M236,-1,0)),OFFSET(R236,-1,0),
    $O236*VLOOKUP($M236,$AN:$BA,MATCH($AX$1,$AN$1:$BA$1,0),0)),
"그외없음")))))))</f>
        <v>1400</v>
      </c>
      <c r="S236" t="str">
        <f ca="1">IF(OR(ISNUMBER(N236),N236="삭제"),"",
IF(LEFT(N236,5)="Equip",
  IF($BN$1&lt;VLOOKUP(N236,[1]EquipTable!$1:$1048576,MATCH("업데이트순번",[1]EquipTable!$1:$1,0),0),"업데이트순번이상",""),
IF(LEFT(N236,5)="Actor",
  IF($BW$1&lt;VLOOKUP(N236,[2]ActorTable!$1:$1048576,MATCH("업데이트순번",[2]ActorTable!$1:$1,0),0),"업데이트순번이상",""),
"그외없음")))</f>
        <v/>
      </c>
      <c r="T236">
        <f t="shared" ca="1" si="73"/>
        <v>0</v>
      </c>
      <c r="U236" t="s">
        <v>93</v>
      </c>
      <c r="V236">
        <v>97439</v>
      </c>
      <c r="W236">
        <v>14</v>
      </c>
      <c r="X236" t="s">
        <v>129</v>
      </c>
      <c r="Z236">
        <v>1400</v>
      </c>
      <c r="AA236" t="str">
        <f t="shared" ca="1" si="74"/>
        <v>upn</v>
      </c>
      <c r="AB236" t="s">
        <v>93</v>
      </c>
      <c r="AC236">
        <v>74232</v>
      </c>
      <c r="AD236">
        <v>13</v>
      </c>
      <c r="AE236" t="s">
        <v>129</v>
      </c>
      <c r="AG236">
        <v>1300</v>
      </c>
      <c r="AH236" t="str">
        <f t="shared" si="75"/>
        <v/>
      </c>
      <c r="AI236" t="str">
        <f>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
      </c>
      <c r="AJ236">
        <v>1</v>
      </c>
      <c r="AK236"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v>
      </c>
      <c r="AL236" t="str">
        <f t="shared" ca="1" si="76"/>
        <v>{"dy":24,"sl":4,"tp":"upn","vl":"74232","cn":13,"pt":"GO","pr":1300}</v>
      </c>
    </row>
    <row r="237" spans="1:38">
      <c r="A237">
        <v>24</v>
      </c>
      <c r="B237">
        <v>5</v>
      </c>
      <c r="C237">
        <f t="shared" si="69"/>
        <v>0</v>
      </c>
      <c r="D237">
        <f t="shared" ca="1" si="81"/>
        <v>0.3756047780675329</v>
      </c>
      <c r="E237">
        <f t="shared" ca="1" si="81"/>
        <v>0.97994054000096165</v>
      </c>
      <c r="F237">
        <f t="shared" ca="1" si="81"/>
        <v>0.15086537675209899</v>
      </c>
      <c r="G237">
        <f t="shared" ca="1" si="81"/>
        <v>0.86082011147366511</v>
      </c>
      <c r="H237">
        <f t="shared" ca="1" si="81"/>
        <v>0.78530088213836924</v>
      </c>
      <c r="I237">
        <f t="shared" ca="1" si="81"/>
        <v>0.75375481862660498</v>
      </c>
      <c r="M237" t="str">
        <f t="shared" ca="1" si="70"/>
        <v>지정 장비</v>
      </c>
      <c r="N237" t="str">
        <f t="shared" ca="1" si="71"/>
        <v>Equip8301</v>
      </c>
      <c r="O237">
        <f t="shared" ca="1" si="72"/>
        <v>1</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INT(VLOOKUP($M237,$AN:$BA,MATCH($AX$1,$AN$1:$BA$1,0),0)*(VLOOKUP($N237,[2]ActorTable!$1:$1048576,MATCH("표준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VLOOKUP($M237,$AN:$BA,MATCH($AZ$1,$AN$1:$BA$1,0),0)+INT($H237*(VLOOKUP($M237,$AN:$BA,MATCH($BA$1,$AN$1:$BA$1,0),0)-VLOOKUP($M237,$AN:$BA,MATCH($AZ$1,$AN$1:$BA$1,0),0)+1))),
IF($M237="지정 캐릭터 PP",
  IF(AND(OR($B237=10,$B237=11),$M237=OFFSET($M237,-1,0)),OFFSET(Q237,-1,0),
    INT($O237*VLOOKUP($M237,$AN:$BA,MATCH($AX$1,$AN$1:$BA$1,0),0)*IF($O237&lt;=15,1,1+($O237-15)^0.5/8)*CHOOSE(MID($N237,7,1)+1,1,1.25,2))),
"그외없음")))))))</f>
        <v>삭제</v>
      </c>
      <c r="R237">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영웅등급"),VLOOKUP($M237,$AN:$BA,MATCH($AX$1,$AN$1:$BA$1,0),0),
IF(OR($M237="지정 캐릭터",IF(ISERROR(FIND("지정 캐릭터 LBP",$M237)),0,1)),
  IF(AND(OR($B237=10,$B237=11),$M237=OFFSET($M237,-1,0)),OFFSET(R237,-1,0),
    INT(VLOOKUP($M237,$AN:$BA,MATCH($AX$1,$AN$1:$BA$1,0),0)*(VLOOKUP($N237,[2]ActorTable!$1:$1048576,MATCH("표준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VLOOKUP($M237,$AN:$BA,MATCH($AX$1,$AN$1:$BA$1,0),0)+INT($I237*(VLOOKUP($M237,$AN:$BA,MATCH($AY$1,$AN$1:$BA$1,0),0)-VLOOKUP($M237,$AN:$BA,MATCH($AX$1,$AN$1:$BA$1,0),0)+1))),
IF($M237="지정 캐릭터 PP",
  IF(AND(OR($B237=10,$B237=11),$M237=OFFSET($M237,-1,0)),OFFSET(R237,-1,0),
    INT($O237*VLOOKUP($M237,$AN:$BA,MATCH($AX$1,$AN$1:$BA$1,0),0)*IF($O237&lt;=15,1,1+($O237-15)^0.5/8)*CHOOSE(MID($N237,7,1)+1,1,1.25,2)*(VLOOKUP($M237,$AN:$BA,MATCH($AY$1,$AN$1:$BA$1,0),0)+$I237*(VLOOKUP($M237,$AN:$BA,MATCH($AZ$1,$AN$1:$BA$1,0),0)-VLOOKUP($M237,$AN:$BA,MATCH($AY$1,$AN$1:$BA$1,0),0))))),
IF(OR($M237="안 지정 캐릭터 PP 일반등급",$M237="안 지정 캐릭터 PP 영웅등급"),
  IF(AND(OR($B237=10,$B237=11),$M237=OFFSET($M237,-1,0)),OFFSET(R237,-1,0),
    $O237*VLOOKUP($M237,$AN:$BA,MATCH($AX$1,$AN$1:$BA$1,0),0)),
"그외없음")))))))</f>
        <v>74700</v>
      </c>
      <c r="S237" t="str">
        <f ca="1">IF(OR(ISNUMBER(N237),N237="삭제"),"",
IF(LEFT(N237,5)="Equip",
  IF($BN$1&lt;VLOOKUP(N237,[1]EquipTable!$1:$1048576,MATCH("업데이트순번",[1]EquipTable!$1:$1,0),0),"업데이트순번이상",""),
IF(LEFT(N237,5)="Actor",
  IF($BW$1&lt;VLOOKUP(N237,[2]ActorTable!$1:$1048576,MATCH("업데이트순번",[2]ActorTable!$1:$1,0),0),"업데이트순번이상",""),
"그외없음")))</f>
        <v/>
      </c>
      <c r="T237">
        <f t="shared" ca="1" si="73"/>
        <v>0</v>
      </c>
      <c r="U237" t="s">
        <v>83</v>
      </c>
      <c r="V237" t="s">
        <v>117</v>
      </c>
      <c r="W237">
        <v>1</v>
      </c>
      <c r="X237" t="s">
        <v>129</v>
      </c>
      <c r="Z237">
        <v>1100</v>
      </c>
      <c r="AA237" t="str">
        <f t="shared" ca="1" si="74"/>
        <v>uph</v>
      </c>
      <c r="AB237" t="s">
        <v>92</v>
      </c>
      <c r="AC237">
        <v>5051</v>
      </c>
      <c r="AD237">
        <v>9</v>
      </c>
      <c r="AE237" t="s">
        <v>129</v>
      </c>
      <c r="AG237">
        <v>900</v>
      </c>
      <c r="AH237" t="str">
        <f t="shared" si="75"/>
        <v/>
      </c>
      <c r="AI237" t="str">
        <f>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
      </c>
      <c r="AJ237">
        <v>1</v>
      </c>
      <c r="AK237"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v>
      </c>
      <c r="AL237" t="str">
        <f t="shared" ca="1" si="76"/>
        <v>{"dy":24,"sl":5,"tp":"uph","vl":"5051","cn":9,"pt":"GO","pr":900}</v>
      </c>
    </row>
    <row r="238" spans="1:38">
      <c r="A238">
        <v>24</v>
      </c>
      <c r="B238">
        <v>6</v>
      </c>
      <c r="C238">
        <f t="shared" si="69"/>
        <v>0</v>
      </c>
      <c r="D238">
        <f t="shared" ca="1" si="81"/>
        <v>0.10320246051178417</v>
      </c>
      <c r="E238">
        <f t="shared" ca="1" si="81"/>
        <v>0.85694869966910692</v>
      </c>
      <c r="F238">
        <f t="shared" ca="1" si="81"/>
        <v>0.80354627351590668</v>
      </c>
      <c r="G238">
        <f t="shared" ca="1" si="81"/>
        <v>0.32570202015885985</v>
      </c>
      <c r="H238">
        <f t="shared" ca="1" si="81"/>
        <v>0.34860811423690286</v>
      </c>
      <c r="I238">
        <f t="shared" ca="1" si="81"/>
        <v>0.87250937093694703</v>
      </c>
      <c r="M238" t="str">
        <f t="shared" ca="1" si="70"/>
        <v>지정 장비</v>
      </c>
      <c r="N238" t="str">
        <f t="shared" ca="1" si="71"/>
        <v>Equip7202</v>
      </c>
      <c r="O238">
        <f t="shared" ca="1" si="72"/>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GO</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INT(VLOOKUP($M238,$AN:$BA,MATCH($AX$1,$AN$1:$BA$1,0),0)*(VLOOKUP($N238,[2]ActorTable!$1:$1048576,MATCH("표준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VLOOKUP($M238,$AN:$BA,MATCH($AZ$1,$AN$1:$BA$1,0),0)+INT($H238*(VLOOKUP($M238,$AN:$BA,MATCH($BA$1,$AN$1:$BA$1,0),0)-VLOOKUP($M238,$AN:$BA,MATCH($AZ$1,$AN$1:$BA$1,0),0)+1))),
IF($M238="지정 캐릭터 PP",
  IF(AND(OR($B238=10,$B238=11),$M238=OFFSET($M238,-1,0)),OFFSET(Q238,-1,0),
    INT($O238*VLOOKUP($M238,$AN:$BA,MATCH($AX$1,$AN$1:$BA$1,0),0)*IF($O238&lt;=15,1,1+($O238-15)^0.5/8)*CHOOSE(MID($N238,7,1)+1,1,1.25,2))),
"그외없음")))))))</f>
        <v>삭제</v>
      </c>
      <c r="R238">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영웅등급"),VLOOKUP($M238,$AN:$BA,MATCH($AX$1,$AN$1:$BA$1,0),0),
IF(OR($M238="지정 캐릭터",IF(ISERROR(FIND("지정 캐릭터 LBP",$M238)),0,1)),
  IF(AND(OR($B238=10,$B238=11),$M238=OFFSET($M238,-1,0)),OFFSET(R238,-1,0),
    INT(VLOOKUP($M238,$AN:$BA,MATCH($AX$1,$AN$1:$BA$1,0),0)*(VLOOKUP($N238,[2]ActorTable!$1:$1048576,MATCH("표준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VLOOKUP($M238,$AN:$BA,MATCH($AX$1,$AN$1:$BA$1,0),0)+INT($I238*(VLOOKUP($M238,$AN:$BA,MATCH($AY$1,$AN$1:$BA$1,0),0)-VLOOKUP($M238,$AN:$BA,MATCH($AX$1,$AN$1:$BA$1,0),0)+1))),
IF($M238="지정 캐릭터 PP",
  IF(AND(OR($B238=10,$B238=11),$M238=OFFSET($M238,-1,0)),OFFSET(R238,-1,0),
    INT($O238*VLOOKUP($M238,$AN:$BA,MATCH($AX$1,$AN$1:$BA$1,0),0)*IF($O238&lt;=15,1,1+($O238-15)^0.5/8)*CHOOSE(MID($N238,7,1)+1,1,1.25,2)*(VLOOKUP($M238,$AN:$BA,MATCH($AY$1,$AN$1:$BA$1,0),0)+$I238*(VLOOKUP($M238,$AN:$BA,MATCH($AZ$1,$AN$1:$BA$1,0),0)-VLOOKUP($M238,$AN:$BA,MATCH($AY$1,$AN$1:$BA$1,0),0))))),
IF(OR($M238="안 지정 캐릭터 PP 일반등급",$M238="안 지정 캐릭터 PP 영웅등급"),
  IF(AND(OR($B238=10,$B238=11),$M238=OFFSET($M238,-1,0)),OFFSET(R238,-1,0),
    $O238*VLOOKUP($M238,$AN:$BA,MATCH($AX$1,$AN$1:$BA$1,0),0)),
"그외없음")))))))</f>
        <v>9800</v>
      </c>
      <c r="S238" t="str">
        <f ca="1">IF(OR(ISNUMBER(N238),N238="삭제"),"",
IF(LEFT(N238,5)="Equip",
  IF($BN$1&lt;VLOOKUP(N238,[1]EquipTable!$1:$1048576,MATCH("업데이트순번",[1]EquipTable!$1:$1,0),0),"업데이트순번이상",""),
IF(LEFT(N238,5)="Actor",
  IF($BW$1&lt;VLOOKUP(N238,[2]ActorTable!$1:$1048576,MATCH("업데이트순번",[2]ActorTable!$1:$1,0),0),"업데이트순번이상",""),
"그외없음")))</f>
        <v/>
      </c>
      <c r="T238">
        <f t="shared" ca="1" si="73"/>
        <v>0</v>
      </c>
      <c r="U238" t="s">
        <v>83</v>
      </c>
      <c r="V238" t="s">
        <v>201</v>
      </c>
      <c r="W238">
        <v>1</v>
      </c>
      <c r="X238" t="s">
        <v>129</v>
      </c>
      <c r="Z238">
        <v>1500</v>
      </c>
      <c r="AA238" t="str">
        <f t="shared" ca="1" si="74"/>
        <v>fe</v>
      </c>
      <c r="AB238" t="s">
        <v>83</v>
      </c>
      <c r="AC238" t="s">
        <v>192</v>
      </c>
      <c r="AD238">
        <v>1</v>
      </c>
      <c r="AE238" t="s">
        <v>129</v>
      </c>
      <c r="AG238">
        <v>74900</v>
      </c>
      <c r="AH238" t="str">
        <f t="shared" si="75"/>
        <v/>
      </c>
      <c r="AI238" t="str">
        <f ca="1">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우주의 조각</v>
      </c>
      <c r="AJ238">
        <v>1</v>
      </c>
      <c r="AK238"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v>
      </c>
      <c r="AL238" t="str">
        <f t="shared" ca="1" si="76"/>
        <v>{"dy":24,"sl":6,"tp":"fe","vl":"Equip8301","cn":1,"pt":"GO","pr":74900}</v>
      </c>
    </row>
    <row r="239" spans="1:38">
      <c r="A239">
        <v>24</v>
      </c>
      <c r="B239">
        <v>7</v>
      </c>
      <c r="C239">
        <f t="shared" si="69"/>
        <v>0</v>
      </c>
      <c r="D239">
        <f t="shared" ca="1" si="81"/>
        <v>0.83336695422417895</v>
      </c>
      <c r="E239">
        <f t="shared" ca="1" si="81"/>
        <v>0.59404351856172599</v>
      </c>
      <c r="F239">
        <f t="shared" ca="1" si="81"/>
        <v>0.12852627228560209</v>
      </c>
      <c r="G239">
        <f t="shared" ca="1" si="81"/>
        <v>0.46776055604788314</v>
      </c>
      <c r="H239">
        <f t="shared" ca="1" si="81"/>
        <v>1.8326436439561222E-2</v>
      </c>
      <c r="I239">
        <f t="shared" ca="1" si="81"/>
        <v>0.76280405734806511</v>
      </c>
      <c r="M239" t="str">
        <f t="shared" ca="1" si="70"/>
        <v>지정 장비</v>
      </c>
      <c r="N239" t="str">
        <f t="shared" ca="1" si="71"/>
        <v>Equip7001</v>
      </c>
      <c r="O239">
        <f t="shared" ca="1" si="72"/>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GO</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INT(VLOOKUP($M239,$AN:$BA,MATCH($AX$1,$AN$1:$BA$1,0),0)*(VLOOKUP($N239,[2]ActorTable!$1:$1048576,MATCH("표준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VLOOKUP($M239,$AN:$BA,MATCH($AZ$1,$AN$1:$BA$1,0),0)+INT($H239*(VLOOKUP($M239,$AN:$BA,MATCH($BA$1,$AN$1:$BA$1,0),0)-VLOOKUP($M239,$AN:$BA,MATCH($AZ$1,$AN$1:$BA$1,0),0)+1))),
IF($M239="지정 캐릭터 PP",
  IF(AND(OR($B239=10,$B239=11),$M239=OFFSET($M239,-1,0)),OFFSET(Q239,-1,0),
    INT($O239*VLOOKUP($M239,$AN:$BA,MATCH($AX$1,$AN$1:$BA$1,0),0)*IF($O239&lt;=15,1,1+($O239-15)^0.5/8)*CHOOSE(MID($N239,7,1)+1,1,1.25,2))),
"그외없음")))))))</f>
        <v>삭제</v>
      </c>
      <c r="R239">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영웅등급"),VLOOKUP($M239,$AN:$BA,MATCH($AX$1,$AN$1:$BA$1,0),0),
IF(OR($M239="지정 캐릭터",IF(ISERROR(FIND("지정 캐릭터 LBP",$M239)),0,1)),
  IF(AND(OR($B239=10,$B239=11),$M239=OFFSET($M239,-1,0)),OFFSET(R239,-1,0),
    INT(VLOOKUP($M239,$AN:$BA,MATCH($AX$1,$AN$1:$BA$1,0),0)*(VLOOKUP($N239,[2]ActorTable!$1:$1048576,MATCH("표준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VLOOKUP($M239,$AN:$BA,MATCH($AX$1,$AN$1:$BA$1,0),0)+INT($I239*(VLOOKUP($M239,$AN:$BA,MATCH($AY$1,$AN$1:$BA$1,0),0)-VLOOKUP($M239,$AN:$BA,MATCH($AX$1,$AN$1:$BA$1,0),0)+1))),
IF($M239="지정 캐릭터 PP",
  IF(AND(OR($B239=10,$B239=11),$M239=OFFSET($M239,-1,0)),OFFSET(R239,-1,0),
    INT($O239*VLOOKUP($M239,$AN:$BA,MATCH($AX$1,$AN$1:$BA$1,0),0)*IF($O239&lt;=15,1,1+($O239-15)^0.5/8)*CHOOSE(MID($N239,7,1)+1,1,1.25,2)*(VLOOKUP($M239,$AN:$BA,MATCH($AY$1,$AN$1:$BA$1,0),0)+$I239*(VLOOKUP($M239,$AN:$BA,MATCH($AZ$1,$AN$1:$BA$1,0),0)-VLOOKUP($M239,$AN:$BA,MATCH($AY$1,$AN$1:$BA$1,0),0))))),
IF(OR($M239="안 지정 캐릭터 PP 일반등급",$M239="안 지정 캐릭터 PP 영웅등급"),
  IF(AND(OR($B239=10,$B239=11),$M239=OFFSET($M239,-1,0)),OFFSET(R239,-1,0),
    $O239*VLOOKUP($M239,$AN:$BA,MATCH($AX$1,$AN$1:$BA$1,0),0)),
"그외없음")))))))</f>
        <v>2200</v>
      </c>
      <c r="S239" t="str">
        <f ca="1">IF(OR(ISNUMBER(N239),N239="삭제"),"",
IF(LEFT(N239,5)="Equip",
  IF($BN$1&lt;VLOOKUP(N239,[1]EquipTable!$1:$1048576,MATCH("업데이트순번",[1]EquipTable!$1:$1,0),0),"업데이트순번이상",""),
IF(LEFT(N239,5)="Actor",
  IF($BW$1&lt;VLOOKUP(N239,[2]ActorTable!$1:$1048576,MATCH("업데이트순번",[2]ActorTable!$1:$1,0),0),"업데이트순번이상",""),
"그외없음")))</f>
        <v/>
      </c>
      <c r="T239">
        <f t="shared" ca="1" si="73"/>
        <v>0</v>
      </c>
      <c r="U239" t="s">
        <v>83</v>
      </c>
      <c r="V239" t="s">
        <v>210</v>
      </c>
      <c r="W239">
        <v>1</v>
      </c>
      <c r="X239" t="s">
        <v>133</v>
      </c>
      <c r="Z239">
        <v>89</v>
      </c>
      <c r="AA239" t="str">
        <f t="shared" ca="1" si="74"/>
        <v>fe</v>
      </c>
      <c r="AB239" t="s">
        <v>83</v>
      </c>
      <c r="AC239" t="s">
        <v>286</v>
      </c>
      <c r="AD239">
        <v>1</v>
      </c>
      <c r="AE239" t="s">
        <v>129</v>
      </c>
      <c r="AG239">
        <v>7600</v>
      </c>
      <c r="AH239" t="str">
        <f t="shared" si="75"/>
        <v/>
      </c>
      <c r="AI239" t="str">
        <f ca="1">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태양과 달과 별</v>
      </c>
      <c r="AJ239">
        <v>1</v>
      </c>
      <c r="AK239"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v>
      </c>
      <c r="AL239" t="str">
        <f t="shared" ca="1" si="76"/>
        <v>{"dy":24,"sl":7,"tp":"fe","vl":"Equip3302","cn":1,"pt":"GO","pr":7600}</v>
      </c>
    </row>
    <row r="240" spans="1:38">
      <c r="A240">
        <v>24</v>
      </c>
      <c r="B240">
        <v>8</v>
      </c>
      <c r="C240">
        <f t="shared" si="69"/>
        <v>0</v>
      </c>
      <c r="D240">
        <f t="shared" ca="1" si="81"/>
        <v>0.74542110469221923</v>
      </c>
      <c r="E240">
        <f t="shared" ca="1" si="81"/>
        <v>0.59507155695770375</v>
      </c>
      <c r="F240">
        <f t="shared" ca="1" si="81"/>
        <v>0.71467809157970918</v>
      </c>
      <c r="G240">
        <f t="shared" ca="1" si="81"/>
        <v>0.78232697864176592</v>
      </c>
      <c r="H240">
        <f t="shared" ca="1" si="81"/>
        <v>0.39870543077055809</v>
      </c>
      <c r="I240">
        <f t="shared" ca="1" si="81"/>
        <v>0.41246090716830475</v>
      </c>
      <c r="M240" t="str">
        <f t="shared" ca="1" si="70"/>
        <v>삭제</v>
      </c>
      <c r="N240" t="str">
        <f t="shared" ca="1" si="71"/>
        <v>삭제</v>
      </c>
      <c r="O240" t="str">
        <f t="shared" ca="1" si="72"/>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INT(VLOOKUP($M240,$AN:$BA,MATCH($AX$1,$AN$1:$BA$1,0),0)*(VLOOKUP($N240,[2]ActorTable!$1:$1048576,MATCH("표준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VLOOKUP($M240,$AN:$BA,MATCH($AZ$1,$AN$1:$BA$1,0),0)+INT($H240*(VLOOKUP($M240,$AN:$BA,MATCH($BA$1,$AN$1:$BA$1,0),0)-VLOOKUP($M240,$AN:$BA,MATCH($AZ$1,$AN$1:$BA$1,0),0)+1))),
IF($M240="지정 캐릭터 PP",
  IF(AND(OR($B240=10,$B240=11),$M240=OFFSET($M240,-1,0)),OFFSET(Q240,-1,0),
    INT($O240*VLOOKUP($M240,$AN:$BA,MATCH($AX$1,$AN$1:$BA$1,0),0)*IF($O240&lt;=15,1,1+($O240-15)^0.5/8)*CHOOSE(MID($N240,7,1)+1,1,1.25,2))),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영웅등급"),VLOOKUP($M240,$AN:$BA,MATCH($AX$1,$AN$1:$BA$1,0),0),
IF(OR($M240="지정 캐릭터",IF(ISERROR(FIND("지정 캐릭터 LBP",$M240)),0,1)),
  IF(AND(OR($B240=10,$B240=11),$M240=OFFSET($M240,-1,0)),OFFSET(R240,-1,0),
    INT(VLOOKUP($M240,$AN:$BA,MATCH($AX$1,$AN$1:$BA$1,0),0)*(VLOOKUP($N240,[2]ActorTable!$1:$1048576,MATCH("표준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VLOOKUP($M240,$AN:$BA,MATCH($AX$1,$AN$1:$BA$1,0),0)+INT($I240*(VLOOKUP($M240,$AN:$BA,MATCH($AY$1,$AN$1:$BA$1,0),0)-VLOOKUP($M240,$AN:$BA,MATCH($AX$1,$AN$1:$BA$1,0),0)+1))),
IF($M240="지정 캐릭터 PP",
  IF(AND(OR($B240=10,$B240=11),$M240=OFFSET($M240,-1,0)),OFFSET(R240,-1,0),
    INT($O240*VLOOKUP($M240,$AN:$BA,MATCH($AX$1,$AN$1:$BA$1,0),0)*IF($O240&lt;=15,1,1+($O240-15)^0.5/8)*CHOOSE(MID($N240,7,1)+1,1,1.25,2)*(VLOOKUP($M240,$AN:$BA,MATCH($AY$1,$AN$1:$BA$1,0),0)+$I240*(VLOOKUP($M240,$AN:$BA,MATCH($AZ$1,$AN$1:$BA$1,0),0)-VLOOKUP($M240,$AN:$BA,MATCH($AY$1,$AN$1:$BA$1,0),0))))),
IF(OR($M240="안 지정 캐릭터 PP 일반등급",$M240="안 지정 캐릭터 PP 영웅등급"),
  IF(AND(OR($B240=10,$B240=11),$M240=OFFSET($M240,-1,0)),OFFSET(R240,-1,0),
    $O240*VLOOKUP($M240,$AN:$BA,MATCH($AX$1,$AN$1:$BA$1,0),0)),
"그외없음")))))))</f>
        <v>삭제</v>
      </c>
      <c r="S240" t="str">
        <f ca="1">IF(OR(ISNUMBER(N240),N240="삭제"),"",
IF(LEFT(N240,5)="Equip",
  IF($BN$1&lt;VLOOKUP(N240,[1]EquipTable!$1:$1048576,MATCH("업데이트순번",[1]EquipTable!$1:$1,0),0),"업데이트순번이상",""),
IF(LEFT(N240,5)="Actor",
  IF($BW$1&lt;VLOOKUP(N240,[2]ActorTable!$1:$1048576,MATCH("업데이트순번",[2]ActorTable!$1:$1,0),0),"업데이트순번이상",""),
"그외없음")))</f>
        <v/>
      </c>
      <c r="T240">
        <f t="shared" ca="1" si="73"/>
        <v>0</v>
      </c>
      <c r="AA240" t="str">
        <f t="shared" ca="1" si="74"/>
        <v/>
      </c>
      <c r="AH240" t="str">
        <f t="shared" si="75"/>
        <v/>
      </c>
      <c r="AI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
      </c>
      <c r="AJ240">
        <v>1</v>
      </c>
      <c r="AK240"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v>
      </c>
      <c r="AL240" t="str">
        <f t="shared" ca="1" si="76"/>
        <v>{"dy":24,"sl":8}</v>
      </c>
    </row>
    <row r="241" spans="1:38">
      <c r="A241">
        <v>24</v>
      </c>
      <c r="B241">
        <v>9</v>
      </c>
      <c r="C241">
        <f t="shared" si="69"/>
        <v>0</v>
      </c>
      <c r="D241">
        <f t="shared" ca="1" si="81"/>
        <v>0.85159890304588848</v>
      </c>
      <c r="E241">
        <f t="shared" ca="1" si="81"/>
        <v>0.33391855470077469</v>
      </c>
      <c r="F241">
        <f t="shared" ca="1" si="81"/>
        <v>0.72216325633492096</v>
      </c>
      <c r="G241">
        <f t="shared" ca="1" si="81"/>
        <v>0.82833569008517571</v>
      </c>
      <c r="H241">
        <f t="shared" ca="1" si="81"/>
        <v>0.9924608642222873</v>
      </c>
      <c r="I241">
        <f t="shared" ca="1" si="81"/>
        <v>0.185665660887813</v>
      </c>
      <c r="M241" t="str">
        <f t="shared" ca="1" si="70"/>
        <v>삭제</v>
      </c>
      <c r="N241" t="str">
        <f t="shared" ca="1" si="71"/>
        <v>삭제</v>
      </c>
      <c r="O241" t="str">
        <f t="shared" ca="1" si="72"/>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INT(VLOOKUP($M241,$AN:$BA,MATCH($AX$1,$AN$1:$BA$1,0),0)*(VLOOKUP($N241,[2]ActorTable!$1:$1048576,MATCH("표준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VLOOKUP($M241,$AN:$BA,MATCH($AZ$1,$AN$1:$BA$1,0),0)+INT($H241*(VLOOKUP($M241,$AN:$BA,MATCH($BA$1,$AN$1:$BA$1,0),0)-VLOOKUP($M241,$AN:$BA,MATCH($AZ$1,$AN$1:$BA$1,0),0)+1))),
IF($M241="지정 캐릭터 PP",
  IF(AND(OR($B241=10,$B241=11),$M241=OFFSET($M241,-1,0)),OFFSET(Q241,-1,0),
    INT($O241*VLOOKUP($M241,$AN:$BA,MATCH($AX$1,$AN$1:$BA$1,0),0)*IF($O241&lt;=15,1,1+($O241-15)^0.5/8)*CHOOSE(MID($N241,7,1)+1,1,1.25,2))),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영웅등급"),VLOOKUP($M241,$AN:$BA,MATCH($AX$1,$AN$1:$BA$1,0),0),
IF(OR($M241="지정 캐릭터",IF(ISERROR(FIND("지정 캐릭터 LBP",$M241)),0,1)),
  IF(AND(OR($B241=10,$B241=11),$M241=OFFSET($M241,-1,0)),OFFSET(R241,-1,0),
    INT(VLOOKUP($M241,$AN:$BA,MATCH($AX$1,$AN$1:$BA$1,0),0)*(VLOOKUP($N241,[2]ActorTable!$1:$1048576,MATCH("표준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VLOOKUP($M241,$AN:$BA,MATCH($AX$1,$AN$1:$BA$1,0),0)+INT($I241*(VLOOKUP($M241,$AN:$BA,MATCH($AY$1,$AN$1:$BA$1,0),0)-VLOOKUP($M241,$AN:$BA,MATCH($AX$1,$AN$1:$BA$1,0),0)+1))),
IF($M241="지정 캐릭터 PP",
  IF(AND(OR($B241=10,$B241=11),$M241=OFFSET($M241,-1,0)),OFFSET(R241,-1,0),
    INT($O241*VLOOKUP($M241,$AN:$BA,MATCH($AX$1,$AN$1:$BA$1,0),0)*IF($O241&lt;=15,1,1+($O241-15)^0.5/8)*CHOOSE(MID($N241,7,1)+1,1,1.25,2)*(VLOOKUP($M241,$AN:$BA,MATCH($AY$1,$AN$1:$BA$1,0),0)+$I241*(VLOOKUP($M241,$AN:$BA,MATCH($AZ$1,$AN$1:$BA$1,0),0)-VLOOKUP($M241,$AN:$BA,MATCH($AY$1,$AN$1:$BA$1,0),0))))),
IF(OR($M241="안 지정 캐릭터 PP 일반등급",$M241="안 지정 캐릭터 PP 영웅등급"),
  IF(AND(OR($B241=10,$B241=11),$M241=OFFSET($M241,-1,0)),OFFSET(R241,-1,0),
    $O241*VLOOKUP($M241,$AN:$BA,MATCH($AX$1,$AN$1:$BA$1,0),0)),
"그외없음")))))))</f>
        <v>삭제</v>
      </c>
      <c r="S241" t="str">
        <f ca="1">IF(OR(ISNUMBER(N241),N241="삭제"),"",
IF(LEFT(N241,5)="Equip",
  IF($BN$1&lt;VLOOKUP(N241,[1]EquipTable!$1:$1048576,MATCH("업데이트순번",[1]EquipTable!$1:$1,0),0),"업데이트순번이상",""),
IF(LEFT(N241,5)="Actor",
  IF($BW$1&lt;VLOOKUP(N241,[2]ActorTable!$1:$1048576,MATCH("업데이트순번",[2]ActorTable!$1:$1,0),0),"업데이트순번이상",""),
"그외없음")))</f>
        <v/>
      </c>
      <c r="T241">
        <f t="shared" ca="1" si="73"/>
        <v>0</v>
      </c>
      <c r="AA241" t="str">
        <f t="shared" ca="1" si="74"/>
        <v/>
      </c>
      <c r="AH241" t="str">
        <f t="shared" si="75"/>
        <v/>
      </c>
      <c r="AI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
      </c>
      <c r="AJ241">
        <v>1</v>
      </c>
      <c r="AK241"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v>
      </c>
      <c r="AL241" t="str">
        <f t="shared" ca="1" si="76"/>
        <v>{"dy":24,"sl":9}</v>
      </c>
    </row>
    <row r="242" spans="1:38">
      <c r="A242">
        <v>25</v>
      </c>
      <c r="B242">
        <v>0</v>
      </c>
      <c r="C242">
        <f t="shared" si="69"/>
        <v>0</v>
      </c>
      <c r="D242">
        <f t="shared" ref="D242:I251" ca="1" si="82">RAND()</f>
        <v>0.63452826416189789</v>
      </c>
      <c r="E242">
        <f t="shared" ca="1" si="82"/>
        <v>0.39665058053673141</v>
      </c>
      <c r="F242">
        <f t="shared" ca="1" si="82"/>
        <v>0.33972886375174138</v>
      </c>
      <c r="G242">
        <f t="shared" ca="1" si="82"/>
        <v>0.80760947002121264</v>
      </c>
      <c r="H242">
        <f t="shared" ca="1" si="82"/>
        <v>0.32974779515390429</v>
      </c>
      <c r="I242">
        <f t="shared" ca="1" si="82"/>
        <v>0.21781454335111827</v>
      </c>
      <c r="M242" t="str">
        <f t="shared" ca="1" si="70"/>
        <v>지정 장비</v>
      </c>
      <c r="N242" t="str">
        <f t="shared" ca="1" si="71"/>
        <v>Equip3201</v>
      </c>
      <c r="O242">
        <f t="shared" ca="1" si="72"/>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GO</v>
      </c>
      <c r="Q242" t="str">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INT(VLOOKUP($M242,$AN:$BA,MATCH($AX$1,$AN$1:$BA$1,0),0)*(VLOOKUP($N242,[2]ActorTable!$1:$1048576,MATCH("표준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VLOOKUP($M242,$AN:$BA,MATCH($AZ$1,$AN$1:$BA$1,0),0)+INT($H242*(VLOOKUP($M242,$AN:$BA,MATCH($BA$1,$AN$1:$BA$1,0),0)-VLOOKUP($M242,$AN:$BA,MATCH($AZ$1,$AN$1:$BA$1,0),0)+1))),
IF($M242="지정 캐릭터 PP",
  IF(AND(OR($B242=10,$B242=11),$M242=OFFSET($M242,-1,0)),OFFSET(Q242,-1,0),
    INT($O242*VLOOKUP($M242,$AN:$BA,MATCH($AX$1,$AN$1:$BA$1,0),0)*IF($O242&lt;=15,1,1+($O242-15)^0.5/8)*CHOOSE(MID($N242,7,1)+1,1,1.25,2))),
"그외없음")))))))</f>
        <v>삭제</v>
      </c>
      <c r="R242">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영웅등급"),VLOOKUP($M242,$AN:$BA,MATCH($AX$1,$AN$1:$BA$1,0),0),
IF(OR($M242="지정 캐릭터",IF(ISERROR(FIND("지정 캐릭터 LBP",$M242)),0,1)),
  IF(AND(OR($B242=10,$B242=11),$M242=OFFSET($M242,-1,0)),OFFSET(R242,-1,0),
    INT(VLOOKUP($M242,$AN:$BA,MATCH($AX$1,$AN$1:$BA$1,0),0)*(VLOOKUP($N242,[2]ActorTable!$1:$1048576,MATCH("표준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VLOOKUP($M242,$AN:$BA,MATCH($AX$1,$AN$1:$BA$1,0),0)+INT($I242*(VLOOKUP($M242,$AN:$BA,MATCH($AY$1,$AN$1:$BA$1,0),0)-VLOOKUP($M242,$AN:$BA,MATCH($AX$1,$AN$1:$BA$1,0),0)+1))),
IF($M242="지정 캐릭터 PP",
  IF(AND(OR($B242=10,$B242=11),$M242=OFFSET($M242,-1,0)),OFFSET(R242,-1,0),
    INT($O242*VLOOKUP($M242,$AN:$BA,MATCH($AX$1,$AN$1:$BA$1,0),0)*IF($O242&lt;=15,1,1+($O242-15)^0.5/8)*CHOOSE(MID($N242,7,1)+1,1,1.25,2)*(VLOOKUP($M242,$AN:$BA,MATCH($AY$1,$AN$1:$BA$1,0),0)+$I242*(VLOOKUP($M242,$AN:$BA,MATCH($AZ$1,$AN$1:$BA$1,0),0)-VLOOKUP($M242,$AN:$BA,MATCH($AY$1,$AN$1:$BA$1,0),0))))),
IF(OR($M242="안 지정 캐릭터 PP 일반등급",$M242="안 지정 캐릭터 PP 영웅등급"),
  IF(AND(OR($B242=10,$B242=11),$M242=OFFSET($M242,-1,0)),OFFSET(R242,-1,0),
    $O242*VLOOKUP($M242,$AN:$BA,MATCH($AX$1,$AN$1:$BA$1,0),0)),
"그외없음")))))))</f>
        <v>2700</v>
      </c>
      <c r="S242" t="str">
        <f ca="1">IF(OR(ISNUMBER(N242),N242="삭제"),"",
IF(LEFT(N242,5)="Equip",
  IF($BN$1&lt;VLOOKUP(N242,[1]EquipTable!$1:$1048576,MATCH("업데이트순번",[1]EquipTable!$1:$1,0),0),"업데이트순번이상",""),
IF(LEFT(N242,5)="Actor",
  IF($BW$1&lt;VLOOKUP(N242,[2]ActorTable!$1:$1048576,MATCH("업데이트순번",[2]ActorTable!$1:$1,0),0),"업데이트순번이상",""),
"그외없음")))</f>
        <v/>
      </c>
      <c r="T242">
        <f t="shared" ca="1" si="73"/>
        <v>0</v>
      </c>
      <c r="U242" t="s">
        <v>83</v>
      </c>
      <c r="V242" t="s">
        <v>192</v>
      </c>
      <c r="W242">
        <v>1</v>
      </c>
      <c r="X242" t="s">
        <v>133</v>
      </c>
      <c r="Z242">
        <v>90</v>
      </c>
      <c r="AA242" t="str">
        <f t="shared" ca="1" si="74"/>
        <v>fe</v>
      </c>
      <c r="AB242" t="s">
        <v>83</v>
      </c>
      <c r="AC242" t="s">
        <v>192</v>
      </c>
      <c r="AD242">
        <v>1</v>
      </c>
      <c r="AE242" t="s">
        <v>129</v>
      </c>
      <c r="AG242">
        <v>74400</v>
      </c>
      <c r="AH242" t="str">
        <f t="shared" si="75"/>
        <v/>
      </c>
      <c r="AI242" t="str">
        <f ca="1">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우주의 조각</v>
      </c>
      <c r="AJ242">
        <v>1</v>
      </c>
      <c r="AK242"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v>
      </c>
      <c r="AL242" t="str">
        <f t="shared" ca="1" si="76"/>
        <v>{"dy":25,"sl":0,"tp":"fe","vl":"Equip8301","cn":1,"pt":"GO","pr":74400}</v>
      </c>
    </row>
    <row r="243" spans="1:38">
      <c r="A243">
        <v>25</v>
      </c>
      <c r="B243">
        <v>1</v>
      </c>
      <c r="C243">
        <f t="shared" si="69"/>
        <v>0</v>
      </c>
      <c r="D243">
        <f t="shared" ca="1" si="82"/>
        <v>0.59526599866904928</v>
      </c>
      <c r="E243">
        <f t="shared" ca="1" si="82"/>
        <v>0.40149004157219748</v>
      </c>
      <c r="F243">
        <f t="shared" ca="1" si="82"/>
        <v>5.1973589250397412E-2</v>
      </c>
      <c r="G243">
        <f t="shared" ca="1" si="82"/>
        <v>0.28876022380121924</v>
      </c>
      <c r="H243">
        <f t="shared" ca="1" si="82"/>
        <v>0.85713575896087346</v>
      </c>
      <c r="I243">
        <f t="shared" ca="1" si="82"/>
        <v>0.16006705780458497</v>
      </c>
      <c r="M243" t="str">
        <f t="shared" ca="1" si="70"/>
        <v>지정 장비</v>
      </c>
      <c r="N243" t="str">
        <f t="shared" ca="1" si="71"/>
        <v>Equip3202</v>
      </c>
      <c r="O243">
        <f t="shared" ca="1" si="72"/>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DI</v>
      </c>
      <c r="Q243" t="str">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INT(VLOOKUP($M243,$AN:$BA,MATCH($AX$1,$AN$1:$BA$1,0),0)*(VLOOKUP($N243,[2]ActorTable!$1:$1048576,MATCH("표준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VLOOKUP($M243,$AN:$BA,MATCH($AZ$1,$AN$1:$BA$1,0),0)+INT($H243*(VLOOKUP($M243,$AN:$BA,MATCH($BA$1,$AN$1:$BA$1,0),0)-VLOOKUP($M243,$AN:$BA,MATCH($AZ$1,$AN$1:$BA$1,0),0)+1))),
IF($M243="지정 캐릭터 PP",
  IF(AND(OR($B243=10,$B243=11),$M243=OFFSET($M243,-1,0)),OFFSET(Q243,-1,0),
    INT($O243*VLOOKUP($M243,$AN:$BA,MATCH($AX$1,$AN$1:$BA$1,0),0)*IF($O243&lt;=15,1,1+($O243-15)^0.5/8)*CHOOSE(MID($N243,7,1)+1,1,1.25,2))),
"그외없음")))))))</f>
        <v>삭제</v>
      </c>
      <c r="R243">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영웅등급"),VLOOKUP($M243,$AN:$BA,MATCH($AX$1,$AN$1:$BA$1,0),0),
IF(OR($M243="지정 캐릭터",IF(ISERROR(FIND("지정 캐릭터 LBP",$M243)),0,1)),
  IF(AND(OR($B243=10,$B243=11),$M243=OFFSET($M243,-1,0)),OFFSET(R243,-1,0),
    INT(VLOOKUP($M243,$AN:$BA,MATCH($AX$1,$AN$1:$BA$1,0),0)*(VLOOKUP($N243,[2]ActorTable!$1:$1048576,MATCH("표준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VLOOKUP($M243,$AN:$BA,MATCH($AX$1,$AN$1:$BA$1,0),0)+INT($I243*(VLOOKUP($M243,$AN:$BA,MATCH($AY$1,$AN$1:$BA$1,0),0)-VLOOKUP($M243,$AN:$BA,MATCH($AX$1,$AN$1:$BA$1,0),0)+1))),
IF($M243="지정 캐릭터 PP",
  IF(AND(OR($B243=10,$B243=11),$M243=OFFSET($M243,-1,0)),OFFSET(R243,-1,0),
    INT($O243*VLOOKUP($M243,$AN:$BA,MATCH($AX$1,$AN$1:$BA$1,0),0)*IF($O243&lt;=15,1,1+($O243-15)^0.5/8)*CHOOSE(MID($N243,7,1)+1,1,1.25,2)*(VLOOKUP($M243,$AN:$BA,MATCH($AY$1,$AN$1:$BA$1,0),0)+$I243*(VLOOKUP($M243,$AN:$BA,MATCH($AZ$1,$AN$1:$BA$1,0),0)-VLOOKUP($M243,$AN:$BA,MATCH($AY$1,$AN$1:$BA$1,0),0))))),
IF(OR($M243="안 지정 캐릭터 PP 일반등급",$M243="안 지정 캐릭터 PP 영웅등급"),
  IF(AND(OR($B243=10,$B243=11),$M243=OFFSET($M243,-1,0)),OFFSET(R243,-1,0),
    $O243*VLOOKUP($M243,$AN:$BA,MATCH($AX$1,$AN$1:$BA$1,0),0)),
"그외없음")))))))</f>
        <v>4</v>
      </c>
      <c r="S243" t="str">
        <f ca="1">IF(OR(ISNUMBER(N243),N243="삭제"),"",
IF(LEFT(N243,5)="Equip",
  IF($BN$1&lt;VLOOKUP(N243,[1]EquipTable!$1:$1048576,MATCH("업데이트순번",[1]EquipTable!$1:$1,0),0),"업데이트순번이상",""),
IF(LEFT(N243,5)="Actor",
  IF($BW$1&lt;VLOOKUP(N243,[2]ActorTable!$1:$1048576,MATCH("업데이트순번",[2]ActorTable!$1:$1,0),0),"업데이트순번이상",""),
"그외없음")))</f>
        <v/>
      </c>
      <c r="T243">
        <f t="shared" ca="1" si="73"/>
        <v>0</v>
      </c>
      <c r="U243" t="s">
        <v>83</v>
      </c>
      <c r="V243" t="s">
        <v>184</v>
      </c>
      <c r="W243">
        <v>1</v>
      </c>
      <c r="X243" t="s">
        <v>133</v>
      </c>
      <c r="Z243">
        <v>37</v>
      </c>
      <c r="AA243" t="str">
        <f t="shared" ca="1" si="74"/>
        <v>fe</v>
      </c>
      <c r="AB243" t="s">
        <v>83</v>
      </c>
      <c r="AC243" t="s">
        <v>184</v>
      </c>
      <c r="AD243">
        <v>1</v>
      </c>
      <c r="AE243" t="s">
        <v>133</v>
      </c>
      <c r="AG243">
        <v>34</v>
      </c>
      <c r="AH243" t="str">
        <f t="shared" si="75"/>
        <v/>
      </c>
      <c r="AI243" t="str">
        <f ca="1">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블룸 유탄발사기</v>
      </c>
      <c r="AJ243">
        <v>1</v>
      </c>
      <c r="AK243"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v>
      </c>
      <c r="AL243" t="str">
        <f t="shared" ca="1" si="76"/>
        <v>{"dy":25,"sl":1,"tp":"fe","vl":"Equip6302","cn":1,"pt":"DI","pr":34}</v>
      </c>
    </row>
    <row r="244" spans="1:38">
      <c r="A244">
        <v>25</v>
      </c>
      <c r="B244">
        <v>2</v>
      </c>
      <c r="C244">
        <f t="shared" si="69"/>
        <v>0</v>
      </c>
      <c r="D244">
        <f t="shared" ca="1" si="82"/>
        <v>0.54828324619839441</v>
      </c>
      <c r="E244">
        <f t="shared" ca="1" si="82"/>
        <v>0.30576212228050414</v>
      </c>
      <c r="F244">
        <f t="shared" ca="1" si="82"/>
        <v>0.26431347051882292</v>
      </c>
      <c r="G244">
        <f t="shared" ca="1" si="82"/>
        <v>1.9411415376473173E-2</v>
      </c>
      <c r="H244">
        <f t="shared" ca="1" si="82"/>
        <v>0.4895941478670629</v>
      </c>
      <c r="I244">
        <f t="shared" ca="1" si="82"/>
        <v>0.72901036291868315</v>
      </c>
      <c r="M244" t="str">
        <f t="shared" ca="1" si="70"/>
        <v>안 지정 캐릭터 PP 영웅등급</v>
      </c>
      <c r="N244">
        <f t="shared" ca="1" si="71"/>
        <v>30576</v>
      </c>
      <c r="O244">
        <f t="shared" ca="1" si="72"/>
        <v>10</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INT(VLOOKUP($M244,$AN:$BA,MATCH($AX$1,$AN$1:$BA$1,0),0)*(VLOOKUP($N244,[2]ActorTable!$1:$1048576,MATCH("표준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VLOOKUP($M244,$AN:$BA,MATCH($AZ$1,$AN$1:$BA$1,0),0)+INT($H244*(VLOOKUP($M244,$AN:$BA,MATCH($BA$1,$AN$1:$BA$1,0),0)-VLOOKUP($M244,$AN:$BA,MATCH($AZ$1,$AN$1:$BA$1,0),0)+1))),
IF($M244="지정 캐릭터 PP",
  IF(AND(OR($B244=10,$B244=11),$M244=OFFSET($M244,-1,0)),OFFSET(Q244,-1,0),
    INT($O244*VLOOKUP($M244,$AN:$BA,MATCH($AX$1,$AN$1:$BA$1,0),0)*IF($O244&lt;=15,1,1+($O244-15)^0.5/8)*CHOOSE(MID($N244,7,1)+1,1,1.25,2))),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영웅등급"),VLOOKUP($M244,$AN:$BA,MATCH($AX$1,$AN$1:$BA$1,0),0),
IF(OR($M244="지정 캐릭터",IF(ISERROR(FIND("지정 캐릭터 LBP",$M244)),0,1)),
  IF(AND(OR($B244=10,$B244=11),$M244=OFFSET($M244,-1,0)),OFFSET(R244,-1,0),
    INT(VLOOKUP($M244,$AN:$BA,MATCH($AX$1,$AN$1:$BA$1,0),0)*(VLOOKUP($N244,[2]ActorTable!$1:$1048576,MATCH("표준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VLOOKUP($M244,$AN:$BA,MATCH($AX$1,$AN$1:$BA$1,0),0)+INT($I244*(VLOOKUP($M244,$AN:$BA,MATCH($AY$1,$AN$1:$BA$1,0),0)-VLOOKUP($M244,$AN:$BA,MATCH($AX$1,$AN$1:$BA$1,0),0)+1))),
IF($M244="지정 캐릭터 PP",
  IF(AND(OR($B244=10,$B244=11),$M244=OFFSET($M244,-1,0)),OFFSET(R244,-1,0),
    INT($O244*VLOOKUP($M244,$AN:$BA,MATCH($AX$1,$AN$1:$BA$1,0),0)*IF($O244&lt;=15,1,1+($O244-15)^0.5/8)*CHOOSE(MID($N244,7,1)+1,1,1.25,2)*(VLOOKUP($M244,$AN:$BA,MATCH($AY$1,$AN$1:$BA$1,0),0)+$I244*(VLOOKUP($M244,$AN:$BA,MATCH($AZ$1,$AN$1:$BA$1,0),0)-VLOOKUP($M244,$AN:$BA,MATCH($AY$1,$AN$1:$BA$1,0),0))))),
IF(OR($M244="안 지정 캐릭터 PP 일반등급",$M244="안 지정 캐릭터 PP 영웅등급"),
  IF(AND(OR($B244=10,$B244=11),$M244=OFFSET($M244,-1,0)),OFFSET(R244,-1,0),
    $O244*VLOOKUP($M244,$AN:$BA,MATCH($AX$1,$AN$1:$BA$1,0),0)),
"그외없음")))))))</f>
        <v>1000</v>
      </c>
      <c r="S244" t="str">
        <f ca="1">IF(OR(ISNUMBER(N244),N244="삭제"),"",
IF(LEFT(N244,5)="Equip",
  IF($BN$1&lt;VLOOKUP(N244,[1]EquipTable!$1:$1048576,MATCH("업데이트순번",[1]EquipTable!$1:$1,0),0),"업데이트순번이상",""),
IF(LEFT(N244,5)="Actor",
  IF($BW$1&lt;VLOOKUP(N244,[2]ActorTable!$1:$1048576,MATCH("업데이트순번",[2]ActorTable!$1:$1,0),0),"업데이트순번이상",""),
"그외없음")))</f>
        <v/>
      </c>
      <c r="T244">
        <f t="shared" ca="1" si="73"/>
        <v>0</v>
      </c>
      <c r="U244" t="s">
        <v>92</v>
      </c>
      <c r="V244">
        <v>91189</v>
      </c>
      <c r="W244">
        <v>14</v>
      </c>
      <c r="X244" t="s">
        <v>129</v>
      </c>
      <c r="Z244">
        <v>1400</v>
      </c>
      <c r="AA244" t="str">
        <f t="shared" ca="1" si="74"/>
        <v>uph</v>
      </c>
      <c r="AB244" t="s">
        <v>92</v>
      </c>
      <c r="AC244">
        <v>36392</v>
      </c>
      <c r="AD244">
        <v>11</v>
      </c>
      <c r="AE244" t="s">
        <v>129</v>
      </c>
      <c r="AG244">
        <v>1100</v>
      </c>
      <c r="AH244" t="str">
        <f t="shared" si="75"/>
        <v/>
      </c>
      <c r="AI244" t="str">
        <f>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
      </c>
      <c r="AJ244">
        <v>1</v>
      </c>
      <c r="AK244"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v>
      </c>
      <c r="AL244" t="str">
        <f t="shared" ca="1" si="76"/>
        <v>{"dy":25,"sl":2,"tp":"uph","vl":"36392","cn":11,"pt":"GO","pr":1100}</v>
      </c>
    </row>
    <row r="245" spans="1:38">
      <c r="A245">
        <v>25</v>
      </c>
      <c r="B245">
        <v>3</v>
      </c>
      <c r="C245">
        <f t="shared" si="69"/>
        <v>0</v>
      </c>
      <c r="D245">
        <f t="shared" ca="1" si="82"/>
        <v>0.74999648352814474</v>
      </c>
      <c r="E245">
        <f t="shared" ca="1" si="82"/>
        <v>0.40357977367838471</v>
      </c>
      <c r="F245">
        <f t="shared" ca="1" si="82"/>
        <v>0.88798454896277301</v>
      </c>
      <c r="G245">
        <f t="shared" ca="1" si="82"/>
        <v>0.79477720208294811</v>
      </c>
      <c r="H245">
        <f t="shared" ca="1" si="82"/>
        <v>0.5963739311066909</v>
      </c>
      <c r="I245">
        <f t="shared" ca="1" si="82"/>
        <v>0.43963683248072649</v>
      </c>
      <c r="M245" t="str">
        <f t="shared" ca="1" si="70"/>
        <v>안 지정 캐릭터 PP 일반등급</v>
      </c>
      <c r="N245">
        <f t="shared" ca="1" si="71"/>
        <v>40357</v>
      </c>
      <c r="O245">
        <f t="shared" ca="1" si="72"/>
        <v>11</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INT(VLOOKUP($M245,$AN:$BA,MATCH($AX$1,$AN$1:$BA$1,0),0)*(VLOOKUP($N245,[2]ActorTable!$1:$1048576,MATCH("표준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VLOOKUP($M245,$AN:$BA,MATCH($AZ$1,$AN$1:$BA$1,0),0)+INT($H245*(VLOOKUP($M245,$AN:$BA,MATCH($BA$1,$AN$1:$BA$1,0),0)-VLOOKUP($M245,$AN:$BA,MATCH($AZ$1,$AN$1:$BA$1,0),0)+1))),
IF($M245="지정 캐릭터 PP",
  IF(AND(OR($B245=10,$B245=11),$M245=OFFSET($M245,-1,0)),OFFSET(Q245,-1,0),
    INT($O245*VLOOKUP($M245,$AN:$BA,MATCH($AX$1,$AN$1:$BA$1,0),0)*IF($O245&lt;=15,1,1+($O245-15)^0.5/8)*CHOOSE(MID($N245,7,1)+1,1,1.25,2))),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영웅등급"),VLOOKUP($M245,$AN:$BA,MATCH($AX$1,$AN$1:$BA$1,0),0),
IF(OR($M245="지정 캐릭터",IF(ISERROR(FIND("지정 캐릭터 LBP",$M245)),0,1)),
  IF(AND(OR($B245=10,$B245=11),$M245=OFFSET($M245,-1,0)),OFFSET(R245,-1,0),
    INT(VLOOKUP($M245,$AN:$BA,MATCH($AX$1,$AN$1:$BA$1,0),0)*(VLOOKUP($N245,[2]ActorTable!$1:$1048576,MATCH("표준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VLOOKUP($M245,$AN:$BA,MATCH($AX$1,$AN$1:$BA$1,0),0)+INT($I245*(VLOOKUP($M245,$AN:$BA,MATCH($AY$1,$AN$1:$BA$1,0),0)-VLOOKUP($M245,$AN:$BA,MATCH($AX$1,$AN$1:$BA$1,0),0)+1))),
IF($M245="지정 캐릭터 PP",
  IF(AND(OR($B245=10,$B245=11),$M245=OFFSET($M245,-1,0)),OFFSET(R245,-1,0),
    INT($O245*VLOOKUP($M245,$AN:$BA,MATCH($AX$1,$AN$1:$BA$1,0),0)*IF($O245&lt;=15,1,1+($O245-15)^0.5/8)*CHOOSE(MID($N245,7,1)+1,1,1.25,2)*(VLOOKUP($M245,$AN:$BA,MATCH($AY$1,$AN$1:$BA$1,0),0)+$I245*(VLOOKUP($M245,$AN:$BA,MATCH($AZ$1,$AN$1:$BA$1,0),0)-VLOOKUP($M245,$AN:$BA,MATCH($AY$1,$AN$1:$BA$1,0),0))))),
IF(OR($M245="안 지정 캐릭터 PP 일반등급",$M245="안 지정 캐릭터 PP 영웅등급"),
  IF(AND(OR($B245=10,$B245=11),$M245=OFFSET($M245,-1,0)),OFFSET(R245,-1,0),
    $O245*VLOOKUP($M245,$AN:$BA,MATCH($AX$1,$AN$1:$BA$1,0),0)),
"그외없음")))))))</f>
        <v>1100</v>
      </c>
      <c r="S245" t="str">
        <f ca="1">IF(OR(ISNUMBER(N245),N245="삭제"),"",
IF(LEFT(N245,5)="Equip",
  IF($BN$1&lt;VLOOKUP(N245,[1]EquipTable!$1:$1048576,MATCH("업데이트순번",[1]EquipTable!$1:$1,0),0),"업데이트순번이상",""),
IF(LEFT(N245,5)="Actor",
  IF($BW$1&lt;VLOOKUP(N245,[2]ActorTable!$1:$1048576,MATCH("업데이트순번",[2]ActorTable!$1:$1,0),0),"업데이트순번이상",""),
"그외없음")))</f>
        <v/>
      </c>
      <c r="T245">
        <f t="shared" ca="1" si="73"/>
        <v>0</v>
      </c>
      <c r="U245" t="s">
        <v>93</v>
      </c>
      <c r="V245">
        <v>33288</v>
      </c>
      <c r="W245">
        <v>10</v>
      </c>
      <c r="X245" t="s">
        <v>129</v>
      </c>
      <c r="Z245">
        <v>1000</v>
      </c>
      <c r="AA245" t="str">
        <f t="shared" ca="1" si="74"/>
        <v>upn</v>
      </c>
      <c r="AB245" t="s">
        <v>93</v>
      </c>
      <c r="AC245">
        <v>1938</v>
      </c>
      <c r="AD245">
        <v>9</v>
      </c>
      <c r="AE245" t="s">
        <v>129</v>
      </c>
      <c r="AG245">
        <v>900</v>
      </c>
      <c r="AH245" t="str">
        <f t="shared" si="75"/>
        <v/>
      </c>
      <c r="AI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J245">
        <v>1</v>
      </c>
      <c r="AK245"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v>
      </c>
      <c r="AL245" t="str">
        <f t="shared" ca="1" si="76"/>
        <v>{"dy":25,"sl":3,"tp":"upn","vl":"1938","cn":9,"pt":"GO","pr":900}</v>
      </c>
    </row>
    <row r="246" spans="1:38">
      <c r="A246">
        <v>25</v>
      </c>
      <c r="B246">
        <v>4</v>
      </c>
      <c r="C246">
        <f t="shared" si="69"/>
        <v>0</v>
      </c>
      <c r="D246">
        <f t="shared" ca="1" si="82"/>
        <v>0.89910490119245201</v>
      </c>
      <c r="E246">
        <f t="shared" ca="1" si="82"/>
        <v>0.35444382524245344</v>
      </c>
      <c r="F246">
        <f t="shared" ca="1" si="82"/>
        <v>0.75566420433588477</v>
      </c>
      <c r="G246">
        <f t="shared" ca="1" si="82"/>
        <v>0.60563071455418838</v>
      </c>
      <c r="H246">
        <f t="shared" ca="1" si="82"/>
        <v>0.54326949057604623</v>
      </c>
      <c r="I246">
        <f t="shared" ca="1" si="82"/>
        <v>0.93845949930377326</v>
      </c>
      <c r="M246" t="str">
        <f t="shared" ca="1" si="70"/>
        <v>안 지정 캐릭터 PP 일반등급</v>
      </c>
      <c r="N246">
        <f t="shared" ca="1" si="71"/>
        <v>35444</v>
      </c>
      <c r="O246">
        <f t="shared" ca="1" si="72"/>
        <v>11</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INT(VLOOKUP($M246,$AN:$BA,MATCH($AX$1,$AN$1:$BA$1,0),0)*(VLOOKUP($N246,[2]ActorTable!$1:$1048576,MATCH("표준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VLOOKUP($M246,$AN:$BA,MATCH($AZ$1,$AN$1:$BA$1,0),0)+INT($H246*(VLOOKUP($M246,$AN:$BA,MATCH($BA$1,$AN$1:$BA$1,0),0)-VLOOKUP($M246,$AN:$BA,MATCH($AZ$1,$AN$1:$BA$1,0),0)+1))),
IF($M246="지정 캐릭터 PP",
  IF(AND(OR($B246=10,$B246=11),$M246=OFFSET($M246,-1,0)),OFFSET(Q246,-1,0),
    INT($O246*VLOOKUP($M246,$AN:$BA,MATCH($AX$1,$AN$1:$BA$1,0),0)*IF($O246&lt;=15,1,1+($O246-15)^0.5/8)*CHOOSE(MID($N246,7,1)+1,1,1.25,2))),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영웅등급"),VLOOKUP($M246,$AN:$BA,MATCH($AX$1,$AN$1:$BA$1,0),0),
IF(OR($M246="지정 캐릭터",IF(ISERROR(FIND("지정 캐릭터 LBP",$M246)),0,1)),
  IF(AND(OR($B246=10,$B246=11),$M246=OFFSET($M246,-1,0)),OFFSET(R246,-1,0),
    INT(VLOOKUP($M246,$AN:$BA,MATCH($AX$1,$AN$1:$BA$1,0),0)*(VLOOKUP($N246,[2]ActorTable!$1:$1048576,MATCH("표준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VLOOKUP($M246,$AN:$BA,MATCH($AX$1,$AN$1:$BA$1,0),0)+INT($I246*(VLOOKUP($M246,$AN:$BA,MATCH($AY$1,$AN$1:$BA$1,0),0)-VLOOKUP($M246,$AN:$BA,MATCH($AX$1,$AN$1:$BA$1,0),0)+1))),
IF($M246="지정 캐릭터 PP",
  IF(AND(OR($B246=10,$B246=11),$M246=OFFSET($M246,-1,0)),OFFSET(R246,-1,0),
    INT($O246*VLOOKUP($M246,$AN:$BA,MATCH($AX$1,$AN$1:$BA$1,0),0)*IF($O246&lt;=15,1,1+($O246-15)^0.5/8)*CHOOSE(MID($N246,7,1)+1,1,1.25,2)*(VLOOKUP($M246,$AN:$BA,MATCH($AY$1,$AN$1:$BA$1,0),0)+$I246*(VLOOKUP($M246,$AN:$BA,MATCH($AZ$1,$AN$1:$BA$1,0),0)-VLOOKUP($M246,$AN:$BA,MATCH($AY$1,$AN$1:$BA$1,0),0))))),
IF(OR($M246="안 지정 캐릭터 PP 일반등급",$M246="안 지정 캐릭터 PP 영웅등급"),
  IF(AND(OR($B246=10,$B246=11),$M246=OFFSET($M246,-1,0)),OFFSET(R246,-1,0),
    $O246*VLOOKUP($M246,$AN:$BA,MATCH($AX$1,$AN$1:$BA$1,0),0)),
"그외없음")))))))</f>
        <v>1100</v>
      </c>
      <c r="S246" t="str">
        <f ca="1">IF(OR(ISNUMBER(N246),N246="삭제"),"",
IF(LEFT(N246,5)="Equip",
  IF($BN$1&lt;VLOOKUP(N246,[1]EquipTable!$1:$1048576,MATCH("업데이트순번",[1]EquipTable!$1:$1,0),0),"업데이트순번이상",""),
IF(LEFT(N246,5)="Actor",
  IF($BW$1&lt;VLOOKUP(N246,[2]ActorTable!$1:$1048576,MATCH("업데이트순번",[2]ActorTable!$1:$1,0),0),"업데이트순번이상",""),
"그외없음")))</f>
        <v/>
      </c>
      <c r="T246">
        <f t="shared" ca="1" si="73"/>
        <v>0</v>
      </c>
      <c r="U246" t="s">
        <v>93</v>
      </c>
      <c r="V246">
        <v>49664</v>
      </c>
      <c r="W246">
        <v>11</v>
      </c>
      <c r="X246" t="s">
        <v>129</v>
      </c>
      <c r="Z246">
        <v>1100</v>
      </c>
      <c r="AA246" t="str">
        <f t="shared" ca="1" si="74"/>
        <v>upn</v>
      </c>
      <c r="AB246" t="s">
        <v>93</v>
      </c>
      <c r="AC246">
        <v>10707</v>
      </c>
      <c r="AD246">
        <v>9</v>
      </c>
      <c r="AE246" t="s">
        <v>129</v>
      </c>
      <c r="AG246">
        <v>900</v>
      </c>
      <c r="AH246" t="str">
        <f t="shared" si="75"/>
        <v/>
      </c>
      <c r="AI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J246">
        <v>1</v>
      </c>
      <c r="AK246"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v>
      </c>
      <c r="AL246" t="str">
        <f t="shared" ca="1" si="76"/>
        <v>{"dy":25,"sl":4,"tp":"upn","vl":"10707","cn":9,"pt":"GO","pr":900}</v>
      </c>
    </row>
    <row r="247" spans="1:38">
      <c r="A247">
        <v>25</v>
      </c>
      <c r="B247">
        <v>5</v>
      </c>
      <c r="C247">
        <f t="shared" si="69"/>
        <v>0</v>
      </c>
      <c r="D247">
        <f t="shared" ca="1" si="82"/>
        <v>0.96903804884117362</v>
      </c>
      <c r="E247">
        <f t="shared" ca="1" si="82"/>
        <v>0.94636003282837911</v>
      </c>
      <c r="F247">
        <f t="shared" ca="1" si="82"/>
        <v>0.40854302801678499</v>
      </c>
      <c r="G247">
        <f t="shared" ca="1" si="82"/>
        <v>0.32401459261189058</v>
      </c>
      <c r="H247">
        <f t="shared" ca="1" si="82"/>
        <v>0.23966897352585714</v>
      </c>
      <c r="I247">
        <f t="shared" ca="1" si="82"/>
        <v>0.81159626546612751</v>
      </c>
      <c r="M247" t="str">
        <f t="shared" ca="1" si="70"/>
        <v>안 지정 캐릭터 PP 일반등급</v>
      </c>
      <c r="N247">
        <f t="shared" ca="1" si="71"/>
        <v>94636</v>
      </c>
      <c r="O247">
        <f t="shared" ca="1" si="72"/>
        <v>14</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INT(VLOOKUP($M247,$AN:$BA,MATCH($AX$1,$AN$1:$BA$1,0),0)*(VLOOKUP($N247,[2]ActorTable!$1:$1048576,MATCH("표준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VLOOKUP($M247,$AN:$BA,MATCH($AZ$1,$AN$1:$BA$1,0),0)+INT($H247*(VLOOKUP($M247,$AN:$BA,MATCH($BA$1,$AN$1:$BA$1,0),0)-VLOOKUP($M247,$AN:$BA,MATCH($AZ$1,$AN$1:$BA$1,0),0)+1))),
IF($M247="지정 캐릭터 PP",
  IF(AND(OR($B247=10,$B247=11),$M247=OFFSET($M247,-1,0)),OFFSET(Q247,-1,0),
    INT($O247*VLOOKUP($M247,$AN:$BA,MATCH($AX$1,$AN$1:$BA$1,0),0)*IF($O247&lt;=15,1,1+($O247-15)^0.5/8)*CHOOSE(MID($N247,7,1)+1,1,1.25,2))),
"그외없음")))))))</f>
        <v>삭제</v>
      </c>
      <c r="R247">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영웅등급"),VLOOKUP($M247,$AN:$BA,MATCH($AX$1,$AN$1:$BA$1,0),0),
IF(OR($M247="지정 캐릭터",IF(ISERROR(FIND("지정 캐릭터 LBP",$M247)),0,1)),
  IF(AND(OR($B247=10,$B247=11),$M247=OFFSET($M247,-1,0)),OFFSET(R247,-1,0),
    INT(VLOOKUP($M247,$AN:$BA,MATCH($AX$1,$AN$1:$BA$1,0),0)*(VLOOKUP($N247,[2]ActorTable!$1:$1048576,MATCH("표준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VLOOKUP($M247,$AN:$BA,MATCH($AX$1,$AN$1:$BA$1,0),0)+INT($I247*(VLOOKUP($M247,$AN:$BA,MATCH($AY$1,$AN$1:$BA$1,0),0)-VLOOKUP($M247,$AN:$BA,MATCH($AX$1,$AN$1:$BA$1,0),0)+1))),
IF($M247="지정 캐릭터 PP",
  IF(AND(OR($B247=10,$B247=11),$M247=OFFSET($M247,-1,0)),OFFSET(R247,-1,0),
    INT($O247*VLOOKUP($M247,$AN:$BA,MATCH($AX$1,$AN$1:$BA$1,0),0)*IF($O247&lt;=15,1,1+($O247-15)^0.5/8)*CHOOSE(MID($N247,7,1)+1,1,1.25,2)*(VLOOKUP($M247,$AN:$BA,MATCH($AY$1,$AN$1:$BA$1,0),0)+$I247*(VLOOKUP($M247,$AN:$BA,MATCH($AZ$1,$AN$1:$BA$1,0),0)-VLOOKUP($M247,$AN:$BA,MATCH($AY$1,$AN$1:$BA$1,0),0))))),
IF(OR($M247="안 지정 캐릭터 PP 일반등급",$M247="안 지정 캐릭터 PP 영웅등급"),
  IF(AND(OR($B247=10,$B247=11),$M247=OFFSET($M247,-1,0)),OFFSET(R247,-1,0),
    $O247*VLOOKUP($M247,$AN:$BA,MATCH($AX$1,$AN$1:$BA$1,0),0)),
"그외없음")))))))</f>
        <v>1400</v>
      </c>
      <c r="S247" t="str">
        <f ca="1">IF(OR(ISNUMBER(N247),N247="삭제"),"",
IF(LEFT(N247,5)="Equip",
  IF($BN$1&lt;VLOOKUP(N247,[1]EquipTable!$1:$1048576,MATCH("업데이트순번",[1]EquipTable!$1:$1,0),0),"업데이트순번이상",""),
IF(LEFT(N247,5)="Actor",
  IF($BW$1&lt;VLOOKUP(N247,[2]ActorTable!$1:$1048576,MATCH("업데이트순번",[2]ActorTable!$1:$1,0),0),"업데이트순번이상",""),
"그외없음")))</f>
        <v/>
      </c>
      <c r="T247">
        <f t="shared" ca="1" si="73"/>
        <v>0</v>
      </c>
      <c r="U247" t="s">
        <v>92</v>
      </c>
      <c r="V247">
        <v>33152</v>
      </c>
      <c r="W247">
        <v>10</v>
      </c>
      <c r="X247" t="s">
        <v>129</v>
      </c>
      <c r="Z247">
        <v>1000</v>
      </c>
      <c r="AA247" t="str">
        <f t="shared" ca="1" si="74"/>
        <v>fe</v>
      </c>
      <c r="AB247" t="s">
        <v>83</v>
      </c>
      <c r="AC247" t="s">
        <v>196</v>
      </c>
      <c r="AD247">
        <v>1</v>
      </c>
      <c r="AE247" t="s">
        <v>129</v>
      </c>
      <c r="AG247">
        <v>8300</v>
      </c>
      <c r="AH247" t="str">
        <f t="shared" si="75"/>
        <v/>
      </c>
      <c r="AI247" t="str">
        <f ca="1">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스톤 버스터</v>
      </c>
      <c r="AJ247">
        <v>1</v>
      </c>
      <c r="AK247"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v>
      </c>
      <c r="AL247" t="str">
        <f t="shared" ca="1" si="76"/>
        <v>{"dy":25,"sl":5,"tp":"fe","vl":"Equip8101","cn":1,"pt":"GO","pr":8300}</v>
      </c>
    </row>
    <row r="248" spans="1:38">
      <c r="A248">
        <v>25</v>
      </c>
      <c r="B248">
        <v>6</v>
      </c>
      <c r="C248">
        <f t="shared" si="69"/>
        <v>0</v>
      </c>
      <c r="D248">
        <f t="shared" ca="1" si="82"/>
        <v>0.68677288230597966</v>
      </c>
      <c r="E248">
        <f t="shared" ca="1" si="82"/>
        <v>0.33598854108306775</v>
      </c>
      <c r="F248">
        <f t="shared" ca="1" si="82"/>
        <v>0.42742798127046</v>
      </c>
      <c r="G248">
        <f t="shared" ca="1" si="82"/>
        <v>0.17381236095200436</v>
      </c>
      <c r="H248">
        <f t="shared" ca="1" si="82"/>
        <v>0.62784069600381565</v>
      </c>
      <c r="I248">
        <f t="shared" ca="1" si="82"/>
        <v>0.67104067469711715</v>
      </c>
      <c r="M248" t="str">
        <f t="shared" ca="1" si="70"/>
        <v>지정 장비</v>
      </c>
      <c r="N248" t="str">
        <f t="shared" ca="1" si="71"/>
        <v>Equip4101</v>
      </c>
      <c r="O248">
        <f t="shared" ca="1" si="72"/>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INT(VLOOKUP($M248,$AN:$BA,MATCH($AX$1,$AN$1:$BA$1,0),0)*(VLOOKUP($N248,[2]ActorTable!$1:$1048576,MATCH("표준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VLOOKUP($M248,$AN:$BA,MATCH($AZ$1,$AN$1:$BA$1,0),0)+INT($H248*(VLOOKUP($M248,$AN:$BA,MATCH($BA$1,$AN$1:$BA$1,0),0)-VLOOKUP($M248,$AN:$BA,MATCH($AZ$1,$AN$1:$BA$1,0),0)+1))),
IF($M248="지정 캐릭터 PP",
  IF(AND(OR($B248=10,$B248=11),$M248=OFFSET($M248,-1,0)),OFFSET(Q248,-1,0),
    INT($O248*VLOOKUP($M248,$AN:$BA,MATCH($AX$1,$AN$1:$BA$1,0),0)*IF($O248&lt;=15,1,1+($O248-15)^0.5/8)*CHOOSE(MID($N248,7,1)+1,1,1.25,2))),
"그외없음")))))))</f>
        <v>삭제</v>
      </c>
      <c r="R248">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영웅등급"),VLOOKUP($M248,$AN:$BA,MATCH($AX$1,$AN$1:$BA$1,0),0),
IF(OR($M248="지정 캐릭터",IF(ISERROR(FIND("지정 캐릭터 LBP",$M248)),0,1)),
  IF(AND(OR($B248=10,$B248=11),$M248=OFFSET($M248,-1,0)),OFFSET(R248,-1,0),
    INT(VLOOKUP($M248,$AN:$BA,MATCH($AX$1,$AN$1:$BA$1,0),0)*(VLOOKUP($N248,[2]ActorTable!$1:$1048576,MATCH("표준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VLOOKUP($M248,$AN:$BA,MATCH($AX$1,$AN$1:$BA$1,0),0)+INT($I248*(VLOOKUP($M248,$AN:$BA,MATCH($AY$1,$AN$1:$BA$1,0),0)-VLOOKUP($M248,$AN:$BA,MATCH($AX$1,$AN$1:$BA$1,0),0)+1))),
IF($M248="지정 캐릭터 PP",
  IF(AND(OR($B248=10,$B248=11),$M248=OFFSET($M248,-1,0)),OFFSET(R248,-1,0),
    INT($O248*VLOOKUP($M248,$AN:$BA,MATCH($AX$1,$AN$1:$BA$1,0),0)*IF($O248&lt;=15,1,1+($O248-15)^0.5/8)*CHOOSE(MID($N248,7,1)+1,1,1.25,2)*(VLOOKUP($M248,$AN:$BA,MATCH($AY$1,$AN$1:$BA$1,0),0)+$I248*(VLOOKUP($M248,$AN:$BA,MATCH($AZ$1,$AN$1:$BA$1,0),0)-VLOOKUP($M248,$AN:$BA,MATCH($AY$1,$AN$1:$BA$1,0),0))))),
IF(OR($M248="안 지정 캐릭터 PP 일반등급",$M248="안 지정 캐릭터 PP 영웅등급"),
  IF(AND(OR($B248=10,$B248=11),$M248=OFFSET($M248,-1,0)),OFFSET(R248,-1,0),
    $O248*VLOOKUP($M248,$AN:$BA,MATCH($AX$1,$AN$1:$BA$1,0),0)),
"그외없음")))))))</f>
        <v>1400</v>
      </c>
      <c r="S248" t="str">
        <f ca="1">IF(OR(ISNUMBER(N248),N248="삭제"),"",
IF(LEFT(N248,5)="Equip",
  IF($BN$1&lt;VLOOKUP(N248,[1]EquipTable!$1:$1048576,MATCH("업데이트순번",[1]EquipTable!$1:$1,0),0),"업데이트순번이상",""),
IF(LEFT(N248,5)="Actor",
  IF($BW$1&lt;VLOOKUP(N248,[2]ActorTable!$1:$1048576,MATCH("업데이트순번",[2]ActorTable!$1:$1,0),0),"업데이트순번이상",""),
"그외없음")))</f>
        <v/>
      </c>
      <c r="T248">
        <f t="shared" ca="1" si="73"/>
        <v>0</v>
      </c>
      <c r="U248" t="s">
        <v>83</v>
      </c>
      <c r="V248" t="s">
        <v>219</v>
      </c>
      <c r="W248">
        <v>1</v>
      </c>
      <c r="X248" t="s">
        <v>133</v>
      </c>
      <c r="Z248">
        <v>5</v>
      </c>
      <c r="AA248" t="str">
        <f t="shared" ca="1" si="74"/>
        <v>fe</v>
      </c>
      <c r="AB248" t="s">
        <v>83</v>
      </c>
      <c r="AC248" t="s">
        <v>193</v>
      </c>
      <c r="AD248">
        <v>1</v>
      </c>
      <c r="AE248" t="s">
        <v>129</v>
      </c>
      <c r="AG248">
        <v>2000</v>
      </c>
      <c r="AH248" t="str">
        <f t="shared" si="75"/>
        <v/>
      </c>
      <c r="AI248" t="str">
        <f ca="1">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해골 벽</v>
      </c>
      <c r="AJ248">
        <v>1</v>
      </c>
      <c r="AK248"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v>
      </c>
      <c r="AL248" t="str">
        <f t="shared" ca="1" si="76"/>
        <v>{"dy":25,"sl":6,"tp":"fe","vl":"Equip7002","cn":1,"pt":"GO","pr":2000}</v>
      </c>
    </row>
    <row r="249" spans="1:38">
      <c r="A249">
        <v>25</v>
      </c>
      <c r="B249">
        <v>7</v>
      </c>
      <c r="C249">
        <f t="shared" si="69"/>
        <v>0</v>
      </c>
      <c r="D249">
        <f t="shared" ca="1" si="82"/>
        <v>0.77172501802990601</v>
      </c>
      <c r="E249">
        <f t="shared" ca="1" si="82"/>
        <v>0.62117437939087428</v>
      </c>
      <c r="F249">
        <f t="shared" ca="1" si="82"/>
        <v>0.76975287531052483</v>
      </c>
      <c r="G249">
        <f t="shared" ca="1" si="82"/>
        <v>0.13548690375714356</v>
      </c>
      <c r="H249">
        <f t="shared" ca="1" si="82"/>
        <v>0.90443570283537156</v>
      </c>
      <c r="I249">
        <f t="shared" ca="1" si="82"/>
        <v>0.4321972009012417</v>
      </c>
      <c r="M249" t="str">
        <f t="shared" ca="1" si="70"/>
        <v>지정 장비</v>
      </c>
      <c r="N249" t="str">
        <f t="shared" ca="1" si="71"/>
        <v>Equip7102</v>
      </c>
      <c r="O249">
        <f t="shared" ca="1" si="72"/>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GO</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INT(VLOOKUP($M249,$AN:$BA,MATCH($AX$1,$AN$1:$BA$1,0),0)*(VLOOKUP($N249,[2]ActorTable!$1:$1048576,MATCH("표준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VLOOKUP($M249,$AN:$BA,MATCH($AZ$1,$AN$1:$BA$1,0),0)+INT($H249*(VLOOKUP($M249,$AN:$BA,MATCH($BA$1,$AN$1:$BA$1,0),0)-VLOOKUP($M249,$AN:$BA,MATCH($AZ$1,$AN$1:$BA$1,0),0)+1))),
IF($M249="지정 캐릭터 PP",
  IF(AND(OR($B249=10,$B249=11),$M249=OFFSET($M249,-1,0)),OFFSET(Q249,-1,0),
    INT($O249*VLOOKUP($M249,$AN:$BA,MATCH($AX$1,$AN$1:$BA$1,0),0)*IF($O249&lt;=15,1,1+($O249-15)^0.5/8)*CHOOSE(MID($N249,7,1)+1,1,1.25,2))),
"그외없음")))))))</f>
        <v>삭제</v>
      </c>
      <c r="R249">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영웅등급"),VLOOKUP($M249,$AN:$BA,MATCH($AX$1,$AN$1:$BA$1,0),0),
IF(OR($M249="지정 캐릭터",IF(ISERROR(FIND("지정 캐릭터 LBP",$M249)),0,1)),
  IF(AND(OR($B249=10,$B249=11),$M249=OFFSET($M249,-1,0)),OFFSET(R249,-1,0),
    INT(VLOOKUP($M249,$AN:$BA,MATCH($AX$1,$AN$1:$BA$1,0),0)*(VLOOKUP($N249,[2]ActorTable!$1:$1048576,MATCH("표준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VLOOKUP($M249,$AN:$BA,MATCH($AX$1,$AN$1:$BA$1,0),0)+INT($I249*(VLOOKUP($M249,$AN:$BA,MATCH($AY$1,$AN$1:$BA$1,0),0)-VLOOKUP($M249,$AN:$BA,MATCH($AX$1,$AN$1:$BA$1,0),0)+1))),
IF($M249="지정 캐릭터 PP",
  IF(AND(OR($B249=10,$B249=11),$M249=OFFSET($M249,-1,0)),OFFSET(R249,-1,0),
    INT($O249*VLOOKUP($M249,$AN:$BA,MATCH($AX$1,$AN$1:$BA$1,0),0)*IF($O249&lt;=15,1,1+($O249-15)^0.5/8)*CHOOSE(MID($N249,7,1)+1,1,1.25,2)*(VLOOKUP($M249,$AN:$BA,MATCH($AY$1,$AN$1:$BA$1,0),0)+$I249*(VLOOKUP($M249,$AN:$BA,MATCH($AZ$1,$AN$1:$BA$1,0),0)-VLOOKUP($M249,$AN:$BA,MATCH($AY$1,$AN$1:$BA$1,0),0))))),
IF(OR($M249="안 지정 캐릭터 PP 일반등급",$M249="안 지정 캐릭터 PP 영웅등급"),
  IF(AND(OR($B249=10,$B249=11),$M249=OFFSET($M249,-1,0)),OFFSET(R249,-1,0),
    $O249*VLOOKUP($M249,$AN:$BA,MATCH($AX$1,$AN$1:$BA$1,0),0)),
"그외없음")))))))</f>
        <v>3400</v>
      </c>
      <c r="S249" t="str">
        <f ca="1">IF(OR(ISNUMBER(N249),N249="삭제"),"",
IF(LEFT(N249,5)="Equip",
  IF($BN$1&lt;VLOOKUP(N249,[1]EquipTable!$1:$1048576,MATCH("업데이트순번",[1]EquipTable!$1:$1,0),0),"업데이트순번이상",""),
IF(LEFT(N249,5)="Actor",
  IF($BW$1&lt;VLOOKUP(N249,[2]ActorTable!$1:$1048576,MATCH("업데이트순번",[2]ActorTable!$1:$1,0),0),"업데이트순번이상",""),
"그외없음")))</f>
        <v/>
      </c>
      <c r="T249">
        <f t="shared" ca="1" si="73"/>
        <v>0</v>
      </c>
      <c r="U249" t="s">
        <v>83</v>
      </c>
      <c r="V249" t="s">
        <v>212</v>
      </c>
      <c r="W249">
        <v>1</v>
      </c>
      <c r="X249" t="s">
        <v>129</v>
      </c>
      <c r="Z249">
        <v>700</v>
      </c>
      <c r="AA249" t="str">
        <f t="shared" ca="1" si="74"/>
        <v>fe</v>
      </c>
      <c r="AB249" t="s">
        <v>83</v>
      </c>
      <c r="AC249" t="s">
        <v>204</v>
      </c>
      <c r="AD249">
        <v>1</v>
      </c>
      <c r="AE249" t="s">
        <v>129</v>
      </c>
      <c r="AG249">
        <v>900</v>
      </c>
      <c r="AH249" t="str">
        <f t="shared" si="75"/>
        <v/>
      </c>
      <c r="AI249" t="str">
        <f ca="1">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피의 착즙기</v>
      </c>
      <c r="AJ249">
        <v>1</v>
      </c>
      <c r="AK249"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v>
      </c>
      <c r="AL249" t="str">
        <f t="shared" ca="1" si="76"/>
        <v>{"dy":25,"sl":7,"tp":"fe","vl":"Equip4002","cn":1,"pt":"GO","pr":900}</v>
      </c>
    </row>
    <row r="250" spans="1:38">
      <c r="A250">
        <v>25</v>
      </c>
      <c r="B250">
        <v>8</v>
      </c>
      <c r="C250">
        <f t="shared" si="69"/>
        <v>0</v>
      </c>
      <c r="D250">
        <f t="shared" ca="1" si="82"/>
        <v>0.36524974779277775</v>
      </c>
      <c r="E250">
        <f t="shared" ca="1" si="82"/>
        <v>0.82041877110676564</v>
      </c>
      <c r="F250">
        <f t="shared" ca="1" si="82"/>
        <v>0.46551843386089531</v>
      </c>
      <c r="G250">
        <f t="shared" ca="1" si="82"/>
        <v>7.7743350438809422E-2</v>
      </c>
      <c r="H250">
        <f t="shared" ca="1" si="82"/>
        <v>0.28154394206598721</v>
      </c>
      <c r="I250">
        <f t="shared" ca="1" si="82"/>
        <v>0.33767967758513329</v>
      </c>
      <c r="M250" t="str">
        <f t="shared" ca="1" si="70"/>
        <v>삭제</v>
      </c>
      <c r="N250" t="str">
        <f t="shared" ca="1" si="71"/>
        <v>삭제</v>
      </c>
      <c r="O250" t="str">
        <f t="shared" ca="1" si="72"/>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INT(VLOOKUP($M250,$AN:$BA,MATCH($AX$1,$AN$1:$BA$1,0),0)*(VLOOKUP($N250,[2]ActorTable!$1:$1048576,MATCH("표준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VLOOKUP($M250,$AN:$BA,MATCH($AZ$1,$AN$1:$BA$1,0),0)+INT($H250*(VLOOKUP($M250,$AN:$BA,MATCH($BA$1,$AN$1:$BA$1,0),0)-VLOOKUP($M250,$AN:$BA,MATCH($AZ$1,$AN$1:$BA$1,0),0)+1))),
IF($M250="지정 캐릭터 PP",
  IF(AND(OR($B250=10,$B250=11),$M250=OFFSET($M250,-1,0)),OFFSET(Q250,-1,0),
    INT($O250*VLOOKUP($M250,$AN:$BA,MATCH($AX$1,$AN$1:$BA$1,0),0)*IF($O250&lt;=15,1,1+($O250-15)^0.5/8)*CHOOSE(MID($N250,7,1)+1,1,1.25,2))),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영웅등급"),VLOOKUP($M250,$AN:$BA,MATCH($AX$1,$AN$1:$BA$1,0),0),
IF(OR($M250="지정 캐릭터",IF(ISERROR(FIND("지정 캐릭터 LBP",$M250)),0,1)),
  IF(AND(OR($B250=10,$B250=11),$M250=OFFSET($M250,-1,0)),OFFSET(R250,-1,0),
    INT(VLOOKUP($M250,$AN:$BA,MATCH($AX$1,$AN$1:$BA$1,0),0)*(VLOOKUP($N250,[2]ActorTable!$1:$1048576,MATCH("표준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VLOOKUP($M250,$AN:$BA,MATCH($AX$1,$AN$1:$BA$1,0),0)+INT($I250*(VLOOKUP($M250,$AN:$BA,MATCH($AY$1,$AN$1:$BA$1,0),0)-VLOOKUP($M250,$AN:$BA,MATCH($AX$1,$AN$1:$BA$1,0),0)+1))),
IF($M250="지정 캐릭터 PP",
  IF(AND(OR($B250=10,$B250=11),$M250=OFFSET($M250,-1,0)),OFFSET(R250,-1,0),
    INT($O250*VLOOKUP($M250,$AN:$BA,MATCH($AX$1,$AN$1:$BA$1,0),0)*IF($O250&lt;=15,1,1+($O250-15)^0.5/8)*CHOOSE(MID($N250,7,1)+1,1,1.25,2)*(VLOOKUP($M250,$AN:$BA,MATCH($AY$1,$AN$1:$BA$1,0),0)+$I250*(VLOOKUP($M250,$AN:$BA,MATCH($AZ$1,$AN$1:$BA$1,0),0)-VLOOKUP($M250,$AN:$BA,MATCH($AY$1,$AN$1:$BA$1,0),0))))),
IF(OR($M250="안 지정 캐릭터 PP 일반등급",$M250="안 지정 캐릭터 PP 영웅등급"),
  IF(AND(OR($B250=10,$B250=11),$M250=OFFSET($M250,-1,0)),OFFSET(R250,-1,0),
    $O250*VLOOKUP($M250,$AN:$BA,MATCH($AX$1,$AN$1:$BA$1,0),0)),
"그외없음")))))))</f>
        <v>삭제</v>
      </c>
      <c r="S250" t="str">
        <f ca="1">IF(OR(ISNUMBER(N250),N250="삭제"),"",
IF(LEFT(N250,5)="Equip",
  IF($BN$1&lt;VLOOKUP(N250,[1]EquipTable!$1:$1048576,MATCH("업데이트순번",[1]EquipTable!$1:$1,0),0),"업데이트순번이상",""),
IF(LEFT(N250,5)="Actor",
  IF($BW$1&lt;VLOOKUP(N250,[2]ActorTable!$1:$1048576,MATCH("업데이트순번",[2]ActorTable!$1:$1,0),0),"업데이트순번이상",""),
"그외없음")))</f>
        <v/>
      </c>
      <c r="T250">
        <f t="shared" ca="1" si="73"/>
        <v>0</v>
      </c>
      <c r="AA250" t="str">
        <f t="shared" ca="1" si="74"/>
        <v/>
      </c>
      <c r="AH250" t="str">
        <f t="shared" si="75"/>
        <v/>
      </c>
      <c r="AI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
      </c>
      <c r="AJ250">
        <v>1</v>
      </c>
      <c r="AK250"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v>
      </c>
      <c r="AL250" t="str">
        <f t="shared" ca="1" si="76"/>
        <v>{"dy":25,"sl":8}</v>
      </c>
    </row>
    <row r="251" spans="1:38">
      <c r="A251">
        <v>25</v>
      </c>
      <c r="B251">
        <v>9</v>
      </c>
      <c r="C251">
        <f t="shared" si="69"/>
        <v>0</v>
      </c>
      <c r="D251">
        <f t="shared" ca="1" si="82"/>
        <v>0.44645537946054503</v>
      </c>
      <c r="E251">
        <f t="shared" ca="1" si="82"/>
        <v>0.36029932318189573</v>
      </c>
      <c r="F251">
        <f t="shared" ca="1" si="82"/>
        <v>0.10218975030991118</v>
      </c>
      <c r="G251">
        <f t="shared" ca="1" si="82"/>
        <v>5.5019457431468854E-3</v>
      </c>
      <c r="H251">
        <f t="shared" ca="1" si="82"/>
        <v>0.52395473819418847</v>
      </c>
      <c r="I251">
        <f t="shared" ca="1" si="82"/>
        <v>0.47359495804610519</v>
      </c>
      <c r="M251" t="str">
        <f t="shared" ca="1" si="70"/>
        <v>삭제</v>
      </c>
      <c r="N251" t="str">
        <f t="shared" ca="1" si="71"/>
        <v>삭제</v>
      </c>
      <c r="O251" t="str">
        <f t="shared" ca="1" si="72"/>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INT(VLOOKUP($M251,$AN:$BA,MATCH($AX$1,$AN$1:$BA$1,0),0)*(VLOOKUP($N251,[2]ActorTable!$1:$1048576,MATCH("표준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VLOOKUP($M251,$AN:$BA,MATCH($AZ$1,$AN$1:$BA$1,0),0)+INT($H251*(VLOOKUP($M251,$AN:$BA,MATCH($BA$1,$AN$1:$BA$1,0),0)-VLOOKUP($M251,$AN:$BA,MATCH($AZ$1,$AN$1:$BA$1,0),0)+1))),
IF($M251="지정 캐릭터 PP",
  IF(AND(OR($B251=10,$B251=11),$M251=OFFSET($M251,-1,0)),OFFSET(Q251,-1,0),
    INT($O251*VLOOKUP($M251,$AN:$BA,MATCH($AX$1,$AN$1:$BA$1,0),0)*IF($O251&lt;=15,1,1+($O251-15)^0.5/8)*CHOOSE(MID($N251,7,1)+1,1,1.25,2))),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영웅등급"),VLOOKUP($M251,$AN:$BA,MATCH($AX$1,$AN$1:$BA$1,0),0),
IF(OR($M251="지정 캐릭터",IF(ISERROR(FIND("지정 캐릭터 LBP",$M251)),0,1)),
  IF(AND(OR($B251=10,$B251=11),$M251=OFFSET($M251,-1,0)),OFFSET(R251,-1,0),
    INT(VLOOKUP($M251,$AN:$BA,MATCH($AX$1,$AN$1:$BA$1,0),0)*(VLOOKUP($N251,[2]ActorTable!$1:$1048576,MATCH("표준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VLOOKUP($M251,$AN:$BA,MATCH($AX$1,$AN$1:$BA$1,0),0)+INT($I251*(VLOOKUP($M251,$AN:$BA,MATCH($AY$1,$AN$1:$BA$1,0),0)-VLOOKUP($M251,$AN:$BA,MATCH($AX$1,$AN$1:$BA$1,0),0)+1))),
IF($M251="지정 캐릭터 PP",
  IF(AND(OR($B251=10,$B251=11),$M251=OFFSET($M251,-1,0)),OFFSET(R251,-1,0),
    INT($O251*VLOOKUP($M251,$AN:$BA,MATCH($AX$1,$AN$1:$BA$1,0),0)*IF($O251&lt;=15,1,1+($O251-15)^0.5/8)*CHOOSE(MID($N251,7,1)+1,1,1.25,2)*(VLOOKUP($M251,$AN:$BA,MATCH($AY$1,$AN$1:$BA$1,0),0)+$I251*(VLOOKUP($M251,$AN:$BA,MATCH($AZ$1,$AN$1:$BA$1,0),0)-VLOOKUP($M251,$AN:$BA,MATCH($AY$1,$AN$1:$BA$1,0),0))))),
IF(OR($M251="안 지정 캐릭터 PP 일반등급",$M251="안 지정 캐릭터 PP 영웅등급"),
  IF(AND(OR($B251=10,$B251=11),$M251=OFFSET($M251,-1,0)),OFFSET(R251,-1,0),
    $O251*VLOOKUP($M251,$AN:$BA,MATCH($AX$1,$AN$1:$BA$1,0),0)),
"그외없음")))))))</f>
        <v>삭제</v>
      </c>
      <c r="S251" t="str">
        <f ca="1">IF(OR(ISNUMBER(N251),N251="삭제"),"",
IF(LEFT(N251,5)="Equip",
  IF($BN$1&lt;VLOOKUP(N251,[1]EquipTable!$1:$1048576,MATCH("업데이트순번",[1]EquipTable!$1:$1,0),0),"업데이트순번이상",""),
IF(LEFT(N251,5)="Actor",
  IF($BW$1&lt;VLOOKUP(N251,[2]ActorTable!$1:$1048576,MATCH("업데이트순번",[2]ActorTable!$1:$1,0),0),"업데이트순번이상",""),
"그외없음")))</f>
        <v/>
      </c>
      <c r="T251">
        <f t="shared" ca="1" si="73"/>
        <v>0</v>
      </c>
      <c r="AA251" t="str">
        <f t="shared" ca="1" si="74"/>
        <v/>
      </c>
      <c r="AH251" t="str">
        <f t="shared" si="75"/>
        <v/>
      </c>
      <c r="AI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
      </c>
      <c r="AJ251">
        <v>1</v>
      </c>
      <c r="AK251"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v>
      </c>
      <c r="AL251" t="str">
        <f t="shared" ca="1" si="76"/>
        <v>{"dy":25,"sl":9}</v>
      </c>
    </row>
    <row r="252" spans="1:38">
      <c r="A252">
        <v>26</v>
      </c>
      <c r="B252">
        <v>0</v>
      </c>
      <c r="C252">
        <f t="shared" si="69"/>
        <v>0</v>
      </c>
      <c r="D252">
        <f t="shared" ref="D252:I261" ca="1" si="83">RAND()</f>
        <v>0.43239133547886988</v>
      </c>
      <c r="E252">
        <f t="shared" ca="1" si="83"/>
        <v>0.80225136864676927</v>
      </c>
      <c r="F252">
        <f t="shared" ca="1" si="83"/>
        <v>0.66813828486377558</v>
      </c>
      <c r="G252">
        <f t="shared" ca="1" si="83"/>
        <v>0.87480445869733747</v>
      </c>
      <c r="H252">
        <f t="shared" ca="1" si="83"/>
        <v>0.85698605348116319</v>
      </c>
      <c r="I252">
        <f t="shared" ca="1" si="83"/>
        <v>0.40335152328033363</v>
      </c>
      <c r="M252" t="str">
        <f t="shared" ca="1" si="70"/>
        <v>지정 장비</v>
      </c>
      <c r="N252" t="str">
        <f t="shared" ca="1" si="71"/>
        <v>Equip7002</v>
      </c>
      <c r="O252">
        <f t="shared" ca="1" si="72"/>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GO</v>
      </c>
      <c r="Q252" t="str">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INT(VLOOKUP($M252,$AN:$BA,MATCH($AX$1,$AN$1:$BA$1,0),0)*(VLOOKUP($N252,[2]ActorTable!$1:$1048576,MATCH("표준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VLOOKUP($M252,$AN:$BA,MATCH($AZ$1,$AN$1:$BA$1,0),0)+INT($H252*(VLOOKUP($M252,$AN:$BA,MATCH($BA$1,$AN$1:$BA$1,0),0)-VLOOKUP($M252,$AN:$BA,MATCH($AZ$1,$AN$1:$BA$1,0),0)+1))),
IF($M252="지정 캐릭터 PP",
  IF(AND(OR($B252=10,$B252=11),$M252=OFFSET($M252,-1,0)),OFFSET(Q252,-1,0),
    INT($O252*VLOOKUP($M252,$AN:$BA,MATCH($AX$1,$AN$1:$BA$1,0),0)*IF($O252&lt;=15,1,1+($O252-15)^0.5/8)*CHOOSE(MID($N252,7,1)+1,1,1.25,2))),
"그외없음")))))))</f>
        <v>삭제</v>
      </c>
      <c r="R252">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영웅등급"),VLOOKUP($M252,$AN:$BA,MATCH($AX$1,$AN$1:$BA$1,0),0),
IF(OR($M252="지정 캐릭터",IF(ISERROR(FIND("지정 캐릭터 LBP",$M252)),0,1)),
  IF(AND(OR($B252=10,$B252=11),$M252=OFFSET($M252,-1,0)),OFFSET(R252,-1,0),
    INT(VLOOKUP($M252,$AN:$BA,MATCH($AX$1,$AN$1:$BA$1,0),0)*(VLOOKUP($N252,[2]ActorTable!$1:$1048576,MATCH("표준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VLOOKUP($M252,$AN:$BA,MATCH($AX$1,$AN$1:$BA$1,0),0)+INT($I252*(VLOOKUP($M252,$AN:$BA,MATCH($AY$1,$AN$1:$BA$1,0),0)-VLOOKUP($M252,$AN:$BA,MATCH($AX$1,$AN$1:$BA$1,0),0)+1))),
IF($M252="지정 캐릭터 PP",
  IF(AND(OR($B252=10,$B252=11),$M252=OFFSET($M252,-1,0)),OFFSET(R252,-1,0),
    INT($O252*VLOOKUP($M252,$AN:$BA,MATCH($AX$1,$AN$1:$BA$1,0),0)*IF($O252&lt;=15,1,1+($O252-15)^0.5/8)*CHOOSE(MID($N252,7,1)+1,1,1.25,2)*(VLOOKUP($M252,$AN:$BA,MATCH($AY$1,$AN$1:$BA$1,0),0)+$I252*(VLOOKUP($M252,$AN:$BA,MATCH($AZ$1,$AN$1:$BA$1,0),0)-VLOOKUP($M252,$AN:$BA,MATCH($AY$1,$AN$1:$BA$1,0),0))))),
IF(OR($M252="안 지정 캐릭터 PP 일반등급",$M252="안 지정 캐릭터 PP 영웅등급"),
  IF(AND(OR($B252=10,$B252=11),$M252=OFFSET($M252,-1,0)),OFFSET(R252,-1,0),
    $O252*VLOOKUP($M252,$AN:$BA,MATCH($AX$1,$AN$1:$BA$1,0),0)),
"그외없음")))))))</f>
        <v>1900</v>
      </c>
      <c r="S252" t="str">
        <f ca="1">IF(OR(ISNUMBER(N252),N252="삭제"),"",
IF(LEFT(N252,5)="Equip",
  IF($BN$1&lt;VLOOKUP(N252,[1]EquipTable!$1:$1048576,MATCH("업데이트순번",[1]EquipTable!$1:$1,0),0),"업데이트순번이상",""),
IF(LEFT(N252,5)="Actor",
  IF($BW$1&lt;VLOOKUP(N252,[2]ActorTable!$1:$1048576,MATCH("업데이트순번",[2]ActorTable!$1:$1,0),0),"업데이트순번이상",""),
"그외없음")))</f>
        <v/>
      </c>
      <c r="T252">
        <f t="shared" ca="1" si="73"/>
        <v>0</v>
      </c>
      <c r="U252" t="s">
        <v>83</v>
      </c>
      <c r="V252" t="s">
        <v>215</v>
      </c>
      <c r="W252">
        <v>1</v>
      </c>
      <c r="X252" t="s">
        <v>133</v>
      </c>
      <c r="Y252">
        <v>240</v>
      </c>
      <c r="Z252">
        <v>162</v>
      </c>
      <c r="AA252" t="str">
        <f t="shared" ca="1" si="74"/>
        <v>fe</v>
      </c>
      <c r="AB252" t="s">
        <v>83</v>
      </c>
      <c r="AC252" t="s">
        <v>215</v>
      </c>
      <c r="AD252">
        <v>1</v>
      </c>
      <c r="AE252" t="s">
        <v>133</v>
      </c>
      <c r="AF252">
        <v>242</v>
      </c>
      <c r="AG252">
        <v>110</v>
      </c>
      <c r="AH252" t="str">
        <f t="shared" si="75"/>
        <v/>
      </c>
      <c r="AI252" t="str">
        <f ca="1">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얼어붙은 밤</v>
      </c>
      <c r="AJ252">
        <v>1</v>
      </c>
      <c r="AK252"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v>
      </c>
      <c r="AL252" t="str">
        <f t="shared" ca="1" si="76"/>
        <v>{"dy":26,"sl":0,"tp":"fe","vl":"Equip8401","cn":1,"pt":"DI","pp":242,"pr":110}</v>
      </c>
    </row>
    <row r="253" spans="1:38">
      <c r="A253">
        <v>26</v>
      </c>
      <c r="B253">
        <v>1</v>
      </c>
      <c r="C253">
        <f t="shared" si="69"/>
        <v>0</v>
      </c>
      <c r="D253">
        <f t="shared" ca="1" si="83"/>
        <v>0.82750826233988906</v>
      </c>
      <c r="E253">
        <f t="shared" ca="1" si="83"/>
        <v>3.5778411709489588E-2</v>
      </c>
      <c r="F253">
        <f t="shared" ca="1" si="83"/>
        <v>0.17269483886815706</v>
      </c>
      <c r="G253">
        <f t="shared" ca="1" si="83"/>
        <v>0.11996245455695209</v>
      </c>
      <c r="H253">
        <f t="shared" ca="1" si="83"/>
        <v>0.98517714044279003</v>
      </c>
      <c r="I253">
        <f t="shared" ca="1" si="83"/>
        <v>0.95916291323825364</v>
      </c>
      <c r="M253" t="str">
        <f t="shared" ca="1" si="70"/>
        <v>지정 장비</v>
      </c>
      <c r="N253" t="str">
        <f t="shared" ca="1" si="71"/>
        <v>Equip0101</v>
      </c>
      <c r="O253">
        <f t="shared" ca="1" si="72"/>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GO</v>
      </c>
      <c r="Q253" t="str">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INT(VLOOKUP($M253,$AN:$BA,MATCH($AX$1,$AN$1:$BA$1,0),0)*(VLOOKUP($N253,[2]ActorTable!$1:$1048576,MATCH("표준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VLOOKUP($M253,$AN:$BA,MATCH($AZ$1,$AN$1:$BA$1,0),0)+INT($H253*(VLOOKUP($M253,$AN:$BA,MATCH($BA$1,$AN$1:$BA$1,0),0)-VLOOKUP($M253,$AN:$BA,MATCH($AZ$1,$AN$1:$BA$1,0),0)+1))),
IF($M253="지정 캐릭터 PP",
  IF(AND(OR($B253=10,$B253=11),$M253=OFFSET($M253,-1,0)),OFFSET(Q253,-1,0),
    INT($O253*VLOOKUP($M253,$AN:$BA,MATCH($AX$1,$AN$1:$BA$1,0),0)*IF($O253&lt;=15,1,1+($O253-15)^0.5/8)*CHOOSE(MID($N253,7,1)+1,1,1.25,2))),
"그외없음")))))))</f>
        <v>삭제</v>
      </c>
      <c r="R253">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영웅등급"),VLOOKUP($M253,$AN:$BA,MATCH($AX$1,$AN$1:$BA$1,0),0),
IF(OR($M253="지정 캐릭터",IF(ISERROR(FIND("지정 캐릭터 LBP",$M253)),0,1)),
  IF(AND(OR($B253=10,$B253=11),$M253=OFFSET($M253,-1,0)),OFFSET(R253,-1,0),
    INT(VLOOKUP($M253,$AN:$BA,MATCH($AX$1,$AN$1:$BA$1,0),0)*(VLOOKUP($N253,[2]ActorTable!$1:$1048576,MATCH("표준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VLOOKUP($M253,$AN:$BA,MATCH($AX$1,$AN$1:$BA$1,0),0)+INT($I253*(VLOOKUP($M253,$AN:$BA,MATCH($AY$1,$AN$1:$BA$1,0),0)-VLOOKUP($M253,$AN:$BA,MATCH($AX$1,$AN$1:$BA$1,0),0)+1))),
IF($M253="지정 캐릭터 PP",
  IF(AND(OR($B253=10,$B253=11),$M253=OFFSET($M253,-1,0)),OFFSET(R253,-1,0),
    INT($O253*VLOOKUP($M253,$AN:$BA,MATCH($AX$1,$AN$1:$BA$1,0),0)*IF($O253&lt;=15,1,1+($O253-15)^0.5/8)*CHOOSE(MID($N253,7,1)+1,1,1.25,2)*(VLOOKUP($M253,$AN:$BA,MATCH($AY$1,$AN$1:$BA$1,0),0)+$I253*(VLOOKUP($M253,$AN:$BA,MATCH($AZ$1,$AN$1:$BA$1,0),0)-VLOOKUP($M253,$AN:$BA,MATCH($AY$1,$AN$1:$BA$1,0),0))))),
IF(OR($M253="안 지정 캐릭터 PP 일반등급",$M253="안 지정 캐릭터 PP 영웅등급"),
  IF(AND(OR($B253=10,$B253=11),$M253=OFFSET($M253,-1,0)),OFFSET(R253,-1,0),
    $O253*VLOOKUP($M253,$AN:$BA,MATCH($AX$1,$AN$1:$BA$1,0),0)),
"그외없음")))))))</f>
        <v>1500</v>
      </c>
      <c r="S253" t="str">
        <f ca="1">IF(OR(ISNUMBER(N253),N253="삭제"),"",
IF(LEFT(N253,5)="Equip",
  IF($BN$1&lt;VLOOKUP(N253,[1]EquipTable!$1:$1048576,MATCH("업데이트순번",[1]EquipTable!$1:$1,0),0),"업데이트순번이상",""),
IF(LEFT(N253,5)="Actor",
  IF($BW$1&lt;VLOOKUP(N253,[2]ActorTable!$1:$1048576,MATCH("업데이트순번",[2]ActorTable!$1:$1,0),0),"업데이트순번이상",""),
"그외없음")))</f>
        <v/>
      </c>
      <c r="T253">
        <f t="shared" ca="1" si="73"/>
        <v>0</v>
      </c>
      <c r="U253" t="s">
        <v>83</v>
      </c>
      <c r="V253" t="s">
        <v>280</v>
      </c>
      <c r="W253">
        <v>1</v>
      </c>
      <c r="X253" t="s">
        <v>133</v>
      </c>
      <c r="Z253">
        <v>37</v>
      </c>
      <c r="AA253" t="str">
        <f t="shared" ca="1" si="74"/>
        <v>fe</v>
      </c>
      <c r="AB253" t="s">
        <v>83</v>
      </c>
      <c r="AC253" t="s">
        <v>280</v>
      </c>
      <c r="AD253">
        <v>1</v>
      </c>
      <c r="AE253" t="s">
        <v>129</v>
      </c>
      <c r="AG253">
        <v>22000</v>
      </c>
      <c r="AH253" t="str">
        <f t="shared" si="75"/>
        <v/>
      </c>
      <c r="AI253" t="str">
        <f ca="1">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광학발생기</v>
      </c>
      <c r="AJ253">
        <v>1</v>
      </c>
      <c r="AK253"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v>
      </c>
      <c r="AL253" t="str">
        <f t="shared" ca="1" si="76"/>
        <v>{"dy":26,"sl":1,"tp":"fe","vl":"Equip6301","cn":1,"pt":"GO","pr":22000}</v>
      </c>
    </row>
    <row r="254" spans="1:38">
      <c r="A254">
        <v>26</v>
      </c>
      <c r="B254">
        <v>2</v>
      </c>
      <c r="C254">
        <f t="shared" si="69"/>
        <v>0</v>
      </c>
      <c r="D254">
        <f t="shared" ca="1" si="83"/>
        <v>5.2223210696616174E-2</v>
      </c>
      <c r="E254">
        <f t="shared" ca="1" si="83"/>
        <v>0.71270930628113704</v>
      </c>
      <c r="F254">
        <f t="shared" ca="1" si="83"/>
        <v>0.83141445119877333</v>
      </c>
      <c r="G254">
        <f t="shared" ca="1" si="83"/>
        <v>0.38506077672331218</v>
      </c>
      <c r="H254">
        <f t="shared" ca="1" si="83"/>
        <v>8.9289680782644765E-2</v>
      </c>
      <c r="I254">
        <f t="shared" ca="1" si="83"/>
        <v>0.35381855537185125</v>
      </c>
      <c r="M254" t="str">
        <f t="shared" ca="1" si="70"/>
        <v>안 지정 캐릭터 PP 영웅등급</v>
      </c>
      <c r="N254">
        <f t="shared" ca="1" si="71"/>
        <v>71270</v>
      </c>
      <c r="O254">
        <f t="shared" ca="1" si="72"/>
        <v>13</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INT(VLOOKUP($M254,$AN:$BA,MATCH($AX$1,$AN$1:$BA$1,0),0)*(VLOOKUP($N254,[2]ActorTable!$1:$1048576,MATCH("표준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VLOOKUP($M254,$AN:$BA,MATCH($AZ$1,$AN$1:$BA$1,0),0)+INT($H254*(VLOOKUP($M254,$AN:$BA,MATCH($BA$1,$AN$1:$BA$1,0),0)-VLOOKUP($M254,$AN:$BA,MATCH($AZ$1,$AN$1:$BA$1,0),0)+1))),
IF($M254="지정 캐릭터 PP",
  IF(AND(OR($B254=10,$B254=11),$M254=OFFSET($M254,-1,0)),OFFSET(Q254,-1,0),
    INT($O254*VLOOKUP($M254,$AN:$BA,MATCH($AX$1,$AN$1:$BA$1,0),0)*IF($O254&lt;=15,1,1+($O254-15)^0.5/8)*CHOOSE(MID($N254,7,1)+1,1,1.25,2))),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영웅등급"),VLOOKUP($M254,$AN:$BA,MATCH($AX$1,$AN$1:$BA$1,0),0),
IF(OR($M254="지정 캐릭터",IF(ISERROR(FIND("지정 캐릭터 LBP",$M254)),0,1)),
  IF(AND(OR($B254=10,$B254=11),$M254=OFFSET($M254,-1,0)),OFFSET(R254,-1,0),
    INT(VLOOKUP($M254,$AN:$BA,MATCH($AX$1,$AN$1:$BA$1,0),0)*(VLOOKUP($N254,[2]ActorTable!$1:$1048576,MATCH("표준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VLOOKUP($M254,$AN:$BA,MATCH($AX$1,$AN$1:$BA$1,0),0)+INT($I254*(VLOOKUP($M254,$AN:$BA,MATCH($AY$1,$AN$1:$BA$1,0),0)-VLOOKUP($M254,$AN:$BA,MATCH($AX$1,$AN$1:$BA$1,0),0)+1))),
IF($M254="지정 캐릭터 PP",
  IF(AND(OR($B254=10,$B254=11),$M254=OFFSET($M254,-1,0)),OFFSET(R254,-1,0),
    INT($O254*VLOOKUP($M254,$AN:$BA,MATCH($AX$1,$AN$1:$BA$1,0),0)*IF($O254&lt;=15,1,1+($O254-15)^0.5/8)*CHOOSE(MID($N254,7,1)+1,1,1.25,2)*(VLOOKUP($M254,$AN:$BA,MATCH($AY$1,$AN$1:$BA$1,0),0)+$I254*(VLOOKUP($M254,$AN:$BA,MATCH($AZ$1,$AN$1:$BA$1,0),0)-VLOOKUP($M254,$AN:$BA,MATCH($AY$1,$AN$1:$BA$1,0),0))))),
IF(OR($M254="안 지정 캐릭터 PP 일반등급",$M254="안 지정 캐릭터 PP 영웅등급"),
  IF(AND(OR($B254=10,$B254=11),$M254=OFFSET($M254,-1,0)),OFFSET(R254,-1,0),
    $O254*VLOOKUP($M254,$AN:$BA,MATCH($AX$1,$AN$1:$BA$1,0),0)),
"그외없음")))))))</f>
        <v>1300</v>
      </c>
      <c r="S254" t="str">
        <f ca="1">IF(OR(ISNUMBER(N254),N254="삭제"),"",
IF(LEFT(N254,5)="Equip",
  IF($BN$1&lt;VLOOKUP(N254,[1]EquipTable!$1:$1048576,MATCH("업데이트순번",[1]EquipTable!$1:$1,0),0),"업데이트순번이상",""),
IF(LEFT(N254,5)="Actor",
  IF($BW$1&lt;VLOOKUP(N254,[2]ActorTable!$1:$1048576,MATCH("업데이트순번",[2]ActorTable!$1:$1,0),0),"업데이트순번이상",""),
"그외없음")))</f>
        <v/>
      </c>
      <c r="T254">
        <f t="shared" ca="1" si="73"/>
        <v>0</v>
      </c>
      <c r="U254" t="s">
        <v>92</v>
      </c>
      <c r="V254">
        <v>90970</v>
      </c>
      <c r="W254">
        <v>14</v>
      </c>
      <c r="X254" t="s">
        <v>129</v>
      </c>
      <c r="Z254">
        <v>1400</v>
      </c>
      <c r="AA254" t="str">
        <f t="shared" ca="1" si="74"/>
        <v>uph</v>
      </c>
      <c r="AB254" t="s">
        <v>92</v>
      </c>
      <c r="AC254">
        <v>84983</v>
      </c>
      <c r="AD254">
        <v>14</v>
      </c>
      <c r="AE254" t="s">
        <v>129</v>
      </c>
      <c r="AG254">
        <v>1400</v>
      </c>
      <c r="AH254" t="str">
        <f t="shared" si="75"/>
        <v/>
      </c>
      <c r="AI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J254">
        <v>1</v>
      </c>
      <c r="AK254"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v>
      </c>
      <c r="AL254" t="str">
        <f t="shared" ca="1" si="76"/>
        <v>{"dy":26,"sl":2,"tp":"uph","vl":"84983","cn":14,"pt":"GO","pr":1400}</v>
      </c>
    </row>
    <row r="255" spans="1:38">
      <c r="A255">
        <v>26</v>
      </c>
      <c r="B255">
        <v>3</v>
      </c>
      <c r="C255">
        <f t="shared" si="69"/>
        <v>0</v>
      </c>
      <c r="D255">
        <f t="shared" ca="1" si="83"/>
        <v>0.12393872206969303</v>
      </c>
      <c r="E255">
        <f t="shared" ca="1" si="83"/>
        <v>0.66572772296261851</v>
      </c>
      <c r="F255">
        <f t="shared" ca="1" si="83"/>
        <v>0.25309391860902508</v>
      </c>
      <c r="G255">
        <f t="shared" ca="1" si="83"/>
        <v>0.34942454848814952</v>
      </c>
      <c r="H255">
        <f t="shared" ca="1" si="83"/>
        <v>0.74471759194997134</v>
      </c>
      <c r="I255">
        <f t="shared" ca="1" si="83"/>
        <v>0.79004363045873494</v>
      </c>
      <c r="M255" t="str">
        <f t="shared" ca="1" si="70"/>
        <v>안 지정 캐릭터 PP 영웅등급</v>
      </c>
      <c r="N255">
        <f t="shared" ca="1" si="71"/>
        <v>66572</v>
      </c>
      <c r="O255">
        <f t="shared" ca="1" si="72"/>
        <v>12</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INT(VLOOKUP($M255,$AN:$BA,MATCH($AX$1,$AN$1:$BA$1,0),0)*(VLOOKUP($N255,[2]ActorTable!$1:$1048576,MATCH("표준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VLOOKUP($M255,$AN:$BA,MATCH($AZ$1,$AN$1:$BA$1,0),0)+INT($H255*(VLOOKUP($M255,$AN:$BA,MATCH($BA$1,$AN$1:$BA$1,0),0)-VLOOKUP($M255,$AN:$BA,MATCH($AZ$1,$AN$1:$BA$1,0),0)+1))),
IF($M255="지정 캐릭터 PP",
  IF(AND(OR($B255=10,$B255=11),$M255=OFFSET($M255,-1,0)),OFFSET(Q255,-1,0),
    INT($O255*VLOOKUP($M255,$AN:$BA,MATCH($AX$1,$AN$1:$BA$1,0),0)*IF($O255&lt;=15,1,1+($O255-15)^0.5/8)*CHOOSE(MID($N255,7,1)+1,1,1.25,2))),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영웅등급"),VLOOKUP($M255,$AN:$BA,MATCH($AX$1,$AN$1:$BA$1,0),0),
IF(OR($M255="지정 캐릭터",IF(ISERROR(FIND("지정 캐릭터 LBP",$M255)),0,1)),
  IF(AND(OR($B255=10,$B255=11),$M255=OFFSET($M255,-1,0)),OFFSET(R255,-1,0),
    INT(VLOOKUP($M255,$AN:$BA,MATCH($AX$1,$AN$1:$BA$1,0),0)*(VLOOKUP($N255,[2]ActorTable!$1:$1048576,MATCH("표준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VLOOKUP($M255,$AN:$BA,MATCH($AX$1,$AN$1:$BA$1,0),0)+INT($I255*(VLOOKUP($M255,$AN:$BA,MATCH($AY$1,$AN$1:$BA$1,0),0)-VLOOKUP($M255,$AN:$BA,MATCH($AX$1,$AN$1:$BA$1,0),0)+1))),
IF($M255="지정 캐릭터 PP",
  IF(AND(OR($B255=10,$B255=11),$M255=OFFSET($M255,-1,0)),OFFSET(R255,-1,0),
    INT($O255*VLOOKUP($M255,$AN:$BA,MATCH($AX$1,$AN$1:$BA$1,0),0)*IF($O255&lt;=15,1,1+($O255-15)^0.5/8)*CHOOSE(MID($N255,7,1)+1,1,1.25,2)*(VLOOKUP($M255,$AN:$BA,MATCH($AY$1,$AN$1:$BA$1,0),0)+$I255*(VLOOKUP($M255,$AN:$BA,MATCH($AZ$1,$AN$1:$BA$1,0),0)-VLOOKUP($M255,$AN:$BA,MATCH($AY$1,$AN$1:$BA$1,0),0))))),
IF(OR($M255="안 지정 캐릭터 PP 일반등급",$M255="안 지정 캐릭터 PP 영웅등급"),
  IF(AND(OR($B255=10,$B255=11),$M255=OFFSET($M255,-1,0)),OFFSET(R255,-1,0),
    $O255*VLOOKUP($M255,$AN:$BA,MATCH($AX$1,$AN$1:$BA$1,0),0)),
"그외없음")))))))</f>
        <v>1200</v>
      </c>
      <c r="S255" t="str">
        <f ca="1">IF(OR(ISNUMBER(N255),N255="삭제"),"",
IF(LEFT(N255,5)="Equip",
  IF($BN$1&lt;VLOOKUP(N255,[1]EquipTable!$1:$1048576,MATCH("업데이트순번",[1]EquipTable!$1:$1,0),0),"업데이트순번이상",""),
IF(LEFT(N255,5)="Actor",
  IF($BW$1&lt;VLOOKUP(N255,[2]ActorTable!$1:$1048576,MATCH("업데이트순번",[2]ActorTable!$1:$1,0),0),"업데이트순번이상",""),
"그외없음")))</f>
        <v/>
      </c>
      <c r="T255">
        <f t="shared" ca="1" si="73"/>
        <v>0</v>
      </c>
      <c r="U255" t="s">
        <v>93</v>
      </c>
      <c r="V255">
        <v>13068</v>
      </c>
      <c r="W255">
        <v>9</v>
      </c>
      <c r="X255" t="s">
        <v>129</v>
      </c>
      <c r="Z255">
        <v>900</v>
      </c>
      <c r="AA255" t="str">
        <f t="shared" ca="1" si="74"/>
        <v>upn</v>
      </c>
      <c r="AB255" t="s">
        <v>93</v>
      </c>
      <c r="AC255">
        <v>30283</v>
      </c>
      <c r="AD255">
        <v>10</v>
      </c>
      <c r="AE255" t="s">
        <v>129</v>
      </c>
      <c r="AG255">
        <v>1000</v>
      </c>
      <c r="AH255" t="str">
        <f t="shared" si="75"/>
        <v/>
      </c>
      <c r="AI255" t="str">
        <f>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
      </c>
      <c r="AJ255">
        <v>1</v>
      </c>
      <c r="AK255"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v>
      </c>
      <c r="AL255" t="str">
        <f t="shared" ca="1" si="76"/>
        <v>{"dy":26,"sl":3,"tp":"upn","vl":"30283","cn":10,"pt":"GO","pr":1000}</v>
      </c>
    </row>
    <row r="256" spans="1:38">
      <c r="A256">
        <v>26</v>
      </c>
      <c r="B256">
        <v>4</v>
      </c>
      <c r="C256">
        <f t="shared" si="69"/>
        <v>0</v>
      </c>
      <c r="D256">
        <f t="shared" ca="1" si="83"/>
        <v>0.5075748868786164</v>
      </c>
      <c r="E256">
        <f t="shared" ca="1" si="83"/>
        <v>0.40199313348385768</v>
      </c>
      <c r="F256">
        <f t="shared" ca="1" si="83"/>
        <v>9.5287282768922066E-2</v>
      </c>
      <c r="G256">
        <f t="shared" ca="1" si="83"/>
        <v>0.52324762213385667</v>
      </c>
      <c r="H256">
        <f t="shared" ca="1" si="83"/>
        <v>0.92717715887095498</v>
      </c>
      <c r="I256">
        <f t="shared" ca="1" si="83"/>
        <v>0.90384645773685757</v>
      </c>
      <c r="M256" t="str">
        <f t="shared" ca="1" si="70"/>
        <v>안 지정 캐릭터 PP 일반등급</v>
      </c>
      <c r="N256">
        <f t="shared" ca="1" si="71"/>
        <v>40199</v>
      </c>
      <c r="O256">
        <f t="shared" ca="1" si="72"/>
        <v>11</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INT(VLOOKUP($M256,$AN:$BA,MATCH($AX$1,$AN$1:$BA$1,0),0)*(VLOOKUP($N256,[2]ActorTable!$1:$1048576,MATCH("표준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VLOOKUP($M256,$AN:$BA,MATCH($AZ$1,$AN$1:$BA$1,0),0)+INT($H256*(VLOOKUP($M256,$AN:$BA,MATCH($BA$1,$AN$1:$BA$1,0),0)-VLOOKUP($M256,$AN:$BA,MATCH($AZ$1,$AN$1:$BA$1,0),0)+1))),
IF($M256="지정 캐릭터 PP",
  IF(AND(OR($B256=10,$B256=11),$M256=OFFSET($M256,-1,0)),OFFSET(Q256,-1,0),
    INT($O256*VLOOKUP($M256,$AN:$BA,MATCH($AX$1,$AN$1:$BA$1,0),0)*IF($O256&lt;=15,1,1+($O256-15)^0.5/8)*CHOOSE(MID($N256,7,1)+1,1,1.25,2))),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영웅등급"),VLOOKUP($M256,$AN:$BA,MATCH($AX$1,$AN$1:$BA$1,0),0),
IF(OR($M256="지정 캐릭터",IF(ISERROR(FIND("지정 캐릭터 LBP",$M256)),0,1)),
  IF(AND(OR($B256=10,$B256=11),$M256=OFFSET($M256,-1,0)),OFFSET(R256,-1,0),
    INT(VLOOKUP($M256,$AN:$BA,MATCH($AX$1,$AN$1:$BA$1,0),0)*(VLOOKUP($N256,[2]ActorTable!$1:$1048576,MATCH("표준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VLOOKUP($M256,$AN:$BA,MATCH($AX$1,$AN$1:$BA$1,0),0)+INT($I256*(VLOOKUP($M256,$AN:$BA,MATCH($AY$1,$AN$1:$BA$1,0),0)-VLOOKUP($M256,$AN:$BA,MATCH($AX$1,$AN$1:$BA$1,0),0)+1))),
IF($M256="지정 캐릭터 PP",
  IF(AND(OR($B256=10,$B256=11),$M256=OFFSET($M256,-1,0)),OFFSET(R256,-1,0),
    INT($O256*VLOOKUP($M256,$AN:$BA,MATCH($AX$1,$AN$1:$BA$1,0),0)*IF($O256&lt;=15,1,1+($O256-15)^0.5/8)*CHOOSE(MID($N256,7,1)+1,1,1.25,2)*(VLOOKUP($M256,$AN:$BA,MATCH($AY$1,$AN$1:$BA$1,0),0)+$I256*(VLOOKUP($M256,$AN:$BA,MATCH($AZ$1,$AN$1:$BA$1,0),0)-VLOOKUP($M256,$AN:$BA,MATCH($AY$1,$AN$1:$BA$1,0),0))))),
IF(OR($M256="안 지정 캐릭터 PP 일반등급",$M256="안 지정 캐릭터 PP 영웅등급"),
  IF(AND(OR($B256=10,$B256=11),$M256=OFFSET($M256,-1,0)),OFFSET(R256,-1,0),
    $O256*VLOOKUP($M256,$AN:$BA,MATCH($AX$1,$AN$1:$BA$1,0),0)),
"그외없음")))))))</f>
        <v>1100</v>
      </c>
      <c r="S256" t="str">
        <f ca="1">IF(OR(ISNUMBER(N256),N256="삭제"),"",
IF(LEFT(N256,5)="Equip",
  IF($BN$1&lt;VLOOKUP(N256,[1]EquipTable!$1:$1048576,MATCH("업데이트순번",[1]EquipTable!$1:$1,0),0),"업데이트순번이상",""),
IF(LEFT(N256,5)="Actor",
  IF($BW$1&lt;VLOOKUP(N256,[2]ActorTable!$1:$1048576,MATCH("업데이트순번",[2]ActorTable!$1:$1,0),0),"업데이트순번이상",""),
"그외없음")))</f>
        <v/>
      </c>
      <c r="T256">
        <f t="shared" ca="1" si="73"/>
        <v>0</v>
      </c>
      <c r="U256" t="s">
        <v>93</v>
      </c>
      <c r="V256">
        <v>55476</v>
      </c>
      <c r="W256">
        <v>12</v>
      </c>
      <c r="X256" t="s">
        <v>129</v>
      </c>
      <c r="Z256">
        <v>1200</v>
      </c>
      <c r="AA256" t="str">
        <f t="shared" ca="1" si="74"/>
        <v>upn</v>
      </c>
      <c r="AB256" t="s">
        <v>93</v>
      </c>
      <c r="AC256">
        <v>14175</v>
      </c>
      <c r="AD256">
        <v>9</v>
      </c>
      <c r="AE256" t="s">
        <v>129</v>
      </c>
      <c r="AG256">
        <v>900</v>
      </c>
      <c r="AH256" t="str">
        <f t="shared" si="75"/>
        <v/>
      </c>
      <c r="AI256" t="str">
        <f>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
      </c>
      <c r="AJ256">
        <v>1</v>
      </c>
      <c r="AK256"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v>
      </c>
      <c r="AL256" t="str">
        <f t="shared" ca="1" si="76"/>
        <v>{"dy":26,"sl":4,"tp":"upn","vl":"14175","cn":9,"pt":"GO","pr":900}</v>
      </c>
    </row>
    <row r="257" spans="1:38">
      <c r="A257">
        <v>26</v>
      </c>
      <c r="B257">
        <v>5</v>
      </c>
      <c r="C257">
        <f t="shared" si="69"/>
        <v>0</v>
      </c>
      <c r="D257">
        <f t="shared" ca="1" si="83"/>
        <v>0.81396015220345286</v>
      </c>
      <c r="E257">
        <f t="shared" ca="1" si="83"/>
        <v>0.46305596002971516</v>
      </c>
      <c r="F257">
        <f t="shared" ca="1" si="83"/>
        <v>0.94412280035709917</v>
      </c>
      <c r="G257">
        <f t="shared" ca="1" si="83"/>
        <v>0.46353803885329936</v>
      </c>
      <c r="H257">
        <f t="shared" ca="1" si="83"/>
        <v>0.74521620178575709</v>
      </c>
      <c r="I257">
        <f t="shared" ca="1" si="83"/>
        <v>0.90505428896337947</v>
      </c>
      <c r="M257" t="str">
        <f t="shared" ca="1" si="70"/>
        <v>안 지정 캐릭터 PP 일반등급</v>
      </c>
      <c r="N257">
        <f t="shared" ca="1" si="71"/>
        <v>46305</v>
      </c>
      <c r="O257">
        <f t="shared" ca="1" si="72"/>
        <v>11</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INT(VLOOKUP($M257,$AN:$BA,MATCH($AX$1,$AN$1:$BA$1,0),0)*(VLOOKUP($N257,[2]ActorTable!$1:$1048576,MATCH("표준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VLOOKUP($M257,$AN:$BA,MATCH($AZ$1,$AN$1:$BA$1,0),0)+INT($H257*(VLOOKUP($M257,$AN:$BA,MATCH($BA$1,$AN$1:$BA$1,0),0)-VLOOKUP($M257,$AN:$BA,MATCH($AZ$1,$AN$1:$BA$1,0),0)+1))),
IF($M257="지정 캐릭터 PP",
  IF(AND(OR($B257=10,$B257=11),$M257=OFFSET($M257,-1,0)),OFFSET(Q257,-1,0),
    INT($O257*VLOOKUP($M257,$AN:$BA,MATCH($AX$1,$AN$1:$BA$1,0),0)*IF($O257&lt;=15,1,1+($O257-15)^0.5/8)*CHOOSE(MID($N257,7,1)+1,1,1.25,2))),
"그외없음")))))))</f>
        <v>삭제</v>
      </c>
      <c r="R257">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영웅등급"),VLOOKUP($M257,$AN:$BA,MATCH($AX$1,$AN$1:$BA$1,0),0),
IF(OR($M257="지정 캐릭터",IF(ISERROR(FIND("지정 캐릭터 LBP",$M257)),0,1)),
  IF(AND(OR($B257=10,$B257=11),$M257=OFFSET($M257,-1,0)),OFFSET(R257,-1,0),
    INT(VLOOKUP($M257,$AN:$BA,MATCH($AX$1,$AN$1:$BA$1,0),0)*(VLOOKUP($N257,[2]ActorTable!$1:$1048576,MATCH("표준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VLOOKUP($M257,$AN:$BA,MATCH($AX$1,$AN$1:$BA$1,0),0)+INT($I257*(VLOOKUP($M257,$AN:$BA,MATCH($AY$1,$AN$1:$BA$1,0),0)-VLOOKUP($M257,$AN:$BA,MATCH($AX$1,$AN$1:$BA$1,0),0)+1))),
IF($M257="지정 캐릭터 PP",
  IF(AND(OR($B257=10,$B257=11),$M257=OFFSET($M257,-1,0)),OFFSET(R257,-1,0),
    INT($O257*VLOOKUP($M257,$AN:$BA,MATCH($AX$1,$AN$1:$BA$1,0),0)*IF($O257&lt;=15,1,1+($O257-15)^0.5/8)*CHOOSE(MID($N257,7,1)+1,1,1.25,2)*(VLOOKUP($M257,$AN:$BA,MATCH($AY$1,$AN$1:$BA$1,0),0)+$I257*(VLOOKUP($M257,$AN:$BA,MATCH($AZ$1,$AN$1:$BA$1,0),0)-VLOOKUP($M257,$AN:$BA,MATCH($AY$1,$AN$1:$BA$1,0),0))))),
IF(OR($M257="안 지정 캐릭터 PP 일반등급",$M257="안 지정 캐릭터 PP 영웅등급"),
  IF(AND(OR($B257=10,$B257=11),$M257=OFFSET($M257,-1,0)),OFFSET(R257,-1,0),
    $O257*VLOOKUP($M257,$AN:$BA,MATCH($AX$1,$AN$1:$BA$1,0),0)),
"그외없음")))))))</f>
        <v>1100</v>
      </c>
      <c r="S257" t="str">
        <f ca="1">IF(OR(ISNUMBER(N257),N257="삭제"),"",
IF(LEFT(N257,5)="Equip",
  IF($BN$1&lt;VLOOKUP(N257,[1]EquipTable!$1:$1048576,MATCH("업데이트순번",[1]EquipTable!$1:$1,0),0),"업데이트순번이상",""),
IF(LEFT(N257,5)="Actor",
  IF($BW$1&lt;VLOOKUP(N257,[2]ActorTable!$1:$1048576,MATCH("업데이트순번",[2]ActorTable!$1:$1,0),0),"업데이트순번이상",""),
"그외없음")))</f>
        <v/>
      </c>
      <c r="T257">
        <f t="shared" ca="1" si="73"/>
        <v>0</v>
      </c>
      <c r="U257" t="s">
        <v>83</v>
      </c>
      <c r="V257" t="s">
        <v>182</v>
      </c>
      <c r="W257">
        <v>1</v>
      </c>
      <c r="X257" t="s">
        <v>129</v>
      </c>
      <c r="Z257">
        <v>1400</v>
      </c>
      <c r="AA257" t="str">
        <f t="shared" ca="1" si="74"/>
        <v>fe</v>
      </c>
      <c r="AB257" t="s">
        <v>83</v>
      </c>
      <c r="AC257" t="s">
        <v>219</v>
      </c>
      <c r="AD257">
        <v>1</v>
      </c>
      <c r="AE257" t="s">
        <v>129</v>
      </c>
      <c r="AG257">
        <v>2500</v>
      </c>
      <c r="AH257" t="str">
        <f t="shared" si="75"/>
        <v/>
      </c>
      <c r="AI257" t="str">
        <f ca="1">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야만인의 분노</v>
      </c>
      <c r="AJ257">
        <v>1</v>
      </c>
      <c r="AK257"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v>
      </c>
      <c r="AL257" t="str">
        <f t="shared" ca="1" si="76"/>
        <v>{"dy":26,"sl":5,"tp":"fe","vl":"Equip0201","cn":1,"pt":"GO","pr":2500}</v>
      </c>
    </row>
    <row r="258" spans="1:38">
      <c r="A258">
        <v>26</v>
      </c>
      <c r="B258">
        <v>6</v>
      </c>
      <c r="C258">
        <f t="shared" ref="C258:C321" si="84">IF(B258&lt;=9,0,
IF(B258=10,1,2))</f>
        <v>0</v>
      </c>
      <c r="D258">
        <f t="shared" ca="1" si="83"/>
        <v>0.84104445308659548</v>
      </c>
      <c r="E258">
        <f t="shared" ca="1" si="83"/>
        <v>0.94415426744590913</v>
      </c>
      <c r="F258">
        <f t="shared" ca="1" si="83"/>
        <v>1.4797197765670456E-2</v>
      </c>
      <c r="G258">
        <f t="shared" ca="1" si="83"/>
        <v>0.58504107285468265</v>
      </c>
      <c r="H258">
        <f t="shared" ca="1" si="83"/>
        <v>0.10966377293675944</v>
      </c>
      <c r="I258">
        <f t="shared" ca="1" si="83"/>
        <v>0.94313217754391765</v>
      </c>
      <c r="M258" t="str">
        <f t="shared" ref="M258:M321" ca="1" si="85">IF(LEN(J258)&lt;&gt;0,J258,VLOOKUP(D258+$B258,$BH:$BI,MATCH($BI$1,$BH$1:$BI$1,0),1))</f>
        <v>지정 장비</v>
      </c>
      <c r="N258" t="str">
        <f t="shared" ref="N258:N321" ca="1" si="86">IF(LEN(K258)&lt;&gt;0,
  IF(LEN($J258)=0,"두 칸 모두 입력",
  IF($J258="지정 장비",K258,INDEX($BY:$BY,MATCH(K258,$BZ:$BZ,0)))),
IF($M258="삭제","삭제",
IF($M258="지정 장비",VLOOKUP($E258,OFFSET($BQ:$BT,0,IF($B258=6,1,IF($B258=7,2,0))),MATCH($BT$1,OFFSET($BQ$1:$BT$1,0,IF($B258=6,1,IF($B258=7,2,0))),0),1),
IF(OR($M258="캐릭터 상자 일반등급",$M258="캐릭터 상자 영웅등급"),"삭제",
IF(OR($M258="지정 캐릭터",$M258="지정 캐릭터 PP",IF(ISERROR(FIND("지정 캐릭터 LBP",$M258)),0,1)),
  IF(AND(OR($B258=10,$B258=11),$M258=OFFSET($M258,-1,0)),OFFSET(N258,-1,0),VLOOKUP($E258,$BX:$BY,MATCH($BY$1,$BX$1:$BY$1,0),1)),
IF(OR($M258="안 지정 캐릭터 영웅등급",$M258="안 지정 캐릭터 PP 일반등급",$M258="안 지정 캐릭터 PP 영웅등급"),
  IF(AND(OR($B258=10,$B258=11),$M258=OFFSET($M258,-1,0)),OFFSET(N258,-1,0),INT($E258*100000)),
"그외없음"))))))</f>
        <v>Equip8101</v>
      </c>
      <c r="O258">
        <f t="shared" ref="O258:O321" ca="1" si="87">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VLOOKUP($M258,$AN:$AZ,MATCH($AV$1,$AN$1:$AZ$1,0),0)+INT($E258*(VLOOKUP($M258,$AN:$AZ,MATCH($AW$1,$AN$1:$AZ$1,0),0)-VLOOKUP($M258,$AN:$AZ,MATCH($AV$1,$AN$1:$AZ$1,0),0)+1))),
IF(OR($M258="안 지정 캐릭터 PP 일반등급",$M258="안 지정 캐릭터 PP 영웅등급"),
  IF(AND(OR($B258=10,$B258=11),$M258=OFFSET($M258,-1,0)),OFFSET(O258,-1,0),
    VLOOKUP($M258,$AN:$AZ,MATCH($AV$1,$AN$1:$AZ$1,0),0)+INT($E258*(VLOOKUP($M258,$AN:$AZ,MATCH($AW$1,$AN$1:$AZ$1,0),0)-VLOOKUP($M258,$AN:$AZ,MATCH($AV$1,$AN$1:$AZ$1,0),0)+1))),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GO</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INT(VLOOKUP($M258,$AN:$BA,MATCH($AX$1,$AN$1:$BA$1,0),0)*(VLOOKUP($N258,[2]ActorTable!$1:$1048576,MATCH("표준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VLOOKUP($M258,$AN:$BA,MATCH($AZ$1,$AN$1:$BA$1,0),0)+INT($H258*(VLOOKUP($M258,$AN:$BA,MATCH($BA$1,$AN$1:$BA$1,0),0)-VLOOKUP($M258,$AN:$BA,MATCH($AZ$1,$AN$1:$BA$1,0),0)+1))),
IF($M258="지정 캐릭터 PP",
  IF(AND(OR($B258=10,$B258=11),$M258=OFFSET($M258,-1,0)),OFFSET(Q258,-1,0),
    INT($O258*VLOOKUP($M258,$AN:$BA,MATCH($AX$1,$AN$1:$BA$1,0),0)*IF($O258&lt;=15,1,1+($O258-15)^0.5/8)*CHOOSE(MID($N258,7,1)+1,1,1.25,2))),
"그외없음")))))))</f>
        <v>삭제</v>
      </c>
      <c r="R258">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영웅등급"),VLOOKUP($M258,$AN:$BA,MATCH($AX$1,$AN$1:$BA$1,0),0),
IF(OR($M258="지정 캐릭터",IF(ISERROR(FIND("지정 캐릭터 LBP",$M258)),0,1)),
  IF(AND(OR($B258=10,$B258=11),$M258=OFFSET($M258,-1,0)),OFFSET(R258,-1,0),
    INT(VLOOKUP($M258,$AN:$BA,MATCH($AX$1,$AN$1:$BA$1,0),0)*(VLOOKUP($N258,[2]ActorTable!$1:$1048576,MATCH("표준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VLOOKUP($M258,$AN:$BA,MATCH($AX$1,$AN$1:$BA$1,0),0)+INT($I258*(VLOOKUP($M258,$AN:$BA,MATCH($AY$1,$AN$1:$BA$1,0),0)-VLOOKUP($M258,$AN:$BA,MATCH($AX$1,$AN$1:$BA$1,0),0)+1))),
IF($M258="지정 캐릭터 PP",
  IF(AND(OR($B258=10,$B258=11),$M258=OFFSET($M258,-1,0)),OFFSET(R258,-1,0),
    INT($O258*VLOOKUP($M258,$AN:$BA,MATCH($AX$1,$AN$1:$BA$1,0),0)*IF($O258&lt;=15,1,1+($O258-15)^0.5/8)*CHOOSE(MID($N258,7,1)+1,1,1.25,2)*(VLOOKUP($M258,$AN:$BA,MATCH($AY$1,$AN$1:$BA$1,0),0)+$I258*(VLOOKUP($M258,$AN:$BA,MATCH($AZ$1,$AN$1:$BA$1,0),0)-VLOOKUP($M258,$AN:$BA,MATCH($AY$1,$AN$1:$BA$1,0),0))))),
IF(OR($M258="안 지정 캐릭터 PP 일반등급",$M258="안 지정 캐릭터 PP 영웅등급"),
  IF(AND(OR($B258=10,$B258=11),$M258=OFFSET($M258,-1,0)),OFFSET(R258,-1,0),
    $O258*VLOOKUP($M258,$AN:$BA,MATCH($AX$1,$AN$1:$BA$1,0),0)),
"그외없음")))))))</f>
        <v>8500</v>
      </c>
      <c r="S258" t="str">
        <f ca="1">IF(OR(ISNUMBER(N258),N258="삭제"),"",
IF(LEFT(N258,5)="Equip",
  IF($BN$1&lt;VLOOKUP(N258,[1]EquipTable!$1:$1048576,MATCH("업데이트순번",[1]EquipTable!$1:$1,0),0),"업데이트순번이상",""),
IF(LEFT(N258,5)="Actor",
  IF($BW$1&lt;VLOOKUP(N258,[2]ActorTable!$1:$1048576,MATCH("업데이트순번",[2]ActorTable!$1:$1,0),0),"업데이트순번이상",""),
"그외없음")))</f>
        <v/>
      </c>
      <c r="T258">
        <f t="shared" ref="T258:T321" ca="1" si="88">IF(OR(ISNUMBER(N258),N258="삭제"),0,
IF(LEFT(N258,5)="Equip",IF(MID(N258,7,1)="4",1,0),
IF(LEFT(N258,5)="Actor",IF(MID(N258,7,1)="2",1,0),
"그외없음")))</f>
        <v>0</v>
      </c>
      <c r="U258" t="s">
        <v>83</v>
      </c>
      <c r="V258" t="s">
        <v>205</v>
      </c>
      <c r="W258">
        <v>1</v>
      </c>
      <c r="X258" t="s">
        <v>133</v>
      </c>
      <c r="Z258">
        <v>11</v>
      </c>
      <c r="AA258" t="str">
        <f t="shared" ref="AA258:AA321" ca="1" si="89">IF(ISBLANK(AB258),"",
VLOOKUP(AB258,OFFSET(INDIRECT("$A:$B"),0,MATCH(AB$1&amp;"_Verify",INDIRECT("$1:$1"),0)-1),2,0)
)</f>
        <v>fe</v>
      </c>
      <c r="AB258" t="s">
        <v>83</v>
      </c>
      <c r="AC258" t="s">
        <v>217</v>
      </c>
      <c r="AD258">
        <v>1</v>
      </c>
      <c r="AE258" t="s">
        <v>129</v>
      </c>
      <c r="AG258">
        <v>2600</v>
      </c>
      <c r="AH258" t="str">
        <f t="shared" ref="AH258:AH321" si="90">IF(ISBLANK($AB258),"",
IF(AND($B258&gt;=VLOOKUP($AB258,$AN:$AQ,3,0),$B258&lt;=VLOOKUP($AB258,$AN:$AQ,4,0)),"","슬롯타입이상"))</f>
        <v/>
      </c>
      <c r="AI258" t="str">
        <f ca="1">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잔혹한 지배자</v>
      </c>
      <c r="AJ258">
        <v>1</v>
      </c>
      <c r="AK258"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v>
      </c>
      <c r="AL258" t="str">
        <f t="shared" ref="AL258:AL321" ca="1" si="91">IF(AJ258&lt;&gt;1,"",
"{"""&amp;A$1&amp;""":"&amp;A258
&amp;","""&amp;B$1&amp;""":"&amp;B258
&amp;IF(LEN(AA258)=0,"",","""&amp;AA$1&amp;""":"""&amp;AA258&amp;"""")
&amp;IF(LEN(AC258)=0,"",","""&amp;AC$1&amp;""":"""&amp;AC258&amp;"""")
&amp;IF(LEN(AD258)=0,"",","""&amp;AD$1&amp;""":"&amp;AD258)
&amp;IF(LEN(AE258)=0,"",","""&amp;AE$1&amp;""":"""&amp;AE258&amp;"""")
&amp;IF(LEN(AF258)=0,"",","""&amp;AF$1&amp;""":"&amp;AF258)
&amp;IF(LEN(AG258)=0,"",","""&amp;AG$1&amp;""":"&amp;AG258)&amp;"}")</f>
        <v>{"dy":26,"sl":6,"tp":"fe","vl":"Equip4201","cn":1,"pt":"GO","pr":2600}</v>
      </c>
    </row>
    <row r="259" spans="1:38">
      <c r="A259">
        <v>26</v>
      </c>
      <c r="B259">
        <v>7</v>
      </c>
      <c r="C259">
        <f t="shared" si="84"/>
        <v>0</v>
      </c>
      <c r="D259">
        <f t="shared" ca="1" si="83"/>
        <v>0.35408657498898977</v>
      </c>
      <c r="E259">
        <f t="shared" ca="1" si="83"/>
        <v>0.44505439820093262</v>
      </c>
      <c r="F259">
        <f t="shared" ca="1" si="83"/>
        <v>0.70590622648821322</v>
      </c>
      <c r="G259">
        <f t="shared" ca="1" si="83"/>
        <v>0.99068248469377129</v>
      </c>
      <c r="H259">
        <f t="shared" ca="1" si="83"/>
        <v>0.37307263392677015</v>
      </c>
      <c r="I259">
        <f t="shared" ca="1" si="83"/>
        <v>0.77287744374623935</v>
      </c>
      <c r="M259" t="str">
        <f t="shared" ca="1" si="85"/>
        <v>지정 장비</v>
      </c>
      <c r="N259" t="str">
        <f t="shared" ca="1" si="86"/>
        <v>Equip5101</v>
      </c>
      <c r="O259">
        <f t="shared" ca="1" si="87"/>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GO</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INT(VLOOKUP($M259,$AN:$BA,MATCH($AX$1,$AN$1:$BA$1,0),0)*(VLOOKUP($N259,[2]ActorTable!$1:$1048576,MATCH("표준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VLOOKUP($M259,$AN:$BA,MATCH($AZ$1,$AN$1:$BA$1,0),0)+INT($H259*(VLOOKUP($M259,$AN:$BA,MATCH($BA$1,$AN$1:$BA$1,0),0)-VLOOKUP($M259,$AN:$BA,MATCH($AZ$1,$AN$1:$BA$1,0),0)+1))),
IF($M259="지정 캐릭터 PP",
  IF(AND(OR($B259=10,$B259=11),$M259=OFFSET($M259,-1,0)),OFFSET(Q259,-1,0),
    INT($O259*VLOOKUP($M259,$AN:$BA,MATCH($AX$1,$AN$1:$BA$1,0),0)*IF($O259&lt;=15,1,1+($O259-15)^0.5/8)*CHOOSE(MID($N259,7,1)+1,1,1.25,2))),
"그외없음")))))))</f>
        <v>삭제</v>
      </c>
      <c r="R259">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영웅등급"),VLOOKUP($M259,$AN:$BA,MATCH($AX$1,$AN$1:$BA$1,0),0),
IF(OR($M259="지정 캐릭터",IF(ISERROR(FIND("지정 캐릭터 LBP",$M259)),0,1)),
  IF(AND(OR($B259=10,$B259=11),$M259=OFFSET($M259,-1,0)),OFFSET(R259,-1,0),
    INT(VLOOKUP($M259,$AN:$BA,MATCH($AX$1,$AN$1:$BA$1,0),0)*(VLOOKUP($N259,[2]ActorTable!$1:$1048576,MATCH("표준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VLOOKUP($M259,$AN:$BA,MATCH($AX$1,$AN$1:$BA$1,0),0)+INT($I259*(VLOOKUP($M259,$AN:$BA,MATCH($AY$1,$AN$1:$BA$1,0),0)-VLOOKUP($M259,$AN:$BA,MATCH($AX$1,$AN$1:$BA$1,0),0)+1))),
IF($M259="지정 캐릭터 PP",
  IF(AND(OR($B259=10,$B259=11),$M259=OFFSET($M259,-1,0)),OFFSET(R259,-1,0),
    INT($O259*VLOOKUP($M259,$AN:$BA,MATCH($AX$1,$AN$1:$BA$1,0),0)*IF($O259&lt;=15,1,1+($O259-15)^0.5/8)*CHOOSE(MID($N259,7,1)+1,1,1.25,2)*(VLOOKUP($M259,$AN:$BA,MATCH($AY$1,$AN$1:$BA$1,0),0)+$I259*(VLOOKUP($M259,$AN:$BA,MATCH($AZ$1,$AN$1:$BA$1,0),0)-VLOOKUP($M259,$AN:$BA,MATCH($AY$1,$AN$1:$BA$1,0),0))))),
IF(OR($M259="안 지정 캐릭터 PP 일반등급",$M259="안 지정 캐릭터 PP 영웅등급"),
  IF(AND(OR($B259=10,$B259=11),$M259=OFFSET($M259,-1,0)),OFFSET(R259,-1,0),
    $O259*VLOOKUP($M259,$AN:$BA,MATCH($AX$1,$AN$1:$BA$1,0),0)),
"그외없음")))))))</f>
        <v>1400</v>
      </c>
      <c r="S259" t="str">
        <f ca="1">IF(OR(ISNUMBER(N259),N259="삭제"),"",
IF(LEFT(N259,5)="Equip",
  IF($BN$1&lt;VLOOKUP(N259,[1]EquipTable!$1:$1048576,MATCH("업데이트순번",[1]EquipTable!$1:$1,0),0),"업데이트순번이상",""),
IF(LEFT(N259,5)="Actor",
  IF($BW$1&lt;VLOOKUP(N259,[2]ActorTable!$1:$1048576,MATCH("업데이트순번",[2]ActorTable!$1:$1,0),0),"업데이트순번이상",""),
"그외없음")))</f>
        <v/>
      </c>
      <c r="T259">
        <f t="shared" ca="1" si="88"/>
        <v>0</v>
      </c>
      <c r="U259" t="s">
        <v>83</v>
      </c>
      <c r="V259" t="s">
        <v>256</v>
      </c>
      <c r="W259">
        <v>1</v>
      </c>
      <c r="X259" t="s">
        <v>129</v>
      </c>
      <c r="Z259">
        <v>7600</v>
      </c>
      <c r="AA259" t="str">
        <f t="shared" ca="1" si="89"/>
        <v>fe</v>
      </c>
      <c r="AB259" t="s">
        <v>83</v>
      </c>
      <c r="AC259" t="s">
        <v>202</v>
      </c>
      <c r="AD259">
        <v>1</v>
      </c>
      <c r="AE259" t="s">
        <v>129</v>
      </c>
      <c r="AG259">
        <v>2000</v>
      </c>
      <c r="AH259" t="str">
        <f t="shared" si="90"/>
        <v/>
      </c>
      <c r="AI259" t="str">
        <f ca="1">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까마귀 리볼버</v>
      </c>
      <c r="AJ259">
        <v>1</v>
      </c>
      <c r="AK259" t="str">
        <f t="shared" ref="AK259:AK322" ca="1" si="92">AK258&amp;IF(LEN(AL259)=0,"",","&amp;AL259)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v>
      </c>
      <c r="AL259" t="str">
        <f t="shared" ca="1" si="91"/>
        <v>{"dy":26,"sl":7,"tp":"fe","vl":"Equip6001","cn":1,"pt":"GO","pr":2000}</v>
      </c>
    </row>
    <row r="260" spans="1:38">
      <c r="A260">
        <v>26</v>
      </c>
      <c r="B260">
        <v>8</v>
      </c>
      <c r="C260">
        <f t="shared" si="84"/>
        <v>0</v>
      </c>
      <c r="D260">
        <f t="shared" ca="1" si="83"/>
        <v>0.6993485315930329</v>
      </c>
      <c r="E260">
        <f t="shared" ca="1" si="83"/>
        <v>0.82071162758080463</v>
      </c>
      <c r="F260">
        <f t="shared" ca="1" si="83"/>
        <v>0.56571015677737491</v>
      </c>
      <c r="G260">
        <f t="shared" ca="1" si="83"/>
        <v>0.61517574652719054</v>
      </c>
      <c r="H260">
        <f t="shared" ca="1" si="83"/>
        <v>0.85117657015841885</v>
      </c>
      <c r="I260">
        <f t="shared" ca="1" si="83"/>
        <v>0.22599716500457068</v>
      </c>
      <c r="M260" t="str">
        <f t="shared" ca="1" si="85"/>
        <v>삭제</v>
      </c>
      <c r="N260" t="str">
        <f t="shared" ca="1" si="86"/>
        <v>삭제</v>
      </c>
      <c r="O260" t="str">
        <f t="shared" ca="1" si="87"/>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INT(VLOOKUP($M260,$AN:$BA,MATCH($AX$1,$AN$1:$BA$1,0),0)*(VLOOKUP($N260,[2]ActorTable!$1:$1048576,MATCH("표준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VLOOKUP($M260,$AN:$BA,MATCH($AZ$1,$AN$1:$BA$1,0),0)+INT($H260*(VLOOKUP($M260,$AN:$BA,MATCH($BA$1,$AN$1:$BA$1,0),0)-VLOOKUP($M260,$AN:$BA,MATCH($AZ$1,$AN$1:$BA$1,0),0)+1))),
IF($M260="지정 캐릭터 PP",
  IF(AND(OR($B260=10,$B260=11),$M260=OFFSET($M260,-1,0)),OFFSET(Q260,-1,0),
    INT($O260*VLOOKUP($M260,$AN:$BA,MATCH($AX$1,$AN$1:$BA$1,0),0)*IF($O260&lt;=15,1,1+($O260-15)^0.5/8)*CHOOSE(MID($N260,7,1)+1,1,1.25,2))),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영웅등급"),VLOOKUP($M260,$AN:$BA,MATCH($AX$1,$AN$1:$BA$1,0),0),
IF(OR($M260="지정 캐릭터",IF(ISERROR(FIND("지정 캐릭터 LBP",$M260)),0,1)),
  IF(AND(OR($B260=10,$B260=11),$M260=OFFSET($M260,-1,0)),OFFSET(R260,-1,0),
    INT(VLOOKUP($M260,$AN:$BA,MATCH($AX$1,$AN$1:$BA$1,0),0)*(VLOOKUP($N260,[2]ActorTable!$1:$1048576,MATCH("표준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VLOOKUP($M260,$AN:$BA,MATCH($AX$1,$AN$1:$BA$1,0),0)+INT($I260*(VLOOKUP($M260,$AN:$BA,MATCH($AY$1,$AN$1:$BA$1,0),0)-VLOOKUP($M260,$AN:$BA,MATCH($AX$1,$AN$1:$BA$1,0),0)+1))),
IF($M260="지정 캐릭터 PP",
  IF(AND(OR($B260=10,$B260=11),$M260=OFFSET($M260,-1,0)),OFFSET(R260,-1,0),
    INT($O260*VLOOKUP($M260,$AN:$BA,MATCH($AX$1,$AN$1:$BA$1,0),0)*IF($O260&lt;=15,1,1+($O260-15)^0.5/8)*CHOOSE(MID($N260,7,1)+1,1,1.25,2)*(VLOOKUP($M260,$AN:$BA,MATCH($AY$1,$AN$1:$BA$1,0),0)+$I260*(VLOOKUP($M260,$AN:$BA,MATCH($AZ$1,$AN$1:$BA$1,0),0)-VLOOKUP($M260,$AN:$BA,MATCH($AY$1,$AN$1:$BA$1,0),0))))),
IF(OR($M260="안 지정 캐릭터 PP 일반등급",$M260="안 지정 캐릭터 PP 영웅등급"),
  IF(AND(OR($B260=10,$B260=11),$M260=OFFSET($M260,-1,0)),OFFSET(R260,-1,0),
    $O260*VLOOKUP($M260,$AN:$BA,MATCH($AX$1,$AN$1:$BA$1,0),0)),
"그외없음")))))))</f>
        <v>삭제</v>
      </c>
      <c r="S260" t="str">
        <f ca="1">IF(OR(ISNUMBER(N260),N260="삭제"),"",
IF(LEFT(N260,5)="Equip",
  IF($BN$1&lt;VLOOKUP(N260,[1]EquipTable!$1:$1048576,MATCH("업데이트순번",[1]EquipTable!$1:$1,0),0),"업데이트순번이상",""),
IF(LEFT(N260,5)="Actor",
  IF($BW$1&lt;VLOOKUP(N260,[2]ActorTable!$1:$1048576,MATCH("업데이트순번",[2]ActorTable!$1:$1,0),0),"업데이트순번이상",""),
"그외없음")))</f>
        <v/>
      </c>
      <c r="T260">
        <f t="shared" ca="1" si="88"/>
        <v>0</v>
      </c>
      <c r="AA260" t="str">
        <f t="shared" ca="1" si="89"/>
        <v/>
      </c>
      <c r="AH260" t="str">
        <f t="shared" si="90"/>
        <v/>
      </c>
      <c r="AI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
      </c>
      <c r="AJ260">
        <v>1</v>
      </c>
      <c r="AK260"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v>
      </c>
      <c r="AL260" t="str">
        <f t="shared" ca="1" si="91"/>
        <v>{"dy":26,"sl":8}</v>
      </c>
    </row>
    <row r="261" spans="1:38">
      <c r="A261">
        <v>26</v>
      </c>
      <c r="B261">
        <v>9</v>
      </c>
      <c r="C261">
        <f t="shared" si="84"/>
        <v>0</v>
      </c>
      <c r="D261">
        <f t="shared" ca="1" si="83"/>
        <v>0.70611051026029448</v>
      </c>
      <c r="E261">
        <f t="shared" ca="1" si="83"/>
        <v>0.55998497510711265</v>
      </c>
      <c r="F261">
        <f t="shared" ca="1" si="83"/>
        <v>0.1956422172773703</v>
      </c>
      <c r="G261">
        <f t="shared" ca="1" si="83"/>
        <v>0.66219528192105148</v>
      </c>
      <c r="H261">
        <f t="shared" ca="1" si="83"/>
        <v>5.0065301957371688E-2</v>
      </c>
      <c r="I261">
        <f t="shared" ca="1" si="83"/>
        <v>0.55993556812945178</v>
      </c>
      <c r="M261" t="str">
        <f t="shared" ca="1" si="85"/>
        <v>삭제</v>
      </c>
      <c r="N261" t="str">
        <f t="shared" ca="1" si="86"/>
        <v>삭제</v>
      </c>
      <c r="O261" t="str">
        <f t="shared" ca="1" si="87"/>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INT(VLOOKUP($M261,$AN:$BA,MATCH($AX$1,$AN$1:$BA$1,0),0)*(VLOOKUP($N261,[2]ActorTable!$1:$1048576,MATCH("표준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VLOOKUP($M261,$AN:$BA,MATCH($AZ$1,$AN$1:$BA$1,0),0)+INT($H261*(VLOOKUP($M261,$AN:$BA,MATCH($BA$1,$AN$1:$BA$1,0),0)-VLOOKUP($M261,$AN:$BA,MATCH($AZ$1,$AN$1:$BA$1,0),0)+1))),
IF($M261="지정 캐릭터 PP",
  IF(AND(OR($B261=10,$B261=11),$M261=OFFSET($M261,-1,0)),OFFSET(Q261,-1,0),
    INT($O261*VLOOKUP($M261,$AN:$BA,MATCH($AX$1,$AN$1:$BA$1,0),0)*IF($O261&lt;=15,1,1+($O261-15)^0.5/8)*CHOOSE(MID($N261,7,1)+1,1,1.25,2))),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영웅등급"),VLOOKUP($M261,$AN:$BA,MATCH($AX$1,$AN$1:$BA$1,0),0),
IF(OR($M261="지정 캐릭터",IF(ISERROR(FIND("지정 캐릭터 LBP",$M261)),0,1)),
  IF(AND(OR($B261=10,$B261=11),$M261=OFFSET($M261,-1,0)),OFFSET(R261,-1,0),
    INT(VLOOKUP($M261,$AN:$BA,MATCH($AX$1,$AN$1:$BA$1,0),0)*(VLOOKUP($N261,[2]ActorTable!$1:$1048576,MATCH("표준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VLOOKUP($M261,$AN:$BA,MATCH($AX$1,$AN$1:$BA$1,0),0)+INT($I261*(VLOOKUP($M261,$AN:$BA,MATCH($AY$1,$AN$1:$BA$1,0),0)-VLOOKUP($M261,$AN:$BA,MATCH($AX$1,$AN$1:$BA$1,0),0)+1))),
IF($M261="지정 캐릭터 PP",
  IF(AND(OR($B261=10,$B261=11),$M261=OFFSET($M261,-1,0)),OFFSET(R261,-1,0),
    INT($O261*VLOOKUP($M261,$AN:$BA,MATCH($AX$1,$AN$1:$BA$1,0),0)*IF($O261&lt;=15,1,1+($O261-15)^0.5/8)*CHOOSE(MID($N261,7,1)+1,1,1.25,2)*(VLOOKUP($M261,$AN:$BA,MATCH($AY$1,$AN$1:$BA$1,0),0)+$I261*(VLOOKUP($M261,$AN:$BA,MATCH($AZ$1,$AN$1:$BA$1,0),0)-VLOOKUP($M261,$AN:$BA,MATCH($AY$1,$AN$1:$BA$1,0),0))))),
IF(OR($M261="안 지정 캐릭터 PP 일반등급",$M261="안 지정 캐릭터 PP 영웅등급"),
  IF(AND(OR($B261=10,$B261=11),$M261=OFFSET($M261,-1,0)),OFFSET(R261,-1,0),
    $O261*VLOOKUP($M261,$AN:$BA,MATCH($AX$1,$AN$1:$BA$1,0),0)),
"그외없음")))))))</f>
        <v>삭제</v>
      </c>
      <c r="S261" t="str">
        <f ca="1">IF(OR(ISNUMBER(N261),N261="삭제"),"",
IF(LEFT(N261,5)="Equip",
  IF($BN$1&lt;VLOOKUP(N261,[1]EquipTable!$1:$1048576,MATCH("업데이트순번",[1]EquipTable!$1:$1,0),0),"업데이트순번이상",""),
IF(LEFT(N261,5)="Actor",
  IF($BW$1&lt;VLOOKUP(N261,[2]ActorTable!$1:$1048576,MATCH("업데이트순번",[2]ActorTable!$1:$1,0),0),"업데이트순번이상",""),
"그외없음")))</f>
        <v/>
      </c>
      <c r="T261">
        <f t="shared" ca="1" si="88"/>
        <v>0</v>
      </c>
      <c r="AA261" t="str">
        <f t="shared" ca="1" si="89"/>
        <v/>
      </c>
      <c r="AH261" t="str">
        <f t="shared" si="90"/>
        <v/>
      </c>
      <c r="AI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
      </c>
      <c r="AJ261">
        <v>1</v>
      </c>
      <c r="AK261"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v>
      </c>
      <c r="AL261" t="str">
        <f t="shared" ca="1" si="91"/>
        <v>{"dy":26,"sl":9}</v>
      </c>
    </row>
    <row r="262" spans="1:38">
      <c r="A262">
        <v>27</v>
      </c>
      <c r="B262">
        <v>0</v>
      </c>
      <c r="C262">
        <f t="shared" si="84"/>
        <v>0</v>
      </c>
      <c r="D262">
        <f t="shared" ref="D262:I271" ca="1" si="93">RAND()</f>
        <v>0.77916913031645352</v>
      </c>
      <c r="E262">
        <f t="shared" ca="1" si="93"/>
        <v>0.30666466271992743</v>
      </c>
      <c r="F262">
        <f t="shared" ca="1" si="93"/>
        <v>1.8853632128168485E-5</v>
      </c>
      <c r="G262">
        <f t="shared" ca="1" si="93"/>
        <v>0.17433181812580423</v>
      </c>
      <c r="H262">
        <f t="shared" ca="1" si="93"/>
        <v>0.17334242028327917</v>
      </c>
      <c r="I262">
        <f t="shared" ca="1" si="93"/>
        <v>0.54312759257113774</v>
      </c>
      <c r="M262" t="str">
        <f t="shared" ca="1" si="85"/>
        <v>지정 장비</v>
      </c>
      <c r="N262" t="str">
        <f t="shared" ca="1" si="86"/>
        <v>Equip2301</v>
      </c>
      <c r="O262">
        <f t="shared" ca="1" si="87"/>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DI</v>
      </c>
      <c r="Q262" t="str">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INT(VLOOKUP($M262,$AN:$BA,MATCH($AX$1,$AN$1:$BA$1,0),0)*(VLOOKUP($N262,[2]ActorTable!$1:$1048576,MATCH("표준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VLOOKUP($M262,$AN:$BA,MATCH($AZ$1,$AN$1:$BA$1,0),0)+INT($H262*(VLOOKUP($M262,$AN:$BA,MATCH($BA$1,$AN$1:$BA$1,0),0)-VLOOKUP($M262,$AN:$BA,MATCH($AZ$1,$AN$1:$BA$1,0),0)+1))),
IF($M262="지정 캐릭터 PP",
  IF(AND(OR($B262=10,$B262=11),$M262=OFFSET($M262,-1,0)),OFFSET(Q262,-1,0),
    INT($O262*VLOOKUP($M262,$AN:$BA,MATCH($AX$1,$AN$1:$BA$1,0),0)*IF($O262&lt;=15,1,1+($O262-15)^0.5/8)*CHOOSE(MID($N262,7,1)+1,1,1.25,2))),
"그외없음")))))))</f>
        <v>삭제</v>
      </c>
      <c r="R262">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영웅등급"),VLOOKUP($M262,$AN:$BA,MATCH($AX$1,$AN$1:$BA$1,0),0),
IF(OR($M262="지정 캐릭터",IF(ISERROR(FIND("지정 캐릭터 LBP",$M262)),0,1)),
  IF(AND(OR($B262=10,$B262=11),$M262=OFFSET($M262,-1,0)),OFFSET(R262,-1,0),
    INT(VLOOKUP($M262,$AN:$BA,MATCH($AX$1,$AN$1:$BA$1,0),0)*(VLOOKUP($N262,[2]ActorTable!$1:$1048576,MATCH("표준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VLOOKUP($M262,$AN:$BA,MATCH($AX$1,$AN$1:$BA$1,0),0)+INT($I262*(VLOOKUP($M262,$AN:$BA,MATCH($AY$1,$AN$1:$BA$1,0),0)-VLOOKUP($M262,$AN:$BA,MATCH($AX$1,$AN$1:$BA$1,0),0)+1))),
IF($M262="지정 캐릭터 PP",
  IF(AND(OR($B262=10,$B262=11),$M262=OFFSET($M262,-1,0)),OFFSET(R262,-1,0),
    INT($O262*VLOOKUP($M262,$AN:$BA,MATCH($AX$1,$AN$1:$BA$1,0),0)*IF($O262&lt;=15,1,1+($O262-15)^0.5/8)*CHOOSE(MID($N262,7,1)+1,1,1.25,2)*(VLOOKUP($M262,$AN:$BA,MATCH($AY$1,$AN$1:$BA$1,0),0)+$I262*(VLOOKUP($M262,$AN:$BA,MATCH($AZ$1,$AN$1:$BA$1,0),0)-VLOOKUP($M262,$AN:$BA,MATCH($AY$1,$AN$1:$BA$1,0),0))))),
IF(OR($M262="안 지정 캐릭터 PP 일반등급",$M262="안 지정 캐릭터 PP 영웅등급"),
  IF(AND(OR($B262=10,$B262=11),$M262=OFFSET($M262,-1,0)),OFFSET(R262,-1,0),
    $O262*VLOOKUP($M262,$AN:$BA,MATCH($AX$1,$AN$1:$BA$1,0),0)),
"그외없음")))))))</f>
        <v>11</v>
      </c>
      <c r="S262" t="str">
        <f ca="1">IF(OR(ISNUMBER(N262),N262="삭제"),"",
IF(LEFT(N262,5)="Equip",
  IF($BN$1&lt;VLOOKUP(N262,[1]EquipTable!$1:$1048576,MATCH("업데이트순번",[1]EquipTable!$1:$1,0),0),"업데이트순번이상",""),
IF(LEFT(N262,5)="Actor",
  IF($BW$1&lt;VLOOKUP(N262,[2]ActorTable!$1:$1048576,MATCH("업데이트순번",[2]ActorTable!$1:$1,0),0),"업데이트순번이상",""),
"그외없음")))</f>
        <v/>
      </c>
      <c r="T262">
        <f t="shared" ca="1" si="88"/>
        <v>0</v>
      </c>
      <c r="U262" t="s">
        <v>85</v>
      </c>
      <c r="W262">
        <v>1</v>
      </c>
      <c r="X262" t="s">
        <v>133</v>
      </c>
      <c r="Z262">
        <v>149</v>
      </c>
      <c r="AA262" t="str">
        <f t="shared" ca="1" si="89"/>
        <v>fe</v>
      </c>
      <c r="AB262" t="s">
        <v>83</v>
      </c>
      <c r="AC262" t="s">
        <v>258</v>
      </c>
      <c r="AD262">
        <v>1</v>
      </c>
      <c r="AE262" t="s">
        <v>129</v>
      </c>
      <c r="AG262">
        <v>29800</v>
      </c>
      <c r="AH262" t="str">
        <f t="shared" si="90"/>
        <v/>
      </c>
      <c r="AI262" t="str">
        <f ca="1">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스톰 브링어</v>
      </c>
      <c r="AJ262">
        <v>1</v>
      </c>
      <c r="AK262"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v>
      </c>
      <c r="AL262" t="str">
        <f t="shared" ca="1" si="91"/>
        <v>{"dy":27,"sl":0,"tp":"fe","vl":"Equip8202","cn":1,"pt":"GO","pr":29800}</v>
      </c>
    </row>
    <row r="263" spans="1:38">
      <c r="A263">
        <v>27</v>
      </c>
      <c r="B263">
        <v>1</v>
      </c>
      <c r="C263">
        <f t="shared" si="84"/>
        <v>0</v>
      </c>
      <c r="D263">
        <f t="shared" ca="1" si="93"/>
        <v>0.97775563956844624</v>
      </c>
      <c r="E263">
        <f t="shared" ca="1" si="93"/>
        <v>0.56694008645070959</v>
      </c>
      <c r="F263">
        <f t="shared" ca="1" si="93"/>
        <v>0.85863390331141898</v>
      </c>
      <c r="G263">
        <f t="shared" ca="1" si="93"/>
        <v>0.55505218665443024</v>
      </c>
      <c r="H263">
        <f t="shared" ca="1" si="93"/>
        <v>0.30889546259017664</v>
      </c>
      <c r="I263">
        <f t="shared" ca="1" si="93"/>
        <v>0.11008756509143913</v>
      </c>
      <c r="M263" t="str">
        <f t="shared" ca="1" si="85"/>
        <v>지정 장비</v>
      </c>
      <c r="N263" t="str">
        <f t="shared" ca="1" si="86"/>
        <v>Equip5001</v>
      </c>
      <c r="O263">
        <f t="shared" ca="1" si="87"/>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GO</v>
      </c>
      <c r="Q263" t="str">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INT(VLOOKUP($M263,$AN:$BA,MATCH($AX$1,$AN$1:$BA$1,0),0)*(VLOOKUP($N263,[2]ActorTable!$1:$1048576,MATCH("표준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VLOOKUP($M263,$AN:$BA,MATCH($AZ$1,$AN$1:$BA$1,0),0)+INT($H263*(VLOOKUP($M263,$AN:$BA,MATCH($BA$1,$AN$1:$BA$1,0),0)-VLOOKUP($M263,$AN:$BA,MATCH($AZ$1,$AN$1:$BA$1,0),0)+1))),
IF($M263="지정 캐릭터 PP",
  IF(AND(OR($B263=10,$B263=11),$M263=OFFSET($M263,-1,0)),OFFSET(Q263,-1,0),
    INT($O263*VLOOKUP($M263,$AN:$BA,MATCH($AX$1,$AN$1:$BA$1,0),0)*IF($O263&lt;=15,1,1+($O263-15)^0.5/8)*CHOOSE(MID($N263,7,1)+1,1,1.25,2))),
"그외없음")))))))</f>
        <v>삭제</v>
      </c>
      <c r="R263">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영웅등급"),VLOOKUP($M263,$AN:$BA,MATCH($AX$1,$AN$1:$BA$1,0),0),
IF(OR($M263="지정 캐릭터",IF(ISERROR(FIND("지정 캐릭터 LBP",$M263)),0,1)),
  IF(AND(OR($B263=10,$B263=11),$M263=OFFSET($M263,-1,0)),OFFSET(R263,-1,0),
    INT(VLOOKUP($M263,$AN:$BA,MATCH($AX$1,$AN$1:$BA$1,0),0)*(VLOOKUP($N263,[2]ActorTable!$1:$1048576,MATCH("표준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VLOOKUP($M263,$AN:$BA,MATCH($AX$1,$AN$1:$BA$1,0),0)+INT($I263*(VLOOKUP($M263,$AN:$BA,MATCH($AY$1,$AN$1:$BA$1,0),0)-VLOOKUP($M263,$AN:$BA,MATCH($AX$1,$AN$1:$BA$1,0),0)+1))),
IF($M263="지정 캐릭터 PP",
  IF(AND(OR($B263=10,$B263=11),$M263=OFFSET($M263,-1,0)),OFFSET(R263,-1,0),
    INT($O263*VLOOKUP($M263,$AN:$BA,MATCH($AX$1,$AN$1:$BA$1,0),0)*IF($O263&lt;=15,1,1+($O263-15)^0.5/8)*CHOOSE(MID($N263,7,1)+1,1,1.25,2)*(VLOOKUP($M263,$AN:$BA,MATCH($AY$1,$AN$1:$BA$1,0),0)+$I263*(VLOOKUP($M263,$AN:$BA,MATCH($AZ$1,$AN$1:$BA$1,0),0)-VLOOKUP($M263,$AN:$BA,MATCH($AY$1,$AN$1:$BA$1,0),0))))),
IF(OR($M263="안 지정 캐릭터 PP 일반등급",$M263="안 지정 캐릭터 PP 영웅등급"),
  IF(AND(OR($B263=10,$B263=11),$M263=OFFSET($M263,-1,0)),OFFSET(R263,-1,0),
    $O263*VLOOKUP($M263,$AN:$BA,MATCH($AX$1,$AN$1:$BA$1,0),0)),
"그외없음")))))))</f>
        <v>600</v>
      </c>
      <c r="S263" t="str">
        <f ca="1">IF(OR(ISNUMBER(N263),N263="삭제"),"",
IF(LEFT(N263,5)="Equip",
  IF($BN$1&lt;VLOOKUP(N263,[1]EquipTable!$1:$1048576,MATCH("업데이트순번",[1]EquipTable!$1:$1,0),0),"업데이트순번이상",""),
IF(LEFT(N263,5)="Actor",
  IF($BW$1&lt;VLOOKUP(N263,[2]ActorTable!$1:$1048576,MATCH("업데이트순번",[2]ActorTable!$1:$1,0),0),"업데이트순번이상",""),
"그외없음")))</f>
        <v/>
      </c>
      <c r="T263">
        <f t="shared" ca="1" si="88"/>
        <v>0</v>
      </c>
      <c r="U263" t="s">
        <v>83</v>
      </c>
      <c r="V263" t="s">
        <v>269</v>
      </c>
      <c r="W263">
        <v>1</v>
      </c>
      <c r="X263" t="s">
        <v>129</v>
      </c>
      <c r="Z263">
        <v>700</v>
      </c>
      <c r="AA263" t="str">
        <f t="shared" ca="1" si="89"/>
        <v>fe</v>
      </c>
      <c r="AB263" t="s">
        <v>83</v>
      </c>
      <c r="AC263" t="s">
        <v>201</v>
      </c>
      <c r="AD263">
        <v>1</v>
      </c>
      <c r="AE263" t="s">
        <v>129</v>
      </c>
      <c r="AG263">
        <v>1300</v>
      </c>
      <c r="AH263" t="str">
        <f t="shared" si="90"/>
        <v/>
      </c>
      <c r="AI263" t="str">
        <f ca="1">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몬스터 세포</v>
      </c>
      <c r="AJ263">
        <v>1</v>
      </c>
      <c r="AK263"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v>
      </c>
      <c r="AL263" t="str">
        <f t="shared" ca="1" si="91"/>
        <v>{"dy":27,"sl":1,"tp":"fe","vl":"Equip2102","cn":1,"pt":"GO","pr":1300}</v>
      </c>
    </row>
    <row r="264" spans="1:38">
      <c r="A264">
        <v>27</v>
      </c>
      <c r="B264">
        <v>2</v>
      </c>
      <c r="C264">
        <f t="shared" si="84"/>
        <v>0</v>
      </c>
      <c r="D264">
        <f t="shared" ca="1" si="93"/>
        <v>0.68302709183461852</v>
      </c>
      <c r="E264">
        <f t="shared" ca="1" si="93"/>
        <v>0.44600670784317098</v>
      </c>
      <c r="F264">
        <f t="shared" ca="1" si="93"/>
        <v>4.1362939169947599E-2</v>
      </c>
      <c r="G264">
        <f t="shared" ca="1" si="93"/>
        <v>0.53939780869872456</v>
      </c>
      <c r="H264">
        <f t="shared" ca="1" si="93"/>
        <v>0.14714298519557989</v>
      </c>
      <c r="I264">
        <f t="shared" ca="1" si="93"/>
        <v>0.66865801769786182</v>
      </c>
      <c r="M264" t="str">
        <f t="shared" ca="1" si="85"/>
        <v>안 지정 캐릭터 PP 영웅등급</v>
      </c>
      <c r="N264">
        <f t="shared" ca="1" si="86"/>
        <v>44600</v>
      </c>
      <c r="O264">
        <f t="shared" ca="1" si="87"/>
        <v>11</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INT(VLOOKUP($M264,$AN:$BA,MATCH($AX$1,$AN$1:$BA$1,0),0)*(VLOOKUP($N264,[2]ActorTable!$1:$1048576,MATCH("표준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VLOOKUP($M264,$AN:$BA,MATCH($AZ$1,$AN$1:$BA$1,0),0)+INT($H264*(VLOOKUP($M264,$AN:$BA,MATCH($BA$1,$AN$1:$BA$1,0),0)-VLOOKUP($M264,$AN:$BA,MATCH($AZ$1,$AN$1:$BA$1,0),0)+1))),
IF($M264="지정 캐릭터 PP",
  IF(AND(OR($B264=10,$B264=11),$M264=OFFSET($M264,-1,0)),OFFSET(Q264,-1,0),
    INT($O264*VLOOKUP($M264,$AN:$BA,MATCH($AX$1,$AN$1:$BA$1,0),0)*IF($O264&lt;=15,1,1+($O264-15)^0.5/8)*CHOOSE(MID($N264,7,1)+1,1,1.25,2))),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영웅등급"),VLOOKUP($M264,$AN:$BA,MATCH($AX$1,$AN$1:$BA$1,0),0),
IF(OR($M264="지정 캐릭터",IF(ISERROR(FIND("지정 캐릭터 LBP",$M264)),0,1)),
  IF(AND(OR($B264=10,$B264=11),$M264=OFFSET($M264,-1,0)),OFFSET(R264,-1,0),
    INT(VLOOKUP($M264,$AN:$BA,MATCH($AX$1,$AN$1:$BA$1,0),0)*(VLOOKUP($N264,[2]ActorTable!$1:$1048576,MATCH("표준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VLOOKUP($M264,$AN:$BA,MATCH($AX$1,$AN$1:$BA$1,0),0)+INT($I264*(VLOOKUP($M264,$AN:$BA,MATCH($AY$1,$AN$1:$BA$1,0),0)-VLOOKUP($M264,$AN:$BA,MATCH($AX$1,$AN$1:$BA$1,0),0)+1))),
IF($M264="지정 캐릭터 PP",
  IF(AND(OR($B264=10,$B264=11),$M264=OFFSET($M264,-1,0)),OFFSET(R264,-1,0),
    INT($O264*VLOOKUP($M264,$AN:$BA,MATCH($AX$1,$AN$1:$BA$1,0),0)*IF($O264&lt;=15,1,1+($O264-15)^0.5/8)*CHOOSE(MID($N264,7,1)+1,1,1.25,2)*(VLOOKUP($M264,$AN:$BA,MATCH($AY$1,$AN$1:$BA$1,0),0)+$I264*(VLOOKUP($M264,$AN:$BA,MATCH($AZ$1,$AN$1:$BA$1,0),0)-VLOOKUP($M264,$AN:$BA,MATCH($AY$1,$AN$1:$BA$1,0),0))))),
IF(OR($M264="안 지정 캐릭터 PP 일반등급",$M264="안 지정 캐릭터 PP 영웅등급"),
  IF(AND(OR($B264=10,$B264=11),$M264=OFFSET($M264,-1,0)),OFFSET(R264,-1,0),
    $O264*VLOOKUP($M264,$AN:$BA,MATCH($AX$1,$AN$1:$BA$1,0),0)),
"그외없음")))))))</f>
        <v>1100</v>
      </c>
      <c r="S264" t="str">
        <f ca="1">IF(OR(ISNUMBER(N264),N264="삭제"),"",
IF(LEFT(N264,5)="Equip",
  IF($BN$1&lt;VLOOKUP(N264,[1]EquipTable!$1:$1048576,MATCH("업데이트순번",[1]EquipTable!$1:$1,0),0),"업데이트순번이상",""),
IF(LEFT(N264,5)="Actor",
  IF($BW$1&lt;VLOOKUP(N264,[2]ActorTable!$1:$1048576,MATCH("업데이트순번",[2]ActorTable!$1:$1,0),0),"업데이트순번이상",""),
"그외없음")))</f>
        <v/>
      </c>
      <c r="T264">
        <f t="shared" ca="1" si="88"/>
        <v>0</v>
      </c>
      <c r="U264" t="s">
        <v>92</v>
      </c>
      <c r="V264">
        <v>95693</v>
      </c>
      <c r="W264">
        <v>14</v>
      </c>
      <c r="X264" t="s">
        <v>129</v>
      </c>
      <c r="Z264">
        <v>1400</v>
      </c>
      <c r="AA264" t="str">
        <f t="shared" ca="1" si="89"/>
        <v>uph</v>
      </c>
      <c r="AB264" t="s">
        <v>92</v>
      </c>
      <c r="AC264">
        <v>34952</v>
      </c>
      <c r="AD264">
        <v>11</v>
      </c>
      <c r="AE264" t="s">
        <v>129</v>
      </c>
      <c r="AG264">
        <v>1100</v>
      </c>
      <c r="AH264" t="str">
        <f t="shared" si="90"/>
        <v/>
      </c>
      <c r="AI264" t="str">
        <f>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
      </c>
      <c r="AJ264">
        <v>1</v>
      </c>
      <c r="AK264"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v>
      </c>
      <c r="AL264" t="str">
        <f t="shared" ca="1" si="91"/>
        <v>{"dy":27,"sl":2,"tp":"uph","vl":"34952","cn":11,"pt":"GO","pr":1100}</v>
      </c>
    </row>
    <row r="265" spans="1:38">
      <c r="A265">
        <v>27</v>
      </c>
      <c r="B265">
        <v>3</v>
      </c>
      <c r="C265">
        <f t="shared" si="84"/>
        <v>0</v>
      </c>
      <c r="D265">
        <f t="shared" ca="1" si="93"/>
        <v>0.63759131110514689</v>
      </c>
      <c r="E265">
        <f t="shared" ca="1" si="93"/>
        <v>0.27834573103774918</v>
      </c>
      <c r="F265">
        <f t="shared" ca="1" si="93"/>
        <v>0.40588497480978358</v>
      </c>
      <c r="G265">
        <f t="shared" ca="1" si="93"/>
        <v>0.70439388821286786</v>
      </c>
      <c r="H265">
        <f t="shared" ca="1" si="93"/>
        <v>0.90286560135752469</v>
      </c>
      <c r="I265">
        <f t="shared" ca="1" si="93"/>
        <v>0.23771046177639232</v>
      </c>
      <c r="M265" t="str">
        <f t="shared" ca="1" si="85"/>
        <v>안 지정 캐릭터 PP 일반등급</v>
      </c>
      <c r="N265">
        <f t="shared" ca="1" si="86"/>
        <v>27834</v>
      </c>
      <c r="O265">
        <f t="shared" ca="1" si="87"/>
        <v>10</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INT(VLOOKUP($M265,$AN:$BA,MATCH($AX$1,$AN$1:$BA$1,0),0)*(VLOOKUP($N265,[2]ActorTable!$1:$1048576,MATCH("표준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VLOOKUP($M265,$AN:$BA,MATCH($AZ$1,$AN$1:$BA$1,0),0)+INT($H265*(VLOOKUP($M265,$AN:$BA,MATCH($BA$1,$AN$1:$BA$1,0),0)-VLOOKUP($M265,$AN:$BA,MATCH($AZ$1,$AN$1:$BA$1,0),0)+1))),
IF($M265="지정 캐릭터 PP",
  IF(AND(OR($B265=10,$B265=11),$M265=OFFSET($M265,-1,0)),OFFSET(Q265,-1,0),
    INT($O265*VLOOKUP($M265,$AN:$BA,MATCH($AX$1,$AN$1:$BA$1,0),0)*IF($O265&lt;=15,1,1+($O265-15)^0.5/8)*CHOOSE(MID($N265,7,1)+1,1,1.25,2))),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영웅등급"),VLOOKUP($M265,$AN:$BA,MATCH($AX$1,$AN$1:$BA$1,0),0),
IF(OR($M265="지정 캐릭터",IF(ISERROR(FIND("지정 캐릭터 LBP",$M265)),0,1)),
  IF(AND(OR($B265=10,$B265=11),$M265=OFFSET($M265,-1,0)),OFFSET(R265,-1,0),
    INT(VLOOKUP($M265,$AN:$BA,MATCH($AX$1,$AN$1:$BA$1,0),0)*(VLOOKUP($N265,[2]ActorTable!$1:$1048576,MATCH("표준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VLOOKUP($M265,$AN:$BA,MATCH($AX$1,$AN$1:$BA$1,0),0)+INT($I265*(VLOOKUP($M265,$AN:$BA,MATCH($AY$1,$AN$1:$BA$1,0),0)-VLOOKUP($M265,$AN:$BA,MATCH($AX$1,$AN$1:$BA$1,0),0)+1))),
IF($M265="지정 캐릭터 PP",
  IF(AND(OR($B265=10,$B265=11),$M265=OFFSET($M265,-1,0)),OFFSET(R265,-1,0),
    INT($O265*VLOOKUP($M265,$AN:$BA,MATCH($AX$1,$AN$1:$BA$1,0),0)*IF($O265&lt;=15,1,1+($O265-15)^0.5/8)*CHOOSE(MID($N265,7,1)+1,1,1.25,2)*(VLOOKUP($M265,$AN:$BA,MATCH($AY$1,$AN$1:$BA$1,0),0)+$I265*(VLOOKUP($M265,$AN:$BA,MATCH($AZ$1,$AN$1:$BA$1,0),0)-VLOOKUP($M265,$AN:$BA,MATCH($AY$1,$AN$1:$BA$1,0),0))))),
IF(OR($M265="안 지정 캐릭터 PP 일반등급",$M265="안 지정 캐릭터 PP 영웅등급"),
  IF(AND(OR($B265=10,$B265=11),$M265=OFFSET($M265,-1,0)),OFFSET(R265,-1,0),
    $O265*VLOOKUP($M265,$AN:$BA,MATCH($AX$1,$AN$1:$BA$1,0),0)),
"그외없음")))))))</f>
        <v>1000</v>
      </c>
      <c r="S265" t="str">
        <f ca="1">IF(OR(ISNUMBER(N265),N265="삭제"),"",
IF(LEFT(N265,5)="Equip",
  IF($BN$1&lt;VLOOKUP(N265,[1]EquipTable!$1:$1048576,MATCH("업데이트순번",[1]EquipTable!$1:$1,0),0),"업데이트순번이상",""),
IF(LEFT(N265,5)="Actor",
  IF($BW$1&lt;VLOOKUP(N265,[2]ActorTable!$1:$1048576,MATCH("업데이트순번",[2]ActorTable!$1:$1,0),0),"업데이트순번이상",""),
"그외없음")))</f>
        <v/>
      </c>
      <c r="T265">
        <f t="shared" ca="1" si="88"/>
        <v>0</v>
      </c>
      <c r="U265" t="s">
        <v>92</v>
      </c>
      <c r="V265">
        <v>99571</v>
      </c>
      <c r="W265">
        <v>14</v>
      </c>
      <c r="X265" t="s">
        <v>129</v>
      </c>
      <c r="Z265">
        <v>1400</v>
      </c>
      <c r="AA265" t="str">
        <f t="shared" ca="1" si="89"/>
        <v>upn</v>
      </c>
      <c r="AB265" t="s">
        <v>93</v>
      </c>
      <c r="AC265">
        <v>46336</v>
      </c>
      <c r="AD265">
        <v>11</v>
      </c>
      <c r="AE265" t="s">
        <v>129</v>
      </c>
      <c r="AG265">
        <v>1100</v>
      </c>
      <c r="AH265" t="str">
        <f t="shared" si="90"/>
        <v/>
      </c>
      <c r="AI265" t="str">
        <f>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
      </c>
      <c r="AJ265">
        <v>1</v>
      </c>
      <c r="AK265"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v>
      </c>
      <c r="AL265" t="str">
        <f t="shared" ca="1" si="91"/>
        <v>{"dy":27,"sl":3,"tp":"upn","vl":"46336","cn":11,"pt":"GO","pr":1100}</v>
      </c>
    </row>
    <row r="266" spans="1:38">
      <c r="A266">
        <v>27</v>
      </c>
      <c r="B266">
        <v>4</v>
      </c>
      <c r="C266">
        <f t="shared" si="84"/>
        <v>0</v>
      </c>
      <c r="D266">
        <f t="shared" ca="1" si="93"/>
        <v>0.20103091846582366</v>
      </c>
      <c r="E266">
        <f t="shared" ca="1" si="93"/>
        <v>4.8144776241268783E-2</v>
      </c>
      <c r="F266">
        <f t="shared" ca="1" si="93"/>
        <v>0.30068173334746551</v>
      </c>
      <c r="G266">
        <f t="shared" ca="1" si="93"/>
        <v>0.15563624160834577</v>
      </c>
      <c r="H266">
        <f t="shared" ca="1" si="93"/>
        <v>0.16891267444470182</v>
      </c>
      <c r="I266">
        <f t="shared" ca="1" si="93"/>
        <v>0.62405272958045455</v>
      </c>
      <c r="M266" t="str">
        <f t="shared" ca="1" si="85"/>
        <v>안 지정 캐릭터 PP 일반등급</v>
      </c>
      <c r="N266">
        <f t="shared" ca="1" si="86"/>
        <v>4814</v>
      </c>
      <c r="O266">
        <f t="shared" ca="1" si="87"/>
        <v>9</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INT(VLOOKUP($M266,$AN:$BA,MATCH($AX$1,$AN$1:$BA$1,0),0)*(VLOOKUP($N266,[2]ActorTable!$1:$1048576,MATCH("표준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VLOOKUP($M266,$AN:$BA,MATCH($AZ$1,$AN$1:$BA$1,0),0)+INT($H266*(VLOOKUP($M266,$AN:$BA,MATCH($BA$1,$AN$1:$BA$1,0),0)-VLOOKUP($M266,$AN:$BA,MATCH($AZ$1,$AN$1:$BA$1,0),0)+1))),
IF($M266="지정 캐릭터 PP",
  IF(AND(OR($B266=10,$B266=11),$M266=OFFSET($M266,-1,0)),OFFSET(Q266,-1,0),
    INT($O266*VLOOKUP($M266,$AN:$BA,MATCH($AX$1,$AN$1:$BA$1,0),0)*IF($O266&lt;=15,1,1+($O266-15)^0.5/8)*CHOOSE(MID($N266,7,1)+1,1,1.25,2))),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영웅등급"),VLOOKUP($M266,$AN:$BA,MATCH($AX$1,$AN$1:$BA$1,0),0),
IF(OR($M266="지정 캐릭터",IF(ISERROR(FIND("지정 캐릭터 LBP",$M266)),0,1)),
  IF(AND(OR($B266=10,$B266=11),$M266=OFFSET($M266,-1,0)),OFFSET(R266,-1,0),
    INT(VLOOKUP($M266,$AN:$BA,MATCH($AX$1,$AN$1:$BA$1,0),0)*(VLOOKUP($N266,[2]ActorTable!$1:$1048576,MATCH("표준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VLOOKUP($M266,$AN:$BA,MATCH($AX$1,$AN$1:$BA$1,0),0)+INT($I266*(VLOOKUP($M266,$AN:$BA,MATCH($AY$1,$AN$1:$BA$1,0),0)-VLOOKUP($M266,$AN:$BA,MATCH($AX$1,$AN$1:$BA$1,0),0)+1))),
IF($M266="지정 캐릭터 PP",
  IF(AND(OR($B266=10,$B266=11),$M266=OFFSET($M266,-1,0)),OFFSET(R266,-1,0),
    INT($O266*VLOOKUP($M266,$AN:$BA,MATCH($AX$1,$AN$1:$BA$1,0),0)*IF($O266&lt;=15,1,1+($O266-15)^0.5/8)*CHOOSE(MID($N266,7,1)+1,1,1.25,2)*(VLOOKUP($M266,$AN:$BA,MATCH($AY$1,$AN$1:$BA$1,0),0)+$I266*(VLOOKUP($M266,$AN:$BA,MATCH($AZ$1,$AN$1:$BA$1,0),0)-VLOOKUP($M266,$AN:$BA,MATCH($AY$1,$AN$1:$BA$1,0),0))))),
IF(OR($M266="안 지정 캐릭터 PP 일반등급",$M266="안 지정 캐릭터 PP 영웅등급"),
  IF(AND(OR($B266=10,$B266=11),$M266=OFFSET($M266,-1,0)),OFFSET(R266,-1,0),
    $O266*VLOOKUP($M266,$AN:$BA,MATCH($AX$1,$AN$1:$BA$1,0),0)),
"그외없음")))))))</f>
        <v>900</v>
      </c>
      <c r="S266" t="str">
        <f ca="1">IF(OR(ISNUMBER(N266),N266="삭제"),"",
IF(LEFT(N266,5)="Equip",
  IF($BN$1&lt;VLOOKUP(N266,[1]EquipTable!$1:$1048576,MATCH("업데이트순번",[1]EquipTable!$1:$1,0),0),"업데이트순번이상",""),
IF(LEFT(N266,5)="Actor",
  IF($BW$1&lt;VLOOKUP(N266,[2]ActorTable!$1:$1048576,MATCH("업데이트순번",[2]ActorTable!$1:$1,0),0),"업데이트순번이상",""),
"그외없음")))</f>
        <v/>
      </c>
      <c r="T266">
        <f t="shared" ca="1" si="88"/>
        <v>0</v>
      </c>
      <c r="U266" t="s">
        <v>93</v>
      </c>
      <c r="V266">
        <v>19556</v>
      </c>
      <c r="W266">
        <v>10</v>
      </c>
      <c r="X266" t="s">
        <v>129</v>
      </c>
      <c r="Z266">
        <v>1000</v>
      </c>
      <c r="AA266" t="str">
        <f t="shared" ca="1" si="89"/>
        <v>upn</v>
      </c>
      <c r="AB266" t="s">
        <v>93</v>
      </c>
      <c r="AC266">
        <v>58093</v>
      </c>
      <c r="AD266">
        <v>12</v>
      </c>
      <c r="AE266" t="s">
        <v>129</v>
      </c>
      <c r="AG266">
        <v>1200</v>
      </c>
      <c r="AH266" t="str">
        <f t="shared" si="90"/>
        <v/>
      </c>
      <c r="AI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J266">
        <v>1</v>
      </c>
      <c r="AK266"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v>
      </c>
      <c r="AL266" t="str">
        <f t="shared" ca="1" si="91"/>
        <v>{"dy":27,"sl":4,"tp":"upn","vl":"58093","cn":12,"pt":"GO","pr":1200}</v>
      </c>
    </row>
    <row r="267" spans="1:38">
      <c r="A267">
        <v>27</v>
      </c>
      <c r="B267">
        <v>5</v>
      </c>
      <c r="C267">
        <f t="shared" si="84"/>
        <v>0</v>
      </c>
      <c r="D267">
        <f t="shared" ca="1" si="93"/>
        <v>0.39081389570609137</v>
      </c>
      <c r="E267">
        <f t="shared" ca="1" si="93"/>
        <v>0.6956033055014289</v>
      </c>
      <c r="F267">
        <f t="shared" ca="1" si="93"/>
        <v>0.58898621969594822</v>
      </c>
      <c r="G267">
        <f t="shared" ca="1" si="93"/>
        <v>0.91490848632865418</v>
      </c>
      <c r="H267">
        <f t="shared" ca="1" si="93"/>
        <v>0.24763366755619243</v>
      </c>
      <c r="I267">
        <f t="shared" ca="1" si="93"/>
        <v>0.52112957494819834</v>
      </c>
      <c r="M267" t="str">
        <f t="shared" ca="1" si="85"/>
        <v>지정 장비</v>
      </c>
      <c r="N267" t="str">
        <f t="shared" ca="1" si="86"/>
        <v>Equip6101</v>
      </c>
      <c r="O267">
        <f t="shared" ca="1" si="87"/>
        <v>1</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INT(VLOOKUP($M267,$AN:$BA,MATCH($AX$1,$AN$1:$BA$1,0),0)*(VLOOKUP($N267,[2]ActorTable!$1:$1048576,MATCH("표준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VLOOKUP($M267,$AN:$BA,MATCH($AZ$1,$AN$1:$BA$1,0),0)+INT($H267*(VLOOKUP($M267,$AN:$BA,MATCH($BA$1,$AN$1:$BA$1,0),0)-VLOOKUP($M267,$AN:$BA,MATCH($AZ$1,$AN$1:$BA$1,0),0)+1))),
IF($M267="지정 캐릭터 PP",
  IF(AND(OR($B267=10,$B267=11),$M267=OFFSET($M267,-1,0)),OFFSET(Q267,-1,0),
    INT($O267*VLOOKUP($M267,$AN:$BA,MATCH($AX$1,$AN$1:$BA$1,0),0)*IF($O267&lt;=15,1,1+($O267-15)^0.5/8)*CHOOSE(MID($N267,7,1)+1,1,1.25,2))),
"그외없음")))))))</f>
        <v>삭제</v>
      </c>
      <c r="R267">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영웅등급"),VLOOKUP($M267,$AN:$BA,MATCH($AX$1,$AN$1:$BA$1,0),0),
IF(OR($M267="지정 캐릭터",IF(ISERROR(FIND("지정 캐릭터 LBP",$M267)),0,1)),
  IF(AND(OR($B267=10,$B267=11),$M267=OFFSET($M267,-1,0)),OFFSET(R267,-1,0),
    INT(VLOOKUP($M267,$AN:$BA,MATCH($AX$1,$AN$1:$BA$1,0),0)*(VLOOKUP($N267,[2]ActorTable!$1:$1048576,MATCH("표준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VLOOKUP($M267,$AN:$BA,MATCH($AX$1,$AN$1:$BA$1,0),0)+INT($I267*(VLOOKUP($M267,$AN:$BA,MATCH($AY$1,$AN$1:$BA$1,0),0)-VLOOKUP($M267,$AN:$BA,MATCH($AX$1,$AN$1:$BA$1,0),0)+1))),
IF($M267="지정 캐릭터 PP",
  IF(AND(OR($B267=10,$B267=11),$M267=OFFSET($M267,-1,0)),OFFSET(R267,-1,0),
    INT($O267*VLOOKUP($M267,$AN:$BA,MATCH($AX$1,$AN$1:$BA$1,0),0)*IF($O267&lt;=15,1,1+($O267-15)^0.5/8)*CHOOSE(MID($N267,7,1)+1,1,1.25,2)*(VLOOKUP($M267,$AN:$BA,MATCH($AY$1,$AN$1:$BA$1,0),0)+$I267*(VLOOKUP($M267,$AN:$BA,MATCH($AZ$1,$AN$1:$BA$1,0),0)-VLOOKUP($M267,$AN:$BA,MATCH($AY$1,$AN$1:$BA$1,0),0))))),
IF(OR($M267="안 지정 캐릭터 PP 일반등급",$M267="안 지정 캐릭터 PP 영웅등급"),
  IF(AND(OR($B267=10,$B267=11),$M267=OFFSET($M267,-1,0)),OFFSET(R267,-1,0),
    $O267*VLOOKUP($M267,$AN:$BA,MATCH($AX$1,$AN$1:$BA$1,0),0)),
"그외없음")))))))</f>
        <v>3500</v>
      </c>
      <c r="S267" t="str">
        <f ca="1">IF(OR(ISNUMBER(N267),N267="삭제"),"",
IF(LEFT(N267,5)="Equip",
  IF($BN$1&lt;VLOOKUP(N267,[1]EquipTable!$1:$1048576,MATCH("업데이트순번",[1]EquipTable!$1:$1,0),0),"업데이트순번이상",""),
IF(LEFT(N267,5)="Actor",
  IF($BW$1&lt;VLOOKUP(N267,[2]ActorTable!$1:$1048576,MATCH("업데이트순번",[2]ActorTable!$1:$1,0),0),"업데이트순번이상",""),
"그외없음")))</f>
        <v/>
      </c>
      <c r="T267">
        <f t="shared" ca="1" si="88"/>
        <v>0</v>
      </c>
      <c r="U267" t="s">
        <v>83</v>
      </c>
      <c r="V267" t="s">
        <v>114</v>
      </c>
      <c r="W267">
        <v>1</v>
      </c>
      <c r="X267" t="s">
        <v>133</v>
      </c>
      <c r="Z267">
        <v>4</v>
      </c>
      <c r="AA267" t="str">
        <f t="shared" ca="1" si="89"/>
        <v>fe</v>
      </c>
      <c r="AB267" t="s">
        <v>83</v>
      </c>
      <c r="AC267" t="s">
        <v>193</v>
      </c>
      <c r="AD267">
        <v>1</v>
      </c>
      <c r="AE267" t="s">
        <v>129</v>
      </c>
      <c r="AG267">
        <v>2200</v>
      </c>
      <c r="AH267" t="str">
        <f t="shared" si="90"/>
        <v/>
      </c>
      <c r="AI267" t="str">
        <f ca="1">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해골 벽</v>
      </c>
      <c r="AJ267">
        <v>1</v>
      </c>
      <c r="AK267"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v>
      </c>
      <c r="AL267" t="str">
        <f t="shared" ca="1" si="91"/>
        <v>{"dy":27,"sl":5,"tp":"fe","vl":"Equip7002","cn":1,"pt":"GO","pr":2200}</v>
      </c>
    </row>
    <row r="268" spans="1:38">
      <c r="A268">
        <v>27</v>
      </c>
      <c r="B268">
        <v>6</v>
      </c>
      <c r="C268">
        <f t="shared" si="84"/>
        <v>0</v>
      </c>
      <c r="D268">
        <f t="shared" ca="1" si="93"/>
        <v>0.44230454437051081</v>
      </c>
      <c r="E268">
        <f t="shared" ca="1" si="93"/>
        <v>0.88760083149716462</v>
      </c>
      <c r="F268">
        <f t="shared" ca="1" si="93"/>
        <v>0.33727071271854192</v>
      </c>
      <c r="G268">
        <f t="shared" ca="1" si="93"/>
        <v>0.14118809513814101</v>
      </c>
      <c r="H268">
        <f t="shared" ca="1" si="93"/>
        <v>0.77692613566424973</v>
      </c>
      <c r="I268">
        <f t="shared" ca="1" si="93"/>
        <v>0.6682263915230755</v>
      </c>
      <c r="M268" t="str">
        <f t="shared" ca="1" si="85"/>
        <v>지정 장비</v>
      </c>
      <c r="N268" t="str">
        <f t="shared" ca="1" si="86"/>
        <v>Equip7301</v>
      </c>
      <c r="O268">
        <f t="shared" ca="1" si="87"/>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DI</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INT(VLOOKUP($M268,$AN:$BA,MATCH($AX$1,$AN$1:$BA$1,0),0)*(VLOOKUP($N268,[2]ActorTable!$1:$1048576,MATCH("표준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VLOOKUP($M268,$AN:$BA,MATCH($AZ$1,$AN$1:$BA$1,0),0)+INT($H268*(VLOOKUP($M268,$AN:$BA,MATCH($BA$1,$AN$1:$BA$1,0),0)-VLOOKUP($M268,$AN:$BA,MATCH($AZ$1,$AN$1:$BA$1,0),0)+1))),
IF($M268="지정 캐릭터 PP",
  IF(AND(OR($B268=10,$B268=11),$M268=OFFSET($M268,-1,0)),OFFSET(Q268,-1,0),
    INT($O268*VLOOKUP($M268,$AN:$BA,MATCH($AX$1,$AN$1:$BA$1,0),0)*IF($O268&lt;=15,1,1+($O268-15)^0.5/8)*CHOOSE(MID($N268,7,1)+1,1,1.25,2))),
"그외없음")))))))</f>
        <v>삭제</v>
      </c>
      <c r="R268">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영웅등급"),VLOOKUP($M268,$AN:$BA,MATCH($AX$1,$AN$1:$BA$1,0),0),
IF(OR($M268="지정 캐릭터",IF(ISERROR(FIND("지정 캐릭터 LBP",$M268)),0,1)),
  IF(AND(OR($B268=10,$B268=11),$M268=OFFSET($M268,-1,0)),OFFSET(R268,-1,0),
    INT(VLOOKUP($M268,$AN:$BA,MATCH($AX$1,$AN$1:$BA$1,0),0)*(VLOOKUP($N268,[2]ActorTable!$1:$1048576,MATCH("표준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VLOOKUP($M268,$AN:$BA,MATCH($AX$1,$AN$1:$BA$1,0),0)+INT($I268*(VLOOKUP($M268,$AN:$BA,MATCH($AY$1,$AN$1:$BA$1,0),0)-VLOOKUP($M268,$AN:$BA,MATCH($AX$1,$AN$1:$BA$1,0),0)+1))),
IF($M268="지정 캐릭터 PP",
  IF(AND(OR($B268=10,$B268=11),$M268=OFFSET($M268,-1,0)),OFFSET(R268,-1,0),
    INT($O268*VLOOKUP($M268,$AN:$BA,MATCH($AX$1,$AN$1:$BA$1,0),0)*IF($O268&lt;=15,1,1+($O268-15)^0.5/8)*CHOOSE(MID($N268,7,1)+1,1,1.25,2)*(VLOOKUP($M268,$AN:$BA,MATCH($AY$1,$AN$1:$BA$1,0),0)+$I268*(VLOOKUP($M268,$AN:$BA,MATCH($AZ$1,$AN$1:$BA$1,0),0)-VLOOKUP($M268,$AN:$BA,MATCH($AY$1,$AN$1:$BA$1,0),0))))),
IF(OR($M268="안 지정 캐릭터 PP 일반등급",$M268="안 지정 캐릭터 PP 영웅등급"),
  IF(AND(OR($B268=10,$B268=11),$M268=OFFSET($M268,-1,0)),OFFSET(R268,-1,0),
    $O268*VLOOKUP($M268,$AN:$BA,MATCH($AX$1,$AN$1:$BA$1,0),0)),
"그외없음")))))))</f>
        <v>36</v>
      </c>
      <c r="S268" t="str">
        <f ca="1">IF(OR(ISNUMBER(N268),N268="삭제"),"",
IF(LEFT(N268,5)="Equip",
  IF($BN$1&lt;VLOOKUP(N268,[1]EquipTable!$1:$1048576,MATCH("업데이트순번",[1]EquipTable!$1:$1,0),0),"업데이트순번이상",""),
IF(LEFT(N268,5)="Actor",
  IF($BW$1&lt;VLOOKUP(N268,[2]ActorTable!$1:$1048576,MATCH("업데이트순번",[2]ActorTable!$1:$1,0),0),"업데이트순번이상",""),
"그외없음")))</f>
        <v/>
      </c>
      <c r="T268">
        <f t="shared" ca="1" si="88"/>
        <v>0</v>
      </c>
      <c r="U268" t="s">
        <v>83</v>
      </c>
      <c r="V268" t="s">
        <v>113</v>
      </c>
      <c r="W268">
        <v>1</v>
      </c>
      <c r="X268" t="s">
        <v>129</v>
      </c>
      <c r="Z268">
        <v>800</v>
      </c>
      <c r="AA268" t="str">
        <f t="shared" ca="1" si="89"/>
        <v>fe</v>
      </c>
      <c r="AB268" t="s">
        <v>83</v>
      </c>
      <c r="AC268" t="s">
        <v>283</v>
      </c>
      <c r="AD268">
        <v>1</v>
      </c>
      <c r="AE268" t="s">
        <v>129</v>
      </c>
      <c r="AG268">
        <v>1500</v>
      </c>
      <c r="AH268" t="str">
        <f t="shared" si="90"/>
        <v/>
      </c>
      <c r="AI268" t="str">
        <f ca="1">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별의 계시</v>
      </c>
      <c r="AJ268">
        <v>1</v>
      </c>
      <c r="AK268"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v>
      </c>
      <c r="AL268" t="str">
        <f t="shared" ca="1" si="91"/>
        <v>{"dy":27,"sl":6,"tp":"fe","vl":"Equip4101","cn":1,"pt":"GO","pr":1500}</v>
      </c>
    </row>
    <row r="269" spans="1:38">
      <c r="A269">
        <v>27</v>
      </c>
      <c r="B269">
        <v>7</v>
      </c>
      <c r="C269">
        <f t="shared" si="84"/>
        <v>0</v>
      </c>
      <c r="D269">
        <f t="shared" ca="1" si="93"/>
        <v>0.42026116297502181</v>
      </c>
      <c r="E269">
        <f t="shared" ca="1" si="93"/>
        <v>0.39038883498947208</v>
      </c>
      <c r="F269">
        <f t="shared" ca="1" si="93"/>
        <v>0.97845133745856772</v>
      </c>
      <c r="G269">
        <f t="shared" ca="1" si="93"/>
        <v>0.35827335665716087</v>
      </c>
      <c r="H269">
        <f t="shared" ca="1" si="93"/>
        <v>5.4870890256209504E-2</v>
      </c>
      <c r="I269">
        <f t="shared" ca="1" si="93"/>
        <v>0.97977921779843724</v>
      </c>
      <c r="M269" t="str">
        <f t="shared" ca="1" si="85"/>
        <v>지정 장비</v>
      </c>
      <c r="N269" t="str">
        <f t="shared" ca="1" si="86"/>
        <v>Equip4202</v>
      </c>
      <c r="O269">
        <f t="shared" ca="1" si="87"/>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GO</v>
      </c>
      <c r="Q269" t="str">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INT(VLOOKUP($M269,$AN:$BA,MATCH($AX$1,$AN$1:$BA$1,0),0)*(VLOOKUP($N269,[2]ActorTable!$1:$1048576,MATCH("표준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VLOOKUP($M269,$AN:$BA,MATCH($AZ$1,$AN$1:$BA$1,0),0)+INT($H269*(VLOOKUP($M269,$AN:$BA,MATCH($BA$1,$AN$1:$BA$1,0),0)-VLOOKUP($M269,$AN:$BA,MATCH($AZ$1,$AN$1:$BA$1,0),0)+1))),
IF($M269="지정 캐릭터 PP",
  IF(AND(OR($B269=10,$B269=11),$M269=OFFSET($M269,-1,0)),OFFSET(Q269,-1,0),
    INT($O269*VLOOKUP($M269,$AN:$BA,MATCH($AX$1,$AN$1:$BA$1,0),0)*IF($O269&lt;=15,1,1+($O269-15)^0.5/8)*CHOOSE(MID($N269,7,1)+1,1,1.25,2))),
"그외없음")))))))</f>
        <v>삭제</v>
      </c>
      <c r="R269">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영웅등급"),VLOOKUP($M269,$AN:$BA,MATCH($AX$1,$AN$1:$BA$1,0),0),
IF(OR($M269="지정 캐릭터",IF(ISERROR(FIND("지정 캐릭터 LBP",$M269)),0,1)),
  IF(AND(OR($B269=10,$B269=11),$M269=OFFSET($M269,-1,0)),OFFSET(R269,-1,0),
    INT(VLOOKUP($M269,$AN:$BA,MATCH($AX$1,$AN$1:$BA$1,0),0)*(VLOOKUP($N269,[2]ActorTable!$1:$1048576,MATCH("표준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VLOOKUP($M269,$AN:$BA,MATCH($AX$1,$AN$1:$BA$1,0),0)+INT($I269*(VLOOKUP($M269,$AN:$BA,MATCH($AY$1,$AN$1:$BA$1,0),0)-VLOOKUP($M269,$AN:$BA,MATCH($AX$1,$AN$1:$BA$1,0),0)+1))),
IF($M269="지정 캐릭터 PP",
  IF(AND(OR($B269=10,$B269=11),$M269=OFFSET($M269,-1,0)),OFFSET(R269,-1,0),
    INT($O269*VLOOKUP($M269,$AN:$BA,MATCH($AX$1,$AN$1:$BA$1,0),0)*IF($O269&lt;=15,1,1+($O269-15)^0.5/8)*CHOOSE(MID($N269,7,1)+1,1,1.25,2)*(VLOOKUP($M269,$AN:$BA,MATCH($AY$1,$AN$1:$BA$1,0),0)+$I269*(VLOOKUP($M269,$AN:$BA,MATCH($AZ$1,$AN$1:$BA$1,0),0)-VLOOKUP($M269,$AN:$BA,MATCH($AY$1,$AN$1:$BA$1,0),0))))),
IF(OR($M269="안 지정 캐릭터 PP 일반등급",$M269="안 지정 캐릭터 PP 영웅등급"),
  IF(AND(OR($B269=10,$B269=11),$M269=OFFSET($M269,-1,0)),OFFSET(R269,-1,0),
    $O269*VLOOKUP($M269,$AN:$BA,MATCH($AX$1,$AN$1:$BA$1,0),0)),
"그외없음")))))))</f>
        <v>3500</v>
      </c>
      <c r="S269" t="str">
        <f ca="1">IF(OR(ISNUMBER(N269),N269="삭제"),"",
IF(LEFT(N269,5)="Equip",
  IF($BN$1&lt;VLOOKUP(N269,[1]EquipTable!$1:$1048576,MATCH("업데이트순번",[1]EquipTable!$1:$1,0),0),"업데이트순번이상",""),
IF(LEFT(N269,5)="Actor",
  IF($BW$1&lt;VLOOKUP(N269,[2]ActorTable!$1:$1048576,MATCH("업데이트순번",[2]ActorTable!$1:$1,0),0),"업데이트순번이상",""),
"그외없음")))</f>
        <v/>
      </c>
      <c r="T269">
        <f t="shared" ca="1" si="88"/>
        <v>0</v>
      </c>
      <c r="U269" t="s">
        <v>83</v>
      </c>
      <c r="V269" t="s">
        <v>112</v>
      </c>
      <c r="W269">
        <v>1</v>
      </c>
      <c r="X269" t="s">
        <v>129</v>
      </c>
      <c r="Z269">
        <v>3500</v>
      </c>
      <c r="AA269" t="str">
        <f t="shared" ca="1" si="89"/>
        <v>fe</v>
      </c>
      <c r="AB269" t="s">
        <v>83</v>
      </c>
      <c r="AC269" t="s">
        <v>275</v>
      </c>
      <c r="AD269">
        <v>1</v>
      </c>
      <c r="AE269" t="s">
        <v>129</v>
      </c>
      <c r="AG269">
        <v>3900</v>
      </c>
      <c r="AH269" t="str">
        <f t="shared" si="90"/>
        <v/>
      </c>
      <c r="AI269" t="str">
        <f ca="1">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용력의 방패</v>
      </c>
      <c r="AJ269">
        <v>1</v>
      </c>
      <c r="AK269"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v>
      </c>
      <c r="AL269" t="str">
        <f t="shared" ca="1" si="91"/>
        <v>{"dy":27,"sl":7,"tp":"fe","vl":"Equip7101","cn":1,"pt":"GO","pr":3900}</v>
      </c>
    </row>
    <row r="270" spans="1:38">
      <c r="A270">
        <v>27</v>
      </c>
      <c r="B270">
        <v>8</v>
      </c>
      <c r="C270">
        <f t="shared" si="84"/>
        <v>0</v>
      </c>
      <c r="D270">
        <f t="shared" ca="1" si="93"/>
        <v>3.1155562466293585E-2</v>
      </c>
      <c r="E270">
        <f t="shared" ca="1" si="93"/>
        <v>0.50037477361617622</v>
      </c>
      <c r="F270">
        <f t="shared" ca="1" si="93"/>
        <v>0.97286647061158238</v>
      </c>
      <c r="G270">
        <f t="shared" ca="1" si="93"/>
        <v>0.1799724738609545</v>
      </c>
      <c r="H270">
        <f t="shared" ca="1" si="93"/>
        <v>7.2288072633733824E-3</v>
      </c>
      <c r="I270">
        <f t="shared" ca="1" si="93"/>
        <v>0.16177410060900765</v>
      </c>
      <c r="M270" t="str">
        <f t="shared" ca="1" si="85"/>
        <v>삭제</v>
      </c>
      <c r="N270" t="str">
        <f t="shared" ca="1" si="86"/>
        <v>삭제</v>
      </c>
      <c r="O270" t="str">
        <f t="shared" ca="1" si="87"/>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INT(VLOOKUP($M270,$AN:$BA,MATCH($AX$1,$AN$1:$BA$1,0),0)*(VLOOKUP($N270,[2]ActorTable!$1:$1048576,MATCH("표준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VLOOKUP($M270,$AN:$BA,MATCH($AZ$1,$AN$1:$BA$1,0),0)+INT($H270*(VLOOKUP($M270,$AN:$BA,MATCH($BA$1,$AN$1:$BA$1,0),0)-VLOOKUP($M270,$AN:$BA,MATCH($AZ$1,$AN$1:$BA$1,0),0)+1))),
IF($M270="지정 캐릭터 PP",
  IF(AND(OR($B270=10,$B270=11),$M270=OFFSET($M270,-1,0)),OFFSET(Q270,-1,0),
    INT($O270*VLOOKUP($M270,$AN:$BA,MATCH($AX$1,$AN$1:$BA$1,0),0)*IF($O270&lt;=15,1,1+($O270-15)^0.5/8)*CHOOSE(MID($N270,7,1)+1,1,1.25,2))),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영웅등급"),VLOOKUP($M270,$AN:$BA,MATCH($AX$1,$AN$1:$BA$1,0),0),
IF(OR($M270="지정 캐릭터",IF(ISERROR(FIND("지정 캐릭터 LBP",$M270)),0,1)),
  IF(AND(OR($B270=10,$B270=11),$M270=OFFSET($M270,-1,0)),OFFSET(R270,-1,0),
    INT(VLOOKUP($M270,$AN:$BA,MATCH($AX$1,$AN$1:$BA$1,0),0)*(VLOOKUP($N270,[2]ActorTable!$1:$1048576,MATCH("표준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VLOOKUP($M270,$AN:$BA,MATCH($AX$1,$AN$1:$BA$1,0),0)+INT($I270*(VLOOKUP($M270,$AN:$BA,MATCH($AY$1,$AN$1:$BA$1,0),0)-VLOOKUP($M270,$AN:$BA,MATCH($AX$1,$AN$1:$BA$1,0),0)+1))),
IF($M270="지정 캐릭터 PP",
  IF(AND(OR($B270=10,$B270=11),$M270=OFFSET($M270,-1,0)),OFFSET(R270,-1,0),
    INT($O270*VLOOKUP($M270,$AN:$BA,MATCH($AX$1,$AN$1:$BA$1,0),0)*IF($O270&lt;=15,1,1+($O270-15)^0.5/8)*CHOOSE(MID($N270,7,1)+1,1,1.25,2)*(VLOOKUP($M270,$AN:$BA,MATCH($AY$1,$AN$1:$BA$1,0),0)+$I270*(VLOOKUP($M270,$AN:$BA,MATCH($AZ$1,$AN$1:$BA$1,0),0)-VLOOKUP($M270,$AN:$BA,MATCH($AY$1,$AN$1:$BA$1,0),0))))),
IF(OR($M270="안 지정 캐릭터 PP 일반등급",$M270="안 지정 캐릭터 PP 영웅등급"),
  IF(AND(OR($B270=10,$B270=11),$M270=OFFSET($M270,-1,0)),OFFSET(R270,-1,0),
    $O270*VLOOKUP($M270,$AN:$BA,MATCH($AX$1,$AN$1:$BA$1,0),0)),
"그외없음")))))))</f>
        <v>삭제</v>
      </c>
      <c r="S270" t="str">
        <f ca="1">IF(OR(ISNUMBER(N270),N270="삭제"),"",
IF(LEFT(N270,5)="Equip",
  IF($BN$1&lt;VLOOKUP(N270,[1]EquipTable!$1:$1048576,MATCH("업데이트순번",[1]EquipTable!$1:$1,0),0),"업데이트순번이상",""),
IF(LEFT(N270,5)="Actor",
  IF($BW$1&lt;VLOOKUP(N270,[2]ActorTable!$1:$1048576,MATCH("업데이트순번",[2]ActorTable!$1:$1,0),0),"업데이트순번이상",""),
"그외없음")))</f>
        <v/>
      </c>
      <c r="T270">
        <f t="shared" ca="1" si="88"/>
        <v>0</v>
      </c>
      <c r="AA270" t="str">
        <f t="shared" ca="1" si="89"/>
        <v/>
      </c>
      <c r="AH270" t="str">
        <f t="shared" si="90"/>
        <v/>
      </c>
      <c r="AI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
      </c>
      <c r="AJ270">
        <v>1</v>
      </c>
      <c r="AK270"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v>
      </c>
      <c r="AL270" t="str">
        <f t="shared" ca="1" si="91"/>
        <v>{"dy":27,"sl":8}</v>
      </c>
    </row>
    <row r="271" spans="1:38">
      <c r="A271">
        <v>27</v>
      </c>
      <c r="B271">
        <v>9</v>
      </c>
      <c r="C271">
        <f t="shared" si="84"/>
        <v>0</v>
      </c>
      <c r="D271">
        <f t="shared" ca="1" si="93"/>
        <v>6.0839959924130271E-2</v>
      </c>
      <c r="E271">
        <f t="shared" ca="1" si="93"/>
        <v>0.59681190106816173</v>
      </c>
      <c r="F271">
        <f t="shared" ca="1" si="93"/>
        <v>0.78035740197756209</v>
      </c>
      <c r="G271">
        <f t="shared" ca="1" si="93"/>
        <v>0.65031968322261979</v>
      </c>
      <c r="H271">
        <f t="shared" ca="1" si="93"/>
        <v>0.53493112570454893</v>
      </c>
      <c r="I271">
        <f t="shared" ca="1" si="93"/>
        <v>0.74298695704774753</v>
      </c>
      <c r="M271" t="str">
        <f t="shared" ca="1" si="85"/>
        <v>삭제</v>
      </c>
      <c r="N271" t="str">
        <f t="shared" ca="1" si="86"/>
        <v>삭제</v>
      </c>
      <c r="O271" t="str">
        <f t="shared" ca="1" si="87"/>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INT(VLOOKUP($M271,$AN:$BA,MATCH($AX$1,$AN$1:$BA$1,0),0)*(VLOOKUP($N271,[2]ActorTable!$1:$1048576,MATCH("표준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VLOOKUP($M271,$AN:$BA,MATCH($AZ$1,$AN$1:$BA$1,0),0)+INT($H271*(VLOOKUP($M271,$AN:$BA,MATCH($BA$1,$AN$1:$BA$1,0),0)-VLOOKUP($M271,$AN:$BA,MATCH($AZ$1,$AN$1:$BA$1,0),0)+1))),
IF($M271="지정 캐릭터 PP",
  IF(AND(OR($B271=10,$B271=11),$M271=OFFSET($M271,-1,0)),OFFSET(Q271,-1,0),
    INT($O271*VLOOKUP($M271,$AN:$BA,MATCH($AX$1,$AN$1:$BA$1,0),0)*IF($O271&lt;=15,1,1+($O271-15)^0.5/8)*CHOOSE(MID($N271,7,1)+1,1,1.25,2))),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영웅등급"),VLOOKUP($M271,$AN:$BA,MATCH($AX$1,$AN$1:$BA$1,0),0),
IF(OR($M271="지정 캐릭터",IF(ISERROR(FIND("지정 캐릭터 LBP",$M271)),0,1)),
  IF(AND(OR($B271=10,$B271=11),$M271=OFFSET($M271,-1,0)),OFFSET(R271,-1,0),
    INT(VLOOKUP($M271,$AN:$BA,MATCH($AX$1,$AN$1:$BA$1,0),0)*(VLOOKUP($N271,[2]ActorTable!$1:$1048576,MATCH("표준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VLOOKUP($M271,$AN:$BA,MATCH($AX$1,$AN$1:$BA$1,0),0)+INT($I271*(VLOOKUP($M271,$AN:$BA,MATCH($AY$1,$AN$1:$BA$1,0),0)-VLOOKUP($M271,$AN:$BA,MATCH($AX$1,$AN$1:$BA$1,0),0)+1))),
IF($M271="지정 캐릭터 PP",
  IF(AND(OR($B271=10,$B271=11),$M271=OFFSET($M271,-1,0)),OFFSET(R271,-1,0),
    INT($O271*VLOOKUP($M271,$AN:$BA,MATCH($AX$1,$AN$1:$BA$1,0),0)*IF($O271&lt;=15,1,1+($O271-15)^0.5/8)*CHOOSE(MID($N271,7,1)+1,1,1.25,2)*(VLOOKUP($M271,$AN:$BA,MATCH($AY$1,$AN$1:$BA$1,0),0)+$I271*(VLOOKUP($M271,$AN:$BA,MATCH($AZ$1,$AN$1:$BA$1,0),0)-VLOOKUP($M271,$AN:$BA,MATCH($AY$1,$AN$1:$BA$1,0),0))))),
IF(OR($M271="안 지정 캐릭터 PP 일반등급",$M271="안 지정 캐릭터 PP 영웅등급"),
  IF(AND(OR($B271=10,$B271=11),$M271=OFFSET($M271,-1,0)),OFFSET(R271,-1,0),
    $O271*VLOOKUP($M271,$AN:$BA,MATCH($AX$1,$AN$1:$BA$1,0),0)),
"그외없음")))))))</f>
        <v>삭제</v>
      </c>
      <c r="S271" t="str">
        <f ca="1">IF(OR(ISNUMBER(N271),N271="삭제"),"",
IF(LEFT(N271,5)="Equip",
  IF($BN$1&lt;VLOOKUP(N271,[1]EquipTable!$1:$1048576,MATCH("업데이트순번",[1]EquipTable!$1:$1,0),0),"업데이트순번이상",""),
IF(LEFT(N271,5)="Actor",
  IF($BW$1&lt;VLOOKUP(N271,[2]ActorTable!$1:$1048576,MATCH("업데이트순번",[2]ActorTable!$1:$1,0),0),"업데이트순번이상",""),
"그외없음")))</f>
        <v/>
      </c>
      <c r="T271">
        <f t="shared" ca="1" si="88"/>
        <v>0</v>
      </c>
      <c r="AA271" t="str">
        <f t="shared" ca="1" si="89"/>
        <v/>
      </c>
      <c r="AH271" t="str">
        <f t="shared" si="90"/>
        <v/>
      </c>
      <c r="AI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
      </c>
      <c r="AJ271">
        <v>1</v>
      </c>
      <c r="AK271"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v>
      </c>
      <c r="AL271" t="str">
        <f t="shared" ca="1" si="91"/>
        <v>{"dy":27,"sl":9}</v>
      </c>
    </row>
    <row r="272" spans="1:38">
      <c r="A272">
        <v>28</v>
      </c>
      <c r="B272">
        <v>0</v>
      </c>
      <c r="C272">
        <f t="shared" si="84"/>
        <v>0</v>
      </c>
      <c r="D272">
        <f t="shared" ref="D272:I281" ca="1" si="94">RAND()</f>
        <v>0.98478151784260981</v>
      </c>
      <c r="E272">
        <f t="shared" ca="1" si="94"/>
        <v>5.4577246257061618E-2</v>
      </c>
      <c r="F272">
        <f t="shared" ca="1" si="94"/>
        <v>2.8168118519173779E-2</v>
      </c>
      <c r="G272">
        <f t="shared" ca="1" si="94"/>
        <v>0.28343099318633402</v>
      </c>
      <c r="H272">
        <f t="shared" ca="1" si="94"/>
        <v>0.96244042759716475</v>
      </c>
      <c r="I272">
        <f t="shared" ca="1" si="94"/>
        <v>0.54273541250468726</v>
      </c>
      <c r="M272" t="str">
        <f t="shared" ca="1" si="85"/>
        <v>캐릭터 상자 영웅등급</v>
      </c>
      <c r="N272" t="str">
        <f t="shared" ca="1" si="86"/>
        <v>삭제</v>
      </c>
      <c r="O272">
        <f t="shared" ca="1" si="87"/>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DI</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INT(VLOOKUP($M272,$AN:$BA,MATCH($AX$1,$AN$1:$BA$1,0),0)*(VLOOKUP($N272,[2]ActorTable!$1:$1048576,MATCH("표준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VLOOKUP($M272,$AN:$BA,MATCH($AZ$1,$AN$1:$BA$1,0),0)+INT($H272*(VLOOKUP($M272,$AN:$BA,MATCH($BA$1,$AN$1:$BA$1,0),0)-VLOOKUP($M272,$AN:$BA,MATCH($AZ$1,$AN$1:$BA$1,0),0)+1))),
IF($M272="지정 캐릭터 PP",
  IF(AND(OR($B272=10,$B272=11),$M272=OFFSET($M272,-1,0)),OFFSET(Q272,-1,0),
    INT($O272*VLOOKUP($M272,$AN:$BA,MATCH($AX$1,$AN$1:$BA$1,0),0)*IF($O272&lt;=15,1,1+($O272-15)^0.5/8)*CHOOSE(MID($N272,7,1)+1,1,1.25,2))),
"그외없음")))))))</f>
        <v>삭제</v>
      </c>
      <c r="R272">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영웅등급"),VLOOKUP($M272,$AN:$BA,MATCH($AX$1,$AN$1:$BA$1,0),0),
IF(OR($M272="지정 캐릭터",IF(ISERROR(FIND("지정 캐릭터 LBP",$M272)),0,1)),
  IF(AND(OR($B272=10,$B272=11),$M272=OFFSET($M272,-1,0)),OFFSET(R272,-1,0),
    INT(VLOOKUP($M272,$AN:$BA,MATCH($AX$1,$AN$1:$BA$1,0),0)*(VLOOKUP($N272,[2]ActorTable!$1:$1048576,MATCH("표준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VLOOKUP($M272,$AN:$BA,MATCH($AX$1,$AN$1:$BA$1,0),0)+INT($I272*(VLOOKUP($M272,$AN:$BA,MATCH($AY$1,$AN$1:$BA$1,0),0)-VLOOKUP($M272,$AN:$BA,MATCH($AX$1,$AN$1:$BA$1,0),0)+1))),
IF($M272="지정 캐릭터 PP",
  IF(AND(OR($B272=10,$B272=11),$M272=OFFSET($M272,-1,0)),OFFSET(R272,-1,0),
    INT($O272*VLOOKUP($M272,$AN:$BA,MATCH($AX$1,$AN$1:$BA$1,0),0)*IF($O272&lt;=15,1,1+($O272-15)^0.5/8)*CHOOSE(MID($N272,7,1)+1,1,1.25,2)*(VLOOKUP($M272,$AN:$BA,MATCH($AY$1,$AN$1:$BA$1,0),0)+$I272*(VLOOKUP($M272,$AN:$BA,MATCH($AZ$1,$AN$1:$BA$1,0),0)-VLOOKUP($M272,$AN:$BA,MATCH($AY$1,$AN$1:$BA$1,0),0))))),
IF(OR($M272="안 지정 캐릭터 PP 일반등급",$M272="안 지정 캐릭터 PP 영웅등급"),
  IF(AND(OR($B272=10,$B272=11),$M272=OFFSET($M272,-1,0)),OFFSET(R272,-1,0),
    $O272*VLOOKUP($M272,$AN:$BA,MATCH($AX$1,$AN$1:$BA$1,0),0)),
"그외없음")))))))</f>
        <v>149</v>
      </c>
      <c r="S272" t="str">
        <f ca="1">IF(OR(ISNUMBER(N272),N272="삭제"),"",
IF(LEFT(N272,5)="Equip",
  IF($BN$1&lt;VLOOKUP(N272,[1]EquipTable!$1:$1048576,MATCH("업데이트순번",[1]EquipTable!$1:$1,0),0),"업데이트순번이상",""),
IF(LEFT(N272,5)="Actor",
  IF($BW$1&lt;VLOOKUP(N272,[2]ActorTable!$1:$1048576,MATCH("업데이트순번",[2]ActorTable!$1:$1,0),0),"업데이트순번이상",""),
"그외없음")))</f>
        <v/>
      </c>
      <c r="T272">
        <f t="shared" ca="1" si="88"/>
        <v>0</v>
      </c>
      <c r="U272" t="s">
        <v>83</v>
      </c>
      <c r="V272" t="s">
        <v>273</v>
      </c>
      <c r="W272">
        <v>1</v>
      </c>
      <c r="X272" t="s">
        <v>133</v>
      </c>
      <c r="Z272">
        <v>11</v>
      </c>
      <c r="AA272" t="str">
        <f t="shared" ca="1" si="89"/>
        <v>fe</v>
      </c>
      <c r="AB272" t="s">
        <v>83</v>
      </c>
      <c r="AC272" t="s">
        <v>201</v>
      </c>
      <c r="AD272">
        <v>1</v>
      </c>
      <c r="AE272" t="s">
        <v>129</v>
      </c>
      <c r="AG272">
        <v>1100</v>
      </c>
      <c r="AH272" t="str">
        <f t="shared" si="90"/>
        <v/>
      </c>
      <c r="AI272" t="str">
        <f ca="1">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몬스터 세포</v>
      </c>
      <c r="AJ272">
        <v>1</v>
      </c>
      <c r="AK272"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v>
      </c>
      <c r="AL272" t="str">
        <f t="shared" ca="1" si="91"/>
        <v>{"dy":28,"sl":0,"tp":"fe","vl":"Equip2102","cn":1,"pt":"GO","pr":1100}</v>
      </c>
    </row>
    <row r="273" spans="1:38">
      <c r="A273">
        <v>28</v>
      </c>
      <c r="B273">
        <v>1</v>
      </c>
      <c r="C273">
        <f t="shared" si="84"/>
        <v>0</v>
      </c>
      <c r="D273">
        <f t="shared" ca="1" si="94"/>
        <v>0.62896651649167767</v>
      </c>
      <c r="E273">
        <f t="shared" ca="1" si="94"/>
        <v>0.2753590193113401</v>
      </c>
      <c r="F273">
        <f t="shared" ca="1" si="94"/>
        <v>0.50167011041344611</v>
      </c>
      <c r="G273">
        <f t="shared" ca="1" si="94"/>
        <v>0.28369077420418853</v>
      </c>
      <c r="H273">
        <f t="shared" ca="1" si="94"/>
        <v>0.56081088619117303</v>
      </c>
      <c r="I273">
        <f t="shared" ca="1" si="94"/>
        <v>0.5113828822519082</v>
      </c>
      <c r="M273" t="str">
        <f t="shared" ca="1" si="85"/>
        <v>지정 장비</v>
      </c>
      <c r="N273" t="str">
        <f t="shared" ca="1" si="86"/>
        <v>Equip2102</v>
      </c>
      <c r="O273">
        <f t="shared" ca="1" si="87"/>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GO</v>
      </c>
      <c r="Q273" t="str">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INT(VLOOKUP($M273,$AN:$BA,MATCH($AX$1,$AN$1:$BA$1,0),0)*(VLOOKUP($N273,[2]ActorTable!$1:$1048576,MATCH("표준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VLOOKUP($M273,$AN:$BA,MATCH($AZ$1,$AN$1:$BA$1,0),0)+INT($H273*(VLOOKUP($M273,$AN:$BA,MATCH($BA$1,$AN$1:$BA$1,0),0)-VLOOKUP($M273,$AN:$BA,MATCH($AZ$1,$AN$1:$BA$1,0),0)+1))),
IF($M273="지정 캐릭터 PP",
  IF(AND(OR($B273=10,$B273=11),$M273=OFFSET($M273,-1,0)),OFFSET(Q273,-1,0),
    INT($O273*VLOOKUP($M273,$AN:$BA,MATCH($AX$1,$AN$1:$BA$1,0),0)*IF($O273&lt;=15,1,1+($O273-15)^0.5/8)*CHOOSE(MID($N273,7,1)+1,1,1.25,2))),
"그외없음")))))))</f>
        <v>삭제</v>
      </c>
      <c r="R273">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영웅등급"),VLOOKUP($M273,$AN:$BA,MATCH($AX$1,$AN$1:$BA$1,0),0),
IF(OR($M273="지정 캐릭터",IF(ISERROR(FIND("지정 캐릭터 LBP",$M273)),0,1)),
  IF(AND(OR($B273=10,$B273=11),$M273=OFFSET($M273,-1,0)),OFFSET(R273,-1,0),
    INT(VLOOKUP($M273,$AN:$BA,MATCH($AX$1,$AN$1:$BA$1,0),0)*(VLOOKUP($N273,[2]ActorTable!$1:$1048576,MATCH("표준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VLOOKUP($M273,$AN:$BA,MATCH($AX$1,$AN$1:$BA$1,0),0)+INT($I273*(VLOOKUP($M273,$AN:$BA,MATCH($AY$1,$AN$1:$BA$1,0),0)-VLOOKUP($M273,$AN:$BA,MATCH($AX$1,$AN$1:$BA$1,0),0)+1))),
IF($M273="지정 캐릭터 PP",
  IF(AND(OR($B273=10,$B273=11),$M273=OFFSET($M273,-1,0)),OFFSET(R273,-1,0),
    INT($O273*VLOOKUP($M273,$AN:$BA,MATCH($AX$1,$AN$1:$BA$1,0),0)*IF($O273&lt;=15,1,1+($O273-15)^0.5/8)*CHOOSE(MID($N273,7,1)+1,1,1.25,2)*(VLOOKUP($M273,$AN:$BA,MATCH($AY$1,$AN$1:$BA$1,0),0)+$I273*(VLOOKUP($M273,$AN:$BA,MATCH($AZ$1,$AN$1:$BA$1,0),0)-VLOOKUP($M273,$AN:$BA,MATCH($AY$1,$AN$1:$BA$1,0),0))))),
IF(OR($M273="안 지정 캐릭터 PP 일반등급",$M273="안 지정 캐릭터 PP 영웅등급"),
  IF(AND(OR($B273=10,$B273=11),$M273=OFFSET($M273,-1,0)),OFFSET(R273,-1,0),
    $O273*VLOOKUP($M273,$AN:$BA,MATCH($AX$1,$AN$1:$BA$1,0),0)),
"그외없음")))))))</f>
        <v>1300</v>
      </c>
      <c r="S273" t="str">
        <f ca="1">IF(OR(ISNUMBER(N273),N273="삭제"),"",
IF(LEFT(N273,5)="Equip",
  IF($BN$1&lt;VLOOKUP(N273,[1]EquipTable!$1:$1048576,MATCH("업데이트순번",[1]EquipTable!$1:$1,0),0),"업데이트순번이상",""),
IF(LEFT(N273,5)="Actor",
  IF($BW$1&lt;VLOOKUP(N273,[2]ActorTable!$1:$1048576,MATCH("업데이트순번",[2]ActorTable!$1:$1,0),0),"업데이트순번이상",""),
"그외없음")))</f>
        <v/>
      </c>
      <c r="T273">
        <f t="shared" ca="1" si="88"/>
        <v>0</v>
      </c>
      <c r="U273" t="s">
        <v>83</v>
      </c>
      <c r="V273" t="s">
        <v>273</v>
      </c>
      <c r="W273">
        <v>1</v>
      </c>
      <c r="X273" t="s">
        <v>129</v>
      </c>
      <c r="Z273">
        <v>7200</v>
      </c>
      <c r="AA273" t="str">
        <f t="shared" ca="1" si="89"/>
        <v>fe</v>
      </c>
      <c r="AB273" t="s">
        <v>83</v>
      </c>
      <c r="AC273" t="s">
        <v>283</v>
      </c>
      <c r="AD273">
        <v>1</v>
      </c>
      <c r="AE273" t="s">
        <v>129</v>
      </c>
      <c r="AG273">
        <v>1500</v>
      </c>
      <c r="AH273" t="str">
        <f t="shared" si="90"/>
        <v/>
      </c>
      <c r="AI273" t="str">
        <f ca="1">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별의 계시</v>
      </c>
      <c r="AJ273">
        <v>1</v>
      </c>
      <c r="AK273"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v>
      </c>
      <c r="AL273" t="str">
        <f t="shared" ca="1" si="91"/>
        <v>{"dy":28,"sl":1,"tp":"fe","vl":"Equip4101","cn":1,"pt":"GO","pr":1500}</v>
      </c>
    </row>
    <row r="274" spans="1:38">
      <c r="A274">
        <v>28</v>
      </c>
      <c r="B274">
        <v>2</v>
      </c>
      <c r="C274">
        <f t="shared" si="84"/>
        <v>0</v>
      </c>
      <c r="D274">
        <f t="shared" ca="1" si="94"/>
        <v>0.62788985090954186</v>
      </c>
      <c r="E274">
        <f t="shared" ca="1" si="94"/>
        <v>0.45748487554188166</v>
      </c>
      <c r="F274">
        <f t="shared" ca="1" si="94"/>
        <v>0.36016498589893109</v>
      </c>
      <c r="G274">
        <f t="shared" ca="1" si="94"/>
        <v>0.66330849517348367</v>
      </c>
      <c r="H274">
        <f t="shared" ca="1" si="94"/>
        <v>0.9726704289067859</v>
      </c>
      <c r="I274">
        <f t="shared" ca="1" si="94"/>
        <v>0.11098413757324432</v>
      </c>
      <c r="M274" t="str">
        <f t="shared" ca="1" si="85"/>
        <v>안 지정 캐릭터 PP 영웅등급</v>
      </c>
      <c r="N274">
        <f t="shared" ca="1" si="86"/>
        <v>45748</v>
      </c>
      <c r="O274">
        <f t="shared" ca="1" si="87"/>
        <v>11</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INT(VLOOKUP($M274,$AN:$BA,MATCH($AX$1,$AN$1:$BA$1,0),0)*(VLOOKUP($N274,[2]ActorTable!$1:$1048576,MATCH("표준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VLOOKUP($M274,$AN:$BA,MATCH($AZ$1,$AN$1:$BA$1,0),0)+INT($H274*(VLOOKUP($M274,$AN:$BA,MATCH($BA$1,$AN$1:$BA$1,0),0)-VLOOKUP($M274,$AN:$BA,MATCH($AZ$1,$AN$1:$BA$1,0),0)+1))),
IF($M274="지정 캐릭터 PP",
  IF(AND(OR($B274=10,$B274=11),$M274=OFFSET($M274,-1,0)),OFFSET(Q274,-1,0),
    INT($O274*VLOOKUP($M274,$AN:$BA,MATCH($AX$1,$AN$1:$BA$1,0),0)*IF($O274&lt;=15,1,1+($O274-15)^0.5/8)*CHOOSE(MID($N274,7,1)+1,1,1.25,2))),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영웅등급"),VLOOKUP($M274,$AN:$BA,MATCH($AX$1,$AN$1:$BA$1,0),0),
IF(OR($M274="지정 캐릭터",IF(ISERROR(FIND("지정 캐릭터 LBP",$M274)),0,1)),
  IF(AND(OR($B274=10,$B274=11),$M274=OFFSET($M274,-1,0)),OFFSET(R274,-1,0),
    INT(VLOOKUP($M274,$AN:$BA,MATCH($AX$1,$AN$1:$BA$1,0),0)*(VLOOKUP($N274,[2]ActorTable!$1:$1048576,MATCH("표준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VLOOKUP($M274,$AN:$BA,MATCH($AX$1,$AN$1:$BA$1,0),0)+INT($I274*(VLOOKUP($M274,$AN:$BA,MATCH($AY$1,$AN$1:$BA$1,0),0)-VLOOKUP($M274,$AN:$BA,MATCH($AX$1,$AN$1:$BA$1,0),0)+1))),
IF($M274="지정 캐릭터 PP",
  IF(AND(OR($B274=10,$B274=11),$M274=OFFSET($M274,-1,0)),OFFSET(R274,-1,0),
    INT($O274*VLOOKUP($M274,$AN:$BA,MATCH($AX$1,$AN$1:$BA$1,0),0)*IF($O274&lt;=15,1,1+($O274-15)^0.5/8)*CHOOSE(MID($N274,7,1)+1,1,1.25,2)*(VLOOKUP($M274,$AN:$BA,MATCH($AY$1,$AN$1:$BA$1,0),0)+$I274*(VLOOKUP($M274,$AN:$BA,MATCH($AZ$1,$AN$1:$BA$1,0),0)-VLOOKUP($M274,$AN:$BA,MATCH($AY$1,$AN$1:$BA$1,0),0))))),
IF(OR($M274="안 지정 캐릭터 PP 일반등급",$M274="안 지정 캐릭터 PP 영웅등급"),
  IF(AND(OR($B274=10,$B274=11),$M274=OFFSET($M274,-1,0)),OFFSET(R274,-1,0),
    $O274*VLOOKUP($M274,$AN:$BA,MATCH($AX$1,$AN$1:$BA$1,0),0)),
"그외없음")))))))</f>
        <v>1100</v>
      </c>
      <c r="S274" t="str">
        <f ca="1">IF(OR(ISNUMBER(N274),N274="삭제"),"",
IF(LEFT(N274,5)="Equip",
  IF($BN$1&lt;VLOOKUP(N274,[1]EquipTable!$1:$1048576,MATCH("업데이트순번",[1]EquipTable!$1:$1,0),0),"업데이트순번이상",""),
IF(LEFT(N274,5)="Actor",
  IF($BW$1&lt;VLOOKUP(N274,[2]ActorTable!$1:$1048576,MATCH("업데이트순번",[2]ActorTable!$1:$1,0),0),"업데이트순번이상",""),
"그외없음")))</f>
        <v/>
      </c>
      <c r="T274">
        <f t="shared" ca="1" si="88"/>
        <v>0</v>
      </c>
      <c r="U274" t="s">
        <v>92</v>
      </c>
      <c r="V274">
        <v>6089</v>
      </c>
      <c r="W274">
        <v>9</v>
      </c>
      <c r="X274" t="s">
        <v>129</v>
      </c>
      <c r="Z274">
        <v>900</v>
      </c>
      <c r="AA274" t="str">
        <f t="shared" ca="1" si="89"/>
        <v>uph</v>
      </c>
      <c r="AB274" t="s">
        <v>92</v>
      </c>
      <c r="AC274">
        <v>35730</v>
      </c>
      <c r="AD274">
        <v>11</v>
      </c>
      <c r="AE274" t="s">
        <v>129</v>
      </c>
      <c r="AG274">
        <v>1100</v>
      </c>
      <c r="AH274" t="str">
        <f t="shared" si="90"/>
        <v/>
      </c>
      <c r="AI274" t="str">
        <f>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
      </c>
      <c r="AJ274">
        <v>1</v>
      </c>
      <c r="AK274"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v>
      </c>
      <c r="AL274" t="str">
        <f t="shared" ca="1" si="91"/>
        <v>{"dy":28,"sl":2,"tp":"uph","vl":"35730","cn":11,"pt":"GO","pr":1100}</v>
      </c>
    </row>
    <row r="275" spans="1:38">
      <c r="A275">
        <v>28</v>
      </c>
      <c r="B275">
        <v>3</v>
      </c>
      <c r="C275">
        <f t="shared" si="84"/>
        <v>0</v>
      </c>
      <c r="D275">
        <f t="shared" ca="1" si="94"/>
        <v>0.20125376342392554</v>
      </c>
      <c r="E275">
        <f t="shared" ca="1" si="94"/>
        <v>0.80731814097363597</v>
      </c>
      <c r="F275">
        <f t="shared" ca="1" si="94"/>
        <v>0.15709195338628923</v>
      </c>
      <c r="G275">
        <f t="shared" ca="1" si="94"/>
        <v>2.8486041477088997E-2</v>
      </c>
      <c r="H275">
        <f t="shared" ca="1" si="94"/>
        <v>0.65666082687627014</v>
      </c>
      <c r="I275">
        <f t="shared" ca="1" si="94"/>
        <v>0.92561474236674435</v>
      </c>
      <c r="M275" t="str">
        <f t="shared" ca="1" si="85"/>
        <v>안 지정 캐릭터 PP 영웅등급</v>
      </c>
      <c r="N275">
        <f t="shared" ca="1" si="86"/>
        <v>80731</v>
      </c>
      <c r="O275">
        <f t="shared" ca="1" si="87"/>
        <v>13</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INT(VLOOKUP($M275,$AN:$BA,MATCH($AX$1,$AN$1:$BA$1,0),0)*(VLOOKUP($N275,[2]ActorTable!$1:$1048576,MATCH("표준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VLOOKUP($M275,$AN:$BA,MATCH($AZ$1,$AN$1:$BA$1,0),0)+INT($H275*(VLOOKUP($M275,$AN:$BA,MATCH($BA$1,$AN$1:$BA$1,0),0)-VLOOKUP($M275,$AN:$BA,MATCH($AZ$1,$AN$1:$BA$1,0),0)+1))),
IF($M275="지정 캐릭터 PP",
  IF(AND(OR($B275=10,$B275=11),$M275=OFFSET($M275,-1,0)),OFFSET(Q275,-1,0),
    INT($O275*VLOOKUP($M275,$AN:$BA,MATCH($AX$1,$AN$1:$BA$1,0),0)*IF($O275&lt;=15,1,1+($O275-15)^0.5/8)*CHOOSE(MID($N275,7,1)+1,1,1.25,2))),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영웅등급"),VLOOKUP($M275,$AN:$BA,MATCH($AX$1,$AN$1:$BA$1,0),0),
IF(OR($M275="지정 캐릭터",IF(ISERROR(FIND("지정 캐릭터 LBP",$M275)),0,1)),
  IF(AND(OR($B275=10,$B275=11),$M275=OFFSET($M275,-1,0)),OFFSET(R275,-1,0),
    INT(VLOOKUP($M275,$AN:$BA,MATCH($AX$1,$AN$1:$BA$1,0),0)*(VLOOKUP($N275,[2]ActorTable!$1:$1048576,MATCH("표준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VLOOKUP($M275,$AN:$BA,MATCH($AX$1,$AN$1:$BA$1,0),0)+INT($I275*(VLOOKUP($M275,$AN:$BA,MATCH($AY$1,$AN$1:$BA$1,0),0)-VLOOKUP($M275,$AN:$BA,MATCH($AX$1,$AN$1:$BA$1,0),0)+1))),
IF($M275="지정 캐릭터 PP",
  IF(AND(OR($B275=10,$B275=11),$M275=OFFSET($M275,-1,0)),OFFSET(R275,-1,0),
    INT($O275*VLOOKUP($M275,$AN:$BA,MATCH($AX$1,$AN$1:$BA$1,0),0)*IF($O275&lt;=15,1,1+($O275-15)^0.5/8)*CHOOSE(MID($N275,7,1)+1,1,1.25,2)*(VLOOKUP($M275,$AN:$BA,MATCH($AY$1,$AN$1:$BA$1,0),0)+$I275*(VLOOKUP($M275,$AN:$BA,MATCH($AZ$1,$AN$1:$BA$1,0),0)-VLOOKUP($M275,$AN:$BA,MATCH($AY$1,$AN$1:$BA$1,0),0))))),
IF(OR($M275="안 지정 캐릭터 PP 일반등급",$M275="안 지정 캐릭터 PP 영웅등급"),
  IF(AND(OR($B275=10,$B275=11),$M275=OFFSET($M275,-1,0)),OFFSET(R275,-1,0),
    $O275*VLOOKUP($M275,$AN:$BA,MATCH($AX$1,$AN$1:$BA$1,0),0)),
"그외없음")))))))</f>
        <v>1300</v>
      </c>
      <c r="S275" t="str">
        <f ca="1">IF(OR(ISNUMBER(N275),N275="삭제"),"",
IF(LEFT(N275,5)="Equip",
  IF($BN$1&lt;VLOOKUP(N275,[1]EquipTable!$1:$1048576,MATCH("업데이트순번",[1]EquipTable!$1:$1,0),0),"업데이트순번이상",""),
IF(LEFT(N275,5)="Actor",
  IF($BW$1&lt;VLOOKUP(N275,[2]ActorTable!$1:$1048576,MATCH("업데이트순번",[2]ActorTable!$1:$1,0),0),"업데이트순번이상",""),
"그외없음")))</f>
        <v/>
      </c>
      <c r="T275">
        <f t="shared" ca="1" si="88"/>
        <v>0</v>
      </c>
      <c r="U275" t="s">
        <v>92</v>
      </c>
      <c r="V275">
        <v>10463</v>
      </c>
      <c r="W275">
        <v>9</v>
      </c>
      <c r="X275" t="s">
        <v>129</v>
      </c>
      <c r="Z275">
        <v>900</v>
      </c>
      <c r="AA275" t="str">
        <f t="shared" ca="1" si="89"/>
        <v>upn</v>
      </c>
      <c r="AB275" t="s">
        <v>93</v>
      </c>
      <c r="AC275">
        <v>13144</v>
      </c>
      <c r="AD275">
        <v>9</v>
      </c>
      <c r="AE275" t="s">
        <v>129</v>
      </c>
      <c r="AG275">
        <v>900</v>
      </c>
      <c r="AH275" t="str">
        <f t="shared" si="90"/>
        <v/>
      </c>
      <c r="AI275" t="str">
        <f>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
      </c>
      <c r="AJ275">
        <v>1</v>
      </c>
      <c r="AK275"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v>
      </c>
      <c r="AL275" t="str">
        <f t="shared" ca="1" si="91"/>
        <v>{"dy":28,"sl":3,"tp":"upn","vl":"13144","cn":9,"pt":"GO","pr":900}</v>
      </c>
    </row>
    <row r="276" spans="1:38">
      <c r="A276">
        <v>28</v>
      </c>
      <c r="B276">
        <v>4</v>
      </c>
      <c r="C276">
        <f t="shared" si="84"/>
        <v>0</v>
      </c>
      <c r="D276">
        <f t="shared" ca="1" si="94"/>
        <v>0.19035263975528516</v>
      </c>
      <c r="E276">
        <f t="shared" ca="1" si="94"/>
        <v>0.78613791040688186</v>
      </c>
      <c r="F276">
        <f t="shared" ca="1" si="94"/>
        <v>0.9118161466342698</v>
      </c>
      <c r="G276">
        <f t="shared" ca="1" si="94"/>
        <v>0.66997496873833995</v>
      </c>
      <c r="H276">
        <f t="shared" ca="1" si="94"/>
        <v>0.58883106883301595</v>
      </c>
      <c r="I276">
        <f t="shared" ca="1" si="94"/>
        <v>7.2527940612587938E-2</v>
      </c>
      <c r="M276" t="str">
        <f t="shared" ca="1" si="85"/>
        <v>안 지정 캐릭터 PP 일반등급</v>
      </c>
      <c r="N276">
        <f t="shared" ca="1" si="86"/>
        <v>78613</v>
      </c>
      <c r="O276">
        <f t="shared" ca="1" si="87"/>
        <v>13</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INT(VLOOKUP($M276,$AN:$BA,MATCH($AX$1,$AN$1:$BA$1,0),0)*(VLOOKUP($N276,[2]ActorTable!$1:$1048576,MATCH("표준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VLOOKUP($M276,$AN:$BA,MATCH($AZ$1,$AN$1:$BA$1,0),0)+INT($H276*(VLOOKUP($M276,$AN:$BA,MATCH($BA$1,$AN$1:$BA$1,0),0)-VLOOKUP($M276,$AN:$BA,MATCH($AZ$1,$AN$1:$BA$1,0),0)+1))),
IF($M276="지정 캐릭터 PP",
  IF(AND(OR($B276=10,$B276=11),$M276=OFFSET($M276,-1,0)),OFFSET(Q276,-1,0),
    INT($O276*VLOOKUP($M276,$AN:$BA,MATCH($AX$1,$AN$1:$BA$1,0),0)*IF($O276&lt;=15,1,1+($O276-15)^0.5/8)*CHOOSE(MID($N276,7,1)+1,1,1.25,2))),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영웅등급"),VLOOKUP($M276,$AN:$BA,MATCH($AX$1,$AN$1:$BA$1,0),0),
IF(OR($M276="지정 캐릭터",IF(ISERROR(FIND("지정 캐릭터 LBP",$M276)),0,1)),
  IF(AND(OR($B276=10,$B276=11),$M276=OFFSET($M276,-1,0)),OFFSET(R276,-1,0),
    INT(VLOOKUP($M276,$AN:$BA,MATCH($AX$1,$AN$1:$BA$1,0),0)*(VLOOKUP($N276,[2]ActorTable!$1:$1048576,MATCH("표준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VLOOKUP($M276,$AN:$BA,MATCH($AX$1,$AN$1:$BA$1,0),0)+INT($I276*(VLOOKUP($M276,$AN:$BA,MATCH($AY$1,$AN$1:$BA$1,0),0)-VLOOKUP($M276,$AN:$BA,MATCH($AX$1,$AN$1:$BA$1,0),0)+1))),
IF($M276="지정 캐릭터 PP",
  IF(AND(OR($B276=10,$B276=11),$M276=OFFSET($M276,-1,0)),OFFSET(R276,-1,0),
    INT($O276*VLOOKUP($M276,$AN:$BA,MATCH($AX$1,$AN$1:$BA$1,0),0)*IF($O276&lt;=15,1,1+($O276-15)^0.5/8)*CHOOSE(MID($N276,7,1)+1,1,1.25,2)*(VLOOKUP($M276,$AN:$BA,MATCH($AY$1,$AN$1:$BA$1,0),0)+$I276*(VLOOKUP($M276,$AN:$BA,MATCH($AZ$1,$AN$1:$BA$1,0),0)-VLOOKUP($M276,$AN:$BA,MATCH($AY$1,$AN$1:$BA$1,0),0))))),
IF(OR($M276="안 지정 캐릭터 PP 일반등급",$M276="안 지정 캐릭터 PP 영웅등급"),
  IF(AND(OR($B276=10,$B276=11),$M276=OFFSET($M276,-1,0)),OFFSET(R276,-1,0),
    $O276*VLOOKUP($M276,$AN:$BA,MATCH($AX$1,$AN$1:$BA$1,0),0)),
"그외없음")))))))</f>
        <v>1300</v>
      </c>
      <c r="S276" t="str">
        <f ca="1">IF(OR(ISNUMBER(N276),N276="삭제"),"",
IF(LEFT(N276,5)="Equip",
  IF($BN$1&lt;VLOOKUP(N276,[1]EquipTable!$1:$1048576,MATCH("업데이트순번",[1]EquipTable!$1:$1,0),0),"업데이트순번이상",""),
IF(LEFT(N276,5)="Actor",
  IF($BW$1&lt;VLOOKUP(N276,[2]ActorTable!$1:$1048576,MATCH("업데이트순번",[2]ActorTable!$1:$1,0),0),"업데이트순번이상",""),
"그외없음")))</f>
        <v/>
      </c>
      <c r="T276">
        <f t="shared" ca="1" si="88"/>
        <v>0</v>
      </c>
      <c r="U276" t="s">
        <v>93</v>
      </c>
      <c r="V276">
        <v>26955</v>
      </c>
      <c r="W276">
        <v>10</v>
      </c>
      <c r="X276" t="s">
        <v>129</v>
      </c>
      <c r="Z276">
        <v>1000</v>
      </c>
      <c r="AA276" t="str">
        <f t="shared" ca="1" si="89"/>
        <v>upn</v>
      </c>
      <c r="AB276" t="s">
        <v>93</v>
      </c>
      <c r="AC276">
        <v>41165</v>
      </c>
      <c r="AD276">
        <v>11</v>
      </c>
      <c r="AE276" t="s">
        <v>129</v>
      </c>
      <c r="AG276">
        <v>1100</v>
      </c>
      <c r="AH276" t="str">
        <f t="shared" si="90"/>
        <v/>
      </c>
      <c r="AI276" t="str">
        <f>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
      </c>
      <c r="AJ276">
        <v>1</v>
      </c>
      <c r="AK276"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v>
      </c>
      <c r="AL276" t="str">
        <f t="shared" ca="1" si="91"/>
        <v>{"dy":28,"sl":4,"tp":"upn","vl":"41165","cn":11,"pt":"GO","pr":1100}</v>
      </c>
    </row>
    <row r="277" spans="1:38">
      <c r="A277">
        <v>28</v>
      </c>
      <c r="B277">
        <v>5</v>
      </c>
      <c r="C277">
        <f t="shared" si="84"/>
        <v>0</v>
      </c>
      <c r="D277">
        <f t="shared" ca="1" si="94"/>
        <v>0.32672218290585409</v>
      </c>
      <c r="E277">
        <f t="shared" ca="1" si="94"/>
        <v>0.85096813838573182</v>
      </c>
      <c r="F277">
        <f t="shared" ca="1" si="94"/>
        <v>0.78407869647883699</v>
      </c>
      <c r="G277">
        <f t="shared" ca="1" si="94"/>
        <v>0.52437713050591583</v>
      </c>
      <c r="H277">
        <f t="shared" ca="1" si="94"/>
        <v>0.53108519628970963</v>
      </c>
      <c r="I277">
        <f t="shared" ca="1" si="94"/>
        <v>0.43062164728034191</v>
      </c>
      <c r="M277" t="str">
        <f t="shared" ca="1" si="85"/>
        <v>지정 장비</v>
      </c>
      <c r="N277" t="str">
        <f t="shared" ca="1" si="86"/>
        <v>Equip7202</v>
      </c>
      <c r="O277">
        <f t="shared" ca="1" si="87"/>
        <v>1</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GO</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INT(VLOOKUP($M277,$AN:$BA,MATCH($AX$1,$AN$1:$BA$1,0),0)*(VLOOKUP($N277,[2]ActorTable!$1:$1048576,MATCH("표준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VLOOKUP($M277,$AN:$BA,MATCH($AZ$1,$AN$1:$BA$1,0),0)+INT($H277*(VLOOKUP($M277,$AN:$BA,MATCH($BA$1,$AN$1:$BA$1,0),0)-VLOOKUP($M277,$AN:$BA,MATCH($AZ$1,$AN$1:$BA$1,0),0)+1))),
IF($M277="지정 캐릭터 PP",
  IF(AND(OR($B277=10,$B277=11),$M277=OFFSET($M277,-1,0)),OFFSET(Q277,-1,0),
    INT($O277*VLOOKUP($M277,$AN:$BA,MATCH($AX$1,$AN$1:$BA$1,0),0)*IF($O277&lt;=15,1,1+($O277-15)^0.5/8)*CHOOSE(MID($N277,7,1)+1,1,1.25,2))),
"그외없음")))))))</f>
        <v>삭제</v>
      </c>
      <c r="R277">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영웅등급"),VLOOKUP($M277,$AN:$BA,MATCH($AX$1,$AN$1:$BA$1,0),0),
IF(OR($M277="지정 캐릭터",IF(ISERROR(FIND("지정 캐릭터 LBP",$M277)),0,1)),
  IF(AND(OR($B277=10,$B277=11),$M277=OFFSET($M277,-1,0)),OFFSET(R277,-1,0),
    INT(VLOOKUP($M277,$AN:$BA,MATCH($AX$1,$AN$1:$BA$1,0),0)*(VLOOKUP($N277,[2]ActorTable!$1:$1048576,MATCH("표준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VLOOKUP($M277,$AN:$BA,MATCH($AX$1,$AN$1:$BA$1,0),0)+INT($I277*(VLOOKUP($M277,$AN:$BA,MATCH($AY$1,$AN$1:$BA$1,0),0)-VLOOKUP($M277,$AN:$BA,MATCH($AX$1,$AN$1:$BA$1,0),0)+1))),
IF($M277="지정 캐릭터 PP",
  IF(AND(OR($B277=10,$B277=11),$M277=OFFSET($M277,-1,0)),OFFSET(R277,-1,0),
    INT($O277*VLOOKUP($M277,$AN:$BA,MATCH($AX$1,$AN$1:$BA$1,0),0)*IF($O277&lt;=15,1,1+($O277-15)^0.5/8)*CHOOSE(MID($N277,7,1)+1,1,1.25,2)*(VLOOKUP($M277,$AN:$BA,MATCH($AY$1,$AN$1:$BA$1,0),0)+$I277*(VLOOKUP($M277,$AN:$BA,MATCH($AZ$1,$AN$1:$BA$1,0),0)-VLOOKUP($M277,$AN:$BA,MATCH($AY$1,$AN$1:$BA$1,0),0))))),
IF(OR($M277="안 지정 캐릭터 PP 일반등급",$M277="안 지정 캐릭터 PP 영웅등급"),
  IF(AND(OR($B277=10,$B277=11),$M277=OFFSET($M277,-1,0)),OFFSET(R277,-1,0),
    $O277*VLOOKUP($M277,$AN:$BA,MATCH($AX$1,$AN$1:$BA$1,0),0)),
"그외없음")))))))</f>
        <v>9300</v>
      </c>
      <c r="S277" t="str">
        <f ca="1">IF(OR(ISNUMBER(N277),N277="삭제"),"",
IF(LEFT(N277,5)="Equip",
  IF($BN$1&lt;VLOOKUP(N277,[1]EquipTable!$1:$1048576,MATCH("업데이트순번",[1]EquipTable!$1:$1,0),0),"업데이트순번이상",""),
IF(LEFT(N277,5)="Actor",
  IF($BW$1&lt;VLOOKUP(N277,[2]ActorTable!$1:$1048576,MATCH("업데이트순번",[2]ActorTable!$1:$1,0),0),"업데이트순번이상",""),
"그외없음")))</f>
        <v/>
      </c>
      <c r="T277">
        <f t="shared" ca="1" si="88"/>
        <v>0</v>
      </c>
      <c r="U277" t="s">
        <v>83</v>
      </c>
      <c r="V277" t="s">
        <v>216</v>
      </c>
      <c r="W277">
        <v>1</v>
      </c>
      <c r="X277" t="s">
        <v>133</v>
      </c>
      <c r="Z277">
        <v>16</v>
      </c>
      <c r="AA277" t="str">
        <f t="shared" ca="1" si="89"/>
        <v>fe</v>
      </c>
      <c r="AB277" t="s">
        <v>83</v>
      </c>
      <c r="AC277" t="s">
        <v>266</v>
      </c>
      <c r="AD277">
        <v>1</v>
      </c>
      <c r="AE277" t="s">
        <v>129</v>
      </c>
      <c r="AG277">
        <v>9600</v>
      </c>
      <c r="AH277" t="str">
        <f t="shared" si="90"/>
        <v/>
      </c>
      <c r="AI277" t="str">
        <f ca="1">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낙원으로의 길</v>
      </c>
      <c r="AJ277">
        <v>1</v>
      </c>
      <c r="AK277"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v>
      </c>
      <c r="AL277" t="str">
        <f t="shared" ca="1" si="91"/>
        <v>{"dy":28,"sl":5,"tp":"fe","vl":"Equip7202","cn":1,"pt":"GO","pr":9600}</v>
      </c>
    </row>
    <row r="278" spans="1:38">
      <c r="A278">
        <v>28</v>
      </c>
      <c r="B278">
        <v>6</v>
      </c>
      <c r="C278">
        <f t="shared" si="84"/>
        <v>0</v>
      </c>
      <c r="D278">
        <f t="shared" ca="1" si="94"/>
        <v>0.24644314647346433</v>
      </c>
      <c r="E278">
        <f t="shared" ca="1" si="94"/>
        <v>0.93896670247498981</v>
      </c>
      <c r="F278">
        <f t="shared" ca="1" si="94"/>
        <v>0.83120633992749371</v>
      </c>
      <c r="G278">
        <f t="shared" ca="1" si="94"/>
        <v>0.39368829965880836</v>
      </c>
      <c r="H278">
        <f t="shared" ca="1" si="94"/>
        <v>0.54738716448104807</v>
      </c>
      <c r="I278">
        <f t="shared" ca="1" si="94"/>
        <v>0.28636277357828344</v>
      </c>
      <c r="M278" t="str">
        <f t="shared" ca="1" si="85"/>
        <v>지정 장비</v>
      </c>
      <c r="N278" t="str">
        <f t="shared" ca="1" si="86"/>
        <v>Equip8002</v>
      </c>
      <c r="O278">
        <f t="shared" ca="1" si="87"/>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GO</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INT(VLOOKUP($M278,$AN:$BA,MATCH($AX$1,$AN$1:$BA$1,0),0)*(VLOOKUP($N278,[2]ActorTable!$1:$1048576,MATCH("표준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VLOOKUP($M278,$AN:$BA,MATCH($AZ$1,$AN$1:$BA$1,0),0)+INT($H278*(VLOOKUP($M278,$AN:$BA,MATCH($BA$1,$AN$1:$BA$1,0),0)-VLOOKUP($M278,$AN:$BA,MATCH($AZ$1,$AN$1:$BA$1,0),0)+1))),
IF($M278="지정 캐릭터 PP",
  IF(AND(OR($B278=10,$B278=11),$M278=OFFSET($M278,-1,0)),OFFSET(Q278,-1,0),
    INT($O278*VLOOKUP($M278,$AN:$BA,MATCH($AX$1,$AN$1:$BA$1,0),0)*IF($O278&lt;=15,1,1+($O278-15)^0.5/8)*CHOOSE(MID($N278,7,1)+1,1,1.25,2))),
"그외없음")))))))</f>
        <v>삭제</v>
      </c>
      <c r="R278">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영웅등급"),VLOOKUP($M278,$AN:$BA,MATCH($AX$1,$AN$1:$BA$1,0),0),
IF(OR($M278="지정 캐릭터",IF(ISERROR(FIND("지정 캐릭터 LBP",$M278)),0,1)),
  IF(AND(OR($B278=10,$B278=11),$M278=OFFSET($M278,-1,0)),OFFSET(R278,-1,0),
    INT(VLOOKUP($M278,$AN:$BA,MATCH($AX$1,$AN$1:$BA$1,0),0)*(VLOOKUP($N278,[2]ActorTable!$1:$1048576,MATCH("표준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VLOOKUP($M278,$AN:$BA,MATCH($AX$1,$AN$1:$BA$1,0),0)+INT($I278*(VLOOKUP($M278,$AN:$BA,MATCH($AY$1,$AN$1:$BA$1,0),0)-VLOOKUP($M278,$AN:$BA,MATCH($AX$1,$AN$1:$BA$1,0),0)+1))),
IF($M278="지정 캐릭터 PP",
  IF(AND(OR($B278=10,$B278=11),$M278=OFFSET($M278,-1,0)),OFFSET(R278,-1,0),
    INT($O278*VLOOKUP($M278,$AN:$BA,MATCH($AX$1,$AN$1:$BA$1,0),0)*IF($O278&lt;=15,1,1+($O278-15)^0.5/8)*CHOOSE(MID($N278,7,1)+1,1,1.25,2)*(VLOOKUP($M278,$AN:$BA,MATCH($AY$1,$AN$1:$BA$1,0),0)+$I278*(VLOOKUP($M278,$AN:$BA,MATCH($AZ$1,$AN$1:$BA$1,0),0)-VLOOKUP($M278,$AN:$BA,MATCH($AY$1,$AN$1:$BA$1,0),0))))),
IF(OR($M278="안 지정 캐릭터 PP 일반등급",$M278="안 지정 캐릭터 PP 영웅등급"),
  IF(AND(OR($B278=10,$B278=11),$M278=OFFSET($M278,-1,0)),OFFSET(R278,-1,0),
    $O278*VLOOKUP($M278,$AN:$BA,MATCH($AX$1,$AN$1:$BA$1,0),0)),
"그외없음")))))))</f>
        <v>4800</v>
      </c>
      <c r="S278" t="str">
        <f ca="1">IF(OR(ISNUMBER(N278),N278="삭제"),"",
IF(LEFT(N278,5)="Equip",
  IF($BN$1&lt;VLOOKUP(N278,[1]EquipTable!$1:$1048576,MATCH("업데이트순번",[1]EquipTable!$1:$1,0),0),"업데이트순번이상",""),
IF(LEFT(N278,5)="Actor",
  IF($BW$1&lt;VLOOKUP(N278,[2]ActorTable!$1:$1048576,MATCH("업데이트순번",[2]ActorTable!$1:$1,0),0),"업데이트순번이상",""),
"그외없음")))</f>
        <v/>
      </c>
      <c r="T278">
        <f t="shared" ca="1" si="88"/>
        <v>0</v>
      </c>
      <c r="U278" t="s">
        <v>83</v>
      </c>
      <c r="V278" t="s">
        <v>219</v>
      </c>
      <c r="W278">
        <v>1</v>
      </c>
      <c r="X278" t="s">
        <v>133</v>
      </c>
      <c r="Z278">
        <v>5</v>
      </c>
      <c r="AA278" t="str">
        <f t="shared" ca="1" si="89"/>
        <v>fe</v>
      </c>
      <c r="AB278" t="s">
        <v>83</v>
      </c>
      <c r="AC278" t="s">
        <v>115</v>
      </c>
      <c r="AD278">
        <v>1</v>
      </c>
      <c r="AE278" t="s">
        <v>129</v>
      </c>
      <c r="AG278">
        <v>1200</v>
      </c>
      <c r="AH278" t="str">
        <f t="shared" si="90"/>
        <v/>
      </c>
      <c r="AI278" t="str">
        <f ca="1">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이국의 무기</v>
      </c>
      <c r="AJ278">
        <v>1</v>
      </c>
      <c r="AK278"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v>
      </c>
      <c r="AL278" t="str">
        <f t="shared" ca="1" si="91"/>
        <v>{"dy":28,"sl":6,"tp":"fe","vl":"Equip0102","cn":1,"pt":"GO","pr":1200}</v>
      </c>
    </row>
    <row r="279" spans="1:38">
      <c r="A279">
        <v>28</v>
      </c>
      <c r="B279">
        <v>7</v>
      </c>
      <c r="C279">
        <f t="shared" si="84"/>
        <v>0</v>
      </c>
      <c r="D279">
        <f t="shared" ca="1" si="94"/>
        <v>6.7825648697271257E-2</v>
      </c>
      <c r="E279">
        <f t="shared" ca="1" si="94"/>
        <v>0.57284348840214472</v>
      </c>
      <c r="F279">
        <f t="shared" ca="1" si="94"/>
        <v>0.64141316587481945</v>
      </c>
      <c r="G279">
        <f t="shared" ca="1" si="94"/>
        <v>0.40458964708761347</v>
      </c>
      <c r="H279">
        <f t="shared" ca="1" si="94"/>
        <v>0.98573750837830865</v>
      </c>
      <c r="I279">
        <f t="shared" ca="1" si="94"/>
        <v>0.24670326230524298</v>
      </c>
      <c r="M279" t="str">
        <f t="shared" ca="1" si="85"/>
        <v>지정 장비</v>
      </c>
      <c r="N279" t="str">
        <f t="shared" ca="1" si="86"/>
        <v>Equip6301</v>
      </c>
      <c r="O279">
        <f t="shared" ca="1" si="87"/>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GO</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INT(VLOOKUP($M279,$AN:$BA,MATCH($AX$1,$AN$1:$BA$1,0),0)*(VLOOKUP($N279,[2]ActorTable!$1:$1048576,MATCH("표준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VLOOKUP($M279,$AN:$BA,MATCH($AZ$1,$AN$1:$BA$1,0),0)+INT($H279*(VLOOKUP($M279,$AN:$BA,MATCH($BA$1,$AN$1:$BA$1,0),0)-VLOOKUP($M279,$AN:$BA,MATCH($AZ$1,$AN$1:$BA$1,0),0)+1))),
IF($M279="지정 캐릭터 PP",
  IF(AND(OR($B279=10,$B279=11),$M279=OFFSET($M279,-1,0)),OFFSET(Q279,-1,0),
    INT($O279*VLOOKUP($M279,$AN:$BA,MATCH($AX$1,$AN$1:$BA$1,0),0)*IF($O279&lt;=15,1,1+($O279-15)^0.5/8)*CHOOSE(MID($N279,7,1)+1,1,1.25,2))),
"그외없음")))))))</f>
        <v>삭제</v>
      </c>
      <c r="R279">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영웅등급"),VLOOKUP($M279,$AN:$BA,MATCH($AX$1,$AN$1:$BA$1,0),0),
IF(OR($M279="지정 캐릭터",IF(ISERROR(FIND("지정 캐릭터 LBP",$M279)),0,1)),
  IF(AND(OR($B279=10,$B279=11),$M279=OFFSET($M279,-1,0)),OFFSET(R279,-1,0),
    INT(VLOOKUP($M279,$AN:$BA,MATCH($AX$1,$AN$1:$BA$1,0),0)*(VLOOKUP($N279,[2]ActorTable!$1:$1048576,MATCH("표준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VLOOKUP($M279,$AN:$BA,MATCH($AX$1,$AN$1:$BA$1,0),0)+INT($I279*(VLOOKUP($M279,$AN:$BA,MATCH($AY$1,$AN$1:$BA$1,0),0)-VLOOKUP($M279,$AN:$BA,MATCH($AX$1,$AN$1:$BA$1,0),0)+1))),
IF($M279="지정 캐릭터 PP",
  IF(AND(OR($B279=10,$B279=11),$M279=OFFSET($M279,-1,0)),OFFSET(R279,-1,0),
    INT($O279*VLOOKUP($M279,$AN:$BA,MATCH($AX$1,$AN$1:$BA$1,0),0)*IF($O279&lt;=15,1,1+($O279-15)^0.5/8)*CHOOSE(MID($N279,7,1)+1,1,1.25,2)*(VLOOKUP($M279,$AN:$BA,MATCH($AY$1,$AN$1:$BA$1,0),0)+$I279*(VLOOKUP($M279,$AN:$BA,MATCH($AZ$1,$AN$1:$BA$1,0),0)-VLOOKUP($M279,$AN:$BA,MATCH($AY$1,$AN$1:$BA$1,0),0))))),
IF(OR($M279="안 지정 캐릭터 PP 일반등급",$M279="안 지정 캐릭터 PP 영웅등급"),
  IF(AND(OR($B279=10,$B279=11),$M279=OFFSET($M279,-1,0)),OFFSET(R279,-1,0),
    $O279*VLOOKUP($M279,$AN:$BA,MATCH($AX$1,$AN$1:$BA$1,0),0)),
"그외없음")))))))</f>
        <v>22200</v>
      </c>
      <c r="S279" t="str">
        <f ca="1">IF(OR(ISNUMBER(N279),N279="삭제"),"",
IF(LEFT(N279,5)="Equip",
  IF($BN$1&lt;VLOOKUP(N279,[1]EquipTable!$1:$1048576,MATCH("업데이트순번",[1]EquipTable!$1:$1,0),0),"업데이트순번이상",""),
IF(LEFT(N279,5)="Actor",
  IF($BW$1&lt;VLOOKUP(N279,[2]ActorTable!$1:$1048576,MATCH("업데이트순번",[2]ActorTable!$1:$1,0),0),"업데이트순번이상",""),
"그외없음")))</f>
        <v/>
      </c>
      <c r="T279">
        <f t="shared" ca="1" si="88"/>
        <v>0</v>
      </c>
      <c r="U279" t="s">
        <v>83</v>
      </c>
      <c r="V279" t="s">
        <v>305</v>
      </c>
      <c r="W279">
        <v>1</v>
      </c>
      <c r="X279" t="s">
        <v>133</v>
      </c>
      <c r="Y279">
        <v>29</v>
      </c>
      <c r="Z279">
        <v>15</v>
      </c>
      <c r="AA279" t="str">
        <f t="shared" ca="1" si="89"/>
        <v>fe</v>
      </c>
      <c r="AB279" t="s">
        <v>83</v>
      </c>
      <c r="AC279" t="s">
        <v>261</v>
      </c>
      <c r="AD279">
        <v>1</v>
      </c>
      <c r="AE279" t="s">
        <v>129</v>
      </c>
      <c r="AG279">
        <v>7400</v>
      </c>
      <c r="AH279" t="str">
        <f t="shared" si="90"/>
        <v/>
      </c>
      <c r="AI279" t="str">
        <f ca="1">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영롱한 반증</v>
      </c>
      <c r="AJ279">
        <v>1</v>
      </c>
      <c r="AK279"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v>
      </c>
      <c r="AL279" t="str">
        <f t="shared" ca="1" si="91"/>
        <v>{"dy":28,"sl":7,"tp":"fe","vl":"Equip5301","cn":1,"pt":"GO","pr":7400}</v>
      </c>
    </row>
    <row r="280" spans="1:38">
      <c r="A280">
        <v>28</v>
      </c>
      <c r="B280">
        <v>8</v>
      </c>
      <c r="C280">
        <f t="shared" si="84"/>
        <v>0</v>
      </c>
      <c r="D280">
        <f t="shared" ca="1" si="94"/>
        <v>0.34495589463091958</v>
      </c>
      <c r="E280">
        <f t="shared" ca="1" si="94"/>
        <v>0.29173814099662776</v>
      </c>
      <c r="F280">
        <f t="shared" ca="1" si="94"/>
        <v>0.79102885101487641</v>
      </c>
      <c r="G280">
        <f t="shared" ca="1" si="94"/>
        <v>0.53461112013549139</v>
      </c>
      <c r="H280">
        <f t="shared" ca="1" si="94"/>
        <v>0.39204509920141972</v>
      </c>
      <c r="I280">
        <f t="shared" ca="1" si="94"/>
        <v>0.78160892159391726</v>
      </c>
      <c r="M280" t="str">
        <f t="shared" ca="1" si="85"/>
        <v>삭제</v>
      </c>
      <c r="N280" t="str">
        <f t="shared" ca="1" si="86"/>
        <v>삭제</v>
      </c>
      <c r="O280" t="str">
        <f t="shared" ca="1" si="87"/>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INT(VLOOKUP($M280,$AN:$BA,MATCH($AX$1,$AN$1:$BA$1,0),0)*(VLOOKUP($N280,[2]ActorTable!$1:$1048576,MATCH("표준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VLOOKUP($M280,$AN:$BA,MATCH($AZ$1,$AN$1:$BA$1,0),0)+INT($H280*(VLOOKUP($M280,$AN:$BA,MATCH($BA$1,$AN$1:$BA$1,0),0)-VLOOKUP($M280,$AN:$BA,MATCH($AZ$1,$AN$1:$BA$1,0),0)+1))),
IF($M280="지정 캐릭터 PP",
  IF(AND(OR($B280=10,$B280=11),$M280=OFFSET($M280,-1,0)),OFFSET(Q280,-1,0),
    INT($O280*VLOOKUP($M280,$AN:$BA,MATCH($AX$1,$AN$1:$BA$1,0),0)*IF($O280&lt;=15,1,1+($O280-15)^0.5/8)*CHOOSE(MID($N280,7,1)+1,1,1.25,2))),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영웅등급"),VLOOKUP($M280,$AN:$BA,MATCH($AX$1,$AN$1:$BA$1,0),0),
IF(OR($M280="지정 캐릭터",IF(ISERROR(FIND("지정 캐릭터 LBP",$M280)),0,1)),
  IF(AND(OR($B280=10,$B280=11),$M280=OFFSET($M280,-1,0)),OFFSET(R280,-1,0),
    INT(VLOOKUP($M280,$AN:$BA,MATCH($AX$1,$AN$1:$BA$1,0),0)*(VLOOKUP($N280,[2]ActorTable!$1:$1048576,MATCH("표준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VLOOKUP($M280,$AN:$BA,MATCH($AX$1,$AN$1:$BA$1,0),0)+INT($I280*(VLOOKUP($M280,$AN:$BA,MATCH($AY$1,$AN$1:$BA$1,0),0)-VLOOKUP($M280,$AN:$BA,MATCH($AX$1,$AN$1:$BA$1,0),0)+1))),
IF($M280="지정 캐릭터 PP",
  IF(AND(OR($B280=10,$B280=11),$M280=OFFSET($M280,-1,0)),OFFSET(R280,-1,0),
    INT($O280*VLOOKUP($M280,$AN:$BA,MATCH($AX$1,$AN$1:$BA$1,0),0)*IF($O280&lt;=15,1,1+($O280-15)^0.5/8)*CHOOSE(MID($N280,7,1)+1,1,1.25,2)*(VLOOKUP($M280,$AN:$BA,MATCH($AY$1,$AN$1:$BA$1,0),0)+$I280*(VLOOKUP($M280,$AN:$BA,MATCH($AZ$1,$AN$1:$BA$1,0),0)-VLOOKUP($M280,$AN:$BA,MATCH($AY$1,$AN$1:$BA$1,0),0))))),
IF(OR($M280="안 지정 캐릭터 PP 일반등급",$M280="안 지정 캐릭터 PP 영웅등급"),
  IF(AND(OR($B280=10,$B280=11),$M280=OFFSET($M280,-1,0)),OFFSET(R280,-1,0),
    $O280*VLOOKUP($M280,$AN:$BA,MATCH($AX$1,$AN$1:$BA$1,0),0)),
"그외없음")))))))</f>
        <v>삭제</v>
      </c>
      <c r="S280" t="str">
        <f ca="1">IF(OR(ISNUMBER(N280),N280="삭제"),"",
IF(LEFT(N280,5)="Equip",
  IF($BN$1&lt;VLOOKUP(N280,[1]EquipTable!$1:$1048576,MATCH("업데이트순번",[1]EquipTable!$1:$1,0),0),"업데이트순번이상",""),
IF(LEFT(N280,5)="Actor",
  IF($BW$1&lt;VLOOKUP(N280,[2]ActorTable!$1:$1048576,MATCH("업데이트순번",[2]ActorTable!$1:$1,0),0),"업데이트순번이상",""),
"그외없음")))</f>
        <v/>
      </c>
      <c r="T280">
        <f t="shared" ca="1" si="88"/>
        <v>0</v>
      </c>
      <c r="AA280" t="str">
        <f t="shared" ca="1" si="89"/>
        <v/>
      </c>
      <c r="AH280" t="str">
        <f t="shared" si="90"/>
        <v/>
      </c>
      <c r="AI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
      </c>
      <c r="AJ280">
        <v>1</v>
      </c>
      <c r="AK280"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v>
      </c>
      <c r="AL280" t="str">
        <f t="shared" ca="1" si="91"/>
        <v>{"dy":28,"sl":8}</v>
      </c>
    </row>
    <row r="281" spans="1:38">
      <c r="A281">
        <v>28</v>
      </c>
      <c r="B281">
        <v>9</v>
      </c>
      <c r="C281">
        <f t="shared" si="84"/>
        <v>0</v>
      </c>
      <c r="D281">
        <f t="shared" ca="1" si="94"/>
        <v>0.32861285996697509</v>
      </c>
      <c r="E281">
        <f t="shared" ca="1" si="94"/>
        <v>0.62491710238268672</v>
      </c>
      <c r="F281">
        <f t="shared" ca="1" si="94"/>
        <v>0.90117224253357153</v>
      </c>
      <c r="G281">
        <f t="shared" ca="1" si="94"/>
        <v>0.60492673714000922</v>
      </c>
      <c r="H281">
        <f t="shared" ca="1" si="94"/>
        <v>0.7338556025783497</v>
      </c>
      <c r="I281">
        <f t="shared" ca="1" si="94"/>
        <v>0.91186598179454215</v>
      </c>
      <c r="M281" t="str">
        <f t="shared" ca="1" si="85"/>
        <v>삭제</v>
      </c>
      <c r="N281" t="str">
        <f t="shared" ca="1" si="86"/>
        <v>삭제</v>
      </c>
      <c r="O281" t="str">
        <f t="shared" ca="1" si="87"/>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INT(VLOOKUP($M281,$AN:$BA,MATCH($AX$1,$AN$1:$BA$1,0),0)*(VLOOKUP($N281,[2]ActorTable!$1:$1048576,MATCH("표준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VLOOKUP($M281,$AN:$BA,MATCH($AZ$1,$AN$1:$BA$1,0),0)+INT($H281*(VLOOKUP($M281,$AN:$BA,MATCH($BA$1,$AN$1:$BA$1,0),0)-VLOOKUP($M281,$AN:$BA,MATCH($AZ$1,$AN$1:$BA$1,0),0)+1))),
IF($M281="지정 캐릭터 PP",
  IF(AND(OR($B281=10,$B281=11),$M281=OFFSET($M281,-1,0)),OFFSET(Q281,-1,0),
    INT($O281*VLOOKUP($M281,$AN:$BA,MATCH($AX$1,$AN$1:$BA$1,0),0)*IF($O281&lt;=15,1,1+($O281-15)^0.5/8)*CHOOSE(MID($N281,7,1)+1,1,1.25,2))),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영웅등급"),VLOOKUP($M281,$AN:$BA,MATCH($AX$1,$AN$1:$BA$1,0),0),
IF(OR($M281="지정 캐릭터",IF(ISERROR(FIND("지정 캐릭터 LBP",$M281)),0,1)),
  IF(AND(OR($B281=10,$B281=11),$M281=OFFSET($M281,-1,0)),OFFSET(R281,-1,0),
    INT(VLOOKUP($M281,$AN:$BA,MATCH($AX$1,$AN$1:$BA$1,0),0)*(VLOOKUP($N281,[2]ActorTable!$1:$1048576,MATCH("표준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VLOOKUP($M281,$AN:$BA,MATCH($AX$1,$AN$1:$BA$1,0),0)+INT($I281*(VLOOKUP($M281,$AN:$BA,MATCH($AY$1,$AN$1:$BA$1,0),0)-VLOOKUP($M281,$AN:$BA,MATCH($AX$1,$AN$1:$BA$1,0),0)+1))),
IF($M281="지정 캐릭터 PP",
  IF(AND(OR($B281=10,$B281=11),$M281=OFFSET($M281,-1,0)),OFFSET(R281,-1,0),
    INT($O281*VLOOKUP($M281,$AN:$BA,MATCH($AX$1,$AN$1:$BA$1,0),0)*IF($O281&lt;=15,1,1+($O281-15)^0.5/8)*CHOOSE(MID($N281,7,1)+1,1,1.25,2)*(VLOOKUP($M281,$AN:$BA,MATCH($AY$1,$AN$1:$BA$1,0),0)+$I281*(VLOOKUP($M281,$AN:$BA,MATCH($AZ$1,$AN$1:$BA$1,0),0)-VLOOKUP($M281,$AN:$BA,MATCH($AY$1,$AN$1:$BA$1,0),0))))),
IF(OR($M281="안 지정 캐릭터 PP 일반등급",$M281="안 지정 캐릭터 PP 영웅등급"),
  IF(AND(OR($B281=10,$B281=11),$M281=OFFSET($M281,-1,0)),OFFSET(R281,-1,0),
    $O281*VLOOKUP($M281,$AN:$BA,MATCH($AX$1,$AN$1:$BA$1,0),0)),
"그외없음")))))))</f>
        <v>삭제</v>
      </c>
      <c r="S281" t="str">
        <f ca="1">IF(OR(ISNUMBER(N281),N281="삭제"),"",
IF(LEFT(N281,5)="Equip",
  IF($BN$1&lt;VLOOKUP(N281,[1]EquipTable!$1:$1048576,MATCH("업데이트순번",[1]EquipTable!$1:$1,0),0),"업데이트순번이상",""),
IF(LEFT(N281,5)="Actor",
  IF($BW$1&lt;VLOOKUP(N281,[2]ActorTable!$1:$1048576,MATCH("업데이트순번",[2]ActorTable!$1:$1,0),0),"업데이트순번이상",""),
"그외없음")))</f>
        <v/>
      </c>
      <c r="T281">
        <f t="shared" ca="1" si="88"/>
        <v>0</v>
      </c>
      <c r="AA281" t="str">
        <f t="shared" ca="1" si="89"/>
        <v/>
      </c>
      <c r="AH281" t="str">
        <f t="shared" si="90"/>
        <v/>
      </c>
      <c r="AI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
      </c>
      <c r="AJ281">
        <v>1</v>
      </c>
      <c r="AK281"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v>
      </c>
      <c r="AL281" t="str">
        <f t="shared" ca="1" si="91"/>
        <v>{"dy":28,"sl":9}</v>
      </c>
    </row>
    <row r="282" spans="1:38">
      <c r="A282">
        <v>29</v>
      </c>
      <c r="B282">
        <v>0</v>
      </c>
      <c r="C282">
        <f t="shared" si="84"/>
        <v>0</v>
      </c>
      <c r="D282">
        <f t="shared" ref="D282:I291" ca="1" si="95">RAND()</f>
        <v>0.92519104230666283</v>
      </c>
      <c r="E282">
        <f t="shared" ca="1" si="95"/>
        <v>0.13291954681160845</v>
      </c>
      <c r="F282">
        <f t="shared" ca="1" si="95"/>
        <v>0.21176094528531586</v>
      </c>
      <c r="G282">
        <f t="shared" ca="1" si="95"/>
        <v>0.32778249782766178</v>
      </c>
      <c r="H282">
        <f t="shared" ca="1" si="95"/>
        <v>9.4501493676101056E-2</v>
      </c>
      <c r="I282">
        <f t="shared" ca="1" si="95"/>
        <v>0.85415954574765818</v>
      </c>
      <c r="M282" t="str">
        <f t="shared" ca="1" si="85"/>
        <v>캐릭터 상자 일반등급</v>
      </c>
      <c r="N282" t="str">
        <f t="shared" ca="1" si="86"/>
        <v>삭제</v>
      </c>
      <c r="O282">
        <f t="shared" ca="1" si="87"/>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DI</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INT(VLOOKUP($M282,$AN:$BA,MATCH($AX$1,$AN$1:$BA$1,0),0)*(VLOOKUP($N282,[2]ActorTable!$1:$1048576,MATCH("표준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VLOOKUP($M282,$AN:$BA,MATCH($AZ$1,$AN$1:$BA$1,0),0)+INT($H282*(VLOOKUP($M282,$AN:$BA,MATCH($BA$1,$AN$1:$BA$1,0),0)-VLOOKUP($M282,$AN:$BA,MATCH($AZ$1,$AN$1:$BA$1,0),0)+1))),
IF($M282="지정 캐릭터 PP",
  IF(AND(OR($B282=10,$B282=11),$M282=OFFSET($M282,-1,0)),OFFSET(Q282,-1,0),
    INT($O282*VLOOKUP($M282,$AN:$BA,MATCH($AX$1,$AN$1:$BA$1,0),0)*IF($O282&lt;=15,1,1+($O282-15)^0.5/8)*CHOOSE(MID($N282,7,1)+1,1,1.25,2))),
"그외없음")))))))</f>
        <v>삭제</v>
      </c>
      <c r="R282">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영웅등급"),VLOOKUP($M282,$AN:$BA,MATCH($AX$1,$AN$1:$BA$1,0),0),
IF(OR($M282="지정 캐릭터",IF(ISERROR(FIND("지정 캐릭터 LBP",$M282)),0,1)),
  IF(AND(OR($B282=10,$B282=11),$M282=OFFSET($M282,-1,0)),OFFSET(R282,-1,0),
    INT(VLOOKUP($M282,$AN:$BA,MATCH($AX$1,$AN$1:$BA$1,0),0)*(VLOOKUP($N282,[2]ActorTable!$1:$1048576,MATCH("표준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VLOOKUP($M282,$AN:$BA,MATCH($AX$1,$AN$1:$BA$1,0),0)+INT($I282*(VLOOKUP($M282,$AN:$BA,MATCH($AY$1,$AN$1:$BA$1,0),0)-VLOOKUP($M282,$AN:$BA,MATCH($AX$1,$AN$1:$BA$1,0),0)+1))),
IF($M282="지정 캐릭터 PP",
  IF(AND(OR($B282=10,$B282=11),$M282=OFFSET($M282,-1,0)),OFFSET(R282,-1,0),
    INT($O282*VLOOKUP($M282,$AN:$BA,MATCH($AX$1,$AN$1:$BA$1,0),0)*IF($O282&lt;=15,1,1+($O282-15)^0.5/8)*CHOOSE(MID($N282,7,1)+1,1,1.25,2)*(VLOOKUP($M282,$AN:$BA,MATCH($AY$1,$AN$1:$BA$1,0),0)+$I282*(VLOOKUP($M282,$AN:$BA,MATCH($AZ$1,$AN$1:$BA$1,0),0)-VLOOKUP($M282,$AN:$BA,MATCH($AY$1,$AN$1:$BA$1,0),0))))),
IF(OR($M282="안 지정 캐릭터 PP 일반등급",$M282="안 지정 캐릭터 PP 영웅등급"),
  IF(AND(OR($B282=10,$B282=11),$M282=OFFSET($M282,-1,0)),OFFSET(R282,-1,0),
    $O282*VLOOKUP($M282,$AN:$BA,MATCH($AX$1,$AN$1:$BA$1,0),0)),
"그외없음")))))))</f>
        <v>29</v>
      </c>
      <c r="S282" t="str">
        <f ca="1">IF(OR(ISNUMBER(N282),N282="삭제"),"",
IF(LEFT(N282,5)="Equip",
  IF($BN$1&lt;VLOOKUP(N282,[1]EquipTable!$1:$1048576,MATCH("업데이트순번",[1]EquipTable!$1:$1,0),0),"업데이트순번이상",""),
IF(LEFT(N282,5)="Actor",
  IF($BW$1&lt;VLOOKUP(N282,[2]ActorTable!$1:$1048576,MATCH("업데이트순번",[2]ActorTable!$1:$1,0),0),"업데이트순번이상",""),
"그외없음")))</f>
        <v/>
      </c>
      <c r="T282">
        <f t="shared" ca="1" si="88"/>
        <v>0</v>
      </c>
      <c r="U282" t="s">
        <v>83</v>
      </c>
      <c r="V282" t="s">
        <v>268</v>
      </c>
      <c r="W282">
        <v>1</v>
      </c>
      <c r="X282" t="s">
        <v>133</v>
      </c>
      <c r="Z282">
        <v>4</v>
      </c>
      <c r="AA282" t="str">
        <f t="shared" ca="1" si="89"/>
        <v>fe</v>
      </c>
      <c r="AB282" t="s">
        <v>83</v>
      </c>
      <c r="AC282" t="s">
        <v>261</v>
      </c>
      <c r="AD282">
        <v>1</v>
      </c>
      <c r="AE282" t="s">
        <v>133</v>
      </c>
      <c r="AG282">
        <v>12</v>
      </c>
      <c r="AH282" t="str">
        <f t="shared" si="90"/>
        <v/>
      </c>
      <c r="AI282" t="str">
        <f ca="1">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영롱한 반증</v>
      </c>
      <c r="AJ282">
        <v>1</v>
      </c>
      <c r="AK282"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v>
      </c>
      <c r="AL282" t="str">
        <f t="shared" ca="1" si="91"/>
        <v>{"dy":29,"sl":0,"tp":"fe","vl":"Equip5301","cn":1,"pt":"DI","pr":12}</v>
      </c>
    </row>
    <row r="283" spans="1:38">
      <c r="A283">
        <v>29</v>
      </c>
      <c r="B283">
        <v>1</v>
      </c>
      <c r="C283">
        <f t="shared" si="84"/>
        <v>0</v>
      </c>
      <c r="D283">
        <f t="shared" ca="1" si="95"/>
        <v>0.17235677646257175</v>
      </c>
      <c r="E283">
        <f t="shared" ca="1" si="95"/>
        <v>9.3769391000610547E-2</v>
      </c>
      <c r="F283">
        <f t="shared" ca="1" si="95"/>
        <v>0.78396342606927927</v>
      </c>
      <c r="G283">
        <f t="shared" ca="1" si="95"/>
        <v>0.812567713593077</v>
      </c>
      <c r="H283">
        <f t="shared" ca="1" si="95"/>
        <v>0.81225038110160874</v>
      </c>
      <c r="I283">
        <f t="shared" ca="1" si="95"/>
        <v>0.24257349075764656</v>
      </c>
      <c r="M283" t="str">
        <f t="shared" ca="1" si="85"/>
        <v>지정 장비</v>
      </c>
      <c r="N283" t="str">
        <f t="shared" ca="1" si="86"/>
        <v>Equip0301</v>
      </c>
      <c r="O283">
        <f t="shared" ca="1" si="87"/>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GO</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INT(VLOOKUP($M283,$AN:$BA,MATCH($AX$1,$AN$1:$BA$1,0),0)*(VLOOKUP($N283,[2]ActorTable!$1:$1048576,MATCH("표준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VLOOKUP($M283,$AN:$BA,MATCH($AZ$1,$AN$1:$BA$1,0),0)+INT($H283*(VLOOKUP($M283,$AN:$BA,MATCH($BA$1,$AN$1:$BA$1,0),0)-VLOOKUP($M283,$AN:$BA,MATCH($AZ$1,$AN$1:$BA$1,0),0)+1))),
IF($M283="지정 캐릭터 PP",
  IF(AND(OR($B283=10,$B283=11),$M283=OFFSET($M283,-1,0)),OFFSET(Q283,-1,0),
    INT($O283*VLOOKUP($M283,$AN:$BA,MATCH($AX$1,$AN$1:$BA$1,0),0)*IF($O283&lt;=15,1,1+($O283-15)^0.5/8)*CHOOSE(MID($N283,7,1)+1,1,1.25,2))),
"그외없음")))))))</f>
        <v>삭제</v>
      </c>
      <c r="R283">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영웅등급"),VLOOKUP($M283,$AN:$BA,MATCH($AX$1,$AN$1:$BA$1,0),0),
IF(OR($M283="지정 캐릭터",IF(ISERROR(FIND("지정 캐릭터 LBP",$M283)),0,1)),
  IF(AND(OR($B283=10,$B283=11),$M283=OFFSET($M283,-1,0)),OFFSET(R283,-1,0),
    INT(VLOOKUP($M283,$AN:$BA,MATCH($AX$1,$AN$1:$BA$1,0),0)*(VLOOKUP($N283,[2]ActorTable!$1:$1048576,MATCH("표준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VLOOKUP($M283,$AN:$BA,MATCH($AX$1,$AN$1:$BA$1,0),0)+INT($I283*(VLOOKUP($M283,$AN:$BA,MATCH($AY$1,$AN$1:$BA$1,0),0)-VLOOKUP($M283,$AN:$BA,MATCH($AX$1,$AN$1:$BA$1,0),0)+1))),
IF($M283="지정 캐릭터 PP",
  IF(AND(OR($B283=10,$B283=11),$M283=OFFSET($M283,-1,0)),OFFSET(R283,-1,0),
    INT($O283*VLOOKUP($M283,$AN:$BA,MATCH($AX$1,$AN$1:$BA$1,0),0)*IF($O283&lt;=15,1,1+($O283-15)^0.5/8)*CHOOSE(MID($N283,7,1)+1,1,1.25,2)*(VLOOKUP($M283,$AN:$BA,MATCH($AY$1,$AN$1:$BA$1,0),0)+$I283*(VLOOKUP($M283,$AN:$BA,MATCH($AZ$1,$AN$1:$BA$1,0),0)-VLOOKUP($M283,$AN:$BA,MATCH($AY$1,$AN$1:$BA$1,0),0))))),
IF(OR($M283="안 지정 캐릭터 PP 일반등급",$M283="안 지정 캐릭터 PP 영웅등급"),
  IF(AND(OR($B283=10,$B283=11),$M283=OFFSET($M283,-1,0)),OFFSET(R283,-1,0),
    $O283*VLOOKUP($M283,$AN:$BA,MATCH($AX$1,$AN$1:$BA$1,0),0)),
"그외없음")))))))</f>
        <v>7200</v>
      </c>
      <c r="S283" t="str">
        <f ca="1">IF(OR(ISNUMBER(N283),N283="삭제"),"",
IF(LEFT(N283,5)="Equip",
  IF($BN$1&lt;VLOOKUP(N283,[1]EquipTable!$1:$1048576,MATCH("업데이트순번",[1]EquipTable!$1:$1,0),0),"업데이트순번이상",""),
IF(LEFT(N283,5)="Actor",
  IF($BW$1&lt;VLOOKUP(N283,[2]ActorTable!$1:$1048576,MATCH("업데이트순번",[2]ActorTable!$1:$1,0),0),"업데이트순번이상",""),
"그외없음")))</f>
        <v/>
      </c>
      <c r="T283">
        <f t="shared" ca="1" si="88"/>
        <v>0</v>
      </c>
      <c r="U283" t="s">
        <v>83</v>
      </c>
      <c r="V283" t="s">
        <v>284</v>
      </c>
      <c r="W283">
        <v>1</v>
      </c>
      <c r="X283" t="s">
        <v>133</v>
      </c>
      <c r="Z283">
        <v>11</v>
      </c>
      <c r="AA283" t="str">
        <f t="shared" ca="1" si="89"/>
        <v>fe</v>
      </c>
      <c r="AB283" t="s">
        <v>83</v>
      </c>
      <c r="AC283" t="s">
        <v>203</v>
      </c>
      <c r="AD283">
        <v>1</v>
      </c>
      <c r="AE283" t="s">
        <v>129</v>
      </c>
      <c r="AG283">
        <v>800</v>
      </c>
      <c r="AH283" t="str">
        <f t="shared" si="90"/>
        <v/>
      </c>
      <c r="AI283" t="str">
        <f ca="1">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얼룩진 도끼</v>
      </c>
      <c r="AJ283">
        <v>1</v>
      </c>
      <c r="AK283"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v>
      </c>
      <c r="AL283" t="str">
        <f t="shared" ca="1" si="91"/>
        <v>{"dy":29,"sl":1,"tp":"fe","vl":"Equip0002","cn":1,"pt":"GO","pr":800}</v>
      </c>
    </row>
    <row r="284" spans="1:38">
      <c r="A284">
        <v>29</v>
      </c>
      <c r="B284">
        <v>2</v>
      </c>
      <c r="C284">
        <f t="shared" si="84"/>
        <v>0</v>
      </c>
      <c r="D284">
        <f t="shared" ca="1" si="95"/>
        <v>5.9950542820242037E-2</v>
      </c>
      <c r="E284">
        <f t="shared" ca="1" si="95"/>
        <v>0.12125904957924449</v>
      </c>
      <c r="F284">
        <f t="shared" ca="1" si="95"/>
        <v>0.18199951144565585</v>
      </c>
      <c r="G284">
        <f t="shared" ca="1" si="95"/>
        <v>0.23709382864002293</v>
      </c>
      <c r="H284">
        <f t="shared" ca="1" si="95"/>
        <v>0.61791208681722587</v>
      </c>
      <c r="I284">
        <f t="shared" ca="1" si="95"/>
        <v>0.2889823201979087</v>
      </c>
      <c r="M284" t="str">
        <f t="shared" ca="1" si="85"/>
        <v>안 지정 캐릭터 PP 영웅등급</v>
      </c>
      <c r="N284">
        <f t="shared" ca="1" si="86"/>
        <v>12125</v>
      </c>
      <c r="O284">
        <f t="shared" ca="1" si="87"/>
        <v>9</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INT(VLOOKUP($M284,$AN:$BA,MATCH($AX$1,$AN$1:$BA$1,0),0)*(VLOOKUP($N284,[2]ActorTable!$1:$1048576,MATCH("표준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VLOOKUP($M284,$AN:$BA,MATCH($AZ$1,$AN$1:$BA$1,0),0)+INT($H284*(VLOOKUP($M284,$AN:$BA,MATCH($BA$1,$AN$1:$BA$1,0),0)-VLOOKUP($M284,$AN:$BA,MATCH($AZ$1,$AN$1:$BA$1,0),0)+1))),
IF($M284="지정 캐릭터 PP",
  IF(AND(OR($B284=10,$B284=11),$M284=OFFSET($M284,-1,0)),OFFSET(Q284,-1,0),
    INT($O284*VLOOKUP($M284,$AN:$BA,MATCH($AX$1,$AN$1:$BA$1,0),0)*IF($O284&lt;=15,1,1+($O284-15)^0.5/8)*CHOOSE(MID($N284,7,1)+1,1,1.25,2))),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영웅등급"),VLOOKUP($M284,$AN:$BA,MATCH($AX$1,$AN$1:$BA$1,0),0),
IF(OR($M284="지정 캐릭터",IF(ISERROR(FIND("지정 캐릭터 LBP",$M284)),0,1)),
  IF(AND(OR($B284=10,$B284=11),$M284=OFFSET($M284,-1,0)),OFFSET(R284,-1,0),
    INT(VLOOKUP($M284,$AN:$BA,MATCH($AX$1,$AN$1:$BA$1,0),0)*(VLOOKUP($N284,[2]ActorTable!$1:$1048576,MATCH("표준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VLOOKUP($M284,$AN:$BA,MATCH($AX$1,$AN$1:$BA$1,0),0)+INT($I284*(VLOOKUP($M284,$AN:$BA,MATCH($AY$1,$AN$1:$BA$1,0),0)-VLOOKUP($M284,$AN:$BA,MATCH($AX$1,$AN$1:$BA$1,0),0)+1))),
IF($M284="지정 캐릭터 PP",
  IF(AND(OR($B284=10,$B284=11),$M284=OFFSET($M284,-1,0)),OFFSET(R284,-1,0),
    INT($O284*VLOOKUP($M284,$AN:$BA,MATCH($AX$1,$AN$1:$BA$1,0),0)*IF($O284&lt;=15,1,1+($O284-15)^0.5/8)*CHOOSE(MID($N284,7,1)+1,1,1.25,2)*(VLOOKUP($M284,$AN:$BA,MATCH($AY$1,$AN$1:$BA$1,0),0)+$I284*(VLOOKUP($M284,$AN:$BA,MATCH($AZ$1,$AN$1:$BA$1,0),0)-VLOOKUP($M284,$AN:$BA,MATCH($AY$1,$AN$1:$BA$1,0),0))))),
IF(OR($M284="안 지정 캐릭터 PP 일반등급",$M284="안 지정 캐릭터 PP 영웅등급"),
  IF(AND(OR($B284=10,$B284=11),$M284=OFFSET($M284,-1,0)),OFFSET(R284,-1,0),
    $O284*VLOOKUP($M284,$AN:$BA,MATCH($AX$1,$AN$1:$BA$1,0),0)),
"그외없음")))))))</f>
        <v>900</v>
      </c>
      <c r="S284" t="str">
        <f ca="1">IF(OR(ISNUMBER(N284),N284="삭제"),"",
IF(LEFT(N284,5)="Equip",
  IF($BN$1&lt;VLOOKUP(N284,[1]EquipTable!$1:$1048576,MATCH("업데이트순번",[1]EquipTable!$1:$1,0),0),"업데이트순번이상",""),
IF(LEFT(N284,5)="Actor",
  IF($BW$1&lt;VLOOKUP(N284,[2]ActorTable!$1:$1048576,MATCH("업데이트순번",[2]ActorTable!$1:$1,0),0),"업데이트순번이상",""),
"그외없음")))</f>
        <v/>
      </c>
      <c r="T284">
        <f t="shared" ca="1" si="88"/>
        <v>0</v>
      </c>
      <c r="U284" t="s">
        <v>92</v>
      </c>
      <c r="V284">
        <v>80564</v>
      </c>
      <c r="W284">
        <v>13</v>
      </c>
      <c r="X284" t="s">
        <v>129</v>
      </c>
      <c r="Z284">
        <v>1300</v>
      </c>
      <c r="AA284" t="str">
        <f t="shared" ca="1" si="89"/>
        <v>uph</v>
      </c>
      <c r="AB284" t="s">
        <v>92</v>
      </c>
      <c r="AC284">
        <v>10094</v>
      </c>
      <c r="AD284">
        <v>9</v>
      </c>
      <c r="AE284" t="s">
        <v>129</v>
      </c>
      <c r="AG284">
        <v>900</v>
      </c>
      <c r="AH284" t="str">
        <f t="shared" si="90"/>
        <v/>
      </c>
      <c r="AI284" t="str">
        <f>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
      </c>
      <c r="AJ284">
        <v>1</v>
      </c>
      <c r="AK284"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v>
      </c>
      <c r="AL284" t="str">
        <f t="shared" ca="1" si="91"/>
        <v>{"dy":29,"sl":2,"tp":"uph","vl":"10094","cn":9,"pt":"GO","pr":900}</v>
      </c>
    </row>
    <row r="285" spans="1:38">
      <c r="A285">
        <v>29</v>
      </c>
      <c r="B285">
        <v>3</v>
      </c>
      <c r="C285">
        <f t="shared" si="84"/>
        <v>0</v>
      </c>
      <c r="D285">
        <f t="shared" ca="1" si="95"/>
        <v>0.39723052564317929</v>
      </c>
      <c r="E285">
        <f t="shared" ca="1" si="95"/>
        <v>0.7156247202035525</v>
      </c>
      <c r="F285">
        <f t="shared" ca="1" si="95"/>
        <v>0.11881651301861096</v>
      </c>
      <c r="G285">
        <f t="shared" ca="1" si="95"/>
        <v>0.13531537343547351</v>
      </c>
      <c r="H285">
        <f t="shared" ca="1" si="95"/>
        <v>0.3942672987872291</v>
      </c>
      <c r="I285">
        <f t="shared" ca="1" si="95"/>
        <v>0.55158949259815437</v>
      </c>
      <c r="M285" t="str">
        <f t="shared" ca="1" si="85"/>
        <v>안 지정 캐릭터 PP 일반등급</v>
      </c>
      <c r="N285">
        <f t="shared" ca="1" si="86"/>
        <v>71562</v>
      </c>
      <c r="O285">
        <f t="shared" ca="1" si="87"/>
        <v>13</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INT(VLOOKUP($M285,$AN:$BA,MATCH($AX$1,$AN$1:$BA$1,0),0)*(VLOOKUP($N285,[2]ActorTable!$1:$1048576,MATCH("표준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VLOOKUP($M285,$AN:$BA,MATCH($AZ$1,$AN$1:$BA$1,0),0)+INT($H285*(VLOOKUP($M285,$AN:$BA,MATCH($BA$1,$AN$1:$BA$1,0),0)-VLOOKUP($M285,$AN:$BA,MATCH($AZ$1,$AN$1:$BA$1,0),0)+1))),
IF($M285="지정 캐릭터 PP",
  IF(AND(OR($B285=10,$B285=11),$M285=OFFSET($M285,-1,0)),OFFSET(Q285,-1,0),
    INT($O285*VLOOKUP($M285,$AN:$BA,MATCH($AX$1,$AN$1:$BA$1,0),0)*IF($O285&lt;=15,1,1+($O285-15)^0.5/8)*CHOOSE(MID($N285,7,1)+1,1,1.25,2))),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영웅등급"),VLOOKUP($M285,$AN:$BA,MATCH($AX$1,$AN$1:$BA$1,0),0),
IF(OR($M285="지정 캐릭터",IF(ISERROR(FIND("지정 캐릭터 LBP",$M285)),0,1)),
  IF(AND(OR($B285=10,$B285=11),$M285=OFFSET($M285,-1,0)),OFFSET(R285,-1,0),
    INT(VLOOKUP($M285,$AN:$BA,MATCH($AX$1,$AN$1:$BA$1,0),0)*(VLOOKUP($N285,[2]ActorTable!$1:$1048576,MATCH("표준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VLOOKUP($M285,$AN:$BA,MATCH($AX$1,$AN$1:$BA$1,0),0)+INT($I285*(VLOOKUP($M285,$AN:$BA,MATCH($AY$1,$AN$1:$BA$1,0),0)-VLOOKUP($M285,$AN:$BA,MATCH($AX$1,$AN$1:$BA$1,0),0)+1))),
IF($M285="지정 캐릭터 PP",
  IF(AND(OR($B285=10,$B285=11),$M285=OFFSET($M285,-1,0)),OFFSET(R285,-1,0),
    INT($O285*VLOOKUP($M285,$AN:$BA,MATCH($AX$1,$AN$1:$BA$1,0),0)*IF($O285&lt;=15,1,1+($O285-15)^0.5/8)*CHOOSE(MID($N285,7,1)+1,1,1.25,2)*(VLOOKUP($M285,$AN:$BA,MATCH($AY$1,$AN$1:$BA$1,0),0)+$I285*(VLOOKUP($M285,$AN:$BA,MATCH($AZ$1,$AN$1:$BA$1,0),0)-VLOOKUP($M285,$AN:$BA,MATCH($AY$1,$AN$1:$BA$1,0),0))))),
IF(OR($M285="안 지정 캐릭터 PP 일반등급",$M285="안 지정 캐릭터 PP 영웅등급"),
  IF(AND(OR($B285=10,$B285=11),$M285=OFFSET($M285,-1,0)),OFFSET(R285,-1,0),
    $O285*VLOOKUP($M285,$AN:$BA,MATCH($AX$1,$AN$1:$BA$1,0),0)),
"그외없음")))))))</f>
        <v>1300</v>
      </c>
      <c r="S285" t="str">
        <f ca="1">IF(OR(ISNUMBER(N285),N285="삭제"),"",
IF(LEFT(N285,5)="Equip",
  IF($BN$1&lt;VLOOKUP(N285,[1]EquipTable!$1:$1048576,MATCH("업데이트순번",[1]EquipTable!$1:$1,0),0),"업데이트순번이상",""),
IF(LEFT(N285,5)="Actor",
  IF($BW$1&lt;VLOOKUP(N285,[2]ActorTable!$1:$1048576,MATCH("업데이트순번",[2]ActorTable!$1:$1,0),0),"업데이트순번이상",""),
"그외없음")))</f>
        <v/>
      </c>
      <c r="T285">
        <f t="shared" ca="1" si="88"/>
        <v>0</v>
      </c>
      <c r="U285" t="s">
        <v>93</v>
      </c>
      <c r="V285">
        <v>12239</v>
      </c>
      <c r="W285">
        <v>9</v>
      </c>
      <c r="X285" t="s">
        <v>129</v>
      </c>
      <c r="Z285">
        <v>900</v>
      </c>
      <c r="AA285" t="str">
        <f t="shared" ca="1" si="89"/>
        <v>upn</v>
      </c>
      <c r="AB285" t="s">
        <v>93</v>
      </c>
      <c r="AC285">
        <v>71291</v>
      </c>
      <c r="AD285">
        <v>13</v>
      </c>
      <c r="AE285" t="s">
        <v>129</v>
      </c>
      <c r="AG285">
        <v>1300</v>
      </c>
      <c r="AH285" t="str">
        <f t="shared" si="90"/>
        <v/>
      </c>
      <c r="AI285" t="str">
        <f>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
      </c>
      <c r="AJ285">
        <v>1</v>
      </c>
      <c r="AK285"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v>
      </c>
      <c r="AL285" t="str">
        <f t="shared" ca="1" si="91"/>
        <v>{"dy":29,"sl":3,"tp":"upn","vl":"71291","cn":13,"pt":"GO","pr":1300}</v>
      </c>
    </row>
    <row r="286" spans="1:38">
      <c r="A286">
        <v>29</v>
      </c>
      <c r="B286">
        <v>4</v>
      </c>
      <c r="C286">
        <f t="shared" si="84"/>
        <v>0</v>
      </c>
      <c r="D286">
        <f t="shared" ca="1" si="95"/>
        <v>0.88762943123730176</v>
      </c>
      <c r="E286">
        <f t="shared" ca="1" si="95"/>
        <v>0.32189320031547553</v>
      </c>
      <c r="F286">
        <f t="shared" ca="1" si="95"/>
        <v>0.23357185462964403</v>
      </c>
      <c r="G286">
        <f t="shared" ca="1" si="95"/>
        <v>0.24250069035856614</v>
      </c>
      <c r="H286">
        <f t="shared" ca="1" si="95"/>
        <v>0.25004097234356404</v>
      </c>
      <c r="I286">
        <f t="shared" ca="1" si="95"/>
        <v>0.84636039877540203</v>
      </c>
      <c r="M286" t="str">
        <f t="shared" ca="1" si="85"/>
        <v>안 지정 캐릭터 PP 일반등급</v>
      </c>
      <c r="N286">
        <f t="shared" ca="1" si="86"/>
        <v>32189</v>
      </c>
      <c r="O286">
        <f t="shared" ca="1" si="87"/>
        <v>10</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INT(VLOOKUP($M286,$AN:$BA,MATCH($AX$1,$AN$1:$BA$1,0),0)*(VLOOKUP($N286,[2]ActorTable!$1:$1048576,MATCH("표준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VLOOKUP($M286,$AN:$BA,MATCH($AZ$1,$AN$1:$BA$1,0),0)+INT($H286*(VLOOKUP($M286,$AN:$BA,MATCH($BA$1,$AN$1:$BA$1,0),0)-VLOOKUP($M286,$AN:$BA,MATCH($AZ$1,$AN$1:$BA$1,0),0)+1))),
IF($M286="지정 캐릭터 PP",
  IF(AND(OR($B286=10,$B286=11),$M286=OFFSET($M286,-1,0)),OFFSET(Q286,-1,0),
    INT($O286*VLOOKUP($M286,$AN:$BA,MATCH($AX$1,$AN$1:$BA$1,0),0)*IF($O286&lt;=15,1,1+($O286-15)^0.5/8)*CHOOSE(MID($N286,7,1)+1,1,1.25,2))),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영웅등급"),VLOOKUP($M286,$AN:$BA,MATCH($AX$1,$AN$1:$BA$1,0),0),
IF(OR($M286="지정 캐릭터",IF(ISERROR(FIND("지정 캐릭터 LBP",$M286)),0,1)),
  IF(AND(OR($B286=10,$B286=11),$M286=OFFSET($M286,-1,0)),OFFSET(R286,-1,0),
    INT(VLOOKUP($M286,$AN:$BA,MATCH($AX$1,$AN$1:$BA$1,0),0)*(VLOOKUP($N286,[2]ActorTable!$1:$1048576,MATCH("표준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VLOOKUP($M286,$AN:$BA,MATCH($AX$1,$AN$1:$BA$1,0),0)+INT($I286*(VLOOKUP($M286,$AN:$BA,MATCH($AY$1,$AN$1:$BA$1,0),0)-VLOOKUP($M286,$AN:$BA,MATCH($AX$1,$AN$1:$BA$1,0),0)+1))),
IF($M286="지정 캐릭터 PP",
  IF(AND(OR($B286=10,$B286=11),$M286=OFFSET($M286,-1,0)),OFFSET(R286,-1,0),
    INT($O286*VLOOKUP($M286,$AN:$BA,MATCH($AX$1,$AN$1:$BA$1,0),0)*IF($O286&lt;=15,1,1+($O286-15)^0.5/8)*CHOOSE(MID($N286,7,1)+1,1,1.25,2)*(VLOOKUP($M286,$AN:$BA,MATCH($AY$1,$AN$1:$BA$1,0),0)+$I286*(VLOOKUP($M286,$AN:$BA,MATCH($AZ$1,$AN$1:$BA$1,0),0)-VLOOKUP($M286,$AN:$BA,MATCH($AY$1,$AN$1:$BA$1,0),0))))),
IF(OR($M286="안 지정 캐릭터 PP 일반등급",$M286="안 지정 캐릭터 PP 영웅등급"),
  IF(AND(OR($B286=10,$B286=11),$M286=OFFSET($M286,-1,0)),OFFSET(R286,-1,0),
    $O286*VLOOKUP($M286,$AN:$BA,MATCH($AX$1,$AN$1:$BA$1,0),0)),
"그외없음")))))))</f>
        <v>1000</v>
      </c>
      <c r="S286" t="str">
        <f ca="1">IF(OR(ISNUMBER(N286),N286="삭제"),"",
IF(LEFT(N286,5)="Equip",
  IF($BN$1&lt;VLOOKUP(N286,[1]EquipTable!$1:$1048576,MATCH("업데이트순번",[1]EquipTable!$1:$1,0),0),"업데이트순번이상",""),
IF(LEFT(N286,5)="Actor",
  IF($BW$1&lt;VLOOKUP(N286,[2]ActorTable!$1:$1048576,MATCH("업데이트순번",[2]ActorTable!$1:$1,0),0),"업데이트순번이상",""),
"그외없음")))</f>
        <v/>
      </c>
      <c r="T286">
        <f t="shared" ca="1" si="88"/>
        <v>0</v>
      </c>
      <c r="U286" t="s">
        <v>93</v>
      </c>
      <c r="V286">
        <v>80039</v>
      </c>
      <c r="W286">
        <v>13</v>
      </c>
      <c r="X286" t="s">
        <v>129</v>
      </c>
      <c r="Z286">
        <v>1300</v>
      </c>
      <c r="AA286" t="str">
        <f t="shared" ca="1" si="89"/>
        <v>upn</v>
      </c>
      <c r="AB286" t="s">
        <v>93</v>
      </c>
      <c r="AC286">
        <v>4931</v>
      </c>
      <c r="AD286">
        <v>9</v>
      </c>
      <c r="AE286" t="s">
        <v>129</v>
      </c>
      <c r="AG286">
        <v>900</v>
      </c>
      <c r="AH286" t="str">
        <f t="shared" si="90"/>
        <v/>
      </c>
      <c r="AI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J286">
        <v>1</v>
      </c>
      <c r="AK286"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v>
      </c>
      <c r="AL286" t="str">
        <f t="shared" ca="1" si="91"/>
        <v>{"dy":29,"sl":4,"tp":"upn","vl":"4931","cn":9,"pt":"GO","pr":900}</v>
      </c>
    </row>
    <row r="287" spans="1:38">
      <c r="A287">
        <v>29</v>
      </c>
      <c r="B287">
        <v>5</v>
      </c>
      <c r="C287">
        <f t="shared" si="84"/>
        <v>0</v>
      </c>
      <c r="D287">
        <f t="shared" ca="1" si="95"/>
        <v>9.4382907384402359E-2</v>
      </c>
      <c r="E287">
        <f t="shared" ca="1" si="95"/>
        <v>0.76768652555839745</v>
      </c>
      <c r="F287">
        <f t="shared" ca="1" si="95"/>
        <v>1.2743104473279088E-2</v>
      </c>
      <c r="G287">
        <f t="shared" ca="1" si="95"/>
        <v>0.66064812576918874</v>
      </c>
      <c r="H287">
        <f t="shared" ca="1" si="95"/>
        <v>0.71561788154128514</v>
      </c>
      <c r="I287">
        <f t="shared" ca="1" si="95"/>
        <v>0.99204086931394975</v>
      </c>
      <c r="M287" t="str">
        <f t="shared" ca="1" si="85"/>
        <v>지정 장비</v>
      </c>
      <c r="N287" t="str">
        <f t="shared" ca="1" si="86"/>
        <v>Equip6302</v>
      </c>
      <c r="O287">
        <f t="shared" ca="1" si="87"/>
        <v>1</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INT(VLOOKUP($M287,$AN:$BA,MATCH($AX$1,$AN$1:$BA$1,0),0)*(VLOOKUP($N287,[2]ActorTable!$1:$1048576,MATCH("표준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VLOOKUP($M287,$AN:$BA,MATCH($AZ$1,$AN$1:$BA$1,0),0)+INT($H287*(VLOOKUP($M287,$AN:$BA,MATCH($BA$1,$AN$1:$BA$1,0),0)-VLOOKUP($M287,$AN:$BA,MATCH($AZ$1,$AN$1:$BA$1,0),0)+1))),
IF($M287="지정 캐릭터 PP",
  IF(AND(OR($B287=10,$B287=11),$M287=OFFSET($M287,-1,0)),OFFSET(Q287,-1,0),
    INT($O287*VLOOKUP($M287,$AN:$BA,MATCH($AX$1,$AN$1:$BA$1,0),0)*IF($O287&lt;=15,1,1+($O287-15)^0.5/8)*CHOOSE(MID($N287,7,1)+1,1,1.25,2))),
"그외없음")))))))</f>
        <v>삭제</v>
      </c>
      <c r="R287">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영웅등급"),VLOOKUP($M287,$AN:$BA,MATCH($AX$1,$AN$1:$BA$1,0),0),
IF(OR($M287="지정 캐릭터",IF(ISERROR(FIND("지정 캐릭터 LBP",$M287)),0,1)),
  IF(AND(OR($B287=10,$B287=11),$M287=OFFSET($M287,-1,0)),OFFSET(R287,-1,0),
    INT(VLOOKUP($M287,$AN:$BA,MATCH($AX$1,$AN$1:$BA$1,0),0)*(VLOOKUP($N287,[2]ActorTable!$1:$1048576,MATCH("표준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VLOOKUP($M287,$AN:$BA,MATCH($AX$1,$AN$1:$BA$1,0),0)+INT($I287*(VLOOKUP($M287,$AN:$BA,MATCH($AY$1,$AN$1:$BA$1,0),0)-VLOOKUP($M287,$AN:$BA,MATCH($AX$1,$AN$1:$BA$1,0),0)+1))),
IF($M287="지정 캐릭터 PP",
  IF(AND(OR($B287=10,$B287=11),$M287=OFFSET($M287,-1,0)),OFFSET(R287,-1,0),
    INT($O287*VLOOKUP($M287,$AN:$BA,MATCH($AX$1,$AN$1:$BA$1,0),0)*IF($O287&lt;=15,1,1+($O287-15)^0.5/8)*CHOOSE(MID($N287,7,1)+1,1,1.25,2)*(VLOOKUP($M287,$AN:$BA,MATCH($AY$1,$AN$1:$BA$1,0),0)+$I287*(VLOOKUP($M287,$AN:$BA,MATCH($AZ$1,$AN$1:$BA$1,0),0)-VLOOKUP($M287,$AN:$BA,MATCH($AY$1,$AN$1:$BA$1,0),0))))),
IF(OR($M287="안 지정 캐릭터 PP 일반등급",$M287="안 지정 캐릭터 PP 영웅등급"),
  IF(AND(OR($B287=10,$B287=11),$M287=OFFSET($M287,-1,0)),OFFSET(R287,-1,0),
    $O287*VLOOKUP($M287,$AN:$BA,MATCH($AX$1,$AN$1:$BA$1,0),0)),
"그외없음")))))))</f>
        <v>23000</v>
      </c>
      <c r="S287" t="str">
        <f ca="1">IF(OR(ISNUMBER(N287),N287="삭제"),"",
IF(LEFT(N287,5)="Equip",
  IF($BN$1&lt;VLOOKUP(N287,[1]EquipTable!$1:$1048576,MATCH("업데이트순번",[1]EquipTable!$1:$1,0),0),"업데이트순번이상",""),
IF(LEFT(N287,5)="Actor",
  IF($BW$1&lt;VLOOKUP(N287,[2]ActorTable!$1:$1048576,MATCH("업데이트순번",[2]ActorTable!$1:$1,0),0),"업데이트순번이상",""),
"그외없음")))</f>
        <v/>
      </c>
      <c r="T287">
        <f t="shared" ca="1" si="88"/>
        <v>0</v>
      </c>
      <c r="U287" t="s">
        <v>93</v>
      </c>
      <c r="V287">
        <v>71792</v>
      </c>
      <c r="W287">
        <v>13</v>
      </c>
      <c r="X287" t="s">
        <v>129</v>
      </c>
      <c r="Z287">
        <v>1300</v>
      </c>
      <c r="AA287" t="str">
        <f t="shared" ca="1" si="89"/>
        <v>fe</v>
      </c>
      <c r="AB287" t="s">
        <v>83</v>
      </c>
      <c r="AC287" t="s">
        <v>201</v>
      </c>
      <c r="AD287">
        <v>1</v>
      </c>
      <c r="AE287" t="s">
        <v>129</v>
      </c>
      <c r="AG287">
        <v>1400</v>
      </c>
      <c r="AH287" t="str">
        <f t="shared" si="90"/>
        <v/>
      </c>
      <c r="AI287" t="str">
        <f ca="1">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몬스터 세포</v>
      </c>
      <c r="AJ287">
        <v>1</v>
      </c>
      <c r="AK287"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v>
      </c>
      <c r="AL287" t="str">
        <f t="shared" ca="1" si="91"/>
        <v>{"dy":29,"sl":5,"tp":"fe","vl":"Equip2102","cn":1,"pt":"GO","pr":1400}</v>
      </c>
    </row>
    <row r="288" spans="1:38">
      <c r="A288">
        <v>29</v>
      </c>
      <c r="B288">
        <v>6</v>
      </c>
      <c r="C288">
        <f t="shared" si="84"/>
        <v>0</v>
      </c>
      <c r="D288">
        <f t="shared" ca="1" si="95"/>
        <v>0.68658196208851952</v>
      </c>
      <c r="E288">
        <f t="shared" ca="1" si="95"/>
        <v>0.31081619015707374</v>
      </c>
      <c r="F288">
        <f t="shared" ca="1" si="95"/>
        <v>0.38673320794332922</v>
      </c>
      <c r="G288">
        <f t="shared" ca="1" si="95"/>
        <v>0.77428989627203493</v>
      </c>
      <c r="H288">
        <f t="shared" ca="1" si="95"/>
        <v>0.92794325594457605</v>
      </c>
      <c r="I288">
        <f t="shared" ca="1" si="95"/>
        <v>0.69725473098104784</v>
      </c>
      <c r="M288" t="str">
        <f t="shared" ca="1" si="85"/>
        <v>지정 장비</v>
      </c>
      <c r="N288" t="str">
        <f t="shared" ca="1" si="86"/>
        <v>Equip4001</v>
      </c>
      <c r="O288">
        <f t="shared" ca="1" si="87"/>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GO</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INT(VLOOKUP($M288,$AN:$BA,MATCH($AX$1,$AN$1:$BA$1,0),0)*(VLOOKUP($N288,[2]ActorTable!$1:$1048576,MATCH("표준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VLOOKUP($M288,$AN:$BA,MATCH($AZ$1,$AN$1:$BA$1,0),0)+INT($H288*(VLOOKUP($M288,$AN:$BA,MATCH($BA$1,$AN$1:$BA$1,0),0)-VLOOKUP($M288,$AN:$BA,MATCH($AZ$1,$AN$1:$BA$1,0),0)+1))),
IF($M288="지정 캐릭터 PP",
  IF(AND(OR($B288=10,$B288=11),$M288=OFFSET($M288,-1,0)),OFFSET(Q288,-1,0),
    INT($O288*VLOOKUP($M288,$AN:$BA,MATCH($AX$1,$AN$1:$BA$1,0),0)*IF($O288&lt;=15,1,1+($O288-15)^0.5/8)*CHOOSE(MID($N288,7,1)+1,1,1.25,2))),
"그외없음")))))))</f>
        <v>삭제</v>
      </c>
      <c r="R288">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영웅등급"),VLOOKUP($M288,$AN:$BA,MATCH($AX$1,$AN$1:$BA$1,0),0),
IF(OR($M288="지정 캐릭터",IF(ISERROR(FIND("지정 캐릭터 LBP",$M288)),0,1)),
  IF(AND(OR($B288=10,$B288=11),$M288=OFFSET($M288,-1,0)),OFFSET(R288,-1,0),
    INT(VLOOKUP($M288,$AN:$BA,MATCH($AX$1,$AN$1:$BA$1,0),0)*(VLOOKUP($N288,[2]ActorTable!$1:$1048576,MATCH("표준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VLOOKUP($M288,$AN:$BA,MATCH($AX$1,$AN$1:$BA$1,0),0)+INT($I288*(VLOOKUP($M288,$AN:$BA,MATCH($AY$1,$AN$1:$BA$1,0),0)-VLOOKUP($M288,$AN:$BA,MATCH($AX$1,$AN$1:$BA$1,0),0)+1))),
IF($M288="지정 캐릭터 PP",
  IF(AND(OR($B288=10,$B288=11),$M288=OFFSET($M288,-1,0)),OFFSET(R288,-1,0),
    INT($O288*VLOOKUP($M288,$AN:$BA,MATCH($AX$1,$AN$1:$BA$1,0),0)*IF($O288&lt;=15,1,1+($O288-15)^0.5/8)*CHOOSE(MID($N288,7,1)+1,1,1.25,2)*(VLOOKUP($M288,$AN:$BA,MATCH($AY$1,$AN$1:$BA$1,0),0)+$I288*(VLOOKUP($M288,$AN:$BA,MATCH($AZ$1,$AN$1:$BA$1,0),0)-VLOOKUP($M288,$AN:$BA,MATCH($AY$1,$AN$1:$BA$1,0),0))))),
IF(OR($M288="안 지정 캐릭터 PP 일반등급",$M288="안 지정 캐릭터 PP 영웅등급"),
  IF(AND(OR($B288=10,$B288=11),$M288=OFFSET($M288,-1,0)),OFFSET(R288,-1,0),
    $O288*VLOOKUP($M288,$AN:$BA,MATCH($AX$1,$AN$1:$BA$1,0),0)),
"그외없음")))))))</f>
        <v>800</v>
      </c>
      <c r="S288" t="str">
        <f ca="1">IF(OR(ISNUMBER(N288),N288="삭제"),"",
IF(LEFT(N288,5)="Equip",
  IF($BN$1&lt;VLOOKUP(N288,[1]EquipTable!$1:$1048576,MATCH("업데이트순번",[1]EquipTable!$1:$1,0),0),"업데이트순번이상",""),
IF(LEFT(N288,5)="Actor",
  IF($BW$1&lt;VLOOKUP(N288,[2]ActorTable!$1:$1048576,MATCH("업데이트순번",[2]ActorTable!$1:$1,0),0),"업데이트순번이상",""),
"그외없음")))</f>
        <v/>
      </c>
      <c r="T288">
        <f t="shared" ca="1" si="88"/>
        <v>0</v>
      </c>
      <c r="U288" t="s">
        <v>83</v>
      </c>
      <c r="V288" t="s">
        <v>307</v>
      </c>
      <c r="W288">
        <v>1</v>
      </c>
      <c r="X288" t="s">
        <v>129</v>
      </c>
      <c r="Z288">
        <v>2800</v>
      </c>
      <c r="AA288" t="str">
        <f t="shared" ca="1" si="89"/>
        <v>fe</v>
      </c>
      <c r="AB288" t="s">
        <v>83</v>
      </c>
      <c r="AC288" t="s">
        <v>190</v>
      </c>
      <c r="AD288">
        <v>1</v>
      </c>
      <c r="AE288" t="s">
        <v>129</v>
      </c>
      <c r="AG288">
        <v>3400</v>
      </c>
      <c r="AH288" t="str">
        <f t="shared" si="90"/>
        <v/>
      </c>
      <c r="AI288" t="str">
        <f ca="1">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버블 블래스터</v>
      </c>
      <c r="AJ288">
        <v>1</v>
      </c>
      <c r="AK288"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v>
      </c>
      <c r="AL288" t="str">
        <f t="shared" ca="1" si="91"/>
        <v>{"dy":29,"sl":6,"tp":"fe","vl":"Equip6102","cn":1,"pt":"GO","pr":3400}</v>
      </c>
    </row>
    <row r="289" spans="1:38">
      <c r="A289">
        <v>29</v>
      </c>
      <c r="B289">
        <v>7</v>
      </c>
      <c r="C289">
        <f t="shared" si="84"/>
        <v>0</v>
      </c>
      <c r="D289">
        <f t="shared" ca="1" si="95"/>
        <v>0.11865748536591314</v>
      </c>
      <c r="E289">
        <f t="shared" ca="1" si="95"/>
        <v>0.19776988809316509</v>
      </c>
      <c r="F289">
        <f t="shared" ca="1" si="95"/>
        <v>0.61073253148266238</v>
      </c>
      <c r="G289">
        <f t="shared" ca="1" si="95"/>
        <v>0.85413924548084041</v>
      </c>
      <c r="H289">
        <f t="shared" ca="1" si="95"/>
        <v>0.72041213921324199</v>
      </c>
      <c r="I289">
        <f t="shared" ca="1" si="95"/>
        <v>0.9692711461253144</v>
      </c>
      <c r="M289" t="str">
        <f t="shared" ca="1" si="85"/>
        <v>지정 장비</v>
      </c>
      <c r="N289" t="str">
        <f t="shared" ca="1" si="86"/>
        <v>Equip2101</v>
      </c>
      <c r="O289">
        <f t="shared" ca="1" si="87"/>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GO</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INT(VLOOKUP($M289,$AN:$BA,MATCH($AX$1,$AN$1:$BA$1,0),0)*(VLOOKUP($N289,[2]ActorTable!$1:$1048576,MATCH("표준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VLOOKUP($M289,$AN:$BA,MATCH($AZ$1,$AN$1:$BA$1,0),0)+INT($H289*(VLOOKUP($M289,$AN:$BA,MATCH($BA$1,$AN$1:$BA$1,0),0)-VLOOKUP($M289,$AN:$BA,MATCH($AZ$1,$AN$1:$BA$1,0),0)+1))),
IF($M289="지정 캐릭터 PP",
  IF(AND(OR($B289=10,$B289=11),$M289=OFFSET($M289,-1,0)),OFFSET(Q289,-1,0),
    INT($O289*VLOOKUP($M289,$AN:$BA,MATCH($AX$1,$AN$1:$BA$1,0),0)*IF($O289&lt;=15,1,1+($O289-15)^0.5/8)*CHOOSE(MID($N289,7,1)+1,1,1.25,2))),
"그외없음")))))))</f>
        <v>삭제</v>
      </c>
      <c r="R289">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영웅등급"),VLOOKUP($M289,$AN:$BA,MATCH($AX$1,$AN$1:$BA$1,0),0),
IF(OR($M289="지정 캐릭터",IF(ISERROR(FIND("지정 캐릭터 LBP",$M289)),0,1)),
  IF(AND(OR($B289=10,$B289=11),$M289=OFFSET($M289,-1,0)),OFFSET(R289,-1,0),
    INT(VLOOKUP($M289,$AN:$BA,MATCH($AX$1,$AN$1:$BA$1,0),0)*(VLOOKUP($N289,[2]ActorTable!$1:$1048576,MATCH("표준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VLOOKUP($M289,$AN:$BA,MATCH($AX$1,$AN$1:$BA$1,0),0)+INT($I289*(VLOOKUP($M289,$AN:$BA,MATCH($AY$1,$AN$1:$BA$1,0),0)-VLOOKUP($M289,$AN:$BA,MATCH($AX$1,$AN$1:$BA$1,0),0)+1))),
IF($M289="지정 캐릭터 PP",
  IF(AND(OR($B289=10,$B289=11),$M289=OFFSET($M289,-1,0)),OFFSET(R289,-1,0),
    INT($O289*VLOOKUP($M289,$AN:$BA,MATCH($AX$1,$AN$1:$BA$1,0),0)*IF($O289&lt;=15,1,1+($O289-15)^0.5/8)*CHOOSE(MID($N289,7,1)+1,1,1.25,2)*(VLOOKUP($M289,$AN:$BA,MATCH($AY$1,$AN$1:$BA$1,0),0)+$I289*(VLOOKUP($M289,$AN:$BA,MATCH($AZ$1,$AN$1:$BA$1,0),0)-VLOOKUP($M289,$AN:$BA,MATCH($AY$1,$AN$1:$BA$1,0),0))))),
IF(OR($M289="안 지정 캐릭터 PP 일반등급",$M289="안 지정 캐릭터 PP 영웅등급"),
  IF(AND(OR($B289=10,$B289=11),$M289=OFFSET($M289,-1,0)),OFFSET(R289,-1,0),
    $O289*VLOOKUP($M289,$AN:$BA,MATCH($AX$1,$AN$1:$BA$1,0),0)),
"그외없음")))))))</f>
        <v>1500</v>
      </c>
      <c r="S289" t="str">
        <f ca="1">IF(OR(ISNUMBER(N289),N289="삭제"),"",
IF(LEFT(N289,5)="Equip",
  IF($BN$1&lt;VLOOKUP(N289,[1]EquipTable!$1:$1048576,MATCH("업데이트순번",[1]EquipTable!$1:$1,0),0),"업데이트순번이상",""),
IF(LEFT(N289,5)="Actor",
  IF($BW$1&lt;VLOOKUP(N289,[2]ActorTable!$1:$1048576,MATCH("업데이트순번",[2]ActorTable!$1:$1,0),0),"업데이트순번이상",""),
"그외없음")))</f>
        <v/>
      </c>
      <c r="T289">
        <f t="shared" ca="1" si="88"/>
        <v>0</v>
      </c>
      <c r="U289" t="s">
        <v>83</v>
      </c>
      <c r="V289" t="s">
        <v>196</v>
      </c>
      <c r="W289">
        <v>1</v>
      </c>
      <c r="X289" t="s">
        <v>129</v>
      </c>
      <c r="Z289">
        <v>8300</v>
      </c>
      <c r="AA289" t="str">
        <f t="shared" ca="1" si="89"/>
        <v>fe</v>
      </c>
      <c r="AB289" t="s">
        <v>83</v>
      </c>
      <c r="AC289" t="s">
        <v>283</v>
      </c>
      <c r="AD289">
        <v>1</v>
      </c>
      <c r="AE289" t="s">
        <v>129</v>
      </c>
      <c r="AG289">
        <v>1100</v>
      </c>
      <c r="AH289" t="str">
        <f t="shared" si="90"/>
        <v/>
      </c>
      <c r="AI289" t="str">
        <f ca="1">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별의 계시</v>
      </c>
      <c r="AJ289">
        <v>1</v>
      </c>
      <c r="AK289"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v>
      </c>
      <c r="AL289" t="str">
        <f t="shared" ca="1" si="91"/>
        <v>{"dy":29,"sl":7,"tp":"fe","vl":"Equip4101","cn":1,"pt":"GO","pr":1100}</v>
      </c>
    </row>
    <row r="290" spans="1:38">
      <c r="A290">
        <v>29</v>
      </c>
      <c r="B290">
        <v>8</v>
      </c>
      <c r="C290">
        <f t="shared" si="84"/>
        <v>0</v>
      </c>
      <c r="D290">
        <f t="shared" ca="1" si="95"/>
        <v>0.1640645050074877</v>
      </c>
      <c r="E290">
        <f t="shared" ca="1" si="95"/>
        <v>0.76565236889970723</v>
      </c>
      <c r="F290">
        <f t="shared" ca="1" si="95"/>
        <v>0.34422322664945204</v>
      </c>
      <c r="G290">
        <f t="shared" ca="1" si="95"/>
        <v>0.70382951497308754</v>
      </c>
      <c r="H290">
        <f t="shared" ca="1" si="95"/>
        <v>0.23170393689051483</v>
      </c>
      <c r="I290">
        <f t="shared" ca="1" si="95"/>
        <v>0.99883434499209078</v>
      </c>
      <c r="M290" t="str">
        <f t="shared" ca="1" si="85"/>
        <v>삭제</v>
      </c>
      <c r="N290" t="str">
        <f t="shared" ca="1" si="86"/>
        <v>삭제</v>
      </c>
      <c r="O290" t="str">
        <f t="shared" ca="1" si="87"/>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INT(VLOOKUP($M290,$AN:$BA,MATCH($AX$1,$AN$1:$BA$1,0),0)*(VLOOKUP($N290,[2]ActorTable!$1:$1048576,MATCH("표준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VLOOKUP($M290,$AN:$BA,MATCH($AZ$1,$AN$1:$BA$1,0),0)+INT($H290*(VLOOKUP($M290,$AN:$BA,MATCH($BA$1,$AN$1:$BA$1,0),0)-VLOOKUP($M290,$AN:$BA,MATCH($AZ$1,$AN$1:$BA$1,0),0)+1))),
IF($M290="지정 캐릭터 PP",
  IF(AND(OR($B290=10,$B290=11),$M290=OFFSET($M290,-1,0)),OFFSET(Q290,-1,0),
    INT($O290*VLOOKUP($M290,$AN:$BA,MATCH($AX$1,$AN$1:$BA$1,0),0)*IF($O290&lt;=15,1,1+($O290-15)^0.5/8)*CHOOSE(MID($N290,7,1)+1,1,1.25,2))),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영웅등급"),VLOOKUP($M290,$AN:$BA,MATCH($AX$1,$AN$1:$BA$1,0),0),
IF(OR($M290="지정 캐릭터",IF(ISERROR(FIND("지정 캐릭터 LBP",$M290)),0,1)),
  IF(AND(OR($B290=10,$B290=11),$M290=OFFSET($M290,-1,0)),OFFSET(R290,-1,0),
    INT(VLOOKUP($M290,$AN:$BA,MATCH($AX$1,$AN$1:$BA$1,0),0)*(VLOOKUP($N290,[2]ActorTable!$1:$1048576,MATCH("표준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VLOOKUP($M290,$AN:$BA,MATCH($AX$1,$AN$1:$BA$1,0),0)+INT($I290*(VLOOKUP($M290,$AN:$BA,MATCH($AY$1,$AN$1:$BA$1,0),0)-VLOOKUP($M290,$AN:$BA,MATCH($AX$1,$AN$1:$BA$1,0),0)+1))),
IF($M290="지정 캐릭터 PP",
  IF(AND(OR($B290=10,$B290=11),$M290=OFFSET($M290,-1,0)),OFFSET(R290,-1,0),
    INT($O290*VLOOKUP($M290,$AN:$BA,MATCH($AX$1,$AN$1:$BA$1,0),0)*IF($O290&lt;=15,1,1+($O290-15)^0.5/8)*CHOOSE(MID($N290,7,1)+1,1,1.25,2)*(VLOOKUP($M290,$AN:$BA,MATCH($AY$1,$AN$1:$BA$1,0),0)+$I290*(VLOOKUP($M290,$AN:$BA,MATCH($AZ$1,$AN$1:$BA$1,0),0)-VLOOKUP($M290,$AN:$BA,MATCH($AY$1,$AN$1:$BA$1,0),0))))),
IF(OR($M290="안 지정 캐릭터 PP 일반등급",$M290="안 지정 캐릭터 PP 영웅등급"),
  IF(AND(OR($B290=10,$B290=11),$M290=OFFSET($M290,-1,0)),OFFSET(R290,-1,0),
    $O290*VLOOKUP($M290,$AN:$BA,MATCH($AX$1,$AN$1:$BA$1,0),0)),
"그외없음")))))))</f>
        <v>삭제</v>
      </c>
      <c r="S290" t="str">
        <f ca="1">IF(OR(ISNUMBER(N290),N290="삭제"),"",
IF(LEFT(N290,5)="Equip",
  IF($BN$1&lt;VLOOKUP(N290,[1]EquipTable!$1:$1048576,MATCH("업데이트순번",[1]EquipTable!$1:$1,0),0),"업데이트순번이상",""),
IF(LEFT(N290,5)="Actor",
  IF($BW$1&lt;VLOOKUP(N290,[2]ActorTable!$1:$1048576,MATCH("업데이트순번",[2]ActorTable!$1:$1,0),0),"업데이트순번이상",""),
"그외없음")))</f>
        <v/>
      </c>
      <c r="T290">
        <f t="shared" ca="1" si="88"/>
        <v>0</v>
      </c>
      <c r="AA290" t="str">
        <f t="shared" ca="1" si="89"/>
        <v/>
      </c>
      <c r="AH290" t="str">
        <f t="shared" si="90"/>
        <v/>
      </c>
      <c r="AI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
      </c>
      <c r="AJ290">
        <v>1</v>
      </c>
      <c r="AK290"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v>
      </c>
      <c r="AL290" t="str">
        <f t="shared" ca="1" si="91"/>
        <v>{"dy":29,"sl":8}</v>
      </c>
    </row>
    <row r="291" spans="1:38">
      <c r="A291">
        <v>29</v>
      </c>
      <c r="B291">
        <v>9</v>
      </c>
      <c r="C291">
        <f t="shared" si="84"/>
        <v>0</v>
      </c>
      <c r="D291">
        <f t="shared" ca="1" si="95"/>
        <v>0.78261107781242767</v>
      </c>
      <c r="E291">
        <f t="shared" ca="1" si="95"/>
        <v>0.52918778373579622</v>
      </c>
      <c r="F291">
        <f t="shared" ca="1" si="95"/>
        <v>0.55924463050083284</v>
      </c>
      <c r="G291">
        <f t="shared" ca="1" si="95"/>
        <v>0.5182002358625567</v>
      </c>
      <c r="H291">
        <f t="shared" ca="1" si="95"/>
        <v>0.43246777842852446</v>
      </c>
      <c r="I291">
        <f t="shared" ca="1" si="95"/>
        <v>4.0580954043907935E-2</v>
      </c>
      <c r="M291" t="str">
        <f t="shared" ca="1" si="85"/>
        <v>삭제</v>
      </c>
      <c r="N291" t="str">
        <f t="shared" ca="1" si="86"/>
        <v>삭제</v>
      </c>
      <c r="O291" t="str">
        <f t="shared" ca="1" si="87"/>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INT(VLOOKUP($M291,$AN:$BA,MATCH($AX$1,$AN$1:$BA$1,0),0)*(VLOOKUP($N291,[2]ActorTable!$1:$1048576,MATCH("표준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VLOOKUP($M291,$AN:$BA,MATCH($AZ$1,$AN$1:$BA$1,0),0)+INT($H291*(VLOOKUP($M291,$AN:$BA,MATCH($BA$1,$AN$1:$BA$1,0),0)-VLOOKUP($M291,$AN:$BA,MATCH($AZ$1,$AN$1:$BA$1,0),0)+1))),
IF($M291="지정 캐릭터 PP",
  IF(AND(OR($B291=10,$B291=11),$M291=OFFSET($M291,-1,0)),OFFSET(Q291,-1,0),
    INT($O291*VLOOKUP($M291,$AN:$BA,MATCH($AX$1,$AN$1:$BA$1,0),0)*IF($O291&lt;=15,1,1+($O291-15)^0.5/8)*CHOOSE(MID($N291,7,1)+1,1,1.25,2))),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영웅등급"),VLOOKUP($M291,$AN:$BA,MATCH($AX$1,$AN$1:$BA$1,0),0),
IF(OR($M291="지정 캐릭터",IF(ISERROR(FIND("지정 캐릭터 LBP",$M291)),0,1)),
  IF(AND(OR($B291=10,$B291=11),$M291=OFFSET($M291,-1,0)),OFFSET(R291,-1,0),
    INT(VLOOKUP($M291,$AN:$BA,MATCH($AX$1,$AN$1:$BA$1,0),0)*(VLOOKUP($N291,[2]ActorTable!$1:$1048576,MATCH("표준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VLOOKUP($M291,$AN:$BA,MATCH($AX$1,$AN$1:$BA$1,0),0)+INT($I291*(VLOOKUP($M291,$AN:$BA,MATCH($AY$1,$AN$1:$BA$1,0),0)-VLOOKUP($M291,$AN:$BA,MATCH($AX$1,$AN$1:$BA$1,0),0)+1))),
IF($M291="지정 캐릭터 PP",
  IF(AND(OR($B291=10,$B291=11),$M291=OFFSET($M291,-1,0)),OFFSET(R291,-1,0),
    INT($O291*VLOOKUP($M291,$AN:$BA,MATCH($AX$1,$AN$1:$BA$1,0),0)*IF($O291&lt;=15,1,1+($O291-15)^0.5/8)*CHOOSE(MID($N291,7,1)+1,1,1.25,2)*(VLOOKUP($M291,$AN:$BA,MATCH($AY$1,$AN$1:$BA$1,0),0)+$I291*(VLOOKUP($M291,$AN:$BA,MATCH($AZ$1,$AN$1:$BA$1,0),0)-VLOOKUP($M291,$AN:$BA,MATCH($AY$1,$AN$1:$BA$1,0),0))))),
IF(OR($M291="안 지정 캐릭터 PP 일반등급",$M291="안 지정 캐릭터 PP 영웅등급"),
  IF(AND(OR($B291=10,$B291=11),$M291=OFFSET($M291,-1,0)),OFFSET(R291,-1,0),
    $O291*VLOOKUP($M291,$AN:$BA,MATCH($AX$1,$AN$1:$BA$1,0),0)),
"그외없음")))))))</f>
        <v>삭제</v>
      </c>
      <c r="S291" t="str">
        <f ca="1">IF(OR(ISNUMBER(N291),N291="삭제"),"",
IF(LEFT(N291,5)="Equip",
  IF($BN$1&lt;VLOOKUP(N291,[1]EquipTable!$1:$1048576,MATCH("업데이트순번",[1]EquipTable!$1:$1,0),0),"업데이트순번이상",""),
IF(LEFT(N291,5)="Actor",
  IF($BW$1&lt;VLOOKUP(N291,[2]ActorTable!$1:$1048576,MATCH("업데이트순번",[2]ActorTable!$1:$1,0),0),"업데이트순번이상",""),
"그외없음")))</f>
        <v/>
      </c>
      <c r="T291">
        <f t="shared" ca="1" si="88"/>
        <v>0</v>
      </c>
      <c r="AA291" t="str">
        <f t="shared" ca="1" si="89"/>
        <v/>
      </c>
      <c r="AH291" t="str">
        <f t="shared" si="90"/>
        <v/>
      </c>
      <c r="AI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
      </c>
      <c r="AJ291">
        <v>1</v>
      </c>
      <c r="AK291"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v>
      </c>
      <c r="AL291" t="str">
        <f t="shared" ca="1" si="91"/>
        <v>{"dy":29,"sl":9}</v>
      </c>
    </row>
    <row r="292" spans="1:38">
      <c r="A292">
        <v>30</v>
      </c>
      <c r="B292">
        <v>0</v>
      </c>
      <c r="C292">
        <f t="shared" si="84"/>
        <v>0</v>
      </c>
      <c r="D292">
        <f t="shared" ref="D292:I301" ca="1" si="96">RAND()</f>
        <v>0.52834644584464696</v>
      </c>
      <c r="E292">
        <f t="shared" ca="1" si="96"/>
        <v>0.53044981724919482</v>
      </c>
      <c r="F292">
        <f t="shared" ca="1" si="96"/>
        <v>0.47621331345658846</v>
      </c>
      <c r="G292">
        <f t="shared" ca="1" si="96"/>
        <v>0.74507461500427308</v>
      </c>
      <c r="H292">
        <f t="shared" ca="1" si="96"/>
        <v>0.81109140380031064</v>
      </c>
      <c r="I292">
        <f t="shared" ca="1" si="96"/>
        <v>0.80959267035050753</v>
      </c>
      <c r="M292" t="str">
        <f t="shared" ca="1" si="85"/>
        <v>지정 장비</v>
      </c>
      <c r="N292" t="str">
        <f t="shared" ca="1" si="86"/>
        <v>Equip4301</v>
      </c>
      <c r="O292">
        <f t="shared" ca="1" si="87"/>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GO</v>
      </c>
      <c r="Q292" t="str">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INT(VLOOKUP($M292,$AN:$BA,MATCH($AX$1,$AN$1:$BA$1,0),0)*(VLOOKUP($N292,[2]ActorTable!$1:$1048576,MATCH("표준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VLOOKUP($M292,$AN:$BA,MATCH($AZ$1,$AN$1:$BA$1,0),0)+INT($H292*(VLOOKUP($M292,$AN:$BA,MATCH($BA$1,$AN$1:$BA$1,0),0)-VLOOKUP($M292,$AN:$BA,MATCH($AZ$1,$AN$1:$BA$1,0),0)+1))),
IF($M292="지정 캐릭터 PP",
  IF(AND(OR($B292=10,$B292=11),$M292=OFFSET($M292,-1,0)),OFFSET(Q292,-1,0),
    INT($O292*VLOOKUP($M292,$AN:$BA,MATCH($AX$1,$AN$1:$BA$1,0),0)*IF($O292&lt;=15,1,1+($O292-15)^0.5/8)*CHOOSE(MID($N292,7,1)+1,1,1.25,2))),
"그외없음")))))))</f>
        <v>삭제</v>
      </c>
      <c r="R292">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영웅등급"),VLOOKUP($M292,$AN:$BA,MATCH($AX$1,$AN$1:$BA$1,0),0),
IF(OR($M292="지정 캐릭터",IF(ISERROR(FIND("지정 캐릭터 LBP",$M292)),0,1)),
  IF(AND(OR($B292=10,$B292=11),$M292=OFFSET($M292,-1,0)),OFFSET(R292,-1,0),
    INT(VLOOKUP($M292,$AN:$BA,MATCH($AX$1,$AN$1:$BA$1,0),0)*(VLOOKUP($N292,[2]ActorTable!$1:$1048576,MATCH("표준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VLOOKUP($M292,$AN:$BA,MATCH($AX$1,$AN$1:$BA$1,0),0)+INT($I292*(VLOOKUP($M292,$AN:$BA,MATCH($AY$1,$AN$1:$BA$1,0),0)-VLOOKUP($M292,$AN:$BA,MATCH($AX$1,$AN$1:$BA$1,0),0)+1))),
IF($M292="지정 캐릭터 PP",
  IF(AND(OR($B292=10,$B292=11),$M292=OFFSET($M292,-1,0)),OFFSET(R292,-1,0),
    INT($O292*VLOOKUP($M292,$AN:$BA,MATCH($AX$1,$AN$1:$BA$1,0),0)*IF($O292&lt;=15,1,1+($O292-15)^0.5/8)*CHOOSE(MID($N292,7,1)+1,1,1.25,2)*(VLOOKUP($M292,$AN:$BA,MATCH($AY$1,$AN$1:$BA$1,0),0)+$I292*(VLOOKUP($M292,$AN:$BA,MATCH($AZ$1,$AN$1:$BA$1,0),0)-VLOOKUP($M292,$AN:$BA,MATCH($AY$1,$AN$1:$BA$1,0),0))))),
IF(OR($M292="안 지정 캐릭터 PP 일반등급",$M292="안 지정 캐릭터 PP 영웅등급"),
  IF(AND(OR($B292=10,$B292=11),$M292=OFFSET($M292,-1,0)),OFFSET(R292,-1,0),
    $O292*VLOOKUP($M292,$AN:$BA,MATCH($AX$1,$AN$1:$BA$1,0),0)),
"그외없음")))))))</f>
        <v>7800</v>
      </c>
      <c r="S292" t="str">
        <f ca="1">IF(OR(ISNUMBER(N292),N292="삭제"),"",
IF(LEFT(N292,5)="Equip",
  IF($BN$1&lt;VLOOKUP(N292,[1]EquipTable!$1:$1048576,MATCH("업데이트순번",[1]EquipTable!$1:$1,0),0),"업데이트순번이상",""),
IF(LEFT(N292,5)="Actor",
  IF($BW$1&lt;VLOOKUP(N292,[2]ActorTable!$1:$1048576,MATCH("업데이트순번",[2]ActorTable!$1:$1,0),0),"업데이트순번이상",""),
"그외없음")))</f>
        <v/>
      </c>
      <c r="T292">
        <f t="shared" ca="1" si="88"/>
        <v>0</v>
      </c>
      <c r="U292" t="s">
        <v>83</v>
      </c>
      <c r="V292" t="s">
        <v>220</v>
      </c>
      <c r="W292">
        <v>1</v>
      </c>
      <c r="X292" t="s">
        <v>129</v>
      </c>
      <c r="Z292">
        <v>3600</v>
      </c>
      <c r="AA292" t="str">
        <f t="shared" ca="1" si="89"/>
        <v>fe</v>
      </c>
      <c r="AB292" t="s">
        <v>83</v>
      </c>
      <c r="AC292" t="s">
        <v>212</v>
      </c>
      <c r="AD292">
        <v>1</v>
      </c>
      <c r="AE292" t="s">
        <v>129</v>
      </c>
      <c r="AG292">
        <v>700</v>
      </c>
      <c r="AH292" t="str">
        <f t="shared" si="90"/>
        <v/>
      </c>
      <c r="AI292" t="str">
        <f ca="1">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용기의 도끼</v>
      </c>
      <c r="AJ292">
        <v>1</v>
      </c>
      <c r="AK292"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v>
      </c>
      <c r="AL292" t="str">
        <f t="shared" ca="1" si="91"/>
        <v>{"dy":30,"sl":0,"tp":"fe","vl":"Equip0001","cn":1,"pt":"GO","pr":700}</v>
      </c>
    </row>
    <row r="293" spans="1:38">
      <c r="A293">
        <v>30</v>
      </c>
      <c r="B293">
        <v>1</v>
      </c>
      <c r="C293">
        <f t="shared" si="84"/>
        <v>0</v>
      </c>
      <c r="D293">
        <f t="shared" ca="1" si="96"/>
        <v>0.23523591937461386</v>
      </c>
      <c r="E293">
        <f t="shared" ca="1" si="96"/>
        <v>8.1728052147511332E-2</v>
      </c>
      <c r="F293">
        <f t="shared" ca="1" si="96"/>
        <v>0.29015542041748077</v>
      </c>
      <c r="G293">
        <f t="shared" ca="1" si="96"/>
        <v>0.39878361234919657</v>
      </c>
      <c r="H293">
        <f t="shared" ca="1" si="96"/>
        <v>0.73871700940455431</v>
      </c>
      <c r="I293">
        <f t="shared" ca="1" si="96"/>
        <v>5.4641716670099649E-3</v>
      </c>
      <c r="M293" t="str">
        <f t="shared" ca="1" si="85"/>
        <v>지정 장비</v>
      </c>
      <c r="N293" t="str">
        <f t="shared" ca="1" si="86"/>
        <v>Equip0301</v>
      </c>
      <c r="O293">
        <f t="shared" ca="1" si="87"/>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DI</v>
      </c>
      <c r="Q293" t="str">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INT(VLOOKUP($M293,$AN:$BA,MATCH($AX$1,$AN$1:$BA$1,0),0)*(VLOOKUP($N293,[2]ActorTable!$1:$1048576,MATCH("표준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VLOOKUP($M293,$AN:$BA,MATCH($AZ$1,$AN$1:$BA$1,0),0)+INT($H293*(VLOOKUP($M293,$AN:$BA,MATCH($BA$1,$AN$1:$BA$1,0),0)-VLOOKUP($M293,$AN:$BA,MATCH($AZ$1,$AN$1:$BA$1,0),0)+1))),
IF($M293="지정 캐릭터 PP",
  IF(AND(OR($B293=10,$B293=11),$M293=OFFSET($M293,-1,0)),OFFSET(Q293,-1,0),
    INT($O293*VLOOKUP($M293,$AN:$BA,MATCH($AX$1,$AN$1:$BA$1,0),0)*IF($O293&lt;=15,1,1+($O293-15)^0.5/8)*CHOOSE(MID($N293,7,1)+1,1,1.25,2))),
"그외없음")))))))</f>
        <v>삭제</v>
      </c>
      <c r="R293">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영웅등급"),VLOOKUP($M293,$AN:$BA,MATCH($AX$1,$AN$1:$BA$1,0),0),
IF(OR($M293="지정 캐릭터",IF(ISERROR(FIND("지정 캐릭터 LBP",$M293)),0,1)),
  IF(AND(OR($B293=10,$B293=11),$M293=OFFSET($M293,-1,0)),OFFSET(R293,-1,0),
    INT(VLOOKUP($M293,$AN:$BA,MATCH($AX$1,$AN$1:$BA$1,0),0)*(VLOOKUP($N293,[2]ActorTable!$1:$1048576,MATCH("표준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VLOOKUP($M293,$AN:$BA,MATCH($AX$1,$AN$1:$BA$1,0),0)+INT($I293*(VLOOKUP($M293,$AN:$BA,MATCH($AY$1,$AN$1:$BA$1,0),0)-VLOOKUP($M293,$AN:$BA,MATCH($AX$1,$AN$1:$BA$1,0),0)+1))),
IF($M293="지정 캐릭터 PP",
  IF(AND(OR($B293=10,$B293=11),$M293=OFFSET($M293,-1,0)),OFFSET(R293,-1,0),
    INT($O293*VLOOKUP($M293,$AN:$BA,MATCH($AX$1,$AN$1:$BA$1,0),0)*IF($O293&lt;=15,1,1+($O293-15)^0.5/8)*CHOOSE(MID($N293,7,1)+1,1,1.25,2)*(VLOOKUP($M293,$AN:$BA,MATCH($AY$1,$AN$1:$BA$1,0),0)+$I293*(VLOOKUP($M293,$AN:$BA,MATCH($AZ$1,$AN$1:$BA$1,0),0)-VLOOKUP($M293,$AN:$BA,MATCH($AY$1,$AN$1:$BA$1,0),0))))),
IF(OR($M293="안 지정 캐릭터 PP 일반등급",$M293="안 지정 캐릭터 PP 영웅등급"),
  IF(AND(OR($B293=10,$B293=11),$M293=OFFSET($M293,-1,0)),OFFSET(R293,-1,0),
    $O293*VLOOKUP($M293,$AN:$BA,MATCH($AX$1,$AN$1:$BA$1,0),0)),
"그외없음")))))))</f>
        <v>10</v>
      </c>
      <c r="S293" t="str">
        <f ca="1">IF(OR(ISNUMBER(N293),N293="삭제"),"",
IF(LEFT(N293,5)="Equip",
  IF($BN$1&lt;VLOOKUP(N293,[1]EquipTable!$1:$1048576,MATCH("업데이트순번",[1]EquipTable!$1:$1,0),0),"업데이트순번이상",""),
IF(LEFT(N293,5)="Actor",
  IF($BW$1&lt;VLOOKUP(N293,[2]ActorTable!$1:$1048576,MATCH("업데이트순번",[2]ActorTable!$1:$1,0),0),"업데이트순번이상",""),
"그외없음")))</f>
        <v/>
      </c>
      <c r="T293">
        <f t="shared" ca="1" si="88"/>
        <v>0</v>
      </c>
      <c r="U293" t="s">
        <v>83</v>
      </c>
      <c r="V293" t="s">
        <v>201</v>
      </c>
      <c r="W293">
        <v>1</v>
      </c>
      <c r="X293" t="s">
        <v>129</v>
      </c>
      <c r="Z293">
        <v>1000</v>
      </c>
      <c r="AA293" t="str">
        <f t="shared" ca="1" si="89"/>
        <v>fe</v>
      </c>
      <c r="AB293" t="s">
        <v>83</v>
      </c>
      <c r="AC293" t="s">
        <v>277</v>
      </c>
      <c r="AD293">
        <v>1</v>
      </c>
      <c r="AE293" t="s">
        <v>129</v>
      </c>
      <c r="AG293">
        <v>1800</v>
      </c>
      <c r="AH293" t="str">
        <f t="shared" si="90"/>
        <v/>
      </c>
      <c r="AI293" t="str">
        <f ca="1">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SMG28</v>
      </c>
      <c r="AJ293">
        <v>1</v>
      </c>
      <c r="AK293"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v>
      </c>
      <c r="AL293" t="str">
        <f t="shared" ca="1" si="91"/>
        <v>{"dy":30,"sl":1,"tp":"fe","vl":"Equip6002","cn":1,"pt":"GO","pr":1800}</v>
      </c>
    </row>
    <row r="294" spans="1:38">
      <c r="A294">
        <v>30</v>
      </c>
      <c r="B294">
        <v>2</v>
      </c>
      <c r="C294">
        <f t="shared" si="84"/>
        <v>0</v>
      </c>
      <c r="D294">
        <f t="shared" ca="1" si="96"/>
        <v>0.30590945655571133</v>
      </c>
      <c r="E294">
        <f t="shared" ca="1" si="96"/>
        <v>0.98409616192941718</v>
      </c>
      <c r="F294">
        <f t="shared" ca="1" si="96"/>
        <v>0.31965372699770456</v>
      </c>
      <c r="G294">
        <f t="shared" ca="1" si="96"/>
        <v>0.29496262299942722</v>
      </c>
      <c r="H294">
        <f t="shared" ca="1" si="96"/>
        <v>0.17294589659019277</v>
      </c>
      <c r="I294">
        <f t="shared" ca="1" si="96"/>
        <v>0.24979295224235853</v>
      </c>
      <c r="M294" t="str">
        <f t="shared" ca="1" si="85"/>
        <v>안 지정 캐릭터 PP 영웅등급</v>
      </c>
      <c r="N294">
        <f t="shared" ca="1" si="86"/>
        <v>98409</v>
      </c>
      <c r="O294">
        <f t="shared" ca="1" si="87"/>
        <v>14</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INT(VLOOKUP($M294,$AN:$BA,MATCH($AX$1,$AN$1:$BA$1,0),0)*(VLOOKUP($N294,[2]ActorTable!$1:$1048576,MATCH("표준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VLOOKUP($M294,$AN:$BA,MATCH($AZ$1,$AN$1:$BA$1,0),0)+INT($H294*(VLOOKUP($M294,$AN:$BA,MATCH($BA$1,$AN$1:$BA$1,0),0)-VLOOKUP($M294,$AN:$BA,MATCH($AZ$1,$AN$1:$BA$1,0),0)+1))),
IF($M294="지정 캐릭터 PP",
  IF(AND(OR($B294=10,$B294=11),$M294=OFFSET($M294,-1,0)),OFFSET(Q294,-1,0),
    INT($O294*VLOOKUP($M294,$AN:$BA,MATCH($AX$1,$AN$1:$BA$1,0),0)*IF($O294&lt;=15,1,1+($O294-15)^0.5/8)*CHOOSE(MID($N294,7,1)+1,1,1.25,2))),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영웅등급"),VLOOKUP($M294,$AN:$BA,MATCH($AX$1,$AN$1:$BA$1,0),0),
IF(OR($M294="지정 캐릭터",IF(ISERROR(FIND("지정 캐릭터 LBP",$M294)),0,1)),
  IF(AND(OR($B294=10,$B294=11),$M294=OFFSET($M294,-1,0)),OFFSET(R294,-1,0),
    INT(VLOOKUP($M294,$AN:$BA,MATCH($AX$1,$AN$1:$BA$1,0),0)*(VLOOKUP($N294,[2]ActorTable!$1:$1048576,MATCH("표준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VLOOKUP($M294,$AN:$BA,MATCH($AX$1,$AN$1:$BA$1,0),0)+INT($I294*(VLOOKUP($M294,$AN:$BA,MATCH($AY$1,$AN$1:$BA$1,0),0)-VLOOKUP($M294,$AN:$BA,MATCH($AX$1,$AN$1:$BA$1,0),0)+1))),
IF($M294="지정 캐릭터 PP",
  IF(AND(OR($B294=10,$B294=11),$M294=OFFSET($M294,-1,0)),OFFSET(R294,-1,0),
    INT($O294*VLOOKUP($M294,$AN:$BA,MATCH($AX$1,$AN$1:$BA$1,0),0)*IF($O294&lt;=15,1,1+($O294-15)^0.5/8)*CHOOSE(MID($N294,7,1)+1,1,1.25,2)*(VLOOKUP($M294,$AN:$BA,MATCH($AY$1,$AN$1:$BA$1,0),0)+$I294*(VLOOKUP($M294,$AN:$BA,MATCH($AZ$1,$AN$1:$BA$1,0),0)-VLOOKUP($M294,$AN:$BA,MATCH($AY$1,$AN$1:$BA$1,0),0))))),
IF(OR($M294="안 지정 캐릭터 PP 일반등급",$M294="안 지정 캐릭터 PP 영웅등급"),
  IF(AND(OR($B294=10,$B294=11),$M294=OFFSET($M294,-1,0)),OFFSET(R294,-1,0),
    $O294*VLOOKUP($M294,$AN:$BA,MATCH($AX$1,$AN$1:$BA$1,0),0)),
"그외없음")))))))</f>
        <v>1400</v>
      </c>
      <c r="S294" t="str">
        <f ca="1">IF(OR(ISNUMBER(N294),N294="삭제"),"",
IF(LEFT(N294,5)="Equip",
  IF($BN$1&lt;VLOOKUP(N294,[1]EquipTable!$1:$1048576,MATCH("업데이트순번",[1]EquipTable!$1:$1,0),0),"업데이트순번이상",""),
IF(LEFT(N294,5)="Actor",
  IF($BW$1&lt;VLOOKUP(N294,[2]ActorTable!$1:$1048576,MATCH("업데이트순번",[2]ActorTable!$1:$1,0),0),"업데이트순번이상",""),
"그외없음")))</f>
        <v/>
      </c>
      <c r="T294">
        <f t="shared" ca="1" si="88"/>
        <v>0</v>
      </c>
      <c r="U294" t="s">
        <v>92</v>
      </c>
      <c r="V294">
        <v>49002</v>
      </c>
      <c r="W294">
        <v>11</v>
      </c>
      <c r="X294" t="s">
        <v>129</v>
      </c>
      <c r="Z294">
        <v>1100</v>
      </c>
      <c r="AA294" t="str">
        <f t="shared" ca="1" si="89"/>
        <v>uph</v>
      </c>
      <c r="AB294" t="s">
        <v>92</v>
      </c>
      <c r="AC294">
        <v>4121</v>
      </c>
      <c r="AD294">
        <v>9</v>
      </c>
      <c r="AE294" t="s">
        <v>129</v>
      </c>
      <c r="AG294">
        <v>900</v>
      </c>
      <c r="AH294" t="str">
        <f t="shared" si="90"/>
        <v/>
      </c>
      <c r="AI294" t="str">
        <f>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
      </c>
      <c r="AJ294">
        <v>1</v>
      </c>
      <c r="AK294"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v>
      </c>
      <c r="AL294" t="str">
        <f t="shared" ca="1" si="91"/>
        <v>{"dy":30,"sl":2,"tp":"uph","vl":"4121","cn":9,"pt":"GO","pr":900}</v>
      </c>
    </row>
    <row r="295" spans="1:38">
      <c r="A295">
        <v>30</v>
      </c>
      <c r="B295">
        <v>3</v>
      </c>
      <c r="C295">
        <f t="shared" si="84"/>
        <v>0</v>
      </c>
      <c r="D295">
        <f t="shared" ca="1" si="96"/>
        <v>0.61451048960261867</v>
      </c>
      <c r="E295">
        <f t="shared" ca="1" si="96"/>
        <v>5.8744607474391364E-2</v>
      </c>
      <c r="F295">
        <f t="shared" ca="1" si="96"/>
        <v>0.27430417004111507</v>
      </c>
      <c r="G295">
        <f t="shared" ca="1" si="96"/>
        <v>0.25500658879647353</v>
      </c>
      <c r="H295">
        <f t="shared" ca="1" si="96"/>
        <v>0.70396046143261137</v>
      </c>
      <c r="I295">
        <f t="shared" ca="1" si="96"/>
        <v>0.69404984236943779</v>
      </c>
      <c r="M295" t="str">
        <f t="shared" ca="1" si="85"/>
        <v>안 지정 캐릭터 PP 일반등급</v>
      </c>
      <c r="N295">
        <f t="shared" ca="1" si="86"/>
        <v>5874</v>
      </c>
      <c r="O295">
        <f t="shared" ca="1" si="87"/>
        <v>9</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INT(VLOOKUP($M295,$AN:$BA,MATCH($AX$1,$AN$1:$BA$1,0),0)*(VLOOKUP($N295,[2]ActorTable!$1:$1048576,MATCH("표준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VLOOKUP($M295,$AN:$BA,MATCH($AZ$1,$AN$1:$BA$1,0),0)+INT($H295*(VLOOKUP($M295,$AN:$BA,MATCH($BA$1,$AN$1:$BA$1,0),0)-VLOOKUP($M295,$AN:$BA,MATCH($AZ$1,$AN$1:$BA$1,0),0)+1))),
IF($M295="지정 캐릭터 PP",
  IF(AND(OR($B295=10,$B295=11),$M295=OFFSET($M295,-1,0)),OFFSET(Q295,-1,0),
    INT($O295*VLOOKUP($M295,$AN:$BA,MATCH($AX$1,$AN$1:$BA$1,0),0)*IF($O295&lt;=15,1,1+($O295-15)^0.5/8)*CHOOSE(MID($N295,7,1)+1,1,1.25,2))),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영웅등급"),VLOOKUP($M295,$AN:$BA,MATCH($AX$1,$AN$1:$BA$1,0),0),
IF(OR($M295="지정 캐릭터",IF(ISERROR(FIND("지정 캐릭터 LBP",$M295)),0,1)),
  IF(AND(OR($B295=10,$B295=11),$M295=OFFSET($M295,-1,0)),OFFSET(R295,-1,0),
    INT(VLOOKUP($M295,$AN:$BA,MATCH($AX$1,$AN$1:$BA$1,0),0)*(VLOOKUP($N295,[2]ActorTable!$1:$1048576,MATCH("표준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VLOOKUP($M295,$AN:$BA,MATCH($AX$1,$AN$1:$BA$1,0),0)+INT($I295*(VLOOKUP($M295,$AN:$BA,MATCH($AY$1,$AN$1:$BA$1,0),0)-VLOOKUP($M295,$AN:$BA,MATCH($AX$1,$AN$1:$BA$1,0),0)+1))),
IF($M295="지정 캐릭터 PP",
  IF(AND(OR($B295=10,$B295=11),$M295=OFFSET($M295,-1,0)),OFFSET(R295,-1,0),
    INT($O295*VLOOKUP($M295,$AN:$BA,MATCH($AX$1,$AN$1:$BA$1,0),0)*IF($O295&lt;=15,1,1+($O295-15)^0.5/8)*CHOOSE(MID($N295,7,1)+1,1,1.25,2)*(VLOOKUP($M295,$AN:$BA,MATCH($AY$1,$AN$1:$BA$1,0),0)+$I295*(VLOOKUP($M295,$AN:$BA,MATCH($AZ$1,$AN$1:$BA$1,0),0)-VLOOKUP($M295,$AN:$BA,MATCH($AY$1,$AN$1:$BA$1,0),0))))),
IF(OR($M295="안 지정 캐릭터 PP 일반등급",$M295="안 지정 캐릭터 PP 영웅등급"),
  IF(AND(OR($B295=10,$B295=11),$M295=OFFSET($M295,-1,0)),OFFSET(R295,-1,0),
    $O295*VLOOKUP($M295,$AN:$BA,MATCH($AX$1,$AN$1:$BA$1,0),0)),
"그외없음")))))))</f>
        <v>900</v>
      </c>
      <c r="S295" t="str">
        <f ca="1">IF(OR(ISNUMBER(N295),N295="삭제"),"",
IF(LEFT(N295,5)="Equip",
  IF($BN$1&lt;VLOOKUP(N295,[1]EquipTable!$1:$1048576,MATCH("업데이트순번",[1]EquipTable!$1:$1,0),0),"업데이트순번이상",""),
IF(LEFT(N295,5)="Actor",
  IF($BW$1&lt;VLOOKUP(N295,[2]ActorTable!$1:$1048576,MATCH("업데이트순번",[2]ActorTable!$1:$1,0),0),"업데이트순번이상",""),
"그외없음")))</f>
        <v/>
      </c>
      <c r="T295">
        <f t="shared" ca="1" si="88"/>
        <v>0</v>
      </c>
      <c r="U295" t="s">
        <v>93</v>
      </c>
      <c r="V295">
        <v>73097</v>
      </c>
      <c r="W295">
        <v>13</v>
      </c>
      <c r="X295" t="s">
        <v>129</v>
      </c>
      <c r="Z295">
        <v>1300</v>
      </c>
      <c r="AA295" t="str">
        <f t="shared" ca="1" si="89"/>
        <v>upn</v>
      </c>
      <c r="AB295" t="s">
        <v>93</v>
      </c>
      <c r="AC295">
        <v>26429</v>
      </c>
      <c r="AD295">
        <v>10</v>
      </c>
      <c r="AE295" t="s">
        <v>129</v>
      </c>
      <c r="AG295">
        <v>1000</v>
      </c>
      <c r="AH295" t="str">
        <f t="shared" si="90"/>
        <v/>
      </c>
      <c r="AI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J295">
        <v>1</v>
      </c>
      <c r="AK295"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v>
      </c>
      <c r="AL295" t="str">
        <f t="shared" ca="1" si="91"/>
        <v>{"dy":30,"sl":3,"tp":"upn","vl":"26429","cn":10,"pt":"GO","pr":1000}</v>
      </c>
    </row>
    <row r="296" spans="1:38">
      <c r="A296">
        <v>30</v>
      </c>
      <c r="B296">
        <v>4</v>
      </c>
      <c r="C296">
        <f t="shared" si="84"/>
        <v>0</v>
      </c>
      <c r="D296">
        <f t="shared" ca="1" si="96"/>
        <v>0.96746491540359147</v>
      </c>
      <c r="E296">
        <f t="shared" ca="1" si="96"/>
        <v>0.88601309151877272</v>
      </c>
      <c r="F296">
        <f t="shared" ca="1" si="96"/>
        <v>0.16869062559978587</v>
      </c>
      <c r="G296">
        <f t="shared" ca="1" si="96"/>
        <v>0.34464919117792814</v>
      </c>
      <c r="H296">
        <f t="shared" ca="1" si="96"/>
        <v>0.27564827567049943</v>
      </c>
      <c r="I296">
        <f t="shared" ca="1" si="96"/>
        <v>0.81584424535561206</v>
      </c>
      <c r="M296" t="str">
        <f t="shared" ca="1" si="85"/>
        <v>안 지정 캐릭터 PP 일반등급</v>
      </c>
      <c r="N296">
        <f t="shared" ca="1" si="86"/>
        <v>88601</v>
      </c>
      <c r="O296">
        <f t="shared" ca="1" si="87"/>
        <v>14</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INT(VLOOKUP($M296,$AN:$BA,MATCH($AX$1,$AN$1:$BA$1,0),0)*(VLOOKUP($N296,[2]ActorTable!$1:$1048576,MATCH("표준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VLOOKUP($M296,$AN:$BA,MATCH($AZ$1,$AN$1:$BA$1,0),0)+INT($H296*(VLOOKUP($M296,$AN:$BA,MATCH($BA$1,$AN$1:$BA$1,0),0)-VLOOKUP($M296,$AN:$BA,MATCH($AZ$1,$AN$1:$BA$1,0),0)+1))),
IF($M296="지정 캐릭터 PP",
  IF(AND(OR($B296=10,$B296=11),$M296=OFFSET($M296,-1,0)),OFFSET(Q296,-1,0),
    INT($O296*VLOOKUP($M296,$AN:$BA,MATCH($AX$1,$AN$1:$BA$1,0),0)*IF($O296&lt;=15,1,1+($O296-15)^0.5/8)*CHOOSE(MID($N296,7,1)+1,1,1.25,2))),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영웅등급"),VLOOKUP($M296,$AN:$BA,MATCH($AX$1,$AN$1:$BA$1,0),0),
IF(OR($M296="지정 캐릭터",IF(ISERROR(FIND("지정 캐릭터 LBP",$M296)),0,1)),
  IF(AND(OR($B296=10,$B296=11),$M296=OFFSET($M296,-1,0)),OFFSET(R296,-1,0),
    INT(VLOOKUP($M296,$AN:$BA,MATCH($AX$1,$AN$1:$BA$1,0),0)*(VLOOKUP($N296,[2]ActorTable!$1:$1048576,MATCH("표준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VLOOKUP($M296,$AN:$BA,MATCH($AX$1,$AN$1:$BA$1,0),0)+INT($I296*(VLOOKUP($M296,$AN:$BA,MATCH($AY$1,$AN$1:$BA$1,0),0)-VLOOKUP($M296,$AN:$BA,MATCH($AX$1,$AN$1:$BA$1,0),0)+1))),
IF($M296="지정 캐릭터 PP",
  IF(AND(OR($B296=10,$B296=11),$M296=OFFSET($M296,-1,0)),OFFSET(R296,-1,0),
    INT($O296*VLOOKUP($M296,$AN:$BA,MATCH($AX$1,$AN$1:$BA$1,0),0)*IF($O296&lt;=15,1,1+($O296-15)^0.5/8)*CHOOSE(MID($N296,7,1)+1,1,1.25,2)*(VLOOKUP($M296,$AN:$BA,MATCH($AY$1,$AN$1:$BA$1,0),0)+$I296*(VLOOKUP($M296,$AN:$BA,MATCH($AZ$1,$AN$1:$BA$1,0),0)-VLOOKUP($M296,$AN:$BA,MATCH($AY$1,$AN$1:$BA$1,0),0))))),
IF(OR($M296="안 지정 캐릭터 PP 일반등급",$M296="안 지정 캐릭터 PP 영웅등급"),
  IF(AND(OR($B296=10,$B296=11),$M296=OFFSET($M296,-1,0)),OFFSET(R296,-1,0),
    $O296*VLOOKUP($M296,$AN:$BA,MATCH($AX$1,$AN$1:$BA$1,0),0)),
"그외없음")))))))</f>
        <v>1400</v>
      </c>
      <c r="S296" t="str">
        <f ca="1">IF(OR(ISNUMBER(N296),N296="삭제"),"",
IF(LEFT(N296,5)="Equip",
  IF($BN$1&lt;VLOOKUP(N296,[1]EquipTable!$1:$1048576,MATCH("업데이트순번",[1]EquipTable!$1:$1,0),0),"업데이트순번이상",""),
IF(LEFT(N296,5)="Actor",
  IF($BW$1&lt;VLOOKUP(N296,[2]ActorTable!$1:$1048576,MATCH("업데이트순번",[2]ActorTable!$1:$1,0),0),"업데이트순번이상",""),
"그외없음")))</f>
        <v/>
      </c>
      <c r="T296">
        <f t="shared" ca="1" si="88"/>
        <v>0</v>
      </c>
      <c r="U296" t="s">
        <v>93</v>
      </c>
      <c r="V296">
        <v>77217</v>
      </c>
      <c r="W296">
        <v>13</v>
      </c>
      <c r="X296" t="s">
        <v>129</v>
      </c>
      <c r="Z296">
        <v>1300</v>
      </c>
      <c r="AA296" t="str">
        <f t="shared" ca="1" si="89"/>
        <v>upn</v>
      </c>
      <c r="AB296" t="s">
        <v>93</v>
      </c>
      <c r="AC296">
        <v>62625</v>
      </c>
      <c r="AD296">
        <v>12</v>
      </c>
      <c r="AE296" t="s">
        <v>129</v>
      </c>
      <c r="AG296">
        <v>1200</v>
      </c>
      <c r="AH296" t="str">
        <f t="shared" si="90"/>
        <v/>
      </c>
      <c r="AI296" t="str">
        <f>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
      </c>
      <c r="AJ296">
        <v>1</v>
      </c>
      <c r="AK296"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v>
      </c>
      <c r="AL296" t="str">
        <f t="shared" ca="1" si="91"/>
        <v>{"dy":30,"sl":4,"tp":"upn","vl":"62625","cn":12,"pt":"GO","pr":1200}</v>
      </c>
    </row>
    <row r="297" spans="1:38">
      <c r="A297">
        <v>30</v>
      </c>
      <c r="B297">
        <v>5</v>
      </c>
      <c r="C297">
        <f t="shared" si="84"/>
        <v>0</v>
      </c>
      <c r="D297">
        <f t="shared" ca="1" si="96"/>
        <v>0.95862036058671163</v>
      </c>
      <c r="E297">
        <f t="shared" ca="1" si="96"/>
        <v>0.93215838808679685</v>
      </c>
      <c r="F297">
        <f t="shared" ca="1" si="96"/>
        <v>0.65466027064291887</v>
      </c>
      <c r="G297">
        <f t="shared" ca="1" si="96"/>
        <v>0.18402945212563293</v>
      </c>
      <c r="H297">
        <f t="shared" ca="1" si="96"/>
        <v>0.53321341225763941</v>
      </c>
      <c r="I297">
        <f t="shared" ca="1" si="96"/>
        <v>5.6628286071222611E-2</v>
      </c>
      <c r="M297" t="str">
        <f t="shared" ca="1" si="85"/>
        <v>안 지정 캐릭터 PP 일반등급</v>
      </c>
      <c r="N297">
        <f t="shared" ca="1" si="86"/>
        <v>93215</v>
      </c>
      <c r="O297">
        <f t="shared" ca="1" si="87"/>
        <v>14</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GO</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INT(VLOOKUP($M297,$AN:$BA,MATCH($AX$1,$AN$1:$BA$1,0),0)*(VLOOKUP($N297,[2]ActorTable!$1:$1048576,MATCH("표준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VLOOKUP($M297,$AN:$BA,MATCH($AZ$1,$AN$1:$BA$1,0),0)+INT($H297*(VLOOKUP($M297,$AN:$BA,MATCH($BA$1,$AN$1:$BA$1,0),0)-VLOOKUP($M297,$AN:$BA,MATCH($AZ$1,$AN$1:$BA$1,0),0)+1))),
IF($M297="지정 캐릭터 PP",
  IF(AND(OR($B297=10,$B297=11),$M297=OFFSET($M297,-1,0)),OFFSET(Q297,-1,0),
    INT($O297*VLOOKUP($M297,$AN:$BA,MATCH($AX$1,$AN$1:$BA$1,0),0)*IF($O297&lt;=15,1,1+($O297-15)^0.5/8)*CHOOSE(MID($N297,7,1)+1,1,1.25,2))),
"그외없음")))))))</f>
        <v>삭제</v>
      </c>
      <c r="R297">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영웅등급"),VLOOKUP($M297,$AN:$BA,MATCH($AX$1,$AN$1:$BA$1,0),0),
IF(OR($M297="지정 캐릭터",IF(ISERROR(FIND("지정 캐릭터 LBP",$M297)),0,1)),
  IF(AND(OR($B297=10,$B297=11),$M297=OFFSET($M297,-1,0)),OFFSET(R297,-1,0),
    INT(VLOOKUP($M297,$AN:$BA,MATCH($AX$1,$AN$1:$BA$1,0),0)*(VLOOKUP($N297,[2]ActorTable!$1:$1048576,MATCH("표준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VLOOKUP($M297,$AN:$BA,MATCH($AX$1,$AN$1:$BA$1,0),0)+INT($I297*(VLOOKUP($M297,$AN:$BA,MATCH($AY$1,$AN$1:$BA$1,0),0)-VLOOKUP($M297,$AN:$BA,MATCH($AX$1,$AN$1:$BA$1,0),0)+1))),
IF($M297="지정 캐릭터 PP",
  IF(AND(OR($B297=10,$B297=11),$M297=OFFSET($M297,-1,0)),OFFSET(R297,-1,0),
    INT($O297*VLOOKUP($M297,$AN:$BA,MATCH($AX$1,$AN$1:$BA$1,0),0)*IF($O297&lt;=15,1,1+($O297-15)^0.5/8)*CHOOSE(MID($N297,7,1)+1,1,1.25,2)*(VLOOKUP($M297,$AN:$BA,MATCH($AY$1,$AN$1:$BA$1,0),0)+$I297*(VLOOKUP($M297,$AN:$BA,MATCH($AZ$1,$AN$1:$BA$1,0),0)-VLOOKUP($M297,$AN:$BA,MATCH($AY$1,$AN$1:$BA$1,0),0))))),
IF(OR($M297="안 지정 캐릭터 PP 일반등급",$M297="안 지정 캐릭터 PP 영웅등급"),
  IF(AND(OR($B297=10,$B297=11),$M297=OFFSET($M297,-1,0)),OFFSET(R297,-1,0),
    $O297*VLOOKUP($M297,$AN:$BA,MATCH($AX$1,$AN$1:$BA$1,0),0)),
"그외없음")))))))</f>
        <v>1400</v>
      </c>
      <c r="S297" t="str">
        <f ca="1">IF(OR(ISNUMBER(N297),N297="삭제"),"",
IF(LEFT(N297,5)="Equip",
  IF($BN$1&lt;VLOOKUP(N297,[1]EquipTable!$1:$1048576,MATCH("업데이트순번",[1]EquipTable!$1:$1,0),0),"업데이트순번이상",""),
IF(LEFT(N297,5)="Actor",
  IF($BW$1&lt;VLOOKUP(N297,[2]ActorTable!$1:$1048576,MATCH("업데이트순번",[2]ActorTable!$1:$1,0),0),"업데이트순번이상",""),
"그외없음")))</f>
        <v/>
      </c>
      <c r="T297">
        <f t="shared" ca="1" si="88"/>
        <v>0</v>
      </c>
      <c r="U297" t="s">
        <v>83</v>
      </c>
      <c r="V297" t="s">
        <v>205</v>
      </c>
      <c r="W297">
        <v>1</v>
      </c>
      <c r="X297" t="s">
        <v>129</v>
      </c>
      <c r="Z297">
        <v>8000</v>
      </c>
      <c r="AA297" t="str">
        <f t="shared" ca="1" si="89"/>
        <v>upn</v>
      </c>
      <c r="AB297" t="s">
        <v>93</v>
      </c>
      <c r="AC297">
        <v>22920</v>
      </c>
      <c r="AD297">
        <v>10</v>
      </c>
      <c r="AE297" t="s">
        <v>129</v>
      </c>
      <c r="AG297">
        <v>1000</v>
      </c>
      <c r="AH297" t="str">
        <f t="shared" si="90"/>
        <v/>
      </c>
      <c r="AI297" t="str">
        <f>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
      </c>
      <c r="AJ297">
        <v>1</v>
      </c>
      <c r="AK297"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v>
      </c>
      <c r="AL297" t="str">
        <f t="shared" ca="1" si="91"/>
        <v>{"dy":30,"sl":5,"tp":"upn","vl":"22920","cn":10,"pt":"GO","pr":1000}</v>
      </c>
    </row>
    <row r="298" spans="1:38">
      <c r="A298">
        <v>30</v>
      </c>
      <c r="B298">
        <v>6</v>
      </c>
      <c r="C298">
        <f t="shared" si="84"/>
        <v>0</v>
      </c>
      <c r="D298">
        <f t="shared" ca="1" si="96"/>
        <v>0.75661591751243695</v>
      </c>
      <c r="E298">
        <f t="shared" ca="1" si="96"/>
        <v>0.5808098260765272</v>
      </c>
      <c r="F298">
        <f t="shared" ca="1" si="96"/>
        <v>0.97279586395527584</v>
      </c>
      <c r="G298">
        <f t="shared" ca="1" si="96"/>
        <v>0.96814076870748755</v>
      </c>
      <c r="H298">
        <f t="shared" ca="1" si="96"/>
        <v>0.21706866984391437</v>
      </c>
      <c r="I298">
        <f t="shared" ca="1" si="96"/>
        <v>0.38563431722129027</v>
      </c>
      <c r="M298" t="str">
        <f t="shared" ca="1" si="85"/>
        <v>지정 장비</v>
      </c>
      <c r="N298" t="str">
        <f t="shared" ca="1" si="86"/>
        <v>Equip6201</v>
      </c>
      <c r="O298">
        <f t="shared" ca="1" si="87"/>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GO</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INT(VLOOKUP($M298,$AN:$BA,MATCH($AX$1,$AN$1:$BA$1,0),0)*(VLOOKUP($N298,[2]ActorTable!$1:$1048576,MATCH("표준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VLOOKUP($M298,$AN:$BA,MATCH($AZ$1,$AN$1:$BA$1,0),0)+INT($H298*(VLOOKUP($M298,$AN:$BA,MATCH($BA$1,$AN$1:$BA$1,0),0)-VLOOKUP($M298,$AN:$BA,MATCH($AZ$1,$AN$1:$BA$1,0),0)+1))),
IF($M298="지정 캐릭터 PP",
  IF(AND(OR($B298=10,$B298=11),$M298=OFFSET($M298,-1,0)),OFFSET(Q298,-1,0),
    INT($O298*VLOOKUP($M298,$AN:$BA,MATCH($AX$1,$AN$1:$BA$1,0),0)*IF($O298&lt;=15,1,1+($O298-15)^0.5/8)*CHOOSE(MID($N298,7,1)+1,1,1.25,2))),
"그외없음")))))))</f>
        <v>삭제</v>
      </c>
      <c r="R298">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영웅등급"),VLOOKUP($M298,$AN:$BA,MATCH($AX$1,$AN$1:$BA$1,0),0),
IF(OR($M298="지정 캐릭터",IF(ISERROR(FIND("지정 캐릭터 LBP",$M298)),0,1)),
  IF(AND(OR($B298=10,$B298=11),$M298=OFFSET($M298,-1,0)),OFFSET(R298,-1,0),
    INT(VLOOKUP($M298,$AN:$BA,MATCH($AX$1,$AN$1:$BA$1,0),0)*(VLOOKUP($N298,[2]ActorTable!$1:$1048576,MATCH("표준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VLOOKUP($M298,$AN:$BA,MATCH($AX$1,$AN$1:$BA$1,0),0)+INT($I298*(VLOOKUP($M298,$AN:$BA,MATCH($AY$1,$AN$1:$BA$1,0),0)-VLOOKUP($M298,$AN:$BA,MATCH($AX$1,$AN$1:$BA$1,0),0)+1))),
IF($M298="지정 캐릭터 PP",
  IF(AND(OR($B298=10,$B298=11),$M298=OFFSET($M298,-1,0)),OFFSET(R298,-1,0),
    INT($O298*VLOOKUP($M298,$AN:$BA,MATCH($AX$1,$AN$1:$BA$1,0),0)*IF($O298&lt;=15,1,1+($O298-15)^0.5/8)*CHOOSE(MID($N298,7,1)+1,1,1.25,2)*(VLOOKUP($M298,$AN:$BA,MATCH($AY$1,$AN$1:$BA$1,0),0)+$I298*(VLOOKUP($M298,$AN:$BA,MATCH($AZ$1,$AN$1:$BA$1,0),0)-VLOOKUP($M298,$AN:$BA,MATCH($AY$1,$AN$1:$BA$1,0),0))))),
IF(OR($M298="안 지정 캐릭터 PP 일반등급",$M298="안 지정 캐릭터 PP 영웅등급"),
  IF(AND(OR($B298=10,$B298=11),$M298=OFFSET($M298,-1,0)),OFFSET(R298,-1,0),
    $O298*VLOOKUP($M298,$AN:$BA,MATCH($AX$1,$AN$1:$BA$1,0),0)),
"그외없음")))))))</f>
        <v>9300</v>
      </c>
      <c r="S298" t="str">
        <f ca="1">IF(OR(ISNUMBER(N298),N298="삭제"),"",
IF(LEFT(N298,5)="Equip",
  IF($BN$1&lt;VLOOKUP(N298,[1]EquipTable!$1:$1048576,MATCH("업데이트순번",[1]EquipTable!$1:$1,0),0),"업데이트순번이상",""),
IF(LEFT(N298,5)="Actor",
  IF($BW$1&lt;VLOOKUP(N298,[2]ActorTable!$1:$1048576,MATCH("업데이트순번",[2]ActorTable!$1:$1,0),0),"업데이트순번이상",""),
"그외없음")))</f>
        <v/>
      </c>
      <c r="T298">
        <f t="shared" ca="1" si="88"/>
        <v>0</v>
      </c>
      <c r="U298" t="s">
        <v>83</v>
      </c>
      <c r="V298" t="s">
        <v>117</v>
      </c>
      <c r="W298">
        <v>1</v>
      </c>
      <c r="X298" t="s">
        <v>129</v>
      </c>
      <c r="Z298">
        <v>1500</v>
      </c>
      <c r="AA298" t="str">
        <f t="shared" ca="1" si="89"/>
        <v>fe</v>
      </c>
      <c r="AB298" t="s">
        <v>83</v>
      </c>
      <c r="AC298" t="s">
        <v>275</v>
      </c>
      <c r="AD298">
        <v>1</v>
      </c>
      <c r="AE298" t="s">
        <v>129</v>
      </c>
      <c r="AG298">
        <v>3200</v>
      </c>
      <c r="AH298" t="str">
        <f t="shared" si="90"/>
        <v/>
      </c>
      <c r="AI298" t="str">
        <f ca="1">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용력의 방패</v>
      </c>
      <c r="AJ298">
        <v>1</v>
      </c>
      <c r="AK298"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v>
      </c>
      <c r="AL298" t="str">
        <f t="shared" ca="1" si="91"/>
        <v>{"dy":30,"sl":6,"tp":"fe","vl":"Equip7101","cn":1,"pt":"GO","pr":3200}</v>
      </c>
    </row>
    <row r="299" spans="1:38">
      <c r="A299">
        <v>30</v>
      </c>
      <c r="B299">
        <v>7</v>
      </c>
      <c r="C299">
        <f t="shared" si="84"/>
        <v>0</v>
      </c>
      <c r="D299">
        <f t="shared" ca="1" si="96"/>
        <v>0.52786496390749149</v>
      </c>
      <c r="E299">
        <f t="shared" ca="1" si="96"/>
        <v>0.37654966367689213</v>
      </c>
      <c r="F299">
        <f t="shared" ca="1" si="96"/>
        <v>7.3247122228342509E-2</v>
      </c>
      <c r="G299">
        <f t="shared" ca="1" si="96"/>
        <v>0.93839225104477586</v>
      </c>
      <c r="H299">
        <f t="shared" ca="1" si="96"/>
        <v>0.14016427744841287</v>
      </c>
      <c r="I299">
        <f t="shared" ca="1" si="96"/>
        <v>0.10586813177373111</v>
      </c>
      <c r="M299" t="str">
        <f t="shared" ca="1" si="85"/>
        <v>지정 장비</v>
      </c>
      <c r="N299" t="str">
        <f t="shared" ca="1" si="86"/>
        <v>Equip4201</v>
      </c>
      <c r="O299">
        <f t="shared" ca="1" si="87"/>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GO</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INT(VLOOKUP($M299,$AN:$BA,MATCH($AX$1,$AN$1:$BA$1,0),0)*(VLOOKUP($N299,[2]ActorTable!$1:$1048576,MATCH("표준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VLOOKUP($M299,$AN:$BA,MATCH($AZ$1,$AN$1:$BA$1,0),0)+INT($H299*(VLOOKUP($M299,$AN:$BA,MATCH($BA$1,$AN$1:$BA$1,0),0)-VLOOKUP($M299,$AN:$BA,MATCH($AZ$1,$AN$1:$BA$1,0),0)+1))),
IF($M299="지정 캐릭터 PP",
  IF(AND(OR($B299=10,$B299=11),$M299=OFFSET($M299,-1,0)),OFFSET(Q299,-1,0),
    INT($O299*VLOOKUP($M299,$AN:$BA,MATCH($AX$1,$AN$1:$BA$1,0),0)*IF($O299&lt;=15,1,1+($O299-15)^0.5/8)*CHOOSE(MID($N299,7,1)+1,1,1.25,2))),
"그외없음")))))))</f>
        <v>삭제</v>
      </c>
      <c r="R299">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영웅등급"),VLOOKUP($M299,$AN:$BA,MATCH($AX$1,$AN$1:$BA$1,0),0),
IF(OR($M299="지정 캐릭터",IF(ISERROR(FIND("지정 캐릭터 LBP",$M299)),0,1)),
  IF(AND(OR($B299=10,$B299=11),$M299=OFFSET($M299,-1,0)),OFFSET(R299,-1,0),
    INT(VLOOKUP($M299,$AN:$BA,MATCH($AX$1,$AN$1:$BA$1,0),0)*(VLOOKUP($N299,[2]ActorTable!$1:$1048576,MATCH("표준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VLOOKUP($M299,$AN:$BA,MATCH($AX$1,$AN$1:$BA$1,0),0)+INT($I299*(VLOOKUP($M299,$AN:$BA,MATCH($AY$1,$AN$1:$BA$1,0),0)-VLOOKUP($M299,$AN:$BA,MATCH($AX$1,$AN$1:$BA$1,0),0)+1))),
IF($M299="지정 캐릭터 PP",
  IF(AND(OR($B299=10,$B299=11),$M299=OFFSET($M299,-1,0)),OFFSET(R299,-1,0),
    INT($O299*VLOOKUP($M299,$AN:$BA,MATCH($AX$1,$AN$1:$BA$1,0),0)*IF($O299&lt;=15,1,1+($O299-15)^0.5/8)*CHOOSE(MID($N299,7,1)+1,1,1.25,2)*(VLOOKUP($M299,$AN:$BA,MATCH($AY$1,$AN$1:$BA$1,0),0)+$I299*(VLOOKUP($M299,$AN:$BA,MATCH($AZ$1,$AN$1:$BA$1,0),0)-VLOOKUP($M299,$AN:$BA,MATCH($AY$1,$AN$1:$BA$1,0),0))))),
IF(OR($M299="안 지정 캐릭터 PP 일반등급",$M299="안 지정 캐릭터 PP 영웅등급"),
  IF(AND(OR($B299=10,$B299=11),$M299=OFFSET($M299,-1,0)),OFFSET(R299,-1,0),
    $O299*VLOOKUP($M299,$AN:$BA,MATCH($AX$1,$AN$1:$BA$1,0),0)),
"그외없음")))))))</f>
        <v>2600</v>
      </c>
      <c r="S299" t="str">
        <f ca="1">IF(OR(ISNUMBER(N299),N299="삭제"),"",
IF(LEFT(N299,5)="Equip",
  IF($BN$1&lt;VLOOKUP(N299,[1]EquipTable!$1:$1048576,MATCH("업데이트순번",[1]EquipTable!$1:$1,0),0),"업데이트순번이상",""),
IF(LEFT(N299,5)="Actor",
  IF($BW$1&lt;VLOOKUP(N299,[2]ActorTable!$1:$1048576,MATCH("업데이트순번",[2]ActorTable!$1:$1,0),0),"업데이트순번이상",""),
"그외없음")))</f>
        <v/>
      </c>
      <c r="T299">
        <f t="shared" ca="1" si="88"/>
        <v>0</v>
      </c>
      <c r="U299" t="s">
        <v>83</v>
      </c>
      <c r="V299" t="s">
        <v>187</v>
      </c>
      <c r="W299">
        <v>1</v>
      </c>
      <c r="X299" t="s">
        <v>133</v>
      </c>
      <c r="Z299">
        <v>43</v>
      </c>
      <c r="AA299" t="str">
        <f t="shared" ca="1" si="89"/>
        <v>fe</v>
      </c>
      <c r="AB299" t="s">
        <v>83</v>
      </c>
      <c r="AC299" t="s">
        <v>187</v>
      </c>
      <c r="AD299">
        <v>1</v>
      </c>
      <c r="AE299" t="s">
        <v>129</v>
      </c>
      <c r="AG299">
        <v>29800</v>
      </c>
      <c r="AH299" t="str">
        <f t="shared" si="90"/>
        <v/>
      </c>
      <c r="AI299" t="str">
        <f ca="1">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M29 그레이트소드</v>
      </c>
      <c r="AJ299">
        <v>1</v>
      </c>
      <c r="AK299"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v>
      </c>
      <c r="AL299" t="str">
        <f t="shared" ca="1" si="91"/>
        <v>{"dy":30,"sl":7,"tp":"fe","vl":"Equip8201","cn":1,"pt":"GO","pr":29800}</v>
      </c>
    </row>
    <row r="300" spans="1:38">
      <c r="A300">
        <v>30</v>
      </c>
      <c r="B300">
        <v>8</v>
      </c>
      <c r="C300">
        <f t="shared" si="84"/>
        <v>0</v>
      </c>
      <c r="D300">
        <f t="shared" ca="1" si="96"/>
        <v>0.80502274264490747</v>
      </c>
      <c r="E300">
        <f t="shared" ca="1" si="96"/>
        <v>0.33680805730505847</v>
      </c>
      <c r="F300">
        <f t="shared" ca="1" si="96"/>
        <v>8.7905669160632027E-2</v>
      </c>
      <c r="G300">
        <f t="shared" ca="1" si="96"/>
        <v>0.1501359929206737</v>
      </c>
      <c r="H300">
        <f t="shared" ca="1" si="96"/>
        <v>0.65032451930310786</v>
      </c>
      <c r="I300">
        <f t="shared" ca="1" si="96"/>
        <v>0.69548945553441055</v>
      </c>
      <c r="M300" t="str">
        <f t="shared" ca="1" si="85"/>
        <v>삭제</v>
      </c>
      <c r="N300" t="str">
        <f t="shared" ca="1" si="86"/>
        <v>삭제</v>
      </c>
      <c r="O300" t="str">
        <f t="shared" ca="1" si="87"/>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INT(VLOOKUP($M300,$AN:$BA,MATCH($AX$1,$AN$1:$BA$1,0),0)*(VLOOKUP($N300,[2]ActorTable!$1:$1048576,MATCH("표준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VLOOKUP($M300,$AN:$BA,MATCH($AZ$1,$AN$1:$BA$1,0),0)+INT($H300*(VLOOKUP($M300,$AN:$BA,MATCH($BA$1,$AN$1:$BA$1,0),0)-VLOOKUP($M300,$AN:$BA,MATCH($AZ$1,$AN$1:$BA$1,0),0)+1))),
IF($M300="지정 캐릭터 PP",
  IF(AND(OR($B300=10,$B300=11),$M300=OFFSET($M300,-1,0)),OFFSET(Q300,-1,0),
    INT($O300*VLOOKUP($M300,$AN:$BA,MATCH($AX$1,$AN$1:$BA$1,0),0)*IF($O300&lt;=15,1,1+($O300-15)^0.5/8)*CHOOSE(MID($N300,7,1)+1,1,1.25,2))),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영웅등급"),VLOOKUP($M300,$AN:$BA,MATCH($AX$1,$AN$1:$BA$1,0),0),
IF(OR($M300="지정 캐릭터",IF(ISERROR(FIND("지정 캐릭터 LBP",$M300)),0,1)),
  IF(AND(OR($B300=10,$B300=11),$M300=OFFSET($M300,-1,0)),OFFSET(R300,-1,0),
    INT(VLOOKUP($M300,$AN:$BA,MATCH($AX$1,$AN$1:$BA$1,0),0)*(VLOOKUP($N300,[2]ActorTable!$1:$1048576,MATCH("표준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VLOOKUP($M300,$AN:$BA,MATCH($AX$1,$AN$1:$BA$1,0),0)+INT($I300*(VLOOKUP($M300,$AN:$BA,MATCH($AY$1,$AN$1:$BA$1,0),0)-VLOOKUP($M300,$AN:$BA,MATCH($AX$1,$AN$1:$BA$1,0),0)+1))),
IF($M300="지정 캐릭터 PP",
  IF(AND(OR($B300=10,$B300=11),$M300=OFFSET($M300,-1,0)),OFFSET(R300,-1,0),
    INT($O300*VLOOKUP($M300,$AN:$BA,MATCH($AX$1,$AN$1:$BA$1,0),0)*IF($O300&lt;=15,1,1+($O300-15)^0.5/8)*CHOOSE(MID($N300,7,1)+1,1,1.25,2)*(VLOOKUP($M300,$AN:$BA,MATCH($AY$1,$AN$1:$BA$1,0),0)+$I300*(VLOOKUP($M300,$AN:$BA,MATCH($AZ$1,$AN$1:$BA$1,0),0)-VLOOKUP($M300,$AN:$BA,MATCH($AY$1,$AN$1:$BA$1,0),0))))),
IF(OR($M300="안 지정 캐릭터 PP 일반등급",$M300="안 지정 캐릭터 PP 영웅등급"),
  IF(AND(OR($B300=10,$B300=11),$M300=OFFSET($M300,-1,0)),OFFSET(R300,-1,0),
    $O300*VLOOKUP($M300,$AN:$BA,MATCH($AX$1,$AN$1:$BA$1,0),0)),
"그외없음")))))))</f>
        <v>삭제</v>
      </c>
      <c r="S300" t="str">
        <f ca="1">IF(OR(ISNUMBER(N300),N300="삭제"),"",
IF(LEFT(N300,5)="Equip",
  IF($BN$1&lt;VLOOKUP(N300,[1]EquipTable!$1:$1048576,MATCH("업데이트순번",[1]EquipTable!$1:$1,0),0),"업데이트순번이상",""),
IF(LEFT(N300,5)="Actor",
  IF($BW$1&lt;VLOOKUP(N300,[2]ActorTable!$1:$1048576,MATCH("업데이트순번",[2]ActorTable!$1:$1,0),0),"업데이트순번이상",""),
"그외없음")))</f>
        <v/>
      </c>
      <c r="T300">
        <f t="shared" ca="1" si="88"/>
        <v>0</v>
      </c>
      <c r="AA300" t="str">
        <f t="shared" ca="1" si="89"/>
        <v/>
      </c>
      <c r="AH300" t="str">
        <f t="shared" si="90"/>
        <v/>
      </c>
      <c r="AI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J300">
        <v>1</v>
      </c>
      <c r="AK300"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v>
      </c>
      <c r="AL300" t="str">
        <f t="shared" ca="1" si="91"/>
        <v>{"dy":30,"sl":8}</v>
      </c>
    </row>
    <row r="301" spans="1:38">
      <c r="A301">
        <v>30</v>
      </c>
      <c r="B301">
        <v>9</v>
      </c>
      <c r="C301">
        <f t="shared" si="84"/>
        <v>0</v>
      </c>
      <c r="D301">
        <f t="shared" ca="1" si="96"/>
        <v>0.21798082922181561</v>
      </c>
      <c r="E301">
        <f t="shared" ca="1" si="96"/>
        <v>0.54933591152153538</v>
      </c>
      <c r="F301">
        <f t="shared" ca="1" si="96"/>
        <v>0.26291110053765732</v>
      </c>
      <c r="G301">
        <f t="shared" ca="1" si="96"/>
        <v>0.74439709474962745</v>
      </c>
      <c r="H301">
        <f t="shared" ca="1" si="96"/>
        <v>0.74601206833522171</v>
      </c>
      <c r="I301">
        <f t="shared" ca="1" si="96"/>
        <v>0.14929497191365604</v>
      </c>
      <c r="M301" t="str">
        <f t="shared" ca="1" si="85"/>
        <v>삭제</v>
      </c>
      <c r="N301" t="str">
        <f t="shared" ca="1" si="86"/>
        <v>삭제</v>
      </c>
      <c r="O301" t="str">
        <f t="shared" ca="1" si="87"/>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INT(VLOOKUP($M301,$AN:$BA,MATCH($AX$1,$AN$1:$BA$1,0),0)*(VLOOKUP($N301,[2]ActorTable!$1:$1048576,MATCH("표준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VLOOKUP($M301,$AN:$BA,MATCH($AZ$1,$AN$1:$BA$1,0),0)+INT($H301*(VLOOKUP($M301,$AN:$BA,MATCH($BA$1,$AN$1:$BA$1,0),0)-VLOOKUP($M301,$AN:$BA,MATCH($AZ$1,$AN$1:$BA$1,0),0)+1))),
IF($M301="지정 캐릭터 PP",
  IF(AND(OR($B301=10,$B301=11),$M301=OFFSET($M301,-1,0)),OFFSET(Q301,-1,0),
    INT($O301*VLOOKUP($M301,$AN:$BA,MATCH($AX$1,$AN$1:$BA$1,0),0)*IF($O301&lt;=15,1,1+($O301-15)^0.5/8)*CHOOSE(MID($N301,7,1)+1,1,1.25,2))),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영웅등급"),VLOOKUP($M301,$AN:$BA,MATCH($AX$1,$AN$1:$BA$1,0),0),
IF(OR($M301="지정 캐릭터",IF(ISERROR(FIND("지정 캐릭터 LBP",$M301)),0,1)),
  IF(AND(OR($B301=10,$B301=11),$M301=OFFSET($M301,-1,0)),OFFSET(R301,-1,0),
    INT(VLOOKUP($M301,$AN:$BA,MATCH($AX$1,$AN$1:$BA$1,0),0)*(VLOOKUP($N301,[2]ActorTable!$1:$1048576,MATCH("표준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VLOOKUP($M301,$AN:$BA,MATCH($AX$1,$AN$1:$BA$1,0),0)+INT($I301*(VLOOKUP($M301,$AN:$BA,MATCH($AY$1,$AN$1:$BA$1,0),0)-VLOOKUP($M301,$AN:$BA,MATCH($AX$1,$AN$1:$BA$1,0),0)+1))),
IF($M301="지정 캐릭터 PP",
  IF(AND(OR($B301=10,$B301=11),$M301=OFFSET($M301,-1,0)),OFFSET(R301,-1,0),
    INT($O301*VLOOKUP($M301,$AN:$BA,MATCH($AX$1,$AN$1:$BA$1,0),0)*IF($O301&lt;=15,1,1+($O301-15)^0.5/8)*CHOOSE(MID($N301,7,1)+1,1,1.25,2)*(VLOOKUP($M301,$AN:$BA,MATCH($AY$1,$AN$1:$BA$1,0),0)+$I301*(VLOOKUP($M301,$AN:$BA,MATCH($AZ$1,$AN$1:$BA$1,0),0)-VLOOKUP($M301,$AN:$BA,MATCH($AY$1,$AN$1:$BA$1,0),0))))),
IF(OR($M301="안 지정 캐릭터 PP 일반등급",$M301="안 지정 캐릭터 PP 영웅등급"),
  IF(AND(OR($B301=10,$B301=11),$M301=OFFSET($M301,-1,0)),OFFSET(R301,-1,0),
    $O301*VLOOKUP($M301,$AN:$BA,MATCH($AX$1,$AN$1:$BA$1,0),0)),
"그외없음")))))))</f>
        <v>삭제</v>
      </c>
      <c r="S301" t="str">
        <f ca="1">IF(OR(ISNUMBER(N301),N301="삭제"),"",
IF(LEFT(N301,5)="Equip",
  IF($BN$1&lt;VLOOKUP(N301,[1]EquipTable!$1:$1048576,MATCH("업데이트순번",[1]EquipTable!$1:$1,0),0),"업데이트순번이상",""),
IF(LEFT(N301,5)="Actor",
  IF($BW$1&lt;VLOOKUP(N301,[2]ActorTable!$1:$1048576,MATCH("업데이트순번",[2]ActorTable!$1:$1,0),0),"업데이트순번이상",""),
"그외없음")))</f>
        <v/>
      </c>
      <c r="T301">
        <f t="shared" ca="1" si="88"/>
        <v>0</v>
      </c>
      <c r="AA301" t="str">
        <f t="shared" ca="1" si="89"/>
        <v/>
      </c>
      <c r="AH301" t="str">
        <f t="shared" si="90"/>
        <v/>
      </c>
      <c r="AI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J301">
        <v>1</v>
      </c>
      <c r="AK301"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v>
      </c>
      <c r="AL301" t="str">
        <f t="shared" ca="1" si="91"/>
        <v>{"dy":30,"sl":9}</v>
      </c>
    </row>
    <row r="302" spans="1:38">
      <c r="A302">
        <v>31</v>
      </c>
      <c r="B302">
        <v>0</v>
      </c>
      <c r="C302">
        <f t="shared" si="84"/>
        <v>0</v>
      </c>
      <c r="D302">
        <f t="shared" ref="D302:I311" ca="1" si="97">RAND()</f>
        <v>0.43614173169797599</v>
      </c>
      <c r="E302">
        <f t="shared" ca="1" si="97"/>
        <v>0.44592353375330718</v>
      </c>
      <c r="F302">
        <f t="shared" ca="1" si="97"/>
        <v>0.81139361147633315</v>
      </c>
      <c r="G302">
        <f t="shared" ca="1" si="97"/>
        <v>0.86015470227499469</v>
      </c>
      <c r="H302">
        <f t="shared" ca="1" si="97"/>
        <v>0.82095831537574659</v>
      </c>
      <c r="I302">
        <f t="shared" ca="1" si="97"/>
        <v>0.53007498211452375</v>
      </c>
      <c r="M302" t="str">
        <f t="shared" ca="1" si="85"/>
        <v>지정 장비</v>
      </c>
      <c r="N302" t="str">
        <f t="shared" ca="1" si="86"/>
        <v>Equip4001</v>
      </c>
      <c r="O302">
        <f t="shared" ca="1" si="87"/>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GO</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INT(VLOOKUP($M302,$AN:$BA,MATCH($AX$1,$AN$1:$BA$1,0),0)*(VLOOKUP($N302,[2]ActorTable!$1:$1048576,MATCH("표준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VLOOKUP($M302,$AN:$BA,MATCH($AZ$1,$AN$1:$BA$1,0),0)+INT($H302*(VLOOKUP($M302,$AN:$BA,MATCH($BA$1,$AN$1:$BA$1,0),0)-VLOOKUP($M302,$AN:$BA,MATCH($AZ$1,$AN$1:$BA$1,0),0)+1))),
IF($M302="지정 캐릭터 PP",
  IF(AND(OR($B302=10,$B302=11),$M302=OFFSET($M302,-1,0)),OFFSET(Q302,-1,0),
    INT($O302*VLOOKUP($M302,$AN:$BA,MATCH($AX$1,$AN$1:$BA$1,0),0)*IF($O302&lt;=15,1,1+($O302-15)^0.5/8)*CHOOSE(MID($N302,7,1)+1,1,1.25,2))),
"그외없음")))))))</f>
        <v>삭제</v>
      </c>
      <c r="R302">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영웅등급"),VLOOKUP($M302,$AN:$BA,MATCH($AX$1,$AN$1:$BA$1,0),0),
IF(OR($M302="지정 캐릭터",IF(ISERROR(FIND("지정 캐릭터 LBP",$M302)),0,1)),
  IF(AND(OR($B302=10,$B302=11),$M302=OFFSET($M302,-1,0)),OFFSET(R302,-1,0),
    INT(VLOOKUP($M302,$AN:$BA,MATCH($AX$1,$AN$1:$BA$1,0),0)*(VLOOKUP($N302,[2]ActorTable!$1:$1048576,MATCH("표준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VLOOKUP($M302,$AN:$BA,MATCH($AX$1,$AN$1:$BA$1,0),0)+INT($I302*(VLOOKUP($M302,$AN:$BA,MATCH($AY$1,$AN$1:$BA$1,0),0)-VLOOKUP($M302,$AN:$BA,MATCH($AX$1,$AN$1:$BA$1,0),0)+1))),
IF($M302="지정 캐릭터 PP",
  IF(AND(OR($B302=10,$B302=11),$M302=OFFSET($M302,-1,0)),OFFSET(R302,-1,0),
    INT($O302*VLOOKUP($M302,$AN:$BA,MATCH($AX$1,$AN$1:$BA$1,0),0)*IF($O302&lt;=15,1,1+($O302-15)^0.5/8)*CHOOSE(MID($N302,7,1)+1,1,1.25,2)*(VLOOKUP($M302,$AN:$BA,MATCH($AY$1,$AN$1:$BA$1,0),0)+$I302*(VLOOKUP($M302,$AN:$BA,MATCH($AZ$1,$AN$1:$BA$1,0),0)-VLOOKUP($M302,$AN:$BA,MATCH($AY$1,$AN$1:$BA$1,0),0))))),
IF(OR($M302="안 지정 캐릭터 PP 일반등급",$M302="안 지정 캐릭터 PP 영웅등급"),
  IF(AND(OR($B302=10,$B302=11),$M302=OFFSET($M302,-1,0)),OFFSET(R302,-1,0),
    $O302*VLOOKUP($M302,$AN:$BA,MATCH($AX$1,$AN$1:$BA$1,0),0)),
"그외없음")))))))</f>
        <v>800</v>
      </c>
      <c r="S302" t="str">
        <f ca="1">IF(OR(ISNUMBER(N302),N302="삭제"),"",
IF(LEFT(N302,5)="Equip",
  IF($BN$1&lt;VLOOKUP(N302,[1]EquipTable!$1:$1048576,MATCH("업데이트순번",[1]EquipTable!$1:$1,0),0),"업데이트순번이상",""),
IF(LEFT(N302,5)="Actor",
  IF($BW$1&lt;VLOOKUP(N302,[2]ActorTable!$1:$1048576,MATCH("업데이트순번",[2]ActorTable!$1:$1,0),0),"업데이트순번이상",""),
"그외없음")))</f>
        <v/>
      </c>
      <c r="T302">
        <f t="shared" ca="1" si="88"/>
        <v>0</v>
      </c>
      <c r="U302" t="s">
        <v>83</v>
      </c>
      <c r="V302" t="s">
        <v>260</v>
      </c>
      <c r="W302">
        <v>1</v>
      </c>
      <c r="X302" t="s">
        <v>129</v>
      </c>
      <c r="Z302">
        <v>7500</v>
      </c>
      <c r="AA302" t="str">
        <f t="shared" ca="1" si="89"/>
        <v>bn</v>
      </c>
      <c r="AB302" t="s">
        <v>84</v>
      </c>
      <c r="AD302">
        <v>1</v>
      </c>
      <c r="AE302" t="s">
        <v>133</v>
      </c>
      <c r="AG302">
        <v>29</v>
      </c>
      <c r="AH302" t="str">
        <f t="shared" si="90"/>
        <v/>
      </c>
      <c r="AI302" t="str">
        <f>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
      </c>
      <c r="AJ302">
        <v>1</v>
      </c>
      <c r="AK302"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v>
      </c>
      <c r="AL302" t="str">
        <f t="shared" ca="1" si="91"/>
        <v>{"dy":31,"sl":0,"tp":"bn","cn":1,"pt":"DI","pr":29}</v>
      </c>
    </row>
    <row r="303" spans="1:38">
      <c r="A303">
        <v>31</v>
      </c>
      <c r="B303">
        <v>1</v>
      </c>
      <c r="C303">
        <f t="shared" si="84"/>
        <v>0</v>
      </c>
      <c r="D303">
        <f t="shared" ca="1" si="97"/>
        <v>0.58163909980773987</v>
      </c>
      <c r="E303">
        <f t="shared" ca="1" si="97"/>
        <v>0.45284069107143265</v>
      </c>
      <c r="F303">
        <f t="shared" ca="1" si="97"/>
        <v>0.10034237782715716</v>
      </c>
      <c r="G303">
        <f t="shared" ca="1" si="97"/>
        <v>0.10076671225947387</v>
      </c>
      <c r="H303">
        <f t="shared" ca="1" si="97"/>
        <v>7.8467888326180457E-2</v>
      </c>
      <c r="I303">
        <f t="shared" ca="1" si="97"/>
        <v>8.8149757156434694E-2</v>
      </c>
      <c r="M303" t="str">
        <f t="shared" ca="1" si="85"/>
        <v>지정 장비</v>
      </c>
      <c r="N303" t="str">
        <f t="shared" ca="1" si="86"/>
        <v>Equip4001</v>
      </c>
      <c r="O303">
        <f t="shared" ca="1" si="87"/>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GO</v>
      </c>
      <c r="Q303" t="str">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INT(VLOOKUP($M303,$AN:$BA,MATCH($AX$1,$AN$1:$BA$1,0),0)*(VLOOKUP($N303,[2]ActorTable!$1:$1048576,MATCH("표준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VLOOKUP($M303,$AN:$BA,MATCH($AZ$1,$AN$1:$BA$1,0),0)+INT($H303*(VLOOKUP($M303,$AN:$BA,MATCH($BA$1,$AN$1:$BA$1,0),0)-VLOOKUP($M303,$AN:$BA,MATCH($AZ$1,$AN$1:$BA$1,0),0)+1))),
IF($M303="지정 캐릭터 PP",
  IF(AND(OR($B303=10,$B303=11),$M303=OFFSET($M303,-1,0)),OFFSET(Q303,-1,0),
    INT($O303*VLOOKUP($M303,$AN:$BA,MATCH($AX$1,$AN$1:$BA$1,0),0)*IF($O303&lt;=15,1,1+($O303-15)^0.5/8)*CHOOSE(MID($N303,7,1)+1,1,1.25,2))),
"그외없음")))))))</f>
        <v>삭제</v>
      </c>
      <c r="R303">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영웅등급"),VLOOKUP($M303,$AN:$BA,MATCH($AX$1,$AN$1:$BA$1,0),0),
IF(OR($M303="지정 캐릭터",IF(ISERROR(FIND("지정 캐릭터 LBP",$M303)),0,1)),
  IF(AND(OR($B303=10,$B303=11),$M303=OFFSET($M303,-1,0)),OFFSET(R303,-1,0),
    INT(VLOOKUP($M303,$AN:$BA,MATCH($AX$1,$AN$1:$BA$1,0),0)*(VLOOKUP($N303,[2]ActorTable!$1:$1048576,MATCH("표준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VLOOKUP($M303,$AN:$BA,MATCH($AX$1,$AN$1:$BA$1,0),0)+INT($I303*(VLOOKUP($M303,$AN:$BA,MATCH($AY$1,$AN$1:$BA$1,0),0)-VLOOKUP($M303,$AN:$BA,MATCH($AX$1,$AN$1:$BA$1,0),0)+1))),
IF($M303="지정 캐릭터 PP",
  IF(AND(OR($B303=10,$B303=11),$M303=OFFSET($M303,-1,0)),OFFSET(R303,-1,0),
    INT($O303*VLOOKUP($M303,$AN:$BA,MATCH($AX$1,$AN$1:$BA$1,0),0)*IF($O303&lt;=15,1,1+($O303-15)^0.5/8)*CHOOSE(MID($N303,7,1)+1,1,1.25,2)*(VLOOKUP($M303,$AN:$BA,MATCH($AY$1,$AN$1:$BA$1,0),0)+$I303*(VLOOKUP($M303,$AN:$BA,MATCH($AZ$1,$AN$1:$BA$1,0),0)-VLOOKUP($M303,$AN:$BA,MATCH($AY$1,$AN$1:$BA$1,0),0))))),
IF(OR($M303="안 지정 캐릭터 PP 일반등급",$M303="안 지정 캐릭터 PP 영웅등급"),
  IF(AND(OR($B303=10,$B303=11),$M303=OFFSET($M303,-1,0)),OFFSET(R303,-1,0),
    $O303*VLOOKUP($M303,$AN:$BA,MATCH($AX$1,$AN$1:$BA$1,0),0)),
"그외없음")))))))</f>
        <v>600</v>
      </c>
      <c r="S303" t="str">
        <f ca="1">IF(OR(ISNUMBER(N303),N303="삭제"),"",
IF(LEFT(N303,5)="Equip",
  IF($BN$1&lt;VLOOKUP(N303,[1]EquipTable!$1:$1048576,MATCH("업데이트순번",[1]EquipTable!$1:$1,0),0),"업데이트순번이상",""),
IF(LEFT(N303,5)="Actor",
  IF($BW$1&lt;VLOOKUP(N303,[2]ActorTable!$1:$1048576,MATCH("업데이트순번",[2]ActorTable!$1:$1,0),0),"업데이트순번이상",""),
"그외없음")))</f>
        <v/>
      </c>
      <c r="T303">
        <f t="shared" ca="1" si="88"/>
        <v>0</v>
      </c>
      <c r="U303" t="s">
        <v>83</v>
      </c>
      <c r="V303" t="s">
        <v>190</v>
      </c>
      <c r="W303">
        <v>1</v>
      </c>
      <c r="X303" t="s">
        <v>129</v>
      </c>
      <c r="Z303">
        <v>3500</v>
      </c>
      <c r="AA303" t="str">
        <f t="shared" ca="1" si="89"/>
        <v>fe</v>
      </c>
      <c r="AB303" t="s">
        <v>83</v>
      </c>
      <c r="AC303" t="s">
        <v>201</v>
      </c>
      <c r="AD303">
        <v>1</v>
      </c>
      <c r="AE303" t="s">
        <v>129</v>
      </c>
      <c r="AG303">
        <v>1000</v>
      </c>
      <c r="AH303" t="str">
        <f t="shared" si="90"/>
        <v/>
      </c>
      <c r="AI303" t="str">
        <f ca="1">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몬스터 세포</v>
      </c>
      <c r="AJ303">
        <v>1</v>
      </c>
      <c r="AK303"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v>
      </c>
      <c r="AL303" t="str">
        <f t="shared" ca="1" si="91"/>
        <v>{"dy":31,"sl":1,"tp":"fe","vl":"Equip2102","cn":1,"pt":"GO","pr":1000}</v>
      </c>
    </row>
    <row r="304" spans="1:38">
      <c r="A304">
        <v>31</v>
      </c>
      <c r="B304">
        <v>2</v>
      </c>
      <c r="C304">
        <f t="shared" si="84"/>
        <v>0</v>
      </c>
      <c r="D304">
        <f t="shared" ca="1" si="97"/>
        <v>0.33706185407422817</v>
      </c>
      <c r="E304">
        <f t="shared" ca="1" si="97"/>
        <v>0.75020275341301956</v>
      </c>
      <c r="F304">
        <f t="shared" ca="1" si="97"/>
        <v>0.35913254612406698</v>
      </c>
      <c r="G304">
        <f t="shared" ca="1" si="97"/>
        <v>0.23613649665863667</v>
      </c>
      <c r="H304">
        <f t="shared" ca="1" si="97"/>
        <v>0.96597632621524931</v>
      </c>
      <c r="I304">
        <f t="shared" ca="1" si="97"/>
        <v>0.86256877117441444</v>
      </c>
      <c r="M304" t="str">
        <f t="shared" ca="1" si="85"/>
        <v>안 지정 캐릭터 PP 영웅등급</v>
      </c>
      <c r="N304">
        <f t="shared" ca="1" si="86"/>
        <v>75020</v>
      </c>
      <c r="O304">
        <f t="shared" ca="1" si="87"/>
        <v>13</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INT(VLOOKUP($M304,$AN:$BA,MATCH($AX$1,$AN$1:$BA$1,0),0)*(VLOOKUP($N304,[2]ActorTable!$1:$1048576,MATCH("표준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VLOOKUP($M304,$AN:$BA,MATCH($AZ$1,$AN$1:$BA$1,0),0)+INT($H304*(VLOOKUP($M304,$AN:$BA,MATCH($BA$1,$AN$1:$BA$1,0),0)-VLOOKUP($M304,$AN:$BA,MATCH($AZ$1,$AN$1:$BA$1,0),0)+1))),
IF($M304="지정 캐릭터 PP",
  IF(AND(OR($B304=10,$B304=11),$M304=OFFSET($M304,-1,0)),OFFSET(Q304,-1,0),
    INT($O304*VLOOKUP($M304,$AN:$BA,MATCH($AX$1,$AN$1:$BA$1,0),0)*IF($O304&lt;=15,1,1+($O304-15)^0.5/8)*CHOOSE(MID($N304,7,1)+1,1,1.25,2))),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영웅등급"),VLOOKUP($M304,$AN:$BA,MATCH($AX$1,$AN$1:$BA$1,0),0),
IF(OR($M304="지정 캐릭터",IF(ISERROR(FIND("지정 캐릭터 LBP",$M304)),0,1)),
  IF(AND(OR($B304=10,$B304=11),$M304=OFFSET($M304,-1,0)),OFFSET(R304,-1,0),
    INT(VLOOKUP($M304,$AN:$BA,MATCH($AX$1,$AN$1:$BA$1,0),0)*(VLOOKUP($N304,[2]ActorTable!$1:$1048576,MATCH("표준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VLOOKUP($M304,$AN:$BA,MATCH($AX$1,$AN$1:$BA$1,0),0)+INT($I304*(VLOOKUP($M304,$AN:$BA,MATCH($AY$1,$AN$1:$BA$1,0),0)-VLOOKUP($M304,$AN:$BA,MATCH($AX$1,$AN$1:$BA$1,0),0)+1))),
IF($M304="지정 캐릭터 PP",
  IF(AND(OR($B304=10,$B304=11),$M304=OFFSET($M304,-1,0)),OFFSET(R304,-1,0),
    INT($O304*VLOOKUP($M304,$AN:$BA,MATCH($AX$1,$AN$1:$BA$1,0),0)*IF($O304&lt;=15,1,1+($O304-15)^0.5/8)*CHOOSE(MID($N304,7,1)+1,1,1.25,2)*(VLOOKUP($M304,$AN:$BA,MATCH($AY$1,$AN$1:$BA$1,0),0)+$I304*(VLOOKUP($M304,$AN:$BA,MATCH($AZ$1,$AN$1:$BA$1,0),0)-VLOOKUP($M304,$AN:$BA,MATCH($AY$1,$AN$1:$BA$1,0),0))))),
IF(OR($M304="안 지정 캐릭터 PP 일반등급",$M304="안 지정 캐릭터 PP 영웅등급"),
  IF(AND(OR($B304=10,$B304=11),$M304=OFFSET($M304,-1,0)),OFFSET(R304,-1,0),
    $O304*VLOOKUP($M304,$AN:$BA,MATCH($AX$1,$AN$1:$BA$1,0),0)),
"그외없음")))))))</f>
        <v>1300</v>
      </c>
      <c r="S304" t="str">
        <f ca="1">IF(OR(ISNUMBER(N304),N304="삭제"),"",
IF(LEFT(N304,5)="Equip",
  IF($BN$1&lt;VLOOKUP(N304,[1]EquipTable!$1:$1048576,MATCH("업데이트순번",[1]EquipTable!$1:$1,0),0),"업데이트순번이상",""),
IF(LEFT(N304,5)="Actor",
  IF($BW$1&lt;VLOOKUP(N304,[2]ActorTable!$1:$1048576,MATCH("업데이트순번",[2]ActorTable!$1:$1,0),0),"업데이트순번이상",""),
"그외없음")))</f>
        <v/>
      </c>
      <c r="T304">
        <f t="shared" ca="1" si="88"/>
        <v>0</v>
      </c>
      <c r="U304" t="s">
        <v>92</v>
      </c>
      <c r="V304">
        <v>77307</v>
      </c>
      <c r="W304">
        <v>13</v>
      </c>
      <c r="X304" t="s">
        <v>129</v>
      </c>
      <c r="Z304">
        <v>1300</v>
      </c>
      <c r="AA304" t="str">
        <f t="shared" ca="1" si="89"/>
        <v>uph</v>
      </c>
      <c r="AB304" t="s">
        <v>92</v>
      </c>
      <c r="AC304">
        <v>42475</v>
      </c>
      <c r="AD304">
        <v>11</v>
      </c>
      <c r="AE304" t="s">
        <v>129</v>
      </c>
      <c r="AG304">
        <v>1100</v>
      </c>
      <c r="AH304" t="str">
        <f t="shared" si="90"/>
        <v/>
      </c>
      <c r="AI304" t="str">
        <f>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
      </c>
      <c r="AJ304">
        <v>1</v>
      </c>
      <c r="AK304"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v>
      </c>
      <c r="AL304" t="str">
        <f t="shared" ca="1" si="91"/>
        <v>{"dy":31,"sl":2,"tp":"uph","vl":"42475","cn":11,"pt":"GO","pr":1100}</v>
      </c>
    </row>
    <row r="305" spans="1:38">
      <c r="A305">
        <v>31</v>
      </c>
      <c r="B305">
        <v>3</v>
      </c>
      <c r="C305">
        <f t="shared" si="84"/>
        <v>0</v>
      </c>
      <c r="D305">
        <f t="shared" ca="1" si="97"/>
        <v>0.29104020500172789</v>
      </c>
      <c r="E305">
        <f t="shared" ca="1" si="97"/>
        <v>0.9135137955593553</v>
      </c>
      <c r="F305">
        <f t="shared" ca="1" si="97"/>
        <v>0.84424842169343106</v>
      </c>
      <c r="G305">
        <f t="shared" ca="1" si="97"/>
        <v>0.81684897943801205</v>
      </c>
      <c r="H305">
        <f t="shared" ca="1" si="97"/>
        <v>0.9753419551533441</v>
      </c>
      <c r="I305">
        <f t="shared" ca="1" si="97"/>
        <v>9.9654749446324575E-2</v>
      </c>
      <c r="M305" t="str">
        <f t="shared" ca="1" si="85"/>
        <v>안 지정 캐릭터 PP 일반등급</v>
      </c>
      <c r="N305">
        <f t="shared" ca="1" si="86"/>
        <v>91351</v>
      </c>
      <c r="O305">
        <f t="shared" ca="1" si="87"/>
        <v>14</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INT(VLOOKUP($M305,$AN:$BA,MATCH($AX$1,$AN$1:$BA$1,0),0)*(VLOOKUP($N305,[2]ActorTable!$1:$1048576,MATCH("표준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VLOOKUP($M305,$AN:$BA,MATCH($AZ$1,$AN$1:$BA$1,0),0)+INT($H305*(VLOOKUP($M305,$AN:$BA,MATCH($BA$1,$AN$1:$BA$1,0),0)-VLOOKUP($M305,$AN:$BA,MATCH($AZ$1,$AN$1:$BA$1,0),0)+1))),
IF($M305="지정 캐릭터 PP",
  IF(AND(OR($B305=10,$B305=11),$M305=OFFSET($M305,-1,0)),OFFSET(Q305,-1,0),
    INT($O305*VLOOKUP($M305,$AN:$BA,MATCH($AX$1,$AN$1:$BA$1,0),0)*IF($O305&lt;=15,1,1+($O305-15)^0.5/8)*CHOOSE(MID($N305,7,1)+1,1,1.25,2))),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영웅등급"),VLOOKUP($M305,$AN:$BA,MATCH($AX$1,$AN$1:$BA$1,0),0),
IF(OR($M305="지정 캐릭터",IF(ISERROR(FIND("지정 캐릭터 LBP",$M305)),0,1)),
  IF(AND(OR($B305=10,$B305=11),$M305=OFFSET($M305,-1,0)),OFFSET(R305,-1,0),
    INT(VLOOKUP($M305,$AN:$BA,MATCH($AX$1,$AN$1:$BA$1,0),0)*(VLOOKUP($N305,[2]ActorTable!$1:$1048576,MATCH("표준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VLOOKUP($M305,$AN:$BA,MATCH($AX$1,$AN$1:$BA$1,0),0)+INT($I305*(VLOOKUP($M305,$AN:$BA,MATCH($AY$1,$AN$1:$BA$1,0),0)-VLOOKUP($M305,$AN:$BA,MATCH($AX$1,$AN$1:$BA$1,0),0)+1))),
IF($M305="지정 캐릭터 PP",
  IF(AND(OR($B305=10,$B305=11),$M305=OFFSET($M305,-1,0)),OFFSET(R305,-1,0),
    INT($O305*VLOOKUP($M305,$AN:$BA,MATCH($AX$1,$AN$1:$BA$1,0),0)*IF($O305&lt;=15,1,1+($O305-15)^0.5/8)*CHOOSE(MID($N305,7,1)+1,1,1.25,2)*(VLOOKUP($M305,$AN:$BA,MATCH($AY$1,$AN$1:$BA$1,0),0)+$I305*(VLOOKUP($M305,$AN:$BA,MATCH($AZ$1,$AN$1:$BA$1,0),0)-VLOOKUP($M305,$AN:$BA,MATCH($AY$1,$AN$1:$BA$1,0),0))))),
IF(OR($M305="안 지정 캐릭터 PP 일반등급",$M305="안 지정 캐릭터 PP 영웅등급"),
  IF(AND(OR($B305=10,$B305=11),$M305=OFFSET($M305,-1,0)),OFFSET(R305,-1,0),
    $O305*VLOOKUP($M305,$AN:$BA,MATCH($AX$1,$AN$1:$BA$1,0),0)),
"그외없음")))))))</f>
        <v>1400</v>
      </c>
      <c r="S305" t="str">
        <f ca="1">IF(OR(ISNUMBER(N305),N305="삭제"),"",
IF(LEFT(N305,5)="Equip",
  IF($BN$1&lt;VLOOKUP(N305,[1]EquipTable!$1:$1048576,MATCH("업데이트순번",[1]EquipTable!$1:$1,0),0),"업데이트순번이상",""),
IF(LEFT(N305,5)="Actor",
  IF($BW$1&lt;VLOOKUP(N305,[2]ActorTable!$1:$1048576,MATCH("업데이트순번",[2]ActorTable!$1:$1,0),0),"업데이트순번이상",""),
"그외없음")))</f>
        <v/>
      </c>
      <c r="T305">
        <f t="shared" ca="1" si="88"/>
        <v>0</v>
      </c>
      <c r="U305" t="s">
        <v>93</v>
      </c>
      <c r="V305">
        <v>31922</v>
      </c>
      <c r="W305">
        <v>10</v>
      </c>
      <c r="X305" t="s">
        <v>129</v>
      </c>
      <c r="Z305">
        <v>1000</v>
      </c>
      <c r="AA305" t="str">
        <f t="shared" ca="1" si="89"/>
        <v>upn</v>
      </c>
      <c r="AB305" t="s">
        <v>93</v>
      </c>
      <c r="AC305">
        <v>9817</v>
      </c>
      <c r="AD305">
        <v>9</v>
      </c>
      <c r="AE305" t="s">
        <v>129</v>
      </c>
      <c r="AG305">
        <v>900</v>
      </c>
      <c r="AH305" t="str">
        <f t="shared" si="90"/>
        <v/>
      </c>
      <c r="AI305" t="str">
        <f>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
      </c>
      <c r="AJ305">
        <v>1</v>
      </c>
      <c r="AK305"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v>
      </c>
      <c r="AL305" t="str">
        <f t="shared" ca="1" si="91"/>
        <v>{"dy":31,"sl":3,"tp":"upn","vl":"9817","cn":9,"pt":"GO","pr":900}</v>
      </c>
    </row>
    <row r="306" spans="1:38">
      <c r="A306">
        <v>31</v>
      </c>
      <c r="B306">
        <v>4</v>
      </c>
      <c r="C306">
        <f t="shared" si="84"/>
        <v>0</v>
      </c>
      <c r="D306">
        <f t="shared" ca="1" si="97"/>
        <v>2.5436649559017588E-2</v>
      </c>
      <c r="E306">
        <f t="shared" ca="1" si="97"/>
        <v>0.83600535002149456</v>
      </c>
      <c r="F306">
        <f t="shared" ca="1" si="97"/>
        <v>0.94480820783441599</v>
      </c>
      <c r="G306">
        <f t="shared" ca="1" si="97"/>
        <v>0.33453657375111079</v>
      </c>
      <c r="H306">
        <f t="shared" ca="1" si="97"/>
        <v>0.47510217551514622</v>
      </c>
      <c r="I306">
        <f t="shared" ca="1" si="97"/>
        <v>0.14677260813377369</v>
      </c>
      <c r="M306" t="str">
        <f t="shared" ca="1" si="85"/>
        <v>안 지정 캐릭터 PP 일반등급</v>
      </c>
      <c r="N306">
        <f t="shared" ca="1" si="86"/>
        <v>83600</v>
      </c>
      <c r="O306">
        <f t="shared" ca="1" si="87"/>
        <v>14</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INT(VLOOKUP($M306,$AN:$BA,MATCH($AX$1,$AN$1:$BA$1,0),0)*(VLOOKUP($N306,[2]ActorTable!$1:$1048576,MATCH("표준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VLOOKUP($M306,$AN:$BA,MATCH($AZ$1,$AN$1:$BA$1,0),0)+INT($H306*(VLOOKUP($M306,$AN:$BA,MATCH($BA$1,$AN$1:$BA$1,0),0)-VLOOKUP($M306,$AN:$BA,MATCH($AZ$1,$AN$1:$BA$1,0),0)+1))),
IF($M306="지정 캐릭터 PP",
  IF(AND(OR($B306=10,$B306=11),$M306=OFFSET($M306,-1,0)),OFFSET(Q306,-1,0),
    INT($O306*VLOOKUP($M306,$AN:$BA,MATCH($AX$1,$AN$1:$BA$1,0),0)*IF($O306&lt;=15,1,1+($O306-15)^0.5/8)*CHOOSE(MID($N306,7,1)+1,1,1.25,2))),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영웅등급"),VLOOKUP($M306,$AN:$BA,MATCH($AX$1,$AN$1:$BA$1,0),0),
IF(OR($M306="지정 캐릭터",IF(ISERROR(FIND("지정 캐릭터 LBP",$M306)),0,1)),
  IF(AND(OR($B306=10,$B306=11),$M306=OFFSET($M306,-1,0)),OFFSET(R306,-1,0),
    INT(VLOOKUP($M306,$AN:$BA,MATCH($AX$1,$AN$1:$BA$1,0),0)*(VLOOKUP($N306,[2]ActorTable!$1:$1048576,MATCH("표준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VLOOKUP($M306,$AN:$BA,MATCH($AX$1,$AN$1:$BA$1,0),0)+INT($I306*(VLOOKUP($M306,$AN:$BA,MATCH($AY$1,$AN$1:$BA$1,0),0)-VLOOKUP($M306,$AN:$BA,MATCH($AX$1,$AN$1:$BA$1,0),0)+1))),
IF($M306="지정 캐릭터 PP",
  IF(AND(OR($B306=10,$B306=11),$M306=OFFSET($M306,-1,0)),OFFSET(R306,-1,0),
    INT($O306*VLOOKUP($M306,$AN:$BA,MATCH($AX$1,$AN$1:$BA$1,0),0)*IF($O306&lt;=15,1,1+($O306-15)^0.5/8)*CHOOSE(MID($N306,7,1)+1,1,1.25,2)*(VLOOKUP($M306,$AN:$BA,MATCH($AY$1,$AN$1:$BA$1,0),0)+$I306*(VLOOKUP($M306,$AN:$BA,MATCH($AZ$1,$AN$1:$BA$1,0),0)-VLOOKUP($M306,$AN:$BA,MATCH($AY$1,$AN$1:$BA$1,0),0))))),
IF(OR($M306="안 지정 캐릭터 PP 일반등급",$M306="안 지정 캐릭터 PP 영웅등급"),
  IF(AND(OR($B306=10,$B306=11),$M306=OFFSET($M306,-1,0)),OFFSET(R306,-1,0),
    $O306*VLOOKUP($M306,$AN:$BA,MATCH($AX$1,$AN$1:$BA$1,0),0)),
"그외없음")))))))</f>
        <v>1400</v>
      </c>
      <c r="S306" t="str">
        <f ca="1">IF(OR(ISNUMBER(N306),N306="삭제"),"",
IF(LEFT(N306,5)="Equip",
  IF($BN$1&lt;VLOOKUP(N306,[1]EquipTable!$1:$1048576,MATCH("업데이트순번",[1]EquipTable!$1:$1,0),0),"업데이트순번이상",""),
IF(LEFT(N306,5)="Actor",
  IF($BW$1&lt;VLOOKUP(N306,[2]ActorTable!$1:$1048576,MATCH("업데이트순번",[2]ActorTable!$1:$1,0),0),"업데이트순번이상",""),
"그외없음")))</f>
        <v/>
      </c>
      <c r="T306">
        <f t="shared" ca="1" si="88"/>
        <v>0</v>
      </c>
      <c r="U306" t="s">
        <v>93</v>
      </c>
      <c r="V306">
        <v>20856</v>
      </c>
      <c r="W306">
        <v>10</v>
      </c>
      <c r="X306" t="s">
        <v>129</v>
      </c>
      <c r="Z306">
        <v>1000</v>
      </c>
      <c r="AA306" t="str">
        <f t="shared" ca="1" si="89"/>
        <v>upn</v>
      </c>
      <c r="AB306" t="s">
        <v>93</v>
      </c>
      <c r="AC306">
        <v>28048</v>
      </c>
      <c r="AD306">
        <v>10</v>
      </c>
      <c r="AE306" t="s">
        <v>129</v>
      </c>
      <c r="AG306">
        <v>1000</v>
      </c>
      <c r="AH306" t="str">
        <f t="shared" si="90"/>
        <v/>
      </c>
      <c r="AI306" t="str">
        <f>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
      </c>
      <c r="AJ306">
        <v>1</v>
      </c>
      <c r="AK306"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v>
      </c>
      <c r="AL306" t="str">
        <f t="shared" ca="1" si="91"/>
        <v>{"dy":31,"sl":4,"tp":"upn","vl":"28048","cn":10,"pt":"GO","pr":1000}</v>
      </c>
    </row>
    <row r="307" spans="1:38">
      <c r="A307">
        <v>31</v>
      </c>
      <c r="B307">
        <v>5</v>
      </c>
      <c r="C307">
        <f t="shared" si="84"/>
        <v>0</v>
      </c>
      <c r="D307">
        <f t="shared" ca="1" si="97"/>
        <v>0.28978652010109396</v>
      </c>
      <c r="E307">
        <f t="shared" ca="1" si="97"/>
        <v>1.8466577436657139E-2</v>
      </c>
      <c r="F307">
        <f t="shared" ca="1" si="97"/>
        <v>0.51325829669290424</v>
      </c>
      <c r="G307">
        <f t="shared" ca="1" si="97"/>
        <v>0.39291546816119793</v>
      </c>
      <c r="H307">
        <f t="shared" ca="1" si="97"/>
        <v>0.30502519797957273</v>
      </c>
      <c r="I307">
        <f t="shared" ca="1" si="97"/>
        <v>0.49356929022175833</v>
      </c>
      <c r="M307" t="str">
        <f t="shared" ca="1" si="85"/>
        <v>지정 장비</v>
      </c>
      <c r="N307" t="str">
        <f t="shared" ca="1" si="86"/>
        <v>Equip0002</v>
      </c>
      <c r="O307">
        <f t="shared" ca="1" si="87"/>
        <v>1</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INT(VLOOKUP($M307,$AN:$BA,MATCH($AX$1,$AN$1:$BA$1,0),0)*(VLOOKUP($N307,[2]ActorTable!$1:$1048576,MATCH("표준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VLOOKUP($M307,$AN:$BA,MATCH($AZ$1,$AN$1:$BA$1,0),0)+INT($H307*(VLOOKUP($M307,$AN:$BA,MATCH($BA$1,$AN$1:$BA$1,0),0)-VLOOKUP($M307,$AN:$BA,MATCH($AZ$1,$AN$1:$BA$1,0),0)+1))),
IF($M307="지정 캐릭터 PP",
  IF(AND(OR($B307=10,$B307=11),$M307=OFFSET($M307,-1,0)),OFFSET(Q307,-1,0),
    INT($O307*VLOOKUP($M307,$AN:$BA,MATCH($AX$1,$AN$1:$BA$1,0),0)*IF($O307&lt;=15,1,1+($O307-15)^0.5/8)*CHOOSE(MID($N307,7,1)+1,1,1.25,2))),
"그외없음")))))))</f>
        <v>삭제</v>
      </c>
      <c r="R307">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영웅등급"),VLOOKUP($M307,$AN:$BA,MATCH($AX$1,$AN$1:$BA$1,0),0),
IF(OR($M307="지정 캐릭터",IF(ISERROR(FIND("지정 캐릭터 LBP",$M307)),0,1)),
  IF(AND(OR($B307=10,$B307=11),$M307=OFFSET($M307,-1,0)),OFFSET(R307,-1,0),
    INT(VLOOKUP($M307,$AN:$BA,MATCH($AX$1,$AN$1:$BA$1,0),0)*(VLOOKUP($N307,[2]ActorTable!$1:$1048576,MATCH("표준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VLOOKUP($M307,$AN:$BA,MATCH($AX$1,$AN$1:$BA$1,0),0)+INT($I307*(VLOOKUP($M307,$AN:$BA,MATCH($AY$1,$AN$1:$BA$1,0),0)-VLOOKUP($M307,$AN:$BA,MATCH($AX$1,$AN$1:$BA$1,0),0)+1))),
IF($M307="지정 캐릭터 PP",
  IF(AND(OR($B307=10,$B307=11),$M307=OFFSET($M307,-1,0)),OFFSET(R307,-1,0),
    INT($O307*VLOOKUP($M307,$AN:$BA,MATCH($AX$1,$AN$1:$BA$1,0),0)*IF($O307&lt;=15,1,1+($O307-15)^0.5/8)*CHOOSE(MID($N307,7,1)+1,1,1.25,2)*(VLOOKUP($M307,$AN:$BA,MATCH($AY$1,$AN$1:$BA$1,0),0)+$I307*(VLOOKUP($M307,$AN:$BA,MATCH($AZ$1,$AN$1:$BA$1,0),0)-VLOOKUP($M307,$AN:$BA,MATCH($AY$1,$AN$1:$BA$1,0),0))))),
IF(OR($M307="안 지정 캐릭터 PP 일반등급",$M307="안 지정 캐릭터 PP 영웅등급"),
  IF(AND(OR($B307=10,$B307=11),$M307=OFFSET($M307,-1,0)),OFFSET(R307,-1,0),
    $O307*VLOOKUP($M307,$AN:$BA,MATCH($AX$1,$AN$1:$BA$1,0),0)),
"그외없음")))))))</f>
        <v>700</v>
      </c>
      <c r="S307" t="str">
        <f ca="1">IF(OR(ISNUMBER(N307),N307="삭제"),"",
IF(LEFT(N307,5)="Equip",
  IF($BN$1&lt;VLOOKUP(N307,[1]EquipTable!$1:$1048576,MATCH("업데이트순번",[1]EquipTable!$1:$1,0),0),"업데이트순번이상",""),
IF(LEFT(N307,5)="Actor",
  IF($BW$1&lt;VLOOKUP(N307,[2]ActorTable!$1:$1048576,MATCH("업데이트순번",[2]ActorTable!$1:$1,0),0),"업데이트순번이상",""),
"그외없음")))</f>
        <v/>
      </c>
      <c r="T307">
        <f t="shared" ca="1" si="88"/>
        <v>0</v>
      </c>
      <c r="U307" t="s">
        <v>83</v>
      </c>
      <c r="V307" t="s">
        <v>258</v>
      </c>
      <c r="W307">
        <v>1</v>
      </c>
      <c r="X307" t="s">
        <v>129</v>
      </c>
      <c r="Z307">
        <v>29100</v>
      </c>
      <c r="AA307" t="str">
        <f t="shared" ca="1" si="89"/>
        <v>uph</v>
      </c>
      <c r="AB307" t="s">
        <v>92</v>
      </c>
      <c r="AC307">
        <v>30799</v>
      </c>
      <c r="AD307">
        <v>10</v>
      </c>
      <c r="AE307" t="s">
        <v>129</v>
      </c>
      <c r="AG307">
        <v>1000</v>
      </c>
      <c r="AH307" t="str">
        <f t="shared" si="90"/>
        <v/>
      </c>
      <c r="AI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J307">
        <v>1</v>
      </c>
      <c r="AK307"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v>
      </c>
      <c r="AL307" t="str">
        <f t="shared" ca="1" si="91"/>
        <v>{"dy":31,"sl":5,"tp":"uph","vl":"30799","cn":10,"pt":"GO","pr":1000}</v>
      </c>
    </row>
    <row r="308" spans="1:38">
      <c r="A308">
        <v>31</v>
      </c>
      <c r="B308">
        <v>6</v>
      </c>
      <c r="C308">
        <f t="shared" si="84"/>
        <v>0</v>
      </c>
      <c r="D308">
        <f t="shared" ca="1" si="97"/>
        <v>0.81485336708633049</v>
      </c>
      <c r="E308">
        <f t="shared" ca="1" si="97"/>
        <v>0.75758507973402178</v>
      </c>
      <c r="F308">
        <f t="shared" ca="1" si="97"/>
        <v>0.40703604304003316</v>
      </c>
      <c r="G308">
        <f t="shared" ca="1" si="97"/>
        <v>0.81276816621123738</v>
      </c>
      <c r="H308">
        <f t="shared" ca="1" si="97"/>
        <v>0.88740828711407282</v>
      </c>
      <c r="I308">
        <f t="shared" ca="1" si="97"/>
        <v>0.85042928231304205</v>
      </c>
      <c r="M308" t="str">
        <f t="shared" ca="1" si="85"/>
        <v>지정 장비</v>
      </c>
      <c r="N308" t="str">
        <f t="shared" ca="1" si="86"/>
        <v>Equip7101</v>
      </c>
      <c r="O308">
        <f t="shared" ca="1" si="87"/>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GO</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INT(VLOOKUP($M308,$AN:$BA,MATCH($AX$1,$AN$1:$BA$1,0),0)*(VLOOKUP($N308,[2]ActorTable!$1:$1048576,MATCH("표준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VLOOKUP($M308,$AN:$BA,MATCH($AZ$1,$AN$1:$BA$1,0),0)+INT($H308*(VLOOKUP($M308,$AN:$BA,MATCH($BA$1,$AN$1:$BA$1,0),0)-VLOOKUP($M308,$AN:$BA,MATCH($AZ$1,$AN$1:$BA$1,0),0)+1))),
IF($M308="지정 캐릭터 PP",
  IF(AND(OR($B308=10,$B308=11),$M308=OFFSET($M308,-1,0)),OFFSET(Q308,-1,0),
    INT($O308*VLOOKUP($M308,$AN:$BA,MATCH($AX$1,$AN$1:$BA$1,0),0)*IF($O308&lt;=15,1,1+($O308-15)^0.5/8)*CHOOSE(MID($N308,7,1)+1,1,1.25,2))),
"그외없음")))))))</f>
        <v>삭제</v>
      </c>
      <c r="R308">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영웅등급"),VLOOKUP($M308,$AN:$BA,MATCH($AX$1,$AN$1:$BA$1,0),0),
IF(OR($M308="지정 캐릭터",IF(ISERROR(FIND("지정 캐릭터 LBP",$M308)),0,1)),
  IF(AND(OR($B308=10,$B308=11),$M308=OFFSET($M308,-1,0)),OFFSET(R308,-1,0),
    INT(VLOOKUP($M308,$AN:$BA,MATCH($AX$1,$AN$1:$BA$1,0),0)*(VLOOKUP($N308,[2]ActorTable!$1:$1048576,MATCH("표준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VLOOKUP($M308,$AN:$BA,MATCH($AX$1,$AN$1:$BA$1,0),0)+INT($I308*(VLOOKUP($M308,$AN:$BA,MATCH($AY$1,$AN$1:$BA$1,0),0)-VLOOKUP($M308,$AN:$BA,MATCH($AX$1,$AN$1:$BA$1,0),0)+1))),
IF($M308="지정 캐릭터 PP",
  IF(AND(OR($B308=10,$B308=11),$M308=OFFSET($M308,-1,0)),OFFSET(R308,-1,0),
    INT($O308*VLOOKUP($M308,$AN:$BA,MATCH($AX$1,$AN$1:$BA$1,0),0)*IF($O308&lt;=15,1,1+($O308-15)^0.5/8)*CHOOSE(MID($N308,7,1)+1,1,1.25,2)*(VLOOKUP($M308,$AN:$BA,MATCH($AY$1,$AN$1:$BA$1,0),0)+$I308*(VLOOKUP($M308,$AN:$BA,MATCH($AZ$1,$AN$1:$BA$1,0),0)-VLOOKUP($M308,$AN:$BA,MATCH($AY$1,$AN$1:$BA$1,0),0))))),
IF(OR($M308="안 지정 캐릭터 PP 일반등급",$M308="안 지정 캐릭터 PP 영웅등급"),
  IF(AND(OR($B308=10,$B308=11),$M308=OFFSET($M308,-1,0)),OFFSET(R308,-1,0),
    $O308*VLOOKUP($M308,$AN:$BA,MATCH($AX$1,$AN$1:$BA$1,0),0)),
"그외없음")))))))</f>
        <v>3800</v>
      </c>
      <c r="S308" t="str">
        <f ca="1">IF(OR(ISNUMBER(N308),N308="삭제"),"",
IF(LEFT(N308,5)="Equip",
  IF($BN$1&lt;VLOOKUP(N308,[1]EquipTable!$1:$1048576,MATCH("업데이트순번",[1]EquipTable!$1:$1,0),0),"업데이트순번이상",""),
IF(LEFT(N308,5)="Actor",
  IF($BW$1&lt;VLOOKUP(N308,[2]ActorTable!$1:$1048576,MATCH("업데이트순번",[2]ActorTable!$1:$1,0),0),"업데이트순번이상",""),
"그외없음")))</f>
        <v/>
      </c>
      <c r="T308">
        <f t="shared" ca="1" si="88"/>
        <v>0</v>
      </c>
      <c r="U308" t="s">
        <v>83</v>
      </c>
      <c r="V308" t="s">
        <v>113</v>
      </c>
      <c r="W308">
        <v>1</v>
      </c>
      <c r="X308" t="s">
        <v>129</v>
      </c>
      <c r="Z308">
        <v>900</v>
      </c>
      <c r="AA308" t="str">
        <f t="shared" ca="1" si="89"/>
        <v>fe</v>
      </c>
      <c r="AB308" t="s">
        <v>83</v>
      </c>
      <c r="AC308" t="s">
        <v>266</v>
      </c>
      <c r="AD308">
        <v>1</v>
      </c>
      <c r="AE308" t="s">
        <v>133</v>
      </c>
      <c r="AG308">
        <v>14</v>
      </c>
      <c r="AH308" t="str">
        <f t="shared" si="90"/>
        <v/>
      </c>
      <c r="AI308" t="str">
        <f ca="1">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낙원으로의 길</v>
      </c>
      <c r="AJ308">
        <v>1</v>
      </c>
      <c r="AK308"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v>
      </c>
      <c r="AL308" t="str">
        <f t="shared" ca="1" si="91"/>
        <v>{"dy":31,"sl":6,"tp":"fe","vl":"Equip7202","cn":1,"pt":"DI","pr":14}</v>
      </c>
    </row>
    <row r="309" spans="1:38">
      <c r="A309">
        <v>31</v>
      </c>
      <c r="B309">
        <v>7</v>
      </c>
      <c r="C309">
        <f t="shared" si="84"/>
        <v>0</v>
      </c>
      <c r="D309">
        <f t="shared" ca="1" si="97"/>
        <v>0.81417873506196958</v>
      </c>
      <c r="E309">
        <f t="shared" ca="1" si="97"/>
        <v>0.55984297005239247</v>
      </c>
      <c r="F309">
        <f t="shared" ca="1" si="97"/>
        <v>0.33548203397899801</v>
      </c>
      <c r="G309">
        <f t="shared" ca="1" si="97"/>
        <v>1.0642967132771575E-2</v>
      </c>
      <c r="H309">
        <f t="shared" ca="1" si="97"/>
        <v>0.1323000403126412</v>
      </c>
      <c r="I309">
        <f t="shared" ca="1" si="97"/>
        <v>0.94326763875646868</v>
      </c>
      <c r="M309" t="str">
        <f t="shared" ca="1" si="85"/>
        <v>지정 장비</v>
      </c>
      <c r="N309" t="str">
        <f t="shared" ca="1" si="86"/>
        <v>Equip6202</v>
      </c>
      <c r="O309">
        <f t="shared" ca="1" si="87"/>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DI</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INT(VLOOKUP($M309,$AN:$BA,MATCH($AX$1,$AN$1:$BA$1,0),0)*(VLOOKUP($N309,[2]ActorTable!$1:$1048576,MATCH("표준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VLOOKUP($M309,$AN:$BA,MATCH($AZ$1,$AN$1:$BA$1,0),0)+INT($H309*(VLOOKUP($M309,$AN:$BA,MATCH($BA$1,$AN$1:$BA$1,0),0)-VLOOKUP($M309,$AN:$BA,MATCH($AZ$1,$AN$1:$BA$1,0),0)+1))),
IF($M309="지정 캐릭터 PP",
  IF(AND(OR($B309=10,$B309=11),$M309=OFFSET($M309,-1,0)),OFFSET(Q309,-1,0),
    INT($O309*VLOOKUP($M309,$AN:$BA,MATCH($AX$1,$AN$1:$BA$1,0),0)*IF($O309&lt;=15,1,1+($O309-15)^0.5/8)*CHOOSE(MID($N309,7,1)+1,1,1.25,2))),
"그외없음")))))))</f>
        <v>삭제</v>
      </c>
      <c r="R309">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영웅등급"),VLOOKUP($M309,$AN:$BA,MATCH($AX$1,$AN$1:$BA$1,0),0),
IF(OR($M309="지정 캐릭터",IF(ISERROR(FIND("지정 캐릭터 LBP",$M309)),0,1)),
  IF(AND(OR($B309=10,$B309=11),$M309=OFFSET($M309,-1,0)),OFFSET(R309,-1,0),
    INT(VLOOKUP($M309,$AN:$BA,MATCH($AX$1,$AN$1:$BA$1,0),0)*(VLOOKUP($N309,[2]ActorTable!$1:$1048576,MATCH("표준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VLOOKUP($M309,$AN:$BA,MATCH($AX$1,$AN$1:$BA$1,0),0)+INT($I309*(VLOOKUP($M309,$AN:$BA,MATCH($AY$1,$AN$1:$BA$1,0),0)-VLOOKUP($M309,$AN:$BA,MATCH($AX$1,$AN$1:$BA$1,0),0)+1))),
IF($M309="지정 캐릭터 PP",
  IF(AND(OR($B309=10,$B309=11),$M309=OFFSET($M309,-1,0)),OFFSET(R309,-1,0),
    INT($O309*VLOOKUP($M309,$AN:$BA,MATCH($AX$1,$AN$1:$BA$1,0),0)*IF($O309&lt;=15,1,1+($O309-15)^0.5/8)*CHOOSE(MID($N309,7,1)+1,1,1.25,2)*(VLOOKUP($M309,$AN:$BA,MATCH($AY$1,$AN$1:$BA$1,0),0)+$I309*(VLOOKUP($M309,$AN:$BA,MATCH($AZ$1,$AN$1:$BA$1,0),0)-VLOOKUP($M309,$AN:$BA,MATCH($AY$1,$AN$1:$BA$1,0),0))))),
IF(OR($M309="안 지정 캐릭터 PP 일반등급",$M309="안 지정 캐릭터 PP 영웅등급"),
  IF(AND(OR($B309=10,$B309=11),$M309=OFFSET($M309,-1,0)),OFFSET(R309,-1,0),
    $O309*VLOOKUP($M309,$AN:$BA,MATCH($AX$1,$AN$1:$BA$1,0),0)),
"그외없음")))))))</f>
        <v>16</v>
      </c>
      <c r="S309" t="str">
        <f ca="1">IF(OR(ISNUMBER(N309),N309="삭제"),"",
IF(LEFT(N309,5)="Equip",
  IF($BN$1&lt;VLOOKUP(N309,[1]EquipTable!$1:$1048576,MATCH("업데이트순번",[1]EquipTable!$1:$1,0),0),"업데이트순번이상",""),
IF(LEFT(N309,5)="Actor",
  IF($BW$1&lt;VLOOKUP(N309,[2]ActorTable!$1:$1048576,MATCH("업데이트순번",[2]ActorTable!$1:$1,0),0),"업데이트순번이상",""),
"그외없음")))</f>
        <v/>
      </c>
      <c r="T309">
        <f t="shared" ca="1" si="88"/>
        <v>0</v>
      </c>
      <c r="U309" t="s">
        <v>83</v>
      </c>
      <c r="V309" t="s">
        <v>271</v>
      </c>
      <c r="W309">
        <v>1</v>
      </c>
      <c r="X309" t="s">
        <v>129</v>
      </c>
      <c r="Z309">
        <v>800</v>
      </c>
      <c r="AA309" t="str">
        <f t="shared" ca="1" si="89"/>
        <v>fe</v>
      </c>
      <c r="AB309" t="s">
        <v>83</v>
      </c>
      <c r="AC309" t="s">
        <v>191</v>
      </c>
      <c r="AD309">
        <v>1</v>
      </c>
      <c r="AE309" t="s">
        <v>129</v>
      </c>
      <c r="AG309">
        <v>7100</v>
      </c>
      <c r="AH309" t="str">
        <f t="shared" si="90"/>
        <v/>
      </c>
      <c r="AI309" t="str">
        <f ca="1">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흑진주 칼날</v>
      </c>
      <c r="AJ309">
        <v>1</v>
      </c>
      <c r="AK309"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v>
      </c>
      <c r="AL309" t="str">
        <f t="shared" ca="1" si="91"/>
        <v>{"dy":31,"sl":7,"tp":"fe","vl":"Equip1302","cn":1,"pt":"GO","pr":7100}</v>
      </c>
    </row>
    <row r="310" spans="1:38">
      <c r="A310">
        <v>31</v>
      </c>
      <c r="B310">
        <v>8</v>
      </c>
      <c r="C310">
        <f t="shared" si="84"/>
        <v>0</v>
      </c>
      <c r="D310">
        <f t="shared" ca="1" si="97"/>
        <v>0.95933589990119472</v>
      </c>
      <c r="E310">
        <f t="shared" ca="1" si="97"/>
        <v>0.59413179563619678</v>
      </c>
      <c r="F310">
        <f t="shared" ca="1" si="97"/>
        <v>0.60305083165846873</v>
      </c>
      <c r="G310">
        <f t="shared" ca="1" si="97"/>
        <v>0.72583440607001859</v>
      </c>
      <c r="H310">
        <f t="shared" ca="1" si="97"/>
        <v>0.34985925447211419</v>
      </c>
      <c r="I310">
        <f t="shared" ca="1" si="97"/>
        <v>1.7949375202344742E-2</v>
      </c>
      <c r="M310" t="str">
        <f t="shared" ca="1" si="85"/>
        <v>삭제</v>
      </c>
      <c r="N310" t="str">
        <f t="shared" ca="1" si="86"/>
        <v>삭제</v>
      </c>
      <c r="O310" t="str">
        <f t="shared" ca="1" si="87"/>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INT(VLOOKUP($M310,$AN:$BA,MATCH($AX$1,$AN$1:$BA$1,0),0)*(VLOOKUP($N310,[2]ActorTable!$1:$1048576,MATCH("표준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VLOOKUP($M310,$AN:$BA,MATCH($AZ$1,$AN$1:$BA$1,0),0)+INT($H310*(VLOOKUP($M310,$AN:$BA,MATCH($BA$1,$AN$1:$BA$1,0),0)-VLOOKUP($M310,$AN:$BA,MATCH($AZ$1,$AN$1:$BA$1,0),0)+1))),
IF($M310="지정 캐릭터 PP",
  IF(AND(OR($B310=10,$B310=11),$M310=OFFSET($M310,-1,0)),OFFSET(Q310,-1,0),
    INT($O310*VLOOKUP($M310,$AN:$BA,MATCH($AX$1,$AN$1:$BA$1,0),0)*IF($O310&lt;=15,1,1+($O310-15)^0.5/8)*CHOOSE(MID($N310,7,1)+1,1,1.25,2))),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영웅등급"),VLOOKUP($M310,$AN:$BA,MATCH($AX$1,$AN$1:$BA$1,0),0),
IF(OR($M310="지정 캐릭터",IF(ISERROR(FIND("지정 캐릭터 LBP",$M310)),0,1)),
  IF(AND(OR($B310=10,$B310=11),$M310=OFFSET($M310,-1,0)),OFFSET(R310,-1,0),
    INT(VLOOKUP($M310,$AN:$BA,MATCH($AX$1,$AN$1:$BA$1,0),0)*(VLOOKUP($N310,[2]ActorTable!$1:$1048576,MATCH("표준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VLOOKUP($M310,$AN:$BA,MATCH($AX$1,$AN$1:$BA$1,0),0)+INT($I310*(VLOOKUP($M310,$AN:$BA,MATCH($AY$1,$AN$1:$BA$1,0),0)-VLOOKUP($M310,$AN:$BA,MATCH($AX$1,$AN$1:$BA$1,0),0)+1))),
IF($M310="지정 캐릭터 PP",
  IF(AND(OR($B310=10,$B310=11),$M310=OFFSET($M310,-1,0)),OFFSET(R310,-1,0),
    INT($O310*VLOOKUP($M310,$AN:$BA,MATCH($AX$1,$AN$1:$BA$1,0),0)*IF($O310&lt;=15,1,1+($O310-15)^0.5/8)*CHOOSE(MID($N310,7,1)+1,1,1.25,2)*(VLOOKUP($M310,$AN:$BA,MATCH($AY$1,$AN$1:$BA$1,0),0)+$I310*(VLOOKUP($M310,$AN:$BA,MATCH($AZ$1,$AN$1:$BA$1,0),0)-VLOOKUP($M310,$AN:$BA,MATCH($AY$1,$AN$1:$BA$1,0),0))))),
IF(OR($M310="안 지정 캐릭터 PP 일반등급",$M310="안 지정 캐릭터 PP 영웅등급"),
  IF(AND(OR($B310=10,$B310=11),$M310=OFFSET($M310,-1,0)),OFFSET(R310,-1,0),
    $O310*VLOOKUP($M310,$AN:$BA,MATCH($AX$1,$AN$1:$BA$1,0),0)),
"그외없음")))))))</f>
        <v>삭제</v>
      </c>
      <c r="S310" t="str">
        <f ca="1">IF(OR(ISNUMBER(N310),N310="삭제"),"",
IF(LEFT(N310,5)="Equip",
  IF($BN$1&lt;VLOOKUP(N310,[1]EquipTable!$1:$1048576,MATCH("업데이트순번",[1]EquipTable!$1:$1,0),0),"업데이트순번이상",""),
IF(LEFT(N310,5)="Actor",
  IF($BW$1&lt;VLOOKUP(N310,[2]ActorTable!$1:$1048576,MATCH("업데이트순번",[2]ActorTable!$1:$1,0),0),"업데이트순번이상",""),
"그외없음")))</f>
        <v/>
      </c>
      <c r="T310">
        <f t="shared" ca="1" si="88"/>
        <v>0</v>
      </c>
      <c r="AA310" t="str">
        <f t="shared" ca="1" si="89"/>
        <v/>
      </c>
      <c r="AH310" t="str">
        <f t="shared" si="90"/>
        <v/>
      </c>
      <c r="AI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
      </c>
      <c r="AJ310">
        <v>1</v>
      </c>
      <c r="AK310"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v>
      </c>
      <c r="AL310" t="str">
        <f t="shared" ca="1" si="91"/>
        <v>{"dy":31,"sl":8}</v>
      </c>
    </row>
    <row r="311" spans="1:38">
      <c r="A311">
        <v>31</v>
      </c>
      <c r="B311">
        <v>9</v>
      </c>
      <c r="C311">
        <f t="shared" si="84"/>
        <v>0</v>
      </c>
      <c r="D311">
        <f t="shared" ca="1" si="97"/>
        <v>4.6389677941152896E-2</v>
      </c>
      <c r="E311">
        <f t="shared" ca="1" si="97"/>
        <v>0.6417863638125878</v>
      </c>
      <c r="F311">
        <f t="shared" ca="1" si="97"/>
        <v>0.12000700073076864</v>
      </c>
      <c r="G311">
        <f t="shared" ca="1" si="97"/>
        <v>0.87047950912215821</v>
      </c>
      <c r="H311">
        <f t="shared" ca="1" si="97"/>
        <v>0.24968297942590711</v>
      </c>
      <c r="I311">
        <f t="shared" ca="1" si="97"/>
        <v>0.66955124917482034</v>
      </c>
      <c r="M311" t="str">
        <f t="shared" ca="1" si="85"/>
        <v>삭제</v>
      </c>
      <c r="N311" t="str">
        <f t="shared" ca="1" si="86"/>
        <v>삭제</v>
      </c>
      <c r="O311" t="str">
        <f t="shared" ca="1" si="87"/>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INT(VLOOKUP($M311,$AN:$BA,MATCH($AX$1,$AN$1:$BA$1,0),0)*(VLOOKUP($N311,[2]ActorTable!$1:$1048576,MATCH("표준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VLOOKUP($M311,$AN:$BA,MATCH($AZ$1,$AN$1:$BA$1,0),0)+INT($H311*(VLOOKUP($M311,$AN:$BA,MATCH($BA$1,$AN$1:$BA$1,0),0)-VLOOKUP($M311,$AN:$BA,MATCH($AZ$1,$AN$1:$BA$1,0),0)+1))),
IF($M311="지정 캐릭터 PP",
  IF(AND(OR($B311=10,$B311=11),$M311=OFFSET($M311,-1,0)),OFFSET(Q311,-1,0),
    INT($O311*VLOOKUP($M311,$AN:$BA,MATCH($AX$1,$AN$1:$BA$1,0),0)*IF($O311&lt;=15,1,1+($O311-15)^0.5/8)*CHOOSE(MID($N311,7,1)+1,1,1.25,2))),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영웅등급"),VLOOKUP($M311,$AN:$BA,MATCH($AX$1,$AN$1:$BA$1,0),0),
IF(OR($M311="지정 캐릭터",IF(ISERROR(FIND("지정 캐릭터 LBP",$M311)),0,1)),
  IF(AND(OR($B311=10,$B311=11),$M311=OFFSET($M311,-1,0)),OFFSET(R311,-1,0),
    INT(VLOOKUP($M311,$AN:$BA,MATCH($AX$1,$AN$1:$BA$1,0),0)*(VLOOKUP($N311,[2]ActorTable!$1:$1048576,MATCH("표준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VLOOKUP($M311,$AN:$BA,MATCH($AX$1,$AN$1:$BA$1,0),0)+INT($I311*(VLOOKUP($M311,$AN:$BA,MATCH($AY$1,$AN$1:$BA$1,0),0)-VLOOKUP($M311,$AN:$BA,MATCH($AX$1,$AN$1:$BA$1,0),0)+1))),
IF($M311="지정 캐릭터 PP",
  IF(AND(OR($B311=10,$B311=11),$M311=OFFSET($M311,-1,0)),OFFSET(R311,-1,0),
    INT($O311*VLOOKUP($M311,$AN:$BA,MATCH($AX$1,$AN$1:$BA$1,0),0)*IF($O311&lt;=15,1,1+($O311-15)^0.5/8)*CHOOSE(MID($N311,7,1)+1,1,1.25,2)*(VLOOKUP($M311,$AN:$BA,MATCH($AY$1,$AN$1:$BA$1,0),0)+$I311*(VLOOKUP($M311,$AN:$BA,MATCH($AZ$1,$AN$1:$BA$1,0),0)-VLOOKUP($M311,$AN:$BA,MATCH($AY$1,$AN$1:$BA$1,0),0))))),
IF(OR($M311="안 지정 캐릭터 PP 일반등급",$M311="안 지정 캐릭터 PP 영웅등급"),
  IF(AND(OR($B311=10,$B311=11),$M311=OFFSET($M311,-1,0)),OFFSET(R311,-1,0),
    $O311*VLOOKUP($M311,$AN:$BA,MATCH($AX$1,$AN$1:$BA$1,0),0)),
"그외없음")))))))</f>
        <v>삭제</v>
      </c>
      <c r="S311" t="str">
        <f ca="1">IF(OR(ISNUMBER(N311),N311="삭제"),"",
IF(LEFT(N311,5)="Equip",
  IF($BN$1&lt;VLOOKUP(N311,[1]EquipTable!$1:$1048576,MATCH("업데이트순번",[1]EquipTable!$1:$1,0),0),"업데이트순번이상",""),
IF(LEFT(N311,5)="Actor",
  IF($BW$1&lt;VLOOKUP(N311,[2]ActorTable!$1:$1048576,MATCH("업데이트순번",[2]ActorTable!$1:$1,0),0),"업데이트순번이상",""),
"그외없음")))</f>
        <v/>
      </c>
      <c r="T311">
        <f t="shared" ca="1" si="88"/>
        <v>0</v>
      </c>
      <c r="AA311" t="str">
        <f t="shared" ca="1" si="89"/>
        <v/>
      </c>
      <c r="AH311" t="str">
        <f t="shared" si="90"/>
        <v/>
      </c>
      <c r="AI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J311">
        <v>1</v>
      </c>
      <c r="AK311"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v>
      </c>
      <c r="AL311" t="str">
        <f t="shared" ca="1" si="91"/>
        <v>{"dy":31,"sl":9}</v>
      </c>
    </row>
    <row r="312" spans="1:38">
      <c r="A312">
        <v>1</v>
      </c>
      <c r="B312">
        <v>10</v>
      </c>
      <c r="C312">
        <f t="shared" si="84"/>
        <v>1</v>
      </c>
      <c r="D312">
        <f t="shared" ref="D312:I321" ca="1" si="98">RAND()</f>
        <v>0.85877396871014666</v>
      </c>
      <c r="E312">
        <f t="shared" ca="1" si="98"/>
        <v>0.92239766958606795</v>
      </c>
      <c r="F312">
        <f t="shared" ca="1" si="98"/>
        <v>0.55960286486131849</v>
      </c>
      <c r="G312">
        <f t="shared" ca="1" si="98"/>
        <v>0.50498556926383709</v>
      </c>
      <c r="H312">
        <f t="shared" ca="1" si="98"/>
        <v>0.97956164628656595</v>
      </c>
      <c r="I312">
        <f t="shared" ca="1" si="98"/>
        <v>0.77410580907565285</v>
      </c>
      <c r="M312" t="str">
        <f t="shared" ca="1" si="85"/>
        <v>삭제</v>
      </c>
      <c r="N312" t="str">
        <f t="shared" ca="1" si="86"/>
        <v>삭제</v>
      </c>
      <c r="O312" t="str">
        <f t="shared" ca="1" si="87"/>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INT(VLOOKUP($M312,$AN:$BA,MATCH($AX$1,$AN$1:$BA$1,0),0)*(VLOOKUP($N312,[2]ActorTable!$1:$1048576,MATCH("표준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VLOOKUP($M312,$AN:$BA,MATCH($AZ$1,$AN$1:$BA$1,0),0)+INT($H312*(VLOOKUP($M312,$AN:$BA,MATCH($BA$1,$AN$1:$BA$1,0),0)-VLOOKUP($M312,$AN:$BA,MATCH($AZ$1,$AN$1:$BA$1,0),0)+1))),
IF($M312="지정 캐릭터 PP",
  IF(AND(OR($B312=10,$B312=11),$M312=OFFSET($M312,-1,0)),OFFSET(Q312,-1,0),
    INT($O312*VLOOKUP($M312,$AN:$BA,MATCH($AX$1,$AN$1:$BA$1,0),0)*IF($O312&lt;=15,1,1+($O312-15)^0.5/8)*CHOOSE(MID($N312,7,1)+1,1,1.25,2))),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영웅등급"),VLOOKUP($M312,$AN:$BA,MATCH($AX$1,$AN$1:$BA$1,0),0),
IF(OR($M312="지정 캐릭터",IF(ISERROR(FIND("지정 캐릭터 LBP",$M312)),0,1)),
  IF(AND(OR($B312=10,$B312=11),$M312=OFFSET($M312,-1,0)),OFFSET(R312,-1,0),
    INT(VLOOKUP($M312,$AN:$BA,MATCH($AX$1,$AN$1:$BA$1,0),0)*(VLOOKUP($N312,[2]ActorTable!$1:$1048576,MATCH("표준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VLOOKUP($M312,$AN:$BA,MATCH($AX$1,$AN$1:$BA$1,0),0)+INT($I312*(VLOOKUP($M312,$AN:$BA,MATCH($AY$1,$AN$1:$BA$1,0),0)-VLOOKUP($M312,$AN:$BA,MATCH($AX$1,$AN$1:$BA$1,0),0)+1))),
IF($M312="지정 캐릭터 PP",
  IF(AND(OR($B312=10,$B312=11),$M312=OFFSET($M312,-1,0)),OFFSET(R312,-1,0),
    INT($O312*VLOOKUP($M312,$AN:$BA,MATCH($AX$1,$AN$1:$BA$1,0),0)*IF($O312&lt;=15,1,1+($O312-15)^0.5/8)*CHOOSE(MID($N312,7,1)+1,1,1.25,2)*(VLOOKUP($M312,$AN:$BA,MATCH($AY$1,$AN$1:$BA$1,0),0)+$I312*(VLOOKUP($M312,$AN:$BA,MATCH($AZ$1,$AN$1:$BA$1,0),0)-VLOOKUP($M312,$AN:$BA,MATCH($AY$1,$AN$1:$BA$1,0),0))))),
IF(OR($M312="안 지정 캐릭터 PP 일반등급",$M312="안 지정 캐릭터 PP 영웅등급"),
  IF(AND(OR($B312=10,$B312=11),$M312=OFFSET($M312,-1,0)),OFFSET(R312,-1,0),
    $O312*VLOOKUP($M312,$AN:$BA,MATCH($AX$1,$AN$1:$BA$1,0),0)),
"그외없음")))))))</f>
        <v>삭제</v>
      </c>
      <c r="S312" t="str">
        <f ca="1">IF(OR(ISNUMBER(N312),N312="삭제"),"",
IF(LEFT(N312,5)="Equip",
  IF($BN$1&lt;VLOOKUP(N312,[1]EquipTable!$1:$1048576,MATCH("업데이트순번",[1]EquipTable!$1:$1,0),0),"업데이트순번이상",""),
IF(LEFT(N312,5)="Actor",
  IF($BW$1&lt;VLOOKUP(N312,[2]ActorTable!$1:$1048576,MATCH("업데이트순번",[2]ActorTable!$1:$1,0),0),"업데이트순번이상",""),
"그외없음")))</f>
        <v/>
      </c>
      <c r="T312">
        <f t="shared" ca="1" si="88"/>
        <v>0</v>
      </c>
      <c r="AA312" t="str">
        <f t="shared" ca="1" si="89"/>
        <v/>
      </c>
      <c r="AH312" t="str">
        <f t="shared" si="90"/>
        <v/>
      </c>
      <c r="AI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
      </c>
      <c r="AJ312">
        <v>1</v>
      </c>
      <c r="AK312"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v>
      </c>
      <c r="AL312" t="str">
        <f t="shared" ca="1" si="91"/>
        <v>{"dy":1,"sl":10}</v>
      </c>
    </row>
    <row r="313" spans="1:38">
      <c r="A313">
        <v>2</v>
      </c>
      <c r="B313">
        <v>10</v>
      </c>
      <c r="C313">
        <f t="shared" si="84"/>
        <v>1</v>
      </c>
      <c r="D313">
        <f t="shared" ca="1" si="98"/>
        <v>0.39003784663745156</v>
      </c>
      <c r="E313">
        <f t="shared" ca="1" si="98"/>
        <v>0.95877615174932429</v>
      </c>
      <c r="F313">
        <f t="shared" ca="1" si="98"/>
        <v>0.46390134900794855</v>
      </c>
      <c r="G313">
        <f t="shared" ca="1" si="98"/>
        <v>0.52738137431634247</v>
      </c>
      <c r="H313">
        <f t="shared" ca="1" si="98"/>
        <v>0.62223432976173765</v>
      </c>
      <c r="I313">
        <f t="shared" ca="1" si="98"/>
        <v>0.57872041085496806</v>
      </c>
      <c r="M313" t="str">
        <f t="shared" ca="1" si="85"/>
        <v>삭제</v>
      </c>
      <c r="N313" t="str">
        <f t="shared" ca="1" si="86"/>
        <v>삭제</v>
      </c>
      <c r="O313" t="str">
        <f t="shared" ca="1" si="87"/>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INT(VLOOKUP($M313,$AN:$BA,MATCH($AX$1,$AN$1:$BA$1,0),0)*(VLOOKUP($N313,[2]ActorTable!$1:$1048576,MATCH("표준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VLOOKUP($M313,$AN:$BA,MATCH($AZ$1,$AN$1:$BA$1,0),0)+INT($H313*(VLOOKUP($M313,$AN:$BA,MATCH($BA$1,$AN$1:$BA$1,0),0)-VLOOKUP($M313,$AN:$BA,MATCH($AZ$1,$AN$1:$BA$1,0),0)+1))),
IF($M313="지정 캐릭터 PP",
  IF(AND(OR($B313=10,$B313=11),$M313=OFFSET($M313,-1,0)),OFFSET(Q313,-1,0),
    INT($O313*VLOOKUP($M313,$AN:$BA,MATCH($AX$1,$AN$1:$BA$1,0),0)*IF($O313&lt;=15,1,1+($O313-15)^0.5/8)*CHOOSE(MID($N313,7,1)+1,1,1.25,2))),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영웅등급"),VLOOKUP($M313,$AN:$BA,MATCH($AX$1,$AN$1:$BA$1,0),0),
IF(OR($M313="지정 캐릭터",IF(ISERROR(FIND("지정 캐릭터 LBP",$M313)),0,1)),
  IF(AND(OR($B313=10,$B313=11),$M313=OFFSET($M313,-1,0)),OFFSET(R313,-1,0),
    INT(VLOOKUP($M313,$AN:$BA,MATCH($AX$1,$AN$1:$BA$1,0),0)*(VLOOKUP($N313,[2]ActorTable!$1:$1048576,MATCH("표준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VLOOKUP($M313,$AN:$BA,MATCH($AX$1,$AN$1:$BA$1,0),0)+INT($I313*(VLOOKUP($M313,$AN:$BA,MATCH($AY$1,$AN$1:$BA$1,0),0)-VLOOKUP($M313,$AN:$BA,MATCH($AX$1,$AN$1:$BA$1,0),0)+1))),
IF($M313="지정 캐릭터 PP",
  IF(AND(OR($B313=10,$B313=11),$M313=OFFSET($M313,-1,0)),OFFSET(R313,-1,0),
    INT($O313*VLOOKUP($M313,$AN:$BA,MATCH($AX$1,$AN$1:$BA$1,0),0)*IF($O313&lt;=15,1,1+($O313-15)^0.5/8)*CHOOSE(MID($N313,7,1)+1,1,1.25,2)*(VLOOKUP($M313,$AN:$BA,MATCH($AY$1,$AN$1:$BA$1,0),0)+$I313*(VLOOKUP($M313,$AN:$BA,MATCH($AZ$1,$AN$1:$BA$1,0),0)-VLOOKUP($M313,$AN:$BA,MATCH($AY$1,$AN$1:$BA$1,0),0))))),
IF(OR($M313="안 지정 캐릭터 PP 일반등급",$M313="안 지정 캐릭터 PP 영웅등급"),
  IF(AND(OR($B313=10,$B313=11),$M313=OFFSET($M313,-1,0)),OFFSET(R313,-1,0),
    $O313*VLOOKUP($M313,$AN:$BA,MATCH($AX$1,$AN$1:$BA$1,0),0)),
"그외없음")))))))</f>
        <v>삭제</v>
      </c>
      <c r="S313" t="str">
        <f ca="1">IF(OR(ISNUMBER(N313),N313="삭제"),"",
IF(LEFT(N313,5)="Equip",
  IF($BN$1&lt;VLOOKUP(N313,[1]EquipTable!$1:$1048576,MATCH("업데이트순번",[1]EquipTable!$1:$1,0),0),"업데이트순번이상",""),
IF(LEFT(N313,5)="Actor",
  IF($BW$1&lt;VLOOKUP(N313,[2]ActorTable!$1:$1048576,MATCH("업데이트순번",[2]ActorTable!$1:$1,0),0),"업데이트순번이상",""),
"그외없음")))</f>
        <v/>
      </c>
      <c r="T313">
        <f t="shared" ca="1" si="88"/>
        <v>0</v>
      </c>
      <c r="AA313" t="str">
        <f t="shared" ca="1" si="89"/>
        <v/>
      </c>
      <c r="AH313" t="str">
        <f t="shared" si="90"/>
        <v/>
      </c>
      <c r="AI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
      </c>
      <c r="AJ313">
        <v>1</v>
      </c>
      <c r="AK313"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v>
      </c>
      <c r="AL313" t="str">
        <f t="shared" ca="1" si="91"/>
        <v>{"dy":2,"sl":10}</v>
      </c>
    </row>
    <row r="314" spans="1:38">
      <c r="A314">
        <v>3</v>
      </c>
      <c r="B314">
        <v>10</v>
      </c>
      <c r="C314">
        <f t="shared" si="84"/>
        <v>1</v>
      </c>
      <c r="D314">
        <f t="shared" ca="1" si="98"/>
        <v>0.67013195112047774</v>
      </c>
      <c r="E314">
        <f t="shared" ca="1" si="98"/>
        <v>0.33287452406767537</v>
      </c>
      <c r="F314">
        <f t="shared" ca="1" si="98"/>
        <v>0.7447843019642173</v>
      </c>
      <c r="G314">
        <f t="shared" ca="1" si="98"/>
        <v>0.42416854366997547</v>
      </c>
      <c r="H314">
        <f t="shared" ca="1" si="98"/>
        <v>0.69811691365599826</v>
      </c>
      <c r="I314">
        <f t="shared" ca="1" si="98"/>
        <v>0.77314406316118123</v>
      </c>
      <c r="M314" t="str">
        <f t="shared" ca="1" si="85"/>
        <v>삭제</v>
      </c>
      <c r="N314" t="str">
        <f t="shared" ca="1" si="86"/>
        <v>삭제</v>
      </c>
      <c r="O314" t="str">
        <f t="shared" ca="1" si="87"/>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INT(VLOOKUP($M314,$AN:$BA,MATCH($AX$1,$AN$1:$BA$1,0),0)*(VLOOKUP($N314,[2]ActorTable!$1:$1048576,MATCH("표준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VLOOKUP($M314,$AN:$BA,MATCH($AZ$1,$AN$1:$BA$1,0),0)+INT($H314*(VLOOKUP($M314,$AN:$BA,MATCH($BA$1,$AN$1:$BA$1,0),0)-VLOOKUP($M314,$AN:$BA,MATCH($AZ$1,$AN$1:$BA$1,0),0)+1))),
IF($M314="지정 캐릭터 PP",
  IF(AND(OR($B314=10,$B314=11),$M314=OFFSET($M314,-1,0)),OFFSET(Q314,-1,0),
    INT($O314*VLOOKUP($M314,$AN:$BA,MATCH($AX$1,$AN$1:$BA$1,0),0)*IF($O314&lt;=15,1,1+($O314-15)^0.5/8)*CHOOSE(MID($N314,7,1)+1,1,1.25,2))),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영웅등급"),VLOOKUP($M314,$AN:$BA,MATCH($AX$1,$AN$1:$BA$1,0),0),
IF(OR($M314="지정 캐릭터",IF(ISERROR(FIND("지정 캐릭터 LBP",$M314)),0,1)),
  IF(AND(OR($B314=10,$B314=11),$M314=OFFSET($M314,-1,0)),OFFSET(R314,-1,0),
    INT(VLOOKUP($M314,$AN:$BA,MATCH($AX$1,$AN$1:$BA$1,0),0)*(VLOOKUP($N314,[2]ActorTable!$1:$1048576,MATCH("표준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VLOOKUP($M314,$AN:$BA,MATCH($AX$1,$AN$1:$BA$1,0),0)+INT($I314*(VLOOKUP($M314,$AN:$BA,MATCH($AY$1,$AN$1:$BA$1,0),0)-VLOOKUP($M314,$AN:$BA,MATCH($AX$1,$AN$1:$BA$1,0),0)+1))),
IF($M314="지정 캐릭터 PP",
  IF(AND(OR($B314=10,$B314=11),$M314=OFFSET($M314,-1,0)),OFFSET(R314,-1,0),
    INT($O314*VLOOKUP($M314,$AN:$BA,MATCH($AX$1,$AN$1:$BA$1,0),0)*IF($O314&lt;=15,1,1+($O314-15)^0.5/8)*CHOOSE(MID($N314,7,1)+1,1,1.25,2)*(VLOOKUP($M314,$AN:$BA,MATCH($AY$1,$AN$1:$BA$1,0),0)+$I314*(VLOOKUP($M314,$AN:$BA,MATCH($AZ$1,$AN$1:$BA$1,0),0)-VLOOKUP($M314,$AN:$BA,MATCH($AY$1,$AN$1:$BA$1,0),0))))),
IF(OR($M314="안 지정 캐릭터 PP 일반등급",$M314="안 지정 캐릭터 PP 영웅등급"),
  IF(AND(OR($B314=10,$B314=11),$M314=OFFSET($M314,-1,0)),OFFSET(R314,-1,0),
    $O314*VLOOKUP($M314,$AN:$BA,MATCH($AX$1,$AN$1:$BA$1,0),0)),
"그외없음")))))))</f>
        <v>삭제</v>
      </c>
      <c r="S314" t="str">
        <f ca="1">IF(OR(ISNUMBER(N314),N314="삭제"),"",
IF(LEFT(N314,5)="Equip",
  IF($BN$1&lt;VLOOKUP(N314,[1]EquipTable!$1:$1048576,MATCH("업데이트순번",[1]EquipTable!$1:$1,0),0),"업데이트순번이상",""),
IF(LEFT(N314,5)="Actor",
  IF($BW$1&lt;VLOOKUP(N314,[2]ActorTable!$1:$1048576,MATCH("업데이트순번",[2]ActorTable!$1:$1,0),0),"업데이트순번이상",""),
"그외없음")))</f>
        <v/>
      </c>
      <c r="T314">
        <f t="shared" ca="1" si="88"/>
        <v>0</v>
      </c>
      <c r="AA314" t="str">
        <f t="shared" ca="1" si="89"/>
        <v/>
      </c>
      <c r="AH314" t="str">
        <f t="shared" si="90"/>
        <v/>
      </c>
      <c r="AI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
      </c>
      <c r="AJ314">
        <v>1</v>
      </c>
      <c r="AK314"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v>
      </c>
      <c r="AL314" t="str">
        <f t="shared" ca="1" si="91"/>
        <v>{"dy":3,"sl":10}</v>
      </c>
    </row>
    <row r="315" spans="1:38">
      <c r="A315">
        <v>4</v>
      </c>
      <c r="B315">
        <v>10</v>
      </c>
      <c r="C315">
        <f t="shared" si="84"/>
        <v>1</v>
      </c>
      <c r="D315">
        <f t="shared" ca="1" si="98"/>
        <v>0.24286650522900388</v>
      </c>
      <c r="E315">
        <f t="shared" ca="1" si="98"/>
        <v>0.7284918018555917</v>
      </c>
      <c r="F315">
        <f t="shared" ca="1" si="98"/>
        <v>0.18463074442762462</v>
      </c>
      <c r="G315">
        <f t="shared" ca="1" si="98"/>
        <v>0.6585978988837462</v>
      </c>
      <c r="H315">
        <f t="shared" ca="1" si="98"/>
        <v>0.96720998707714811</v>
      </c>
      <c r="I315">
        <f t="shared" ca="1" si="98"/>
        <v>2.5508455102785543E-2</v>
      </c>
      <c r="M315" t="str">
        <f t="shared" ca="1" si="85"/>
        <v>삭제</v>
      </c>
      <c r="N315" t="str">
        <f t="shared" ca="1" si="86"/>
        <v>삭제</v>
      </c>
      <c r="O315" t="str">
        <f t="shared" ca="1" si="87"/>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INT(VLOOKUP($M315,$AN:$BA,MATCH($AX$1,$AN$1:$BA$1,0),0)*(VLOOKUP($N315,[2]ActorTable!$1:$1048576,MATCH("표준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VLOOKUP($M315,$AN:$BA,MATCH($AZ$1,$AN$1:$BA$1,0),0)+INT($H315*(VLOOKUP($M315,$AN:$BA,MATCH($BA$1,$AN$1:$BA$1,0),0)-VLOOKUP($M315,$AN:$BA,MATCH($AZ$1,$AN$1:$BA$1,0),0)+1))),
IF($M315="지정 캐릭터 PP",
  IF(AND(OR($B315=10,$B315=11),$M315=OFFSET($M315,-1,0)),OFFSET(Q315,-1,0),
    INT($O315*VLOOKUP($M315,$AN:$BA,MATCH($AX$1,$AN$1:$BA$1,0),0)*IF($O315&lt;=15,1,1+($O315-15)^0.5/8)*CHOOSE(MID($N315,7,1)+1,1,1.25,2))),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영웅등급"),VLOOKUP($M315,$AN:$BA,MATCH($AX$1,$AN$1:$BA$1,0),0),
IF(OR($M315="지정 캐릭터",IF(ISERROR(FIND("지정 캐릭터 LBP",$M315)),0,1)),
  IF(AND(OR($B315=10,$B315=11),$M315=OFFSET($M315,-1,0)),OFFSET(R315,-1,0),
    INT(VLOOKUP($M315,$AN:$BA,MATCH($AX$1,$AN$1:$BA$1,0),0)*(VLOOKUP($N315,[2]ActorTable!$1:$1048576,MATCH("표준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VLOOKUP($M315,$AN:$BA,MATCH($AX$1,$AN$1:$BA$1,0),0)+INT($I315*(VLOOKUP($M315,$AN:$BA,MATCH($AY$1,$AN$1:$BA$1,0),0)-VLOOKUP($M315,$AN:$BA,MATCH($AX$1,$AN$1:$BA$1,0),0)+1))),
IF($M315="지정 캐릭터 PP",
  IF(AND(OR($B315=10,$B315=11),$M315=OFFSET($M315,-1,0)),OFFSET(R315,-1,0),
    INT($O315*VLOOKUP($M315,$AN:$BA,MATCH($AX$1,$AN$1:$BA$1,0),0)*IF($O315&lt;=15,1,1+($O315-15)^0.5/8)*CHOOSE(MID($N315,7,1)+1,1,1.25,2)*(VLOOKUP($M315,$AN:$BA,MATCH($AY$1,$AN$1:$BA$1,0),0)+$I315*(VLOOKUP($M315,$AN:$BA,MATCH($AZ$1,$AN$1:$BA$1,0),0)-VLOOKUP($M315,$AN:$BA,MATCH($AY$1,$AN$1:$BA$1,0),0))))),
IF(OR($M315="안 지정 캐릭터 PP 일반등급",$M315="안 지정 캐릭터 PP 영웅등급"),
  IF(AND(OR($B315=10,$B315=11),$M315=OFFSET($M315,-1,0)),OFFSET(R315,-1,0),
    $O315*VLOOKUP($M315,$AN:$BA,MATCH($AX$1,$AN$1:$BA$1,0),0)),
"그외없음")))))))</f>
        <v>삭제</v>
      </c>
      <c r="S315" t="str">
        <f ca="1">IF(OR(ISNUMBER(N315),N315="삭제"),"",
IF(LEFT(N315,5)="Equip",
  IF($BN$1&lt;VLOOKUP(N315,[1]EquipTable!$1:$1048576,MATCH("업데이트순번",[1]EquipTable!$1:$1,0),0),"업데이트순번이상",""),
IF(LEFT(N315,5)="Actor",
  IF($BW$1&lt;VLOOKUP(N315,[2]ActorTable!$1:$1048576,MATCH("업데이트순번",[2]ActorTable!$1:$1,0),0),"업데이트순번이상",""),
"그외없음")))</f>
        <v/>
      </c>
      <c r="T315">
        <f t="shared" ca="1" si="88"/>
        <v>0</v>
      </c>
      <c r="AA315" t="str">
        <f t="shared" ca="1" si="89"/>
        <v/>
      </c>
      <c r="AH315" t="str">
        <f t="shared" si="90"/>
        <v/>
      </c>
      <c r="AI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
      </c>
      <c r="AJ315">
        <v>1</v>
      </c>
      <c r="AK315"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v>
      </c>
      <c r="AL315" t="str">
        <f t="shared" ca="1" si="91"/>
        <v>{"dy":4,"sl":10}</v>
      </c>
    </row>
    <row r="316" spans="1:38">
      <c r="A316">
        <v>5</v>
      </c>
      <c r="B316">
        <v>10</v>
      </c>
      <c r="C316">
        <f t="shared" si="84"/>
        <v>1</v>
      </c>
      <c r="D316">
        <f t="shared" ca="1" si="98"/>
        <v>0.83604825812249373</v>
      </c>
      <c r="E316">
        <f t="shared" ca="1" si="98"/>
        <v>0.78790133899963366</v>
      </c>
      <c r="F316">
        <f t="shared" ca="1" si="98"/>
        <v>0.67076997635617208</v>
      </c>
      <c r="G316">
        <f t="shared" ca="1" si="98"/>
        <v>0.31102613429980186</v>
      </c>
      <c r="H316">
        <f t="shared" ca="1" si="98"/>
        <v>0.81300337409363521</v>
      </c>
      <c r="I316">
        <f t="shared" ca="1" si="98"/>
        <v>0.5586127540994571</v>
      </c>
      <c r="M316" t="str">
        <f t="shared" ca="1" si="85"/>
        <v>삭제</v>
      </c>
      <c r="N316" t="str">
        <f t="shared" ca="1" si="86"/>
        <v>삭제</v>
      </c>
      <c r="O316" t="str">
        <f t="shared" ca="1" si="87"/>
        <v>삭제</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INT(VLOOKUP($M316,$AN:$BA,MATCH($AX$1,$AN$1:$BA$1,0),0)*(VLOOKUP($N316,[2]ActorTable!$1:$1048576,MATCH("표준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VLOOKUP($M316,$AN:$BA,MATCH($AZ$1,$AN$1:$BA$1,0),0)+INT($H316*(VLOOKUP($M316,$AN:$BA,MATCH($BA$1,$AN$1:$BA$1,0),0)-VLOOKUP($M316,$AN:$BA,MATCH($AZ$1,$AN$1:$BA$1,0),0)+1))),
IF($M316="지정 캐릭터 PP",
  IF(AND(OR($B316=10,$B316=11),$M316=OFFSET($M316,-1,0)),OFFSET(Q316,-1,0),
    INT($O316*VLOOKUP($M316,$AN:$BA,MATCH($AX$1,$AN$1:$BA$1,0),0)*IF($O316&lt;=15,1,1+($O316-15)^0.5/8)*CHOOSE(MID($N316,7,1)+1,1,1.25,2))),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영웅등급"),VLOOKUP($M316,$AN:$BA,MATCH($AX$1,$AN$1:$BA$1,0),0),
IF(OR($M316="지정 캐릭터",IF(ISERROR(FIND("지정 캐릭터 LBP",$M316)),0,1)),
  IF(AND(OR($B316=10,$B316=11),$M316=OFFSET($M316,-1,0)),OFFSET(R316,-1,0),
    INT(VLOOKUP($M316,$AN:$BA,MATCH($AX$1,$AN$1:$BA$1,0),0)*(VLOOKUP($N316,[2]ActorTable!$1:$1048576,MATCH("표준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VLOOKUP($M316,$AN:$BA,MATCH($AX$1,$AN$1:$BA$1,0),0)+INT($I316*(VLOOKUP($M316,$AN:$BA,MATCH($AY$1,$AN$1:$BA$1,0),0)-VLOOKUP($M316,$AN:$BA,MATCH($AX$1,$AN$1:$BA$1,0),0)+1))),
IF($M316="지정 캐릭터 PP",
  IF(AND(OR($B316=10,$B316=11),$M316=OFFSET($M316,-1,0)),OFFSET(R316,-1,0),
    INT($O316*VLOOKUP($M316,$AN:$BA,MATCH($AX$1,$AN$1:$BA$1,0),0)*IF($O316&lt;=15,1,1+($O316-15)^0.5/8)*CHOOSE(MID($N316,7,1)+1,1,1.25,2)*(VLOOKUP($M316,$AN:$BA,MATCH($AY$1,$AN$1:$BA$1,0),0)+$I316*(VLOOKUP($M316,$AN:$BA,MATCH($AZ$1,$AN$1:$BA$1,0),0)-VLOOKUP($M316,$AN:$BA,MATCH($AY$1,$AN$1:$BA$1,0),0))))),
IF(OR($M316="안 지정 캐릭터 PP 일반등급",$M316="안 지정 캐릭터 PP 영웅등급"),
  IF(AND(OR($B316=10,$B316=11),$M316=OFFSET($M316,-1,0)),OFFSET(R316,-1,0),
    $O316*VLOOKUP($M316,$AN:$BA,MATCH($AX$1,$AN$1:$BA$1,0),0)),
"그외없음")))))))</f>
        <v>삭제</v>
      </c>
      <c r="S316" t="str">
        <f ca="1">IF(OR(ISNUMBER(N316),N316="삭제"),"",
IF(LEFT(N316,5)="Equip",
  IF($BN$1&lt;VLOOKUP(N316,[1]EquipTable!$1:$1048576,MATCH("업데이트순번",[1]EquipTable!$1:$1,0),0),"업데이트순번이상",""),
IF(LEFT(N316,5)="Actor",
  IF($BW$1&lt;VLOOKUP(N316,[2]ActorTable!$1:$1048576,MATCH("업데이트순번",[2]ActorTable!$1:$1,0),0),"업데이트순번이상",""),
"그외없음")))</f>
        <v/>
      </c>
      <c r="T316">
        <f t="shared" ca="1" si="88"/>
        <v>0</v>
      </c>
      <c r="AA316" t="str">
        <f t="shared" ca="1" si="89"/>
        <v/>
      </c>
      <c r="AH316" t="str">
        <f t="shared" si="90"/>
        <v/>
      </c>
      <c r="AI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
      </c>
      <c r="AJ316">
        <v>1</v>
      </c>
      <c r="AK316"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v>
      </c>
      <c r="AL316" t="str">
        <f t="shared" ca="1" si="91"/>
        <v>{"dy":5,"sl":10}</v>
      </c>
    </row>
    <row r="317" spans="1:38">
      <c r="A317">
        <v>6</v>
      </c>
      <c r="B317">
        <v>10</v>
      </c>
      <c r="C317">
        <f t="shared" si="84"/>
        <v>1</v>
      </c>
      <c r="D317">
        <f t="shared" ca="1" si="98"/>
        <v>0.62970437802076107</v>
      </c>
      <c r="E317">
        <f t="shared" ca="1" si="98"/>
        <v>0.76559638831003496</v>
      </c>
      <c r="F317">
        <f t="shared" ca="1" si="98"/>
        <v>0.46057483021304624</v>
      </c>
      <c r="G317">
        <f t="shared" ca="1" si="98"/>
        <v>0.83565381780809844</v>
      </c>
      <c r="H317">
        <f t="shared" ca="1" si="98"/>
        <v>5.5722285326534227E-2</v>
      </c>
      <c r="I317">
        <f t="shared" ca="1" si="98"/>
        <v>0.44500294912394522</v>
      </c>
      <c r="M317" t="str">
        <f t="shared" ca="1" si="85"/>
        <v>삭제</v>
      </c>
      <c r="N317" t="str">
        <f t="shared" ca="1" si="86"/>
        <v>삭제</v>
      </c>
      <c r="O317" t="str">
        <f t="shared" ca="1" si="87"/>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INT(VLOOKUP($M317,$AN:$BA,MATCH($AX$1,$AN$1:$BA$1,0),0)*(VLOOKUP($N317,[2]ActorTable!$1:$1048576,MATCH("표준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VLOOKUP($M317,$AN:$BA,MATCH($AZ$1,$AN$1:$BA$1,0),0)+INT($H317*(VLOOKUP($M317,$AN:$BA,MATCH($BA$1,$AN$1:$BA$1,0),0)-VLOOKUP($M317,$AN:$BA,MATCH($AZ$1,$AN$1:$BA$1,0),0)+1))),
IF($M317="지정 캐릭터 PP",
  IF(AND(OR($B317=10,$B317=11),$M317=OFFSET($M317,-1,0)),OFFSET(Q317,-1,0),
    INT($O317*VLOOKUP($M317,$AN:$BA,MATCH($AX$1,$AN$1:$BA$1,0),0)*IF($O317&lt;=15,1,1+($O317-15)^0.5/8)*CHOOSE(MID($N317,7,1)+1,1,1.25,2))),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영웅등급"),VLOOKUP($M317,$AN:$BA,MATCH($AX$1,$AN$1:$BA$1,0),0),
IF(OR($M317="지정 캐릭터",IF(ISERROR(FIND("지정 캐릭터 LBP",$M317)),0,1)),
  IF(AND(OR($B317=10,$B317=11),$M317=OFFSET($M317,-1,0)),OFFSET(R317,-1,0),
    INT(VLOOKUP($M317,$AN:$BA,MATCH($AX$1,$AN$1:$BA$1,0),0)*(VLOOKUP($N317,[2]ActorTable!$1:$1048576,MATCH("표준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VLOOKUP($M317,$AN:$BA,MATCH($AX$1,$AN$1:$BA$1,0),0)+INT($I317*(VLOOKUP($M317,$AN:$BA,MATCH($AY$1,$AN$1:$BA$1,0),0)-VLOOKUP($M317,$AN:$BA,MATCH($AX$1,$AN$1:$BA$1,0),0)+1))),
IF($M317="지정 캐릭터 PP",
  IF(AND(OR($B317=10,$B317=11),$M317=OFFSET($M317,-1,0)),OFFSET(R317,-1,0),
    INT($O317*VLOOKUP($M317,$AN:$BA,MATCH($AX$1,$AN$1:$BA$1,0),0)*IF($O317&lt;=15,1,1+($O317-15)^0.5/8)*CHOOSE(MID($N317,7,1)+1,1,1.25,2)*(VLOOKUP($M317,$AN:$BA,MATCH($AY$1,$AN$1:$BA$1,0),0)+$I317*(VLOOKUP($M317,$AN:$BA,MATCH($AZ$1,$AN$1:$BA$1,0),0)-VLOOKUP($M317,$AN:$BA,MATCH($AY$1,$AN$1:$BA$1,0),0))))),
IF(OR($M317="안 지정 캐릭터 PP 일반등급",$M317="안 지정 캐릭터 PP 영웅등급"),
  IF(AND(OR($B317=10,$B317=11),$M317=OFFSET($M317,-1,0)),OFFSET(R317,-1,0),
    $O317*VLOOKUP($M317,$AN:$BA,MATCH($AX$1,$AN$1:$BA$1,0),0)),
"그외없음")))))))</f>
        <v>삭제</v>
      </c>
      <c r="S317" t="str">
        <f ca="1">IF(OR(ISNUMBER(N317),N317="삭제"),"",
IF(LEFT(N317,5)="Equip",
  IF($BN$1&lt;VLOOKUP(N317,[1]EquipTable!$1:$1048576,MATCH("업데이트순번",[1]EquipTable!$1:$1,0),0),"업데이트순번이상",""),
IF(LEFT(N317,5)="Actor",
  IF($BW$1&lt;VLOOKUP(N317,[2]ActorTable!$1:$1048576,MATCH("업데이트순번",[2]ActorTable!$1:$1,0),0),"업데이트순번이상",""),
"그외없음")))</f>
        <v/>
      </c>
      <c r="T317">
        <f t="shared" ca="1" si="88"/>
        <v>0</v>
      </c>
      <c r="AA317" t="str">
        <f t="shared" ca="1" si="89"/>
        <v/>
      </c>
      <c r="AH317" t="str">
        <f t="shared" si="90"/>
        <v/>
      </c>
      <c r="AI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
      </c>
      <c r="AJ317">
        <v>1</v>
      </c>
      <c r="AK317"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v>
      </c>
      <c r="AL317" t="str">
        <f t="shared" ca="1" si="91"/>
        <v>{"dy":6,"sl":10}</v>
      </c>
    </row>
    <row r="318" spans="1:38">
      <c r="A318">
        <v>7</v>
      </c>
      <c r="B318">
        <v>10</v>
      </c>
      <c r="C318">
        <f t="shared" si="84"/>
        <v>1</v>
      </c>
      <c r="D318">
        <f t="shared" ca="1" si="98"/>
        <v>0.89270242743596906</v>
      </c>
      <c r="E318">
        <f t="shared" ca="1" si="98"/>
        <v>0.3986755349630412</v>
      </c>
      <c r="F318">
        <f t="shared" ca="1" si="98"/>
        <v>0.73479742844156415</v>
      </c>
      <c r="G318">
        <f t="shared" ca="1" si="98"/>
        <v>0.44462163823389111</v>
      </c>
      <c r="H318">
        <f t="shared" ca="1" si="98"/>
        <v>0.412890893387864</v>
      </c>
      <c r="I318">
        <f t="shared" ca="1" si="98"/>
        <v>0.54871676136887593</v>
      </c>
      <c r="M318" t="str">
        <f t="shared" ca="1" si="85"/>
        <v>삭제</v>
      </c>
      <c r="N318" t="str">
        <f t="shared" ca="1" si="86"/>
        <v>삭제</v>
      </c>
      <c r="O318" t="str">
        <f t="shared" ca="1" si="87"/>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INT(VLOOKUP($M318,$AN:$BA,MATCH($AX$1,$AN$1:$BA$1,0),0)*(VLOOKUP($N318,[2]ActorTable!$1:$1048576,MATCH("표준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VLOOKUP($M318,$AN:$BA,MATCH($AZ$1,$AN$1:$BA$1,0),0)+INT($H318*(VLOOKUP($M318,$AN:$BA,MATCH($BA$1,$AN$1:$BA$1,0),0)-VLOOKUP($M318,$AN:$BA,MATCH($AZ$1,$AN$1:$BA$1,0),0)+1))),
IF($M318="지정 캐릭터 PP",
  IF(AND(OR($B318=10,$B318=11),$M318=OFFSET($M318,-1,0)),OFFSET(Q318,-1,0),
    INT($O318*VLOOKUP($M318,$AN:$BA,MATCH($AX$1,$AN$1:$BA$1,0),0)*IF($O318&lt;=15,1,1+($O318-15)^0.5/8)*CHOOSE(MID($N318,7,1)+1,1,1.25,2))),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영웅등급"),VLOOKUP($M318,$AN:$BA,MATCH($AX$1,$AN$1:$BA$1,0),0),
IF(OR($M318="지정 캐릭터",IF(ISERROR(FIND("지정 캐릭터 LBP",$M318)),0,1)),
  IF(AND(OR($B318=10,$B318=11),$M318=OFFSET($M318,-1,0)),OFFSET(R318,-1,0),
    INT(VLOOKUP($M318,$AN:$BA,MATCH($AX$1,$AN$1:$BA$1,0),0)*(VLOOKUP($N318,[2]ActorTable!$1:$1048576,MATCH("표준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VLOOKUP($M318,$AN:$BA,MATCH($AX$1,$AN$1:$BA$1,0),0)+INT($I318*(VLOOKUP($M318,$AN:$BA,MATCH($AY$1,$AN$1:$BA$1,0),0)-VLOOKUP($M318,$AN:$BA,MATCH($AX$1,$AN$1:$BA$1,0),0)+1))),
IF($M318="지정 캐릭터 PP",
  IF(AND(OR($B318=10,$B318=11),$M318=OFFSET($M318,-1,0)),OFFSET(R318,-1,0),
    INT($O318*VLOOKUP($M318,$AN:$BA,MATCH($AX$1,$AN$1:$BA$1,0),0)*IF($O318&lt;=15,1,1+($O318-15)^0.5/8)*CHOOSE(MID($N318,7,1)+1,1,1.25,2)*(VLOOKUP($M318,$AN:$BA,MATCH($AY$1,$AN$1:$BA$1,0),0)+$I318*(VLOOKUP($M318,$AN:$BA,MATCH($AZ$1,$AN$1:$BA$1,0),0)-VLOOKUP($M318,$AN:$BA,MATCH($AY$1,$AN$1:$BA$1,0),0))))),
IF(OR($M318="안 지정 캐릭터 PP 일반등급",$M318="안 지정 캐릭터 PP 영웅등급"),
  IF(AND(OR($B318=10,$B318=11),$M318=OFFSET($M318,-1,0)),OFFSET(R318,-1,0),
    $O318*VLOOKUP($M318,$AN:$BA,MATCH($AX$1,$AN$1:$BA$1,0),0)),
"그외없음")))))))</f>
        <v>삭제</v>
      </c>
      <c r="S318" t="str">
        <f ca="1">IF(OR(ISNUMBER(N318),N318="삭제"),"",
IF(LEFT(N318,5)="Equip",
  IF($BN$1&lt;VLOOKUP(N318,[1]EquipTable!$1:$1048576,MATCH("업데이트순번",[1]EquipTable!$1:$1,0),0),"업데이트순번이상",""),
IF(LEFT(N318,5)="Actor",
  IF($BW$1&lt;VLOOKUP(N318,[2]ActorTable!$1:$1048576,MATCH("업데이트순번",[2]ActorTable!$1:$1,0),0),"업데이트순번이상",""),
"그외없음")))</f>
        <v/>
      </c>
      <c r="T318">
        <f t="shared" ca="1" si="88"/>
        <v>0</v>
      </c>
      <c r="U318" t="s">
        <v>86</v>
      </c>
      <c r="V318" t="s">
        <v>281</v>
      </c>
      <c r="W318">
        <v>1</v>
      </c>
      <c r="X318" t="s">
        <v>133</v>
      </c>
      <c r="Y318">
        <v>502</v>
      </c>
      <c r="Z318">
        <v>348</v>
      </c>
      <c r="AA318" t="str">
        <f t="shared" ca="1" si="89"/>
        <v>fc</v>
      </c>
      <c r="AB318" t="s">
        <v>86</v>
      </c>
      <c r="AC318" t="s">
        <v>281</v>
      </c>
      <c r="AD318">
        <v>1</v>
      </c>
      <c r="AE318" t="s">
        <v>133</v>
      </c>
      <c r="AF318">
        <v>512</v>
      </c>
      <c r="AG318">
        <v>362</v>
      </c>
      <c r="AH318" t="str">
        <f t="shared" si="90"/>
        <v/>
      </c>
      <c r="AI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니엘</v>
      </c>
      <c r="AJ318">
        <v>1</v>
      </c>
      <c r="AK318"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v>
      </c>
      <c r="AL318" t="str">
        <f t="shared" ca="1" si="91"/>
        <v>{"dy":7,"sl":10,"tp":"fc","vl":"Actor2238","cn":1,"pt":"DI","pp":512,"pr":362}</v>
      </c>
    </row>
    <row r="319" spans="1:38">
      <c r="A319">
        <v>8</v>
      </c>
      <c r="B319">
        <v>10</v>
      </c>
      <c r="C319">
        <f t="shared" si="84"/>
        <v>1</v>
      </c>
      <c r="D319">
        <f t="shared" ca="1" si="98"/>
        <v>0.80345592903444041</v>
      </c>
      <c r="E319">
        <f t="shared" ca="1" si="98"/>
        <v>0.66066165818769129</v>
      </c>
      <c r="F319">
        <f t="shared" ca="1" si="98"/>
        <v>0.52358797551176561</v>
      </c>
      <c r="G319">
        <f t="shared" ca="1" si="98"/>
        <v>3.8550275291291958E-2</v>
      </c>
      <c r="H319">
        <f t="shared" ca="1" si="98"/>
        <v>0.31405456540843324</v>
      </c>
      <c r="I319">
        <f t="shared" ca="1" si="98"/>
        <v>0.85201212783080404</v>
      </c>
      <c r="M319" t="str">
        <f t="shared" ca="1" si="85"/>
        <v>삭제</v>
      </c>
      <c r="N319" t="str">
        <f t="shared" ca="1" si="86"/>
        <v>삭제</v>
      </c>
      <c r="O319" t="str">
        <f t="shared" ca="1" si="87"/>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INT(VLOOKUP($M319,$AN:$BA,MATCH($AX$1,$AN$1:$BA$1,0),0)*(VLOOKUP($N319,[2]ActorTable!$1:$1048576,MATCH("표준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VLOOKUP($M319,$AN:$BA,MATCH($AZ$1,$AN$1:$BA$1,0),0)+INT($H319*(VLOOKUP($M319,$AN:$BA,MATCH($BA$1,$AN$1:$BA$1,0),0)-VLOOKUP($M319,$AN:$BA,MATCH($AZ$1,$AN$1:$BA$1,0),0)+1))),
IF($M319="지정 캐릭터 PP",
  IF(AND(OR($B319=10,$B319=11),$M319=OFFSET($M319,-1,0)),OFFSET(Q319,-1,0),
    INT($O319*VLOOKUP($M319,$AN:$BA,MATCH($AX$1,$AN$1:$BA$1,0),0)*IF($O319&lt;=15,1,1+($O319-15)^0.5/8)*CHOOSE(MID($N319,7,1)+1,1,1.25,2))),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영웅등급"),VLOOKUP($M319,$AN:$BA,MATCH($AX$1,$AN$1:$BA$1,0),0),
IF(OR($M319="지정 캐릭터",IF(ISERROR(FIND("지정 캐릭터 LBP",$M319)),0,1)),
  IF(AND(OR($B319=10,$B319=11),$M319=OFFSET($M319,-1,0)),OFFSET(R319,-1,0),
    INT(VLOOKUP($M319,$AN:$BA,MATCH($AX$1,$AN$1:$BA$1,0),0)*(VLOOKUP($N319,[2]ActorTable!$1:$1048576,MATCH("표준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VLOOKUP($M319,$AN:$BA,MATCH($AX$1,$AN$1:$BA$1,0),0)+INT($I319*(VLOOKUP($M319,$AN:$BA,MATCH($AY$1,$AN$1:$BA$1,0),0)-VLOOKUP($M319,$AN:$BA,MATCH($AX$1,$AN$1:$BA$1,0),0)+1))),
IF($M319="지정 캐릭터 PP",
  IF(AND(OR($B319=10,$B319=11),$M319=OFFSET($M319,-1,0)),OFFSET(R319,-1,0),
    INT($O319*VLOOKUP($M319,$AN:$BA,MATCH($AX$1,$AN$1:$BA$1,0),0)*IF($O319&lt;=15,1,1+($O319-15)^0.5/8)*CHOOSE(MID($N319,7,1)+1,1,1.25,2)*(VLOOKUP($M319,$AN:$BA,MATCH($AY$1,$AN$1:$BA$1,0),0)+$I319*(VLOOKUP($M319,$AN:$BA,MATCH($AZ$1,$AN$1:$BA$1,0),0)-VLOOKUP($M319,$AN:$BA,MATCH($AY$1,$AN$1:$BA$1,0),0))))),
IF(OR($M319="안 지정 캐릭터 PP 일반등급",$M319="안 지정 캐릭터 PP 영웅등급"),
  IF(AND(OR($B319=10,$B319=11),$M319=OFFSET($M319,-1,0)),OFFSET(R319,-1,0),
    $O319*VLOOKUP($M319,$AN:$BA,MATCH($AX$1,$AN$1:$BA$1,0),0)),
"그외없음")))))))</f>
        <v>삭제</v>
      </c>
      <c r="S319" t="str">
        <f ca="1">IF(OR(ISNUMBER(N319),N319="삭제"),"",
IF(LEFT(N319,5)="Equip",
  IF($BN$1&lt;VLOOKUP(N319,[1]EquipTable!$1:$1048576,MATCH("업데이트순번",[1]EquipTable!$1:$1,0),0),"업데이트순번이상",""),
IF(LEFT(N319,5)="Actor",
  IF($BW$1&lt;VLOOKUP(N319,[2]ActorTable!$1:$1048576,MATCH("업데이트순번",[2]ActorTable!$1:$1,0),0),"업데이트순번이상",""),
"그외없음")))</f>
        <v/>
      </c>
      <c r="T319">
        <f t="shared" ca="1" si="88"/>
        <v>0</v>
      </c>
      <c r="U319" t="s">
        <v>86</v>
      </c>
      <c r="V319" t="s">
        <v>281</v>
      </c>
      <c r="W319">
        <v>1</v>
      </c>
      <c r="X319" t="s">
        <v>133</v>
      </c>
      <c r="Y319">
        <v>502</v>
      </c>
      <c r="Z319">
        <v>348</v>
      </c>
      <c r="AA319" t="str">
        <f t="shared" ca="1" si="89"/>
        <v>fc</v>
      </c>
      <c r="AB319" t="s">
        <v>86</v>
      </c>
      <c r="AC319" t="s">
        <v>287</v>
      </c>
      <c r="AD319">
        <v>1</v>
      </c>
      <c r="AE319" t="s">
        <v>133</v>
      </c>
      <c r="AF319">
        <v>205</v>
      </c>
      <c r="AG319">
        <v>139</v>
      </c>
      <c r="AH319" t="str">
        <f t="shared" si="90"/>
        <v/>
      </c>
      <c r="AI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프리스</v>
      </c>
      <c r="AJ319">
        <v>1</v>
      </c>
      <c r="AK319"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v>
      </c>
      <c r="AL319" t="str">
        <f t="shared" ca="1" si="91"/>
        <v>{"dy":8,"sl":10,"tp":"fc","vl":"Actor0125","cn":1,"pt":"DI","pp":205,"pr":139}</v>
      </c>
    </row>
    <row r="320" spans="1:38">
      <c r="A320">
        <v>9</v>
      </c>
      <c r="B320">
        <v>10</v>
      </c>
      <c r="C320">
        <f t="shared" si="84"/>
        <v>1</v>
      </c>
      <c r="D320">
        <f t="shared" ca="1" si="98"/>
        <v>0.48001682094328835</v>
      </c>
      <c r="E320">
        <f t="shared" ca="1" si="98"/>
        <v>0.21338648698625184</v>
      </c>
      <c r="F320">
        <f t="shared" ca="1" si="98"/>
        <v>0.44088075439956109</v>
      </c>
      <c r="G320">
        <f t="shared" ca="1" si="98"/>
        <v>4.6572092365663509E-2</v>
      </c>
      <c r="H320">
        <f t="shared" ca="1" si="98"/>
        <v>0.53238357224397781</v>
      </c>
      <c r="I320">
        <f t="shared" ca="1" si="98"/>
        <v>0.27720984553741568</v>
      </c>
      <c r="M320" t="str">
        <f t="shared" ca="1" si="85"/>
        <v>삭제</v>
      </c>
      <c r="N320" t="str">
        <f t="shared" ca="1" si="86"/>
        <v>삭제</v>
      </c>
      <c r="O320" t="str">
        <f t="shared" ca="1" si="87"/>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INT(VLOOKUP($M320,$AN:$BA,MATCH($AX$1,$AN$1:$BA$1,0),0)*(VLOOKUP($N320,[2]ActorTable!$1:$1048576,MATCH("표준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VLOOKUP($M320,$AN:$BA,MATCH($AZ$1,$AN$1:$BA$1,0),0)+INT($H320*(VLOOKUP($M320,$AN:$BA,MATCH($BA$1,$AN$1:$BA$1,0),0)-VLOOKUP($M320,$AN:$BA,MATCH($AZ$1,$AN$1:$BA$1,0),0)+1))),
IF($M320="지정 캐릭터 PP",
  IF(AND(OR($B320=10,$B320=11),$M320=OFFSET($M320,-1,0)),OFFSET(Q320,-1,0),
    INT($O320*VLOOKUP($M320,$AN:$BA,MATCH($AX$1,$AN$1:$BA$1,0),0)*IF($O320&lt;=15,1,1+($O320-15)^0.5/8)*CHOOSE(MID($N320,7,1)+1,1,1.25,2))),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영웅등급"),VLOOKUP($M320,$AN:$BA,MATCH($AX$1,$AN$1:$BA$1,0),0),
IF(OR($M320="지정 캐릭터",IF(ISERROR(FIND("지정 캐릭터 LBP",$M320)),0,1)),
  IF(AND(OR($B320=10,$B320=11),$M320=OFFSET($M320,-1,0)),OFFSET(R320,-1,0),
    INT(VLOOKUP($M320,$AN:$BA,MATCH($AX$1,$AN$1:$BA$1,0),0)*(VLOOKUP($N320,[2]ActorTable!$1:$1048576,MATCH("표준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VLOOKUP($M320,$AN:$BA,MATCH($AX$1,$AN$1:$BA$1,0),0)+INT($I320*(VLOOKUP($M320,$AN:$BA,MATCH($AY$1,$AN$1:$BA$1,0),0)-VLOOKUP($M320,$AN:$BA,MATCH($AX$1,$AN$1:$BA$1,0),0)+1))),
IF($M320="지정 캐릭터 PP",
  IF(AND(OR($B320=10,$B320=11),$M320=OFFSET($M320,-1,0)),OFFSET(R320,-1,0),
    INT($O320*VLOOKUP($M320,$AN:$BA,MATCH($AX$1,$AN$1:$BA$1,0),0)*IF($O320&lt;=15,1,1+($O320-15)^0.5/8)*CHOOSE(MID($N320,7,1)+1,1,1.25,2)*(VLOOKUP($M320,$AN:$BA,MATCH($AY$1,$AN$1:$BA$1,0),0)+$I320*(VLOOKUP($M320,$AN:$BA,MATCH($AZ$1,$AN$1:$BA$1,0),0)-VLOOKUP($M320,$AN:$BA,MATCH($AY$1,$AN$1:$BA$1,0),0))))),
IF(OR($M320="안 지정 캐릭터 PP 일반등급",$M320="안 지정 캐릭터 PP 영웅등급"),
  IF(AND(OR($B320=10,$B320=11),$M320=OFFSET($M320,-1,0)),OFFSET(R320,-1,0),
    $O320*VLOOKUP($M320,$AN:$BA,MATCH($AX$1,$AN$1:$BA$1,0),0)),
"그외없음")))))))</f>
        <v>삭제</v>
      </c>
      <c r="S320" t="str">
        <f ca="1">IF(OR(ISNUMBER(N320),N320="삭제"),"",
IF(LEFT(N320,5)="Equip",
  IF($BN$1&lt;VLOOKUP(N320,[1]EquipTable!$1:$1048576,MATCH("업데이트순번",[1]EquipTable!$1:$1,0),0),"업데이트순번이상",""),
IF(LEFT(N320,5)="Actor",
  IF($BW$1&lt;VLOOKUP(N320,[2]ActorTable!$1:$1048576,MATCH("업데이트순번",[2]ActorTable!$1:$1,0),0),"업데이트순번이상",""),
"그외없음")))</f>
        <v/>
      </c>
      <c r="T320">
        <f t="shared" ca="1" si="88"/>
        <v>0</v>
      </c>
      <c r="AA320" t="str">
        <f t="shared" ca="1" si="89"/>
        <v/>
      </c>
      <c r="AH320" t="str">
        <f t="shared" si="90"/>
        <v/>
      </c>
      <c r="AI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
      </c>
      <c r="AJ320">
        <v>1</v>
      </c>
      <c r="AK320"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v>
      </c>
      <c r="AL320" t="str">
        <f t="shared" ca="1" si="91"/>
        <v>{"dy":9,"sl":10}</v>
      </c>
    </row>
    <row r="321" spans="1:38">
      <c r="A321">
        <v>10</v>
      </c>
      <c r="B321">
        <v>10</v>
      </c>
      <c r="C321">
        <f t="shared" si="84"/>
        <v>1</v>
      </c>
      <c r="D321">
        <f t="shared" ca="1" si="98"/>
        <v>0.8852500402951784</v>
      </c>
      <c r="E321">
        <f t="shared" ca="1" si="98"/>
        <v>0.65422900543975648</v>
      </c>
      <c r="F321">
        <f t="shared" ca="1" si="98"/>
        <v>0.81302847441639847</v>
      </c>
      <c r="G321">
        <f t="shared" ca="1" si="98"/>
        <v>0.10781544448641311</v>
      </c>
      <c r="H321">
        <f t="shared" ca="1" si="98"/>
        <v>0.72180181946143118</v>
      </c>
      <c r="I321">
        <f t="shared" ca="1" si="98"/>
        <v>0.16202418136983143</v>
      </c>
      <c r="M321" t="str">
        <f t="shared" ca="1" si="85"/>
        <v>삭제</v>
      </c>
      <c r="N321" t="str">
        <f t="shared" ca="1" si="86"/>
        <v>삭제</v>
      </c>
      <c r="O321" t="str">
        <f t="shared" ca="1" si="87"/>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INT(VLOOKUP($M321,$AN:$BA,MATCH($AX$1,$AN$1:$BA$1,0),0)*(VLOOKUP($N321,[2]ActorTable!$1:$1048576,MATCH("표준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VLOOKUP($M321,$AN:$BA,MATCH($AZ$1,$AN$1:$BA$1,0),0)+INT($H321*(VLOOKUP($M321,$AN:$BA,MATCH($BA$1,$AN$1:$BA$1,0),0)-VLOOKUP($M321,$AN:$BA,MATCH($AZ$1,$AN$1:$BA$1,0),0)+1))),
IF($M321="지정 캐릭터 PP",
  IF(AND(OR($B321=10,$B321=11),$M321=OFFSET($M321,-1,0)),OFFSET(Q321,-1,0),
    INT($O321*VLOOKUP($M321,$AN:$BA,MATCH($AX$1,$AN$1:$BA$1,0),0)*IF($O321&lt;=15,1,1+($O321-15)^0.5/8)*CHOOSE(MID($N321,7,1)+1,1,1.25,2))),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영웅등급"),VLOOKUP($M321,$AN:$BA,MATCH($AX$1,$AN$1:$BA$1,0),0),
IF(OR($M321="지정 캐릭터",IF(ISERROR(FIND("지정 캐릭터 LBP",$M321)),0,1)),
  IF(AND(OR($B321=10,$B321=11),$M321=OFFSET($M321,-1,0)),OFFSET(R321,-1,0),
    INT(VLOOKUP($M321,$AN:$BA,MATCH($AX$1,$AN$1:$BA$1,0),0)*(VLOOKUP($N321,[2]ActorTable!$1:$1048576,MATCH("표준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VLOOKUP($M321,$AN:$BA,MATCH($AX$1,$AN$1:$BA$1,0),0)+INT($I321*(VLOOKUP($M321,$AN:$BA,MATCH($AY$1,$AN$1:$BA$1,0),0)-VLOOKUP($M321,$AN:$BA,MATCH($AX$1,$AN$1:$BA$1,0),0)+1))),
IF($M321="지정 캐릭터 PP",
  IF(AND(OR($B321=10,$B321=11),$M321=OFFSET($M321,-1,0)),OFFSET(R321,-1,0),
    INT($O321*VLOOKUP($M321,$AN:$BA,MATCH($AX$1,$AN$1:$BA$1,0),0)*IF($O321&lt;=15,1,1+($O321-15)^0.5/8)*CHOOSE(MID($N321,7,1)+1,1,1.25,2)*(VLOOKUP($M321,$AN:$BA,MATCH($AY$1,$AN$1:$BA$1,0),0)+$I321*(VLOOKUP($M321,$AN:$BA,MATCH($AZ$1,$AN$1:$BA$1,0),0)-VLOOKUP($M321,$AN:$BA,MATCH($AY$1,$AN$1:$BA$1,0),0))))),
IF(OR($M321="안 지정 캐릭터 PP 일반등급",$M321="안 지정 캐릭터 PP 영웅등급"),
  IF(AND(OR($B321=10,$B321=11),$M321=OFFSET($M321,-1,0)),OFFSET(R321,-1,0),
    $O321*VLOOKUP($M321,$AN:$BA,MATCH($AX$1,$AN$1:$BA$1,0),0)),
"그외없음")))))))</f>
        <v>삭제</v>
      </c>
      <c r="S321" t="str">
        <f ca="1">IF(OR(ISNUMBER(N321),N321="삭제"),"",
IF(LEFT(N321,5)="Equip",
  IF($BN$1&lt;VLOOKUP(N321,[1]EquipTable!$1:$1048576,MATCH("업데이트순번",[1]EquipTable!$1:$1,0),0),"업데이트순번이상",""),
IF(LEFT(N321,5)="Actor",
  IF($BW$1&lt;VLOOKUP(N321,[2]ActorTable!$1:$1048576,MATCH("업데이트순번",[2]ActorTable!$1:$1,0),0),"업데이트순번이상",""),
"그외없음")))</f>
        <v/>
      </c>
      <c r="T321">
        <f t="shared" ca="1" si="88"/>
        <v>0</v>
      </c>
      <c r="AA321" t="str">
        <f t="shared" ca="1" si="89"/>
        <v/>
      </c>
      <c r="AH321" t="str">
        <f t="shared" si="90"/>
        <v/>
      </c>
      <c r="AI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
      </c>
      <c r="AJ321">
        <v>1</v>
      </c>
      <c r="AK321"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v>
      </c>
      <c r="AL321" t="str">
        <f t="shared" ca="1" si="91"/>
        <v>{"dy":10,"sl":10}</v>
      </c>
    </row>
    <row r="322" spans="1:38">
      <c r="A322">
        <v>11</v>
      </c>
      <c r="B322">
        <v>10</v>
      </c>
      <c r="C322">
        <f t="shared" ref="C322:C373" si="99">IF(B322&lt;=9,0,
IF(B322=10,1,2))</f>
        <v>1</v>
      </c>
      <c r="D322">
        <f t="shared" ref="D322:I331" ca="1" si="100">RAND()</f>
        <v>0.59912813653534724</v>
      </c>
      <c r="E322">
        <f t="shared" ca="1" si="100"/>
        <v>0.30794743948827608</v>
      </c>
      <c r="F322">
        <f t="shared" ca="1" si="100"/>
        <v>0.55519061613196974</v>
      </c>
      <c r="G322">
        <f t="shared" ca="1" si="100"/>
        <v>0.79972480814298763</v>
      </c>
      <c r="H322">
        <f t="shared" ca="1" si="100"/>
        <v>0.20984963994666306</v>
      </c>
      <c r="I322">
        <f t="shared" ca="1" si="100"/>
        <v>3.3328013667510703E-2</v>
      </c>
      <c r="M322" t="str">
        <f t="shared" ref="M322:M373" ca="1" si="101">IF(LEN(J322)&lt;&gt;0,J322,VLOOKUP(D322+$B322,$BH:$BI,MATCH($BI$1,$BH$1:$BI$1,0),1))</f>
        <v>삭제</v>
      </c>
      <c r="N322" t="str">
        <f t="shared" ref="N322:N373" ca="1" si="102">IF(LEN(K322)&lt;&gt;0,
  IF(LEN($J322)=0,"두 칸 모두 입력",
  IF($J322="지정 장비",K322,INDEX($BY:$BY,MATCH(K322,$BZ:$BZ,0)))),
IF($M322="삭제","삭제",
IF($M322="지정 장비",VLOOKUP($E322,OFFSET($BQ:$BT,0,IF($B322=6,1,IF($B322=7,2,0))),MATCH($BT$1,OFFSET($BQ$1:$BT$1,0,IF($B322=6,1,IF($B322=7,2,0))),0),1),
IF(OR($M322="캐릭터 상자 일반등급",$M322="캐릭터 상자 영웅등급"),"삭제",
IF(OR($M322="지정 캐릭터",$M322="지정 캐릭터 PP",IF(ISERROR(FIND("지정 캐릭터 LBP",$M322)),0,1)),
  IF(AND(OR($B322=10,$B322=11),$M322=OFFSET($M322,-1,0)),OFFSET(N322,-1,0),VLOOKUP($E322,$BX:$BY,MATCH($BY$1,$BX$1:$BY$1,0),1)),
IF(OR($M322="안 지정 캐릭터 영웅등급",$M322="안 지정 캐릭터 PP 일반등급",$M322="안 지정 캐릭터 PP 영웅등급"),
  IF(AND(OR($B322=10,$B322=11),$M322=OFFSET($M322,-1,0)),OFFSET(N322,-1,0),INT($E322*100000)),
"그외없음"))))))</f>
        <v>삭제</v>
      </c>
      <c r="O322" t="str">
        <f t="shared" ref="O322:O373" ca="1" si="103">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VLOOKUP($M322,$AN:$AZ,MATCH($AV$1,$AN$1:$AZ$1,0),0)+INT($E322*(VLOOKUP($M322,$AN:$AZ,MATCH($AW$1,$AN$1:$AZ$1,0),0)-VLOOKUP($M322,$AN:$AZ,MATCH($AV$1,$AN$1:$AZ$1,0),0)+1))),
IF(OR($M322="안 지정 캐릭터 PP 일반등급",$M322="안 지정 캐릭터 PP 영웅등급"),
  IF(AND(OR($B322=10,$B322=11),$M322=OFFSET($M322,-1,0)),OFFSET(O322,-1,0),
    VLOOKUP($M322,$AN:$AZ,MATCH($AV$1,$AN$1:$AZ$1,0),0)+INT($E322*(VLOOKUP($M322,$AN:$AZ,MATCH($AW$1,$AN$1:$AZ$1,0),0)-VLOOKUP($M322,$AN:$AZ,MATCH($AV$1,$AN$1:$AZ$1,0),0)+1))),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INT(VLOOKUP($M322,$AN:$BA,MATCH($AX$1,$AN$1:$BA$1,0),0)*(VLOOKUP($N322,[2]ActorTable!$1:$1048576,MATCH("표준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VLOOKUP($M322,$AN:$BA,MATCH($AZ$1,$AN$1:$BA$1,0),0)+INT($H322*(VLOOKUP($M322,$AN:$BA,MATCH($BA$1,$AN$1:$BA$1,0),0)-VLOOKUP($M322,$AN:$BA,MATCH($AZ$1,$AN$1:$BA$1,0),0)+1))),
IF($M322="지정 캐릭터 PP",
  IF(AND(OR($B322=10,$B322=11),$M322=OFFSET($M322,-1,0)),OFFSET(Q322,-1,0),
    INT($O322*VLOOKUP($M322,$AN:$BA,MATCH($AX$1,$AN$1:$BA$1,0),0)*IF($O322&lt;=15,1,1+($O322-15)^0.5/8)*CHOOSE(MID($N322,7,1)+1,1,1.25,2))),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영웅등급"),VLOOKUP($M322,$AN:$BA,MATCH($AX$1,$AN$1:$BA$1,0),0),
IF(OR($M322="지정 캐릭터",IF(ISERROR(FIND("지정 캐릭터 LBP",$M322)),0,1)),
  IF(AND(OR($B322=10,$B322=11),$M322=OFFSET($M322,-1,0)),OFFSET(R322,-1,0),
    INT(VLOOKUP($M322,$AN:$BA,MATCH($AX$1,$AN$1:$BA$1,0),0)*(VLOOKUP($N322,[2]ActorTable!$1:$1048576,MATCH("표준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VLOOKUP($M322,$AN:$BA,MATCH($AX$1,$AN$1:$BA$1,0),0)+INT($I322*(VLOOKUP($M322,$AN:$BA,MATCH($AY$1,$AN$1:$BA$1,0),0)-VLOOKUP($M322,$AN:$BA,MATCH($AX$1,$AN$1:$BA$1,0),0)+1))),
IF($M322="지정 캐릭터 PP",
  IF(AND(OR($B322=10,$B322=11),$M322=OFFSET($M322,-1,0)),OFFSET(R322,-1,0),
    INT($O322*VLOOKUP($M322,$AN:$BA,MATCH($AX$1,$AN$1:$BA$1,0),0)*IF($O322&lt;=15,1,1+($O322-15)^0.5/8)*CHOOSE(MID($N322,7,1)+1,1,1.25,2)*(VLOOKUP($M322,$AN:$BA,MATCH($AY$1,$AN$1:$BA$1,0),0)+$I322*(VLOOKUP($M322,$AN:$BA,MATCH($AZ$1,$AN$1:$BA$1,0),0)-VLOOKUP($M322,$AN:$BA,MATCH($AY$1,$AN$1:$BA$1,0),0))))),
IF(OR($M322="안 지정 캐릭터 PP 일반등급",$M322="안 지정 캐릭터 PP 영웅등급"),
  IF(AND(OR($B322=10,$B322=11),$M322=OFFSET($M322,-1,0)),OFFSET(R322,-1,0),
    $O322*VLOOKUP($M322,$AN:$BA,MATCH($AX$1,$AN$1:$BA$1,0),0)),
"그외없음")))))))</f>
        <v>삭제</v>
      </c>
      <c r="S322" t="str">
        <f ca="1">IF(OR(ISNUMBER(N322),N322="삭제"),"",
IF(LEFT(N322,5)="Equip",
  IF($BN$1&lt;VLOOKUP(N322,[1]EquipTable!$1:$1048576,MATCH("업데이트순번",[1]EquipTable!$1:$1,0),0),"업데이트순번이상",""),
IF(LEFT(N322,5)="Actor",
  IF($BW$1&lt;VLOOKUP(N322,[2]ActorTable!$1:$1048576,MATCH("업데이트순번",[2]ActorTable!$1:$1,0),0),"업데이트순번이상",""),
"그외없음")))</f>
        <v/>
      </c>
      <c r="T322">
        <f t="shared" ref="T322:T373" ca="1" si="104">IF(OR(ISNUMBER(N322),N322="삭제"),0,
IF(LEFT(N322,5)="Equip",IF(MID(N322,7,1)="4",1,0),
IF(LEFT(N322,5)="Actor",IF(MID(N322,7,1)="2",1,0),
"그외없음")))</f>
        <v>0</v>
      </c>
      <c r="AA322" t="str">
        <f t="shared" ref="AA322:AA373" ca="1" si="105">IF(ISBLANK(AB322),"",
VLOOKUP(AB322,OFFSET(INDIRECT("$A:$B"),0,MATCH(AB$1&amp;"_Verify",INDIRECT("$1:$1"),0)-1),2,0)
)</f>
        <v/>
      </c>
      <c r="AH322" t="str">
        <f t="shared" ref="AH322:AH373" si="106">IF(ISBLANK($AB322),"",
IF(AND($B322&gt;=VLOOKUP($AB322,$AN:$AQ,3,0),$B322&lt;=VLOOKUP($AB322,$AN:$AQ,4,0)),"","슬롯타입이상"))</f>
        <v/>
      </c>
      <c r="AI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
      </c>
      <c r="AJ322">
        <v>1</v>
      </c>
      <c r="AK322"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v>
      </c>
      <c r="AL322" t="str">
        <f t="shared" ref="AL322:AL373" ca="1" si="107">IF(AJ322&lt;&gt;1,"",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38">
      <c r="A323">
        <v>12</v>
      </c>
      <c r="B323">
        <v>10</v>
      </c>
      <c r="C323">
        <f t="shared" si="99"/>
        <v>1</v>
      </c>
      <c r="D323">
        <f t="shared" ca="1" si="100"/>
        <v>0.22596179242743297</v>
      </c>
      <c r="E323">
        <f t="shared" ca="1" si="100"/>
        <v>0.42743415763255244</v>
      </c>
      <c r="F323">
        <f t="shared" ca="1" si="100"/>
        <v>0.72078828709536324</v>
      </c>
      <c r="G323">
        <f t="shared" ca="1" si="100"/>
        <v>0.53685795159849026</v>
      </c>
      <c r="H323">
        <f t="shared" ca="1" si="100"/>
        <v>1.7241466628467372E-2</v>
      </c>
      <c r="I323">
        <f t="shared" ca="1" si="100"/>
        <v>0.85669429396930241</v>
      </c>
      <c r="M323" t="str">
        <f t="shared" ca="1" si="101"/>
        <v>삭제</v>
      </c>
      <c r="N323" t="str">
        <f t="shared" ca="1" si="102"/>
        <v>삭제</v>
      </c>
      <c r="O323" t="str">
        <f t="shared" ca="1" si="103"/>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INT(VLOOKUP($M323,$AN:$BA,MATCH($AX$1,$AN$1:$BA$1,0),0)*(VLOOKUP($N323,[2]ActorTable!$1:$1048576,MATCH("표준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VLOOKUP($M323,$AN:$BA,MATCH($AZ$1,$AN$1:$BA$1,0),0)+INT($H323*(VLOOKUP($M323,$AN:$BA,MATCH($BA$1,$AN$1:$BA$1,0),0)-VLOOKUP($M323,$AN:$BA,MATCH($AZ$1,$AN$1:$BA$1,0),0)+1))),
IF($M323="지정 캐릭터 PP",
  IF(AND(OR($B323=10,$B323=11),$M323=OFFSET($M323,-1,0)),OFFSET(Q323,-1,0),
    INT($O323*VLOOKUP($M323,$AN:$BA,MATCH($AX$1,$AN$1:$BA$1,0),0)*IF($O323&lt;=15,1,1+($O323-15)^0.5/8)*CHOOSE(MID($N323,7,1)+1,1,1.25,2))),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영웅등급"),VLOOKUP($M323,$AN:$BA,MATCH($AX$1,$AN$1:$BA$1,0),0),
IF(OR($M323="지정 캐릭터",IF(ISERROR(FIND("지정 캐릭터 LBP",$M323)),0,1)),
  IF(AND(OR($B323=10,$B323=11),$M323=OFFSET($M323,-1,0)),OFFSET(R323,-1,0),
    INT(VLOOKUP($M323,$AN:$BA,MATCH($AX$1,$AN$1:$BA$1,0),0)*(VLOOKUP($N323,[2]ActorTable!$1:$1048576,MATCH("표준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VLOOKUP($M323,$AN:$BA,MATCH($AX$1,$AN$1:$BA$1,0),0)+INT($I323*(VLOOKUP($M323,$AN:$BA,MATCH($AY$1,$AN$1:$BA$1,0),0)-VLOOKUP($M323,$AN:$BA,MATCH($AX$1,$AN$1:$BA$1,0),0)+1))),
IF($M323="지정 캐릭터 PP",
  IF(AND(OR($B323=10,$B323=11),$M323=OFFSET($M323,-1,0)),OFFSET(R323,-1,0),
    INT($O323*VLOOKUP($M323,$AN:$BA,MATCH($AX$1,$AN$1:$BA$1,0),0)*IF($O323&lt;=15,1,1+($O323-15)^0.5/8)*CHOOSE(MID($N323,7,1)+1,1,1.25,2)*(VLOOKUP($M323,$AN:$BA,MATCH($AY$1,$AN$1:$BA$1,0),0)+$I323*(VLOOKUP($M323,$AN:$BA,MATCH($AZ$1,$AN$1:$BA$1,0),0)-VLOOKUP($M323,$AN:$BA,MATCH($AY$1,$AN$1:$BA$1,0),0))))),
IF(OR($M323="안 지정 캐릭터 PP 일반등급",$M323="안 지정 캐릭터 PP 영웅등급"),
  IF(AND(OR($B323=10,$B323=11),$M323=OFFSET($M323,-1,0)),OFFSET(R323,-1,0),
    $O323*VLOOKUP($M323,$AN:$BA,MATCH($AX$1,$AN$1:$BA$1,0),0)),
"그외없음")))))))</f>
        <v>삭제</v>
      </c>
      <c r="S323" t="str">
        <f ca="1">IF(OR(ISNUMBER(N323),N323="삭제"),"",
IF(LEFT(N323,5)="Equip",
  IF($BN$1&lt;VLOOKUP(N323,[1]EquipTable!$1:$1048576,MATCH("업데이트순번",[1]EquipTable!$1:$1,0),0),"업데이트순번이상",""),
IF(LEFT(N323,5)="Actor",
  IF($BW$1&lt;VLOOKUP(N323,[2]ActorTable!$1:$1048576,MATCH("업데이트순번",[2]ActorTable!$1:$1,0),0),"업데이트순번이상",""),
"그외없음")))</f>
        <v/>
      </c>
      <c r="T323">
        <f t="shared" ca="1" si="104"/>
        <v>0</v>
      </c>
      <c r="AA323" t="str">
        <f t="shared" ca="1" si="105"/>
        <v/>
      </c>
      <c r="AH323" t="str">
        <f t="shared" si="106"/>
        <v/>
      </c>
      <c r="AI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
      </c>
      <c r="AJ323">
        <v>1</v>
      </c>
      <c r="AK323" t="str">
        <f t="shared" ref="AK323:AK373" ca="1" si="108">AK322&amp;IF(LEN(AL323)=0,"",","&amp;AL323)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v>
      </c>
      <c r="AL323" t="str">
        <f t="shared" ca="1" si="107"/>
        <v>{"dy":12,"sl":10}</v>
      </c>
    </row>
    <row r="324" spans="1:38">
      <c r="A324">
        <v>13</v>
      </c>
      <c r="B324">
        <v>10</v>
      </c>
      <c r="C324">
        <f t="shared" si="99"/>
        <v>1</v>
      </c>
      <c r="D324">
        <f t="shared" ca="1" si="100"/>
        <v>0.35576952006019891</v>
      </c>
      <c r="E324">
        <f t="shared" ca="1" si="100"/>
        <v>0.94587353413264053</v>
      </c>
      <c r="F324">
        <f t="shared" ca="1" si="100"/>
        <v>0.75433395660655977</v>
      </c>
      <c r="G324">
        <f t="shared" ca="1" si="100"/>
        <v>0.88203477112903739</v>
      </c>
      <c r="H324">
        <f t="shared" ca="1" si="100"/>
        <v>0.37483657195563092</v>
      </c>
      <c r="I324">
        <f t="shared" ca="1" si="100"/>
        <v>0.28240349053386404</v>
      </c>
      <c r="M324" t="str">
        <f t="shared" ca="1" si="101"/>
        <v>삭제</v>
      </c>
      <c r="N324" t="str">
        <f t="shared" ca="1" si="102"/>
        <v>삭제</v>
      </c>
      <c r="O324" t="str">
        <f t="shared" ca="1" si="103"/>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INT(VLOOKUP($M324,$AN:$BA,MATCH($AX$1,$AN$1:$BA$1,0),0)*(VLOOKUP($N324,[2]ActorTable!$1:$1048576,MATCH("표준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VLOOKUP($M324,$AN:$BA,MATCH($AZ$1,$AN$1:$BA$1,0),0)+INT($H324*(VLOOKUP($M324,$AN:$BA,MATCH($BA$1,$AN$1:$BA$1,0),0)-VLOOKUP($M324,$AN:$BA,MATCH($AZ$1,$AN$1:$BA$1,0),0)+1))),
IF($M324="지정 캐릭터 PP",
  IF(AND(OR($B324=10,$B324=11),$M324=OFFSET($M324,-1,0)),OFFSET(Q324,-1,0),
    INT($O324*VLOOKUP($M324,$AN:$BA,MATCH($AX$1,$AN$1:$BA$1,0),0)*IF($O324&lt;=15,1,1+($O324-15)^0.5/8)*CHOOSE(MID($N324,7,1)+1,1,1.25,2))),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영웅등급"),VLOOKUP($M324,$AN:$BA,MATCH($AX$1,$AN$1:$BA$1,0),0),
IF(OR($M324="지정 캐릭터",IF(ISERROR(FIND("지정 캐릭터 LBP",$M324)),0,1)),
  IF(AND(OR($B324=10,$B324=11),$M324=OFFSET($M324,-1,0)),OFFSET(R324,-1,0),
    INT(VLOOKUP($M324,$AN:$BA,MATCH($AX$1,$AN$1:$BA$1,0),0)*(VLOOKUP($N324,[2]ActorTable!$1:$1048576,MATCH("표준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VLOOKUP($M324,$AN:$BA,MATCH($AX$1,$AN$1:$BA$1,0),0)+INT($I324*(VLOOKUP($M324,$AN:$BA,MATCH($AY$1,$AN$1:$BA$1,0),0)-VLOOKUP($M324,$AN:$BA,MATCH($AX$1,$AN$1:$BA$1,0),0)+1))),
IF($M324="지정 캐릭터 PP",
  IF(AND(OR($B324=10,$B324=11),$M324=OFFSET($M324,-1,0)),OFFSET(R324,-1,0),
    INT($O324*VLOOKUP($M324,$AN:$BA,MATCH($AX$1,$AN$1:$BA$1,0),0)*IF($O324&lt;=15,1,1+($O324-15)^0.5/8)*CHOOSE(MID($N324,7,1)+1,1,1.25,2)*(VLOOKUP($M324,$AN:$BA,MATCH($AY$1,$AN$1:$BA$1,0),0)+$I324*(VLOOKUP($M324,$AN:$BA,MATCH($AZ$1,$AN$1:$BA$1,0),0)-VLOOKUP($M324,$AN:$BA,MATCH($AY$1,$AN$1:$BA$1,0),0))))),
IF(OR($M324="안 지정 캐릭터 PP 일반등급",$M324="안 지정 캐릭터 PP 영웅등급"),
  IF(AND(OR($B324=10,$B324=11),$M324=OFFSET($M324,-1,0)),OFFSET(R324,-1,0),
    $O324*VLOOKUP($M324,$AN:$BA,MATCH($AX$1,$AN$1:$BA$1,0),0)),
"그외없음")))))))</f>
        <v>삭제</v>
      </c>
      <c r="S324" t="str">
        <f ca="1">IF(OR(ISNUMBER(N324),N324="삭제"),"",
IF(LEFT(N324,5)="Equip",
  IF($BN$1&lt;VLOOKUP(N324,[1]EquipTable!$1:$1048576,MATCH("업데이트순번",[1]EquipTable!$1:$1,0),0),"업데이트순번이상",""),
IF(LEFT(N324,5)="Actor",
  IF($BW$1&lt;VLOOKUP(N324,[2]ActorTable!$1:$1048576,MATCH("업데이트순번",[2]ActorTable!$1:$1,0),0),"업데이트순번이상",""),
"그외없음")))</f>
        <v/>
      </c>
      <c r="T324">
        <f t="shared" ca="1" si="104"/>
        <v>0</v>
      </c>
      <c r="AA324" t="str">
        <f t="shared" ca="1" si="105"/>
        <v/>
      </c>
      <c r="AH324" t="str">
        <f t="shared" si="106"/>
        <v/>
      </c>
      <c r="AI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
      </c>
      <c r="AJ324">
        <v>1</v>
      </c>
      <c r="AK324"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v>
      </c>
      <c r="AL324" t="str">
        <f t="shared" ca="1" si="107"/>
        <v>{"dy":13,"sl":10}</v>
      </c>
    </row>
    <row r="325" spans="1:38">
      <c r="A325">
        <v>14</v>
      </c>
      <c r="B325">
        <v>10</v>
      </c>
      <c r="C325">
        <f t="shared" si="99"/>
        <v>1</v>
      </c>
      <c r="D325">
        <f t="shared" ca="1" si="100"/>
        <v>0.35860054171796529</v>
      </c>
      <c r="E325">
        <f t="shared" ca="1" si="100"/>
        <v>0.33066719578115134</v>
      </c>
      <c r="F325">
        <f t="shared" ca="1" si="100"/>
        <v>0.90166031921129108</v>
      </c>
      <c r="G325">
        <f t="shared" ca="1" si="100"/>
        <v>0.36564145210775811</v>
      </c>
      <c r="H325">
        <f t="shared" ca="1" si="100"/>
        <v>0.15381284092444547</v>
      </c>
      <c r="I325">
        <f t="shared" ca="1" si="100"/>
        <v>0.9355542676675731</v>
      </c>
      <c r="M325" t="str">
        <f t="shared" ca="1" si="101"/>
        <v>삭제</v>
      </c>
      <c r="N325" t="str">
        <f t="shared" ca="1" si="102"/>
        <v>삭제</v>
      </c>
      <c r="O325" t="str">
        <f t="shared" ca="1" si="103"/>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INT(VLOOKUP($M325,$AN:$BA,MATCH($AX$1,$AN$1:$BA$1,0),0)*(VLOOKUP($N325,[2]ActorTable!$1:$1048576,MATCH("표준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VLOOKUP($M325,$AN:$BA,MATCH($AZ$1,$AN$1:$BA$1,0),0)+INT($H325*(VLOOKUP($M325,$AN:$BA,MATCH($BA$1,$AN$1:$BA$1,0),0)-VLOOKUP($M325,$AN:$BA,MATCH($AZ$1,$AN$1:$BA$1,0),0)+1))),
IF($M325="지정 캐릭터 PP",
  IF(AND(OR($B325=10,$B325=11),$M325=OFFSET($M325,-1,0)),OFFSET(Q325,-1,0),
    INT($O325*VLOOKUP($M325,$AN:$BA,MATCH($AX$1,$AN$1:$BA$1,0),0)*IF($O325&lt;=15,1,1+($O325-15)^0.5/8)*CHOOSE(MID($N325,7,1)+1,1,1.25,2))),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영웅등급"),VLOOKUP($M325,$AN:$BA,MATCH($AX$1,$AN$1:$BA$1,0),0),
IF(OR($M325="지정 캐릭터",IF(ISERROR(FIND("지정 캐릭터 LBP",$M325)),0,1)),
  IF(AND(OR($B325=10,$B325=11),$M325=OFFSET($M325,-1,0)),OFFSET(R325,-1,0),
    INT(VLOOKUP($M325,$AN:$BA,MATCH($AX$1,$AN$1:$BA$1,0),0)*(VLOOKUP($N325,[2]ActorTable!$1:$1048576,MATCH("표준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VLOOKUP($M325,$AN:$BA,MATCH($AX$1,$AN$1:$BA$1,0),0)+INT($I325*(VLOOKUP($M325,$AN:$BA,MATCH($AY$1,$AN$1:$BA$1,0),0)-VLOOKUP($M325,$AN:$BA,MATCH($AX$1,$AN$1:$BA$1,0),0)+1))),
IF($M325="지정 캐릭터 PP",
  IF(AND(OR($B325=10,$B325=11),$M325=OFFSET($M325,-1,0)),OFFSET(R325,-1,0),
    INT($O325*VLOOKUP($M325,$AN:$BA,MATCH($AX$1,$AN$1:$BA$1,0),0)*IF($O325&lt;=15,1,1+($O325-15)^0.5/8)*CHOOSE(MID($N325,7,1)+1,1,1.25,2)*(VLOOKUP($M325,$AN:$BA,MATCH($AY$1,$AN$1:$BA$1,0),0)+$I325*(VLOOKUP($M325,$AN:$BA,MATCH($AZ$1,$AN$1:$BA$1,0),0)-VLOOKUP($M325,$AN:$BA,MATCH($AY$1,$AN$1:$BA$1,0),0))))),
IF(OR($M325="안 지정 캐릭터 PP 일반등급",$M325="안 지정 캐릭터 PP 영웅등급"),
  IF(AND(OR($B325=10,$B325=11),$M325=OFFSET($M325,-1,0)),OFFSET(R325,-1,0),
    $O325*VLOOKUP($M325,$AN:$BA,MATCH($AX$1,$AN$1:$BA$1,0),0)),
"그외없음")))))))</f>
        <v>삭제</v>
      </c>
      <c r="S325" t="str">
        <f ca="1">IF(OR(ISNUMBER(N325),N325="삭제"),"",
IF(LEFT(N325,5)="Equip",
  IF($BN$1&lt;VLOOKUP(N325,[1]EquipTable!$1:$1048576,MATCH("업데이트순번",[1]EquipTable!$1:$1,0),0),"업데이트순번이상",""),
IF(LEFT(N325,5)="Actor",
  IF($BW$1&lt;VLOOKUP(N325,[2]ActorTable!$1:$1048576,MATCH("업데이트순번",[2]ActorTable!$1:$1,0),0),"업데이트순번이상",""),
"그외없음")))</f>
        <v/>
      </c>
      <c r="T325">
        <f t="shared" ca="1" si="104"/>
        <v>0</v>
      </c>
      <c r="AA325" t="str">
        <f t="shared" ca="1" si="105"/>
        <v/>
      </c>
      <c r="AH325" t="str">
        <f t="shared" si="106"/>
        <v/>
      </c>
      <c r="AI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J325">
        <v>1</v>
      </c>
      <c r="AK325"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v>
      </c>
      <c r="AL325" t="str">
        <f t="shared" ca="1" si="107"/>
        <v>{"dy":14,"sl":10}</v>
      </c>
    </row>
    <row r="326" spans="1:38">
      <c r="A326">
        <v>15</v>
      </c>
      <c r="B326">
        <v>10</v>
      </c>
      <c r="C326">
        <f t="shared" si="99"/>
        <v>1</v>
      </c>
      <c r="D326">
        <f t="shared" ca="1" si="100"/>
        <v>0.27061316345594288</v>
      </c>
      <c r="E326">
        <f t="shared" ca="1" si="100"/>
        <v>0.33931802758565444</v>
      </c>
      <c r="F326">
        <f t="shared" ca="1" si="100"/>
        <v>0.1398680279601473</v>
      </c>
      <c r="G326">
        <f t="shared" ca="1" si="100"/>
        <v>4.7189198694306711E-2</v>
      </c>
      <c r="H326">
        <f t="shared" ca="1" si="100"/>
        <v>0.42132503872158777</v>
      </c>
      <c r="I326">
        <f t="shared" ca="1" si="100"/>
        <v>0.43516426040647405</v>
      </c>
      <c r="M326" t="str">
        <f t="shared" ca="1" si="101"/>
        <v>삭제</v>
      </c>
      <c r="N326" t="str">
        <f t="shared" ca="1" si="102"/>
        <v>삭제</v>
      </c>
      <c r="O326" t="str">
        <f t="shared" ca="1" si="103"/>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INT(VLOOKUP($M326,$AN:$BA,MATCH($AX$1,$AN$1:$BA$1,0),0)*(VLOOKUP($N326,[2]ActorTable!$1:$1048576,MATCH("표준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VLOOKUP($M326,$AN:$BA,MATCH($AZ$1,$AN$1:$BA$1,0),0)+INT($H326*(VLOOKUP($M326,$AN:$BA,MATCH($BA$1,$AN$1:$BA$1,0),0)-VLOOKUP($M326,$AN:$BA,MATCH($AZ$1,$AN$1:$BA$1,0),0)+1))),
IF($M326="지정 캐릭터 PP",
  IF(AND(OR($B326=10,$B326=11),$M326=OFFSET($M326,-1,0)),OFFSET(Q326,-1,0),
    INT($O326*VLOOKUP($M326,$AN:$BA,MATCH($AX$1,$AN$1:$BA$1,0),0)*IF($O326&lt;=15,1,1+($O326-15)^0.5/8)*CHOOSE(MID($N326,7,1)+1,1,1.25,2))),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영웅등급"),VLOOKUP($M326,$AN:$BA,MATCH($AX$1,$AN$1:$BA$1,0),0),
IF(OR($M326="지정 캐릭터",IF(ISERROR(FIND("지정 캐릭터 LBP",$M326)),0,1)),
  IF(AND(OR($B326=10,$B326=11),$M326=OFFSET($M326,-1,0)),OFFSET(R326,-1,0),
    INT(VLOOKUP($M326,$AN:$BA,MATCH($AX$1,$AN$1:$BA$1,0),0)*(VLOOKUP($N326,[2]ActorTable!$1:$1048576,MATCH("표준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VLOOKUP($M326,$AN:$BA,MATCH($AX$1,$AN$1:$BA$1,0),0)+INT($I326*(VLOOKUP($M326,$AN:$BA,MATCH($AY$1,$AN$1:$BA$1,0),0)-VLOOKUP($M326,$AN:$BA,MATCH($AX$1,$AN$1:$BA$1,0),0)+1))),
IF($M326="지정 캐릭터 PP",
  IF(AND(OR($B326=10,$B326=11),$M326=OFFSET($M326,-1,0)),OFFSET(R326,-1,0),
    INT($O326*VLOOKUP($M326,$AN:$BA,MATCH($AX$1,$AN$1:$BA$1,0),0)*IF($O326&lt;=15,1,1+($O326-15)^0.5/8)*CHOOSE(MID($N326,7,1)+1,1,1.25,2)*(VLOOKUP($M326,$AN:$BA,MATCH($AY$1,$AN$1:$BA$1,0),0)+$I326*(VLOOKUP($M326,$AN:$BA,MATCH($AZ$1,$AN$1:$BA$1,0),0)-VLOOKUP($M326,$AN:$BA,MATCH($AY$1,$AN$1:$BA$1,0),0))))),
IF(OR($M326="안 지정 캐릭터 PP 일반등급",$M326="안 지정 캐릭터 PP 영웅등급"),
  IF(AND(OR($B326=10,$B326=11),$M326=OFFSET($M326,-1,0)),OFFSET(R326,-1,0),
    $O326*VLOOKUP($M326,$AN:$BA,MATCH($AX$1,$AN$1:$BA$1,0),0)),
"그외없음")))))))</f>
        <v>삭제</v>
      </c>
      <c r="S326" t="str">
        <f ca="1">IF(OR(ISNUMBER(N326),N326="삭제"),"",
IF(LEFT(N326,5)="Equip",
  IF($BN$1&lt;VLOOKUP(N326,[1]EquipTable!$1:$1048576,MATCH("업데이트순번",[1]EquipTable!$1:$1,0),0),"업데이트순번이상",""),
IF(LEFT(N326,5)="Actor",
  IF($BW$1&lt;VLOOKUP(N326,[2]ActorTable!$1:$1048576,MATCH("업데이트순번",[2]ActorTable!$1:$1,0),0),"업데이트순번이상",""),
"그외없음")))</f>
        <v/>
      </c>
      <c r="T326">
        <f t="shared" ca="1" si="104"/>
        <v>0</v>
      </c>
      <c r="AA326" t="str">
        <f t="shared" ca="1" si="105"/>
        <v/>
      </c>
      <c r="AH326" t="str">
        <f t="shared" si="106"/>
        <v/>
      </c>
      <c r="AI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
      </c>
      <c r="AJ326">
        <v>1</v>
      </c>
      <c r="AK326"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v>
      </c>
      <c r="AL326" t="str">
        <f t="shared" ca="1" si="107"/>
        <v>{"dy":15,"sl":10}</v>
      </c>
    </row>
    <row r="327" spans="1:38">
      <c r="A327">
        <v>16</v>
      </c>
      <c r="B327">
        <v>10</v>
      </c>
      <c r="C327">
        <f t="shared" si="99"/>
        <v>1</v>
      </c>
      <c r="D327">
        <f t="shared" ca="1" si="100"/>
        <v>0.12071451786677034</v>
      </c>
      <c r="E327">
        <f t="shared" ca="1" si="100"/>
        <v>0.90999491742077587</v>
      </c>
      <c r="F327">
        <f t="shared" ca="1" si="100"/>
        <v>0.37784613954594759</v>
      </c>
      <c r="G327">
        <f t="shared" ca="1" si="100"/>
        <v>2.2481553121682984E-2</v>
      </c>
      <c r="H327">
        <f t="shared" ca="1" si="100"/>
        <v>0.93121660547245444</v>
      </c>
      <c r="I327">
        <f t="shared" ca="1" si="100"/>
        <v>0.47772738446332208</v>
      </c>
      <c r="M327" t="str">
        <f t="shared" ca="1" si="101"/>
        <v>삭제</v>
      </c>
      <c r="N327" t="str">
        <f t="shared" ca="1" si="102"/>
        <v>삭제</v>
      </c>
      <c r="O327" t="str">
        <f t="shared" ca="1" si="103"/>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INT(VLOOKUP($M327,$AN:$BA,MATCH($AX$1,$AN$1:$BA$1,0),0)*(VLOOKUP($N327,[2]ActorTable!$1:$1048576,MATCH("표준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VLOOKUP($M327,$AN:$BA,MATCH($AZ$1,$AN$1:$BA$1,0),0)+INT($H327*(VLOOKUP($M327,$AN:$BA,MATCH($BA$1,$AN$1:$BA$1,0),0)-VLOOKUP($M327,$AN:$BA,MATCH($AZ$1,$AN$1:$BA$1,0),0)+1))),
IF($M327="지정 캐릭터 PP",
  IF(AND(OR($B327=10,$B327=11),$M327=OFFSET($M327,-1,0)),OFFSET(Q327,-1,0),
    INT($O327*VLOOKUP($M327,$AN:$BA,MATCH($AX$1,$AN$1:$BA$1,0),0)*IF($O327&lt;=15,1,1+($O327-15)^0.5/8)*CHOOSE(MID($N327,7,1)+1,1,1.25,2))),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영웅등급"),VLOOKUP($M327,$AN:$BA,MATCH($AX$1,$AN$1:$BA$1,0),0),
IF(OR($M327="지정 캐릭터",IF(ISERROR(FIND("지정 캐릭터 LBP",$M327)),0,1)),
  IF(AND(OR($B327=10,$B327=11),$M327=OFFSET($M327,-1,0)),OFFSET(R327,-1,0),
    INT(VLOOKUP($M327,$AN:$BA,MATCH($AX$1,$AN$1:$BA$1,0),0)*(VLOOKUP($N327,[2]ActorTable!$1:$1048576,MATCH("표준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VLOOKUP($M327,$AN:$BA,MATCH($AX$1,$AN$1:$BA$1,0),0)+INT($I327*(VLOOKUP($M327,$AN:$BA,MATCH($AY$1,$AN$1:$BA$1,0),0)-VLOOKUP($M327,$AN:$BA,MATCH($AX$1,$AN$1:$BA$1,0),0)+1))),
IF($M327="지정 캐릭터 PP",
  IF(AND(OR($B327=10,$B327=11),$M327=OFFSET($M327,-1,0)),OFFSET(R327,-1,0),
    INT($O327*VLOOKUP($M327,$AN:$BA,MATCH($AX$1,$AN$1:$BA$1,0),0)*IF($O327&lt;=15,1,1+($O327-15)^0.5/8)*CHOOSE(MID($N327,7,1)+1,1,1.25,2)*(VLOOKUP($M327,$AN:$BA,MATCH($AY$1,$AN$1:$BA$1,0),0)+$I327*(VLOOKUP($M327,$AN:$BA,MATCH($AZ$1,$AN$1:$BA$1,0),0)-VLOOKUP($M327,$AN:$BA,MATCH($AY$1,$AN$1:$BA$1,0),0))))),
IF(OR($M327="안 지정 캐릭터 PP 일반등급",$M327="안 지정 캐릭터 PP 영웅등급"),
  IF(AND(OR($B327=10,$B327=11),$M327=OFFSET($M327,-1,0)),OFFSET(R327,-1,0),
    $O327*VLOOKUP($M327,$AN:$BA,MATCH($AX$1,$AN$1:$BA$1,0),0)),
"그외없음")))))))</f>
        <v>삭제</v>
      </c>
      <c r="S327" t="str">
        <f ca="1">IF(OR(ISNUMBER(N327),N327="삭제"),"",
IF(LEFT(N327,5)="Equip",
  IF($BN$1&lt;VLOOKUP(N327,[1]EquipTable!$1:$1048576,MATCH("업데이트순번",[1]EquipTable!$1:$1,0),0),"업데이트순번이상",""),
IF(LEFT(N327,5)="Actor",
  IF($BW$1&lt;VLOOKUP(N327,[2]ActorTable!$1:$1048576,MATCH("업데이트순번",[2]ActorTable!$1:$1,0),0),"업데이트순번이상",""),
"그외없음")))</f>
        <v/>
      </c>
      <c r="T327">
        <f t="shared" ca="1" si="104"/>
        <v>0</v>
      </c>
      <c r="AA327" t="str">
        <f t="shared" ca="1" si="105"/>
        <v/>
      </c>
      <c r="AH327" t="str">
        <f t="shared" si="106"/>
        <v/>
      </c>
      <c r="AI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
      </c>
      <c r="AJ327">
        <v>1</v>
      </c>
      <c r="AK327"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v>
      </c>
      <c r="AL327" t="str">
        <f t="shared" ca="1" si="107"/>
        <v>{"dy":16,"sl":10}</v>
      </c>
    </row>
    <row r="328" spans="1:38">
      <c r="A328">
        <v>17</v>
      </c>
      <c r="B328">
        <v>10</v>
      </c>
      <c r="C328">
        <f t="shared" si="99"/>
        <v>1</v>
      </c>
      <c r="D328">
        <f t="shared" ca="1" si="100"/>
        <v>0.21933926280053639</v>
      </c>
      <c r="E328">
        <f t="shared" ca="1" si="100"/>
        <v>0.63422660863672975</v>
      </c>
      <c r="F328">
        <f t="shared" ca="1" si="100"/>
        <v>7.8545936644907055E-3</v>
      </c>
      <c r="G328">
        <f t="shared" ca="1" si="100"/>
        <v>0.30236718763875592</v>
      </c>
      <c r="H328">
        <f t="shared" ca="1" si="100"/>
        <v>0.28871403507355742</v>
      </c>
      <c r="I328">
        <f t="shared" ca="1" si="100"/>
        <v>0.81885218187843889</v>
      </c>
      <c r="M328" t="str">
        <f t="shared" ca="1" si="101"/>
        <v>삭제</v>
      </c>
      <c r="N328" t="str">
        <f t="shared" ca="1" si="102"/>
        <v>삭제</v>
      </c>
      <c r="O328" t="str">
        <f t="shared" ca="1" si="103"/>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INT(VLOOKUP($M328,$AN:$BA,MATCH($AX$1,$AN$1:$BA$1,0),0)*(VLOOKUP($N328,[2]ActorTable!$1:$1048576,MATCH("표준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VLOOKUP($M328,$AN:$BA,MATCH($AZ$1,$AN$1:$BA$1,0),0)+INT($H328*(VLOOKUP($M328,$AN:$BA,MATCH($BA$1,$AN$1:$BA$1,0),0)-VLOOKUP($M328,$AN:$BA,MATCH($AZ$1,$AN$1:$BA$1,0),0)+1))),
IF($M328="지정 캐릭터 PP",
  IF(AND(OR($B328=10,$B328=11),$M328=OFFSET($M328,-1,0)),OFFSET(Q328,-1,0),
    INT($O328*VLOOKUP($M328,$AN:$BA,MATCH($AX$1,$AN$1:$BA$1,0),0)*IF($O328&lt;=15,1,1+($O328-15)^0.5/8)*CHOOSE(MID($N328,7,1)+1,1,1.25,2))),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영웅등급"),VLOOKUP($M328,$AN:$BA,MATCH($AX$1,$AN$1:$BA$1,0),0),
IF(OR($M328="지정 캐릭터",IF(ISERROR(FIND("지정 캐릭터 LBP",$M328)),0,1)),
  IF(AND(OR($B328=10,$B328=11),$M328=OFFSET($M328,-1,0)),OFFSET(R328,-1,0),
    INT(VLOOKUP($M328,$AN:$BA,MATCH($AX$1,$AN$1:$BA$1,0),0)*(VLOOKUP($N328,[2]ActorTable!$1:$1048576,MATCH("표준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VLOOKUP($M328,$AN:$BA,MATCH($AX$1,$AN$1:$BA$1,0),0)+INT($I328*(VLOOKUP($M328,$AN:$BA,MATCH($AY$1,$AN$1:$BA$1,0),0)-VLOOKUP($M328,$AN:$BA,MATCH($AX$1,$AN$1:$BA$1,0),0)+1))),
IF($M328="지정 캐릭터 PP",
  IF(AND(OR($B328=10,$B328=11),$M328=OFFSET($M328,-1,0)),OFFSET(R328,-1,0),
    INT($O328*VLOOKUP($M328,$AN:$BA,MATCH($AX$1,$AN$1:$BA$1,0),0)*IF($O328&lt;=15,1,1+($O328-15)^0.5/8)*CHOOSE(MID($N328,7,1)+1,1,1.25,2)*(VLOOKUP($M328,$AN:$BA,MATCH($AY$1,$AN$1:$BA$1,0),0)+$I328*(VLOOKUP($M328,$AN:$BA,MATCH($AZ$1,$AN$1:$BA$1,0),0)-VLOOKUP($M328,$AN:$BA,MATCH($AY$1,$AN$1:$BA$1,0),0))))),
IF(OR($M328="안 지정 캐릭터 PP 일반등급",$M328="안 지정 캐릭터 PP 영웅등급"),
  IF(AND(OR($B328=10,$B328=11),$M328=OFFSET($M328,-1,0)),OFFSET(R328,-1,0),
    $O328*VLOOKUP($M328,$AN:$BA,MATCH($AX$1,$AN$1:$BA$1,0),0)),
"그외없음")))))))</f>
        <v>삭제</v>
      </c>
      <c r="S328" t="str">
        <f ca="1">IF(OR(ISNUMBER(N328),N328="삭제"),"",
IF(LEFT(N328,5)="Equip",
  IF($BN$1&lt;VLOOKUP(N328,[1]EquipTable!$1:$1048576,MATCH("업데이트순번",[1]EquipTable!$1:$1,0),0),"업데이트순번이상",""),
IF(LEFT(N328,5)="Actor",
  IF($BW$1&lt;VLOOKUP(N328,[2]ActorTable!$1:$1048576,MATCH("업데이트순번",[2]ActorTable!$1:$1,0),0),"업데이트순번이상",""),
"그외없음")))</f>
        <v/>
      </c>
      <c r="T328">
        <f t="shared" ca="1" si="104"/>
        <v>0</v>
      </c>
      <c r="AA328" t="str">
        <f t="shared" ca="1" si="105"/>
        <v/>
      </c>
      <c r="AH328" t="str">
        <f t="shared" si="106"/>
        <v/>
      </c>
      <c r="AI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
      </c>
      <c r="AJ328">
        <v>1</v>
      </c>
      <c r="AK328"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v>
      </c>
      <c r="AL328" t="str">
        <f t="shared" ca="1" si="107"/>
        <v>{"dy":17,"sl":10}</v>
      </c>
    </row>
    <row r="329" spans="1:38">
      <c r="A329">
        <v>18</v>
      </c>
      <c r="B329">
        <v>10</v>
      </c>
      <c r="C329">
        <f t="shared" si="99"/>
        <v>1</v>
      </c>
      <c r="D329">
        <f t="shared" ca="1" si="100"/>
        <v>0.13834054475363278</v>
      </c>
      <c r="E329">
        <f t="shared" ca="1" si="100"/>
        <v>0.56004798760362118</v>
      </c>
      <c r="F329">
        <f t="shared" ca="1" si="100"/>
        <v>0.85411235850895273</v>
      </c>
      <c r="G329">
        <f t="shared" ca="1" si="100"/>
        <v>0.87312626151648687</v>
      </c>
      <c r="H329">
        <f t="shared" ca="1" si="100"/>
        <v>0.12532736210675399</v>
      </c>
      <c r="I329">
        <f t="shared" ca="1" si="100"/>
        <v>0.77760808873607101</v>
      </c>
      <c r="M329" t="str">
        <f t="shared" ca="1" si="101"/>
        <v>삭제</v>
      </c>
      <c r="N329" t="str">
        <f t="shared" ca="1" si="102"/>
        <v>삭제</v>
      </c>
      <c r="O329" t="str">
        <f t="shared" ca="1" si="103"/>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INT(VLOOKUP($M329,$AN:$BA,MATCH($AX$1,$AN$1:$BA$1,0),0)*(VLOOKUP($N329,[2]ActorTable!$1:$1048576,MATCH("표준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VLOOKUP($M329,$AN:$BA,MATCH($AZ$1,$AN$1:$BA$1,0),0)+INT($H329*(VLOOKUP($M329,$AN:$BA,MATCH($BA$1,$AN$1:$BA$1,0),0)-VLOOKUP($M329,$AN:$BA,MATCH($AZ$1,$AN$1:$BA$1,0),0)+1))),
IF($M329="지정 캐릭터 PP",
  IF(AND(OR($B329=10,$B329=11),$M329=OFFSET($M329,-1,0)),OFFSET(Q329,-1,0),
    INT($O329*VLOOKUP($M329,$AN:$BA,MATCH($AX$1,$AN$1:$BA$1,0),0)*IF($O329&lt;=15,1,1+($O329-15)^0.5/8)*CHOOSE(MID($N329,7,1)+1,1,1.25,2))),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영웅등급"),VLOOKUP($M329,$AN:$BA,MATCH($AX$1,$AN$1:$BA$1,0),0),
IF(OR($M329="지정 캐릭터",IF(ISERROR(FIND("지정 캐릭터 LBP",$M329)),0,1)),
  IF(AND(OR($B329=10,$B329=11),$M329=OFFSET($M329,-1,0)),OFFSET(R329,-1,0),
    INT(VLOOKUP($M329,$AN:$BA,MATCH($AX$1,$AN$1:$BA$1,0),0)*(VLOOKUP($N329,[2]ActorTable!$1:$1048576,MATCH("표준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VLOOKUP($M329,$AN:$BA,MATCH($AX$1,$AN$1:$BA$1,0),0)+INT($I329*(VLOOKUP($M329,$AN:$BA,MATCH($AY$1,$AN$1:$BA$1,0),0)-VLOOKUP($M329,$AN:$BA,MATCH($AX$1,$AN$1:$BA$1,0),0)+1))),
IF($M329="지정 캐릭터 PP",
  IF(AND(OR($B329=10,$B329=11),$M329=OFFSET($M329,-1,0)),OFFSET(R329,-1,0),
    INT($O329*VLOOKUP($M329,$AN:$BA,MATCH($AX$1,$AN$1:$BA$1,0),0)*IF($O329&lt;=15,1,1+($O329-15)^0.5/8)*CHOOSE(MID($N329,7,1)+1,1,1.25,2)*(VLOOKUP($M329,$AN:$BA,MATCH($AY$1,$AN$1:$BA$1,0),0)+$I329*(VLOOKUP($M329,$AN:$BA,MATCH($AZ$1,$AN$1:$BA$1,0),0)-VLOOKUP($M329,$AN:$BA,MATCH($AY$1,$AN$1:$BA$1,0),0))))),
IF(OR($M329="안 지정 캐릭터 PP 일반등급",$M329="안 지정 캐릭터 PP 영웅등급"),
  IF(AND(OR($B329=10,$B329=11),$M329=OFFSET($M329,-1,0)),OFFSET(R329,-1,0),
    $O329*VLOOKUP($M329,$AN:$BA,MATCH($AX$1,$AN$1:$BA$1,0),0)),
"그외없음")))))))</f>
        <v>삭제</v>
      </c>
      <c r="S329" t="str">
        <f ca="1">IF(OR(ISNUMBER(N329),N329="삭제"),"",
IF(LEFT(N329,5)="Equip",
  IF($BN$1&lt;VLOOKUP(N329,[1]EquipTable!$1:$1048576,MATCH("업데이트순번",[1]EquipTable!$1:$1,0),0),"업데이트순번이상",""),
IF(LEFT(N329,5)="Actor",
  IF($BW$1&lt;VLOOKUP(N329,[2]ActorTable!$1:$1048576,MATCH("업데이트순번",[2]ActorTable!$1:$1,0),0),"업데이트순번이상",""),
"그외없음")))</f>
        <v/>
      </c>
      <c r="T329">
        <f t="shared" ca="1" si="104"/>
        <v>0</v>
      </c>
      <c r="AA329" t="str">
        <f t="shared" ca="1" si="105"/>
        <v/>
      </c>
      <c r="AH329" t="str">
        <f t="shared" si="106"/>
        <v/>
      </c>
      <c r="AI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
      </c>
      <c r="AJ329">
        <v>1</v>
      </c>
      <c r="AK329"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v>
      </c>
      <c r="AL329" t="str">
        <f t="shared" ca="1" si="107"/>
        <v>{"dy":18,"sl":10}</v>
      </c>
    </row>
    <row r="330" spans="1:38">
      <c r="A330">
        <v>19</v>
      </c>
      <c r="B330">
        <v>10</v>
      </c>
      <c r="C330">
        <f t="shared" si="99"/>
        <v>1</v>
      </c>
      <c r="D330">
        <f t="shared" ca="1" si="100"/>
        <v>6.6231765048248459E-2</v>
      </c>
      <c r="E330">
        <f t="shared" ca="1" si="100"/>
        <v>0.43785756675329013</v>
      </c>
      <c r="F330">
        <f t="shared" ca="1" si="100"/>
        <v>0.50294363137010112</v>
      </c>
      <c r="G330">
        <f t="shared" ca="1" si="100"/>
        <v>0.22679390699661961</v>
      </c>
      <c r="H330">
        <f t="shared" ca="1" si="100"/>
        <v>0.96798744563486083</v>
      </c>
      <c r="I330">
        <f t="shared" ca="1" si="100"/>
        <v>0.54650409785658993</v>
      </c>
      <c r="M330" t="str">
        <f t="shared" ca="1" si="101"/>
        <v>삭제</v>
      </c>
      <c r="N330" t="str">
        <f t="shared" ca="1" si="102"/>
        <v>삭제</v>
      </c>
      <c r="O330" t="str">
        <f t="shared" ca="1" si="103"/>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INT(VLOOKUP($M330,$AN:$BA,MATCH($AX$1,$AN$1:$BA$1,0),0)*(VLOOKUP($N330,[2]ActorTable!$1:$1048576,MATCH("표준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VLOOKUP($M330,$AN:$BA,MATCH($AZ$1,$AN$1:$BA$1,0),0)+INT($H330*(VLOOKUP($M330,$AN:$BA,MATCH($BA$1,$AN$1:$BA$1,0),0)-VLOOKUP($M330,$AN:$BA,MATCH($AZ$1,$AN$1:$BA$1,0),0)+1))),
IF($M330="지정 캐릭터 PP",
  IF(AND(OR($B330=10,$B330=11),$M330=OFFSET($M330,-1,0)),OFFSET(Q330,-1,0),
    INT($O330*VLOOKUP($M330,$AN:$BA,MATCH($AX$1,$AN$1:$BA$1,0),0)*IF($O330&lt;=15,1,1+($O330-15)^0.5/8)*CHOOSE(MID($N330,7,1)+1,1,1.25,2))),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영웅등급"),VLOOKUP($M330,$AN:$BA,MATCH($AX$1,$AN$1:$BA$1,0),0),
IF(OR($M330="지정 캐릭터",IF(ISERROR(FIND("지정 캐릭터 LBP",$M330)),0,1)),
  IF(AND(OR($B330=10,$B330=11),$M330=OFFSET($M330,-1,0)),OFFSET(R330,-1,0),
    INT(VLOOKUP($M330,$AN:$BA,MATCH($AX$1,$AN$1:$BA$1,0),0)*(VLOOKUP($N330,[2]ActorTable!$1:$1048576,MATCH("표준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VLOOKUP($M330,$AN:$BA,MATCH($AX$1,$AN$1:$BA$1,0),0)+INT($I330*(VLOOKUP($M330,$AN:$BA,MATCH($AY$1,$AN$1:$BA$1,0),0)-VLOOKUP($M330,$AN:$BA,MATCH($AX$1,$AN$1:$BA$1,0),0)+1))),
IF($M330="지정 캐릭터 PP",
  IF(AND(OR($B330=10,$B330=11),$M330=OFFSET($M330,-1,0)),OFFSET(R330,-1,0),
    INT($O330*VLOOKUP($M330,$AN:$BA,MATCH($AX$1,$AN$1:$BA$1,0),0)*IF($O330&lt;=15,1,1+($O330-15)^0.5/8)*CHOOSE(MID($N330,7,1)+1,1,1.25,2)*(VLOOKUP($M330,$AN:$BA,MATCH($AY$1,$AN$1:$BA$1,0),0)+$I330*(VLOOKUP($M330,$AN:$BA,MATCH($AZ$1,$AN$1:$BA$1,0),0)-VLOOKUP($M330,$AN:$BA,MATCH($AY$1,$AN$1:$BA$1,0),0))))),
IF(OR($M330="안 지정 캐릭터 PP 일반등급",$M330="안 지정 캐릭터 PP 영웅등급"),
  IF(AND(OR($B330=10,$B330=11),$M330=OFFSET($M330,-1,0)),OFFSET(R330,-1,0),
    $O330*VLOOKUP($M330,$AN:$BA,MATCH($AX$1,$AN$1:$BA$1,0),0)),
"그외없음")))))))</f>
        <v>삭제</v>
      </c>
      <c r="S330" t="str">
        <f ca="1">IF(OR(ISNUMBER(N330),N330="삭제"),"",
IF(LEFT(N330,5)="Equip",
  IF($BN$1&lt;VLOOKUP(N330,[1]EquipTable!$1:$1048576,MATCH("업데이트순번",[1]EquipTable!$1:$1,0),0),"업데이트순번이상",""),
IF(LEFT(N330,5)="Actor",
  IF($BW$1&lt;VLOOKUP(N330,[2]ActorTable!$1:$1048576,MATCH("업데이트순번",[2]ActorTable!$1:$1,0),0),"업데이트순번이상",""),
"그외없음")))</f>
        <v/>
      </c>
      <c r="T330">
        <f t="shared" ca="1" si="104"/>
        <v>0</v>
      </c>
      <c r="AA330" t="str">
        <f t="shared" ca="1" si="105"/>
        <v/>
      </c>
      <c r="AH330" t="str">
        <f t="shared" si="106"/>
        <v/>
      </c>
      <c r="AI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
      </c>
      <c r="AJ330">
        <v>1</v>
      </c>
      <c r="AK330"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v>
      </c>
      <c r="AL330" t="str">
        <f t="shared" ca="1" si="107"/>
        <v>{"dy":19,"sl":10}</v>
      </c>
    </row>
    <row r="331" spans="1:38">
      <c r="A331">
        <v>20</v>
      </c>
      <c r="B331">
        <v>10</v>
      </c>
      <c r="C331">
        <f t="shared" si="99"/>
        <v>1</v>
      </c>
      <c r="D331">
        <f t="shared" ca="1" si="100"/>
        <v>0.98979257588053871</v>
      </c>
      <c r="E331">
        <f t="shared" ca="1" si="100"/>
        <v>0.51030971251275814</v>
      </c>
      <c r="F331">
        <f t="shared" ca="1" si="100"/>
        <v>0.26189999189173663</v>
      </c>
      <c r="G331">
        <f t="shared" ca="1" si="100"/>
        <v>0.99047449759973427</v>
      </c>
      <c r="H331">
        <f t="shared" ca="1" si="100"/>
        <v>0.23497923311729008</v>
      </c>
      <c r="I331">
        <f t="shared" ca="1" si="100"/>
        <v>0.9563384870661259</v>
      </c>
      <c r="M331" t="str">
        <f t="shared" ca="1" si="101"/>
        <v>삭제</v>
      </c>
      <c r="N331" t="str">
        <f t="shared" ca="1" si="102"/>
        <v>삭제</v>
      </c>
      <c r="O331" t="str">
        <f t="shared" ca="1" si="103"/>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INT(VLOOKUP($M331,$AN:$BA,MATCH($AX$1,$AN$1:$BA$1,0),0)*(VLOOKUP($N331,[2]ActorTable!$1:$1048576,MATCH("표준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VLOOKUP($M331,$AN:$BA,MATCH($AZ$1,$AN$1:$BA$1,0),0)+INT($H331*(VLOOKUP($M331,$AN:$BA,MATCH($BA$1,$AN$1:$BA$1,0),0)-VLOOKUP($M331,$AN:$BA,MATCH($AZ$1,$AN$1:$BA$1,0),0)+1))),
IF($M331="지정 캐릭터 PP",
  IF(AND(OR($B331=10,$B331=11),$M331=OFFSET($M331,-1,0)),OFFSET(Q331,-1,0),
    INT($O331*VLOOKUP($M331,$AN:$BA,MATCH($AX$1,$AN$1:$BA$1,0),0)*IF($O331&lt;=15,1,1+($O331-15)^0.5/8)*CHOOSE(MID($N331,7,1)+1,1,1.25,2))),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영웅등급"),VLOOKUP($M331,$AN:$BA,MATCH($AX$1,$AN$1:$BA$1,0),0),
IF(OR($M331="지정 캐릭터",IF(ISERROR(FIND("지정 캐릭터 LBP",$M331)),0,1)),
  IF(AND(OR($B331=10,$B331=11),$M331=OFFSET($M331,-1,0)),OFFSET(R331,-1,0),
    INT(VLOOKUP($M331,$AN:$BA,MATCH($AX$1,$AN$1:$BA$1,0),0)*(VLOOKUP($N331,[2]ActorTable!$1:$1048576,MATCH("표준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VLOOKUP($M331,$AN:$BA,MATCH($AX$1,$AN$1:$BA$1,0),0)+INT($I331*(VLOOKUP($M331,$AN:$BA,MATCH($AY$1,$AN$1:$BA$1,0),0)-VLOOKUP($M331,$AN:$BA,MATCH($AX$1,$AN$1:$BA$1,0),0)+1))),
IF($M331="지정 캐릭터 PP",
  IF(AND(OR($B331=10,$B331=11),$M331=OFFSET($M331,-1,0)),OFFSET(R331,-1,0),
    INT($O331*VLOOKUP($M331,$AN:$BA,MATCH($AX$1,$AN$1:$BA$1,0),0)*IF($O331&lt;=15,1,1+($O331-15)^0.5/8)*CHOOSE(MID($N331,7,1)+1,1,1.25,2)*(VLOOKUP($M331,$AN:$BA,MATCH($AY$1,$AN$1:$BA$1,0),0)+$I331*(VLOOKUP($M331,$AN:$BA,MATCH($AZ$1,$AN$1:$BA$1,0),0)-VLOOKUP($M331,$AN:$BA,MATCH($AY$1,$AN$1:$BA$1,0),0))))),
IF(OR($M331="안 지정 캐릭터 PP 일반등급",$M331="안 지정 캐릭터 PP 영웅등급"),
  IF(AND(OR($B331=10,$B331=11),$M331=OFFSET($M331,-1,0)),OFFSET(R331,-1,0),
    $O331*VLOOKUP($M331,$AN:$BA,MATCH($AX$1,$AN$1:$BA$1,0),0)),
"그외없음")))))))</f>
        <v>삭제</v>
      </c>
      <c r="S331" t="str">
        <f ca="1">IF(OR(ISNUMBER(N331),N331="삭제"),"",
IF(LEFT(N331,5)="Equip",
  IF($BN$1&lt;VLOOKUP(N331,[1]EquipTable!$1:$1048576,MATCH("업데이트순번",[1]EquipTable!$1:$1,0),0),"업데이트순번이상",""),
IF(LEFT(N331,5)="Actor",
  IF($BW$1&lt;VLOOKUP(N331,[2]ActorTable!$1:$1048576,MATCH("업데이트순번",[2]ActorTable!$1:$1,0),0),"업데이트순번이상",""),
"그외없음")))</f>
        <v/>
      </c>
      <c r="T331">
        <f t="shared" ca="1" si="104"/>
        <v>0</v>
      </c>
      <c r="AA331" t="str">
        <f t="shared" ca="1" si="105"/>
        <v/>
      </c>
      <c r="AH331" t="str">
        <f t="shared" si="106"/>
        <v/>
      </c>
      <c r="AI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
      </c>
      <c r="AJ331">
        <v>1</v>
      </c>
      <c r="AK331"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v>
      </c>
      <c r="AL331" t="str">
        <f t="shared" ca="1" si="107"/>
        <v>{"dy":20,"sl":10}</v>
      </c>
    </row>
    <row r="332" spans="1:38">
      <c r="A332">
        <v>21</v>
      </c>
      <c r="B332">
        <v>10</v>
      </c>
      <c r="C332">
        <f t="shared" si="99"/>
        <v>1</v>
      </c>
      <c r="D332">
        <f t="shared" ref="D332:I341" ca="1" si="109">RAND()</f>
        <v>9.5160065945164796E-2</v>
      </c>
      <c r="E332">
        <f t="shared" ca="1" si="109"/>
        <v>2.2271336858589508E-2</v>
      </c>
      <c r="F332">
        <f t="shared" ca="1" si="109"/>
        <v>7.763605548643604E-2</v>
      </c>
      <c r="G332">
        <f t="shared" ca="1" si="109"/>
        <v>0.28945151958944093</v>
      </c>
      <c r="H332">
        <f t="shared" ca="1" si="109"/>
        <v>0.13052385071885531</v>
      </c>
      <c r="I332">
        <f t="shared" ca="1" si="109"/>
        <v>0.67718015628742934</v>
      </c>
      <c r="M332" t="str">
        <f t="shared" ca="1" si="101"/>
        <v>삭제</v>
      </c>
      <c r="N332" t="str">
        <f t="shared" ca="1" si="102"/>
        <v>삭제</v>
      </c>
      <c r="O332" t="str">
        <f t="shared" ca="1" si="103"/>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INT(VLOOKUP($M332,$AN:$BA,MATCH($AX$1,$AN$1:$BA$1,0),0)*(VLOOKUP($N332,[2]ActorTable!$1:$1048576,MATCH("표준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VLOOKUP($M332,$AN:$BA,MATCH($AZ$1,$AN$1:$BA$1,0),0)+INT($H332*(VLOOKUP($M332,$AN:$BA,MATCH($BA$1,$AN$1:$BA$1,0),0)-VLOOKUP($M332,$AN:$BA,MATCH($AZ$1,$AN$1:$BA$1,0),0)+1))),
IF($M332="지정 캐릭터 PP",
  IF(AND(OR($B332=10,$B332=11),$M332=OFFSET($M332,-1,0)),OFFSET(Q332,-1,0),
    INT($O332*VLOOKUP($M332,$AN:$BA,MATCH($AX$1,$AN$1:$BA$1,0),0)*IF($O332&lt;=15,1,1+($O332-15)^0.5/8)*CHOOSE(MID($N332,7,1)+1,1,1.25,2))),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영웅등급"),VLOOKUP($M332,$AN:$BA,MATCH($AX$1,$AN$1:$BA$1,0),0),
IF(OR($M332="지정 캐릭터",IF(ISERROR(FIND("지정 캐릭터 LBP",$M332)),0,1)),
  IF(AND(OR($B332=10,$B332=11),$M332=OFFSET($M332,-1,0)),OFFSET(R332,-1,0),
    INT(VLOOKUP($M332,$AN:$BA,MATCH($AX$1,$AN$1:$BA$1,0),0)*(VLOOKUP($N332,[2]ActorTable!$1:$1048576,MATCH("표준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VLOOKUP($M332,$AN:$BA,MATCH($AX$1,$AN$1:$BA$1,0),0)+INT($I332*(VLOOKUP($M332,$AN:$BA,MATCH($AY$1,$AN$1:$BA$1,0),0)-VLOOKUP($M332,$AN:$BA,MATCH($AX$1,$AN$1:$BA$1,0),0)+1))),
IF($M332="지정 캐릭터 PP",
  IF(AND(OR($B332=10,$B332=11),$M332=OFFSET($M332,-1,0)),OFFSET(R332,-1,0),
    INT($O332*VLOOKUP($M332,$AN:$BA,MATCH($AX$1,$AN$1:$BA$1,0),0)*IF($O332&lt;=15,1,1+($O332-15)^0.5/8)*CHOOSE(MID($N332,7,1)+1,1,1.25,2)*(VLOOKUP($M332,$AN:$BA,MATCH($AY$1,$AN$1:$BA$1,0),0)+$I332*(VLOOKUP($M332,$AN:$BA,MATCH($AZ$1,$AN$1:$BA$1,0),0)-VLOOKUP($M332,$AN:$BA,MATCH($AY$1,$AN$1:$BA$1,0),0))))),
IF(OR($M332="안 지정 캐릭터 PP 일반등급",$M332="안 지정 캐릭터 PP 영웅등급"),
  IF(AND(OR($B332=10,$B332=11),$M332=OFFSET($M332,-1,0)),OFFSET(R332,-1,0),
    $O332*VLOOKUP($M332,$AN:$BA,MATCH($AX$1,$AN$1:$BA$1,0),0)),
"그외없음")))))))</f>
        <v>삭제</v>
      </c>
      <c r="S332" t="str">
        <f ca="1">IF(OR(ISNUMBER(N332),N332="삭제"),"",
IF(LEFT(N332,5)="Equip",
  IF($BN$1&lt;VLOOKUP(N332,[1]EquipTable!$1:$1048576,MATCH("업데이트순번",[1]EquipTable!$1:$1,0),0),"업데이트순번이상",""),
IF(LEFT(N332,5)="Actor",
  IF($BW$1&lt;VLOOKUP(N332,[2]ActorTable!$1:$1048576,MATCH("업데이트순번",[2]ActorTable!$1:$1,0),0),"업데이트순번이상",""),
"그외없음")))</f>
        <v/>
      </c>
      <c r="T332">
        <f t="shared" ca="1" si="104"/>
        <v>0</v>
      </c>
      <c r="AA332" t="str">
        <f t="shared" ca="1" si="105"/>
        <v/>
      </c>
      <c r="AH332" t="str">
        <f t="shared" si="106"/>
        <v/>
      </c>
      <c r="AI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
      </c>
      <c r="AJ332">
        <v>1</v>
      </c>
      <c r="AK332"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v>
      </c>
      <c r="AL332" t="str">
        <f t="shared" ca="1" si="107"/>
        <v>{"dy":21,"sl":10}</v>
      </c>
    </row>
    <row r="333" spans="1:38">
      <c r="A333">
        <v>22</v>
      </c>
      <c r="B333">
        <v>10</v>
      </c>
      <c r="C333">
        <f t="shared" si="99"/>
        <v>1</v>
      </c>
      <c r="D333">
        <f t="shared" ca="1" si="109"/>
        <v>0.65700471437824659</v>
      </c>
      <c r="E333">
        <f t="shared" ca="1" si="109"/>
        <v>0.77196757117774084</v>
      </c>
      <c r="F333">
        <f t="shared" ca="1" si="109"/>
        <v>0.96765610606915764</v>
      </c>
      <c r="G333">
        <f t="shared" ca="1" si="109"/>
        <v>7.3888175627796149E-2</v>
      </c>
      <c r="H333">
        <f t="shared" ca="1" si="109"/>
        <v>0.8708523127734199</v>
      </c>
      <c r="I333">
        <f t="shared" ca="1" si="109"/>
        <v>7.0364522701142684E-2</v>
      </c>
      <c r="M333" t="str">
        <f t="shared" ca="1" si="101"/>
        <v>삭제</v>
      </c>
      <c r="N333" t="str">
        <f t="shared" ca="1" si="102"/>
        <v>삭제</v>
      </c>
      <c r="O333" t="str">
        <f t="shared" ca="1" si="103"/>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INT(VLOOKUP($M333,$AN:$BA,MATCH($AX$1,$AN$1:$BA$1,0),0)*(VLOOKUP($N333,[2]ActorTable!$1:$1048576,MATCH("표준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VLOOKUP($M333,$AN:$BA,MATCH($AZ$1,$AN$1:$BA$1,0),0)+INT($H333*(VLOOKUP($M333,$AN:$BA,MATCH($BA$1,$AN$1:$BA$1,0),0)-VLOOKUP($M333,$AN:$BA,MATCH($AZ$1,$AN$1:$BA$1,0),0)+1))),
IF($M333="지정 캐릭터 PP",
  IF(AND(OR($B333=10,$B333=11),$M333=OFFSET($M333,-1,0)),OFFSET(Q333,-1,0),
    INT($O333*VLOOKUP($M333,$AN:$BA,MATCH($AX$1,$AN$1:$BA$1,0),0)*IF($O333&lt;=15,1,1+($O333-15)^0.5/8)*CHOOSE(MID($N333,7,1)+1,1,1.25,2))),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영웅등급"),VLOOKUP($M333,$AN:$BA,MATCH($AX$1,$AN$1:$BA$1,0),0),
IF(OR($M333="지정 캐릭터",IF(ISERROR(FIND("지정 캐릭터 LBP",$M333)),0,1)),
  IF(AND(OR($B333=10,$B333=11),$M333=OFFSET($M333,-1,0)),OFFSET(R333,-1,0),
    INT(VLOOKUP($M333,$AN:$BA,MATCH($AX$1,$AN$1:$BA$1,0),0)*(VLOOKUP($N333,[2]ActorTable!$1:$1048576,MATCH("표준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VLOOKUP($M333,$AN:$BA,MATCH($AX$1,$AN$1:$BA$1,0),0)+INT($I333*(VLOOKUP($M333,$AN:$BA,MATCH($AY$1,$AN$1:$BA$1,0),0)-VLOOKUP($M333,$AN:$BA,MATCH($AX$1,$AN$1:$BA$1,0),0)+1))),
IF($M333="지정 캐릭터 PP",
  IF(AND(OR($B333=10,$B333=11),$M333=OFFSET($M333,-1,0)),OFFSET(R333,-1,0),
    INT($O333*VLOOKUP($M333,$AN:$BA,MATCH($AX$1,$AN$1:$BA$1,0),0)*IF($O333&lt;=15,1,1+($O333-15)^0.5/8)*CHOOSE(MID($N333,7,1)+1,1,1.25,2)*(VLOOKUP($M333,$AN:$BA,MATCH($AY$1,$AN$1:$BA$1,0),0)+$I333*(VLOOKUP($M333,$AN:$BA,MATCH($AZ$1,$AN$1:$BA$1,0),0)-VLOOKUP($M333,$AN:$BA,MATCH($AY$1,$AN$1:$BA$1,0),0))))),
IF(OR($M333="안 지정 캐릭터 PP 일반등급",$M333="안 지정 캐릭터 PP 영웅등급"),
  IF(AND(OR($B333=10,$B333=11),$M333=OFFSET($M333,-1,0)),OFFSET(R333,-1,0),
    $O333*VLOOKUP($M333,$AN:$BA,MATCH($AX$1,$AN$1:$BA$1,0),0)),
"그외없음")))))))</f>
        <v>삭제</v>
      </c>
      <c r="S333" t="str">
        <f ca="1">IF(OR(ISNUMBER(N333),N333="삭제"),"",
IF(LEFT(N333,5)="Equip",
  IF($BN$1&lt;VLOOKUP(N333,[1]EquipTable!$1:$1048576,MATCH("업데이트순번",[1]EquipTable!$1:$1,0),0),"업데이트순번이상",""),
IF(LEFT(N333,5)="Actor",
  IF($BW$1&lt;VLOOKUP(N333,[2]ActorTable!$1:$1048576,MATCH("업데이트순번",[2]ActorTable!$1:$1,0),0),"업데이트순번이상",""),
"그외없음")))</f>
        <v/>
      </c>
      <c r="T333">
        <f t="shared" ca="1" si="104"/>
        <v>0</v>
      </c>
      <c r="AA333" t="str">
        <f t="shared" ca="1" si="105"/>
        <v/>
      </c>
      <c r="AH333" t="str">
        <f t="shared" si="106"/>
        <v/>
      </c>
      <c r="AI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
      </c>
      <c r="AJ333">
        <v>1</v>
      </c>
      <c r="AK333"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v>
      </c>
      <c r="AL333" t="str">
        <f t="shared" ca="1" si="107"/>
        <v>{"dy":22,"sl":10}</v>
      </c>
    </row>
    <row r="334" spans="1:38">
      <c r="A334">
        <v>23</v>
      </c>
      <c r="B334">
        <v>10</v>
      </c>
      <c r="C334">
        <f t="shared" si="99"/>
        <v>1</v>
      </c>
      <c r="D334">
        <f t="shared" ca="1" si="109"/>
        <v>0.8293775674189785</v>
      </c>
      <c r="E334">
        <f t="shared" ca="1" si="109"/>
        <v>5.7972530949057299E-2</v>
      </c>
      <c r="F334">
        <f t="shared" ca="1" si="109"/>
        <v>0.67810521971437931</v>
      </c>
      <c r="G334">
        <f t="shared" ca="1" si="109"/>
        <v>9.3083390941058108E-2</v>
      </c>
      <c r="H334">
        <f t="shared" ca="1" si="109"/>
        <v>0.71691451669993855</v>
      </c>
      <c r="I334">
        <f t="shared" ca="1" si="109"/>
        <v>0.98344706132511772</v>
      </c>
      <c r="M334" t="str">
        <f t="shared" ca="1" si="101"/>
        <v>삭제</v>
      </c>
      <c r="N334" t="str">
        <f t="shared" ca="1" si="102"/>
        <v>삭제</v>
      </c>
      <c r="O334" t="str">
        <f t="shared" ca="1" si="103"/>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INT(VLOOKUP($M334,$AN:$BA,MATCH($AX$1,$AN$1:$BA$1,0),0)*(VLOOKUP($N334,[2]ActorTable!$1:$1048576,MATCH("표준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VLOOKUP($M334,$AN:$BA,MATCH($AZ$1,$AN$1:$BA$1,0),0)+INT($H334*(VLOOKUP($M334,$AN:$BA,MATCH($BA$1,$AN$1:$BA$1,0),0)-VLOOKUP($M334,$AN:$BA,MATCH($AZ$1,$AN$1:$BA$1,0),0)+1))),
IF($M334="지정 캐릭터 PP",
  IF(AND(OR($B334=10,$B334=11),$M334=OFFSET($M334,-1,0)),OFFSET(Q334,-1,0),
    INT($O334*VLOOKUP($M334,$AN:$BA,MATCH($AX$1,$AN$1:$BA$1,0),0)*IF($O334&lt;=15,1,1+($O334-15)^0.5/8)*CHOOSE(MID($N334,7,1)+1,1,1.25,2))),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영웅등급"),VLOOKUP($M334,$AN:$BA,MATCH($AX$1,$AN$1:$BA$1,0),0),
IF(OR($M334="지정 캐릭터",IF(ISERROR(FIND("지정 캐릭터 LBP",$M334)),0,1)),
  IF(AND(OR($B334=10,$B334=11),$M334=OFFSET($M334,-1,0)),OFFSET(R334,-1,0),
    INT(VLOOKUP($M334,$AN:$BA,MATCH($AX$1,$AN$1:$BA$1,0),0)*(VLOOKUP($N334,[2]ActorTable!$1:$1048576,MATCH("표준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VLOOKUP($M334,$AN:$BA,MATCH($AX$1,$AN$1:$BA$1,0),0)+INT($I334*(VLOOKUP($M334,$AN:$BA,MATCH($AY$1,$AN$1:$BA$1,0),0)-VLOOKUP($M334,$AN:$BA,MATCH($AX$1,$AN$1:$BA$1,0),0)+1))),
IF($M334="지정 캐릭터 PP",
  IF(AND(OR($B334=10,$B334=11),$M334=OFFSET($M334,-1,0)),OFFSET(R334,-1,0),
    INT($O334*VLOOKUP($M334,$AN:$BA,MATCH($AX$1,$AN$1:$BA$1,0),0)*IF($O334&lt;=15,1,1+($O334-15)^0.5/8)*CHOOSE(MID($N334,7,1)+1,1,1.25,2)*(VLOOKUP($M334,$AN:$BA,MATCH($AY$1,$AN$1:$BA$1,0),0)+$I334*(VLOOKUP($M334,$AN:$BA,MATCH($AZ$1,$AN$1:$BA$1,0),0)-VLOOKUP($M334,$AN:$BA,MATCH($AY$1,$AN$1:$BA$1,0),0))))),
IF(OR($M334="안 지정 캐릭터 PP 일반등급",$M334="안 지정 캐릭터 PP 영웅등급"),
  IF(AND(OR($B334=10,$B334=11),$M334=OFFSET($M334,-1,0)),OFFSET(R334,-1,0),
    $O334*VLOOKUP($M334,$AN:$BA,MATCH($AX$1,$AN$1:$BA$1,0),0)),
"그외없음")))))))</f>
        <v>삭제</v>
      </c>
      <c r="S334" t="str">
        <f ca="1">IF(OR(ISNUMBER(N334),N334="삭제"),"",
IF(LEFT(N334,5)="Equip",
  IF($BN$1&lt;VLOOKUP(N334,[1]EquipTable!$1:$1048576,MATCH("업데이트순번",[1]EquipTable!$1:$1,0),0),"업데이트순번이상",""),
IF(LEFT(N334,5)="Actor",
  IF($BW$1&lt;VLOOKUP(N334,[2]ActorTable!$1:$1048576,MATCH("업데이트순번",[2]ActorTable!$1:$1,0),0),"업데이트순번이상",""),
"그외없음")))</f>
        <v/>
      </c>
      <c r="T334">
        <f t="shared" ca="1" si="104"/>
        <v>0</v>
      </c>
      <c r="AA334" t="str">
        <f t="shared" ca="1" si="105"/>
        <v/>
      </c>
      <c r="AH334" t="str">
        <f t="shared" si="106"/>
        <v/>
      </c>
      <c r="AI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
      </c>
      <c r="AJ334">
        <v>1</v>
      </c>
      <c r="AK334"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v>
      </c>
      <c r="AL334" t="str">
        <f t="shared" ca="1" si="107"/>
        <v>{"dy":23,"sl":10}</v>
      </c>
    </row>
    <row r="335" spans="1:38">
      <c r="A335">
        <v>24</v>
      </c>
      <c r="B335">
        <v>10</v>
      </c>
      <c r="C335">
        <f t="shared" si="99"/>
        <v>1</v>
      </c>
      <c r="D335">
        <f t="shared" ca="1" si="109"/>
        <v>8.6399861880601558E-2</v>
      </c>
      <c r="E335">
        <f t="shared" ca="1" si="109"/>
        <v>0.15051762777770172</v>
      </c>
      <c r="F335">
        <f t="shared" ca="1" si="109"/>
        <v>0.83546806837722942</v>
      </c>
      <c r="G335">
        <f t="shared" ca="1" si="109"/>
        <v>0.12617420584278294</v>
      </c>
      <c r="H335">
        <f t="shared" ca="1" si="109"/>
        <v>0.39873688023281861</v>
      </c>
      <c r="I335">
        <f t="shared" ca="1" si="109"/>
        <v>0.59111986598810373</v>
      </c>
      <c r="M335" t="str">
        <f t="shared" ca="1" si="101"/>
        <v>삭제</v>
      </c>
      <c r="N335" t="str">
        <f t="shared" ca="1" si="102"/>
        <v>삭제</v>
      </c>
      <c r="O335" t="str">
        <f t="shared" ca="1" si="103"/>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INT(VLOOKUP($M335,$AN:$BA,MATCH($AX$1,$AN$1:$BA$1,0),0)*(VLOOKUP($N335,[2]ActorTable!$1:$1048576,MATCH("표준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VLOOKUP($M335,$AN:$BA,MATCH($AZ$1,$AN$1:$BA$1,0),0)+INT($H335*(VLOOKUP($M335,$AN:$BA,MATCH($BA$1,$AN$1:$BA$1,0),0)-VLOOKUP($M335,$AN:$BA,MATCH($AZ$1,$AN$1:$BA$1,0),0)+1))),
IF($M335="지정 캐릭터 PP",
  IF(AND(OR($B335=10,$B335=11),$M335=OFFSET($M335,-1,0)),OFFSET(Q335,-1,0),
    INT($O335*VLOOKUP($M335,$AN:$BA,MATCH($AX$1,$AN$1:$BA$1,0),0)*IF($O335&lt;=15,1,1+($O335-15)^0.5/8)*CHOOSE(MID($N335,7,1)+1,1,1.25,2))),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영웅등급"),VLOOKUP($M335,$AN:$BA,MATCH($AX$1,$AN$1:$BA$1,0),0),
IF(OR($M335="지정 캐릭터",IF(ISERROR(FIND("지정 캐릭터 LBP",$M335)),0,1)),
  IF(AND(OR($B335=10,$B335=11),$M335=OFFSET($M335,-1,0)),OFFSET(R335,-1,0),
    INT(VLOOKUP($M335,$AN:$BA,MATCH($AX$1,$AN$1:$BA$1,0),0)*(VLOOKUP($N335,[2]ActorTable!$1:$1048576,MATCH("표준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VLOOKUP($M335,$AN:$BA,MATCH($AX$1,$AN$1:$BA$1,0),0)+INT($I335*(VLOOKUP($M335,$AN:$BA,MATCH($AY$1,$AN$1:$BA$1,0),0)-VLOOKUP($M335,$AN:$BA,MATCH($AX$1,$AN$1:$BA$1,0),0)+1))),
IF($M335="지정 캐릭터 PP",
  IF(AND(OR($B335=10,$B335=11),$M335=OFFSET($M335,-1,0)),OFFSET(R335,-1,0),
    INT($O335*VLOOKUP($M335,$AN:$BA,MATCH($AX$1,$AN$1:$BA$1,0),0)*IF($O335&lt;=15,1,1+($O335-15)^0.5/8)*CHOOSE(MID($N335,7,1)+1,1,1.25,2)*(VLOOKUP($M335,$AN:$BA,MATCH($AY$1,$AN$1:$BA$1,0),0)+$I335*(VLOOKUP($M335,$AN:$BA,MATCH($AZ$1,$AN$1:$BA$1,0),0)-VLOOKUP($M335,$AN:$BA,MATCH($AY$1,$AN$1:$BA$1,0),0))))),
IF(OR($M335="안 지정 캐릭터 PP 일반등급",$M335="안 지정 캐릭터 PP 영웅등급"),
  IF(AND(OR($B335=10,$B335=11),$M335=OFFSET($M335,-1,0)),OFFSET(R335,-1,0),
    $O335*VLOOKUP($M335,$AN:$BA,MATCH($AX$1,$AN$1:$BA$1,0),0)),
"그외없음")))))))</f>
        <v>삭제</v>
      </c>
      <c r="S335" t="str">
        <f ca="1">IF(OR(ISNUMBER(N335),N335="삭제"),"",
IF(LEFT(N335,5)="Equip",
  IF($BN$1&lt;VLOOKUP(N335,[1]EquipTable!$1:$1048576,MATCH("업데이트순번",[1]EquipTable!$1:$1,0),0),"업데이트순번이상",""),
IF(LEFT(N335,5)="Actor",
  IF($BW$1&lt;VLOOKUP(N335,[2]ActorTable!$1:$1048576,MATCH("업데이트순번",[2]ActorTable!$1:$1,0),0),"업데이트순번이상",""),
"그외없음")))</f>
        <v/>
      </c>
      <c r="T335">
        <f t="shared" ca="1" si="104"/>
        <v>0</v>
      </c>
      <c r="AA335" t="str">
        <f t="shared" ca="1" si="105"/>
        <v/>
      </c>
      <c r="AH335" t="str">
        <f t="shared" si="106"/>
        <v/>
      </c>
      <c r="AI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
      </c>
      <c r="AJ335">
        <v>1</v>
      </c>
      <c r="AK335"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v>
      </c>
      <c r="AL335" t="str">
        <f t="shared" ca="1" si="107"/>
        <v>{"dy":24,"sl":10}</v>
      </c>
    </row>
    <row r="336" spans="1:38">
      <c r="A336">
        <v>25</v>
      </c>
      <c r="B336">
        <v>10</v>
      </c>
      <c r="C336">
        <f t="shared" si="99"/>
        <v>1</v>
      </c>
      <c r="D336">
        <f t="shared" ca="1" si="109"/>
        <v>0.80757225371529928</v>
      </c>
      <c r="E336">
        <f t="shared" ca="1" si="109"/>
        <v>0.20737361527214848</v>
      </c>
      <c r="F336">
        <f t="shared" ca="1" si="109"/>
        <v>0.51190609952675481</v>
      </c>
      <c r="G336">
        <f t="shared" ca="1" si="109"/>
        <v>0.14119006287191316</v>
      </c>
      <c r="H336">
        <f t="shared" ca="1" si="109"/>
        <v>0.63073776131328485</v>
      </c>
      <c r="I336">
        <f t="shared" ca="1" si="109"/>
        <v>0.13504884945973339</v>
      </c>
      <c r="M336" t="str">
        <f t="shared" ca="1" si="101"/>
        <v>삭제</v>
      </c>
      <c r="N336" t="str">
        <f t="shared" ca="1" si="102"/>
        <v>삭제</v>
      </c>
      <c r="O336" t="str">
        <f t="shared" ca="1" si="103"/>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INT(VLOOKUP($M336,$AN:$BA,MATCH($AX$1,$AN$1:$BA$1,0),0)*(VLOOKUP($N336,[2]ActorTable!$1:$1048576,MATCH("표준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VLOOKUP($M336,$AN:$BA,MATCH($AZ$1,$AN$1:$BA$1,0),0)+INT($H336*(VLOOKUP($M336,$AN:$BA,MATCH($BA$1,$AN$1:$BA$1,0),0)-VLOOKUP($M336,$AN:$BA,MATCH($AZ$1,$AN$1:$BA$1,0),0)+1))),
IF($M336="지정 캐릭터 PP",
  IF(AND(OR($B336=10,$B336=11),$M336=OFFSET($M336,-1,0)),OFFSET(Q336,-1,0),
    INT($O336*VLOOKUP($M336,$AN:$BA,MATCH($AX$1,$AN$1:$BA$1,0),0)*IF($O336&lt;=15,1,1+($O336-15)^0.5/8)*CHOOSE(MID($N336,7,1)+1,1,1.25,2))),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영웅등급"),VLOOKUP($M336,$AN:$BA,MATCH($AX$1,$AN$1:$BA$1,0),0),
IF(OR($M336="지정 캐릭터",IF(ISERROR(FIND("지정 캐릭터 LBP",$M336)),0,1)),
  IF(AND(OR($B336=10,$B336=11),$M336=OFFSET($M336,-1,0)),OFFSET(R336,-1,0),
    INT(VLOOKUP($M336,$AN:$BA,MATCH($AX$1,$AN$1:$BA$1,0),0)*(VLOOKUP($N336,[2]ActorTable!$1:$1048576,MATCH("표준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VLOOKUP($M336,$AN:$BA,MATCH($AX$1,$AN$1:$BA$1,0),0)+INT($I336*(VLOOKUP($M336,$AN:$BA,MATCH($AY$1,$AN$1:$BA$1,0),0)-VLOOKUP($M336,$AN:$BA,MATCH($AX$1,$AN$1:$BA$1,0),0)+1))),
IF($M336="지정 캐릭터 PP",
  IF(AND(OR($B336=10,$B336=11),$M336=OFFSET($M336,-1,0)),OFFSET(R336,-1,0),
    INT($O336*VLOOKUP($M336,$AN:$BA,MATCH($AX$1,$AN$1:$BA$1,0),0)*IF($O336&lt;=15,1,1+($O336-15)^0.5/8)*CHOOSE(MID($N336,7,1)+1,1,1.25,2)*(VLOOKUP($M336,$AN:$BA,MATCH($AY$1,$AN$1:$BA$1,0),0)+$I336*(VLOOKUP($M336,$AN:$BA,MATCH($AZ$1,$AN$1:$BA$1,0),0)-VLOOKUP($M336,$AN:$BA,MATCH($AY$1,$AN$1:$BA$1,0),0))))),
IF(OR($M336="안 지정 캐릭터 PP 일반등급",$M336="안 지정 캐릭터 PP 영웅등급"),
  IF(AND(OR($B336=10,$B336=11),$M336=OFFSET($M336,-1,0)),OFFSET(R336,-1,0),
    $O336*VLOOKUP($M336,$AN:$BA,MATCH($AX$1,$AN$1:$BA$1,0),0)),
"그외없음")))))))</f>
        <v>삭제</v>
      </c>
      <c r="S336" t="str">
        <f ca="1">IF(OR(ISNUMBER(N336),N336="삭제"),"",
IF(LEFT(N336,5)="Equip",
  IF($BN$1&lt;VLOOKUP(N336,[1]EquipTable!$1:$1048576,MATCH("업데이트순번",[1]EquipTable!$1:$1,0),0),"업데이트순번이상",""),
IF(LEFT(N336,5)="Actor",
  IF($BW$1&lt;VLOOKUP(N336,[2]ActorTable!$1:$1048576,MATCH("업데이트순번",[2]ActorTable!$1:$1,0),0),"업데이트순번이상",""),
"그외없음")))</f>
        <v/>
      </c>
      <c r="T336">
        <f t="shared" ca="1" si="104"/>
        <v>0</v>
      </c>
      <c r="U336" t="s">
        <v>86</v>
      </c>
      <c r="V336" t="s">
        <v>254</v>
      </c>
      <c r="W336">
        <v>1</v>
      </c>
      <c r="X336" t="s">
        <v>133</v>
      </c>
      <c r="Y336">
        <v>504</v>
      </c>
      <c r="Z336">
        <v>343</v>
      </c>
      <c r="AA336" t="str">
        <f t="shared" ca="1" si="105"/>
        <v>fc</v>
      </c>
      <c r="AB336" t="s">
        <v>86</v>
      </c>
      <c r="AC336" t="s">
        <v>254</v>
      </c>
      <c r="AD336">
        <v>1</v>
      </c>
      <c r="AE336" t="s">
        <v>133</v>
      </c>
      <c r="AF336">
        <v>500</v>
      </c>
      <c r="AG336">
        <v>364</v>
      </c>
      <c r="AH336" t="str">
        <f t="shared" si="106"/>
        <v/>
      </c>
      <c r="AI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클레타</v>
      </c>
      <c r="AJ336">
        <v>1</v>
      </c>
      <c r="AK336"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v>
      </c>
      <c r="AL336" t="str">
        <f t="shared" ca="1" si="107"/>
        <v>{"dy":25,"sl":10,"tp":"fc","vl":"Actor0240","cn":1,"pt":"DI","pp":500,"pr":364}</v>
      </c>
    </row>
    <row r="337" spans="1:38">
      <c r="A337">
        <v>26</v>
      </c>
      <c r="B337">
        <v>10</v>
      </c>
      <c r="C337">
        <f t="shared" si="99"/>
        <v>1</v>
      </c>
      <c r="D337">
        <f t="shared" ca="1" si="109"/>
        <v>9.9386966875687821E-2</v>
      </c>
      <c r="E337">
        <f t="shared" ca="1" si="109"/>
        <v>7.3228954005807756E-2</v>
      </c>
      <c r="F337">
        <f t="shared" ca="1" si="109"/>
        <v>0.89716363518678011</v>
      </c>
      <c r="G337">
        <f t="shared" ca="1" si="109"/>
        <v>0.18430677278524144</v>
      </c>
      <c r="H337">
        <f t="shared" ca="1" si="109"/>
        <v>0.79448842515889795</v>
      </c>
      <c r="I337">
        <f t="shared" ca="1" si="109"/>
        <v>0.26884242717057893</v>
      </c>
      <c r="M337" t="str">
        <f t="shared" ca="1" si="101"/>
        <v>삭제</v>
      </c>
      <c r="N337" t="str">
        <f t="shared" ca="1" si="102"/>
        <v>삭제</v>
      </c>
      <c r="O337" t="str">
        <f t="shared" ca="1" si="103"/>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INT(VLOOKUP($M337,$AN:$BA,MATCH($AX$1,$AN$1:$BA$1,0),0)*(VLOOKUP($N337,[2]ActorTable!$1:$1048576,MATCH("표준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VLOOKUP($M337,$AN:$BA,MATCH($AZ$1,$AN$1:$BA$1,0),0)+INT($H337*(VLOOKUP($M337,$AN:$BA,MATCH($BA$1,$AN$1:$BA$1,0),0)-VLOOKUP($M337,$AN:$BA,MATCH($AZ$1,$AN$1:$BA$1,0),0)+1))),
IF($M337="지정 캐릭터 PP",
  IF(AND(OR($B337=10,$B337=11),$M337=OFFSET($M337,-1,0)),OFFSET(Q337,-1,0),
    INT($O337*VLOOKUP($M337,$AN:$BA,MATCH($AX$1,$AN$1:$BA$1,0),0)*IF($O337&lt;=15,1,1+($O337-15)^0.5/8)*CHOOSE(MID($N337,7,1)+1,1,1.25,2))),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영웅등급"),VLOOKUP($M337,$AN:$BA,MATCH($AX$1,$AN$1:$BA$1,0),0),
IF(OR($M337="지정 캐릭터",IF(ISERROR(FIND("지정 캐릭터 LBP",$M337)),0,1)),
  IF(AND(OR($B337=10,$B337=11),$M337=OFFSET($M337,-1,0)),OFFSET(R337,-1,0),
    INT(VLOOKUP($M337,$AN:$BA,MATCH($AX$1,$AN$1:$BA$1,0),0)*(VLOOKUP($N337,[2]ActorTable!$1:$1048576,MATCH("표준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VLOOKUP($M337,$AN:$BA,MATCH($AX$1,$AN$1:$BA$1,0),0)+INT($I337*(VLOOKUP($M337,$AN:$BA,MATCH($AY$1,$AN$1:$BA$1,0),0)-VLOOKUP($M337,$AN:$BA,MATCH($AX$1,$AN$1:$BA$1,0),0)+1))),
IF($M337="지정 캐릭터 PP",
  IF(AND(OR($B337=10,$B337=11),$M337=OFFSET($M337,-1,0)),OFFSET(R337,-1,0),
    INT($O337*VLOOKUP($M337,$AN:$BA,MATCH($AX$1,$AN$1:$BA$1,0),0)*IF($O337&lt;=15,1,1+($O337-15)^0.5/8)*CHOOSE(MID($N337,7,1)+1,1,1.25,2)*(VLOOKUP($M337,$AN:$BA,MATCH($AY$1,$AN$1:$BA$1,0),0)+$I337*(VLOOKUP($M337,$AN:$BA,MATCH($AZ$1,$AN$1:$BA$1,0),0)-VLOOKUP($M337,$AN:$BA,MATCH($AY$1,$AN$1:$BA$1,0),0))))),
IF(OR($M337="안 지정 캐릭터 PP 일반등급",$M337="안 지정 캐릭터 PP 영웅등급"),
  IF(AND(OR($B337=10,$B337=11),$M337=OFFSET($M337,-1,0)),OFFSET(R337,-1,0),
    $O337*VLOOKUP($M337,$AN:$BA,MATCH($AX$1,$AN$1:$BA$1,0),0)),
"그외없음")))))))</f>
        <v>삭제</v>
      </c>
      <c r="S337" t="str">
        <f ca="1">IF(OR(ISNUMBER(N337),N337="삭제"),"",
IF(LEFT(N337,5)="Equip",
  IF($BN$1&lt;VLOOKUP(N337,[1]EquipTable!$1:$1048576,MATCH("업데이트순번",[1]EquipTable!$1:$1,0),0),"업데이트순번이상",""),
IF(LEFT(N337,5)="Actor",
  IF($BW$1&lt;VLOOKUP(N337,[2]ActorTable!$1:$1048576,MATCH("업데이트순번",[2]ActorTable!$1:$1,0),0),"업데이트순번이상",""),
"그외없음")))</f>
        <v/>
      </c>
      <c r="T337">
        <f t="shared" ca="1" si="104"/>
        <v>0</v>
      </c>
      <c r="AA337" t="str">
        <f t="shared" ca="1" si="105"/>
        <v/>
      </c>
      <c r="AH337" t="str">
        <f t="shared" si="106"/>
        <v/>
      </c>
      <c r="AI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
      </c>
      <c r="AJ337">
        <v>1</v>
      </c>
      <c r="AK337"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v>
      </c>
      <c r="AL337" t="str">
        <f t="shared" ca="1" si="107"/>
        <v>{"dy":26,"sl":10}</v>
      </c>
    </row>
    <row r="338" spans="1:38">
      <c r="A338">
        <v>27</v>
      </c>
      <c r="B338">
        <v>10</v>
      </c>
      <c r="C338">
        <f t="shared" si="99"/>
        <v>1</v>
      </c>
      <c r="D338">
        <f t="shared" ca="1" si="109"/>
        <v>0.37733168153832797</v>
      </c>
      <c r="E338">
        <f t="shared" ca="1" si="109"/>
        <v>0.39494291247594504</v>
      </c>
      <c r="F338">
        <f t="shared" ca="1" si="109"/>
        <v>0.81680554367456537</v>
      </c>
      <c r="G338">
        <f t="shared" ca="1" si="109"/>
        <v>0.37203187620040556</v>
      </c>
      <c r="H338">
        <f t="shared" ca="1" si="109"/>
        <v>0.19371664323267068</v>
      </c>
      <c r="I338">
        <f t="shared" ca="1" si="109"/>
        <v>0.59942087039542291</v>
      </c>
      <c r="M338" t="str">
        <f t="shared" ca="1" si="101"/>
        <v>삭제</v>
      </c>
      <c r="N338" t="str">
        <f t="shared" ca="1" si="102"/>
        <v>삭제</v>
      </c>
      <c r="O338" t="str">
        <f t="shared" ca="1" si="103"/>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INT(VLOOKUP($M338,$AN:$BA,MATCH($AX$1,$AN$1:$BA$1,0),0)*(VLOOKUP($N338,[2]ActorTable!$1:$1048576,MATCH("표준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VLOOKUP($M338,$AN:$BA,MATCH($AZ$1,$AN$1:$BA$1,0),0)+INT($H338*(VLOOKUP($M338,$AN:$BA,MATCH($BA$1,$AN$1:$BA$1,0),0)-VLOOKUP($M338,$AN:$BA,MATCH($AZ$1,$AN$1:$BA$1,0),0)+1))),
IF($M338="지정 캐릭터 PP",
  IF(AND(OR($B338=10,$B338=11),$M338=OFFSET($M338,-1,0)),OFFSET(Q338,-1,0),
    INT($O338*VLOOKUP($M338,$AN:$BA,MATCH($AX$1,$AN$1:$BA$1,0),0)*IF($O338&lt;=15,1,1+($O338-15)^0.5/8)*CHOOSE(MID($N338,7,1)+1,1,1.25,2))),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영웅등급"),VLOOKUP($M338,$AN:$BA,MATCH($AX$1,$AN$1:$BA$1,0),0),
IF(OR($M338="지정 캐릭터",IF(ISERROR(FIND("지정 캐릭터 LBP",$M338)),0,1)),
  IF(AND(OR($B338=10,$B338=11),$M338=OFFSET($M338,-1,0)),OFFSET(R338,-1,0),
    INT(VLOOKUP($M338,$AN:$BA,MATCH($AX$1,$AN$1:$BA$1,0),0)*(VLOOKUP($N338,[2]ActorTable!$1:$1048576,MATCH("표준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VLOOKUP($M338,$AN:$BA,MATCH($AX$1,$AN$1:$BA$1,0),0)+INT($I338*(VLOOKUP($M338,$AN:$BA,MATCH($AY$1,$AN$1:$BA$1,0),0)-VLOOKUP($M338,$AN:$BA,MATCH($AX$1,$AN$1:$BA$1,0),0)+1))),
IF($M338="지정 캐릭터 PP",
  IF(AND(OR($B338=10,$B338=11),$M338=OFFSET($M338,-1,0)),OFFSET(R338,-1,0),
    INT($O338*VLOOKUP($M338,$AN:$BA,MATCH($AX$1,$AN$1:$BA$1,0),0)*IF($O338&lt;=15,1,1+($O338-15)^0.5/8)*CHOOSE(MID($N338,7,1)+1,1,1.25,2)*(VLOOKUP($M338,$AN:$BA,MATCH($AY$1,$AN$1:$BA$1,0),0)+$I338*(VLOOKUP($M338,$AN:$BA,MATCH($AZ$1,$AN$1:$BA$1,0),0)-VLOOKUP($M338,$AN:$BA,MATCH($AY$1,$AN$1:$BA$1,0),0))))),
IF(OR($M338="안 지정 캐릭터 PP 일반등급",$M338="안 지정 캐릭터 PP 영웅등급"),
  IF(AND(OR($B338=10,$B338=11),$M338=OFFSET($M338,-1,0)),OFFSET(R338,-1,0),
    $O338*VLOOKUP($M338,$AN:$BA,MATCH($AX$1,$AN$1:$BA$1,0),0)),
"그외없음")))))))</f>
        <v>삭제</v>
      </c>
      <c r="S338" t="str">
        <f ca="1">IF(OR(ISNUMBER(N338),N338="삭제"),"",
IF(LEFT(N338,5)="Equip",
  IF($BN$1&lt;VLOOKUP(N338,[1]EquipTable!$1:$1048576,MATCH("업데이트순번",[1]EquipTable!$1:$1,0),0),"업데이트순번이상",""),
IF(LEFT(N338,5)="Actor",
  IF($BW$1&lt;VLOOKUP(N338,[2]ActorTable!$1:$1048576,MATCH("업데이트순번",[2]ActorTable!$1:$1,0),0),"업데이트순번이상",""),
"그외없음")))</f>
        <v/>
      </c>
      <c r="T338">
        <f t="shared" ca="1" si="104"/>
        <v>0</v>
      </c>
      <c r="AA338" t="str">
        <f t="shared" ca="1" si="105"/>
        <v/>
      </c>
      <c r="AH338" t="str">
        <f t="shared" si="106"/>
        <v/>
      </c>
      <c r="AI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
      </c>
      <c r="AJ338">
        <v>1</v>
      </c>
      <c r="AK338"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v>
      </c>
      <c r="AL338" t="str">
        <f t="shared" ca="1" si="107"/>
        <v>{"dy":27,"sl":10}</v>
      </c>
    </row>
    <row r="339" spans="1:38">
      <c r="A339">
        <v>28</v>
      </c>
      <c r="B339">
        <v>10</v>
      </c>
      <c r="C339">
        <f t="shared" si="99"/>
        <v>1</v>
      </c>
      <c r="D339">
        <f t="shared" ca="1" si="109"/>
        <v>0.98285145166570909</v>
      </c>
      <c r="E339">
        <f t="shared" ca="1" si="109"/>
        <v>0.17801157754005892</v>
      </c>
      <c r="F339">
        <f t="shared" ca="1" si="109"/>
        <v>3.6863403676711481E-2</v>
      </c>
      <c r="G339">
        <f t="shared" ca="1" si="109"/>
        <v>0.40078650059668997</v>
      </c>
      <c r="H339">
        <f t="shared" ca="1" si="109"/>
        <v>2.8784938362638401E-2</v>
      </c>
      <c r="I339">
        <f t="shared" ca="1" si="109"/>
        <v>0.41911477080342852</v>
      </c>
      <c r="M339" t="str">
        <f t="shared" ca="1" si="101"/>
        <v>삭제</v>
      </c>
      <c r="N339" t="str">
        <f t="shared" ca="1" si="102"/>
        <v>삭제</v>
      </c>
      <c r="O339" t="str">
        <f t="shared" ca="1" si="103"/>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INT(VLOOKUP($M339,$AN:$BA,MATCH($AX$1,$AN$1:$BA$1,0),0)*(VLOOKUP($N339,[2]ActorTable!$1:$1048576,MATCH("표준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VLOOKUP($M339,$AN:$BA,MATCH($AZ$1,$AN$1:$BA$1,0),0)+INT($H339*(VLOOKUP($M339,$AN:$BA,MATCH($BA$1,$AN$1:$BA$1,0),0)-VLOOKUP($M339,$AN:$BA,MATCH($AZ$1,$AN$1:$BA$1,0),0)+1))),
IF($M339="지정 캐릭터 PP",
  IF(AND(OR($B339=10,$B339=11),$M339=OFFSET($M339,-1,0)),OFFSET(Q339,-1,0),
    INT($O339*VLOOKUP($M339,$AN:$BA,MATCH($AX$1,$AN$1:$BA$1,0),0)*IF($O339&lt;=15,1,1+($O339-15)^0.5/8)*CHOOSE(MID($N339,7,1)+1,1,1.25,2))),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영웅등급"),VLOOKUP($M339,$AN:$BA,MATCH($AX$1,$AN$1:$BA$1,0),0),
IF(OR($M339="지정 캐릭터",IF(ISERROR(FIND("지정 캐릭터 LBP",$M339)),0,1)),
  IF(AND(OR($B339=10,$B339=11),$M339=OFFSET($M339,-1,0)),OFFSET(R339,-1,0),
    INT(VLOOKUP($M339,$AN:$BA,MATCH($AX$1,$AN$1:$BA$1,0),0)*(VLOOKUP($N339,[2]ActorTable!$1:$1048576,MATCH("표준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VLOOKUP($M339,$AN:$BA,MATCH($AX$1,$AN$1:$BA$1,0),0)+INT($I339*(VLOOKUP($M339,$AN:$BA,MATCH($AY$1,$AN$1:$BA$1,0),0)-VLOOKUP($M339,$AN:$BA,MATCH($AX$1,$AN$1:$BA$1,0),0)+1))),
IF($M339="지정 캐릭터 PP",
  IF(AND(OR($B339=10,$B339=11),$M339=OFFSET($M339,-1,0)),OFFSET(R339,-1,0),
    INT($O339*VLOOKUP($M339,$AN:$BA,MATCH($AX$1,$AN$1:$BA$1,0),0)*IF($O339&lt;=15,1,1+($O339-15)^0.5/8)*CHOOSE(MID($N339,7,1)+1,1,1.25,2)*(VLOOKUP($M339,$AN:$BA,MATCH($AY$1,$AN$1:$BA$1,0),0)+$I339*(VLOOKUP($M339,$AN:$BA,MATCH($AZ$1,$AN$1:$BA$1,0),0)-VLOOKUP($M339,$AN:$BA,MATCH($AY$1,$AN$1:$BA$1,0),0))))),
IF(OR($M339="안 지정 캐릭터 PP 일반등급",$M339="안 지정 캐릭터 PP 영웅등급"),
  IF(AND(OR($B339=10,$B339=11),$M339=OFFSET($M339,-1,0)),OFFSET(R339,-1,0),
    $O339*VLOOKUP($M339,$AN:$BA,MATCH($AX$1,$AN$1:$BA$1,0),0)),
"그외없음")))))))</f>
        <v>삭제</v>
      </c>
      <c r="S339" t="str">
        <f ca="1">IF(OR(ISNUMBER(N339),N339="삭제"),"",
IF(LEFT(N339,5)="Equip",
  IF($BN$1&lt;VLOOKUP(N339,[1]EquipTable!$1:$1048576,MATCH("업데이트순번",[1]EquipTable!$1:$1,0),0),"업데이트순번이상",""),
IF(LEFT(N339,5)="Actor",
  IF($BW$1&lt;VLOOKUP(N339,[2]ActorTable!$1:$1048576,MATCH("업데이트순번",[2]ActorTable!$1:$1,0),0),"업데이트순번이상",""),
"그외없음")))</f>
        <v/>
      </c>
      <c r="T339">
        <f t="shared" ca="1" si="104"/>
        <v>0</v>
      </c>
      <c r="AA339" t="str">
        <f t="shared" ca="1" si="105"/>
        <v/>
      </c>
      <c r="AH339" t="str">
        <f t="shared" si="106"/>
        <v/>
      </c>
      <c r="AI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
      </c>
      <c r="AJ339">
        <v>1</v>
      </c>
      <c r="AK339"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v>
      </c>
      <c r="AL339" t="str">
        <f t="shared" ca="1" si="107"/>
        <v>{"dy":28,"sl":10}</v>
      </c>
    </row>
    <row r="340" spans="1:38">
      <c r="A340">
        <v>29</v>
      </c>
      <c r="B340">
        <v>10</v>
      </c>
      <c r="C340">
        <f t="shared" si="99"/>
        <v>1</v>
      </c>
      <c r="D340">
        <f t="shared" ca="1" si="109"/>
        <v>0.605879832855994</v>
      </c>
      <c r="E340">
        <f t="shared" ca="1" si="109"/>
        <v>0.32842885680731826</v>
      </c>
      <c r="F340">
        <f t="shared" ca="1" si="109"/>
        <v>0.2417295406435479</v>
      </c>
      <c r="G340">
        <f t="shared" ca="1" si="109"/>
        <v>0.51168908906077826</v>
      </c>
      <c r="H340">
        <f t="shared" ca="1" si="109"/>
        <v>0.83869822877782452</v>
      </c>
      <c r="I340">
        <f t="shared" ca="1" si="109"/>
        <v>0.15390883067208905</v>
      </c>
      <c r="M340" t="str">
        <f t="shared" ca="1" si="101"/>
        <v>삭제</v>
      </c>
      <c r="N340" t="str">
        <f t="shared" ca="1" si="102"/>
        <v>삭제</v>
      </c>
      <c r="O340" t="str">
        <f t="shared" ca="1" si="103"/>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INT(VLOOKUP($M340,$AN:$BA,MATCH($AX$1,$AN$1:$BA$1,0),0)*(VLOOKUP($N340,[2]ActorTable!$1:$1048576,MATCH("표준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VLOOKUP($M340,$AN:$BA,MATCH($AZ$1,$AN$1:$BA$1,0),0)+INT($H340*(VLOOKUP($M340,$AN:$BA,MATCH($BA$1,$AN$1:$BA$1,0),0)-VLOOKUP($M340,$AN:$BA,MATCH($AZ$1,$AN$1:$BA$1,0),0)+1))),
IF($M340="지정 캐릭터 PP",
  IF(AND(OR($B340=10,$B340=11),$M340=OFFSET($M340,-1,0)),OFFSET(Q340,-1,0),
    INT($O340*VLOOKUP($M340,$AN:$BA,MATCH($AX$1,$AN$1:$BA$1,0),0)*IF($O340&lt;=15,1,1+($O340-15)^0.5/8)*CHOOSE(MID($N340,7,1)+1,1,1.25,2))),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영웅등급"),VLOOKUP($M340,$AN:$BA,MATCH($AX$1,$AN$1:$BA$1,0),0),
IF(OR($M340="지정 캐릭터",IF(ISERROR(FIND("지정 캐릭터 LBP",$M340)),0,1)),
  IF(AND(OR($B340=10,$B340=11),$M340=OFFSET($M340,-1,0)),OFFSET(R340,-1,0),
    INT(VLOOKUP($M340,$AN:$BA,MATCH($AX$1,$AN$1:$BA$1,0),0)*(VLOOKUP($N340,[2]ActorTable!$1:$1048576,MATCH("표준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VLOOKUP($M340,$AN:$BA,MATCH($AX$1,$AN$1:$BA$1,0),0)+INT($I340*(VLOOKUP($M340,$AN:$BA,MATCH($AY$1,$AN$1:$BA$1,0),0)-VLOOKUP($M340,$AN:$BA,MATCH($AX$1,$AN$1:$BA$1,0),0)+1))),
IF($M340="지정 캐릭터 PP",
  IF(AND(OR($B340=10,$B340=11),$M340=OFFSET($M340,-1,0)),OFFSET(R340,-1,0),
    INT($O340*VLOOKUP($M340,$AN:$BA,MATCH($AX$1,$AN$1:$BA$1,0),0)*IF($O340&lt;=15,1,1+($O340-15)^0.5/8)*CHOOSE(MID($N340,7,1)+1,1,1.25,2)*(VLOOKUP($M340,$AN:$BA,MATCH($AY$1,$AN$1:$BA$1,0),0)+$I340*(VLOOKUP($M340,$AN:$BA,MATCH($AZ$1,$AN$1:$BA$1,0),0)-VLOOKUP($M340,$AN:$BA,MATCH($AY$1,$AN$1:$BA$1,0),0))))),
IF(OR($M340="안 지정 캐릭터 PP 일반등급",$M340="안 지정 캐릭터 PP 영웅등급"),
  IF(AND(OR($B340=10,$B340=11),$M340=OFFSET($M340,-1,0)),OFFSET(R340,-1,0),
    $O340*VLOOKUP($M340,$AN:$BA,MATCH($AX$1,$AN$1:$BA$1,0),0)),
"그외없음")))))))</f>
        <v>삭제</v>
      </c>
      <c r="S340" t="str">
        <f ca="1">IF(OR(ISNUMBER(N340),N340="삭제"),"",
IF(LEFT(N340,5)="Equip",
  IF($BN$1&lt;VLOOKUP(N340,[1]EquipTable!$1:$1048576,MATCH("업데이트순번",[1]EquipTable!$1:$1,0),0),"업데이트순번이상",""),
IF(LEFT(N340,5)="Actor",
  IF($BW$1&lt;VLOOKUP(N340,[2]ActorTable!$1:$1048576,MATCH("업데이트순번",[2]ActorTable!$1:$1,0),0),"업데이트순번이상",""),
"그외없음")))</f>
        <v/>
      </c>
      <c r="T340">
        <f t="shared" ca="1" si="104"/>
        <v>0</v>
      </c>
      <c r="AA340" t="str">
        <f t="shared" ca="1" si="105"/>
        <v/>
      </c>
      <c r="AH340" t="str">
        <f t="shared" si="106"/>
        <v/>
      </c>
      <c r="AI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
      </c>
      <c r="AJ340">
        <v>1</v>
      </c>
      <c r="AK340"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v>
      </c>
      <c r="AL340" t="str">
        <f t="shared" ca="1" si="107"/>
        <v>{"dy":29,"sl":10}</v>
      </c>
    </row>
    <row r="341" spans="1:38">
      <c r="A341">
        <v>30</v>
      </c>
      <c r="B341">
        <v>10</v>
      </c>
      <c r="C341">
        <f t="shared" si="99"/>
        <v>1</v>
      </c>
      <c r="D341">
        <f t="shared" ca="1" si="109"/>
        <v>0.30238801008701877</v>
      </c>
      <c r="E341">
        <f t="shared" ca="1" si="109"/>
        <v>0.54609269044528586</v>
      </c>
      <c r="F341">
        <f t="shared" ca="1" si="109"/>
        <v>0.91591368197565881</v>
      </c>
      <c r="G341">
        <f t="shared" ca="1" si="109"/>
        <v>0.56790425063443983</v>
      </c>
      <c r="H341">
        <f t="shared" ca="1" si="109"/>
        <v>0.51198943647875172</v>
      </c>
      <c r="I341">
        <f t="shared" ca="1" si="109"/>
        <v>0.16633889795423673</v>
      </c>
      <c r="M341" t="str">
        <f t="shared" ca="1" si="101"/>
        <v>삭제</v>
      </c>
      <c r="N341" t="str">
        <f t="shared" ca="1" si="102"/>
        <v>삭제</v>
      </c>
      <c r="O341" t="str">
        <f t="shared" ca="1" si="103"/>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INT(VLOOKUP($M341,$AN:$BA,MATCH($AX$1,$AN$1:$BA$1,0),0)*(VLOOKUP($N341,[2]ActorTable!$1:$1048576,MATCH("표준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VLOOKUP($M341,$AN:$BA,MATCH($AZ$1,$AN$1:$BA$1,0),0)+INT($H341*(VLOOKUP($M341,$AN:$BA,MATCH($BA$1,$AN$1:$BA$1,0),0)-VLOOKUP($M341,$AN:$BA,MATCH($AZ$1,$AN$1:$BA$1,0),0)+1))),
IF($M341="지정 캐릭터 PP",
  IF(AND(OR($B341=10,$B341=11),$M341=OFFSET($M341,-1,0)),OFFSET(Q341,-1,0),
    INT($O341*VLOOKUP($M341,$AN:$BA,MATCH($AX$1,$AN$1:$BA$1,0),0)*IF($O341&lt;=15,1,1+($O341-15)^0.5/8)*CHOOSE(MID($N341,7,1)+1,1,1.25,2))),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영웅등급"),VLOOKUP($M341,$AN:$BA,MATCH($AX$1,$AN$1:$BA$1,0),0),
IF(OR($M341="지정 캐릭터",IF(ISERROR(FIND("지정 캐릭터 LBP",$M341)),0,1)),
  IF(AND(OR($B341=10,$B341=11),$M341=OFFSET($M341,-1,0)),OFFSET(R341,-1,0),
    INT(VLOOKUP($M341,$AN:$BA,MATCH($AX$1,$AN$1:$BA$1,0),0)*(VLOOKUP($N341,[2]ActorTable!$1:$1048576,MATCH("표준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VLOOKUP($M341,$AN:$BA,MATCH($AX$1,$AN$1:$BA$1,0),0)+INT($I341*(VLOOKUP($M341,$AN:$BA,MATCH($AY$1,$AN$1:$BA$1,0),0)-VLOOKUP($M341,$AN:$BA,MATCH($AX$1,$AN$1:$BA$1,0),0)+1))),
IF($M341="지정 캐릭터 PP",
  IF(AND(OR($B341=10,$B341=11),$M341=OFFSET($M341,-1,0)),OFFSET(R341,-1,0),
    INT($O341*VLOOKUP($M341,$AN:$BA,MATCH($AX$1,$AN$1:$BA$1,0),0)*IF($O341&lt;=15,1,1+($O341-15)^0.5/8)*CHOOSE(MID($N341,7,1)+1,1,1.25,2)*(VLOOKUP($M341,$AN:$BA,MATCH($AY$1,$AN$1:$BA$1,0),0)+$I341*(VLOOKUP($M341,$AN:$BA,MATCH($AZ$1,$AN$1:$BA$1,0),0)-VLOOKUP($M341,$AN:$BA,MATCH($AY$1,$AN$1:$BA$1,0),0))))),
IF(OR($M341="안 지정 캐릭터 PP 일반등급",$M341="안 지정 캐릭터 PP 영웅등급"),
  IF(AND(OR($B341=10,$B341=11),$M341=OFFSET($M341,-1,0)),OFFSET(R341,-1,0),
    $O341*VLOOKUP($M341,$AN:$BA,MATCH($AX$1,$AN$1:$BA$1,0),0)),
"그외없음")))))))</f>
        <v>삭제</v>
      </c>
      <c r="S341" t="str">
        <f ca="1">IF(OR(ISNUMBER(N341),N341="삭제"),"",
IF(LEFT(N341,5)="Equip",
  IF($BN$1&lt;VLOOKUP(N341,[1]EquipTable!$1:$1048576,MATCH("업데이트순번",[1]EquipTable!$1:$1,0),0),"업데이트순번이상",""),
IF(LEFT(N341,5)="Actor",
  IF($BW$1&lt;VLOOKUP(N341,[2]ActorTable!$1:$1048576,MATCH("업데이트순번",[2]ActorTable!$1:$1,0),0),"업데이트순번이상",""),
"그외없음")))</f>
        <v/>
      </c>
      <c r="T341">
        <f t="shared" ca="1" si="104"/>
        <v>0</v>
      </c>
      <c r="AA341" t="str">
        <f t="shared" ca="1" si="105"/>
        <v/>
      </c>
      <c r="AH341" t="str">
        <f t="shared" si="106"/>
        <v/>
      </c>
      <c r="AI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
      </c>
      <c r="AJ341">
        <v>1</v>
      </c>
      <c r="AK341"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v>
      </c>
      <c r="AL341" t="str">
        <f t="shared" ca="1" si="107"/>
        <v>{"dy":30,"sl":10}</v>
      </c>
    </row>
    <row r="342" spans="1:38">
      <c r="A342">
        <v>31</v>
      </c>
      <c r="B342">
        <v>10</v>
      </c>
      <c r="C342">
        <f t="shared" si="99"/>
        <v>1</v>
      </c>
      <c r="D342">
        <f t="shared" ref="D342:I351" ca="1" si="110">RAND()</f>
        <v>0.80175836835091485</v>
      </c>
      <c r="E342">
        <f t="shared" ca="1" si="110"/>
        <v>0.79346613473866667</v>
      </c>
      <c r="F342">
        <f t="shared" ca="1" si="110"/>
        <v>0.69859884456823884</v>
      </c>
      <c r="G342">
        <f t="shared" ca="1" si="110"/>
        <v>0.9630911945241023</v>
      </c>
      <c r="H342">
        <f t="shared" ca="1" si="110"/>
        <v>0.56103757204758042</v>
      </c>
      <c r="I342">
        <f t="shared" ca="1" si="110"/>
        <v>0.37080199985080331</v>
      </c>
      <c r="M342" t="str">
        <f t="shared" ca="1" si="101"/>
        <v>삭제</v>
      </c>
      <c r="N342" t="str">
        <f t="shared" ca="1" si="102"/>
        <v>삭제</v>
      </c>
      <c r="O342" t="str">
        <f t="shared" ca="1" si="103"/>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INT(VLOOKUP($M342,$AN:$BA,MATCH($AX$1,$AN$1:$BA$1,0),0)*(VLOOKUP($N342,[2]ActorTable!$1:$1048576,MATCH("표준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VLOOKUP($M342,$AN:$BA,MATCH($AZ$1,$AN$1:$BA$1,0),0)+INT($H342*(VLOOKUP($M342,$AN:$BA,MATCH($BA$1,$AN$1:$BA$1,0),0)-VLOOKUP($M342,$AN:$BA,MATCH($AZ$1,$AN$1:$BA$1,0),0)+1))),
IF($M342="지정 캐릭터 PP",
  IF(AND(OR($B342=10,$B342=11),$M342=OFFSET($M342,-1,0)),OFFSET(Q342,-1,0),
    INT($O342*VLOOKUP($M342,$AN:$BA,MATCH($AX$1,$AN$1:$BA$1,0),0)*IF($O342&lt;=15,1,1+($O342-15)^0.5/8)*CHOOSE(MID($N342,7,1)+1,1,1.25,2))),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영웅등급"),VLOOKUP($M342,$AN:$BA,MATCH($AX$1,$AN$1:$BA$1,0),0),
IF(OR($M342="지정 캐릭터",IF(ISERROR(FIND("지정 캐릭터 LBP",$M342)),0,1)),
  IF(AND(OR($B342=10,$B342=11),$M342=OFFSET($M342,-1,0)),OFFSET(R342,-1,0),
    INT(VLOOKUP($M342,$AN:$BA,MATCH($AX$1,$AN$1:$BA$1,0),0)*(VLOOKUP($N342,[2]ActorTable!$1:$1048576,MATCH("표준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VLOOKUP($M342,$AN:$BA,MATCH($AX$1,$AN$1:$BA$1,0),0)+INT($I342*(VLOOKUP($M342,$AN:$BA,MATCH($AY$1,$AN$1:$BA$1,0),0)-VLOOKUP($M342,$AN:$BA,MATCH($AX$1,$AN$1:$BA$1,0),0)+1))),
IF($M342="지정 캐릭터 PP",
  IF(AND(OR($B342=10,$B342=11),$M342=OFFSET($M342,-1,0)),OFFSET(R342,-1,0),
    INT($O342*VLOOKUP($M342,$AN:$BA,MATCH($AX$1,$AN$1:$BA$1,0),0)*IF($O342&lt;=15,1,1+($O342-15)^0.5/8)*CHOOSE(MID($N342,7,1)+1,1,1.25,2)*(VLOOKUP($M342,$AN:$BA,MATCH($AY$1,$AN$1:$BA$1,0),0)+$I342*(VLOOKUP($M342,$AN:$BA,MATCH($AZ$1,$AN$1:$BA$1,0),0)-VLOOKUP($M342,$AN:$BA,MATCH($AY$1,$AN$1:$BA$1,0),0))))),
IF(OR($M342="안 지정 캐릭터 PP 일반등급",$M342="안 지정 캐릭터 PP 영웅등급"),
  IF(AND(OR($B342=10,$B342=11),$M342=OFFSET($M342,-1,0)),OFFSET(R342,-1,0),
    $O342*VLOOKUP($M342,$AN:$BA,MATCH($AX$1,$AN$1:$BA$1,0),0)),
"그외없음")))))))</f>
        <v>삭제</v>
      </c>
      <c r="S342" t="str">
        <f ca="1">IF(OR(ISNUMBER(N342),N342="삭제"),"",
IF(LEFT(N342,5)="Equip",
  IF($BN$1&lt;VLOOKUP(N342,[1]EquipTable!$1:$1048576,MATCH("업데이트순번",[1]EquipTable!$1:$1,0),0),"업데이트순번이상",""),
IF(LEFT(N342,5)="Actor",
  IF($BW$1&lt;VLOOKUP(N342,[2]ActorTable!$1:$1048576,MATCH("업데이트순번",[2]ActorTable!$1:$1,0),0),"업데이트순번이상",""),
"그외없음")))</f>
        <v/>
      </c>
      <c r="T342">
        <f t="shared" ca="1" si="104"/>
        <v>0</v>
      </c>
      <c r="AA342" t="str">
        <f t="shared" ca="1" si="105"/>
        <v/>
      </c>
      <c r="AH342" t="str">
        <f t="shared" si="106"/>
        <v/>
      </c>
      <c r="AI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
      </c>
      <c r="AJ342">
        <v>1</v>
      </c>
      <c r="AK342"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v>
      </c>
      <c r="AL342" t="str">
        <f t="shared" ca="1" si="107"/>
        <v>{"dy":31,"sl":10}</v>
      </c>
    </row>
    <row r="343" spans="1:38">
      <c r="A343">
        <v>1</v>
      </c>
      <c r="B343">
        <v>11</v>
      </c>
      <c r="C343">
        <f t="shared" si="99"/>
        <v>2</v>
      </c>
      <c r="D343">
        <f t="shared" ca="1" si="110"/>
        <v>0.85619138423562002</v>
      </c>
      <c r="E343">
        <f t="shared" ca="1" si="110"/>
        <v>0.78480208767853588</v>
      </c>
      <c r="F343">
        <f t="shared" ca="1" si="110"/>
        <v>0.81741089708092118</v>
      </c>
      <c r="G343">
        <f t="shared" ca="1" si="110"/>
        <v>0.22818952023966277</v>
      </c>
      <c r="H343">
        <f t="shared" ca="1" si="110"/>
        <v>7.8498299530573634E-2</v>
      </c>
      <c r="I343">
        <f t="shared" ca="1" si="110"/>
        <v>0.58121296931244915</v>
      </c>
      <c r="M343" t="str">
        <f t="shared" ca="1" si="101"/>
        <v>삭제</v>
      </c>
      <c r="N343" t="str">
        <f t="shared" ca="1" si="102"/>
        <v>삭제</v>
      </c>
      <c r="O343" t="str">
        <f t="shared" ca="1" si="103"/>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INT(VLOOKUP($M343,$AN:$BA,MATCH($AX$1,$AN$1:$BA$1,0),0)*(VLOOKUP($N343,[2]ActorTable!$1:$1048576,MATCH("표준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VLOOKUP($M343,$AN:$BA,MATCH($AZ$1,$AN$1:$BA$1,0),0)+INT($H343*(VLOOKUP($M343,$AN:$BA,MATCH($BA$1,$AN$1:$BA$1,0),0)-VLOOKUP($M343,$AN:$BA,MATCH($AZ$1,$AN$1:$BA$1,0),0)+1))),
IF($M343="지정 캐릭터 PP",
  IF(AND(OR($B343=10,$B343=11),$M343=OFFSET($M343,-1,0)),OFFSET(Q343,-1,0),
    INT($O343*VLOOKUP($M343,$AN:$BA,MATCH($AX$1,$AN$1:$BA$1,0),0)*IF($O343&lt;=15,1,1+($O343-15)^0.5/8)*CHOOSE(MID($N343,7,1)+1,1,1.25,2))),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영웅등급"),VLOOKUP($M343,$AN:$BA,MATCH($AX$1,$AN$1:$BA$1,0),0),
IF(OR($M343="지정 캐릭터",IF(ISERROR(FIND("지정 캐릭터 LBP",$M343)),0,1)),
  IF(AND(OR($B343=10,$B343=11),$M343=OFFSET($M343,-1,0)),OFFSET(R343,-1,0),
    INT(VLOOKUP($M343,$AN:$BA,MATCH($AX$1,$AN$1:$BA$1,0),0)*(VLOOKUP($N343,[2]ActorTable!$1:$1048576,MATCH("표준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VLOOKUP($M343,$AN:$BA,MATCH($AX$1,$AN$1:$BA$1,0),0)+INT($I343*(VLOOKUP($M343,$AN:$BA,MATCH($AY$1,$AN$1:$BA$1,0),0)-VLOOKUP($M343,$AN:$BA,MATCH($AX$1,$AN$1:$BA$1,0),0)+1))),
IF($M343="지정 캐릭터 PP",
  IF(AND(OR($B343=10,$B343=11),$M343=OFFSET($M343,-1,0)),OFFSET(R343,-1,0),
    INT($O343*VLOOKUP($M343,$AN:$BA,MATCH($AX$1,$AN$1:$BA$1,0),0)*IF($O343&lt;=15,1,1+($O343-15)^0.5/8)*CHOOSE(MID($N343,7,1)+1,1,1.25,2)*(VLOOKUP($M343,$AN:$BA,MATCH($AY$1,$AN$1:$BA$1,0),0)+$I343*(VLOOKUP($M343,$AN:$BA,MATCH($AZ$1,$AN$1:$BA$1,0),0)-VLOOKUP($M343,$AN:$BA,MATCH($AY$1,$AN$1:$BA$1,0),0))))),
IF(OR($M343="안 지정 캐릭터 PP 일반등급",$M343="안 지정 캐릭터 PP 영웅등급"),
  IF(AND(OR($B343=10,$B343=11),$M343=OFFSET($M343,-1,0)),OFFSET(R343,-1,0),
    $O343*VLOOKUP($M343,$AN:$BA,MATCH($AX$1,$AN$1:$BA$1,0),0)),
"그외없음")))))))</f>
        <v>삭제</v>
      </c>
      <c r="S343" t="str">
        <f ca="1">IF(OR(ISNUMBER(N343),N343="삭제"),"",
IF(LEFT(N343,5)="Equip",
  IF($BN$1&lt;VLOOKUP(N343,[1]EquipTable!$1:$1048576,MATCH("업데이트순번",[1]EquipTable!$1:$1,0),0),"업데이트순번이상",""),
IF(LEFT(N343,5)="Actor",
  IF($BW$1&lt;VLOOKUP(N343,[2]ActorTable!$1:$1048576,MATCH("업데이트순번",[2]ActorTable!$1:$1,0),0),"업데이트순번이상",""),
"그외없음")))</f>
        <v/>
      </c>
      <c r="T343">
        <f t="shared" ca="1" si="104"/>
        <v>0</v>
      </c>
      <c r="AA343" t="str">
        <f t="shared" ca="1" si="105"/>
        <v/>
      </c>
      <c r="AH343" t="str">
        <f t="shared" si="106"/>
        <v/>
      </c>
      <c r="AI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
      </c>
      <c r="AJ343">
        <v>1</v>
      </c>
      <c r="AK343"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v>
      </c>
      <c r="AL343" t="str">
        <f t="shared" ca="1" si="107"/>
        <v>{"dy":1,"sl":11}</v>
      </c>
    </row>
    <row r="344" spans="1:38">
      <c r="A344">
        <v>2</v>
      </c>
      <c r="B344">
        <v>11</v>
      </c>
      <c r="C344">
        <f t="shared" si="99"/>
        <v>2</v>
      </c>
      <c r="D344">
        <f t="shared" ca="1" si="110"/>
        <v>0.52783112198881088</v>
      </c>
      <c r="E344">
        <f t="shared" ca="1" si="110"/>
        <v>0.21559839343315679</v>
      </c>
      <c r="F344">
        <f t="shared" ca="1" si="110"/>
        <v>0.10866799365694946</v>
      </c>
      <c r="G344">
        <f t="shared" ca="1" si="110"/>
        <v>0.76320392936204307</v>
      </c>
      <c r="H344">
        <f t="shared" ca="1" si="110"/>
        <v>0.31230163440479708</v>
      </c>
      <c r="I344">
        <f t="shared" ca="1" si="110"/>
        <v>0.16641272513487204</v>
      </c>
      <c r="M344" t="str">
        <f t="shared" ca="1" si="101"/>
        <v>삭제</v>
      </c>
      <c r="N344" t="str">
        <f t="shared" ca="1" si="102"/>
        <v>삭제</v>
      </c>
      <c r="O344" t="str">
        <f t="shared" ca="1" si="103"/>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INT(VLOOKUP($M344,$AN:$BA,MATCH($AX$1,$AN$1:$BA$1,0),0)*(VLOOKUP($N344,[2]ActorTable!$1:$1048576,MATCH("표준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VLOOKUP($M344,$AN:$BA,MATCH($AZ$1,$AN$1:$BA$1,0),0)+INT($H344*(VLOOKUP($M344,$AN:$BA,MATCH($BA$1,$AN$1:$BA$1,0),0)-VLOOKUP($M344,$AN:$BA,MATCH($AZ$1,$AN$1:$BA$1,0),0)+1))),
IF($M344="지정 캐릭터 PP",
  IF(AND(OR($B344=10,$B344=11),$M344=OFFSET($M344,-1,0)),OFFSET(Q344,-1,0),
    INT($O344*VLOOKUP($M344,$AN:$BA,MATCH($AX$1,$AN$1:$BA$1,0),0)*IF($O344&lt;=15,1,1+($O344-15)^0.5/8)*CHOOSE(MID($N344,7,1)+1,1,1.25,2))),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영웅등급"),VLOOKUP($M344,$AN:$BA,MATCH($AX$1,$AN$1:$BA$1,0),0),
IF(OR($M344="지정 캐릭터",IF(ISERROR(FIND("지정 캐릭터 LBP",$M344)),0,1)),
  IF(AND(OR($B344=10,$B344=11),$M344=OFFSET($M344,-1,0)),OFFSET(R344,-1,0),
    INT(VLOOKUP($M344,$AN:$BA,MATCH($AX$1,$AN$1:$BA$1,0),0)*(VLOOKUP($N344,[2]ActorTable!$1:$1048576,MATCH("표준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VLOOKUP($M344,$AN:$BA,MATCH($AX$1,$AN$1:$BA$1,0),0)+INT($I344*(VLOOKUP($M344,$AN:$BA,MATCH($AY$1,$AN$1:$BA$1,0),0)-VLOOKUP($M344,$AN:$BA,MATCH($AX$1,$AN$1:$BA$1,0),0)+1))),
IF($M344="지정 캐릭터 PP",
  IF(AND(OR($B344=10,$B344=11),$M344=OFFSET($M344,-1,0)),OFFSET(R344,-1,0),
    INT($O344*VLOOKUP($M344,$AN:$BA,MATCH($AX$1,$AN$1:$BA$1,0),0)*IF($O344&lt;=15,1,1+($O344-15)^0.5/8)*CHOOSE(MID($N344,7,1)+1,1,1.25,2)*(VLOOKUP($M344,$AN:$BA,MATCH($AY$1,$AN$1:$BA$1,0),0)+$I344*(VLOOKUP($M344,$AN:$BA,MATCH($AZ$1,$AN$1:$BA$1,0),0)-VLOOKUP($M344,$AN:$BA,MATCH($AY$1,$AN$1:$BA$1,0),0))))),
IF(OR($M344="안 지정 캐릭터 PP 일반등급",$M344="안 지정 캐릭터 PP 영웅등급"),
  IF(AND(OR($B344=10,$B344=11),$M344=OFFSET($M344,-1,0)),OFFSET(R344,-1,0),
    $O344*VLOOKUP($M344,$AN:$BA,MATCH($AX$1,$AN$1:$BA$1,0),0)),
"그외없음")))))))</f>
        <v>삭제</v>
      </c>
      <c r="S344" t="str">
        <f ca="1">IF(OR(ISNUMBER(N344),N344="삭제"),"",
IF(LEFT(N344,5)="Equip",
  IF($BN$1&lt;VLOOKUP(N344,[1]EquipTable!$1:$1048576,MATCH("업데이트순번",[1]EquipTable!$1:$1,0),0),"업데이트순번이상",""),
IF(LEFT(N344,5)="Actor",
  IF($BW$1&lt;VLOOKUP(N344,[2]ActorTable!$1:$1048576,MATCH("업데이트순번",[2]ActorTable!$1:$1,0),0),"업데이트순번이상",""),
"그외없음")))</f>
        <v/>
      </c>
      <c r="T344">
        <f t="shared" ca="1" si="104"/>
        <v>0</v>
      </c>
      <c r="AA344" t="str">
        <f t="shared" ca="1" si="105"/>
        <v/>
      </c>
      <c r="AH344" t="str">
        <f t="shared" si="106"/>
        <v/>
      </c>
      <c r="AI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
      </c>
      <c r="AJ344">
        <v>1</v>
      </c>
      <c r="AK344"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v>
      </c>
      <c r="AL344" t="str">
        <f t="shared" ca="1" si="107"/>
        <v>{"dy":2,"sl":11}</v>
      </c>
    </row>
    <row r="345" spans="1:38">
      <c r="A345">
        <v>3</v>
      </c>
      <c r="B345">
        <v>11</v>
      </c>
      <c r="C345">
        <f t="shared" si="99"/>
        <v>2</v>
      </c>
      <c r="D345">
        <f t="shared" ca="1" si="110"/>
        <v>4.4279493828615513E-2</v>
      </c>
      <c r="E345">
        <f t="shared" ca="1" si="110"/>
        <v>0.71560734720924901</v>
      </c>
      <c r="F345">
        <f t="shared" ca="1" si="110"/>
        <v>0.95624695898656764</v>
      </c>
      <c r="G345">
        <f t="shared" ca="1" si="110"/>
        <v>0.90205040230940803</v>
      </c>
      <c r="H345">
        <f t="shared" ca="1" si="110"/>
        <v>0.45246286035741823</v>
      </c>
      <c r="I345">
        <f t="shared" ca="1" si="110"/>
        <v>0.21327643670744834</v>
      </c>
      <c r="M345" t="str">
        <f t="shared" ca="1" si="101"/>
        <v>삭제</v>
      </c>
      <c r="N345" t="str">
        <f t="shared" ca="1" si="102"/>
        <v>삭제</v>
      </c>
      <c r="O345" t="str">
        <f t="shared" ca="1" si="103"/>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INT(VLOOKUP($M345,$AN:$BA,MATCH($AX$1,$AN$1:$BA$1,0),0)*(VLOOKUP($N345,[2]ActorTable!$1:$1048576,MATCH("표준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VLOOKUP($M345,$AN:$BA,MATCH($AZ$1,$AN$1:$BA$1,0),0)+INT($H345*(VLOOKUP($M345,$AN:$BA,MATCH($BA$1,$AN$1:$BA$1,0),0)-VLOOKUP($M345,$AN:$BA,MATCH($AZ$1,$AN$1:$BA$1,0),0)+1))),
IF($M345="지정 캐릭터 PP",
  IF(AND(OR($B345=10,$B345=11),$M345=OFFSET($M345,-1,0)),OFFSET(Q345,-1,0),
    INT($O345*VLOOKUP($M345,$AN:$BA,MATCH($AX$1,$AN$1:$BA$1,0),0)*IF($O345&lt;=15,1,1+($O345-15)^0.5/8)*CHOOSE(MID($N345,7,1)+1,1,1.25,2))),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영웅등급"),VLOOKUP($M345,$AN:$BA,MATCH($AX$1,$AN$1:$BA$1,0),0),
IF(OR($M345="지정 캐릭터",IF(ISERROR(FIND("지정 캐릭터 LBP",$M345)),0,1)),
  IF(AND(OR($B345=10,$B345=11),$M345=OFFSET($M345,-1,0)),OFFSET(R345,-1,0),
    INT(VLOOKUP($M345,$AN:$BA,MATCH($AX$1,$AN$1:$BA$1,0),0)*(VLOOKUP($N345,[2]ActorTable!$1:$1048576,MATCH("표준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VLOOKUP($M345,$AN:$BA,MATCH($AX$1,$AN$1:$BA$1,0),0)+INT($I345*(VLOOKUP($M345,$AN:$BA,MATCH($AY$1,$AN$1:$BA$1,0),0)-VLOOKUP($M345,$AN:$BA,MATCH($AX$1,$AN$1:$BA$1,0),0)+1))),
IF($M345="지정 캐릭터 PP",
  IF(AND(OR($B345=10,$B345=11),$M345=OFFSET($M345,-1,0)),OFFSET(R345,-1,0),
    INT($O345*VLOOKUP($M345,$AN:$BA,MATCH($AX$1,$AN$1:$BA$1,0),0)*IF($O345&lt;=15,1,1+($O345-15)^0.5/8)*CHOOSE(MID($N345,7,1)+1,1,1.25,2)*(VLOOKUP($M345,$AN:$BA,MATCH($AY$1,$AN$1:$BA$1,0),0)+$I345*(VLOOKUP($M345,$AN:$BA,MATCH($AZ$1,$AN$1:$BA$1,0),0)-VLOOKUP($M345,$AN:$BA,MATCH($AY$1,$AN$1:$BA$1,0),0))))),
IF(OR($M345="안 지정 캐릭터 PP 일반등급",$M345="안 지정 캐릭터 PP 영웅등급"),
  IF(AND(OR($B345=10,$B345=11),$M345=OFFSET($M345,-1,0)),OFFSET(R345,-1,0),
    $O345*VLOOKUP($M345,$AN:$BA,MATCH($AX$1,$AN$1:$BA$1,0),0)),
"그외없음")))))))</f>
        <v>삭제</v>
      </c>
      <c r="S345" t="str">
        <f ca="1">IF(OR(ISNUMBER(N345),N345="삭제"),"",
IF(LEFT(N345,5)="Equip",
  IF($BN$1&lt;VLOOKUP(N345,[1]EquipTable!$1:$1048576,MATCH("업데이트순번",[1]EquipTable!$1:$1,0),0),"업데이트순번이상",""),
IF(LEFT(N345,5)="Actor",
  IF($BW$1&lt;VLOOKUP(N345,[2]ActorTable!$1:$1048576,MATCH("업데이트순번",[2]ActorTable!$1:$1,0),0),"업데이트순번이상",""),
"그외없음")))</f>
        <v/>
      </c>
      <c r="T345">
        <f t="shared" ca="1" si="104"/>
        <v>0</v>
      </c>
      <c r="AA345" t="str">
        <f t="shared" ca="1" si="105"/>
        <v/>
      </c>
      <c r="AH345" t="str">
        <f t="shared" si="106"/>
        <v/>
      </c>
      <c r="AI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
      </c>
      <c r="AJ345">
        <v>1</v>
      </c>
      <c r="AK345"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v>
      </c>
      <c r="AL345" t="str">
        <f t="shared" ca="1" si="107"/>
        <v>{"dy":3,"sl":11}</v>
      </c>
    </row>
    <row r="346" spans="1:38">
      <c r="A346">
        <v>4</v>
      </c>
      <c r="B346">
        <v>11</v>
      </c>
      <c r="C346">
        <f t="shared" si="99"/>
        <v>2</v>
      </c>
      <c r="D346">
        <f t="shared" ca="1" si="110"/>
        <v>0.33965694670909152</v>
      </c>
      <c r="E346">
        <f t="shared" ca="1" si="110"/>
        <v>0.67623860985208883</v>
      </c>
      <c r="F346">
        <f t="shared" ca="1" si="110"/>
        <v>3.563681920068873E-2</v>
      </c>
      <c r="G346">
        <f t="shared" ca="1" si="110"/>
        <v>9.0725856239870395E-2</v>
      </c>
      <c r="H346">
        <f t="shared" ca="1" si="110"/>
        <v>0.4679451809949654</v>
      </c>
      <c r="I346">
        <f t="shared" ca="1" si="110"/>
        <v>0.12299668331909086</v>
      </c>
      <c r="M346" t="str">
        <f t="shared" ca="1" si="101"/>
        <v>삭제</v>
      </c>
      <c r="N346" t="str">
        <f t="shared" ca="1" si="102"/>
        <v>삭제</v>
      </c>
      <c r="O346" t="str">
        <f t="shared" ca="1" si="103"/>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INT(VLOOKUP($M346,$AN:$BA,MATCH($AX$1,$AN$1:$BA$1,0),0)*(VLOOKUP($N346,[2]ActorTable!$1:$1048576,MATCH("표준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VLOOKUP($M346,$AN:$BA,MATCH($AZ$1,$AN$1:$BA$1,0),0)+INT($H346*(VLOOKUP($M346,$AN:$BA,MATCH($BA$1,$AN$1:$BA$1,0),0)-VLOOKUP($M346,$AN:$BA,MATCH($AZ$1,$AN$1:$BA$1,0),0)+1))),
IF($M346="지정 캐릭터 PP",
  IF(AND(OR($B346=10,$B346=11),$M346=OFFSET($M346,-1,0)),OFFSET(Q346,-1,0),
    INT($O346*VLOOKUP($M346,$AN:$BA,MATCH($AX$1,$AN$1:$BA$1,0),0)*IF($O346&lt;=15,1,1+($O346-15)^0.5/8)*CHOOSE(MID($N346,7,1)+1,1,1.25,2))),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영웅등급"),VLOOKUP($M346,$AN:$BA,MATCH($AX$1,$AN$1:$BA$1,0),0),
IF(OR($M346="지정 캐릭터",IF(ISERROR(FIND("지정 캐릭터 LBP",$M346)),0,1)),
  IF(AND(OR($B346=10,$B346=11),$M346=OFFSET($M346,-1,0)),OFFSET(R346,-1,0),
    INT(VLOOKUP($M346,$AN:$BA,MATCH($AX$1,$AN$1:$BA$1,0),0)*(VLOOKUP($N346,[2]ActorTable!$1:$1048576,MATCH("표준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VLOOKUP($M346,$AN:$BA,MATCH($AX$1,$AN$1:$BA$1,0),0)+INT($I346*(VLOOKUP($M346,$AN:$BA,MATCH($AY$1,$AN$1:$BA$1,0),0)-VLOOKUP($M346,$AN:$BA,MATCH($AX$1,$AN$1:$BA$1,0),0)+1))),
IF($M346="지정 캐릭터 PP",
  IF(AND(OR($B346=10,$B346=11),$M346=OFFSET($M346,-1,0)),OFFSET(R346,-1,0),
    INT($O346*VLOOKUP($M346,$AN:$BA,MATCH($AX$1,$AN$1:$BA$1,0),0)*IF($O346&lt;=15,1,1+($O346-15)^0.5/8)*CHOOSE(MID($N346,7,1)+1,1,1.25,2)*(VLOOKUP($M346,$AN:$BA,MATCH($AY$1,$AN$1:$BA$1,0),0)+$I346*(VLOOKUP($M346,$AN:$BA,MATCH($AZ$1,$AN$1:$BA$1,0),0)-VLOOKUP($M346,$AN:$BA,MATCH($AY$1,$AN$1:$BA$1,0),0))))),
IF(OR($M346="안 지정 캐릭터 PP 일반등급",$M346="안 지정 캐릭터 PP 영웅등급"),
  IF(AND(OR($B346=10,$B346=11),$M346=OFFSET($M346,-1,0)),OFFSET(R346,-1,0),
    $O346*VLOOKUP($M346,$AN:$BA,MATCH($AX$1,$AN$1:$BA$1,0),0)),
"그외없음")))))))</f>
        <v>삭제</v>
      </c>
      <c r="S346" t="str">
        <f ca="1">IF(OR(ISNUMBER(N346),N346="삭제"),"",
IF(LEFT(N346,5)="Equip",
  IF($BN$1&lt;VLOOKUP(N346,[1]EquipTable!$1:$1048576,MATCH("업데이트순번",[1]EquipTable!$1:$1,0),0),"업데이트순번이상",""),
IF(LEFT(N346,5)="Actor",
  IF($BW$1&lt;VLOOKUP(N346,[2]ActorTable!$1:$1048576,MATCH("업데이트순번",[2]ActorTable!$1:$1,0),0),"업데이트순번이상",""),
"그외없음")))</f>
        <v/>
      </c>
      <c r="T346">
        <f t="shared" ca="1" si="104"/>
        <v>0</v>
      </c>
      <c r="AA346" t="str">
        <f t="shared" ca="1" si="105"/>
        <v/>
      </c>
      <c r="AH346" t="str">
        <f t="shared" si="106"/>
        <v/>
      </c>
      <c r="AI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
      </c>
      <c r="AJ346">
        <v>1</v>
      </c>
      <c r="AK346"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v>
      </c>
      <c r="AL346" t="str">
        <f t="shared" ca="1" si="107"/>
        <v>{"dy":4,"sl":11}</v>
      </c>
    </row>
    <row r="347" spans="1:38">
      <c r="A347">
        <v>5</v>
      </c>
      <c r="B347">
        <v>11</v>
      </c>
      <c r="C347">
        <f t="shared" si="99"/>
        <v>2</v>
      </c>
      <c r="D347">
        <f t="shared" ca="1" si="110"/>
        <v>0.97194475881136111</v>
      </c>
      <c r="E347">
        <f t="shared" ca="1" si="110"/>
        <v>0.25451263372990829</v>
      </c>
      <c r="F347">
        <f t="shared" ca="1" si="110"/>
        <v>0.68077594158615728</v>
      </c>
      <c r="G347">
        <f t="shared" ca="1" si="110"/>
        <v>0.544284523539733</v>
      </c>
      <c r="H347">
        <f t="shared" ca="1" si="110"/>
        <v>0.88143198898285635</v>
      </c>
      <c r="I347">
        <f t="shared" ca="1" si="110"/>
        <v>0.73847220875152297</v>
      </c>
      <c r="M347" t="str">
        <f t="shared" ca="1" si="101"/>
        <v>삭제</v>
      </c>
      <c r="N347" t="str">
        <f t="shared" ca="1" si="102"/>
        <v>삭제</v>
      </c>
      <c r="O347" t="str">
        <f t="shared" ca="1" si="103"/>
        <v>삭제</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INT(VLOOKUP($M347,$AN:$BA,MATCH($AX$1,$AN$1:$BA$1,0),0)*(VLOOKUP($N347,[2]ActorTable!$1:$1048576,MATCH("표준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VLOOKUP($M347,$AN:$BA,MATCH($AZ$1,$AN$1:$BA$1,0),0)+INT($H347*(VLOOKUP($M347,$AN:$BA,MATCH($BA$1,$AN$1:$BA$1,0),0)-VLOOKUP($M347,$AN:$BA,MATCH($AZ$1,$AN$1:$BA$1,0),0)+1))),
IF($M347="지정 캐릭터 PP",
  IF(AND(OR($B347=10,$B347=11),$M347=OFFSET($M347,-1,0)),OFFSET(Q347,-1,0),
    INT($O347*VLOOKUP($M347,$AN:$BA,MATCH($AX$1,$AN$1:$BA$1,0),0)*IF($O347&lt;=15,1,1+($O347-15)^0.5/8)*CHOOSE(MID($N347,7,1)+1,1,1.25,2))),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영웅등급"),VLOOKUP($M347,$AN:$BA,MATCH($AX$1,$AN$1:$BA$1,0),0),
IF(OR($M347="지정 캐릭터",IF(ISERROR(FIND("지정 캐릭터 LBP",$M347)),0,1)),
  IF(AND(OR($B347=10,$B347=11),$M347=OFFSET($M347,-1,0)),OFFSET(R347,-1,0),
    INT(VLOOKUP($M347,$AN:$BA,MATCH($AX$1,$AN$1:$BA$1,0),0)*(VLOOKUP($N347,[2]ActorTable!$1:$1048576,MATCH("표준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VLOOKUP($M347,$AN:$BA,MATCH($AX$1,$AN$1:$BA$1,0),0)+INT($I347*(VLOOKUP($M347,$AN:$BA,MATCH($AY$1,$AN$1:$BA$1,0),0)-VLOOKUP($M347,$AN:$BA,MATCH($AX$1,$AN$1:$BA$1,0),0)+1))),
IF($M347="지정 캐릭터 PP",
  IF(AND(OR($B347=10,$B347=11),$M347=OFFSET($M347,-1,0)),OFFSET(R347,-1,0),
    INT($O347*VLOOKUP($M347,$AN:$BA,MATCH($AX$1,$AN$1:$BA$1,0),0)*IF($O347&lt;=15,1,1+($O347-15)^0.5/8)*CHOOSE(MID($N347,7,1)+1,1,1.25,2)*(VLOOKUP($M347,$AN:$BA,MATCH($AY$1,$AN$1:$BA$1,0),0)+$I347*(VLOOKUP($M347,$AN:$BA,MATCH($AZ$1,$AN$1:$BA$1,0),0)-VLOOKUP($M347,$AN:$BA,MATCH($AY$1,$AN$1:$BA$1,0),0))))),
IF(OR($M347="안 지정 캐릭터 PP 일반등급",$M347="안 지정 캐릭터 PP 영웅등급"),
  IF(AND(OR($B347=10,$B347=11),$M347=OFFSET($M347,-1,0)),OFFSET(R347,-1,0),
    $O347*VLOOKUP($M347,$AN:$BA,MATCH($AX$1,$AN$1:$BA$1,0),0)),
"그외없음")))))))</f>
        <v>삭제</v>
      </c>
      <c r="S347" t="str">
        <f ca="1">IF(OR(ISNUMBER(N347),N347="삭제"),"",
IF(LEFT(N347,5)="Equip",
  IF($BN$1&lt;VLOOKUP(N347,[1]EquipTable!$1:$1048576,MATCH("업데이트순번",[1]EquipTable!$1:$1,0),0),"업데이트순번이상",""),
IF(LEFT(N347,5)="Actor",
  IF($BW$1&lt;VLOOKUP(N347,[2]ActorTable!$1:$1048576,MATCH("업데이트순번",[2]ActorTable!$1:$1,0),0),"업데이트순번이상",""),
"그외없음")))</f>
        <v/>
      </c>
      <c r="T347">
        <f t="shared" ca="1" si="104"/>
        <v>0</v>
      </c>
      <c r="U347" t="s">
        <v>316</v>
      </c>
      <c r="V347" t="s">
        <v>200</v>
      </c>
      <c r="W347">
        <v>1</v>
      </c>
      <c r="X347" t="s">
        <v>133</v>
      </c>
      <c r="Y347">
        <v>50</v>
      </c>
      <c r="Z347">
        <v>34</v>
      </c>
      <c r="AA347" t="str">
        <f t="shared" ca="1" si="105"/>
        <v/>
      </c>
      <c r="AH347" t="str">
        <f t="shared" si="106"/>
        <v/>
      </c>
      <c r="AI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
      </c>
      <c r="AJ347">
        <v>1</v>
      </c>
      <c r="AK347"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v>
      </c>
      <c r="AL347" t="str">
        <f t="shared" ca="1" si="107"/>
        <v>{"dy":5,"sl":11}</v>
      </c>
    </row>
    <row r="348" spans="1:38">
      <c r="A348">
        <v>6</v>
      </c>
      <c r="B348">
        <v>11</v>
      </c>
      <c r="C348">
        <f t="shared" si="99"/>
        <v>2</v>
      </c>
      <c r="D348">
        <f t="shared" ca="1" si="110"/>
        <v>0.53161002918524536</v>
      </c>
      <c r="E348">
        <f t="shared" ca="1" si="110"/>
        <v>0.2471210835043397</v>
      </c>
      <c r="F348">
        <f t="shared" ca="1" si="110"/>
        <v>0.47854293598329722</v>
      </c>
      <c r="G348">
        <f t="shared" ca="1" si="110"/>
        <v>0.86183006949385654</v>
      </c>
      <c r="H348">
        <f t="shared" ca="1" si="110"/>
        <v>0.93973257304841173</v>
      </c>
      <c r="I348">
        <f t="shared" ca="1" si="110"/>
        <v>0.8712944393719585</v>
      </c>
      <c r="M348" t="str">
        <f t="shared" ca="1" si="101"/>
        <v>삭제</v>
      </c>
      <c r="N348" t="str">
        <f t="shared" ca="1" si="102"/>
        <v>삭제</v>
      </c>
      <c r="O348" t="str">
        <f t="shared" ca="1" si="103"/>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INT(VLOOKUP($M348,$AN:$BA,MATCH($AX$1,$AN$1:$BA$1,0),0)*(VLOOKUP($N348,[2]ActorTable!$1:$1048576,MATCH("표준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VLOOKUP($M348,$AN:$BA,MATCH($AZ$1,$AN$1:$BA$1,0),0)+INT($H348*(VLOOKUP($M348,$AN:$BA,MATCH($BA$1,$AN$1:$BA$1,0),0)-VLOOKUP($M348,$AN:$BA,MATCH($AZ$1,$AN$1:$BA$1,0),0)+1))),
IF($M348="지정 캐릭터 PP",
  IF(AND(OR($B348=10,$B348=11),$M348=OFFSET($M348,-1,0)),OFFSET(Q348,-1,0),
    INT($O348*VLOOKUP($M348,$AN:$BA,MATCH($AX$1,$AN$1:$BA$1,0),0)*IF($O348&lt;=15,1,1+($O348-15)^0.5/8)*CHOOSE(MID($N348,7,1)+1,1,1.25,2))),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영웅등급"),VLOOKUP($M348,$AN:$BA,MATCH($AX$1,$AN$1:$BA$1,0),0),
IF(OR($M348="지정 캐릭터",IF(ISERROR(FIND("지정 캐릭터 LBP",$M348)),0,1)),
  IF(AND(OR($B348=10,$B348=11),$M348=OFFSET($M348,-1,0)),OFFSET(R348,-1,0),
    INT(VLOOKUP($M348,$AN:$BA,MATCH($AX$1,$AN$1:$BA$1,0),0)*(VLOOKUP($N348,[2]ActorTable!$1:$1048576,MATCH("표준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VLOOKUP($M348,$AN:$BA,MATCH($AX$1,$AN$1:$BA$1,0),0)+INT($I348*(VLOOKUP($M348,$AN:$BA,MATCH($AY$1,$AN$1:$BA$1,0),0)-VLOOKUP($M348,$AN:$BA,MATCH($AX$1,$AN$1:$BA$1,0),0)+1))),
IF($M348="지정 캐릭터 PP",
  IF(AND(OR($B348=10,$B348=11),$M348=OFFSET($M348,-1,0)),OFFSET(R348,-1,0),
    INT($O348*VLOOKUP($M348,$AN:$BA,MATCH($AX$1,$AN$1:$BA$1,0),0)*IF($O348&lt;=15,1,1+($O348-15)^0.5/8)*CHOOSE(MID($N348,7,1)+1,1,1.25,2)*(VLOOKUP($M348,$AN:$BA,MATCH($AY$1,$AN$1:$BA$1,0),0)+$I348*(VLOOKUP($M348,$AN:$BA,MATCH($AZ$1,$AN$1:$BA$1,0),0)-VLOOKUP($M348,$AN:$BA,MATCH($AY$1,$AN$1:$BA$1,0),0))))),
IF(OR($M348="안 지정 캐릭터 PP 일반등급",$M348="안 지정 캐릭터 PP 영웅등급"),
  IF(AND(OR($B348=10,$B348=11),$M348=OFFSET($M348,-1,0)),OFFSET(R348,-1,0),
    $O348*VLOOKUP($M348,$AN:$BA,MATCH($AX$1,$AN$1:$BA$1,0),0)),
"그외없음")))))))</f>
        <v>삭제</v>
      </c>
      <c r="S348" t="str">
        <f ca="1">IF(OR(ISNUMBER(N348),N348="삭제"),"",
IF(LEFT(N348,5)="Equip",
  IF($BN$1&lt;VLOOKUP(N348,[1]EquipTable!$1:$1048576,MATCH("업데이트순번",[1]EquipTable!$1:$1,0),0),"업데이트순번이상",""),
IF(LEFT(N348,5)="Actor",
  IF($BW$1&lt;VLOOKUP(N348,[2]ActorTable!$1:$1048576,MATCH("업데이트순번",[2]ActorTable!$1:$1,0),0),"업데이트순번이상",""),
"그외없음")))</f>
        <v/>
      </c>
      <c r="T348">
        <f t="shared" ca="1" si="104"/>
        <v>0</v>
      </c>
      <c r="U348" t="s">
        <v>316</v>
      </c>
      <c r="V348" t="s">
        <v>200</v>
      </c>
      <c r="W348">
        <v>1</v>
      </c>
      <c r="X348" t="s">
        <v>133</v>
      </c>
      <c r="Y348">
        <v>50</v>
      </c>
      <c r="Z348">
        <v>34</v>
      </c>
      <c r="AA348" t="str">
        <f t="shared" ca="1" si="105"/>
        <v>fl4</v>
      </c>
      <c r="AB348" t="s">
        <v>316</v>
      </c>
      <c r="AC348" t="s">
        <v>200</v>
      </c>
      <c r="AD348">
        <v>1</v>
      </c>
      <c r="AE348" t="s">
        <v>133</v>
      </c>
      <c r="AF348">
        <v>50</v>
      </c>
      <c r="AG348">
        <v>34</v>
      </c>
      <c r="AH348" t="str">
        <f t="shared" si="106"/>
        <v/>
      </c>
      <c r="AI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소하</v>
      </c>
      <c r="AJ348">
        <v>1</v>
      </c>
      <c r="AK348"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tp":"fl4","vl":"Actor1002","cn":1,"pt":"DI","pp":50,"pr":34}</v>
      </c>
      <c r="AL348" t="str">
        <f t="shared" ca="1" si="107"/>
        <v>{"dy":6,"sl":11,"tp":"fl4","vl":"Actor1002","cn":1,"pt":"DI","pp":50,"pr":34}</v>
      </c>
    </row>
    <row r="349" spans="1:38">
      <c r="A349">
        <v>7</v>
      </c>
      <c r="B349">
        <v>11</v>
      </c>
      <c r="C349">
        <f t="shared" si="99"/>
        <v>2</v>
      </c>
      <c r="D349">
        <f t="shared" ca="1" si="110"/>
        <v>0.22325821483888042</v>
      </c>
      <c r="E349">
        <f t="shared" ca="1" si="110"/>
        <v>8.8159121190030554E-2</v>
      </c>
      <c r="F349">
        <f t="shared" ca="1" si="110"/>
        <v>0.90612223989902896</v>
      </c>
      <c r="G349">
        <f t="shared" ca="1" si="110"/>
        <v>0.24552541698572783</v>
      </c>
      <c r="H349">
        <f t="shared" ca="1" si="110"/>
        <v>0.59871534254969927</v>
      </c>
      <c r="I349">
        <f t="shared" ca="1" si="110"/>
        <v>0.62036479654418564</v>
      </c>
      <c r="M349" t="str">
        <f t="shared" ca="1" si="101"/>
        <v>삭제</v>
      </c>
      <c r="N349" t="str">
        <f t="shared" ca="1" si="102"/>
        <v>삭제</v>
      </c>
      <c r="O349" t="str">
        <f t="shared" ca="1" si="103"/>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INT(VLOOKUP($M349,$AN:$BA,MATCH($AX$1,$AN$1:$BA$1,0),0)*(VLOOKUP($N349,[2]ActorTable!$1:$1048576,MATCH("표준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VLOOKUP($M349,$AN:$BA,MATCH($AZ$1,$AN$1:$BA$1,0),0)+INT($H349*(VLOOKUP($M349,$AN:$BA,MATCH($BA$1,$AN$1:$BA$1,0),0)-VLOOKUP($M349,$AN:$BA,MATCH($AZ$1,$AN$1:$BA$1,0),0)+1))),
IF($M349="지정 캐릭터 PP",
  IF(AND(OR($B349=10,$B349=11),$M349=OFFSET($M349,-1,0)),OFFSET(Q349,-1,0),
    INT($O349*VLOOKUP($M349,$AN:$BA,MATCH($AX$1,$AN$1:$BA$1,0),0)*IF($O349&lt;=15,1,1+($O349-15)^0.5/8)*CHOOSE(MID($N349,7,1)+1,1,1.25,2))),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영웅등급"),VLOOKUP($M349,$AN:$BA,MATCH($AX$1,$AN$1:$BA$1,0),0),
IF(OR($M349="지정 캐릭터",IF(ISERROR(FIND("지정 캐릭터 LBP",$M349)),0,1)),
  IF(AND(OR($B349=10,$B349=11),$M349=OFFSET($M349,-1,0)),OFFSET(R349,-1,0),
    INT(VLOOKUP($M349,$AN:$BA,MATCH($AX$1,$AN$1:$BA$1,0),0)*(VLOOKUP($N349,[2]ActorTable!$1:$1048576,MATCH("표준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VLOOKUP($M349,$AN:$BA,MATCH($AX$1,$AN$1:$BA$1,0),0)+INT($I349*(VLOOKUP($M349,$AN:$BA,MATCH($AY$1,$AN$1:$BA$1,0),0)-VLOOKUP($M349,$AN:$BA,MATCH($AX$1,$AN$1:$BA$1,0),0)+1))),
IF($M349="지정 캐릭터 PP",
  IF(AND(OR($B349=10,$B349=11),$M349=OFFSET($M349,-1,0)),OFFSET(R349,-1,0),
    INT($O349*VLOOKUP($M349,$AN:$BA,MATCH($AX$1,$AN$1:$BA$1,0),0)*IF($O349&lt;=15,1,1+($O349-15)^0.5/8)*CHOOSE(MID($N349,7,1)+1,1,1.25,2)*(VLOOKUP($M349,$AN:$BA,MATCH($AY$1,$AN$1:$BA$1,0),0)+$I349*(VLOOKUP($M349,$AN:$BA,MATCH($AZ$1,$AN$1:$BA$1,0),0)-VLOOKUP($M349,$AN:$BA,MATCH($AY$1,$AN$1:$BA$1,0),0))))),
IF(OR($M349="안 지정 캐릭터 PP 일반등급",$M349="안 지정 캐릭터 PP 영웅등급"),
  IF(AND(OR($B349=10,$B349=11),$M349=OFFSET($M349,-1,0)),OFFSET(R349,-1,0),
    $O349*VLOOKUP($M349,$AN:$BA,MATCH($AX$1,$AN$1:$BA$1,0),0)),
"그외없음")))))))</f>
        <v>삭제</v>
      </c>
      <c r="S349" t="str">
        <f ca="1">IF(OR(ISNUMBER(N349),N349="삭제"),"",
IF(LEFT(N349,5)="Equip",
  IF($BN$1&lt;VLOOKUP(N349,[1]EquipTable!$1:$1048576,MATCH("업데이트순번",[1]EquipTable!$1:$1,0),0),"업데이트순번이상",""),
IF(LEFT(N349,5)="Actor",
  IF($BW$1&lt;VLOOKUP(N349,[2]ActorTable!$1:$1048576,MATCH("업데이트순번",[2]ActorTable!$1:$1,0),0),"업데이트순번이상",""),
"그외없음")))</f>
        <v/>
      </c>
      <c r="T349">
        <f t="shared" ca="1" si="104"/>
        <v>0</v>
      </c>
      <c r="U349" t="s">
        <v>316</v>
      </c>
      <c r="V349" t="s">
        <v>200</v>
      </c>
      <c r="W349">
        <v>1</v>
      </c>
      <c r="X349" t="s">
        <v>133</v>
      </c>
      <c r="Y349">
        <v>50</v>
      </c>
      <c r="Z349">
        <v>34</v>
      </c>
      <c r="AA349" t="str">
        <f t="shared" ca="1" si="105"/>
        <v>fl4</v>
      </c>
      <c r="AB349" t="s">
        <v>316</v>
      </c>
      <c r="AC349" t="s">
        <v>200</v>
      </c>
      <c r="AD349">
        <v>1</v>
      </c>
      <c r="AE349" t="s">
        <v>133</v>
      </c>
      <c r="AF349">
        <v>50</v>
      </c>
      <c r="AG349">
        <v>34</v>
      </c>
      <c r="AH349" t="str">
        <f t="shared" si="106"/>
        <v/>
      </c>
      <c r="AI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소하</v>
      </c>
      <c r="AJ349">
        <v>1</v>
      </c>
      <c r="AK349"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tp":"fl4","vl":"Actor1002","cn":1,"pt":"DI","pp":50,"pr":34},{"dy":7,"sl":11,"tp":"fl4","vl":"Actor1002","cn":1,"pt":"DI","pp":50,"pr":34}</v>
      </c>
      <c r="AL349" t="str">
        <f t="shared" ca="1" si="107"/>
        <v>{"dy":7,"sl":11,"tp":"fl4","vl":"Actor1002","cn":1,"pt":"DI","pp":50,"pr":34}</v>
      </c>
    </row>
    <row r="350" spans="1:38">
      <c r="A350">
        <v>8</v>
      </c>
      <c r="B350">
        <v>11</v>
      </c>
      <c r="C350">
        <f t="shared" si="99"/>
        <v>2</v>
      </c>
      <c r="D350">
        <f t="shared" ca="1" si="110"/>
        <v>0.93437576714743587</v>
      </c>
      <c r="E350">
        <f t="shared" ca="1" si="110"/>
        <v>0.9399165655068269</v>
      </c>
      <c r="F350">
        <f t="shared" ca="1" si="110"/>
        <v>0.75206378696923926</v>
      </c>
      <c r="G350">
        <f t="shared" ca="1" si="110"/>
        <v>0.28622008769251572</v>
      </c>
      <c r="H350">
        <f t="shared" ca="1" si="110"/>
        <v>0.37171925363052505</v>
      </c>
      <c r="I350">
        <f t="shared" ca="1" si="110"/>
        <v>0.67521967349295586</v>
      </c>
      <c r="M350" t="str">
        <f t="shared" ca="1" si="101"/>
        <v>삭제</v>
      </c>
      <c r="N350" t="str">
        <f t="shared" ca="1" si="102"/>
        <v>삭제</v>
      </c>
      <c r="O350" t="str">
        <f t="shared" ca="1" si="103"/>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INT(VLOOKUP($M350,$AN:$BA,MATCH($AX$1,$AN$1:$BA$1,0),0)*(VLOOKUP($N350,[2]ActorTable!$1:$1048576,MATCH("표준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VLOOKUP($M350,$AN:$BA,MATCH($AZ$1,$AN$1:$BA$1,0),0)+INT($H350*(VLOOKUP($M350,$AN:$BA,MATCH($BA$1,$AN$1:$BA$1,0),0)-VLOOKUP($M350,$AN:$BA,MATCH($AZ$1,$AN$1:$BA$1,0),0)+1))),
IF($M350="지정 캐릭터 PP",
  IF(AND(OR($B350=10,$B350=11),$M350=OFFSET($M350,-1,0)),OFFSET(Q350,-1,0),
    INT($O350*VLOOKUP($M350,$AN:$BA,MATCH($AX$1,$AN$1:$BA$1,0),0)*IF($O350&lt;=15,1,1+($O350-15)^0.5/8)*CHOOSE(MID($N350,7,1)+1,1,1.25,2))),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영웅등급"),VLOOKUP($M350,$AN:$BA,MATCH($AX$1,$AN$1:$BA$1,0),0),
IF(OR($M350="지정 캐릭터",IF(ISERROR(FIND("지정 캐릭터 LBP",$M350)),0,1)),
  IF(AND(OR($B350=10,$B350=11),$M350=OFFSET($M350,-1,0)),OFFSET(R350,-1,0),
    INT(VLOOKUP($M350,$AN:$BA,MATCH($AX$1,$AN$1:$BA$1,0),0)*(VLOOKUP($N350,[2]ActorTable!$1:$1048576,MATCH("표준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VLOOKUP($M350,$AN:$BA,MATCH($AX$1,$AN$1:$BA$1,0),0)+INT($I350*(VLOOKUP($M350,$AN:$BA,MATCH($AY$1,$AN$1:$BA$1,0),0)-VLOOKUP($M350,$AN:$BA,MATCH($AX$1,$AN$1:$BA$1,0),0)+1))),
IF($M350="지정 캐릭터 PP",
  IF(AND(OR($B350=10,$B350=11),$M350=OFFSET($M350,-1,0)),OFFSET(R350,-1,0),
    INT($O350*VLOOKUP($M350,$AN:$BA,MATCH($AX$1,$AN$1:$BA$1,0),0)*IF($O350&lt;=15,1,1+($O350-15)^0.5/8)*CHOOSE(MID($N350,7,1)+1,1,1.25,2)*(VLOOKUP($M350,$AN:$BA,MATCH($AY$1,$AN$1:$BA$1,0),0)+$I350*(VLOOKUP($M350,$AN:$BA,MATCH($AZ$1,$AN$1:$BA$1,0),0)-VLOOKUP($M350,$AN:$BA,MATCH($AY$1,$AN$1:$BA$1,0),0))))),
IF(OR($M350="안 지정 캐릭터 PP 일반등급",$M350="안 지정 캐릭터 PP 영웅등급"),
  IF(AND(OR($B350=10,$B350=11),$M350=OFFSET($M350,-1,0)),OFFSET(R350,-1,0),
    $O350*VLOOKUP($M350,$AN:$BA,MATCH($AX$1,$AN$1:$BA$1,0),0)),
"그외없음")))))))</f>
        <v>삭제</v>
      </c>
      <c r="S350" t="str">
        <f ca="1">IF(OR(ISNUMBER(N350),N350="삭제"),"",
IF(LEFT(N350,5)="Equip",
  IF($BN$1&lt;VLOOKUP(N350,[1]EquipTable!$1:$1048576,MATCH("업데이트순번",[1]EquipTable!$1:$1,0),0),"업데이트순번이상",""),
IF(LEFT(N350,5)="Actor",
  IF($BW$1&lt;VLOOKUP(N350,[2]ActorTable!$1:$1048576,MATCH("업데이트순번",[2]ActorTable!$1:$1,0),0),"업데이트순번이상",""),
"그외없음")))</f>
        <v/>
      </c>
      <c r="T350">
        <f t="shared" ca="1" si="104"/>
        <v>0</v>
      </c>
      <c r="U350" t="s">
        <v>316</v>
      </c>
      <c r="V350" t="s">
        <v>200</v>
      </c>
      <c r="W350">
        <v>1</v>
      </c>
      <c r="X350" t="s">
        <v>133</v>
      </c>
      <c r="Y350">
        <v>50</v>
      </c>
      <c r="Z350">
        <v>34</v>
      </c>
      <c r="AA350" t="str">
        <f t="shared" ca="1" si="105"/>
        <v/>
      </c>
      <c r="AH350" t="str">
        <f t="shared" si="106"/>
        <v/>
      </c>
      <c r="AI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
      </c>
      <c r="AJ350">
        <v>1</v>
      </c>
      <c r="AK350"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tp":"fl4","vl":"Actor1002","cn":1,"pt":"DI","pp":50,"pr":34},{"dy":7,"sl":11,"tp":"fl4","vl":"Actor1002","cn":1,"pt":"DI","pp":50,"pr":34},{"dy":8,"sl":11}</v>
      </c>
      <c r="AL350" t="str">
        <f t="shared" ca="1" si="107"/>
        <v>{"dy":8,"sl":11}</v>
      </c>
    </row>
    <row r="351" spans="1:38">
      <c r="A351">
        <v>9</v>
      </c>
      <c r="B351">
        <v>11</v>
      </c>
      <c r="C351">
        <f t="shared" si="99"/>
        <v>2</v>
      </c>
      <c r="D351">
        <f t="shared" ca="1" si="110"/>
        <v>0.76934976393157395</v>
      </c>
      <c r="E351">
        <f t="shared" ca="1" si="110"/>
        <v>0.67767804899175887</v>
      </c>
      <c r="F351">
        <f t="shared" ca="1" si="110"/>
        <v>0.99841170934363399</v>
      </c>
      <c r="G351">
        <f t="shared" ca="1" si="110"/>
        <v>0.37390549524584338</v>
      </c>
      <c r="H351">
        <f t="shared" ca="1" si="110"/>
        <v>0.94481757809917699</v>
      </c>
      <c r="I351">
        <f t="shared" ca="1" si="110"/>
        <v>0.54503063742528735</v>
      </c>
      <c r="M351" t="str">
        <f t="shared" ca="1" si="101"/>
        <v>삭제</v>
      </c>
      <c r="N351" t="str">
        <f t="shared" ca="1" si="102"/>
        <v>삭제</v>
      </c>
      <c r="O351" t="str">
        <f t="shared" ca="1" si="103"/>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INT(VLOOKUP($M351,$AN:$BA,MATCH($AX$1,$AN$1:$BA$1,0),0)*(VLOOKUP($N351,[2]ActorTable!$1:$1048576,MATCH("표준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VLOOKUP($M351,$AN:$BA,MATCH($AZ$1,$AN$1:$BA$1,0),0)+INT($H351*(VLOOKUP($M351,$AN:$BA,MATCH($BA$1,$AN$1:$BA$1,0),0)-VLOOKUP($M351,$AN:$BA,MATCH($AZ$1,$AN$1:$BA$1,0),0)+1))),
IF($M351="지정 캐릭터 PP",
  IF(AND(OR($B351=10,$B351=11),$M351=OFFSET($M351,-1,0)),OFFSET(Q351,-1,0),
    INT($O351*VLOOKUP($M351,$AN:$BA,MATCH($AX$1,$AN$1:$BA$1,0),0)*IF($O351&lt;=15,1,1+($O351-15)^0.5/8)*CHOOSE(MID($N351,7,1)+1,1,1.25,2))),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영웅등급"),VLOOKUP($M351,$AN:$BA,MATCH($AX$1,$AN$1:$BA$1,0),0),
IF(OR($M351="지정 캐릭터",IF(ISERROR(FIND("지정 캐릭터 LBP",$M351)),0,1)),
  IF(AND(OR($B351=10,$B351=11),$M351=OFFSET($M351,-1,0)),OFFSET(R351,-1,0),
    INT(VLOOKUP($M351,$AN:$BA,MATCH($AX$1,$AN$1:$BA$1,0),0)*(VLOOKUP($N351,[2]ActorTable!$1:$1048576,MATCH("표준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VLOOKUP($M351,$AN:$BA,MATCH($AX$1,$AN$1:$BA$1,0),0)+INT($I351*(VLOOKUP($M351,$AN:$BA,MATCH($AY$1,$AN$1:$BA$1,0),0)-VLOOKUP($M351,$AN:$BA,MATCH($AX$1,$AN$1:$BA$1,0),0)+1))),
IF($M351="지정 캐릭터 PP",
  IF(AND(OR($B351=10,$B351=11),$M351=OFFSET($M351,-1,0)),OFFSET(R351,-1,0),
    INT($O351*VLOOKUP($M351,$AN:$BA,MATCH($AX$1,$AN$1:$BA$1,0),0)*IF($O351&lt;=15,1,1+($O351-15)^0.5/8)*CHOOSE(MID($N351,7,1)+1,1,1.25,2)*(VLOOKUP($M351,$AN:$BA,MATCH($AY$1,$AN$1:$BA$1,0),0)+$I351*(VLOOKUP($M351,$AN:$BA,MATCH($AZ$1,$AN$1:$BA$1,0),0)-VLOOKUP($M351,$AN:$BA,MATCH($AY$1,$AN$1:$BA$1,0),0))))),
IF(OR($M351="안 지정 캐릭터 PP 일반등급",$M351="안 지정 캐릭터 PP 영웅등급"),
  IF(AND(OR($B351=10,$B351=11),$M351=OFFSET($M351,-1,0)),OFFSET(R351,-1,0),
    $O351*VLOOKUP($M351,$AN:$BA,MATCH($AX$1,$AN$1:$BA$1,0),0)),
"그외없음")))))))</f>
        <v>삭제</v>
      </c>
      <c r="S351" t="str">
        <f ca="1">IF(OR(ISNUMBER(N351),N351="삭제"),"",
IF(LEFT(N351,5)="Equip",
  IF($BN$1&lt;VLOOKUP(N351,[1]EquipTable!$1:$1048576,MATCH("업데이트순번",[1]EquipTable!$1:$1,0),0),"업데이트순번이상",""),
IF(LEFT(N351,5)="Actor",
  IF($BW$1&lt;VLOOKUP(N351,[2]ActorTable!$1:$1048576,MATCH("업데이트순번",[2]ActorTable!$1:$1,0),0),"업데이트순번이상",""),
"그외없음")))</f>
        <v/>
      </c>
      <c r="T351">
        <f t="shared" ca="1" si="104"/>
        <v>0</v>
      </c>
      <c r="AA351" t="str">
        <f t="shared" ca="1" si="105"/>
        <v/>
      </c>
      <c r="AH351" t="str">
        <f t="shared" si="106"/>
        <v/>
      </c>
      <c r="AI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
      </c>
      <c r="AJ351">
        <v>1</v>
      </c>
      <c r="AK351"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tp":"fl4","vl":"Actor1002","cn":1,"pt":"DI","pp":50,"pr":34},{"dy":7,"sl":11,"tp":"fl4","vl":"Actor1002","cn":1,"pt":"DI","pp":50,"pr":34},{"dy":8,"sl":11},{"dy":9,"sl":11}</v>
      </c>
      <c r="AL351" t="str">
        <f t="shared" ca="1" si="107"/>
        <v>{"dy":9,"sl":11}</v>
      </c>
    </row>
    <row r="352" spans="1:38">
      <c r="A352">
        <v>10</v>
      </c>
      <c r="B352">
        <v>11</v>
      </c>
      <c r="C352">
        <f t="shared" si="99"/>
        <v>2</v>
      </c>
      <c r="D352">
        <f t="shared" ref="D352:I361" ca="1" si="111">RAND()</f>
        <v>0.71651134134281047</v>
      </c>
      <c r="E352">
        <f t="shared" ca="1" si="111"/>
        <v>0.38824558450645552</v>
      </c>
      <c r="F352">
        <f t="shared" ca="1" si="111"/>
        <v>0.33865337094488346</v>
      </c>
      <c r="G352">
        <f t="shared" ca="1" si="111"/>
        <v>0.2217864641694749</v>
      </c>
      <c r="H352">
        <f t="shared" ca="1" si="111"/>
        <v>0.4259462443822235</v>
      </c>
      <c r="I352">
        <f t="shared" ca="1" si="111"/>
        <v>8.6137708992140682E-2</v>
      </c>
      <c r="M352" t="str">
        <f t="shared" ca="1" si="101"/>
        <v>삭제</v>
      </c>
      <c r="N352" t="str">
        <f t="shared" ca="1" si="102"/>
        <v>삭제</v>
      </c>
      <c r="O352" t="str">
        <f t="shared" ca="1" si="103"/>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INT(VLOOKUP($M352,$AN:$BA,MATCH($AX$1,$AN$1:$BA$1,0),0)*(VLOOKUP($N352,[2]ActorTable!$1:$1048576,MATCH("표준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VLOOKUP($M352,$AN:$BA,MATCH($AZ$1,$AN$1:$BA$1,0),0)+INT($H352*(VLOOKUP($M352,$AN:$BA,MATCH($BA$1,$AN$1:$BA$1,0),0)-VLOOKUP($M352,$AN:$BA,MATCH($AZ$1,$AN$1:$BA$1,0),0)+1))),
IF($M352="지정 캐릭터 PP",
  IF(AND(OR($B352=10,$B352=11),$M352=OFFSET($M352,-1,0)),OFFSET(Q352,-1,0),
    INT($O352*VLOOKUP($M352,$AN:$BA,MATCH($AX$1,$AN$1:$BA$1,0),0)*IF($O352&lt;=15,1,1+($O352-15)^0.5/8)*CHOOSE(MID($N352,7,1)+1,1,1.25,2))),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영웅등급"),VLOOKUP($M352,$AN:$BA,MATCH($AX$1,$AN$1:$BA$1,0),0),
IF(OR($M352="지정 캐릭터",IF(ISERROR(FIND("지정 캐릭터 LBP",$M352)),0,1)),
  IF(AND(OR($B352=10,$B352=11),$M352=OFFSET($M352,-1,0)),OFFSET(R352,-1,0),
    INT(VLOOKUP($M352,$AN:$BA,MATCH($AX$1,$AN$1:$BA$1,0),0)*(VLOOKUP($N352,[2]ActorTable!$1:$1048576,MATCH("표준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VLOOKUP($M352,$AN:$BA,MATCH($AX$1,$AN$1:$BA$1,0),0)+INT($I352*(VLOOKUP($M352,$AN:$BA,MATCH($AY$1,$AN$1:$BA$1,0),0)-VLOOKUP($M352,$AN:$BA,MATCH($AX$1,$AN$1:$BA$1,0),0)+1))),
IF($M352="지정 캐릭터 PP",
  IF(AND(OR($B352=10,$B352=11),$M352=OFFSET($M352,-1,0)),OFFSET(R352,-1,0),
    INT($O352*VLOOKUP($M352,$AN:$BA,MATCH($AX$1,$AN$1:$BA$1,0),0)*IF($O352&lt;=15,1,1+($O352-15)^0.5/8)*CHOOSE(MID($N352,7,1)+1,1,1.25,2)*(VLOOKUP($M352,$AN:$BA,MATCH($AY$1,$AN$1:$BA$1,0),0)+$I352*(VLOOKUP($M352,$AN:$BA,MATCH($AZ$1,$AN$1:$BA$1,0),0)-VLOOKUP($M352,$AN:$BA,MATCH($AY$1,$AN$1:$BA$1,0),0))))),
IF(OR($M352="안 지정 캐릭터 PP 일반등급",$M352="안 지정 캐릭터 PP 영웅등급"),
  IF(AND(OR($B352=10,$B352=11),$M352=OFFSET($M352,-1,0)),OFFSET(R352,-1,0),
    $O352*VLOOKUP($M352,$AN:$BA,MATCH($AX$1,$AN$1:$BA$1,0),0)),
"그외없음")))))))</f>
        <v>삭제</v>
      </c>
      <c r="S352" t="str">
        <f ca="1">IF(OR(ISNUMBER(N352),N352="삭제"),"",
IF(LEFT(N352,5)="Equip",
  IF($BN$1&lt;VLOOKUP(N352,[1]EquipTable!$1:$1048576,MATCH("업데이트순번",[1]EquipTable!$1:$1,0),0),"업데이트순번이상",""),
IF(LEFT(N352,5)="Actor",
  IF($BW$1&lt;VLOOKUP(N352,[2]ActorTable!$1:$1048576,MATCH("업데이트순번",[2]ActorTable!$1:$1,0),0),"업데이트순번이상",""),
"그외없음")))</f>
        <v/>
      </c>
      <c r="T352">
        <f t="shared" ca="1" si="104"/>
        <v>0</v>
      </c>
      <c r="AA352" t="str">
        <f t="shared" ca="1" si="105"/>
        <v/>
      </c>
      <c r="AH352" t="str">
        <f t="shared" si="106"/>
        <v/>
      </c>
      <c r="AI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
      </c>
      <c r="AJ352">
        <v>1</v>
      </c>
      <c r="AK352"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tp":"fl4","vl":"Actor1002","cn":1,"pt":"DI","pp":50,"pr":34},{"dy":7,"sl":11,"tp":"fl4","vl":"Actor1002","cn":1,"pt":"DI","pp":50,"pr":34},{"dy":8,"sl":11},{"dy":9,"sl":11},{"dy":10,"sl":11}</v>
      </c>
      <c r="AL352" t="str">
        <f t="shared" ca="1" si="107"/>
        <v>{"dy":10,"sl":11}</v>
      </c>
    </row>
    <row r="353" spans="1:38">
      <c r="A353">
        <v>11</v>
      </c>
      <c r="B353">
        <v>11</v>
      </c>
      <c r="C353">
        <f t="shared" si="99"/>
        <v>2</v>
      </c>
      <c r="D353">
        <f t="shared" ca="1" si="111"/>
        <v>0.48287599686693761</v>
      </c>
      <c r="E353">
        <f t="shared" ca="1" si="111"/>
        <v>0.89577378304764077</v>
      </c>
      <c r="F353">
        <f t="shared" ca="1" si="111"/>
        <v>0.1098392590361098</v>
      </c>
      <c r="G353">
        <f t="shared" ca="1" si="111"/>
        <v>0.87533336344146973</v>
      </c>
      <c r="H353">
        <f t="shared" ca="1" si="111"/>
        <v>3.5876150554325137E-2</v>
      </c>
      <c r="I353">
        <f t="shared" ca="1" si="111"/>
        <v>9.6062930829429405E-2</v>
      </c>
      <c r="M353" t="str">
        <f t="shared" ca="1" si="101"/>
        <v>삭제</v>
      </c>
      <c r="N353" t="str">
        <f t="shared" ca="1" si="102"/>
        <v>삭제</v>
      </c>
      <c r="O353" t="str">
        <f t="shared" ca="1" si="103"/>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INT(VLOOKUP($M353,$AN:$BA,MATCH($AX$1,$AN$1:$BA$1,0),0)*(VLOOKUP($N353,[2]ActorTable!$1:$1048576,MATCH("표준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VLOOKUP($M353,$AN:$BA,MATCH($AZ$1,$AN$1:$BA$1,0),0)+INT($H353*(VLOOKUP($M353,$AN:$BA,MATCH($BA$1,$AN$1:$BA$1,0),0)-VLOOKUP($M353,$AN:$BA,MATCH($AZ$1,$AN$1:$BA$1,0),0)+1))),
IF($M353="지정 캐릭터 PP",
  IF(AND(OR($B353=10,$B353=11),$M353=OFFSET($M353,-1,0)),OFFSET(Q353,-1,0),
    INT($O353*VLOOKUP($M353,$AN:$BA,MATCH($AX$1,$AN$1:$BA$1,0),0)*IF($O353&lt;=15,1,1+($O353-15)^0.5/8)*CHOOSE(MID($N353,7,1)+1,1,1.25,2))),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영웅등급"),VLOOKUP($M353,$AN:$BA,MATCH($AX$1,$AN$1:$BA$1,0),0),
IF(OR($M353="지정 캐릭터",IF(ISERROR(FIND("지정 캐릭터 LBP",$M353)),0,1)),
  IF(AND(OR($B353=10,$B353=11),$M353=OFFSET($M353,-1,0)),OFFSET(R353,-1,0),
    INT(VLOOKUP($M353,$AN:$BA,MATCH($AX$1,$AN$1:$BA$1,0),0)*(VLOOKUP($N353,[2]ActorTable!$1:$1048576,MATCH("표준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VLOOKUP($M353,$AN:$BA,MATCH($AX$1,$AN$1:$BA$1,0),0)+INT($I353*(VLOOKUP($M353,$AN:$BA,MATCH($AY$1,$AN$1:$BA$1,0),0)-VLOOKUP($M353,$AN:$BA,MATCH($AX$1,$AN$1:$BA$1,0),0)+1))),
IF($M353="지정 캐릭터 PP",
  IF(AND(OR($B353=10,$B353=11),$M353=OFFSET($M353,-1,0)),OFFSET(R353,-1,0),
    INT($O353*VLOOKUP($M353,$AN:$BA,MATCH($AX$1,$AN$1:$BA$1,0),0)*IF($O353&lt;=15,1,1+($O353-15)^0.5/8)*CHOOSE(MID($N353,7,1)+1,1,1.25,2)*(VLOOKUP($M353,$AN:$BA,MATCH($AY$1,$AN$1:$BA$1,0),0)+$I353*(VLOOKUP($M353,$AN:$BA,MATCH($AZ$1,$AN$1:$BA$1,0),0)-VLOOKUP($M353,$AN:$BA,MATCH($AY$1,$AN$1:$BA$1,0),0))))),
IF(OR($M353="안 지정 캐릭터 PP 일반등급",$M353="안 지정 캐릭터 PP 영웅등급"),
  IF(AND(OR($B353=10,$B353=11),$M353=OFFSET($M353,-1,0)),OFFSET(R353,-1,0),
    $O353*VLOOKUP($M353,$AN:$BA,MATCH($AX$1,$AN$1:$BA$1,0),0)),
"그외없음")))))))</f>
        <v>삭제</v>
      </c>
      <c r="S353" t="str">
        <f ca="1">IF(OR(ISNUMBER(N353),N353="삭제"),"",
IF(LEFT(N353,5)="Equip",
  IF($BN$1&lt;VLOOKUP(N353,[1]EquipTable!$1:$1048576,MATCH("업데이트순번",[1]EquipTable!$1:$1,0),0),"업데이트순번이상",""),
IF(LEFT(N353,5)="Actor",
  IF($BW$1&lt;VLOOKUP(N353,[2]ActorTable!$1:$1048576,MATCH("업데이트순번",[2]ActorTable!$1:$1,0),0),"업데이트순번이상",""),
"그외없음")))</f>
        <v/>
      </c>
      <c r="T353">
        <f t="shared" ca="1" si="104"/>
        <v>0</v>
      </c>
      <c r="AA353" t="str">
        <f t="shared" ca="1" si="105"/>
        <v/>
      </c>
      <c r="AH353" t="str">
        <f t="shared" si="106"/>
        <v/>
      </c>
      <c r="AI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
      </c>
      <c r="AJ353">
        <v>1</v>
      </c>
      <c r="AK353"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tp":"fl4","vl":"Actor1002","cn":1,"pt":"DI","pp":50,"pr":34},{"dy":7,"sl":11,"tp":"fl4","vl":"Actor1002","cn":1,"pt":"DI","pp":50,"pr":34},{"dy":8,"sl":11},{"dy":9,"sl":11},{"dy":10,"sl":11},{"dy":11,"sl":11}</v>
      </c>
      <c r="AL353" t="str">
        <f t="shared" ca="1" si="107"/>
        <v>{"dy":11,"sl":11}</v>
      </c>
    </row>
    <row r="354" spans="1:38">
      <c r="A354">
        <v>12</v>
      </c>
      <c r="B354">
        <v>11</v>
      </c>
      <c r="C354">
        <f t="shared" si="99"/>
        <v>2</v>
      </c>
      <c r="D354">
        <f t="shared" ca="1" si="111"/>
        <v>0.72139542704667925</v>
      </c>
      <c r="E354">
        <f t="shared" ca="1" si="111"/>
        <v>0.56937625746203602</v>
      </c>
      <c r="F354">
        <f t="shared" ca="1" si="111"/>
        <v>0.96857135934945726</v>
      </c>
      <c r="G354">
        <f t="shared" ca="1" si="111"/>
        <v>0.19034096204552542</v>
      </c>
      <c r="H354">
        <f t="shared" ca="1" si="111"/>
        <v>2.4124225756895545E-2</v>
      </c>
      <c r="I354">
        <f t="shared" ca="1" si="111"/>
        <v>0.82653575658351786</v>
      </c>
      <c r="M354" t="str">
        <f t="shared" ca="1" si="101"/>
        <v>삭제</v>
      </c>
      <c r="N354" t="str">
        <f t="shared" ca="1" si="102"/>
        <v>삭제</v>
      </c>
      <c r="O354" t="str">
        <f t="shared" ca="1" si="103"/>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INT(VLOOKUP($M354,$AN:$BA,MATCH($AX$1,$AN$1:$BA$1,0),0)*(VLOOKUP($N354,[2]ActorTable!$1:$1048576,MATCH("표준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VLOOKUP($M354,$AN:$BA,MATCH($AZ$1,$AN$1:$BA$1,0),0)+INT($H354*(VLOOKUP($M354,$AN:$BA,MATCH($BA$1,$AN$1:$BA$1,0),0)-VLOOKUP($M354,$AN:$BA,MATCH($AZ$1,$AN$1:$BA$1,0),0)+1))),
IF($M354="지정 캐릭터 PP",
  IF(AND(OR($B354=10,$B354=11),$M354=OFFSET($M354,-1,0)),OFFSET(Q354,-1,0),
    INT($O354*VLOOKUP($M354,$AN:$BA,MATCH($AX$1,$AN$1:$BA$1,0),0)*IF($O354&lt;=15,1,1+($O354-15)^0.5/8)*CHOOSE(MID($N354,7,1)+1,1,1.25,2))),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영웅등급"),VLOOKUP($M354,$AN:$BA,MATCH($AX$1,$AN$1:$BA$1,0),0),
IF(OR($M354="지정 캐릭터",IF(ISERROR(FIND("지정 캐릭터 LBP",$M354)),0,1)),
  IF(AND(OR($B354=10,$B354=11),$M354=OFFSET($M354,-1,0)),OFFSET(R354,-1,0),
    INT(VLOOKUP($M354,$AN:$BA,MATCH($AX$1,$AN$1:$BA$1,0),0)*(VLOOKUP($N354,[2]ActorTable!$1:$1048576,MATCH("표준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VLOOKUP($M354,$AN:$BA,MATCH($AX$1,$AN$1:$BA$1,0),0)+INT($I354*(VLOOKUP($M354,$AN:$BA,MATCH($AY$1,$AN$1:$BA$1,0),0)-VLOOKUP($M354,$AN:$BA,MATCH($AX$1,$AN$1:$BA$1,0),0)+1))),
IF($M354="지정 캐릭터 PP",
  IF(AND(OR($B354=10,$B354=11),$M354=OFFSET($M354,-1,0)),OFFSET(R354,-1,0),
    INT($O354*VLOOKUP($M354,$AN:$BA,MATCH($AX$1,$AN$1:$BA$1,0),0)*IF($O354&lt;=15,1,1+($O354-15)^0.5/8)*CHOOSE(MID($N354,7,1)+1,1,1.25,2)*(VLOOKUP($M354,$AN:$BA,MATCH($AY$1,$AN$1:$BA$1,0),0)+$I354*(VLOOKUP($M354,$AN:$BA,MATCH($AZ$1,$AN$1:$BA$1,0),0)-VLOOKUP($M354,$AN:$BA,MATCH($AY$1,$AN$1:$BA$1,0),0))))),
IF(OR($M354="안 지정 캐릭터 PP 일반등급",$M354="안 지정 캐릭터 PP 영웅등급"),
  IF(AND(OR($B354=10,$B354=11),$M354=OFFSET($M354,-1,0)),OFFSET(R354,-1,0),
    $O354*VLOOKUP($M354,$AN:$BA,MATCH($AX$1,$AN$1:$BA$1,0),0)),
"그외없음")))))))</f>
        <v>삭제</v>
      </c>
      <c r="S354" t="str">
        <f ca="1">IF(OR(ISNUMBER(N354),N354="삭제"),"",
IF(LEFT(N354,5)="Equip",
  IF($BN$1&lt;VLOOKUP(N354,[1]EquipTable!$1:$1048576,MATCH("업데이트순번",[1]EquipTable!$1:$1,0),0),"업데이트순번이상",""),
IF(LEFT(N354,5)="Actor",
  IF($BW$1&lt;VLOOKUP(N354,[2]ActorTable!$1:$1048576,MATCH("업데이트순번",[2]ActorTable!$1:$1,0),0),"업데이트순번이상",""),
"그외없음")))</f>
        <v/>
      </c>
      <c r="T354">
        <f t="shared" ca="1" si="104"/>
        <v>0</v>
      </c>
      <c r="AA354" t="str">
        <f t="shared" ca="1" si="105"/>
        <v/>
      </c>
      <c r="AH354" t="str">
        <f t="shared" si="106"/>
        <v/>
      </c>
      <c r="AI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
      </c>
      <c r="AJ354">
        <v>1</v>
      </c>
      <c r="AK354"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tp":"fl4","vl":"Actor1002","cn":1,"pt":"DI","pp":50,"pr":34},{"dy":7,"sl":11,"tp":"fl4","vl":"Actor1002","cn":1,"pt":"DI","pp":50,"pr":34},{"dy":8,"sl":11},{"dy":9,"sl":11},{"dy":10,"sl":11},{"dy":11,"sl":11},{"dy":12,"sl":11}</v>
      </c>
      <c r="AL354" t="str">
        <f t="shared" ca="1" si="107"/>
        <v>{"dy":12,"sl":11}</v>
      </c>
    </row>
    <row r="355" spans="1:38">
      <c r="A355">
        <v>13</v>
      </c>
      <c r="B355">
        <v>11</v>
      </c>
      <c r="C355">
        <f t="shared" si="99"/>
        <v>2</v>
      </c>
      <c r="D355">
        <f t="shared" ca="1" si="111"/>
        <v>0.92829069989714896</v>
      </c>
      <c r="E355">
        <f t="shared" ca="1" si="111"/>
        <v>0.38807538611498937</v>
      </c>
      <c r="F355">
        <f t="shared" ca="1" si="111"/>
        <v>0.15491019049709376</v>
      </c>
      <c r="G355">
        <f t="shared" ca="1" si="111"/>
        <v>0.34112570784616747</v>
      </c>
      <c r="H355">
        <f t="shared" ca="1" si="111"/>
        <v>0.14608944609991881</v>
      </c>
      <c r="I355">
        <f t="shared" ca="1" si="111"/>
        <v>0.38987609291249659</v>
      </c>
      <c r="M355" t="str">
        <f t="shared" ca="1" si="101"/>
        <v>삭제</v>
      </c>
      <c r="N355" t="str">
        <f t="shared" ca="1" si="102"/>
        <v>삭제</v>
      </c>
      <c r="O355" t="str">
        <f t="shared" ca="1" si="103"/>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INT(VLOOKUP($M355,$AN:$BA,MATCH($AX$1,$AN$1:$BA$1,0),0)*(VLOOKUP($N355,[2]ActorTable!$1:$1048576,MATCH("표준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VLOOKUP($M355,$AN:$BA,MATCH($AZ$1,$AN$1:$BA$1,0),0)+INT($H355*(VLOOKUP($M355,$AN:$BA,MATCH($BA$1,$AN$1:$BA$1,0),0)-VLOOKUP($M355,$AN:$BA,MATCH($AZ$1,$AN$1:$BA$1,0),0)+1))),
IF($M355="지정 캐릭터 PP",
  IF(AND(OR($B355=10,$B355=11),$M355=OFFSET($M355,-1,0)),OFFSET(Q355,-1,0),
    INT($O355*VLOOKUP($M355,$AN:$BA,MATCH($AX$1,$AN$1:$BA$1,0),0)*IF($O355&lt;=15,1,1+($O355-15)^0.5/8)*CHOOSE(MID($N355,7,1)+1,1,1.25,2))),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영웅등급"),VLOOKUP($M355,$AN:$BA,MATCH($AX$1,$AN$1:$BA$1,0),0),
IF(OR($M355="지정 캐릭터",IF(ISERROR(FIND("지정 캐릭터 LBP",$M355)),0,1)),
  IF(AND(OR($B355=10,$B355=11),$M355=OFFSET($M355,-1,0)),OFFSET(R355,-1,0),
    INT(VLOOKUP($M355,$AN:$BA,MATCH($AX$1,$AN$1:$BA$1,0),0)*(VLOOKUP($N355,[2]ActorTable!$1:$1048576,MATCH("표준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VLOOKUP($M355,$AN:$BA,MATCH($AX$1,$AN$1:$BA$1,0),0)+INT($I355*(VLOOKUP($M355,$AN:$BA,MATCH($AY$1,$AN$1:$BA$1,0),0)-VLOOKUP($M355,$AN:$BA,MATCH($AX$1,$AN$1:$BA$1,0),0)+1))),
IF($M355="지정 캐릭터 PP",
  IF(AND(OR($B355=10,$B355=11),$M355=OFFSET($M355,-1,0)),OFFSET(R355,-1,0),
    INT($O355*VLOOKUP($M355,$AN:$BA,MATCH($AX$1,$AN$1:$BA$1,0),0)*IF($O355&lt;=15,1,1+($O355-15)^0.5/8)*CHOOSE(MID($N355,7,1)+1,1,1.25,2)*(VLOOKUP($M355,$AN:$BA,MATCH($AY$1,$AN$1:$BA$1,0),0)+$I355*(VLOOKUP($M355,$AN:$BA,MATCH($AZ$1,$AN$1:$BA$1,0),0)-VLOOKUP($M355,$AN:$BA,MATCH($AY$1,$AN$1:$BA$1,0),0))))),
IF(OR($M355="안 지정 캐릭터 PP 일반등급",$M355="안 지정 캐릭터 PP 영웅등급"),
  IF(AND(OR($B355=10,$B355=11),$M355=OFFSET($M355,-1,0)),OFFSET(R355,-1,0),
    $O355*VLOOKUP($M355,$AN:$BA,MATCH($AX$1,$AN$1:$BA$1,0),0)),
"그외없음")))))))</f>
        <v>삭제</v>
      </c>
      <c r="S355" t="str">
        <f ca="1">IF(OR(ISNUMBER(N355),N355="삭제"),"",
IF(LEFT(N355,5)="Equip",
  IF($BN$1&lt;VLOOKUP(N355,[1]EquipTable!$1:$1048576,MATCH("업데이트순번",[1]EquipTable!$1:$1,0),0),"업데이트순번이상",""),
IF(LEFT(N355,5)="Actor",
  IF($BW$1&lt;VLOOKUP(N355,[2]ActorTable!$1:$1048576,MATCH("업데이트순번",[2]ActorTable!$1:$1,0),0),"업데이트순번이상",""),
"그외없음")))</f>
        <v/>
      </c>
      <c r="T355">
        <f t="shared" ca="1" si="104"/>
        <v>0</v>
      </c>
      <c r="AA355" t="str">
        <f t="shared" ca="1" si="105"/>
        <v/>
      </c>
      <c r="AH355" t="str">
        <f t="shared" si="106"/>
        <v/>
      </c>
      <c r="AI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
      </c>
      <c r="AJ355">
        <v>1</v>
      </c>
      <c r="AK355"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tp":"fl4","vl":"Actor1002","cn":1,"pt":"DI","pp":50,"pr":34},{"dy":7,"sl":11,"tp":"fl4","vl":"Actor1002","cn":1,"pt":"DI","pp":50,"pr":34},{"dy":8,"sl":11},{"dy":9,"sl":11},{"dy":10,"sl":11},{"dy":11,"sl":11},{"dy":12,"sl":11},{"dy":13,"sl":11}</v>
      </c>
      <c r="AL355" t="str">
        <f t="shared" ca="1" si="107"/>
        <v>{"dy":13,"sl":11}</v>
      </c>
    </row>
    <row r="356" spans="1:38">
      <c r="A356">
        <v>14</v>
      </c>
      <c r="B356">
        <v>11</v>
      </c>
      <c r="C356">
        <f t="shared" si="99"/>
        <v>2</v>
      </c>
      <c r="D356">
        <f t="shared" ca="1" si="111"/>
        <v>0.61233008004782297</v>
      </c>
      <c r="E356">
        <f t="shared" ca="1" si="111"/>
        <v>0.68812417260305236</v>
      </c>
      <c r="F356">
        <f t="shared" ca="1" si="111"/>
        <v>0.85791646910069497</v>
      </c>
      <c r="G356">
        <f t="shared" ca="1" si="111"/>
        <v>0.49529205848895164</v>
      </c>
      <c r="H356">
        <f t="shared" ca="1" si="111"/>
        <v>0.21312128377733108</v>
      </c>
      <c r="I356">
        <f t="shared" ca="1" si="111"/>
        <v>0.76687428873351327</v>
      </c>
      <c r="M356" t="str">
        <f t="shared" ca="1" si="101"/>
        <v>삭제</v>
      </c>
      <c r="N356" t="str">
        <f t="shared" ca="1" si="102"/>
        <v>삭제</v>
      </c>
      <c r="O356" t="str">
        <f t="shared" ca="1" si="103"/>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INT(VLOOKUP($M356,$AN:$BA,MATCH($AX$1,$AN$1:$BA$1,0),0)*(VLOOKUP($N356,[2]ActorTable!$1:$1048576,MATCH("표준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VLOOKUP($M356,$AN:$BA,MATCH($AZ$1,$AN$1:$BA$1,0),0)+INT($H356*(VLOOKUP($M356,$AN:$BA,MATCH($BA$1,$AN$1:$BA$1,0),0)-VLOOKUP($M356,$AN:$BA,MATCH($AZ$1,$AN$1:$BA$1,0),0)+1))),
IF($M356="지정 캐릭터 PP",
  IF(AND(OR($B356=10,$B356=11),$M356=OFFSET($M356,-1,0)),OFFSET(Q356,-1,0),
    INT($O356*VLOOKUP($M356,$AN:$BA,MATCH($AX$1,$AN$1:$BA$1,0),0)*IF($O356&lt;=15,1,1+($O356-15)^0.5/8)*CHOOSE(MID($N356,7,1)+1,1,1.25,2))),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영웅등급"),VLOOKUP($M356,$AN:$BA,MATCH($AX$1,$AN$1:$BA$1,0),0),
IF(OR($M356="지정 캐릭터",IF(ISERROR(FIND("지정 캐릭터 LBP",$M356)),0,1)),
  IF(AND(OR($B356=10,$B356=11),$M356=OFFSET($M356,-1,0)),OFFSET(R356,-1,0),
    INT(VLOOKUP($M356,$AN:$BA,MATCH($AX$1,$AN$1:$BA$1,0),0)*(VLOOKUP($N356,[2]ActorTable!$1:$1048576,MATCH("표준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VLOOKUP($M356,$AN:$BA,MATCH($AX$1,$AN$1:$BA$1,0),0)+INT($I356*(VLOOKUP($M356,$AN:$BA,MATCH($AY$1,$AN$1:$BA$1,0),0)-VLOOKUP($M356,$AN:$BA,MATCH($AX$1,$AN$1:$BA$1,0),0)+1))),
IF($M356="지정 캐릭터 PP",
  IF(AND(OR($B356=10,$B356=11),$M356=OFFSET($M356,-1,0)),OFFSET(R356,-1,0),
    INT($O356*VLOOKUP($M356,$AN:$BA,MATCH($AX$1,$AN$1:$BA$1,0),0)*IF($O356&lt;=15,1,1+($O356-15)^0.5/8)*CHOOSE(MID($N356,7,1)+1,1,1.25,2)*(VLOOKUP($M356,$AN:$BA,MATCH($AY$1,$AN$1:$BA$1,0),0)+$I356*(VLOOKUP($M356,$AN:$BA,MATCH($AZ$1,$AN$1:$BA$1,0),0)-VLOOKUP($M356,$AN:$BA,MATCH($AY$1,$AN$1:$BA$1,0),0))))),
IF(OR($M356="안 지정 캐릭터 PP 일반등급",$M356="안 지정 캐릭터 PP 영웅등급"),
  IF(AND(OR($B356=10,$B356=11),$M356=OFFSET($M356,-1,0)),OFFSET(R356,-1,0),
    $O356*VLOOKUP($M356,$AN:$BA,MATCH($AX$1,$AN$1:$BA$1,0),0)),
"그외없음")))))))</f>
        <v>삭제</v>
      </c>
      <c r="S356" t="str">
        <f ca="1">IF(OR(ISNUMBER(N356),N356="삭제"),"",
IF(LEFT(N356,5)="Equip",
  IF($BN$1&lt;VLOOKUP(N356,[1]EquipTable!$1:$1048576,MATCH("업데이트순번",[1]EquipTable!$1:$1,0),0),"업데이트순번이상",""),
IF(LEFT(N356,5)="Actor",
  IF($BW$1&lt;VLOOKUP(N356,[2]ActorTable!$1:$1048576,MATCH("업데이트순번",[2]ActorTable!$1:$1,0),0),"업데이트순번이상",""),
"그외없음")))</f>
        <v/>
      </c>
      <c r="T356">
        <f t="shared" ca="1" si="104"/>
        <v>0</v>
      </c>
      <c r="AA356" t="str">
        <f t="shared" ca="1" si="105"/>
        <v/>
      </c>
      <c r="AH356" t="str">
        <f t="shared" si="106"/>
        <v/>
      </c>
      <c r="AI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J356">
        <v>1</v>
      </c>
      <c r="AK356"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tp":"fl4","vl":"Actor1002","cn":1,"pt":"DI","pp":50,"pr":34},{"dy":7,"sl":11,"tp":"fl4","vl":"Actor1002","cn":1,"pt":"DI","pp":50,"pr":34},{"dy":8,"sl":11},{"dy":9,"sl":11},{"dy":10,"sl":11},{"dy":11,"sl":11},{"dy":12,"sl":11},{"dy":13,"sl":11},{"dy":14,"sl":11}</v>
      </c>
      <c r="AL356" t="str">
        <f t="shared" ca="1" si="107"/>
        <v>{"dy":14,"sl":11}</v>
      </c>
    </row>
    <row r="357" spans="1:38">
      <c r="A357">
        <v>15</v>
      </c>
      <c r="B357">
        <v>11</v>
      </c>
      <c r="C357">
        <f t="shared" si="99"/>
        <v>2</v>
      </c>
      <c r="D357">
        <f t="shared" ca="1" si="111"/>
        <v>0.7331927695434296</v>
      </c>
      <c r="E357">
        <f t="shared" ca="1" si="111"/>
        <v>0.36956160722211984</v>
      </c>
      <c r="F357">
        <f t="shared" ca="1" si="111"/>
        <v>3.3853440237491816E-2</v>
      </c>
      <c r="G357">
        <f t="shared" ca="1" si="111"/>
        <v>0.38583998848249135</v>
      </c>
      <c r="H357">
        <f t="shared" ca="1" si="111"/>
        <v>0.250624650241418</v>
      </c>
      <c r="I357">
        <f t="shared" ca="1" si="111"/>
        <v>0.19110976141910574</v>
      </c>
      <c r="M357" t="str">
        <f t="shared" ca="1" si="101"/>
        <v>삭제</v>
      </c>
      <c r="N357" t="str">
        <f t="shared" ca="1" si="102"/>
        <v>삭제</v>
      </c>
      <c r="O357" t="str">
        <f t="shared" ca="1" si="103"/>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INT(VLOOKUP($M357,$AN:$BA,MATCH($AX$1,$AN$1:$BA$1,0),0)*(VLOOKUP($N357,[2]ActorTable!$1:$1048576,MATCH("표준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VLOOKUP($M357,$AN:$BA,MATCH($AZ$1,$AN$1:$BA$1,0),0)+INT($H357*(VLOOKUP($M357,$AN:$BA,MATCH($BA$1,$AN$1:$BA$1,0),0)-VLOOKUP($M357,$AN:$BA,MATCH($AZ$1,$AN$1:$BA$1,0),0)+1))),
IF($M357="지정 캐릭터 PP",
  IF(AND(OR($B357=10,$B357=11),$M357=OFFSET($M357,-1,0)),OFFSET(Q357,-1,0),
    INT($O357*VLOOKUP($M357,$AN:$BA,MATCH($AX$1,$AN$1:$BA$1,0),0)*IF($O357&lt;=15,1,1+($O357-15)^0.5/8)*CHOOSE(MID($N357,7,1)+1,1,1.25,2))),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영웅등급"),VLOOKUP($M357,$AN:$BA,MATCH($AX$1,$AN$1:$BA$1,0),0),
IF(OR($M357="지정 캐릭터",IF(ISERROR(FIND("지정 캐릭터 LBP",$M357)),0,1)),
  IF(AND(OR($B357=10,$B357=11),$M357=OFFSET($M357,-1,0)),OFFSET(R357,-1,0),
    INT(VLOOKUP($M357,$AN:$BA,MATCH($AX$1,$AN$1:$BA$1,0),0)*(VLOOKUP($N357,[2]ActorTable!$1:$1048576,MATCH("표준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VLOOKUP($M357,$AN:$BA,MATCH($AX$1,$AN$1:$BA$1,0),0)+INT($I357*(VLOOKUP($M357,$AN:$BA,MATCH($AY$1,$AN$1:$BA$1,0),0)-VLOOKUP($M357,$AN:$BA,MATCH($AX$1,$AN$1:$BA$1,0),0)+1))),
IF($M357="지정 캐릭터 PP",
  IF(AND(OR($B357=10,$B357=11),$M357=OFFSET($M357,-1,0)),OFFSET(R357,-1,0),
    INT($O357*VLOOKUP($M357,$AN:$BA,MATCH($AX$1,$AN$1:$BA$1,0),0)*IF($O357&lt;=15,1,1+($O357-15)^0.5/8)*CHOOSE(MID($N357,7,1)+1,1,1.25,2)*(VLOOKUP($M357,$AN:$BA,MATCH($AY$1,$AN$1:$BA$1,0),0)+$I357*(VLOOKUP($M357,$AN:$BA,MATCH($AZ$1,$AN$1:$BA$1,0),0)-VLOOKUP($M357,$AN:$BA,MATCH($AY$1,$AN$1:$BA$1,0),0))))),
IF(OR($M357="안 지정 캐릭터 PP 일반등급",$M357="안 지정 캐릭터 PP 영웅등급"),
  IF(AND(OR($B357=10,$B357=11),$M357=OFFSET($M357,-1,0)),OFFSET(R357,-1,0),
    $O357*VLOOKUP($M357,$AN:$BA,MATCH($AX$1,$AN$1:$BA$1,0),0)),
"그외없음")))))))</f>
        <v>삭제</v>
      </c>
      <c r="S357" t="str">
        <f ca="1">IF(OR(ISNUMBER(N357),N357="삭제"),"",
IF(LEFT(N357,5)="Equip",
  IF($BN$1&lt;VLOOKUP(N357,[1]EquipTable!$1:$1048576,MATCH("업데이트순번",[1]EquipTable!$1:$1,0),0),"업데이트순번이상",""),
IF(LEFT(N357,5)="Actor",
  IF($BW$1&lt;VLOOKUP(N357,[2]ActorTable!$1:$1048576,MATCH("업데이트순번",[2]ActorTable!$1:$1,0),0),"업데이트순번이상",""),
"그외없음")))</f>
        <v/>
      </c>
      <c r="T357">
        <f t="shared" ca="1" si="104"/>
        <v>0</v>
      </c>
      <c r="AA357" t="str">
        <f t="shared" ca="1" si="105"/>
        <v/>
      </c>
      <c r="AH357" t="str">
        <f t="shared" si="106"/>
        <v/>
      </c>
      <c r="AI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
      </c>
      <c r="AJ357">
        <v>1</v>
      </c>
      <c r="AK357"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tp":"fl4","vl":"Actor1002","cn":1,"pt":"DI","pp":50,"pr":34},{"dy":7,"sl":11,"tp":"fl4","vl":"Actor1002","cn":1,"pt":"DI","pp":50,"pr":34},{"dy":8,"sl":11},{"dy":9,"sl":11},{"dy":10,"sl":11},{"dy":11,"sl":11},{"dy":12,"sl":11},{"dy":13,"sl":11},{"dy":14,"sl":11},{"dy":15,"sl":11}</v>
      </c>
      <c r="AL357" t="str">
        <f t="shared" ca="1" si="107"/>
        <v>{"dy":15,"sl":11}</v>
      </c>
    </row>
    <row r="358" spans="1:38">
      <c r="A358">
        <v>16</v>
      </c>
      <c r="B358">
        <v>11</v>
      </c>
      <c r="C358">
        <f t="shared" si="99"/>
        <v>2</v>
      </c>
      <c r="D358">
        <f t="shared" ca="1" si="111"/>
        <v>0.62191527054190521</v>
      </c>
      <c r="E358">
        <f t="shared" ca="1" si="111"/>
        <v>0.3138406004193548</v>
      </c>
      <c r="F358">
        <f t="shared" ca="1" si="111"/>
        <v>0.46041590016833744</v>
      </c>
      <c r="G358">
        <f t="shared" ca="1" si="111"/>
        <v>0.97929517504828933</v>
      </c>
      <c r="H358">
        <f t="shared" ca="1" si="111"/>
        <v>0.71582720052128113</v>
      </c>
      <c r="I358">
        <f t="shared" ca="1" si="111"/>
        <v>0.1500058456543687</v>
      </c>
      <c r="M358" t="str">
        <f t="shared" ca="1" si="101"/>
        <v>삭제</v>
      </c>
      <c r="N358" t="str">
        <f t="shared" ca="1" si="102"/>
        <v>삭제</v>
      </c>
      <c r="O358" t="str">
        <f t="shared" ca="1" si="103"/>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INT(VLOOKUP($M358,$AN:$BA,MATCH($AX$1,$AN$1:$BA$1,0),0)*(VLOOKUP($N358,[2]ActorTable!$1:$1048576,MATCH("표준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VLOOKUP($M358,$AN:$BA,MATCH($AZ$1,$AN$1:$BA$1,0),0)+INT($H358*(VLOOKUP($M358,$AN:$BA,MATCH($BA$1,$AN$1:$BA$1,0),0)-VLOOKUP($M358,$AN:$BA,MATCH($AZ$1,$AN$1:$BA$1,0),0)+1))),
IF($M358="지정 캐릭터 PP",
  IF(AND(OR($B358=10,$B358=11),$M358=OFFSET($M358,-1,0)),OFFSET(Q358,-1,0),
    INT($O358*VLOOKUP($M358,$AN:$BA,MATCH($AX$1,$AN$1:$BA$1,0),0)*IF($O358&lt;=15,1,1+($O358-15)^0.5/8)*CHOOSE(MID($N358,7,1)+1,1,1.25,2))),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영웅등급"),VLOOKUP($M358,$AN:$BA,MATCH($AX$1,$AN$1:$BA$1,0),0),
IF(OR($M358="지정 캐릭터",IF(ISERROR(FIND("지정 캐릭터 LBP",$M358)),0,1)),
  IF(AND(OR($B358=10,$B358=11),$M358=OFFSET($M358,-1,0)),OFFSET(R358,-1,0),
    INT(VLOOKUP($M358,$AN:$BA,MATCH($AX$1,$AN$1:$BA$1,0),0)*(VLOOKUP($N358,[2]ActorTable!$1:$1048576,MATCH("표준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VLOOKUP($M358,$AN:$BA,MATCH($AX$1,$AN$1:$BA$1,0),0)+INT($I358*(VLOOKUP($M358,$AN:$BA,MATCH($AY$1,$AN$1:$BA$1,0),0)-VLOOKUP($M358,$AN:$BA,MATCH($AX$1,$AN$1:$BA$1,0),0)+1))),
IF($M358="지정 캐릭터 PP",
  IF(AND(OR($B358=10,$B358=11),$M358=OFFSET($M358,-1,0)),OFFSET(R358,-1,0),
    INT($O358*VLOOKUP($M358,$AN:$BA,MATCH($AX$1,$AN$1:$BA$1,0),0)*IF($O358&lt;=15,1,1+($O358-15)^0.5/8)*CHOOSE(MID($N358,7,1)+1,1,1.25,2)*(VLOOKUP($M358,$AN:$BA,MATCH($AY$1,$AN$1:$BA$1,0),0)+$I358*(VLOOKUP($M358,$AN:$BA,MATCH($AZ$1,$AN$1:$BA$1,0),0)-VLOOKUP($M358,$AN:$BA,MATCH($AY$1,$AN$1:$BA$1,0),0))))),
IF(OR($M358="안 지정 캐릭터 PP 일반등급",$M358="안 지정 캐릭터 PP 영웅등급"),
  IF(AND(OR($B358=10,$B358=11),$M358=OFFSET($M358,-1,0)),OFFSET(R358,-1,0),
    $O358*VLOOKUP($M358,$AN:$BA,MATCH($AX$1,$AN$1:$BA$1,0),0)),
"그외없음")))))))</f>
        <v>삭제</v>
      </c>
      <c r="S358" t="str">
        <f ca="1">IF(OR(ISNUMBER(N358),N358="삭제"),"",
IF(LEFT(N358,5)="Equip",
  IF($BN$1&lt;VLOOKUP(N358,[1]EquipTable!$1:$1048576,MATCH("업데이트순번",[1]EquipTable!$1:$1,0),0),"업데이트순번이상",""),
IF(LEFT(N358,5)="Actor",
  IF($BW$1&lt;VLOOKUP(N358,[2]ActorTable!$1:$1048576,MATCH("업데이트순번",[2]ActorTable!$1:$1,0),0),"업데이트순번이상",""),
"그외없음")))</f>
        <v/>
      </c>
      <c r="T358">
        <f t="shared" ca="1" si="104"/>
        <v>0</v>
      </c>
      <c r="AA358" t="str">
        <f t="shared" ca="1" si="105"/>
        <v/>
      </c>
      <c r="AH358" t="str">
        <f t="shared" si="106"/>
        <v/>
      </c>
      <c r="AI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
      </c>
      <c r="AJ358">
        <v>1</v>
      </c>
      <c r="AK358"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tp":"fl4","vl":"Actor1002","cn":1,"pt":"DI","pp":50,"pr":34},{"dy":7,"sl":11,"tp":"fl4","vl":"Actor1002","cn":1,"pt":"DI","pp":50,"pr":34},{"dy":8,"sl":11},{"dy":9,"sl":11},{"dy":10,"sl":11},{"dy":11,"sl":11},{"dy":12,"sl":11},{"dy":13,"sl":11},{"dy":14,"sl":11},{"dy":15,"sl":11},{"dy":16,"sl":11}</v>
      </c>
      <c r="AL358" t="str">
        <f t="shared" ca="1" si="107"/>
        <v>{"dy":16,"sl":11}</v>
      </c>
    </row>
    <row r="359" spans="1:38">
      <c r="A359">
        <v>17</v>
      </c>
      <c r="B359">
        <v>11</v>
      </c>
      <c r="C359">
        <f t="shared" si="99"/>
        <v>2</v>
      </c>
      <c r="D359">
        <f t="shared" ca="1" si="111"/>
        <v>0.98087469043846887</v>
      </c>
      <c r="E359">
        <f t="shared" ca="1" si="111"/>
        <v>0.3783788438276301</v>
      </c>
      <c r="F359">
        <f t="shared" ca="1" si="111"/>
        <v>0.78177825567336101</v>
      </c>
      <c r="G359">
        <f t="shared" ca="1" si="111"/>
        <v>0.52866308723901789</v>
      </c>
      <c r="H359">
        <f t="shared" ca="1" si="111"/>
        <v>0.75074530885311763</v>
      </c>
      <c r="I359">
        <f t="shared" ca="1" si="111"/>
        <v>0.66687954815885375</v>
      </c>
      <c r="M359" t="str">
        <f t="shared" ca="1" si="101"/>
        <v>삭제</v>
      </c>
      <c r="N359" t="str">
        <f t="shared" ca="1" si="102"/>
        <v>삭제</v>
      </c>
      <c r="O359" t="str">
        <f t="shared" ca="1" si="103"/>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INT(VLOOKUP($M359,$AN:$BA,MATCH($AX$1,$AN$1:$BA$1,0),0)*(VLOOKUP($N359,[2]ActorTable!$1:$1048576,MATCH("표준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VLOOKUP($M359,$AN:$BA,MATCH($AZ$1,$AN$1:$BA$1,0),0)+INT($H359*(VLOOKUP($M359,$AN:$BA,MATCH($BA$1,$AN$1:$BA$1,0),0)-VLOOKUP($M359,$AN:$BA,MATCH($AZ$1,$AN$1:$BA$1,0),0)+1))),
IF($M359="지정 캐릭터 PP",
  IF(AND(OR($B359=10,$B359=11),$M359=OFFSET($M359,-1,0)),OFFSET(Q359,-1,0),
    INT($O359*VLOOKUP($M359,$AN:$BA,MATCH($AX$1,$AN$1:$BA$1,0),0)*IF($O359&lt;=15,1,1+($O359-15)^0.5/8)*CHOOSE(MID($N359,7,1)+1,1,1.25,2))),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영웅등급"),VLOOKUP($M359,$AN:$BA,MATCH($AX$1,$AN$1:$BA$1,0),0),
IF(OR($M359="지정 캐릭터",IF(ISERROR(FIND("지정 캐릭터 LBP",$M359)),0,1)),
  IF(AND(OR($B359=10,$B359=11),$M359=OFFSET($M359,-1,0)),OFFSET(R359,-1,0),
    INT(VLOOKUP($M359,$AN:$BA,MATCH($AX$1,$AN$1:$BA$1,0),0)*(VLOOKUP($N359,[2]ActorTable!$1:$1048576,MATCH("표준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VLOOKUP($M359,$AN:$BA,MATCH($AX$1,$AN$1:$BA$1,0),0)+INT($I359*(VLOOKUP($M359,$AN:$BA,MATCH($AY$1,$AN$1:$BA$1,0),0)-VLOOKUP($M359,$AN:$BA,MATCH($AX$1,$AN$1:$BA$1,0),0)+1))),
IF($M359="지정 캐릭터 PP",
  IF(AND(OR($B359=10,$B359=11),$M359=OFFSET($M359,-1,0)),OFFSET(R359,-1,0),
    INT($O359*VLOOKUP($M359,$AN:$BA,MATCH($AX$1,$AN$1:$BA$1,0),0)*IF($O359&lt;=15,1,1+($O359-15)^0.5/8)*CHOOSE(MID($N359,7,1)+1,1,1.25,2)*(VLOOKUP($M359,$AN:$BA,MATCH($AY$1,$AN$1:$BA$1,0),0)+$I359*(VLOOKUP($M359,$AN:$BA,MATCH($AZ$1,$AN$1:$BA$1,0),0)-VLOOKUP($M359,$AN:$BA,MATCH($AY$1,$AN$1:$BA$1,0),0))))),
IF(OR($M359="안 지정 캐릭터 PP 일반등급",$M359="안 지정 캐릭터 PP 영웅등급"),
  IF(AND(OR($B359=10,$B359=11),$M359=OFFSET($M359,-1,0)),OFFSET(R359,-1,0),
    $O359*VLOOKUP($M359,$AN:$BA,MATCH($AX$1,$AN$1:$BA$1,0),0)),
"그외없음")))))))</f>
        <v>삭제</v>
      </c>
      <c r="S359" t="str">
        <f ca="1">IF(OR(ISNUMBER(N359),N359="삭제"),"",
IF(LEFT(N359,5)="Equip",
  IF($BN$1&lt;VLOOKUP(N359,[1]EquipTable!$1:$1048576,MATCH("업데이트순번",[1]EquipTable!$1:$1,0),0),"업데이트순번이상",""),
IF(LEFT(N359,5)="Actor",
  IF($BW$1&lt;VLOOKUP(N359,[2]ActorTable!$1:$1048576,MATCH("업데이트순번",[2]ActorTable!$1:$1,0),0),"업데이트순번이상",""),
"그외없음")))</f>
        <v/>
      </c>
      <c r="T359">
        <f t="shared" ca="1" si="104"/>
        <v>0</v>
      </c>
      <c r="AA359" t="str">
        <f t="shared" ca="1" si="105"/>
        <v/>
      </c>
      <c r="AH359" t="str">
        <f t="shared" si="106"/>
        <v/>
      </c>
      <c r="AI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
      </c>
      <c r="AJ359">
        <v>1</v>
      </c>
      <c r="AK359"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tp":"fl4","vl":"Actor1002","cn":1,"pt":"DI","pp":50,"pr":34},{"dy":7,"sl":11,"tp":"fl4","vl":"Actor1002","cn":1,"pt":"DI","pp":50,"pr":34},{"dy":8,"sl":11},{"dy":9,"sl":11},{"dy":10,"sl":11},{"dy":11,"sl":11},{"dy":12,"sl":11},{"dy":13,"sl":11},{"dy":14,"sl":11},{"dy":15,"sl":11},{"dy":16,"sl":11},{"dy":17,"sl":11}</v>
      </c>
      <c r="AL359" t="str">
        <f t="shared" ca="1" si="107"/>
        <v>{"dy":17,"sl":11}</v>
      </c>
    </row>
    <row r="360" spans="1:38">
      <c r="A360">
        <v>18</v>
      </c>
      <c r="B360">
        <v>11</v>
      </c>
      <c r="C360">
        <f t="shared" si="99"/>
        <v>2</v>
      </c>
      <c r="D360">
        <f t="shared" ca="1" si="111"/>
        <v>0.95191024807897839</v>
      </c>
      <c r="E360">
        <f t="shared" ca="1" si="111"/>
        <v>0.67328360828829947</v>
      </c>
      <c r="F360">
        <f t="shared" ca="1" si="111"/>
        <v>0.43418183740183458</v>
      </c>
      <c r="G360">
        <f t="shared" ca="1" si="111"/>
        <v>0.48110336450293156</v>
      </c>
      <c r="H360">
        <f t="shared" ca="1" si="111"/>
        <v>0.12737782233653061</v>
      </c>
      <c r="I360">
        <f t="shared" ca="1" si="111"/>
        <v>0.29542682558223998</v>
      </c>
      <c r="M360" t="str">
        <f t="shared" ca="1" si="101"/>
        <v>삭제</v>
      </c>
      <c r="N360" t="str">
        <f t="shared" ca="1" si="102"/>
        <v>삭제</v>
      </c>
      <c r="O360" t="str">
        <f t="shared" ca="1" si="103"/>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INT(VLOOKUP($M360,$AN:$BA,MATCH($AX$1,$AN$1:$BA$1,0),0)*(VLOOKUP($N360,[2]ActorTable!$1:$1048576,MATCH("표준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VLOOKUP($M360,$AN:$BA,MATCH($AZ$1,$AN$1:$BA$1,0),0)+INT($H360*(VLOOKUP($M360,$AN:$BA,MATCH($BA$1,$AN$1:$BA$1,0),0)-VLOOKUP($M360,$AN:$BA,MATCH($AZ$1,$AN$1:$BA$1,0),0)+1))),
IF($M360="지정 캐릭터 PP",
  IF(AND(OR($B360=10,$B360=11),$M360=OFFSET($M360,-1,0)),OFFSET(Q360,-1,0),
    INT($O360*VLOOKUP($M360,$AN:$BA,MATCH($AX$1,$AN$1:$BA$1,0),0)*IF($O360&lt;=15,1,1+($O360-15)^0.5/8)*CHOOSE(MID($N360,7,1)+1,1,1.25,2))),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영웅등급"),VLOOKUP($M360,$AN:$BA,MATCH($AX$1,$AN$1:$BA$1,0),0),
IF(OR($M360="지정 캐릭터",IF(ISERROR(FIND("지정 캐릭터 LBP",$M360)),0,1)),
  IF(AND(OR($B360=10,$B360=11),$M360=OFFSET($M360,-1,0)),OFFSET(R360,-1,0),
    INT(VLOOKUP($M360,$AN:$BA,MATCH($AX$1,$AN$1:$BA$1,0),0)*(VLOOKUP($N360,[2]ActorTable!$1:$1048576,MATCH("표준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VLOOKUP($M360,$AN:$BA,MATCH($AX$1,$AN$1:$BA$1,0),0)+INT($I360*(VLOOKUP($M360,$AN:$BA,MATCH($AY$1,$AN$1:$BA$1,0),0)-VLOOKUP($M360,$AN:$BA,MATCH($AX$1,$AN$1:$BA$1,0),0)+1))),
IF($M360="지정 캐릭터 PP",
  IF(AND(OR($B360=10,$B360=11),$M360=OFFSET($M360,-1,0)),OFFSET(R360,-1,0),
    INT($O360*VLOOKUP($M360,$AN:$BA,MATCH($AX$1,$AN$1:$BA$1,0),0)*IF($O360&lt;=15,1,1+($O360-15)^0.5/8)*CHOOSE(MID($N360,7,1)+1,1,1.25,2)*(VLOOKUP($M360,$AN:$BA,MATCH($AY$1,$AN$1:$BA$1,0),0)+$I360*(VLOOKUP($M360,$AN:$BA,MATCH($AZ$1,$AN$1:$BA$1,0),0)-VLOOKUP($M360,$AN:$BA,MATCH($AY$1,$AN$1:$BA$1,0),0))))),
IF(OR($M360="안 지정 캐릭터 PP 일반등급",$M360="안 지정 캐릭터 PP 영웅등급"),
  IF(AND(OR($B360=10,$B360=11),$M360=OFFSET($M360,-1,0)),OFFSET(R360,-1,0),
    $O360*VLOOKUP($M360,$AN:$BA,MATCH($AX$1,$AN$1:$BA$1,0),0)),
"그외없음")))))))</f>
        <v>삭제</v>
      </c>
      <c r="S360" t="str">
        <f ca="1">IF(OR(ISNUMBER(N360),N360="삭제"),"",
IF(LEFT(N360,5)="Equip",
  IF($BN$1&lt;VLOOKUP(N360,[1]EquipTable!$1:$1048576,MATCH("업데이트순번",[1]EquipTable!$1:$1,0),0),"업데이트순번이상",""),
IF(LEFT(N360,5)="Actor",
  IF($BW$1&lt;VLOOKUP(N360,[2]ActorTable!$1:$1048576,MATCH("업데이트순번",[2]ActorTable!$1:$1,0),0),"업데이트순번이상",""),
"그외없음")))</f>
        <v/>
      </c>
      <c r="T360">
        <f t="shared" ca="1" si="104"/>
        <v>0</v>
      </c>
      <c r="AA360" t="str">
        <f t="shared" ca="1" si="105"/>
        <v/>
      </c>
      <c r="AH360" t="str">
        <f t="shared" si="106"/>
        <v/>
      </c>
      <c r="AI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
      </c>
      <c r="AJ360">
        <v>1</v>
      </c>
      <c r="AK360"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tp":"fl4","vl":"Actor1002","cn":1,"pt":"DI","pp":50,"pr":34},{"dy":7,"sl":11,"tp":"fl4","vl":"Actor1002","cn":1,"pt":"DI","pp":50,"pr":34},{"dy":8,"sl":11},{"dy":9,"sl":11},{"dy":10,"sl":11},{"dy":11,"sl":11},{"dy":12,"sl":11},{"dy":13,"sl":11},{"dy":14,"sl":11},{"dy":15,"sl":11},{"dy":16,"sl":11},{"dy":17,"sl":11},{"dy":18,"sl":11}</v>
      </c>
      <c r="AL360" t="str">
        <f t="shared" ca="1" si="107"/>
        <v>{"dy":18,"sl":11}</v>
      </c>
    </row>
    <row r="361" spans="1:38">
      <c r="A361">
        <v>19</v>
      </c>
      <c r="B361">
        <v>11</v>
      </c>
      <c r="C361">
        <f t="shared" si="99"/>
        <v>2</v>
      </c>
      <c r="D361">
        <f t="shared" ca="1" si="111"/>
        <v>0.78194240789736158</v>
      </c>
      <c r="E361">
        <f t="shared" ca="1" si="111"/>
        <v>0.24681071720118986</v>
      </c>
      <c r="F361">
        <f t="shared" ca="1" si="111"/>
        <v>0.28755798392448406</v>
      </c>
      <c r="G361">
        <f t="shared" ca="1" si="111"/>
        <v>0.49239559551701229</v>
      </c>
      <c r="H361">
        <f t="shared" ca="1" si="111"/>
        <v>0.4889393758712407</v>
      </c>
      <c r="I361">
        <f t="shared" ca="1" si="111"/>
        <v>0.73848016228662305</v>
      </c>
      <c r="M361" t="str">
        <f t="shared" ca="1" si="101"/>
        <v>삭제</v>
      </c>
      <c r="N361" t="str">
        <f t="shared" ca="1" si="102"/>
        <v>삭제</v>
      </c>
      <c r="O361" t="str">
        <f t="shared" ca="1" si="103"/>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INT(VLOOKUP($M361,$AN:$BA,MATCH($AX$1,$AN$1:$BA$1,0),0)*(VLOOKUP($N361,[2]ActorTable!$1:$1048576,MATCH("표준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VLOOKUP($M361,$AN:$BA,MATCH($AZ$1,$AN$1:$BA$1,0),0)+INT($H361*(VLOOKUP($M361,$AN:$BA,MATCH($BA$1,$AN$1:$BA$1,0),0)-VLOOKUP($M361,$AN:$BA,MATCH($AZ$1,$AN$1:$BA$1,0),0)+1))),
IF($M361="지정 캐릭터 PP",
  IF(AND(OR($B361=10,$B361=11),$M361=OFFSET($M361,-1,0)),OFFSET(Q361,-1,0),
    INT($O361*VLOOKUP($M361,$AN:$BA,MATCH($AX$1,$AN$1:$BA$1,0),0)*IF($O361&lt;=15,1,1+($O361-15)^0.5/8)*CHOOSE(MID($N361,7,1)+1,1,1.25,2))),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영웅등급"),VLOOKUP($M361,$AN:$BA,MATCH($AX$1,$AN$1:$BA$1,0),0),
IF(OR($M361="지정 캐릭터",IF(ISERROR(FIND("지정 캐릭터 LBP",$M361)),0,1)),
  IF(AND(OR($B361=10,$B361=11),$M361=OFFSET($M361,-1,0)),OFFSET(R361,-1,0),
    INT(VLOOKUP($M361,$AN:$BA,MATCH($AX$1,$AN$1:$BA$1,0),0)*(VLOOKUP($N361,[2]ActorTable!$1:$1048576,MATCH("표준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VLOOKUP($M361,$AN:$BA,MATCH($AX$1,$AN$1:$BA$1,0),0)+INT($I361*(VLOOKUP($M361,$AN:$BA,MATCH($AY$1,$AN$1:$BA$1,0),0)-VLOOKUP($M361,$AN:$BA,MATCH($AX$1,$AN$1:$BA$1,0),0)+1))),
IF($M361="지정 캐릭터 PP",
  IF(AND(OR($B361=10,$B361=11),$M361=OFFSET($M361,-1,0)),OFFSET(R361,-1,0),
    INT($O361*VLOOKUP($M361,$AN:$BA,MATCH($AX$1,$AN$1:$BA$1,0),0)*IF($O361&lt;=15,1,1+($O361-15)^0.5/8)*CHOOSE(MID($N361,7,1)+1,1,1.25,2)*(VLOOKUP($M361,$AN:$BA,MATCH($AY$1,$AN$1:$BA$1,0),0)+$I361*(VLOOKUP($M361,$AN:$BA,MATCH($AZ$1,$AN$1:$BA$1,0),0)-VLOOKUP($M361,$AN:$BA,MATCH($AY$1,$AN$1:$BA$1,0),0))))),
IF(OR($M361="안 지정 캐릭터 PP 일반등급",$M361="안 지정 캐릭터 PP 영웅등급"),
  IF(AND(OR($B361=10,$B361=11),$M361=OFFSET($M361,-1,0)),OFFSET(R361,-1,0),
    $O361*VLOOKUP($M361,$AN:$BA,MATCH($AX$1,$AN$1:$BA$1,0),0)),
"그외없음")))))))</f>
        <v>삭제</v>
      </c>
      <c r="S361" t="str">
        <f ca="1">IF(OR(ISNUMBER(N361),N361="삭제"),"",
IF(LEFT(N361,5)="Equip",
  IF($BN$1&lt;VLOOKUP(N361,[1]EquipTable!$1:$1048576,MATCH("업데이트순번",[1]EquipTable!$1:$1,0),0),"업데이트순번이상",""),
IF(LEFT(N361,5)="Actor",
  IF($BW$1&lt;VLOOKUP(N361,[2]ActorTable!$1:$1048576,MATCH("업데이트순번",[2]ActorTable!$1:$1,0),0),"업데이트순번이상",""),
"그외없음")))</f>
        <v/>
      </c>
      <c r="T361">
        <f t="shared" ca="1" si="104"/>
        <v>0</v>
      </c>
      <c r="AA361" t="str">
        <f t="shared" ca="1" si="105"/>
        <v/>
      </c>
      <c r="AH361" t="str">
        <f t="shared" si="106"/>
        <v/>
      </c>
      <c r="AI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
      </c>
      <c r="AJ361">
        <v>1</v>
      </c>
      <c r="AK361"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tp":"fl4","vl":"Actor1002","cn":1,"pt":"DI","pp":50,"pr":34},{"dy":7,"sl":11,"tp":"fl4","vl":"Actor1002","cn":1,"pt":"DI","pp":50,"pr":34},{"dy":8,"sl":11},{"dy":9,"sl":11},{"dy":10,"sl":11},{"dy":11,"sl":11},{"dy":12,"sl":11},{"dy":13,"sl":11},{"dy":14,"sl":11},{"dy":15,"sl":11},{"dy":16,"sl":11},{"dy":17,"sl":11},{"dy":18,"sl":11},{"dy":19,"sl":11}</v>
      </c>
      <c r="AL361" t="str">
        <f t="shared" ca="1" si="107"/>
        <v>{"dy":19,"sl":11}</v>
      </c>
    </row>
    <row r="362" spans="1:38">
      <c r="A362">
        <v>20</v>
      </c>
      <c r="B362">
        <v>11</v>
      </c>
      <c r="C362">
        <f t="shared" si="99"/>
        <v>2</v>
      </c>
      <c r="D362">
        <f t="shared" ref="D362:I373" ca="1" si="112">RAND()</f>
        <v>0.62262960653499999</v>
      </c>
      <c r="E362">
        <f t="shared" ca="1" si="112"/>
        <v>0.29762173273861436</v>
      </c>
      <c r="F362">
        <f t="shared" ca="1" si="112"/>
        <v>0.96915421305734528</v>
      </c>
      <c r="G362">
        <f t="shared" ca="1" si="112"/>
        <v>0.22003634704642461</v>
      </c>
      <c r="H362">
        <f t="shared" ca="1" si="112"/>
        <v>0.96930149269951826</v>
      </c>
      <c r="I362">
        <f t="shared" ca="1" si="112"/>
        <v>0.27173491788070414</v>
      </c>
      <c r="M362" t="str">
        <f t="shared" ca="1" si="101"/>
        <v>삭제</v>
      </c>
      <c r="N362" t="str">
        <f t="shared" ca="1" si="102"/>
        <v>삭제</v>
      </c>
      <c r="O362" t="str">
        <f t="shared" ca="1" si="103"/>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INT(VLOOKUP($M362,$AN:$BA,MATCH($AX$1,$AN$1:$BA$1,0),0)*(VLOOKUP($N362,[2]ActorTable!$1:$1048576,MATCH("표준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VLOOKUP($M362,$AN:$BA,MATCH($AZ$1,$AN$1:$BA$1,0),0)+INT($H362*(VLOOKUP($M362,$AN:$BA,MATCH($BA$1,$AN$1:$BA$1,0),0)-VLOOKUP($M362,$AN:$BA,MATCH($AZ$1,$AN$1:$BA$1,0),0)+1))),
IF($M362="지정 캐릭터 PP",
  IF(AND(OR($B362=10,$B362=11),$M362=OFFSET($M362,-1,0)),OFFSET(Q362,-1,0),
    INT($O362*VLOOKUP($M362,$AN:$BA,MATCH($AX$1,$AN$1:$BA$1,0),0)*IF($O362&lt;=15,1,1+($O362-15)^0.5/8)*CHOOSE(MID($N362,7,1)+1,1,1.25,2))),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영웅등급"),VLOOKUP($M362,$AN:$BA,MATCH($AX$1,$AN$1:$BA$1,0),0),
IF(OR($M362="지정 캐릭터",IF(ISERROR(FIND("지정 캐릭터 LBP",$M362)),0,1)),
  IF(AND(OR($B362=10,$B362=11),$M362=OFFSET($M362,-1,0)),OFFSET(R362,-1,0),
    INT(VLOOKUP($M362,$AN:$BA,MATCH($AX$1,$AN$1:$BA$1,0),0)*(VLOOKUP($N362,[2]ActorTable!$1:$1048576,MATCH("표준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VLOOKUP($M362,$AN:$BA,MATCH($AX$1,$AN$1:$BA$1,0),0)+INT($I362*(VLOOKUP($M362,$AN:$BA,MATCH($AY$1,$AN$1:$BA$1,0),0)-VLOOKUP($M362,$AN:$BA,MATCH($AX$1,$AN$1:$BA$1,0),0)+1))),
IF($M362="지정 캐릭터 PP",
  IF(AND(OR($B362=10,$B362=11),$M362=OFFSET($M362,-1,0)),OFFSET(R362,-1,0),
    INT($O362*VLOOKUP($M362,$AN:$BA,MATCH($AX$1,$AN$1:$BA$1,0),0)*IF($O362&lt;=15,1,1+($O362-15)^0.5/8)*CHOOSE(MID($N362,7,1)+1,1,1.25,2)*(VLOOKUP($M362,$AN:$BA,MATCH($AY$1,$AN$1:$BA$1,0),0)+$I362*(VLOOKUP($M362,$AN:$BA,MATCH($AZ$1,$AN$1:$BA$1,0),0)-VLOOKUP($M362,$AN:$BA,MATCH($AY$1,$AN$1:$BA$1,0),0))))),
IF(OR($M362="안 지정 캐릭터 PP 일반등급",$M362="안 지정 캐릭터 PP 영웅등급"),
  IF(AND(OR($B362=10,$B362=11),$M362=OFFSET($M362,-1,0)),OFFSET(R362,-1,0),
    $O362*VLOOKUP($M362,$AN:$BA,MATCH($AX$1,$AN$1:$BA$1,0),0)),
"그외없음")))))))</f>
        <v>삭제</v>
      </c>
      <c r="S362" t="str">
        <f ca="1">IF(OR(ISNUMBER(N362),N362="삭제"),"",
IF(LEFT(N362,5)="Equip",
  IF($BN$1&lt;VLOOKUP(N362,[1]EquipTable!$1:$1048576,MATCH("업데이트순번",[1]EquipTable!$1:$1,0),0),"업데이트순번이상",""),
IF(LEFT(N362,5)="Actor",
  IF($BW$1&lt;VLOOKUP(N362,[2]ActorTable!$1:$1048576,MATCH("업데이트순번",[2]ActorTable!$1:$1,0),0),"업데이트순번이상",""),
"그외없음")))</f>
        <v/>
      </c>
      <c r="T362">
        <f t="shared" ca="1" si="104"/>
        <v>0</v>
      </c>
      <c r="AA362" t="str">
        <f t="shared" ca="1" si="105"/>
        <v/>
      </c>
      <c r="AH362" t="str">
        <f t="shared" si="106"/>
        <v/>
      </c>
      <c r="AI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
      </c>
      <c r="AJ362">
        <v>1</v>
      </c>
      <c r="AK362"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tp":"fl4","vl":"Actor1002","cn":1,"pt":"DI","pp":50,"pr":34},{"dy":7,"sl":11,"tp":"fl4","vl":"Actor1002","cn":1,"pt":"DI","pp":50,"pr":34},{"dy":8,"sl":11},{"dy":9,"sl":11},{"dy":10,"sl":11},{"dy":11,"sl":11},{"dy":12,"sl":11},{"dy":13,"sl":11},{"dy":14,"sl":11},{"dy":15,"sl":11},{"dy":16,"sl":11},{"dy":17,"sl":11},{"dy":18,"sl":11},{"dy":19,"sl":11},{"dy":20,"sl":11}</v>
      </c>
      <c r="AL362" t="str">
        <f t="shared" ca="1" si="107"/>
        <v>{"dy":20,"sl":11}</v>
      </c>
    </row>
    <row r="363" spans="1:38">
      <c r="A363">
        <v>21</v>
      </c>
      <c r="B363">
        <v>11</v>
      </c>
      <c r="C363">
        <f t="shared" si="99"/>
        <v>2</v>
      </c>
      <c r="D363">
        <f t="shared" ca="1" si="112"/>
        <v>0.63210142166515182</v>
      </c>
      <c r="E363">
        <f t="shared" ca="1" si="112"/>
        <v>1.5999662472180765E-2</v>
      </c>
      <c r="F363">
        <f t="shared" ca="1" si="112"/>
        <v>0.18792110996628253</v>
      </c>
      <c r="G363">
        <f t="shared" ca="1" si="112"/>
        <v>0.74151436108146618</v>
      </c>
      <c r="H363">
        <f t="shared" ca="1" si="112"/>
        <v>0.790047900215194</v>
      </c>
      <c r="I363">
        <f t="shared" ca="1" si="112"/>
        <v>0.54225171883394563</v>
      </c>
      <c r="M363" t="str">
        <f t="shared" ca="1" si="101"/>
        <v>삭제</v>
      </c>
      <c r="N363" t="str">
        <f t="shared" ca="1" si="102"/>
        <v>삭제</v>
      </c>
      <c r="O363" t="str">
        <f t="shared" ca="1" si="103"/>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INT(VLOOKUP($M363,$AN:$BA,MATCH($AX$1,$AN$1:$BA$1,0),0)*(VLOOKUP($N363,[2]ActorTable!$1:$1048576,MATCH("표준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VLOOKUP($M363,$AN:$BA,MATCH($AZ$1,$AN$1:$BA$1,0),0)+INT($H363*(VLOOKUP($M363,$AN:$BA,MATCH($BA$1,$AN$1:$BA$1,0),0)-VLOOKUP($M363,$AN:$BA,MATCH($AZ$1,$AN$1:$BA$1,0),0)+1))),
IF($M363="지정 캐릭터 PP",
  IF(AND(OR($B363=10,$B363=11),$M363=OFFSET($M363,-1,0)),OFFSET(Q363,-1,0),
    INT($O363*VLOOKUP($M363,$AN:$BA,MATCH($AX$1,$AN$1:$BA$1,0),0)*IF($O363&lt;=15,1,1+($O363-15)^0.5/8)*CHOOSE(MID($N363,7,1)+1,1,1.25,2))),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영웅등급"),VLOOKUP($M363,$AN:$BA,MATCH($AX$1,$AN$1:$BA$1,0),0),
IF(OR($M363="지정 캐릭터",IF(ISERROR(FIND("지정 캐릭터 LBP",$M363)),0,1)),
  IF(AND(OR($B363=10,$B363=11),$M363=OFFSET($M363,-1,0)),OFFSET(R363,-1,0),
    INT(VLOOKUP($M363,$AN:$BA,MATCH($AX$1,$AN$1:$BA$1,0),0)*(VLOOKUP($N363,[2]ActorTable!$1:$1048576,MATCH("표준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VLOOKUP($M363,$AN:$BA,MATCH($AX$1,$AN$1:$BA$1,0),0)+INT($I363*(VLOOKUP($M363,$AN:$BA,MATCH($AY$1,$AN$1:$BA$1,0),0)-VLOOKUP($M363,$AN:$BA,MATCH($AX$1,$AN$1:$BA$1,0),0)+1))),
IF($M363="지정 캐릭터 PP",
  IF(AND(OR($B363=10,$B363=11),$M363=OFFSET($M363,-1,0)),OFFSET(R363,-1,0),
    INT($O363*VLOOKUP($M363,$AN:$BA,MATCH($AX$1,$AN$1:$BA$1,0),0)*IF($O363&lt;=15,1,1+($O363-15)^0.5/8)*CHOOSE(MID($N363,7,1)+1,1,1.25,2)*(VLOOKUP($M363,$AN:$BA,MATCH($AY$1,$AN$1:$BA$1,0),0)+$I363*(VLOOKUP($M363,$AN:$BA,MATCH($AZ$1,$AN$1:$BA$1,0),0)-VLOOKUP($M363,$AN:$BA,MATCH($AY$1,$AN$1:$BA$1,0),0))))),
IF(OR($M363="안 지정 캐릭터 PP 일반등급",$M363="안 지정 캐릭터 PP 영웅등급"),
  IF(AND(OR($B363=10,$B363=11),$M363=OFFSET($M363,-1,0)),OFFSET(R363,-1,0),
    $O363*VLOOKUP($M363,$AN:$BA,MATCH($AX$1,$AN$1:$BA$1,0),0)),
"그외없음")))))))</f>
        <v>삭제</v>
      </c>
      <c r="S363" t="str">
        <f ca="1">IF(OR(ISNUMBER(N363),N363="삭제"),"",
IF(LEFT(N363,5)="Equip",
  IF($BN$1&lt;VLOOKUP(N363,[1]EquipTable!$1:$1048576,MATCH("업데이트순번",[1]EquipTable!$1:$1,0),0),"업데이트순번이상",""),
IF(LEFT(N363,5)="Actor",
  IF($BW$1&lt;VLOOKUP(N363,[2]ActorTable!$1:$1048576,MATCH("업데이트순번",[2]ActorTable!$1:$1,0),0),"업데이트순번이상",""),
"그외없음")))</f>
        <v/>
      </c>
      <c r="T363">
        <f t="shared" ca="1" si="104"/>
        <v>0</v>
      </c>
      <c r="AA363" t="str">
        <f t="shared" ca="1" si="105"/>
        <v/>
      </c>
      <c r="AH363" t="str">
        <f t="shared" si="106"/>
        <v/>
      </c>
      <c r="AI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
      </c>
      <c r="AJ363">
        <v>1</v>
      </c>
      <c r="AK363"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tp":"fl4","vl":"Actor1002","cn":1,"pt":"DI","pp":50,"pr":34},{"dy":7,"sl":11,"tp":"fl4","vl":"Actor1002","cn":1,"pt":"DI","pp":50,"pr":34},{"dy":8,"sl":11},{"dy":9,"sl":11},{"dy":10,"sl":11},{"dy":11,"sl":11},{"dy":12,"sl":11},{"dy":13,"sl":11},{"dy":14,"sl":11},{"dy":15,"sl":11},{"dy":16,"sl":11},{"dy":17,"sl":11},{"dy":18,"sl":11},{"dy":19,"sl":11},{"dy":20,"sl":11},{"dy":21,"sl":11}</v>
      </c>
      <c r="AL363" t="str">
        <f t="shared" ca="1" si="107"/>
        <v>{"dy":21,"sl":11}</v>
      </c>
    </row>
    <row r="364" spans="1:38">
      <c r="A364">
        <v>22</v>
      </c>
      <c r="B364">
        <v>11</v>
      </c>
      <c r="C364">
        <f t="shared" si="99"/>
        <v>2</v>
      </c>
      <c r="D364">
        <f t="shared" ca="1" si="112"/>
        <v>0.74735162786474141</v>
      </c>
      <c r="E364">
        <f t="shared" ca="1" si="112"/>
        <v>0.24245694342122293</v>
      </c>
      <c r="F364">
        <f t="shared" ca="1" si="112"/>
        <v>0.60352371555164952</v>
      </c>
      <c r="G364">
        <f t="shared" ca="1" si="112"/>
        <v>0.3622404361119933</v>
      </c>
      <c r="H364">
        <f t="shared" ca="1" si="112"/>
        <v>0.72034231468691468</v>
      </c>
      <c r="I364">
        <f t="shared" ca="1" si="112"/>
        <v>0.80990361656605159</v>
      </c>
      <c r="M364" t="str">
        <f t="shared" ca="1" si="101"/>
        <v>삭제</v>
      </c>
      <c r="N364" t="str">
        <f t="shared" ca="1" si="102"/>
        <v>삭제</v>
      </c>
      <c r="O364" t="str">
        <f t="shared" ca="1" si="103"/>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INT(VLOOKUP($M364,$AN:$BA,MATCH($AX$1,$AN$1:$BA$1,0),0)*(VLOOKUP($N364,[2]ActorTable!$1:$1048576,MATCH("표준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VLOOKUP($M364,$AN:$BA,MATCH($AZ$1,$AN$1:$BA$1,0),0)+INT($H364*(VLOOKUP($M364,$AN:$BA,MATCH($BA$1,$AN$1:$BA$1,0),0)-VLOOKUP($M364,$AN:$BA,MATCH($AZ$1,$AN$1:$BA$1,0),0)+1))),
IF($M364="지정 캐릭터 PP",
  IF(AND(OR($B364=10,$B364=11),$M364=OFFSET($M364,-1,0)),OFFSET(Q364,-1,0),
    INT($O364*VLOOKUP($M364,$AN:$BA,MATCH($AX$1,$AN$1:$BA$1,0),0)*IF($O364&lt;=15,1,1+($O364-15)^0.5/8)*CHOOSE(MID($N364,7,1)+1,1,1.25,2))),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영웅등급"),VLOOKUP($M364,$AN:$BA,MATCH($AX$1,$AN$1:$BA$1,0),0),
IF(OR($M364="지정 캐릭터",IF(ISERROR(FIND("지정 캐릭터 LBP",$M364)),0,1)),
  IF(AND(OR($B364=10,$B364=11),$M364=OFFSET($M364,-1,0)),OFFSET(R364,-1,0),
    INT(VLOOKUP($M364,$AN:$BA,MATCH($AX$1,$AN$1:$BA$1,0),0)*(VLOOKUP($N364,[2]ActorTable!$1:$1048576,MATCH("표준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VLOOKUP($M364,$AN:$BA,MATCH($AX$1,$AN$1:$BA$1,0),0)+INT($I364*(VLOOKUP($M364,$AN:$BA,MATCH($AY$1,$AN$1:$BA$1,0),0)-VLOOKUP($M364,$AN:$BA,MATCH($AX$1,$AN$1:$BA$1,0),0)+1))),
IF($M364="지정 캐릭터 PP",
  IF(AND(OR($B364=10,$B364=11),$M364=OFFSET($M364,-1,0)),OFFSET(R364,-1,0),
    INT($O364*VLOOKUP($M364,$AN:$BA,MATCH($AX$1,$AN$1:$BA$1,0),0)*IF($O364&lt;=15,1,1+($O364-15)^0.5/8)*CHOOSE(MID($N364,7,1)+1,1,1.25,2)*(VLOOKUP($M364,$AN:$BA,MATCH($AY$1,$AN$1:$BA$1,0),0)+$I364*(VLOOKUP($M364,$AN:$BA,MATCH($AZ$1,$AN$1:$BA$1,0),0)-VLOOKUP($M364,$AN:$BA,MATCH($AY$1,$AN$1:$BA$1,0),0))))),
IF(OR($M364="안 지정 캐릭터 PP 일반등급",$M364="안 지정 캐릭터 PP 영웅등급"),
  IF(AND(OR($B364=10,$B364=11),$M364=OFFSET($M364,-1,0)),OFFSET(R364,-1,0),
    $O364*VLOOKUP($M364,$AN:$BA,MATCH($AX$1,$AN$1:$BA$1,0),0)),
"그외없음")))))))</f>
        <v>삭제</v>
      </c>
      <c r="S364" t="str">
        <f ca="1">IF(OR(ISNUMBER(N364),N364="삭제"),"",
IF(LEFT(N364,5)="Equip",
  IF($BN$1&lt;VLOOKUP(N364,[1]EquipTable!$1:$1048576,MATCH("업데이트순번",[1]EquipTable!$1:$1,0),0),"업데이트순번이상",""),
IF(LEFT(N364,5)="Actor",
  IF($BW$1&lt;VLOOKUP(N364,[2]ActorTable!$1:$1048576,MATCH("업데이트순번",[2]ActorTable!$1:$1,0),0),"업데이트순번이상",""),
"그외없음")))</f>
        <v/>
      </c>
      <c r="T364">
        <f t="shared" ca="1" si="104"/>
        <v>0</v>
      </c>
      <c r="AA364" t="str">
        <f t="shared" ca="1" si="105"/>
        <v/>
      </c>
      <c r="AH364" t="str">
        <f t="shared" si="106"/>
        <v/>
      </c>
      <c r="AI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
      </c>
      <c r="AJ364">
        <v>1</v>
      </c>
      <c r="AK364"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tp":"fl4","vl":"Actor1002","cn":1,"pt":"DI","pp":50,"pr":34},{"dy":7,"sl":11,"tp":"fl4","vl":"Actor1002","cn":1,"pt":"DI","pp":50,"pr":34},{"dy":8,"sl":11},{"dy":9,"sl":11},{"dy":10,"sl":11},{"dy":11,"sl":11},{"dy":12,"sl":11},{"dy":13,"sl":11},{"dy":14,"sl":11},{"dy":15,"sl":11},{"dy":16,"sl":11},{"dy":17,"sl":11},{"dy":18,"sl":11},{"dy":19,"sl":11},{"dy":20,"sl":11},{"dy":21,"sl":11},{"dy":22,"sl":11}</v>
      </c>
      <c r="AL364" t="str">
        <f t="shared" ca="1" si="107"/>
        <v>{"dy":22,"sl":11}</v>
      </c>
    </row>
    <row r="365" spans="1:38">
      <c r="A365">
        <v>23</v>
      </c>
      <c r="B365">
        <v>11</v>
      </c>
      <c r="C365">
        <f t="shared" si="99"/>
        <v>2</v>
      </c>
      <c r="D365">
        <f t="shared" ca="1" si="112"/>
        <v>0.48959442168923784</v>
      </c>
      <c r="E365">
        <f t="shared" ca="1" si="112"/>
        <v>0.7018316997642946</v>
      </c>
      <c r="F365">
        <f t="shared" ca="1" si="112"/>
        <v>0.2301007598239333</v>
      </c>
      <c r="G365">
        <f t="shared" ca="1" si="112"/>
        <v>0.1927468270923155</v>
      </c>
      <c r="H365">
        <f t="shared" ca="1" si="112"/>
        <v>0.11114952716119353</v>
      </c>
      <c r="I365">
        <f t="shared" ca="1" si="112"/>
        <v>0.77722216228648</v>
      </c>
      <c r="M365" t="str">
        <f t="shared" ca="1" si="101"/>
        <v>삭제</v>
      </c>
      <c r="N365" t="str">
        <f t="shared" ca="1" si="102"/>
        <v>삭제</v>
      </c>
      <c r="O365" t="str">
        <f t="shared" ca="1" si="103"/>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INT(VLOOKUP($M365,$AN:$BA,MATCH($AX$1,$AN$1:$BA$1,0),0)*(VLOOKUP($N365,[2]ActorTable!$1:$1048576,MATCH("표준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VLOOKUP($M365,$AN:$BA,MATCH($AZ$1,$AN$1:$BA$1,0),0)+INT($H365*(VLOOKUP($M365,$AN:$BA,MATCH($BA$1,$AN$1:$BA$1,0),0)-VLOOKUP($M365,$AN:$BA,MATCH($AZ$1,$AN$1:$BA$1,0),0)+1))),
IF($M365="지정 캐릭터 PP",
  IF(AND(OR($B365=10,$B365=11),$M365=OFFSET($M365,-1,0)),OFFSET(Q365,-1,0),
    INT($O365*VLOOKUP($M365,$AN:$BA,MATCH($AX$1,$AN$1:$BA$1,0),0)*IF($O365&lt;=15,1,1+($O365-15)^0.5/8)*CHOOSE(MID($N365,7,1)+1,1,1.25,2))),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영웅등급"),VLOOKUP($M365,$AN:$BA,MATCH($AX$1,$AN$1:$BA$1,0),0),
IF(OR($M365="지정 캐릭터",IF(ISERROR(FIND("지정 캐릭터 LBP",$M365)),0,1)),
  IF(AND(OR($B365=10,$B365=11),$M365=OFFSET($M365,-1,0)),OFFSET(R365,-1,0),
    INT(VLOOKUP($M365,$AN:$BA,MATCH($AX$1,$AN$1:$BA$1,0),0)*(VLOOKUP($N365,[2]ActorTable!$1:$1048576,MATCH("표준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VLOOKUP($M365,$AN:$BA,MATCH($AX$1,$AN$1:$BA$1,0),0)+INT($I365*(VLOOKUP($M365,$AN:$BA,MATCH($AY$1,$AN$1:$BA$1,0),0)-VLOOKUP($M365,$AN:$BA,MATCH($AX$1,$AN$1:$BA$1,0),0)+1))),
IF($M365="지정 캐릭터 PP",
  IF(AND(OR($B365=10,$B365=11),$M365=OFFSET($M365,-1,0)),OFFSET(R365,-1,0),
    INT($O365*VLOOKUP($M365,$AN:$BA,MATCH($AX$1,$AN$1:$BA$1,0),0)*IF($O365&lt;=15,1,1+($O365-15)^0.5/8)*CHOOSE(MID($N365,7,1)+1,1,1.25,2)*(VLOOKUP($M365,$AN:$BA,MATCH($AY$1,$AN$1:$BA$1,0),0)+$I365*(VLOOKUP($M365,$AN:$BA,MATCH($AZ$1,$AN$1:$BA$1,0),0)-VLOOKUP($M365,$AN:$BA,MATCH($AY$1,$AN$1:$BA$1,0),0))))),
IF(OR($M365="안 지정 캐릭터 PP 일반등급",$M365="안 지정 캐릭터 PP 영웅등급"),
  IF(AND(OR($B365=10,$B365=11),$M365=OFFSET($M365,-1,0)),OFFSET(R365,-1,0),
    $O365*VLOOKUP($M365,$AN:$BA,MATCH($AX$1,$AN$1:$BA$1,0),0)),
"그외없음")))))))</f>
        <v>삭제</v>
      </c>
      <c r="S365" t="str">
        <f ca="1">IF(OR(ISNUMBER(N365),N365="삭제"),"",
IF(LEFT(N365,5)="Equip",
  IF($BN$1&lt;VLOOKUP(N365,[1]EquipTable!$1:$1048576,MATCH("업데이트순번",[1]EquipTable!$1:$1,0),0),"업데이트순번이상",""),
IF(LEFT(N365,5)="Actor",
  IF($BW$1&lt;VLOOKUP(N365,[2]ActorTable!$1:$1048576,MATCH("업데이트순번",[2]ActorTable!$1:$1,0),0),"업데이트순번이상",""),
"그외없음")))</f>
        <v/>
      </c>
      <c r="T365">
        <f t="shared" ca="1" si="104"/>
        <v>0</v>
      </c>
      <c r="AA365" t="str">
        <f t="shared" ca="1" si="105"/>
        <v/>
      </c>
      <c r="AH365" t="str">
        <f t="shared" si="106"/>
        <v/>
      </c>
      <c r="AI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
      </c>
      <c r="AJ365">
        <v>1</v>
      </c>
      <c r="AK365"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tp":"fl4","vl":"Actor1002","cn":1,"pt":"DI","pp":50,"pr":34},{"dy":7,"sl":11,"tp":"fl4","vl":"Actor1002","cn":1,"pt":"DI","pp":50,"pr":34},{"dy":8,"sl":11},{"dy":9,"sl":11},{"dy":10,"sl":11},{"dy":11,"sl":11},{"dy":12,"sl":11},{"dy":13,"sl":11},{"dy":14,"sl":11},{"dy":15,"sl":11},{"dy":16,"sl":11},{"dy":17,"sl":11},{"dy":18,"sl":11},{"dy":19,"sl":11},{"dy":20,"sl":11},{"dy":21,"sl":11},{"dy":22,"sl":11},{"dy":23,"sl":11}</v>
      </c>
      <c r="AL365" t="str">
        <f t="shared" ca="1" si="107"/>
        <v>{"dy":23,"sl":11}</v>
      </c>
    </row>
    <row r="366" spans="1:38">
      <c r="A366">
        <v>24</v>
      </c>
      <c r="B366">
        <v>11</v>
      </c>
      <c r="C366">
        <f t="shared" si="99"/>
        <v>2</v>
      </c>
      <c r="D366">
        <f t="shared" ca="1" si="112"/>
        <v>0.78740497783885</v>
      </c>
      <c r="E366">
        <f t="shared" ca="1" si="112"/>
        <v>0.18366569679270606</v>
      </c>
      <c r="F366">
        <f t="shared" ca="1" si="112"/>
        <v>0.97139055787669792</v>
      </c>
      <c r="G366">
        <f t="shared" ca="1" si="112"/>
        <v>0.17772747344590378</v>
      </c>
      <c r="H366">
        <f t="shared" ca="1" si="112"/>
        <v>0.16638140906853671</v>
      </c>
      <c r="I366">
        <f t="shared" ca="1" si="112"/>
        <v>2.8791668760675959E-3</v>
      </c>
      <c r="M366" t="str">
        <f t="shared" ca="1" si="101"/>
        <v>삭제</v>
      </c>
      <c r="N366" t="str">
        <f t="shared" ca="1" si="102"/>
        <v>삭제</v>
      </c>
      <c r="O366" t="str">
        <f t="shared" ca="1" si="103"/>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INT(VLOOKUP($M366,$AN:$BA,MATCH($AX$1,$AN$1:$BA$1,0),0)*(VLOOKUP($N366,[2]ActorTable!$1:$1048576,MATCH("표준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VLOOKUP($M366,$AN:$BA,MATCH($AZ$1,$AN$1:$BA$1,0),0)+INT($H366*(VLOOKUP($M366,$AN:$BA,MATCH($BA$1,$AN$1:$BA$1,0),0)-VLOOKUP($M366,$AN:$BA,MATCH($AZ$1,$AN$1:$BA$1,0),0)+1))),
IF($M366="지정 캐릭터 PP",
  IF(AND(OR($B366=10,$B366=11),$M366=OFFSET($M366,-1,0)),OFFSET(Q366,-1,0),
    INT($O366*VLOOKUP($M366,$AN:$BA,MATCH($AX$1,$AN$1:$BA$1,0),0)*IF($O366&lt;=15,1,1+($O366-15)^0.5/8)*CHOOSE(MID($N366,7,1)+1,1,1.25,2))),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영웅등급"),VLOOKUP($M366,$AN:$BA,MATCH($AX$1,$AN$1:$BA$1,0),0),
IF(OR($M366="지정 캐릭터",IF(ISERROR(FIND("지정 캐릭터 LBP",$M366)),0,1)),
  IF(AND(OR($B366=10,$B366=11),$M366=OFFSET($M366,-1,0)),OFFSET(R366,-1,0),
    INT(VLOOKUP($M366,$AN:$BA,MATCH($AX$1,$AN$1:$BA$1,0),0)*(VLOOKUP($N366,[2]ActorTable!$1:$1048576,MATCH("표준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VLOOKUP($M366,$AN:$BA,MATCH($AX$1,$AN$1:$BA$1,0),0)+INT($I366*(VLOOKUP($M366,$AN:$BA,MATCH($AY$1,$AN$1:$BA$1,0),0)-VLOOKUP($M366,$AN:$BA,MATCH($AX$1,$AN$1:$BA$1,0),0)+1))),
IF($M366="지정 캐릭터 PP",
  IF(AND(OR($B366=10,$B366=11),$M366=OFFSET($M366,-1,0)),OFFSET(R366,-1,0),
    INT($O366*VLOOKUP($M366,$AN:$BA,MATCH($AX$1,$AN$1:$BA$1,0),0)*IF($O366&lt;=15,1,1+($O366-15)^0.5/8)*CHOOSE(MID($N366,7,1)+1,1,1.25,2)*(VLOOKUP($M366,$AN:$BA,MATCH($AY$1,$AN$1:$BA$1,0),0)+$I366*(VLOOKUP($M366,$AN:$BA,MATCH($AZ$1,$AN$1:$BA$1,0),0)-VLOOKUP($M366,$AN:$BA,MATCH($AY$1,$AN$1:$BA$1,0),0))))),
IF(OR($M366="안 지정 캐릭터 PP 일반등급",$M366="안 지정 캐릭터 PP 영웅등급"),
  IF(AND(OR($B366=10,$B366=11),$M366=OFFSET($M366,-1,0)),OFFSET(R366,-1,0),
    $O366*VLOOKUP($M366,$AN:$BA,MATCH($AX$1,$AN$1:$BA$1,0),0)),
"그외없음")))))))</f>
        <v>삭제</v>
      </c>
      <c r="S366" t="str">
        <f ca="1">IF(OR(ISNUMBER(N366),N366="삭제"),"",
IF(LEFT(N366,5)="Equip",
  IF($BN$1&lt;VLOOKUP(N366,[1]EquipTable!$1:$1048576,MATCH("업데이트순번",[1]EquipTable!$1:$1,0),0),"업데이트순번이상",""),
IF(LEFT(N366,5)="Actor",
  IF($BW$1&lt;VLOOKUP(N366,[2]ActorTable!$1:$1048576,MATCH("업데이트순번",[2]ActorTable!$1:$1,0),0),"업데이트순번이상",""),
"그외없음")))</f>
        <v/>
      </c>
      <c r="T366">
        <f t="shared" ca="1" si="104"/>
        <v>0</v>
      </c>
      <c r="AA366" t="str">
        <f t="shared" ca="1" si="105"/>
        <v/>
      </c>
      <c r="AH366" t="str">
        <f t="shared" si="106"/>
        <v/>
      </c>
      <c r="AI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
      </c>
      <c r="AJ366">
        <v>1</v>
      </c>
      <c r="AK366"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tp":"fl4","vl":"Actor1002","cn":1,"pt":"DI","pp":50,"pr":34},{"dy":7,"sl":11,"tp":"fl4","vl":"Actor1002","cn":1,"pt":"DI","pp":50,"pr":34},{"dy":8,"sl":11},{"dy":9,"sl":11},{"dy":10,"sl":11},{"dy":11,"sl":11},{"dy":12,"sl":11},{"dy":13,"sl":11},{"dy":14,"sl":11},{"dy":15,"sl":11},{"dy":16,"sl":11},{"dy":17,"sl":11},{"dy":18,"sl":11},{"dy":19,"sl":11},{"dy":20,"sl":11},{"dy":21,"sl":11},{"dy":22,"sl":11},{"dy":23,"sl":11},{"dy":24,"sl":11}</v>
      </c>
      <c r="AL366" t="str">
        <f t="shared" ca="1" si="107"/>
        <v>{"dy":24,"sl":11}</v>
      </c>
    </row>
    <row r="367" spans="1:38">
      <c r="A367">
        <v>25</v>
      </c>
      <c r="B367">
        <v>11</v>
      </c>
      <c r="C367">
        <f t="shared" si="99"/>
        <v>2</v>
      </c>
      <c r="D367">
        <f t="shared" ca="1" si="112"/>
        <v>0.12003533229242092</v>
      </c>
      <c r="E367">
        <f t="shared" ca="1" si="112"/>
        <v>0.50391326807564529</v>
      </c>
      <c r="F367">
        <f t="shared" ca="1" si="112"/>
        <v>0.64280746393394916</v>
      </c>
      <c r="G367">
        <f t="shared" ca="1" si="112"/>
        <v>0.64757810151654349</v>
      </c>
      <c r="H367">
        <f t="shared" ca="1" si="112"/>
        <v>3.2599749724555593E-2</v>
      </c>
      <c r="I367">
        <f t="shared" ca="1" si="112"/>
        <v>0.50674301238486852</v>
      </c>
      <c r="M367" t="str">
        <f t="shared" ca="1" si="101"/>
        <v>삭제</v>
      </c>
      <c r="N367" t="str">
        <f t="shared" ca="1" si="102"/>
        <v>삭제</v>
      </c>
      <c r="O367" t="str">
        <f t="shared" ca="1" si="103"/>
        <v>삭제</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INT(VLOOKUP($M367,$AN:$BA,MATCH($AX$1,$AN$1:$BA$1,0),0)*(VLOOKUP($N367,[2]ActorTable!$1:$1048576,MATCH("표준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VLOOKUP($M367,$AN:$BA,MATCH($AZ$1,$AN$1:$BA$1,0),0)+INT($H367*(VLOOKUP($M367,$AN:$BA,MATCH($BA$1,$AN$1:$BA$1,0),0)-VLOOKUP($M367,$AN:$BA,MATCH($AZ$1,$AN$1:$BA$1,0),0)+1))),
IF($M367="지정 캐릭터 PP",
  IF(AND(OR($B367=10,$B367=11),$M367=OFFSET($M367,-1,0)),OFFSET(Q367,-1,0),
    INT($O367*VLOOKUP($M367,$AN:$BA,MATCH($AX$1,$AN$1:$BA$1,0),0)*IF($O367&lt;=15,1,1+($O367-15)^0.5/8)*CHOOSE(MID($N367,7,1)+1,1,1.25,2))),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영웅등급"),VLOOKUP($M367,$AN:$BA,MATCH($AX$1,$AN$1:$BA$1,0),0),
IF(OR($M367="지정 캐릭터",IF(ISERROR(FIND("지정 캐릭터 LBP",$M367)),0,1)),
  IF(AND(OR($B367=10,$B367=11),$M367=OFFSET($M367,-1,0)),OFFSET(R367,-1,0),
    INT(VLOOKUP($M367,$AN:$BA,MATCH($AX$1,$AN$1:$BA$1,0),0)*(VLOOKUP($N367,[2]ActorTable!$1:$1048576,MATCH("표준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VLOOKUP($M367,$AN:$BA,MATCH($AX$1,$AN$1:$BA$1,0),0)+INT($I367*(VLOOKUP($M367,$AN:$BA,MATCH($AY$1,$AN$1:$BA$1,0),0)-VLOOKUP($M367,$AN:$BA,MATCH($AX$1,$AN$1:$BA$1,0),0)+1))),
IF($M367="지정 캐릭터 PP",
  IF(AND(OR($B367=10,$B367=11),$M367=OFFSET($M367,-1,0)),OFFSET(R367,-1,0),
    INT($O367*VLOOKUP($M367,$AN:$BA,MATCH($AX$1,$AN$1:$BA$1,0),0)*IF($O367&lt;=15,1,1+($O367-15)^0.5/8)*CHOOSE(MID($N367,7,1)+1,1,1.25,2)*(VLOOKUP($M367,$AN:$BA,MATCH($AY$1,$AN$1:$BA$1,0),0)+$I367*(VLOOKUP($M367,$AN:$BA,MATCH($AZ$1,$AN$1:$BA$1,0),0)-VLOOKUP($M367,$AN:$BA,MATCH($AY$1,$AN$1:$BA$1,0),0))))),
IF(OR($M367="안 지정 캐릭터 PP 일반등급",$M367="안 지정 캐릭터 PP 영웅등급"),
  IF(AND(OR($B367=10,$B367=11),$M367=OFFSET($M367,-1,0)),OFFSET(R367,-1,0),
    $O367*VLOOKUP($M367,$AN:$BA,MATCH($AX$1,$AN$1:$BA$1,0),0)),
"그외없음")))))))</f>
        <v>삭제</v>
      </c>
      <c r="S367" t="str">
        <f ca="1">IF(OR(ISNUMBER(N367),N367="삭제"),"",
IF(LEFT(N367,5)="Equip",
  IF($BN$1&lt;VLOOKUP(N367,[1]EquipTable!$1:$1048576,MATCH("업데이트순번",[1]EquipTable!$1:$1,0),0),"업데이트순번이상",""),
IF(LEFT(N367,5)="Actor",
  IF($BW$1&lt;VLOOKUP(N367,[2]ActorTable!$1:$1048576,MATCH("업데이트순번",[2]ActorTable!$1:$1,0),0),"업데이트순번이상",""),
"그외없음")))</f>
        <v/>
      </c>
      <c r="T367">
        <f t="shared" ca="1" si="104"/>
        <v>0</v>
      </c>
      <c r="U367" t="s">
        <v>87</v>
      </c>
      <c r="V367" t="s">
        <v>255</v>
      </c>
      <c r="W367">
        <v>144</v>
      </c>
      <c r="X367" t="s">
        <v>133</v>
      </c>
      <c r="Y367">
        <v>45</v>
      </c>
      <c r="Z367">
        <v>107</v>
      </c>
      <c r="AA367" t="str">
        <f t="shared" ca="1" si="105"/>
        <v>fp</v>
      </c>
      <c r="AB367" t="s">
        <v>87</v>
      </c>
      <c r="AC367" t="s">
        <v>255</v>
      </c>
      <c r="AD367">
        <v>94</v>
      </c>
      <c r="AE367" t="s">
        <v>133</v>
      </c>
      <c r="AF367">
        <v>29</v>
      </c>
      <c r="AG367">
        <v>71</v>
      </c>
      <c r="AH367" t="str">
        <f t="shared" si="106"/>
        <v/>
      </c>
      <c r="AI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튤린</v>
      </c>
      <c r="AJ367">
        <v>1</v>
      </c>
      <c r="AK367"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tp":"fl4","vl":"Actor1002","cn":1,"pt":"DI","pp":50,"pr":34},{"dy":7,"sl":11,"tp":"fl4","vl":"Actor1002","cn":1,"pt":"DI","pp":50,"pr":34},{"dy":8,"sl":11},{"dy":9,"sl":11},{"dy":10,"sl":11},{"dy":11,"sl":11},{"dy":12,"sl":11},{"dy":13,"sl":11},{"dy":14,"sl":11},{"dy":15,"sl":11},{"dy":16,"sl":11},{"dy":17,"sl":11},{"dy":18,"sl":11},{"dy":19,"sl":11},{"dy":20,"sl":11},{"dy":21,"sl":11},{"dy":22,"sl":11},{"dy":23,"sl":11},{"dy":24,"sl":11},{"dy":25,"sl":11,"tp":"fp","vl":"Actor0037","cn":94,"pt":"DI","pp":29,"pr":71}</v>
      </c>
      <c r="AL367" t="str">
        <f t="shared" ca="1" si="107"/>
        <v>{"dy":25,"sl":11,"tp":"fp","vl":"Actor0037","cn":94,"pt":"DI","pp":29,"pr":71}</v>
      </c>
    </row>
    <row r="368" spans="1:38">
      <c r="A368">
        <v>26</v>
      </c>
      <c r="B368">
        <v>11</v>
      </c>
      <c r="C368">
        <f t="shared" si="99"/>
        <v>2</v>
      </c>
      <c r="D368">
        <f t="shared" ca="1" si="112"/>
        <v>0.10758256790110277</v>
      </c>
      <c r="E368">
        <f t="shared" ca="1" si="112"/>
        <v>0.86648301186499233</v>
      </c>
      <c r="F368">
        <f t="shared" ca="1" si="112"/>
        <v>0.44526614666726017</v>
      </c>
      <c r="G368">
        <f t="shared" ca="1" si="112"/>
        <v>0.15283966265598015</v>
      </c>
      <c r="H368">
        <f t="shared" ca="1" si="112"/>
        <v>0.83599478660722315</v>
      </c>
      <c r="I368">
        <f t="shared" ca="1" si="112"/>
        <v>6.8169121123004772E-2</v>
      </c>
      <c r="M368" t="str">
        <f t="shared" ca="1" si="101"/>
        <v>삭제</v>
      </c>
      <c r="N368" t="str">
        <f t="shared" ca="1" si="102"/>
        <v>삭제</v>
      </c>
      <c r="O368" t="str">
        <f t="shared" ca="1" si="103"/>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INT(VLOOKUP($M368,$AN:$BA,MATCH($AX$1,$AN$1:$BA$1,0),0)*(VLOOKUP($N368,[2]ActorTable!$1:$1048576,MATCH("표준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VLOOKUP($M368,$AN:$BA,MATCH($AZ$1,$AN$1:$BA$1,0),0)+INT($H368*(VLOOKUP($M368,$AN:$BA,MATCH($BA$1,$AN$1:$BA$1,0),0)-VLOOKUP($M368,$AN:$BA,MATCH($AZ$1,$AN$1:$BA$1,0),0)+1))),
IF($M368="지정 캐릭터 PP",
  IF(AND(OR($B368=10,$B368=11),$M368=OFFSET($M368,-1,0)),OFFSET(Q368,-1,0),
    INT($O368*VLOOKUP($M368,$AN:$BA,MATCH($AX$1,$AN$1:$BA$1,0),0)*IF($O368&lt;=15,1,1+($O368-15)^0.5/8)*CHOOSE(MID($N368,7,1)+1,1,1.25,2))),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영웅등급"),VLOOKUP($M368,$AN:$BA,MATCH($AX$1,$AN$1:$BA$1,0),0),
IF(OR($M368="지정 캐릭터",IF(ISERROR(FIND("지정 캐릭터 LBP",$M368)),0,1)),
  IF(AND(OR($B368=10,$B368=11),$M368=OFFSET($M368,-1,0)),OFFSET(R368,-1,0),
    INT(VLOOKUP($M368,$AN:$BA,MATCH($AX$1,$AN$1:$BA$1,0),0)*(VLOOKUP($N368,[2]ActorTable!$1:$1048576,MATCH("표준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VLOOKUP($M368,$AN:$BA,MATCH($AX$1,$AN$1:$BA$1,0),0)+INT($I368*(VLOOKUP($M368,$AN:$BA,MATCH($AY$1,$AN$1:$BA$1,0),0)-VLOOKUP($M368,$AN:$BA,MATCH($AX$1,$AN$1:$BA$1,0),0)+1))),
IF($M368="지정 캐릭터 PP",
  IF(AND(OR($B368=10,$B368=11),$M368=OFFSET($M368,-1,0)),OFFSET(R368,-1,0),
    INT($O368*VLOOKUP($M368,$AN:$BA,MATCH($AX$1,$AN$1:$BA$1,0),0)*IF($O368&lt;=15,1,1+($O368-15)^0.5/8)*CHOOSE(MID($N368,7,1)+1,1,1.25,2)*(VLOOKUP($M368,$AN:$BA,MATCH($AY$1,$AN$1:$BA$1,0),0)+$I368*(VLOOKUP($M368,$AN:$BA,MATCH($AZ$1,$AN$1:$BA$1,0),0)-VLOOKUP($M368,$AN:$BA,MATCH($AY$1,$AN$1:$BA$1,0),0))))),
IF(OR($M368="안 지정 캐릭터 PP 일반등급",$M368="안 지정 캐릭터 PP 영웅등급"),
  IF(AND(OR($B368=10,$B368=11),$M368=OFFSET($M368,-1,0)),OFFSET(R368,-1,0),
    $O368*VLOOKUP($M368,$AN:$BA,MATCH($AX$1,$AN$1:$BA$1,0),0)),
"그외없음")))))))</f>
        <v>삭제</v>
      </c>
      <c r="S368" t="str">
        <f ca="1">IF(OR(ISNUMBER(N368),N368="삭제"),"",
IF(LEFT(N368,5)="Equip",
  IF($BN$1&lt;VLOOKUP(N368,[1]EquipTable!$1:$1048576,MATCH("업데이트순번",[1]EquipTable!$1:$1,0),0),"업데이트순번이상",""),
IF(LEFT(N368,5)="Actor",
  IF($BW$1&lt;VLOOKUP(N368,[2]ActorTable!$1:$1048576,MATCH("업데이트순번",[2]ActorTable!$1:$1,0),0),"업데이트순번이상",""),
"그외없음")))</f>
        <v/>
      </c>
      <c r="T368">
        <f t="shared" ca="1" si="104"/>
        <v>0</v>
      </c>
      <c r="AA368" t="str">
        <f t="shared" ca="1" si="105"/>
        <v/>
      </c>
      <c r="AH368" t="str">
        <f t="shared" si="106"/>
        <v/>
      </c>
      <c r="AI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
      </c>
      <c r="AJ368">
        <v>1</v>
      </c>
      <c r="AK368"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tp":"fl4","vl":"Actor1002","cn":1,"pt":"DI","pp":50,"pr":34},{"dy":7,"sl":11,"tp":"fl4","vl":"Actor1002","cn":1,"pt":"DI","pp":50,"pr":34},{"dy":8,"sl":11},{"dy":9,"sl":11},{"dy":10,"sl":11},{"dy":11,"sl":11},{"dy":12,"sl":11},{"dy":13,"sl":11},{"dy":14,"sl":11},{"dy":15,"sl":11},{"dy":16,"sl":11},{"dy":17,"sl":11},{"dy":18,"sl":11},{"dy":19,"sl":11},{"dy":20,"sl":11},{"dy":21,"sl":11},{"dy":22,"sl":11},{"dy":23,"sl":11},{"dy":24,"sl":11},{"dy":25,"sl":11,"tp":"fp","vl":"Actor0037","cn":94,"pt":"DI","pp":29,"pr":71},{"dy":26,"sl":11}</v>
      </c>
      <c r="AL368" t="str">
        <f t="shared" ca="1" si="107"/>
        <v>{"dy":26,"sl":11}</v>
      </c>
    </row>
    <row r="369" spans="1:38">
      <c r="A369">
        <v>27</v>
      </c>
      <c r="B369">
        <v>11</v>
      </c>
      <c r="C369">
        <f t="shared" si="99"/>
        <v>2</v>
      </c>
      <c r="D369">
        <f t="shared" ca="1" si="112"/>
        <v>0.72095604004413383</v>
      </c>
      <c r="E369">
        <f t="shared" ca="1" si="112"/>
        <v>0.17881266061496282</v>
      </c>
      <c r="F369">
        <f t="shared" ca="1" si="112"/>
        <v>0.28359463737357149</v>
      </c>
      <c r="G369">
        <f t="shared" ca="1" si="112"/>
        <v>0.15831623956836161</v>
      </c>
      <c r="H369">
        <f t="shared" ca="1" si="112"/>
        <v>0.10746273961090735</v>
      </c>
      <c r="I369">
        <f t="shared" ca="1" si="112"/>
        <v>3.1389424332032401E-2</v>
      </c>
      <c r="M369" t="str">
        <f t="shared" ca="1" si="101"/>
        <v>삭제</v>
      </c>
      <c r="N369" t="str">
        <f t="shared" ca="1" si="102"/>
        <v>삭제</v>
      </c>
      <c r="O369" t="str">
        <f t="shared" ca="1" si="103"/>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INT(VLOOKUP($M369,$AN:$BA,MATCH($AX$1,$AN$1:$BA$1,0),0)*(VLOOKUP($N369,[2]ActorTable!$1:$1048576,MATCH("표준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VLOOKUP($M369,$AN:$BA,MATCH($AZ$1,$AN$1:$BA$1,0),0)+INT($H369*(VLOOKUP($M369,$AN:$BA,MATCH($BA$1,$AN$1:$BA$1,0),0)-VLOOKUP($M369,$AN:$BA,MATCH($AZ$1,$AN$1:$BA$1,0),0)+1))),
IF($M369="지정 캐릭터 PP",
  IF(AND(OR($B369=10,$B369=11),$M369=OFFSET($M369,-1,0)),OFFSET(Q369,-1,0),
    INT($O369*VLOOKUP($M369,$AN:$BA,MATCH($AX$1,$AN$1:$BA$1,0),0)*IF($O369&lt;=15,1,1+($O369-15)^0.5/8)*CHOOSE(MID($N369,7,1)+1,1,1.25,2))),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영웅등급"),VLOOKUP($M369,$AN:$BA,MATCH($AX$1,$AN$1:$BA$1,0),0),
IF(OR($M369="지정 캐릭터",IF(ISERROR(FIND("지정 캐릭터 LBP",$M369)),0,1)),
  IF(AND(OR($B369=10,$B369=11),$M369=OFFSET($M369,-1,0)),OFFSET(R369,-1,0),
    INT(VLOOKUP($M369,$AN:$BA,MATCH($AX$1,$AN$1:$BA$1,0),0)*(VLOOKUP($N369,[2]ActorTable!$1:$1048576,MATCH("표준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VLOOKUP($M369,$AN:$BA,MATCH($AX$1,$AN$1:$BA$1,0),0)+INT($I369*(VLOOKUP($M369,$AN:$BA,MATCH($AY$1,$AN$1:$BA$1,0),0)-VLOOKUP($M369,$AN:$BA,MATCH($AX$1,$AN$1:$BA$1,0),0)+1))),
IF($M369="지정 캐릭터 PP",
  IF(AND(OR($B369=10,$B369=11),$M369=OFFSET($M369,-1,0)),OFFSET(R369,-1,0),
    INT($O369*VLOOKUP($M369,$AN:$BA,MATCH($AX$1,$AN$1:$BA$1,0),0)*IF($O369&lt;=15,1,1+($O369-15)^0.5/8)*CHOOSE(MID($N369,7,1)+1,1,1.25,2)*(VLOOKUP($M369,$AN:$BA,MATCH($AY$1,$AN$1:$BA$1,0),0)+$I369*(VLOOKUP($M369,$AN:$BA,MATCH($AZ$1,$AN$1:$BA$1,0),0)-VLOOKUP($M369,$AN:$BA,MATCH($AY$1,$AN$1:$BA$1,0),0))))),
IF(OR($M369="안 지정 캐릭터 PP 일반등급",$M369="안 지정 캐릭터 PP 영웅등급"),
  IF(AND(OR($B369=10,$B369=11),$M369=OFFSET($M369,-1,0)),OFFSET(R369,-1,0),
    $O369*VLOOKUP($M369,$AN:$BA,MATCH($AX$1,$AN$1:$BA$1,0),0)),
"그외없음")))))))</f>
        <v>삭제</v>
      </c>
      <c r="S369" t="str">
        <f ca="1">IF(OR(ISNUMBER(N369),N369="삭제"),"",
IF(LEFT(N369,5)="Equip",
  IF($BN$1&lt;VLOOKUP(N369,[1]EquipTable!$1:$1048576,MATCH("업데이트순번",[1]EquipTable!$1:$1,0),0),"업데이트순번이상",""),
IF(LEFT(N369,5)="Actor",
  IF($BW$1&lt;VLOOKUP(N369,[2]ActorTable!$1:$1048576,MATCH("업데이트순번",[2]ActorTable!$1:$1,0),0),"업데이트순번이상",""),
"그외없음")))</f>
        <v/>
      </c>
      <c r="T369">
        <f t="shared" ca="1" si="104"/>
        <v>0</v>
      </c>
      <c r="AA369" t="str">
        <f t="shared" ca="1" si="105"/>
        <v/>
      </c>
      <c r="AH369" t="str">
        <f t="shared" si="106"/>
        <v/>
      </c>
      <c r="AI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
      </c>
      <c r="AJ369">
        <v>1</v>
      </c>
      <c r="AK369"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tp":"fl4","vl":"Actor1002","cn":1,"pt":"DI","pp":50,"pr":34},{"dy":7,"sl":11,"tp":"fl4","vl":"Actor1002","cn":1,"pt":"DI","pp":50,"pr":34},{"dy":8,"sl":11},{"dy":9,"sl":11},{"dy":10,"sl":11},{"dy":11,"sl":11},{"dy":12,"sl":11},{"dy":13,"sl":11},{"dy":14,"sl":11},{"dy":15,"sl":11},{"dy":16,"sl":11},{"dy":17,"sl":11},{"dy":18,"sl":11},{"dy":19,"sl":11},{"dy":20,"sl":11},{"dy":21,"sl":11},{"dy":22,"sl":11},{"dy":23,"sl":11},{"dy":24,"sl":11},{"dy":25,"sl":11,"tp":"fp","vl":"Actor0037","cn":94,"pt":"DI","pp":29,"pr":71},{"dy":26,"sl":11},{"dy":27,"sl":11}</v>
      </c>
      <c r="AL369" t="str">
        <f t="shared" ca="1" si="107"/>
        <v>{"dy":27,"sl":11}</v>
      </c>
    </row>
    <row r="370" spans="1:38">
      <c r="A370">
        <v>28</v>
      </c>
      <c r="B370">
        <v>11</v>
      </c>
      <c r="C370">
        <f t="shared" si="99"/>
        <v>2</v>
      </c>
      <c r="D370">
        <f t="shared" ca="1" si="112"/>
        <v>0.22024667076780036</v>
      </c>
      <c r="E370">
        <f t="shared" ca="1" si="112"/>
        <v>0.412671246755553</v>
      </c>
      <c r="F370">
        <f t="shared" ca="1" si="112"/>
        <v>0.94852348840724776</v>
      </c>
      <c r="G370">
        <f t="shared" ca="1" si="112"/>
        <v>0.88592506500949164</v>
      </c>
      <c r="H370">
        <f t="shared" ca="1" si="112"/>
        <v>0.22054856019079716</v>
      </c>
      <c r="I370">
        <f t="shared" ca="1" si="112"/>
        <v>0.96088771371987358</v>
      </c>
      <c r="M370" t="str">
        <f t="shared" ca="1" si="101"/>
        <v>삭제</v>
      </c>
      <c r="N370" t="str">
        <f t="shared" ca="1" si="102"/>
        <v>삭제</v>
      </c>
      <c r="O370" t="str">
        <f t="shared" ca="1" si="103"/>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INT(VLOOKUP($M370,$AN:$BA,MATCH($AX$1,$AN$1:$BA$1,0),0)*(VLOOKUP($N370,[2]ActorTable!$1:$1048576,MATCH("표준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VLOOKUP($M370,$AN:$BA,MATCH($AZ$1,$AN$1:$BA$1,0),0)+INT($H370*(VLOOKUP($M370,$AN:$BA,MATCH($BA$1,$AN$1:$BA$1,0),0)-VLOOKUP($M370,$AN:$BA,MATCH($AZ$1,$AN$1:$BA$1,0),0)+1))),
IF($M370="지정 캐릭터 PP",
  IF(AND(OR($B370=10,$B370=11),$M370=OFFSET($M370,-1,0)),OFFSET(Q370,-1,0),
    INT($O370*VLOOKUP($M370,$AN:$BA,MATCH($AX$1,$AN$1:$BA$1,0),0)*IF($O370&lt;=15,1,1+($O370-15)^0.5/8)*CHOOSE(MID($N370,7,1)+1,1,1.25,2))),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영웅등급"),VLOOKUP($M370,$AN:$BA,MATCH($AX$1,$AN$1:$BA$1,0),0),
IF(OR($M370="지정 캐릭터",IF(ISERROR(FIND("지정 캐릭터 LBP",$M370)),0,1)),
  IF(AND(OR($B370=10,$B370=11),$M370=OFFSET($M370,-1,0)),OFFSET(R370,-1,0),
    INT(VLOOKUP($M370,$AN:$BA,MATCH($AX$1,$AN$1:$BA$1,0),0)*(VLOOKUP($N370,[2]ActorTable!$1:$1048576,MATCH("표준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VLOOKUP($M370,$AN:$BA,MATCH($AX$1,$AN$1:$BA$1,0),0)+INT($I370*(VLOOKUP($M370,$AN:$BA,MATCH($AY$1,$AN$1:$BA$1,0),0)-VLOOKUP($M370,$AN:$BA,MATCH($AX$1,$AN$1:$BA$1,0),0)+1))),
IF($M370="지정 캐릭터 PP",
  IF(AND(OR($B370=10,$B370=11),$M370=OFFSET($M370,-1,0)),OFFSET(R370,-1,0),
    INT($O370*VLOOKUP($M370,$AN:$BA,MATCH($AX$1,$AN$1:$BA$1,0),0)*IF($O370&lt;=15,1,1+($O370-15)^0.5/8)*CHOOSE(MID($N370,7,1)+1,1,1.25,2)*(VLOOKUP($M370,$AN:$BA,MATCH($AY$1,$AN$1:$BA$1,0),0)+$I370*(VLOOKUP($M370,$AN:$BA,MATCH($AZ$1,$AN$1:$BA$1,0),0)-VLOOKUP($M370,$AN:$BA,MATCH($AY$1,$AN$1:$BA$1,0),0))))),
IF(OR($M370="안 지정 캐릭터 PP 일반등급",$M370="안 지정 캐릭터 PP 영웅등급"),
  IF(AND(OR($B370=10,$B370=11),$M370=OFFSET($M370,-1,0)),OFFSET(R370,-1,0),
    $O370*VLOOKUP($M370,$AN:$BA,MATCH($AX$1,$AN$1:$BA$1,0),0)),
"그외없음")))))))</f>
        <v>삭제</v>
      </c>
      <c r="S370" t="str">
        <f ca="1">IF(OR(ISNUMBER(N370),N370="삭제"),"",
IF(LEFT(N370,5)="Equip",
  IF($BN$1&lt;VLOOKUP(N370,[1]EquipTable!$1:$1048576,MATCH("업데이트순번",[1]EquipTable!$1:$1,0),0),"업데이트순번이상",""),
IF(LEFT(N370,5)="Actor",
  IF($BW$1&lt;VLOOKUP(N370,[2]ActorTable!$1:$1048576,MATCH("업데이트순번",[2]ActorTable!$1:$1,0),0),"업데이트순번이상",""),
"그외없음")))</f>
        <v/>
      </c>
      <c r="T370">
        <f t="shared" ca="1" si="104"/>
        <v>0</v>
      </c>
      <c r="AA370" t="str">
        <f t="shared" ca="1" si="105"/>
        <v/>
      </c>
      <c r="AH370" t="str">
        <f t="shared" si="106"/>
        <v/>
      </c>
      <c r="AI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
      </c>
      <c r="AJ370">
        <v>1</v>
      </c>
      <c r="AK370"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tp":"fl4","vl":"Actor1002","cn":1,"pt":"DI","pp":50,"pr":34},{"dy":7,"sl":11,"tp":"fl4","vl":"Actor1002","cn":1,"pt":"DI","pp":50,"pr":34},{"dy":8,"sl":11},{"dy":9,"sl":11},{"dy":10,"sl":11},{"dy":11,"sl":11},{"dy":12,"sl":11},{"dy":13,"sl":11},{"dy":14,"sl":11},{"dy":15,"sl":11},{"dy":16,"sl":11},{"dy":17,"sl":11},{"dy":18,"sl":11},{"dy":19,"sl":11},{"dy":20,"sl":11},{"dy":21,"sl":11},{"dy":22,"sl":11},{"dy":23,"sl":11},{"dy":24,"sl":11},{"dy":25,"sl":11,"tp":"fp","vl":"Actor0037","cn":94,"pt":"DI","pp":29,"pr":71},{"dy":26,"sl":11},{"dy":27,"sl":11},{"dy":28,"sl":11}</v>
      </c>
      <c r="AL370" t="str">
        <f t="shared" ca="1" si="107"/>
        <v>{"dy":28,"sl":11}</v>
      </c>
    </row>
    <row r="371" spans="1:38">
      <c r="A371">
        <v>29</v>
      </c>
      <c r="B371">
        <v>11</v>
      </c>
      <c r="C371">
        <f t="shared" si="99"/>
        <v>2</v>
      </c>
      <c r="D371">
        <f t="shared" ca="1" si="112"/>
        <v>0.4387604626338012</v>
      </c>
      <c r="E371">
        <f t="shared" ca="1" si="112"/>
        <v>0.6896582564180771</v>
      </c>
      <c r="F371">
        <f t="shared" ca="1" si="112"/>
        <v>0.23712174963579724</v>
      </c>
      <c r="G371">
        <f t="shared" ca="1" si="112"/>
        <v>0.99761408773244775</v>
      </c>
      <c r="H371">
        <f t="shared" ca="1" si="112"/>
        <v>0.27642902381689483</v>
      </c>
      <c r="I371">
        <f t="shared" ca="1" si="112"/>
        <v>0.93128091713832428</v>
      </c>
      <c r="M371" t="str">
        <f t="shared" ca="1" si="101"/>
        <v>삭제</v>
      </c>
      <c r="N371" t="str">
        <f t="shared" ca="1" si="102"/>
        <v>삭제</v>
      </c>
      <c r="O371" t="str">
        <f t="shared" ca="1" si="103"/>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INT(VLOOKUP($M371,$AN:$BA,MATCH($AX$1,$AN$1:$BA$1,0),0)*(VLOOKUP($N371,[2]ActorTable!$1:$1048576,MATCH("표준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VLOOKUP($M371,$AN:$BA,MATCH($AZ$1,$AN$1:$BA$1,0),0)+INT($H371*(VLOOKUP($M371,$AN:$BA,MATCH($BA$1,$AN$1:$BA$1,0),0)-VLOOKUP($M371,$AN:$BA,MATCH($AZ$1,$AN$1:$BA$1,0),0)+1))),
IF($M371="지정 캐릭터 PP",
  IF(AND(OR($B371=10,$B371=11),$M371=OFFSET($M371,-1,0)),OFFSET(Q371,-1,0),
    INT($O371*VLOOKUP($M371,$AN:$BA,MATCH($AX$1,$AN$1:$BA$1,0),0)*IF($O371&lt;=15,1,1+($O371-15)^0.5/8)*CHOOSE(MID($N371,7,1)+1,1,1.25,2))),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영웅등급"),VLOOKUP($M371,$AN:$BA,MATCH($AX$1,$AN$1:$BA$1,0),0),
IF(OR($M371="지정 캐릭터",IF(ISERROR(FIND("지정 캐릭터 LBP",$M371)),0,1)),
  IF(AND(OR($B371=10,$B371=11),$M371=OFFSET($M371,-1,0)),OFFSET(R371,-1,0),
    INT(VLOOKUP($M371,$AN:$BA,MATCH($AX$1,$AN$1:$BA$1,0),0)*(VLOOKUP($N371,[2]ActorTable!$1:$1048576,MATCH("표준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VLOOKUP($M371,$AN:$BA,MATCH($AX$1,$AN$1:$BA$1,0),0)+INT($I371*(VLOOKUP($M371,$AN:$BA,MATCH($AY$1,$AN$1:$BA$1,0),0)-VLOOKUP($M371,$AN:$BA,MATCH($AX$1,$AN$1:$BA$1,0),0)+1))),
IF($M371="지정 캐릭터 PP",
  IF(AND(OR($B371=10,$B371=11),$M371=OFFSET($M371,-1,0)),OFFSET(R371,-1,0),
    INT($O371*VLOOKUP($M371,$AN:$BA,MATCH($AX$1,$AN$1:$BA$1,0),0)*IF($O371&lt;=15,1,1+($O371-15)^0.5/8)*CHOOSE(MID($N371,7,1)+1,1,1.25,2)*(VLOOKUP($M371,$AN:$BA,MATCH($AY$1,$AN$1:$BA$1,0),0)+$I371*(VLOOKUP($M371,$AN:$BA,MATCH($AZ$1,$AN$1:$BA$1,0),0)-VLOOKUP($M371,$AN:$BA,MATCH($AY$1,$AN$1:$BA$1,0),0))))),
IF(OR($M371="안 지정 캐릭터 PP 일반등급",$M371="안 지정 캐릭터 PP 영웅등급"),
  IF(AND(OR($B371=10,$B371=11),$M371=OFFSET($M371,-1,0)),OFFSET(R371,-1,0),
    $O371*VLOOKUP($M371,$AN:$BA,MATCH($AX$1,$AN$1:$BA$1,0),0)),
"그외없음")))))))</f>
        <v>삭제</v>
      </c>
      <c r="S371" t="str">
        <f ca="1">IF(OR(ISNUMBER(N371),N371="삭제"),"",
IF(LEFT(N371,5)="Equip",
  IF($BN$1&lt;VLOOKUP(N371,[1]EquipTable!$1:$1048576,MATCH("업데이트순번",[1]EquipTable!$1:$1,0),0),"업데이트순번이상",""),
IF(LEFT(N371,5)="Actor",
  IF($BW$1&lt;VLOOKUP(N371,[2]ActorTable!$1:$1048576,MATCH("업데이트순번",[2]ActorTable!$1:$1,0),0),"업데이트순번이상",""),
"그외없음")))</f>
        <v/>
      </c>
      <c r="T371">
        <f t="shared" ca="1" si="104"/>
        <v>0</v>
      </c>
      <c r="AA371" t="str">
        <f t="shared" ca="1" si="105"/>
        <v/>
      </c>
      <c r="AH371" t="str">
        <f t="shared" si="106"/>
        <v/>
      </c>
      <c r="AI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
      </c>
      <c r="AJ371">
        <v>1</v>
      </c>
      <c r="AK371"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tp":"fl4","vl":"Actor1002","cn":1,"pt":"DI","pp":50,"pr":34},{"dy":7,"sl":11,"tp":"fl4","vl":"Actor1002","cn":1,"pt":"DI","pp":50,"pr":34},{"dy":8,"sl":11},{"dy":9,"sl":11},{"dy":10,"sl":11},{"dy":11,"sl":11},{"dy":12,"sl":11},{"dy":13,"sl":11},{"dy":14,"sl":11},{"dy":15,"sl":11},{"dy":16,"sl":11},{"dy":17,"sl":11},{"dy":18,"sl":11},{"dy":19,"sl":11},{"dy":20,"sl":11},{"dy":21,"sl":11},{"dy":22,"sl":11},{"dy":23,"sl":11},{"dy":24,"sl":11},{"dy":25,"sl":11,"tp":"fp","vl":"Actor0037","cn":94,"pt":"DI","pp":29,"pr":71},{"dy":26,"sl":11},{"dy":27,"sl":11},{"dy":28,"sl":11},{"dy":29,"sl":11}</v>
      </c>
      <c r="AL371" t="str">
        <f t="shared" ca="1" si="107"/>
        <v>{"dy":29,"sl":11}</v>
      </c>
    </row>
    <row r="372" spans="1:38">
      <c r="A372">
        <v>30</v>
      </c>
      <c r="B372">
        <v>11</v>
      </c>
      <c r="C372">
        <f t="shared" si="99"/>
        <v>2</v>
      </c>
      <c r="D372">
        <f t="shared" ca="1" si="112"/>
        <v>0.46583442952993248</v>
      </c>
      <c r="E372">
        <f t="shared" ca="1" si="112"/>
        <v>0.12403668998180473</v>
      </c>
      <c r="F372">
        <f t="shared" ca="1" si="112"/>
        <v>0.84618292815743257</v>
      </c>
      <c r="G372">
        <f t="shared" ca="1" si="112"/>
        <v>0.99657804707360753</v>
      </c>
      <c r="H372">
        <f t="shared" ca="1" si="112"/>
        <v>0.54743839231994174</v>
      </c>
      <c r="I372">
        <f t="shared" ca="1" si="112"/>
        <v>0.5580448836991071</v>
      </c>
      <c r="M372" t="str">
        <f t="shared" ca="1" si="101"/>
        <v>삭제</v>
      </c>
      <c r="N372" t="str">
        <f t="shared" ca="1" si="102"/>
        <v>삭제</v>
      </c>
      <c r="O372" t="str">
        <f t="shared" ca="1" si="103"/>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INT(VLOOKUP($M372,$AN:$BA,MATCH($AX$1,$AN$1:$BA$1,0),0)*(VLOOKUP($N372,[2]ActorTable!$1:$1048576,MATCH("표준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VLOOKUP($M372,$AN:$BA,MATCH($AZ$1,$AN$1:$BA$1,0),0)+INT($H372*(VLOOKUP($M372,$AN:$BA,MATCH($BA$1,$AN$1:$BA$1,0),0)-VLOOKUP($M372,$AN:$BA,MATCH($AZ$1,$AN$1:$BA$1,0),0)+1))),
IF($M372="지정 캐릭터 PP",
  IF(AND(OR($B372=10,$B372=11),$M372=OFFSET($M372,-1,0)),OFFSET(Q372,-1,0),
    INT($O372*VLOOKUP($M372,$AN:$BA,MATCH($AX$1,$AN$1:$BA$1,0),0)*IF($O372&lt;=15,1,1+($O372-15)^0.5/8)*CHOOSE(MID($N372,7,1)+1,1,1.25,2))),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영웅등급"),VLOOKUP($M372,$AN:$BA,MATCH($AX$1,$AN$1:$BA$1,0),0),
IF(OR($M372="지정 캐릭터",IF(ISERROR(FIND("지정 캐릭터 LBP",$M372)),0,1)),
  IF(AND(OR($B372=10,$B372=11),$M372=OFFSET($M372,-1,0)),OFFSET(R372,-1,0),
    INT(VLOOKUP($M372,$AN:$BA,MATCH($AX$1,$AN$1:$BA$1,0),0)*(VLOOKUP($N372,[2]ActorTable!$1:$1048576,MATCH("표준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VLOOKUP($M372,$AN:$BA,MATCH($AX$1,$AN$1:$BA$1,0),0)+INT($I372*(VLOOKUP($M372,$AN:$BA,MATCH($AY$1,$AN$1:$BA$1,0),0)-VLOOKUP($M372,$AN:$BA,MATCH($AX$1,$AN$1:$BA$1,0),0)+1))),
IF($M372="지정 캐릭터 PP",
  IF(AND(OR($B372=10,$B372=11),$M372=OFFSET($M372,-1,0)),OFFSET(R372,-1,0),
    INT($O372*VLOOKUP($M372,$AN:$BA,MATCH($AX$1,$AN$1:$BA$1,0),0)*IF($O372&lt;=15,1,1+($O372-15)^0.5/8)*CHOOSE(MID($N372,7,1)+1,1,1.25,2)*(VLOOKUP($M372,$AN:$BA,MATCH($AY$1,$AN$1:$BA$1,0),0)+$I372*(VLOOKUP($M372,$AN:$BA,MATCH($AZ$1,$AN$1:$BA$1,0),0)-VLOOKUP($M372,$AN:$BA,MATCH($AY$1,$AN$1:$BA$1,0),0))))),
IF(OR($M372="안 지정 캐릭터 PP 일반등급",$M372="안 지정 캐릭터 PP 영웅등급"),
  IF(AND(OR($B372=10,$B372=11),$M372=OFFSET($M372,-1,0)),OFFSET(R372,-1,0),
    $O372*VLOOKUP($M372,$AN:$BA,MATCH($AX$1,$AN$1:$BA$1,0),0)),
"그외없음")))))))</f>
        <v>삭제</v>
      </c>
      <c r="S372" t="str">
        <f ca="1">IF(OR(ISNUMBER(N372),N372="삭제"),"",
IF(LEFT(N372,5)="Equip",
  IF($BN$1&lt;VLOOKUP(N372,[1]EquipTable!$1:$1048576,MATCH("업데이트순번",[1]EquipTable!$1:$1,0),0),"업데이트순번이상",""),
IF(LEFT(N372,5)="Actor",
  IF($BW$1&lt;VLOOKUP(N372,[2]ActorTable!$1:$1048576,MATCH("업데이트순번",[2]ActorTable!$1:$1,0),0),"업데이트순번이상",""),
"그외없음")))</f>
        <v/>
      </c>
      <c r="T372">
        <f t="shared" ca="1" si="104"/>
        <v>0</v>
      </c>
      <c r="AA372" t="str">
        <f t="shared" ca="1" si="105"/>
        <v/>
      </c>
      <c r="AH372" t="str">
        <f t="shared" si="106"/>
        <v/>
      </c>
      <c r="AI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
      </c>
      <c r="AJ372">
        <v>1</v>
      </c>
      <c r="AK372"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tp":"fl4","vl":"Actor1002","cn":1,"pt":"DI","pp":50,"pr":34},{"dy":7,"sl":11,"tp":"fl4","vl":"Actor1002","cn":1,"pt":"DI","pp":50,"pr":34},{"dy":8,"sl":11},{"dy":9,"sl":11},{"dy":10,"sl":11},{"dy":11,"sl":11},{"dy":12,"sl":11},{"dy":13,"sl":11},{"dy":14,"sl":11},{"dy":15,"sl":11},{"dy":16,"sl":11},{"dy":17,"sl":11},{"dy":18,"sl":11},{"dy":19,"sl":11},{"dy":20,"sl":11},{"dy":21,"sl":11},{"dy":22,"sl":11},{"dy":23,"sl":11},{"dy":24,"sl":11},{"dy":25,"sl":11,"tp":"fp","vl":"Actor0037","cn":94,"pt":"DI","pp":29,"pr":71},{"dy":26,"sl":11},{"dy":27,"sl":11},{"dy":28,"sl":11},{"dy":29,"sl":11},{"dy":30,"sl":11}</v>
      </c>
      <c r="AL372" t="str">
        <f t="shared" ca="1" si="107"/>
        <v>{"dy":30,"sl":11}</v>
      </c>
    </row>
    <row r="373" spans="1:38">
      <c r="A373">
        <v>31</v>
      </c>
      <c r="B373">
        <v>11</v>
      </c>
      <c r="C373">
        <f t="shared" si="99"/>
        <v>2</v>
      </c>
      <c r="D373">
        <f t="shared" ca="1" si="112"/>
        <v>0.84837064491983205</v>
      </c>
      <c r="E373">
        <f t="shared" ca="1" si="112"/>
        <v>0.30860730395343439</v>
      </c>
      <c r="F373">
        <f t="shared" ca="1" si="112"/>
        <v>0.42470892321147613</v>
      </c>
      <c r="G373">
        <f t="shared" ca="1" si="112"/>
        <v>0.44307553196439253</v>
      </c>
      <c r="H373">
        <f t="shared" ca="1" si="112"/>
        <v>0.34093189645733102</v>
      </c>
      <c r="I373">
        <f t="shared" ca="1" si="112"/>
        <v>0.72968337664835381</v>
      </c>
      <c r="M373" t="str">
        <f t="shared" ca="1" si="101"/>
        <v>삭제</v>
      </c>
      <c r="N373" t="str">
        <f t="shared" ca="1" si="102"/>
        <v>삭제</v>
      </c>
      <c r="O373" t="str">
        <f t="shared" ca="1" si="103"/>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INT(VLOOKUP($M373,$AN:$BA,MATCH($AX$1,$AN$1:$BA$1,0),0)*(VLOOKUP($N373,[2]ActorTable!$1:$1048576,MATCH("표준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VLOOKUP($M373,$AN:$BA,MATCH($AZ$1,$AN$1:$BA$1,0),0)+INT($H373*(VLOOKUP($M373,$AN:$BA,MATCH($BA$1,$AN$1:$BA$1,0),0)-VLOOKUP($M373,$AN:$BA,MATCH($AZ$1,$AN$1:$BA$1,0),0)+1))),
IF($M373="지정 캐릭터 PP",
  IF(AND(OR($B373=10,$B373=11),$M373=OFFSET($M373,-1,0)),OFFSET(Q373,-1,0),
    INT($O373*VLOOKUP($M373,$AN:$BA,MATCH($AX$1,$AN$1:$BA$1,0),0)*IF($O373&lt;=15,1,1+($O373-15)^0.5/8)*CHOOSE(MID($N373,7,1)+1,1,1.25,2))),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영웅등급"),VLOOKUP($M373,$AN:$BA,MATCH($AX$1,$AN$1:$BA$1,0),0),
IF(OR($M373="지정 캐릭터",IF(ISERROR(FIND("지정 캐릭터 LBP",$M373)),0,1)),
  IF(AND(OR($B373=10,$B373=11),$M373=OFFSET($M373,-1,0)),OFFSET(R373,-1,0),
    INT(VLOOKUP($M373,$AN:$BA,MATCH($AX$1,$AN$1:$BA$1,0),0)*(VLOOKUP($N373,[2]ActorTable!$1:$1048576,MATCH("표준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VLOOKUP($M373,$AN:$BA,MATCH($AX$1,$AN$1:$BA$1,0),0)+INT($I373*(VLOOKUP($M373,$AN:$BA,MATCH($AY$1,$AN$1:$BA$1,0),0)-VLOOKUP($M373,$AN:$BA,MATCH($AX$1,$AN$1:$BA$1,0),0)+1))),
IF($M373="지정 캐릭터 PP",
  IF(AND(OR($B373=10,$B373=11),$M373=OFFSET($M373,-1,0)),OFFSET(R373,-1,0),
    INT($O373*VLOOKUP($M373,$AN:$BA,MATCH($AX$1,$AN$1:$BA$1,0),0)*IF($O373&lt;=15,1,1+($O373-15)^0.5/8)*CHOOSE(MID($N373,7,1)+1,1,1.25,2)*(VLOOKUP($M373,$AN:$BA,MATCH($AY$1,$AN$1:$BA$1,0),0)+$I373*(VLOOKUP($M373,$AN:$BA,MATCH($AZ$1,$AN$1:$BA$1,0),0)-VLOOKUP($M373,$AN:$BA,MATCH($AY$1,$AN$1:$BA$1,0),0))))),
IF(OR($M373="안 지정 캐릭터 PP 일반등급",$M373="안 지정 캐릭터 PP 영웅등급"),
  IF(AND(OR($B373=10,$B373=11),$M373=OFFSET($M373,-1,0)),OFFSET(R373,-1,0),
    $O373*VLOOKUP($M373,$AN:$BA,MATCH($AX$1,$AN$1:$BA$1,0),0)),
"그외없음")))))))</f>
        <v>삭제</v>
      </c>
      <c r="S373" t="str">
        <f ca="1">IF(OR(ISNUMBER(N373),N373="삭제"),"",
IF(LEFT(N373,5)="Equip",
  IF($BN$1&lt;VLOOKUP(N373,[1]EquipTable!$1:$1048576,MATCH("업데이트순번",[1]EquipTable!$1:$1,0),0),"업데이트순번이상",""),
IF(LEFT(N373,5)="Actor",
  IF($BW$1&lt;VLOOKUP(N373,[2]ActorTable!$1:$1048576,MATCH("업데이트순번",[2]ActorTable!$1:$1,0),0),"업데이트순번이상",""),
"그외없음")))</f>
        <v/>
      </c>
      <c r="T373">
        <f t="shared" ca="1" si="104"/>
        <v>0</v>
      </c>
      <c r="AA373" t="str">
        <f t="shared" ca="1" si="105"/>
        <v/>
      </c>
      <c r="AH373" t="str">
        <f t="shared" si="106"/>
        <v/>
      </c>
      <c r="AI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
      </c>
      <c r="AJ373">
        <v>1</v>
      </c>
      <c r="AK373"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tp":"fl4","vl":"Actor1002","cn":1,"pt":"DI","pp":50,"pr":34},{"dy":7,"sl":11,"tp":"fl4","vl":"Actor1002","cn":1,"pt":"DI","pp":50,"pr":34},{"dy":8,"sl":11},{"dy":9,"sl":11},{"dy":10,"sl":11},{"dy":11,"sl":11},{"dy":12,"sl":11},{"dy":13,"sl":11},{"dy":14,"sl":11},{"dy":15,"sl":11},{"dy":16,"sl":11},{"dy":17,"sl":11},{"dy":18,"sl":11},{"dy":19,"sl":11},{"dy":20,"sl":11},{"dy":21,"sl":11},{"dy":22,"sl":11},{"dy":23,"sl":11},{"dy":24,"sl":11},{"dy":25,"sl":11,"tp":"fp","vl":"Actor0037","cn":94,"pt":"DI","pp":29,"pr":71},{"dy":26,"sl":11},{"dy":27,"sl":11},{"dy":28,"sl":11},{"dy":29,"sl":11},{"dy":30,"sl":11},{"dy":31,"sl":11}</v>
      </c>
      <c r="AL373" t="str">
        <f t="shared" ca="1" si="107"/>
        <v>{"dy":31,"sl":11}</v>
      </c>
    </row>
  </sheetData>
  <autoFilter ref="AJ1:AJ373" xr:uid="{2D1E7AD5-7508-4439-B76E-7FCBFCB9C0E2}"/>
  <sortState xmlns:xlrd2="http://schemas.microsoft.com/office/spreadsheetml/2017/richdata2" ref="A2:AL373">
    <sortCondition ref="C2:C373"/>
    <sortCondition ref="A2:A373"/>
    <sortCondition ref="B2:B373"/>
  </sortState>
  <phoneticPr fontId="1" type="noConversion"/>
  <dataValidations count="2">
    <dataValidation type="list" allowBlank="1" showInputMessage="1" showErrorMessage="1" sqref="J2:J373 AB2:AB373" xr:uid="{2C9A71EA-E66E-4755-B69A-000F3F44FEA5}">
      <formula1>OFFSET(INDIRECT("$A$1"),1,MATCH(J$1&amp;"_Verify",INDIRECT("$1:$1"),0)-1,COUNTA(OFFSET(INDIRECT("$A:$A"),0,MATCH(J$1&amp;"_Verify",INDIRECT("$1:$1"),0)-1))-1,1)</formula1>
    </dataValidation>
    <dataValidation type="list" allowBlank="1" showInputMessage="1" showErrorMessage="1" sqref="K2:K373"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4"/>
  <sheetViews>
    <sheetView workbookViewId="0">
      <selection activeCell="A2" sqref="A2"/>
    </sheetView>
    <sheetView workbookViewId="1">
      <selection activeCell="B1" sqref="B1"/>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sheetData>
  <phoneticPr fontId="1" type="noConversion"/>
  <pageMargins left="0.7" right="0.7" top="0.75" bottom="0.75" header="0.3" footer="0.3"/>
  <pageSetup paperSize="9" orientation="portrait" horizontalDpi="300" verticalDpi="3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245</v>
      </c>
      <c r="C2" s="1">
        <v>0.99</v>
      </c>
      <c r="D2" s="1">
        <v>1200</v>
      </c>
      <c r="E2">
        <v>15</v>
      </c>
    </row>
    <row r="3" spans="1:6">
      <c r="A3" t="s">
        <v>16</v>
      </c>
      <c r="B3" t="s">
        <v>247</v>
      </c>
      <c r="C3" s="1">
        <v>4.99</v>
      </c>
      <c r="D3" s="1">
        <v>5900</v>
      </c>
      <c r="E3">
        <v>85</v>
      </c>
    </row>
    <row r="4" spans="1:6">
      <c r="A4" t="s">
        <v>17</v>
      </c>
      <c r="B4" t="s">
        <v>249</v>
      </c>
      <c r="C4" s="1">
        <v>9.99</v>
      </c>
      <c r="D4" s="1">
        <v>12000</v>
      </c>
      <c r="E4">
        <v>180</v>
      </c>
      <c r="F4" t="s">
        <v>21</v>
      </c>
    </row>
    <row r="5" spans="1:6">
      <c r="A5" t="s">
        <v>18</v>
      </c>
      <c r="B5" t="s">
        <v>250</v>
      </c>
      <c r="C5" s="1">
        <v>19.989999999999998</v>
      </c>
      <c r="D5" s="1">
        <v>25000</v>
      </c>
      <c r="E5">
        <v>390</v>
      </c>
    </row>
    <row r="6" spans="1:6">
      <c r="A6" t="s">
        <v>19</v>
      </c>
      <c r="B6" t="s">
        <v>246</v>
      </c>
      <c r="C6" s="1">
        <v>49.99</v>
      </c>
      <c r="D6" s="1">
        <v>65000</v>
      </c>
      <c r="E6">
        <v>1050</v>
      </c>
    </row>
    <row r="7" spans="1:6">
      <c r="A7" t="s">
        <v>20</v>
      </c>
      <c r="B7" t="s">
        <v>248</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251</v>
      </c>
      <c r="C2">
        <v>30</v>
      </c>
      <c r="D2">
        <v>9500</v>
      </c>
    </row>
    <row r="3" spans="1:6">
      <c r="A3" t="s">
        <v>7</v>
      </c>
      <c r="B3" t="s">
        <v>252</v>
      </c>
      <c r="C3">
        <v>140</v>
      </c>
      <c r="D3">
        <v>48000</v>
      </c>
      <c r="E3" t="s">
        <v>10</v>
      </c>
      <c r="F3">
        <v>8</v>
      </c>
    </row>
    <row r="4" spans="1:6">
      <c r="A4" t="s">
        <v>8</v>
      </c>
      <c r="B4" t="s">
        <v>253</v>
      </c>
      <c r="C4">
        <v>320</v>
      </c>
      <c r="D4">
        <v>125000</v>
      </c>
      <c r="E4" t="s">
        <v>10</v>
      </c>
      <c r="F4">
        <v>23</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310</v>
      </c>
      <c r="B1" s="2" t="s">
        <v>11</v>
      </c>
      <c r="C1" s="4" t="s">
        <v>30</v>
      </c>
      <c r="D1" s="5" t="s">
        <v>29</v>
      </c>
      <c r="E1" s="3" t="s">
        <v>5</v>
      </c>
      <c r="F1" s="3" t="s">
        <v>311</v>
      </c>
    </row>
    <row r="2" spans="1:6">
      <c r="A2" t="s">
        <v>312</v>
      </c>
      <c r="B2" t="s">
        <v>314</v>
      </c>
      <c r="C2" s="1">
        <v>1.99</v>
      </c>
      <c r="D2" s="1">
        <v>2500</v>
      </c>
      <c r="F2">
        <v>1</v>
      </c>
    </row>
    <row r="3" spans="1:6">
      <c r="A3" t="s">
        <v>313</v>
      </c>
      <c r="B3" t="s">
        <v>315</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ShopLevelPackageTable</vt:lpstr>
      <vt:lpstr>ShopDailyDiamondTable</vt:lpstr>
      <vt:lpstr>daFre서버</vt:lpstr>
      <vt:lpstr>daShp서버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2021-06-01T14:43:39Z</dcterms:modified>
</cp:coreProperties>
</file>