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683D7C7-2380-4741-B3B1-A4BBDD43FF0C}"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AX6" i="9" l="1"/>
  <c r="AW6"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F280" i="9" l="1"/>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L220" i="9" s="1"/>
  <c r="D219" i="9"/>
  <c r="L219" i="9" s="1"/>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68" i="9"/>
  <c r="L32" i="9"/>
  <c r="L205" i="9"/>
  <c r="L60" i="9"/>
  <c r="L24" i="9"/>
  <c r="BG9" i="9"/>
  <c r="BG10" i="9" s="1"/>
  <c r="BG11" i="9" s="1"/>
  <c r="BG12" i="9" s="1"/>
  <c r="L208" i="9" s="1"/>
  <c r="L201" i="9" l="1"/>
  <c r="O201" i="9" s="1"/>
  <c r="P201" i="9" s="1"/>
  <c r="L145" i="9"/>
  <c r="L19" i="9"/>
  <c r="L75" i="9"/>
  <c r="O25" i="9"/>
  <c r="P25" i="9" s="1"/>
  <c r="O137" i="9"/>
  <c r="P137" i="9" s="1"/>
  <c r="O208" i="9"/>
  <c r="P208"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N67" i="9"/>
  <c r="Q67" i="9" s="1"/>
  <c r="O67" i="9"/>
  <c r="P67" i="9" s="1"/>
  <c r="N4" i="9"/>
  <c r="Q4" i="9" s="1"/>
  <c r="O4" i="9"/>
  <c r="P4" i="9" s="1"/>
  <c r="N208" i="9"/>
  <c r="Q208" i="9" s="1"/>
  <c r="N200" i="9"/>
  <c r="Q200" i="9" s="1"/>
  <c r="N60" i="9"/>
  <c r="Q60" i="9" s="1"/>
  <c r="N73" i="9"/>
  <c r="N9" i="9"/>
  <c r="N107" i="9"/>
  <c r="N79" i="9"/>
  <c r="N51" i="9"/>
  <c r="N193" i="9"/>
  <c r="Q193" i="9" s="1"/>
  <c r="N165" i="9"/>
  <c r="Q165" i="9" s="1"/>
  <c r="N199" i="9"/>
  <c r="N184" i="9"/>
  <c r="N16" i="9"/>
  <c r="N11" i="9"/>
  <c r="Q11" i="9" s="1"/>
  <c r="N109" i="9"/>
  <c r="Q109" i="9" s="1"/>
  <c r="N45" i="9"/>
  <c r="N143" i="9"/>
  <c r="N115" i="9"/>
  <c r="N87" i="9"/>
  <c r="N128" i="9"/>
  <c r="N142" i="9"/>
  <c r="N170" i="9"/>
  <c r="N17" i="9"/>
  <c r="N25" i="9"/>
  <c r="Q25" i="9" s="1"/>
  <c r="N177" i="9"/>
  <c r="M95" i="9"/>
  <c r="N95" i="9"/>
  <c r="Q95" i="9" s="1"/>
  <c r="N205" i="9"/>
  <c r="N213" i="9"/>
  <c r="N10" i="9"/>
  <c r="N38" i="9"/>
  <c r="N52" i="9"/>
  <c r="N72" i="9"/>
  <c r="M81" i="9"/>
  <c r="S81" i="9" s="1"/>
  <c r="N81" i="9"/>
  <c r="Q81" i="9" s="1"/>
  <c r="M179" i="9"/>
  <c r="S179" i="9" s="1"/>
  <c r="N179" i="9"/>
  <c r="Q179" i="9" s="1"/>
  <c r="M151" i="9"/>
  <c r="N151" i="9"/>
  <c r="Q151" i="9" s="1"/>
  <c r="M123" i="9"/>
  <c r="S123" i="9" s="1"/>
  <c r="N123" i="9"/>
  <c r="Q123" i="9" s="1"/>
  <c r="N156" i="9"/>
  <c r="N164" i="9"/>
  <c r="N178" i="9"/>
  <c r="N206" i="9"/>
  <c r="N53" i="9"/>
  <c r="Q53" i="9" s="1"/>
  <c r="N30" i="9"/>
  <c r="M88" i="9"/>
  <c r="S88" i="9" s="1"/>
  <c r="N88" i="9"/>
  <c r="Q88" i="9" s="1"/>
  <c r="N44" i="9"/>
  <c r="N114" i="9"/>
  <c r="N86" i="9"/>
  <c r="N100" i="9"/>
  <c r="N192" i="9"/>
  <c r="M18" i="9"/>
  <c r="N18" i="9"/>
  <c r="Q18" i="9" s="1"/>
  <c r="N135" i="9"/>
  <c r="N214" i="9"/>
  <c r="Q214" i="9" s="1"/>
  <c r="N74" i="9"/>
  <c r="Q74" i="9" s="1"/>
  <c r="N108" i="9"/>
  <c r="N58" i="9"/>
  <c r="M68" i="9"/>
  <c r="N68" i="9"/>
  <c r="Q68" i="9" s="1"/>
  <c r="M46" i="9"/>
  <c r="N46" i="9"/>
  <c r="Q46" i="9" s="1"/>
  <c r="N66" i="9"/>
  <c r="N3" i="9"/>
  <c r="N65" i="9"/>
  <c r="M144" i="9"/>
  <c r="N144" i="9"/>
  <c r="Q144" i="9" s="1"/>
  <c r="N80" i="9"/>
  <c r="N94" i="9"/>
  <c r="N150" i="9"/>
  <c r="N122" i="9"/>
  <c r="N136" i="9"/>
  <c r="N121" i="9"/>
  <c r="N93" i="9"/>
  <c r="N198" i="9"/>
  <c r="N171" i="9"/>
  <c r="N149" i="9"/>
  <c r="N24" i="9"/>
  <c r="N59" i="9"/>
  <c r="M137" i="9"/>
  <c r="N137" i="9"/>
  <c r="Q137" i="9" s="1"/>
  <c r="M32" i="9"/>
  <c r="N32" i="9"/>
  <c r="Q32" i="9" s="1"/>
  <c r="M201" i="9"/>
  <c r="N201" i="9"/>
  <c r="Q201" i="9" s="1"/>
  <c r="N212" i="9"/>
  <c r="N23" i="9"/>
  <c r="M102" i="9"/>
  <c r="N102" i="9"/>
  <c r="Q102" i="9" s="1"/>
  <c r="N39" i="9"/>
  <c r="Q39" i="9" s="1"/>
  <c r="N101" i="9"/>
  <c r="N37" i="9"/>
  <c r="M116" i="9"/>
  <c r="N116" i="9"/>
  <c r="Q116" i="9" s="1"/>
  <c r="M130" i="9"/>
  <c r="N130" i="9"/>
  <c r="Q130" i="9" s="1"/>
  <c r="M186" i="9"/>
  <c r="N186" i="9"/>
  <c r="Q186" i="9" s="1"/>
  <c r="M158" i="9"/>
  <c r="N158" i="9"/>
  <c r="Q158" i="9" s="1"/>
  <c r="M172" i="9"/>
  <c r="N172" i="9"/>
  <c r="Q172" i="9" s="1"/>
  <c r="N157" i="9"/>
  <c r="N129" i="9"/>
  <c r="N163" i="9"/>
  <c r="N207" i="9"/>
  <c r="Q207" i="9" s="1"/>
  <c r="N191" i="9"/>
  <c r="N2" i="9"/>
  <c r="M4" i="9"/>
  <c r="M193" i="9"/>
  <c r="M109" i="9"/>
  <c r="M39" i="9"/>
  <c r="M207" i="9"/>
  <c r="M165" i="9"/>
  <c r="M67" i="9"/>
  <c r="M208"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L147" i="9"/>
  <c r="Q147" i="9" s="1"/>
  <c r="L29" i="9"/>
  <c r="Q29" i="9" s="1"/>
  <c r="L42" i="9"/>
  <c r="Q42" i="9" s="1"/>
  <c r="L28" i="9"/>
  <c r="Q28" i="9" s="1"/>
  <c r="L56" i="9"/>
  <c r="Q56" i="9" s="1"/>
  <c r="L162" i="9"/>
  <c r="Q162" i="9" s="1"/>
  <c r="L127" i="9"/>
  <c r="Q127" i="9" s="1"/>
  <c r="L62" i="9"/>
  <c r="L148" i="9"/>
  <c r="Q148" i="9" s="1"/>
  <c r="L89" i="9"/>
  <c r="L138" i="9"/>
  <c r="L183" i="9"/>
  <c r="Q183" i="9" s="1"/>
  <c r="L216" i="9"/>
  <c r="L181" i="9"/>
  <c r="L202" i="9"/>
  <c r="L78" i="9"/>
  <c r="Q78" i="9" s="1"/>
  <c r="L43" i="9"/>
  <c r="Q43" i="9" s="1"/>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L221" i="9" l="1"/>
  <c r="N219" i="9"/>
  <c r="N220" i="9" s="1"/>
  <c r="Q218" i="9"/>
  <c r="P133" i="9"/>
  <c r="P50" i="9"/>
  <c r="P168" i="9"/>
  <c r="P155" i="9"/>
  <c r="P161" i="9"/>
  <c r="P141" i="9"/>
  <c r="P127" i="9"/>
  <c r="P147" i="9"/>
  <c r="P91" i="9"/>
  <c r="P190" i="9"/>
  <c r="P84" i="9"/>
  <c r="P211" i="9"/>
  <c r="P175" i="9"/>
  <c r="P7" i="9"/>
  <c r="P217" i="9"/>
  <c r="P64" i="9"/>
  <c r="P162" i="9"/>
  <c r="P126" i="9"/>
  <c r="P119" i="9"/>
  <c r="P15" i="9"/>
  <c r="P154" i="9"/>
  <c r="P210" i="9"/>
  <c r="P63" i="9"/>
  <c r="P36" i="9"/>
  <c r="P43" i="9"/>
  <c r="P56" i="9"/>
  <c r="P106" i="9"/>
  <c r="P189" i="9"/>
  <c r="P169" i="9"/>
  <c r="P113" i="9"/>
  <c r="P176" i="9"/>
  <c r="P35" i="9"/>
  <c r="P134" i="9"/>
  <c r="P28" i="9"/>
  <c r="P204" i="9"/>
  <c r="P77" i="9"/>
  <c r="P105" i="9"/>
  <c r="P148" i="9"/>
  <c r="P70" i="9"/>
  <c r="P8" i="9"/>
  <c r="P99" i="9"/>
  <c r="P14" i="9"/>
  <c r="P21" i="9"/>
  <c r="P29" i="9"/>
  <c r="P120" i="9"/>
  <c r="P182" i="9"/>
  <c r="P140" i="9"/>
  <c r="P197" i="9"/>
  <c r="P57" i="9"/>
  <c r="P85" i="9"/>
  <c r="P49" i="9"/>
  <c r="P22" i="9"/>
  <c r="P78" i="9"/>
  <c r="P98" i="9"/>
  <c r="P42" i="9"/>
  <c r="P112" i="9"/>
  <c r="P196" i="9"/>
  <c r="P92" i="9"/>
  <c r="P203" i="9"/>
  <c r="P242" i="9"/>
  <c r="P183" i="9"/>
  <c r="P71" i="9"/>
  <c r="P218" i="9"/>
  <c r="M19" i="9"/>
  <c r="S19" i="9" s="1"/>
  <c r="O19" i="9"/>
  <c r="P19" i="9" s="1"/>
  <c r="O75" i="9"/>
  <c r="P75" i="9" s="1"/>
  <c r="R88" i="9"/>
  <c r="N19" i="9"/>
  <c r="Q19" i="9" s="1"/>
  <c r="N75" i="9"/>
  <c r="Q75" i="9" s="1"/>
  <c r="M75" i="9"/>
  <c r="S75" i="9" s="1"/>
  <c r="R179" i="9"/>
  <c r="N145" i="9"/>
  <c r="Q145" i="9" s="1"/>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201" i="9"/>
  <c r="S201"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N218" i="9"/>
  <c r="O218" i="9"/>
  <c r="N181" i="9"/>
  <c r="Q181" i="9" s="1"/>
  <c r="N62" i="9"/>
  <c r="Q62" i="9" s="1"/>
  <c r="N34" i="9"/>
  <c r="Q34" i="9" s="1"/>
  <c r="N83" i="9"/>
  <c r="Q83" i="9" s="1"/>
  <c r="N48" i="9"/>
  <c r="Q48" i="9" s="1"/>
  <c r="N118" i="9"/>
  <c r="Q118" i="9" s="1"/>
  <c r="N153" i="9"/>
  <c r="Q153" i="9" s="1"/>
  <c r="N90" i="9"/>
  <c r="Q90" i="9" s="1"/>
  <c r="N216" i="9"/>
  <c r="Q216" i="9" s="1"/>
  <c r="N104" i="9"/>
  <c r="Q104" i="9" s="1"/>
  <c r="M195" i="9"/>
  <c r="S195" i="9" s="1"/>
  <c r="N195" i="9"/>
  <c r="Q195" i="9" s="1"/>
  <c r="M125" i="9"/>
  <c r="S125" i="9" s="1"/>
  <c r="N125" i="9"/>
  <c r="Q125" i="9" s="1"/>
  <c r="M56" i="9"/>
  <c r="S56" i="9" s="1"/>
  <c r="N56" i="9"/>
  <c r="M189" i="9"/>
  <c r="S189" i="9" s="1"/>
  <c r="N189" i="9"/>
  <c r="M197" i="9"/>
  <c r="N197" i="9"/>
  <c r="M215" i="9"/>
  <c r="S215" i="9" s="1"/>
  <c r="N215" i="9"/>
  <c r="Q215" i="9" s="1"/>
  <c r="M97" i="9"/>
  <c r="S97" i="9" s="1"/>
  <c r="N97" i="9"/>
  <c r="Q97" i="9" s="1"/>
  <c r="M57" i="9"/>
  <c r="S57" i="9" s="1"/>
  <c r="N57" i="9"/>
  <c r="N139" i="9"/>
  <c r="Q139" i="9" s="1"/>
  <c r="M98" i="9"/>
  <c r="N98" i="9"/>
  <c r="M202" i="9"/>
  <c r="N202" i="9"/>
  <c r="Q202" i="9" s="1"/>
  <c r="M148" i="9"/>
  <c r="N148" i="9"/>
  <c r="M42" i="9"/>
  <c r="N42" i="9"/>
  <c r="M112" i="9"/>
  <c r="N112" i="9"/>
  <c r="M85" i="9"/>
  <c r="S85" i="9" s="1"/>
  <c r="N85" i="9"/>
  <c r="N111" i="9"/>
  <c r="Q111" i="9" s="1"/>
  <c r="M47" i="9"/>
  <c r="S47" i="9" s="1"/>
  <c r="N47" i="9"/>
  <c r="Q47" i="9" s="1"/>
  <c r="M155" i="9"/>
  <c r="S155" i="9" s="1"/>
  <c r="N155" i="9"/>
  <c r="M69" i="9"/>
  <c r="N69" i="9"/>
  <c r="Q69" i="9" s="1"/>
  <c r="M33" i="9"/>
  <c r="S33" i="9" s="1"/>
  <c r="N33" i="9"/>
  <c r="Q33" i="9" s="1"/>
  <c r="M180" i="9"/>
  <c r="S180" i="9" s="1"/>
  <c r="N180" i="9"/>
  <c r="Q180" i="9" s="1"/>
  <c r="M154" i="9"/>
  <c r="N154" i="9"/>
  <c r="M36" i="9"/>
  <c r="S36" i="9" s="1"/>
  <c r="N36" i="9"/>
  <c r="M138" i="9"/>
  <c r="N138" i="9"/>
  <c r="Q138" i="9" s="1"/>
  <c r="M106" i="9"/>
  <c r="S106" i="9" s="1"/>
  <c r="N106" i="9"/>
  <c r="M113" i="9"/>
  <c r="N113" i="9"/>
  <c r="M194" i="9"/>
  <c r="N194" i="9"/>
  <c r="Q194" i="9" s="1"/>
  <c r="M131" i="9"/>
  <c r="S131" i="9" s="1"/>
  <c r="N131" i="9"/>
  <c r="Q131" i="9" s="1"/>
  <c r="N132" i="9"/>
  <c r="Q132" i="9" s="1"/>
  <c r="M29" i="9"/>
  <c r="N29" i="9"/>
  <c r="M26" i="9"/>
  <c r="S26" i="9" s="1"/>
  <c r="N26" i="9"/>
  <c r="Q26" i="9" s="1"/>
  <c r="M120" i="9"/>
  <c r="N120" i="9"/>
  <c r="M182" i="9"/>
  <c r="N182" i="9"/>
  <c r="M187" i="9"/>
  <c r="N187" i="9"/>
  <c r="Q187" i="9" s="1"/>
  <c r="M159" i="9"/>
  <c r="S159" i="9" s="1"/>
  <c r="N159" i="9"/>
  <c r="Q159" i="9" s="1"/>
  <c r="M117" i="9"/>
  <c r="N117" i="9"/>
  <c r="Q117" i="9" s="1"/>
  <c r="M140" i="9"/>
  <c r="S140" i="9" s="1"/>
  <c r="N140" i="9"/>
  <c r="M15" i="9"/>
  <c r="N15" i="9"/>
  <c r="M8" i="9"/>
  <c r="N8" i="9"/>
  <c r="M188" i="9"/>
  <c r="N188" i="9"/>
  <c r="Q188" i="9" s="1"/>
  <c r="M174" i="9"/>
  <c r="N174" i="9"/>
  <c r="Q174" i="9" s="1"/>
  <c r="M49" i="9"/>
  <c r="N49" i="9"/>
  <c r="M146" i="9"/>
  <c r="N146" i="9"/>
  <c r="Q146" i="9" s="1"/>
  <c r="M196" i="9"/>
  <c r="S196" i="9" s="1"/>
  <c r="N196" i="9"/>
  <c r="M161" i="9"/>
  <c r="N161" i="9"/>
  <c r="M22" i="9"/>
  <c r="S22" i="9" s="1"/>
  <c r="N22" i="9"/>
  <c r="M141" i="9"/>
  <c r="N141" i="9"/>
  <c r="M92" i="9"/>
  <c r="N92" i="9"/>
  <c r="M127" i="9"/>
  <c r="N127" i="9"/>
  <c r="M147" i="9"/>
  <c r="N147" i="9"/>
  <c r="M91" i="9"/>
  <c r="N91" i="9"/>
  <c r="N6" i="9"/>
  <c r="Q6" i="9" s="1"/>
  <c r="M190" i="9"/>
  <c r="N190" i="9"/>
  <c r="M41" i="9"/>
  <c r="S41" i="9" s="1"/>
  <c r="N41" i="9"/>
  <c r="Q41" i="9" s="1"/>
  <c r="M152" i="9"/>
  <c r="S152" i="9" s="1"/>
  <c r="N152" i="9"/>
  <c r="Q152" i="9" s="1"/>
  <c r="M203" i="9"/>
  <c r="N203" i="9"/>
  <c r="M82" i="9"/>
  <c r="N82" i="9"/>
  <c r="Q82" i="9" s="1"/>
  <c r="M40" i="9"/>
  <c r="N40" i="9"/>
  <c r="Q40" i="9" s="1"/>
  <c r="M96" i="9"/>
  <c r="N96" i="9"/>
  <c r="Q96" i="9" s="1"/>
  <c r="M76" i="9"/>
  <c r="N76" i="9"/>
  <c r="Q76" i="9" s="1"/>
  <c r="M70" i="9"/>
  <c r="S70" i="9" s="1"/>
  <c r="N70" i="9"/>
  <c r="M99" i="9"/>
  <c r="S99" i="9" s="1"/>
  <c r="N99" i="9"/>
  <c r="M14" i="9"/>
  <c r="S14" i="9" s="1"/>
  <c r="N14" i="9"/>
  <c r="M21" i="9"/>
  <c r="N21" i="9"/>
  <c r="M242" i="9"/>
  <c r="N242" i="9"/>
  <c r="M84" i="9"/>
  <c r="N84" i="9"/>
  <c r="M211" i="9"/>
  <c r="N211" i="9"/>
  <c r="M175" i="9"/>
  <c r="S175" i="9" s="1"/>
  <c r="N175" i="9"/>
  <c r="M7" i="9"/>
  <c r="S7" i="9" s="1"/>
  <c r="N7" i="9"/>
  <c r="M217" i="9"/>
  <c r="S217" i="9" s="1"/>
  <c r="N217" i="9"/>
  <c r="M61" i="9"/>
  <c r="N61" i="9"/>
  <c r="Q61" i="9" s="1"/>
  <c r="M64" i="9"/>
  <c r="S64" i="9" s="1"/>
  <c r="N64" i="9"/>
  <c r="M183" i="9"/>
  <c r="N183" i="9"/>
  <c r="M162" i="9"/>
  <c r="N162" i="9"/>
  <c r="M126" i="9"/>
  <c r="N126" i="9"/>
  <c r="M71" i="9"/>
  <c r="S71" i="9" s="1"/>
  <c r="N71" i="9"/>
  <c r="M119" i="9"/>
  <c r="N119" i="9"/>
  <c r="M110" i="9"/>
  <c r="S110" i="9" s="1"/>
  <c r="N110" i="9"/>
  <c r="Q110" i="9" s="1"/>
  <c r="M124" i="9"/>
  <c r="S124" i="9" s="1"/>
  <c r="N124" i="9"/>
  <c r="Q124" i="9" s="1"/>
  <c r="M173" i="9"/>
  <c r="N173" i="9"/>
  <c r="Q173" i="9" s="1"/>
  <c r="M12" i="9"/>
  <c r="S12" i="9" s="1"/>
  <c r="N12" i="9"/>
  <c r="Q12" i="9" s="1"/>
  <c r="M166" i="9"/>
  <c r="N166" i="9"/>
  <c r="Q166" i="9" s="1"/>
  <c r="M210" i="9"/>
  <c r="N210" i="9"/>
  <c r="M43" i="9"/>
  <c r="N43" i="9"/>
  <c r="M13" i="9"/>
  <c r="N13" i="9"/>
  <c r="Q13" i="9" s="1"/>
  <c r="M169" i="9"/>
  <c r="N169" i="9"/>
  <c r="M176" i="9"/>
  <c r="S176" i="9" s="1"/>
  <c r="N176" i="9"/>
  <c r="M5" i="9"/>
  <c r="O5" i="9" s="1"/>
  <c r="P5" i="9" s="1"/>
  <c r="N5" i="9"/>
  <c r="Q5" i="9" s="1"/>
  <c r="M63" i="9"/>
  <c r="N63" i="9"/>
  <c r="M55" i="9"/>
  <c r="S55" i="9" s="1"/>
  <c r="N55" i="9"/>
  <c r="Q55" i="9" s="1"/>
  <c r="M35" i="9"/>
  <c r="S35" i="9" s="1"/>
  <c r="N35" i="9"/>
  <c r="M133" i="9"/>
  <c r="S133" i="9" s="1"/>
  <c r="N133" i="9"/>
  <c r="M50" i="9"/>
  <c r="S50" i="9" s="1"/>
  <c r="N50" i="9"/>
  <c r="M134" i="9"/>
  <c r="N134" i="9"/>
  <c r="N160" i="9"/>
  <c r="Q160" i="9" s="1"/>
  <c r="N27" i="9"/>
  <c r="Q27" i="9" s="1"/>
  <c r="M78" i="9"/>
  <c r="S78" i="9" s="1"/>
  <c r="N78" i="9"/>
  <c r="M89" i="9"/>
  <c r="S89" i="9" s="1"/>
  <c r="N89" i="9"/>
  <c r="Q89" i="9" s="1"/>
  <c r="M28" i="9"/>
  <c r="S28" i="9" s="1"/>
  <c r="N28" i="9"/>
  <c r="M167" i="9"/>
  <c r="S167" i="9" s="1"/>
  <c r="N167" i="9"/>
  <c r="Q167" i="9" s="1"/>
  <c r="M20" i="9"/>
  <c r="S20" i="9" s="1"/>
  <c r="N20" i="9"/>
  <c r="Q20" i="9" s="1"/>
  <c r="M209" i="9"/>
  <c r="N209" i="9"/>
  <c r="Q209" i="9" s="1"/>
  <c r="M204" i="9"/>
  <c r="S204" i="9" s="1"/>
  <c r="N204" i="9"/>
  <c r="M77" i="9"/>
  <c r="N77" i="9"/>
  <c r="M103" i="9"/>
  <c r="N103" i="9"/>
  <c r="Q103" i="9" s="1"/>
  <c r="M105" i="9"/>
  <c r="N105" i="9"/>
  <c r="M168" i="9"/>
  <c r="N168" i="9"/>
  <c r="M54" i="9"/>
  <c r="N54" i="9"/>
  <c r="Q54" i="9" s="1"/>
  <c r="M111" i="9"/>
  <c r="S111" i="9" s="1"/>
  <c r="M132" i="9"/>
  <c r="M181" i="9"/>
  <c r="M62" i="9"/>
  <c r="M83" i="9"/>
  <c r="M34" i="9"/>
  <c r="M216" i="9"/>
  <c r="M6" i="9"/>
  <c r="M139" i="9"/>
  <c r="S139" i="9" s="1"/>
  <c r="M118" i="9"/>
  <c r="M160" i="9"/>
  <c r="M90" i="9"/>
  <c r="M153" i="9"/>
  <c r="M48" i="9"/>
  <c r="M219" i="9"/>
  <c r="O219" i="9" s="1"/>
  <c r="M218" i="9"/>
  <c r="M104" i="9"/>
  <c r="M27" i="9"/>
  <c r="R97" i="9"/>
  <c r="L257" i="9"/>
  <c r="L238" i="9"/>
  <c r="Q238" i="9" s="1"/>
  <c r="L229" i="9"/>
  <c r="L279" i="9"/>
  <c r="Q279" i="9" s="1"/>
  <c r="L267" i="9"/>
  <c r="Q267" i="9" s="1"/>
  <c r="L272" i="9"/>
  <c r="Q272" i="9" s="1"/>
  <c r="L260" i="9"/>
  <c r="Q260" i="9" s="1"/>
  <c r="L262" i="9"/>
  <c r="Q262" i="9" s="1"/>
  <c r="L264" i="9"/>
  <c r="Q264" i="9" s="1"/>
  <c r="L280" i="9"/>
  <c r="Q280" i="9" s="1"/>
  <c r="L226" i="9"/>
  <c r="L249" i="9"/>
  <c r="L231" i="9"/>
  <c r="Q231" i="9" s="1"/>
  <c r="L273" i="9"/>
  <c r="Q273" i="9" s="1"/>
  <c r="L255" i="9"/>
  <c r="L263" i="9"/>
  <c r="Q263" i="9" s="1"/>
  <c r="L256" i="9"/>
  <c r="L239" i="9"/>
  <c r="Q239" i="9" s="1"/>
  <c r="L265" i="9"/>
  <c r="Q265" i="9" s="1"/>
  <c r="L228" i="9"/>
  <c r="L252" i="9"/>
  <c r="L245" i="9"/>
  <c r="Q245" i="9" s="1"/>
  <c r="L259" i="9"/>
  <c r="Q259" i="9" s="1"/>
  <c r="L278" i="9"/>
  <c r="Q278" i="9" s="1"/>
  <c r="L250" i="9"/>
  <c r="L251" i="9"/>
  <c r="L232" i="9"/>
  <c r="Q232" i="9" s="1"/>
  <c r="L222" i="9"/>
  <c r="Q222" i="9" s="1"/>
  <c r="L274" i="9"/>
  <c r="Q274" i="9" s="1"/>
  <c r="L275" i="9"/>
  <c r="Q275" i="9" s="1"/>
  <c r="L246" i="9"/>
  <c r="Q246" i="9" s="1"/>
  <c r="L235" i="9"/>
  <c r="Q235" i="9" s="1"/>
  <c r="L253" i="9"/>
  <c r="L248" i="9"/>
  <c r="Q248" i="9" s="1"/>
  <c r="L230" i="9"/>
  <c r="Q230" i="9" s="1"/>
  <c r="L236" i="9"/>
  <c r="Q236" i="9" s="1"/>
  <c r="L227" i="9"/>
  <c r="L271" i="9"/>
  <c r="Q271" i="9" s="1"/>
  <c r="L224" i="9"/>
  <c r="Q224" i="9" s="1"/>
  <c r="L270" i="9"/>
  <c r="Q270" i="9" s="1"/>
  <c r="L266" i="9"/>
  <c r="Q266" i="9" s="1"/>
  <c r="L277" i="9"/>
  <c r="Q277" i="9" s="1"/>
  <c r="L243" i="9"/>
  <c r="Q243" i="9" s="1"/>
  <c r="L254" i="9"/>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1" i="9" l="1"/>
  <c r="P221" i="9"/>
  <c r="N221" i="9"/>
  <c r="Q219" i="9"/>
  <c r="Q220" i="9" s="1"/>
  <c r="Q250" i="9"/>
  <c r="Q251" i="9" s="1"/>
  <c r="Q252" i="9" s="1"/>
  <c r="Q253" i="9" s="1"/>
  <c r="Q254" i="9" s="1"/>
  <c r="Q255" i="9" s="1"/>
  <c r="Q256" i="9" s="1"/>
  <c r="Q257" i="9" s="1"/>
  <c r="Q249" i="9"/>
  <c r="P233" i="9"/>
  <c r="P247" i="9"/>
  <c r="P237" i="9"/>
  <c r="P271" i="9"/>
  <c r="P235" i="9"/>
  <c r="P273" i="9"/>
  <c r="P262" i="9"/>
  <c r="P238" i="9"/>
  <c r="P232" i="9"/>
  <c r="P276" i="9"/>
  <c r="P243" i="9"/>
  <c r="P246" i="9"/>
  <c r="P265" i="9"/>
  <c r="P231" i="9"/>
  <c r="P260" i="9"/>
  <c r="P223" i="9"/>
  <c r="P258" i="9"/>
  <c r="P236" i="9"/>
  <c r="P224" i="9"/>
  <c r="P264" i="9"/>
  <c r="P268" i="9"/>
  <c r="P275" i="9"/>
  <c r="P239" i="9"/>
  <c r="P244" i="9"/>
  <c r="P266" i="9"/>
  <c r="P274" i="9"/>
  <c r="P267" i="9"/>
  <c r="P261" i="9"/>
  <c r="P277" i="9"/>
  <c r="P278" i="9"/>
  <c r="P272" i="9"/>
  <c r="P240" i="9"/>
  <c r="P230" i="9"/>
  <c r="P259" i="9"/>
  <c r="P269" i="9"/>
  <c r="P234" i="9"/>
  <c r="P241" i="9"/>
  <c r="P270" i="9"/>
  <c r="P248" i="9"/>
  <c r="P245" i="9"/>
  <c r="P263" i="9"/>
  <c r="P280" i="9"/>
  <c r="P279" i="9"/>
  <c r="P222" i="9"/>
  <c r="P219" i="9"/>
  <c r="P249"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N254" i="9"/>
  <c r="N251" i="9"/>
  <c r="O251" i="9"/>
  <c r="O252" i="9"/>
  <c r="N252" i="9"/>
  <c r="O255" i="9"/>
  <c r="N255" i="9"/>
  <c r="O250" i="9"/>
  <c r="P250" i="9" s="1"/>
  <c r="P251" i="9" s="1"/>
  <c r="N250" i="9"/>
  <c r="O256" i="9"/>
  <c r="N256" i="9"/>
  <c r="O253" i="9"/>
  <c r="N253" i="9"/>
  <c r="R50" i="9"/>
  <c r="R12" i="9"/>
  <c r="R176" i="9"/>
  <c r="R196" i="9"/>
  <c r="N223" i="9"/>
  <c r="N225" i="9"/>
  <c r="R124" i="9"/>
  <c r="R152" i="9"/>
  <c r="N222" i="9"/>
  <c r="N224"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S219" i="9"/>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R219" i="9"/>
  <c r="O268" i="9"/>
  <c r="O278" i="9"/>
  <c r="O272" i="9"/>
  <c r="O244" i="9"/>
  <c r="O240" i="9"/>
  <c r="O266" i="9"/>
  <c r="O230" i="9"/>
  <c r="O274" i="9"/>
  <c r="O259" i="9"/>
  <c r="O226" i="9"/>
  <c r="O267" i="9"/>
  <c r="O271" i="9"/>
  <c r="O236" i="9"/>
  <c r="O239" i="9"/>
  <c r="O234" i="9"/>
  <c r="O270" i="9"/>
  <c r="O245" i="9"/>
  <c r="O279" i="9"/>
  <c r="O247" i="9"/>
  <c r="O235" i="9"/>
  <c r="O275" i="9"/>
  <c r="O269" i="9"/>
  <c r="O241" i="9"/>
  <c r="O248" i="9"/>
  <c r="O263" i="9"/>
  <c r="O280" i="9"/>
  <c r="O233" i="9"/>
  <c r="O261" i="9"/>
  <c r="O232" i="9"/>
  <c r="O264" i="9"/>
  <c r="O229" i="9"/>
  <c r="O273" i="9"/>
  <c r="O238" i="9"/>
  <c r="O237" i="9"/>
  <c r="O228" i="9"/>
  <c r="O262" i="9"/>
  <c r="O258" i="9"/>
  <c r="O276" i="9"/>
  <c r="O243" i="9"/>
  <c r="O227" i="9"/>
  <c r="O246" i="9"/>
  <c r="O265" i="9"/>
  <c r="O231" i="9"/>
  <c r="O260" i="9"/>
  <c r="O257" i="9"/>
  <c r="O277" i="9"/>
  <c r="N249" i="9"/>
  <c r="O249" i="9"/>
  <c r="M233" i="9"/>
  <c r="S233" i="9" s="1"/>
  <c r="N233" i="9"/>
  <c r="N229" i="9"/>
  <c r="M269" i="9"/>
  <c r="S269" i="9" s="1"/>
  <c r="N269" i="9"/>
  <c r="M234" i="9"/>
  <c r="S234" i="9" s="1"/>
  <c r="N234" i="9"/>
  <c r="M241" i="9"/>
  <c r="S241" i="9" s="1"/>
  <c r="N241" i="9"/>
  <c r="M270" i="9"/>
  <c r="S270" i="9" s="1"/>
  <c r="N270" i="9"/>
  <c r="M248" i="9"/>
  <c r="S248" i="9" s="1"/>
  <c r="N248" i="9"/>
  <c r="M245" i="9"/>
  <c r="S245" i="9" s="1"/>
  <c r="N245" i="9"/>
  <c r="M263" i="9"/>
  <c r="N263" i="9"/>
  <c r="M280" i="9"/>
  <c r="S280" i="9" s="1"/>
  <c r="N280" i="9"/>
  <c r="M279" i="9"/>
  <c r="S279" i="9" s="1"/>
  <c r="N279" i="9"/>
  <c r="M261" i="9"/>
  <c r="N261" i="9"/>
  <c r="M247" i="9"/>
  <c r="S247" i="9" s="1"/>
  <c r="N247" i="9"/>
  <c r="M271" i="9"/>
  <c r="S271" i="9" s="1"/>
  <c r="N271" i="9"/>
  <c r="M262" i="9"/>
  <c r="S262" i="9" s="1"/>
  <c r="N262" i="9"/>
  <c r="M264" i="9"/>
  <c r="S264" i="9" s="1"/>
  <c r="N264" i="9"/>
  <c r="M237" i="9"/>
  <c r="N237" i="9"/>
  <c r="M235" i="9"/>
  <c r="S235" i="9" s="1"/>
  <c r="N235" i="9"/>
  <c r="M273" i="9"/>
  <c r="S273" i="9" s="1"/>
  <c r="N273" i="9"/>
  <c r="M238" i="9"/>
  <c r="N238" i="9"/>
  <c r="M258" i="9"/>
  <c r="S258" i="9" s="1"/>
  <c r="N258" i="9"/>
  <c r="M276" i="9"/>
  <c r="S276" i="9" s="1"/>
  <c r="N276" i="9"/>
  <c r="M243" i="9"/>
  <c r="N243" i="9"/>
  <c r="M246" i="9"/>
  <c r="S246" i="9" s="1"/>
  <c r="N246" i="9"/>
  <c r="M265" i="9"/>
  <c r="N265" i="9"/>
  <c r="M231" i="9"/>
  <c r="S231" i="9" s="1"/>
  <c r="N231" i="9"/>
  <c r="M260" i="9"/>
  <c r="S260" i="9" s="1"/>
  <c r="N260" i="9"/>
  <c r="N257" i="9"/>
  <c r="M268" i="9"/>
  <c r="S268" i="9" s="1"/>
  <c r="N268" i="9"/>
  <c r="M277" i="9"/>
  <c r="S277" i="9" s="1"/>
  <c r="N277" i="9"/>
  <c r="M236" i="9"/>
  <c r="S236" i="9" s="1"/>
  <c r="N236" i="9"/>
  <c r="M275" i="9"/>
  <c r="S275" i="9" s="1"/>
  <c r="N275" i="9"/>
  <c r="M278" i="9"/>
  <c r="S278" i="9" s="1"/>
  <c r="N278" i="9"/>
  <c r="M239" i="9"/>
  <c r="N239" i="9"/>
  <c r="M272" i="9"/>
  <c r="S272" i="9" s="1"/>
  <c r="N272" i="9"/>
  <c r="M232" i="9"/>
  <c r="S232" i="9" s="1"/>
  <c r="N232" i="9"/>
  <c r="M244" i="9"/>
  <c r="N244" i="9"/>
  <c r="M240" i="9"/>
  <c r="S240" i="9" s="1"/>
  <c r="N240" i="9"/>
  <c r="M266" i="9"/>
  <c r="S266" i="9" s="1"/>
  <c r="N266" i="9"/>
  <c r="M230" i="9"/>
  <c r="N230" i="9"/>
  <c r="M274" i="9"/>
  <c r="S274" i="9" s="1"/>
  <c r="N274" i="9"/>
  <c r="M259" i="9"/>
  <c r="S259" i="9" s="1"/>
  <c r="N259" i="9"/>
  <c r="N226" i="9"/>
  <c r="N227" i="9" s="1"/>
  <c r="N228" i="9" s="1"/>
  <c r="M267" i="9"/>
  <c r="S267" i="9" s="1"/>
  <c r="N267" i="9"/>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52" i="9" l="1"/>
  <c r="P253" i="9" s="1"/>
  <c r="P254" i="9" s="1"/>
  <c r="P255" i="9" s="1"/>
  <c r="P256" i="9" s="1"/>
  <c r="P257" i="9" s="1"/>
  <c r="P220" i="9"/>
  <c r="R249" i="9"/>
  <c r="R278" i="9"/>
  <c r="R259" i="9"/>
  <c r="R277" i="9"/>
  <c r="R241" i="9"/>
  <c r="R232" i="9"/>
  <c r="R245" i="9"/>
  <c r="R276" i="9"/>
  <c r="R246" i="9"/>
  <c r="R266" i="9"/>
  <c r="R236" i="9"/>
  <c r="R264" i="9"/>
  <c r="R260" i="9"/>
  <c r="R279" i="9"/>
  <c r="R275" i="9"/>
  <c r="R247" i="9"/>
  <c r="R267" i="9"/>
  <c r="R233" i="9"/>
  <c r="R258" i="9"/>
  <c r="R240" i="9"/>
  <c r="R248"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AS7" i="9" l="1"/>
  <c r="R223" i="9"/>
  <c r="O223" i="9"/>
  <c r="M254" i="9"/>
  <c r="R254" i="9" s="1"/>
  <c r="S253" i="9"/>
  <c r="M224" i="9"/>
  <c r="S223" i="9"/>
  <c r="R271" i="9"/>
  <c r="D4" i="8"/>
  <c r="E4" i="8" s="1"/>
  <c r="R224" i="9" l="1"/>
  <c r="O224" i="9"/>
  <c r="M225" i="9"/>
  <c r="S224" i="9"/>
  <c r="M255" i="9"/>
  <c r="R255" i="9" s="1"/>
  <c r="S254" i="9"/>
  <c r="R272" i="9"/>
  <c r="D5" i="8"/>
  <c r="E5" i="8" s="1"/>
  <c r="M226" i="9" l="1"/>
  <c r="M227" i="9" s="1"/>
  <c r="S227" i="9" s="1"/>
  <c r="Q225" i="9"/>
  <c r="Q226" i="9" s="1"/>
  <c r="Q227" i="9" s="1"/>
  <c r="Q228" i="9" s="1"/>
  <c r="Q229" i="9" s="1"/>
  <c r="S225" i="9"/>
  <c r="O225" i="9"/>
  <c r="P225" i="9" s="1"/>
  <c r="P226" i="9" s="1"/>
  <c r="P227" i="9" s="1"/>
  <c r="P228" i="9" s="1"/>
  <c r="P229" i="9" s="1"/>
  <c r="R225" i="9"/>
  <c r="M256" i="9"/>
  <c r="S255" i="9"/>
  <c r="R273" i="9"/>
  <c r="D6" i="8"/>
  <c r="E6" i="8" s="1"/>
  <c r="Z127" i="9"/>
  <c r="Z126" i="9"/>
  <c r="S256" i="9" l="1"/>
  <c r="M257" i="9"/>
  <c r="S226" i="9"/>
  <c r="R227" i="9"/>
  <c r="M228" i="9"/>
  <c r="R228" i="9" s="1"/>
  <c r="R226" i="9"/>
  <c r="M229" i="9"/>
  <c r="AS8" i="9"/>
  <c r="AS11" i="9"/>
  <c r="R256" i="9"/>
  <c r="D7" i="8"/>
  <c r="E7" i="8" s="1"/>
  <c r="AG238" i="9"/>
  <c r="AG269" i="9"/>
  <c r="AG267" i="9"/>
  <c r="S257" i="9" l="1"/>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171" i="9" l="1"/>
  <c r="M31" i="9"/>
  <c r="M156" i="9"/>
  <c r="R156" i="9" s="1"/>
  <c r="M122" i="9"/>
  <c r="S122" i="9" s="1"/>
  <c r="M150" i="9"/>
  <c r="O150" i="9" s="1"/>
  <c r="Q150" i="9" s="1"/>
  <c r="M24" i="9"/>
  <c r="M191" i="9"/>
  <c r="R191" i="9" s="1"/>
  <c r="M100" i="9"/>
  <c r="O100" i="9" s="1"/>
  <c r="Q100" i="9" s="1"/>
  <c r="M142" i="9"/>
  <c r="M80" i="9"/>
  <c r="O80" i="9" s="1"/>
  <c r="Q80" i="9" s="1"/>
  <c r="M2" i="9"/>
  <c r="M212" i="9"/>
  <c r="S212" i="9" s="1"/>
  <c r="M10" i="9"/>
  <c r="O10" i="9" s="1"/>
  <c r="Q10" i="9" s="1"/>
  <c r="M94" i="9"/>
  <c r="S94" i="9" s="1"/>
  <c r="M37" i="9"/>
  <c r="M45" i="9"/>
  <c r="O45" i="9" s="1"/>
  <c r="Q45" i="9" s="1"/>
  <c r="M73" i="9"/>
  <c r="R73" i="9" s="1"/>
  <c r="M157" i="9"/>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M58" i="9"/>
  <c r="R58" i="9" s="1"/>
  <c r="M205" i="9"/>
  <c r="O205" i="9" s="1"/>
  <c r="Q205" i="9" s="1"/>
  <c r="M149" i="9"/>
  <c r="R149" i="9" s="1"/>
  <c r="M72" i="9"/>
  <c r="R72" i="9" s="1"/>
  <c r="M163" i="9"/>
  <c r="R163" i="9" s="1"/>
  <c r="M199" i="9"/>
  <c r="O199" i="9" s="1"/>
  <c r="Q199" i="9" s="1"/>
  <c r="M185" i="9"/>
  <c r="R185" i="9" s="1"/>
  <c r="M44" i="9"/>
  <c r="M30" i="9"/>
  <c r="S30" i="9" s="1"/>
  <c r="M177" i="9"/>
  <c r="M23" i="9"/>
  <c r="R212" i="9"/>
  <c r="O212" i="9"/>
  <c r="Q212" i="9" s="1"/>
  <c r="S100" i="9"/>
  <c r="R3" i="9"/>
  <c r="O3" i="9"/>
  <c r="Q3" i="9" s="1"/>
  <c r="O156" i="9"/>
  <c r="Q156" i="9" s="1"/>
  <c r="S156" i="9"/>
  <c r="O143" i="9"/>
  <c r="Q143" i="9" s="1"/>
  <c r="S143" i="9"/>
  <c r="O142" i="9"/>
  <c r="Q142" i="9" s="1"/>
  <c r="R142" i="9"/>
  <c r="S142" i="9"/>
  <c r="O59" i="9"/>
  <c r="Q59" i="9" s="1"/>
  <c r="R171" i="9"/>
  <c r="S171" i="9"/>
  <c r="O171" i="9"/>
  <c r="Q171" i="9" s="1"/>
  <c r="O157" i="9"/>
  <c r="Q157" i="9" s="1"/>
  <c r="R157" i="9"/>
  <c r="S157" i="9"/>
  <c r="R80" i="9"/>
  <c r="S80" i="9"/>
  <c r="O51" i="9"/>
  <c r="Q51" i="9" s="1"/>
  <c r="S51" i="9"/>
  <c r="O122" i="9"/>
  <c r="Q122" i="9" s="1"/>
  <c r="R37" i="9"/>
  <c r="S37" i="9"/>
  <c r="O37" i="9"/>
  <c r="Q37" i="9" s="1"/>
  <c r="R24" i="9"/>
  <c r="O24" i="9"/>
  <c r="Q24" i="9" s="1"/>
  <c r="S24" i="9"/>
  <c r="O164" i="9"/>
  <c r="Q164" i="9" s="1"/>
  <c r="R164" i="9"/>
  <c r="S164" i="9"/>
  <c r="S198" i="9" l="1"/>
  <c r="S150" i="9"/>
  <c r="S31" i="9"/>
  <c r="R31" i="9"/>
  <c r="O31" i="9"/>
  <c r="S185" i="9"/>
  <c r="O16" i="9"/>
  <c r="Q16" i="9" s="1"/>
  <c r="S16" i="9"/>
  <c r="R122" i="9"/>
  <c r="O58" i="9"/>
  <c r="Q58" i="9" s="1"/>
  <c r="O170" i="9"/>
  <c r="Q170" i="9" s="1"/>
  <c r="R45" i="9"/>
  <c r="S87" i="9"/>
  <c r="S129" i="9"/>
  <c r="O129" i="9"/>
  <c r="Q129" i="9" s="1"/>
  <c r="S73" i="9"/>
  <c r="R115" i="9"/>
  <c r="S58" i="9"/>
  <c r="R198" i="9"/>
  <c r="O115" i="9"/>
  <c r="Q115" i="9" s="1"/>
  <c r="O73" i="9"/>
  <c r="Q73" i="9" s="1"/>
  <c r="P58" i="9"/>
  <c r="P205" i="9"/>
  <c r="P93" i="9"/>
  <c r="P156" i="9"/>
  <c r="P164" i="9"/>
  <c r="P24" i="9"/>
  <c r="P37" i="9"/>
  <c r="P122" i="9"/>
  <c r="P51" i="9"/>
  <c r="P80" i="9"/>
  <c r="P157" i="9"/>
  <c r="P171" i="9"/>
  <c r="P59" i="9"/>
  <c r="P142" i="9"/>
  <c r="P143" i="9"/>
  <c r="P3" i="9"/>
  <c r="P212" i="9"/>
  <c r="P199" i="9"/>
  <c r="P184" i="9"/>
  <c r="P192" i="9"/>
  <c r="P66" i="9"/>
  <c r="P213" i="9"/>
  <c r="P198" i="9"/>
  <c r="P128" i="9"/>
  <c r="P107" i="9"/>
  <c r="P52" i="9"/>
  <c r="P87" i="9"/>
  <c r="P38" i="9"/>
  <c r="P45" i="9"/>
  <c r="P10" i="9"/>
  <c r="P100" i="9"/>
  <c r="P150" i="9"/>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Q31" i="9" l="1"/>
  <c r="P31" i="9"/>
  <c r="P115" i="9"/>
  <c r="P16" i="9"/>
  <c r="P170" i="9"/>
  <c r="P129" i="9"/>
  <c r="P73" i="9"/>
  <c r="P86" i="9"/>
  <c r="P149" i="9"/>
  <c r="P79" i="9"/>
  <c r="P65" i="9"/>
  <c r="P177" i="9"/>
  <c r="P23" i="9"/>
  <c r="P44" i="9"/>
  <c r="P72" i="9"/>
  <c r="P114" i="9"/>
  <c r="P136" i="9"/>
  <c r="P206" i="9"/>
  <c r="P17" i="9"/>
  <c r="P30" i="9"/>
  <c r="P163" i="9"/>
  <c r="P9" i="9"/>
  <c r="P178" i="9"/>
  <c r="P185" i="9"/>
  <c r="P135" i="9"/>
  <c r="P101" i="9"/>
  <c r="P191" i="9"/>
  <c r="P121" i="9"/>
  <c r="P108" i="9"/>
  <c r="P94" i="9"/>
  <c r="P2" i="9"/>
  <c r="AS4" i="9"/>
  <c r="AS3" i="9"/>
  <c r="AS2" i="9"/>
  <c r="S1" i="9" a="1"/>
  <c r="S1" i="9" s="1"/>
  <c r="Z2" i="9"/>
  <c r="Z3" i="9"/>
  <c r="Z13" i="9"/>
  <c r="Z10" i="9"/>
  <c r="Z5" i="9"/>
  <c r="Z6" i="9"/>
  <c r="Z9" i="9"/>
  <c r="Z11" i="9"/>
  <c r="Z12" i="9"/>
  <c r="Z4" i="9"/>
  <c r="Z43" i="9"/>
  <c r="Z42" i="9"/>
  <c r="Z257" i="9"/>
  <c r="Z256" i="9"/>
  <c r="Z225" i="9"/>
  <c r="Z226" i="9"/>
  <c r="Z179" i="9"/>
  <c r="Z165" i="9"/>
  <c r="Z208" i="9"/>
  <c r="Z67" i="9"/>
  <c r="Z212" i="9"/>
  <c r="Z187" i="9"/>
  <c r="Z171" i="9"/>
  <c r="Z110" i="9"/>
  <c r="Z102" i="9"/>
  <c r="Z44" i="9"/>
  <c r="Z157" i="9"/>
  <c r="Z96" i="9"/>
  <c r="Z40" i="9"/>
  <c r="Z104" i="9"/>
  <c r="Z121" i="9"/>
  <c r="Z137" i="9"/>
  <c r="Z118" i="9"/>
  <c r="Z254" i="9"/>
  <c r="Z216" i="9"/>
  <c r="Z58" i="9"/>
  <c r="Z152" i="9"/>
  <c r="Z66" i="9"/>
  <c r="Z153" i="9"/>
  <c r="Z31" i="9"/>
  <c r="Z151" i="9"/>
  <c r="Z51" i="9"/>
  <c r="Z122" i="9"/>
  <c r="Z79" i="9"/>
  <c r="Z115" i="9"/>
  <c r="Z38" i="9"/>
  <c r="Z74" i="9"/>
  <c r="Z46" i="9"/>
  <c r="Z109" i="9"/>
  <c r="Z60" i="9"/>
  <c r="Z156" i="9"/>
  <c r="Z163" i="9"/>
  <c r="Z146" i="9"/>
  <c r="Z215" i="9"/>
  <c r="Z142" i="9"/>
  <c r="Z53" i="9"/>
  <c r="Z130" i="9"/>
  <c r="Z194" i="9"/>
  <c r="Z83" i="9"/>
  <c r="Z209" i="9"/>
  <c r="Z131" i="9"/>
  <c r="Z103" i="9"/>
  <c r="Z17" i="9"/>
  <c r="Z198" i="9"/>
  <c r="Z93" i="9"/>
  <c r="Z206" i="9"/>
  <c r="Z177" i="9"/>
  <c r="Z107" i="9"/>
  <c r="Z80" i="9"/>
  <c r="Z143" i="9"/>
  <c r="Z62" i="9"/>
  <c r="Z207" i="9"/>
  <c r="Z158" i="9"/>
  <c r="Z173" i="9"/>
  <c r="Z188" i="9"/>
  <c r="Z23" i="9"/>
  <c r="Z150" i="9"/>
  <c r="Z164" i="9"/>
  <c r="Z39" i="9"/>
  <c r="Z95" i="9"/>
  <c r="Z174" i="9"/>
  <c r="Z205" i="9"/>
  <c r="Z54" i="9"/>
  <c r="Z59" i="9"/>
  <c r="Z117" i="9"/>
  <c r="Z45" i="9"/>
  <c r="Z87" i="9"/>
  <c r="Z214" i="9"/>
  <c r="Z172" i="9"/>
  <c r="Z76" i="9"/>
  <c r="Z37" i="9"/>
  <c r="Z221" i="9"/>
  <c r="Z61" i="9"/>
  <c r="Z24" i="9"/>
  <c r="Z178" i="9"/>
  <c r="Z144" i="9"/>
  <c r="Z72" i="9"/>
  <c r="Z160" i="9"/>
  <c r="Z30" i="9"/>
  <c r="Z201" i="9"/>
  <c r="Z124" i="9"/>
  <c r="Z82" i="9"/>
  <c r="Z202" i="9"/>
  <c r="Z170" i="9"/>
  <c r="Z213" i="9"/>
  <c r="Z18" i="9"/>
  <c r="Z192" i="9"/>
  <c r="Z65" i="9"/>
  <c r="Z195" i="9"/>
  <c r="Z34" i="9"/>
  <c r="Z159" i="9"/>
  <c r="Z185" i="9"/>
  <c r="Z252" i="9"/>
  <c r="Z73" i="9"/>
  <c r="Z52" i="9"/>
  <c r="Z41" i="9"/>
  <c r="Z125" i="9"/>
  <c r="Z191" i="9"/>
  <c r="Z89" i="9"/>
  <c r="Z123" i="9"/>
  <c r="Z132" i="9"/>
  <c r="Z193" i="9"/>
  <c r="Z129" i="9"/>
  <c r="Z47" i="9"/>
  <c r="Z90" i="9"/>
  <c r="Z25" i="9"/>
  <c r="Z19" i="9"/>
  <c r="Z138" i="9"/>
  <c r="Z26" i="9"/>
  <c r="Z145" i="9"/>
  <c r="Z94" i="9"/>
  <c r="Z166" i="9"/>
  <c r="Z108" i="9"/>
  <c r="Z69" i="9"/>
  <c r="Z139" i="9"/>
  <c r="Z186" i="9"/>
  <c r="Z222" i="9"/>
  <c r="Z81" i="9"/>
  <c r="Z27" i="9"/>
  <c r="Z114" i="9"/>
  <c r="Z223" i="9"/>
  <c r="Z135" i="9"/>
  <c r="Z48" i="9"/>
  <c r="Z32" i="9"/>
  <c r="Z200" i="9"/>
  <c r="Z128" i="9"/>
  <c r="Z116" i="9"/>
  <c r="Z100" i="9"/>
  <c r="Z88" i="9"/>
  <c r="Z86" i="9"/>
  <c r="Z33" i="9"/>
  <c r="Z101" i="9"/>
  <c r="Z136" i="9"/>
  <c r="Z199" i="9"/>
  <c r="Z111" i="9"/>
  <c r="Z55" i="9"/>
  <c r="Z253" i="9"/>
  <c r="Z75" i="9"/>
  <c r="Z184" i="9"/>
  <c r="Z97" i="9"/>
  <c r="Z149" i="9"/>
  <c r="Z180" i="9"/>
  <c r="Z16" i="9"/>
  <c r="Z68" i="9"/>
  <c r="Z181" i="9"/>
  <c r="Z20" i="9"/>
  <c r="Z167"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big ? 200 : 30;
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50;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<sst xmlns="http://schemas.openxmlformats.org/spreadsheetml/2006/main" count="1043" uniqueCount="235">
  <si>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</si>
  <si>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</si>
  <si>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</si>
  <si>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</si>
  <si>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</si>
  <si>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</si>
  <si>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</si>
  <si>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</si>
  <si>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</si>
  <si>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</si>
  <si>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</si>
  <si>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</si>
  <si>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</si>
  <si>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</si>
  <si>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</si>
  <si>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</si>
  <si>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</si>
  <si>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</si>
  <si>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</si>
  <si>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</si>
  <si>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</si>
  <si>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</si>
  <si>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</si>
  <si>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</si>
  <si>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</si>
  <si>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</si>
  <si>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</si>
  <si>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</si>
  <si>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</si>
  <si>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</si>
  <si>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</si>
  <si>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</si>
  <si>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</si>
  <si>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</si>
  <si>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</si>
  <si>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</si>
  <si>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</si>
  <si>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</si>
  <si>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</si>
  <si>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</si>
  <si>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</si>
  <si>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</si>
  <si>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</si>
  <si>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</si>
  <si>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</si>
  <si>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</si>
  <si>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</si>
  <si>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</si>
  <si>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</si>
  <si>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</si>
  <si>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</si>
  <si>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</si>
  <si>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</si>
  <si>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</si>
  <si>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</si>
  <si>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</si>
  <si>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</si>
  <si>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</si>
  <si>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</si>
  <si>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</si>
  <si>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</si>
  <si>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</si>
  <si>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</si>
  <si>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</si>
  <si>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</si>
  <si>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</si>
  <si>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</si>
  <si>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</si>
  <si>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</si>
  <si>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</si>
  <si>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</si>
  <si>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</si>
  <si>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</si>
  <si>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GO</t>
    <phoneticPr fontId="1" type="noConversion"/>
  </si>
  <si>
    <t>DI</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</si>
  <si>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</si>
  <si>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</si>
  <si>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</si>
  <si>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</si>
  <si>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</si>
  <si>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</si>
  <si>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</si>
  <si>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</si>
  <si>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</si>
  <si>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</si>
  <si>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</si>
  <si>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</si>
  <si>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</si>
  <si>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</si>
  <si>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</si>
  <si>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</si>
  <si>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</si>
  <si>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</si>
  <si>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</si>
  <si>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</si>
  <si>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</si>
  <si>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</si>
  <si>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</si>
  <si>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</si>
  <si>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</si>
  <si>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</si>
  <si>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</si>
  <si>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</si>
  <si>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</si>
  <si>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</si>
  <si>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</si>
  <si>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</si>
  <si>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</si>
  <si>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</si>
  <si>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</si>
  <si>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</si>
  <si>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</si>
  <si>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</si>
  <si>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Equip1002</t>
  </si>
  <si>
    <t>Actor0037</t>
  </si>
  <si>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</si>
  <si>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</si>
  <si>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</si>
  <si>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</si>
  <si>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</si>
  <si>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</si>
  <si>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</si>
  <si>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</si>
  <si>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</si>
  <si>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</si>
  <si>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Equip3201</t>
  </si>
  <si>
    <t>Equip6101</t>
  </si>
  <si>
    <t>Equip4001</t>
  </si>
  <si>
    <t>Equip5201</t>
  </si>
  <si>
    <t>Equip0102</t>
  </si>
  <si>
    <t>Equip1102</t>
  </si>
  <si>
    <t>Equip4102</t>
  </si>
  <si>
    <t>DI</t>
    <phoneticPr fontId="1" type="noConversion"/>
  </si>
  <si>
    <t>Actor1002</t>
    <phoneticPr fontId="1" type="noConversion"/>
  </si>
  <si>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</si>
  <si>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</si>
  <si>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</si>
  <si>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</si>
  <si>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</si>
  <si>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</si>
  <si>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</si>
  <si>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</si>
  <si>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</si>
  <si>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</si>
  <si>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</si>
  <si>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</si>
  <si>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</si>
  <si>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</si>
  <si>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</si>
  <si>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</si>
  <si>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</si>
  <si>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</si>
  <si>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</si>
  <si>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</si>
  <si>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</si>
  <si>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</si>
  <si>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</si>
  <si>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</si>
  <si>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</si>
  <si>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</si>
  <si>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</si>
  <si>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</si>
  <si>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</si>
  <si>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</si>
  <si>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</si>
  <si>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</si>
  <si>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</si>
  <si>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</si>
  <si>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</si>
  <si>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</si>
  <si>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</si>
  <si>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</si>
  <si>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</si>
  <si>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</si>
  <si>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</si>
  <si>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</si>
  <si>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</si>
  <si>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</si>
  <si>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</si>
  <si>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</si>
  <si>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</si>
  <si>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</si>
  <si>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</si>
  <si>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</si>
  <si>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</si>
  <si>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</si>
  <si>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</si>
  <si>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</si>
  <si>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</si>
  <si>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</si>
  <si>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</si>
  <si>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</si>
  <si>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</si>
  <si>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</si>
  <si>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</si>
  <si>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</si>
  <si>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</si>
  <si>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</si>
  <si>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</si>
  <si>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</si>
  <si>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</si>
  <si>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</si>
  <si>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</si>
  <si>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Equip1101</t>
  </si>
  <si>
    <t>Equip8201</t>
  </si>
  <si>
    <t>Equip2201</t>
  </si>
  <si>
    <t>Equip4301</t>
  </si>
  <si>
    <t>Equip3101</t>
  </si>
  <si>
    <t>Equip4101</t>
  </si>
  <si>
    <t>Equip3002</t>
  </si>
  <si>
    <t>Equip3202</t>
  </si>
  <si>
    <t>Equip6102</t>
  </si>
  <si>
    <t>Equip0301</t>
  </si>
  <si>
    <t>Equip2001</t>
  </si>
  <si>
    <t>Equip2302</t>
  </si>
  <si>
    <t>Equip7202</t>
  </si>
  <si>
    <t>Equip1302</t>
  </si>
  <si>
    <t>Equip6301</t>
  </si>
  <si>
    <t>Equip8301</t>
  </si>
  <si>
    <t>Equip7002</t>
  </si>
  <si>
    <t>Equip2101</t>
  </si>
  <si>
    <t>Equip2002</t>
  </si>
  <si>
    <t>Equip8101</t>
  </si>
  <si>
    <t>Equip1301</t>
  </si>
  <si>
    <t>Equip1201</t>
  </si>
  <si>
    <t>Equip5102</t>
  </si>
  <si>
    <t>Equip8102</t>
  </si>
  <si>
    <t>Equip3302</t>
  </si>
  <si>
    <t>Equip4202</t>
  </si>
  <si>
    <t>Equip0302</t>
  </si>
  <si>
    <t>Equip3001</t>
    <phoneticPr fontId="1" type="noConversion"/>
  </si>
  <si>
    <t>DI</t>
    <phoneticPr fontId="1" type="noConversion"/>
  </si>
  <si>
    <t>지정 캐릭터</t>
    <phoneticPr fontId="1" type="noConversion"/>
  </si>
  <si>
    <t>메릴</t>
  </si>
  <si>
    <t>길이 참고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</si>
</sst>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평균</v>
          </cell>
          <cell r="Y1" t="str">
            <v>민맥배율</v>
          </cell>
          <cell r="Z1" t="str">
            <v>수치민</v>
          </cell>
          <cell r="AA1" t="str">
            <v>수치맥</v>
          </cell>
          <cell r="AB1" t="str">
            <v>수치평균</v>
          </cell>
          <cell r="AC1" t="str">
            <v>로그화민</v>
          </cell>
          <cell r="AD1" t="str">
            <v>로그화맥</v>
          </cell>
          <cell r="AE1" t="str">
            <v>로그화평균</v>
          </cell>
          <cell r="AF1" t="str">
            <v>평균로그화</v>
          </cell>
          <cell r="AG1" t="str">
            <v>stageDropWeight|Float</v>
          </cell>
          <cell r="AH1" t="str">
            <v>startingDropChapter|Int</v>
          </cell>
          <cell r="AI1" t="str">
            <v>startingDropStage|Int</v>
          </cell>
          <cell r="AJ1" t="str">
            <v>equipGachaWeight|Float</v>
          </cell>
          <cell r="AK1" t="str">
            <v>업데이트순번</v>
          </cell>
          <cell r="AL1" t="str">
            <v>표준 GO pr Min</v>
          </cell>
          <cell r="AM1" t="str">
            <v>표준 GO pr Max</v>
          </cell>
          <cell r="AN1" t="str">
            <v>표준 DI pr Min</v>
          </cell>
          <cell r="AO1" t="str">
            <v>표준 DI pr Max</v>
          </cell>
          <cell r="AP1" t="str">
            <v>표준 DI pp Min</v>
          </cell>
          <cell r="AQ1" t="str">
            <v>표준 DI pp Max</v>
          </cell>
          <cell r="AS1" t="str">
            <v>equipType_Verify</v>
          </cell>
          <cell r="AT1" t="str">
            <v>value</v>
          </cell>
          <cell r="AV1" t="str">
            <v>randType_Verify</v>
          </cell>
          <cell r="AW1" t="str">
            <v>value</v>
          </cell>
          <cell r="AX1" t="str">
            <v>f1</v>
          </cell>
          <cell r="AY1" t="str">
            <v>leftright</v>
          </cell>
        </row>
        <row r="2">
          <cell r="A2" t="str">
            <v>Equip0001</v>
          </cell>
          <cell r="B2" t="str">
            <v/>
          </cell>
          <cell r="C2" t="str">
            <v>Axe</v>
          </cell>
          <cell r="D2">
            <v>0</v>
          </cell>
          <cell r="E2">
            <v>0</v>
          </cell>
          <cell r="F2">
            <v>0</v>
          </cell>
          <cell r="G2">
            <v>1</v>
          </cell>
          <cell r="H2">
            <v>0</v>
          </cell>
          <cell r="I2">
            <v>1</v>
          </cell>
          <cell r="J2">
            <v>11.1</v>
          </cell>
          <cell r="K2">
            <v>14.1</v>
          </cell>
          <cell r="L2" t="str">
            <v>유니티 랜덤</v>
          </cell>
          <cell r="M2">
            <v>0</v>
          </cell>
          <cell r="N2" t="str">
            <v/>
          </cell>
          <cell r="P2" t="str">
            <v>StAxe</v>
          </cell>
          <cell r="Q2">
            <v>1</v>
          </cell>
          <cell r="R2" t="str">
            <v>Shot_StAxe</v>
          </cell>
          <cell r="S2" t="str">
            <v>EquipName_StAxe</v>
          </cell>
          <cell r="T2" t="str">
            <v>스타일 액스</v>
          </cell>
          <cell r="U2">
            <v>1</v>
          </cell>
          <cell r="V2">
            <v>11.1</v>
          </cell>
          <cell r="W2">
            <v>14.1</v>
          </cell>
          <cell r="X2">
            <v>12.6</v>
          </cell>
          <cell r="Y2">
            <v>1.2702702702702702</v>
          </cell>
          <cell r="Z2">
            <v>11.1</v>
          </cell>
          <cell r="AA2">
            <v>14.1</v>
          </cell>
          <cell r="AB2">
            <v>12.6</v>
          </cell>
          <cell r="AC2">
            <v>13.869173356391855</v>
          </cell>
          <cell r="AD2">
            <v>43.369823878707052</v>
          </cell>
          <cell r="AE2">
            <v>28.619498617549453</v>
          </cell>
          <cell r="AF2">
            <v>29.499581880388746</v>
          </cell>
          <cell r="AG2">
            <v>1</v>
          </cell>
          <cell r="AH2">
            <v>2</v>
          </cell>
          <cell r="AI2">
            <v>10</v>
          </cell>
          <cell r="AJ2">
            <v>1</v>
          </cell>
          <cell r="AK2">
            <v>0</v>
          </cell>
          <cell r="AL2">
            <v>3950</v>
          </cell>
          <cell r="AM2">
            <v>4850</v>
          </cell>
          <cell r="AS2" t="str">
            <v>Axe</v>
          </cell>
          <cell r="AT2">
            <v>0</v>
          </cell>
          <cell r="AV2" t="str">
            <v>유니티 랜덤</v>
          </cell>
          <cell r="AW2">
            <v>0</v>
          </cell>
        </row>
        <row r="3">
          <cell r="A3" t="str">
            <v>Equip0002</v>
          </cell>
          <cell r="B3" t="str">
            <v/>
          </cell>
          <cell r="C3" t="str">
            <v>Axe</v>
          </cell>
          <cell r="D3">
            <v>0</v>
          </cell>
          <cell r="E3">
            <v>0</v>
          </cell>
          <cell r="F3">
            <v>0</v>
          </cell>
          <cell r="G3">
            <v>2</v>
          </cell>
          <cell r="H3">
            <v>0</v>
          </cell>
          <cell r="I3">
            <v>1</v>
          </cell>
          <cell r="J3">
            <v>10.85</v>
          </cell>
          <cell r="K3">
            <v>13.5</v>
          </cell>
          <cell r="L3" t="str">
            <v>유니티 랜덤</v>
          </cell>
          <cell r="M3">
            <v>0</v>
          </cell>
          <cell r="N3" t="str">
            <v/>
          </cell>
          <cell r="P3" t="str">
            <v>FairyAxe</v>
          </cell>
          <cell r="Q3">
            <v>1</v>
          </cell>
          <cell r="R3" t="str">
            <v>Shot_FairyAxe</v>
          </cell>
          <cell r="S3" t="str">
            <v>EquipName_FairyAxe</v>
          </cell>
          <cell r="T3" t="str">
            <v>얼룩진 도끼</v>
          </cell>
          <cell r="U3">
            <v>1</v>
          </cell>
          <cell r="V3">
            <v>10.85</v>
          </cell>
          <cell r="W3">
            <v>13.5</v>
          </cell>
          <cell r="X3">
            <v>12.175000000000001</v>
          </cell>
          <cell r="Y3">
            <v>1.2442396313364055</v>
          </cell>
          <cell r="Z3">
            <v>10.85</v>
          </cell>
          <cell r="AA3">
            <v>13.5</v>
          </cell>
          <cell r="AB3">
            <v>12.175000000000001</v>
          </cell>
          <cell r="AC3">
            <v>11.060050219001823</v>
          </cell>
          <cell r="AD3">
            <v>38.007449771766858</v>
          </cell>
          <cell r="AE3">
            <v>24.533749995384341</v>
          </cell>
          <cell r="AF3">
            <v>25.26837378101942</v>
          </cell>
          <cell r="AG3">
            <v>1</v>
          </cell>
          <cell r="AH3">
            <v>2</v>
          </cell>
          <cell r="AI3">
            <v>10</v>
          </cell>
          <cell r="AJ3">
            <v>1</v>
          </cell>
          <cell r="AK3">
            <v>0</v>
          </cell>
          <cell r="AL3">
            <v>4050</v>
          </cell>
          <cell r="AM3">
            <v>5250</v>
          </cell>
          <cell r="AS3" t="str">
            <v>Dagger</v>
          </cell>
          <cell r="AT3">
            <v>1</v>
          </cell>
          <cell r="AV3" t="str">
            <v>커브</v>
          </cell>
          <cell r="AW3">
            <v>1</v>
          </cell>
          <cell r="AX3" t="str">
            <v>skew</v>
          </cell>
          <cell r="AY3" t="str">
            <v>사용</v>
          </cell>
        </row>
        <row r="4">
          <cell r="A4" t="str">
            <v>Equip0101</v>
          </cell>
          <cell r="B4" t="str">
            <v/>
          </cell>
          <cell r="C4" t="str">
            <v>Axe</v>
          </cell>
          <cell r="D4">
            <v>0</v>
          </cell>
          <cell r="E4">
            <v>1</v>
          </cell>
          <cell r="F4">
            <v>1</v>
          </cell>
          <cell r="G4">
            <v>1</v>
          </cell>
          <cell r="H4">
            <v>0</v>
          </cell>
          <cell r="I4">
            <v>1</v>
          </cell>
          <cell r="J4">
            <v>13.35</v>
          </cell>
          <cell r="K4">
            <v>19.95</v>
          </cell>
          <cell r="L4" t="str">
            <v>유니티 랜덤</v>
          </cell>
          <cell r="M4">
            <v>0</v>
          </cell>
          <cell r="N4" t="str">
            <v/>
          </cell>
          <cell r="P4" t="str">
            <v>HeavySkullAxe</v>
          </cell>
          <cell r="Q4">
            <v>1</v>
          </cell>
          <cell r="R4" t="str">
            <v>Shot_HeavySkullAxe</v>
          </cell>
          <cell r="S4" t="str">
            <v>EquipName_HeavySkullAxe</v>
          </cell>
          <cell r="T4" t="str">
            <v>헤비 스컬 액스</v>
          </cell>
          <cell r="U4">
            <v>1.4641000000000006</v>
          </cell>
          <cell r="V4">
            <v>9.1199999999999992</v>
          </cell>
          <cell r="W4">
            <v>13.63</v>
          </cell>
          <cell r="X4">
            <v>11.375</v>
          </cell>
          <cell r="Y4">
            <v>1.4945175438596494</v>
          </cell>
          <cell r="Z4">
            <v>13.352592000000005</v>
          </cell>
          <cell r="AA4">
            <v>19.955683000000011</v>
          </cell>
          <cell r="AB4">
            <v>16.654137500000008</v>
          </cell>
          <cell r="AC4">
            <v>36.653552491669075</v>
          </cell>
          <cell r="AD4">
            <v>86.202013455049155</v>
          </cell>
          <cell r="AE4">
            <v>61.427782973359115</v>
          </cell>
          <cell r="AF4">
            <v>63.899813184936022</v>
          </cell>
          <cell r="AG4">
            <v>1</v>
          </cell>
          <cell r="AH4">
            <v>2</v>
          </cell>
          <cell r="AI4">
            <v>10</v>
          </cell>
          <cell r="AJ4">
            <v>1</v>
          </cell>
          <cell r="AK4">
            <v>0</v>
          </cell>
          <cell r="AL4">
            <v>11950</v>
          </cell>
          <cell r="AM4">
            <v>14450</v>
          </cell>
          <cell r="AS4" t="str">
            <v>Bow</v>
          </cell>
          <cell r="AT4">
            <v>2</v>
          </cell>
          <cell r="AV4" t="str">
            <v>익스포넨셜</v>
          </cell>
          <cell r="AW4">
            <v>2</v>
          </cell>
          <cell r="AX4" t="str">
            <v>exponent</v>
          </cell>
          <cell r="AY4" t="str">
            <v>사용</v>
          </cell>
        </row>
        <row r="5">
          <cell r="A5" t="str">
            <v>Equip0102</v>
          </cell>
          <cell r="B5" t="str">
            <v/>
          </cell>
          <cell r="C5" t="str">
            <v>Axe</v>
          </cell>
          <cell r="D5">
            <v>0</v>
          </cell>
          <cell r="E5">
            <v>1</v>
          </cell>
          <cell r="F5">
            <v>1</v>
          </cell>
          <cell r="G5">
            <v>2</v>
          </cell>
          <cell r="H5">
            <v>0</v>
          </cell>
          <cell r="I5">
            <v>1</v>
          </cell>
          <cell r="J5">
            <v>12.93</v>
          </cell>
          <cell r="K5">
            <v>19.39</v>
          </cell>
          <cell r="L5" t="str">
            <v>유니티 랜덤</v>
          </cell>
          <cell r="M5">
            <v>0</v>
          </cell>
          <cell r="N5" t="str">
            <v/>
          </cell>
          <cell r="P5" t="str">
            <v>StealthScythe</v>
          </cell>
          <cell r="Q5">
            <v>1</v>
          </cell>
          <cell r="R5" t="str">
            <v>Shot_StealthScythe</v>
          </cell>
          <cell r="S5" t="str">
            <v>EquipName_StealthScythe</v>
          </cell>
          <cell r="T5" t="str">
            <v>이국의 무기</v>
          </cell>
          <cell r="U5">
            <v>1.4641000000000006</v>
          </cell>
          <cell r="V5">
            <v>8.83</v>
          </cell>
          <cell r="W5">
            <v>13.25</v>
          </cell>
          <cell r="X5">
            <v>11.04</v>
          </cell>
          <cell r="Y5">
            <v>1.5005662514156286</v>
          </cell>
          <cell r="Z5">
            <v>12.928003000000006</v>
          </cell>
          <cell r="AA5">
            <v>19.399325000000008</v>
          </cell>
          <cell r="AB5">
            <v>16.163664000000008</v>
          </cell>
          <cell r="AC5">
            <v>32.668648633831936</v>
          </cell>
          <cell r="AD5">
            <v>82.715191443638616</v>
          </cell>
          <cell r="AE5">
            <v>57.691920038735276</v>
          </cell>
          <cell r="AF5">
            <v>60.213562088319975</v>
          </cell>
          <cell r="AG5">
            <v>1</v>
          </cell>
          <cell r="AH5">
            <v>2</v>
          </cell>
          <cell r="AI5">
            <v>10</v>
          </cell>
          <cell r="AJ5">
            <v>1</v>
          </cell>
          <cell r="AK5">
            <v>0</v>
          </cell>
          <cell r="AL5">
            <v>12050</v>
          </cell>
          <cell r="AM5">
            <v>14850</v>
          </cell>
          <cell r="AS5" t="str">
            <v>Staff</v>
          </cell>
          <cell r="AT5">
            <v>3</v>
          </cell>
          <cell r="AV5" t="str">
            <v>리니어</v>
          </cell>
          <cell r="AW5">
            <v>3</v>
          </cell>
          <cell r="AX5" t="str">
            <v>slope</v>
          </cell>
        </row>
        <row r="6">
          <cell r="A6" t="str">
            <v>Equip0201</v>
          </cell>
          <cell r="B6" t="str">
            <v/>
          </cell>
          <cell r="C6" t="str">
            <v>Axe</v>
          </cell>
          <cell r="D6">
            <v>0</v>
          </cell>
          <cell r="E6">
            <v>2</v>
          </cell>
          <cell r="F6">
            <v>2</v>
          </cell>
          <cell r="G6">
            <v>1</v>
          </cell>
          <cell r="H6">
            <v>0</v>
          </cell>
          <cell r="I6">
            <v>2</v>
          </cell>
          <cell r="J6">
            <v>21.64</v>
          </cell>
          <cell r="K6">
            <v>33.299999999999997</v>
          </cell>
          <cell r="L6" t="str">
            <v>유니티 랜덤</v>
          </cell>
          <cell r="M6">
            <v>0</v>
          </cell>
          <cell r="N6" t="str">
            <v/>
          </cell>
          <cell r="P6" t="str">
            <v>HeavyAxe</v>
          </cell>
          <cell r="Q6">
            <v>1</v>
          </cell>
          <cell r="R6" t="str">
            <v>Shot_HeavyAxe</v>
          </cell>
          <cell r="S6" t="str">
            <v>EquipName_HeavyAxe</v>
          </cell>
          <cell r="T6" t="str">
            <v>헤비 액스</v>
          </cell>
          <cell r="U6">
            <v>2.5937424601000023</v>
          </cell>
          <cell r="V6">
            <v>8.34</v>
          </cell>
          <cell r="W6">
            <v>12.84</v>
          </cell>
          <cell r="X6">
            <v>10.59</v>
          </cell>
          <cell r="Y6">
            <v>1.539568345323741</v>
          </cell>
          <cell r="Z6">
            <v>21.63181211723402</v>
          </cell>
          <cell r="AA6">
            <v>33.303653187684027</v>
          </cell>
          <cell r="AB6">
            <v>27.467732652459024</v>
          </cell>
          <cell r="AC6">
            <v>96.147511584896733</v>
          </cell>
          <cell r="AD6">
            <v>149.35826551443705</v>
          </cell>
          <cell r="AE6">
            <v>122.75288854966689</v>
          </cell>
          <cell r="AF6">
            <v>125.60096373976666</v>
          </cell>
          <cell r="AG6">
            <v>1</v>
          </cell>
          <cell r="AH6">
            <v>2</v>
          </cell>
          <cell r="AI6">
            <v>10</v>
          </cell>
          <cell r="AJ6">
            <v>1</v>
          </cell>
          <cell r="AK6">
            <v>0</v>
          </cell>
          <cell r="AL6">
            <v>35950</v>
          </cell>
          <cell r="AM6">
            <v>43250</v>
          </cell>
          <cell r="AN6">
            <v>5</v>
          </cell>
          <cell r="AO6">
            <v>7</v>
          </cell>
          <cell r="AS6" t="str">
            <v>Hammer</v>
          </cell>
          <cell r="AT6">
            <v>4</v>
          </cell>
          <cell r="AV6" t="str">
            <v>정규분포</v>
          </cell>
          <cell r="AW6">
            <v>4</v>
          </cell>
        </row>
        <row r="7">
          <cell r="A7" t="str">
            <v>Equip0202</v>
          </cell>
          <cell r="B7" t="str">
            <v/>
          </cell>
          <cell r="C7" t="str">
            <v>Axe</v>
          </cell>
          <cell r="D7">
            <v>0</v>
          </cell>
          <cell r="E7">
            <v>2</v>
          </cell>
          <cell r="F7">
            <v>2</v>
          </cell>
          <cell r="G7">
            <v>2</v>
          </cell>
          <cell r="H7">
            <v>0</v>
          </cell>
          <cell r="I7">
            <v>2</v>
          </cell>
          <cell r="J7">
            <v>20.93</v>
          </cell>
          <cell r="K7">
            <v>32.58</v>
          </cell>
          <cell r="L7" t="str">
            <v>유니티 랜덤</v>
          </cell>
          <cell r="M7">
            <v>0</v>
          </cell>
          <cell r="N7" t="str">
            <v/>
          </cell>
          <cell r="P7" t="str">
            <v>MeleeAxe</v>
          </cell>
          <cell r="Q7">
            <v>1</v>
          </cell>
          <cell r="R7" t="str">
            <v>Shot_MeleeAxe</v>
          </cell>
          <cell r="S7" t="str">
            <v>EquipName_MeleeAxe</v>
          </cell>
          <cell r="T7" t="str">
            <v>밀리 액스</v>
          </cell>
          <cell r="U7">
            <v>2.5937424601000023</v>
          </cell>
          <cell r="V7">
            <v>8.07</v>
          </cell>
          <cell r="W7">
            <v>12.56</v>
          </cell>
          <cell r="X7">
            <v>10.315000000000001</v>
          </cell>
          <cell r="Y7">
            <v>1.5563816604708798</v>
          </cell>
          <cell r="Z7">
            <v>20.931501653007018</v>
          </cell>
          <cell r="AA7">
            <v>32.577405298856029</v>
          </cell>
          <cell r="AB7">
            <v>26.754453475931523</v>
          </cell>
          <cell r="AC7">
            <v>92.089242028442186</v>
          </cell>
          <cell r="AD7">
            <v>146.63939565598787</v>
          </cell>
          <cell r="AE7">
            <v>119.36431884221503</v>
          </cell>
          <cell r="AF7">
            <v>122.35641660562942</v>
          </cell>
          <cell r="AG7">
            <v>1</v>
          </cell>
          <cell r="AH7">
            <v>3</v>
          </cell>
          <cell r="AI7">
            <v>1</v>
          </cell>
          <cell r="AJ7">
            <v>1</v>
          </cell>
          <cell r="AK7">
            <v>0</v>
          </cell>
          <cell r="AL7">
            <v>36050</v>
          </cell>
          <cell r="AM7">
            <v>43650</v>
          </cell>
          <cell r="AN7">
            <v>6</v>
          </cell>
          <cell r="AO7">
            <v>8</v>
          </cell>
          <cell r="AS7" t="str">
            <v>Sword</v>
          </cell>
          <cell r="AT7">
            <v>5</v>
          </cell>
        </row>
        <row r="8">
          <cell r="A8" t="str">
            <v>Equip0301</v>
          </cell>
          <cell r="B8" t="str">
            <v/>
          </cell>
          <cell r="C8" t="str">
            <v>Axe</v>
          </cell>
          <cell r="D8">
            <v>0</v>
          </cell>
          <cell r="E8">
            <v>3</v>
          </cell>
          <cell r="F8">
            <v>3</v>
          </cell>
          <cell r="G8">
            <v>1</v>
          </cell>
          <cell r="H8">
            <v>0</v>
          </cell>
          <cell r="I8">
            <v>2</v>
          </cell>
          <cell r="J8">
            <v>49.66</v>
          </cell>
          <cell r="K8">
            <v>75.319999999999993</v>
          </cell>
          <cell r="L8" t="str">
            <v>유니티 랜덤</v>
          </cell>
          <cell r="M8">
            <v>0</v>
          </cell>
          <cell r="N8" t="str">
            <v/>
          </cell>
          <cell r="P8" t="str">
            <v>NecroScythe</v>
          </cell>
          <cell r="Q8">
            <v>1</v>
          </cell>
          <cell r="R8" t="str">
            <v>Shot_NecroScythe</v>
          </cell>
          <cell r="S8" t="str">
            <v>EquipName_NecroScythe</v>
          </cell>
          <cell r="T8" t="str">
            <v>자작나무 도끼</v>
          </cell>
          <cell r="U8">
            <v>6.1159090448414624</v>
          </cell>
          <cell r="V8">
            <v>8.1199999999999992</v>
          </cell>
          <cell r="W8">
            <v>12.32</v>
          </cell>
          <cell r="X8">
            <v>10.219999999999999</v>
          </cell>
          <cell r="Y8">
            <v>1.517241379310345</v>
          </cell>
          <cell r="Z8">
            <v>49.661181444112671</v>
          </cell>
          <cell r="AA8">
            <v>75.347999432446812</v>
          </cell>
          <cell r="AB8">
            <v>62.504590438279742</v>
          </cell>
          <cell r="AC8">
            <v>198.62964129507606</v>
          </cell>
          <cell r="AD8">
            <v>250.03897289908844</v>
          </cell>
          <cell r="AE8">
            <v>224.33430709708225</v>
          </cell>
          <cell r="AF8">
            <v>226.99415725493162</v>
          </cell>
          <cell r="AG8">
            <v>1</v>
          </cell>
          <cell r="AH8">
            <v>3</v>
          </cell>
          <cell r="AI8">
            <v>1</v>
          </cell>
          <cell r="AJ8">
            <v>1</v>
          </cell>
          <cell r="AK8">
            <v>0</v>
          </cell>
          <cell r="AN8">
            <v>15</v>
          </cell>
          <cell r="AO8">
            <v>18</v>
          </cell>
          <cell r="AS8" t="str">
            <v>Gun</v>
          </cell>
          <cell r="AT8">
            <v>6</v>
          </cell>
        </row>
        <row r="9">
          <cell r="A9" t="str">
            <v>Equip0302</v>
          </cell>
          <cell r="B9" t="str">
            <v/>
          </cell>
          <cell r="C9" t="str">
            <v>Axe</v>
          </cell>
          <cell r="D9">
            <v>0</v>
          </cell>
          <cell r="E9">
            <v>3</v>
          </cell>
          <cell r="F9">
            <v>3</v>
          </cell>
          <cell r="G9">
            <v>2</v>
          </cell>
          <cell r="H9">
            <v>0</v>
          </cell>
          <cell r="I9">
            <v>2</v>
          </cell>
          <cell r="J9">
            <v>44.21</v>
          </cell>
          <cell r="K9">
            <v>79.14</v>
          </cell>
          <cell r="L9" t="str">
            <v>유니티 랜덤</v>
          </cell>
          <cell r="M9">
            <v>0</v>
          </cell>
          <cell r="N9" t="str">
            <v/>
          </cell>
          <cell r="P9" t="str">
            <v>PickAxe</v>
          </cell>
          <cell r="Q9">
            <v>1</v>
          </cell>
          <cell r="R9" t="str">
            <v>Shot_PickAxe</v>
          </cell>
          <cell r="S9" t="str">
            <v>EquipName_PickAxe</v>
          </cell>
          <cell r="T9" t="str">
            <v>픽액스</v>
          </cell>
          <cell r="U9">
            <v>6.1159090448414624</v>
          </cell>
          <cell r="V9">
            <v>7.22</v>
          </cell>
          <cell r="W9">
            <v>12.94</v>
          </cell>
          <cell r="X9">
            <v>10.08</v>
          </cell>
          <cell r="Y9">
            <v>1.7922437673130194</v>
          </cell>
          <cell r="Z9">
            <v>44.156863303755358</v>
          </cell>
          <cell r="AA9">
            <v>79.139863040248514</v>
          </cell>
          <cell r="AB9">
            <v>61.648363172001936</v>
          </cell>
          <cell r="AC9">
            <v>184.14316651343916</v>
          </cell>
          <cell r="AD9">
            <v>256.09366539734935</v>
          </cell>
          <cell r="AE9">
            <v>220.11841595539425</v>
          </cell>
          <cell r="AF9">
            <v>225.293231348299</v>
          </cell>
          <cell r="AG9">
            <v>1</v>
          </cell>
          <cell r="AH9">
            <v>3</v>
          </cell>
          <cell r="AI9">
            <v>1</v>
          </cell>
          <cell r="AJ9">
            <v>1</v>
          </cell>
          <cell r="AK9">
            <v>0</v>
          </cell>
          <cell r="AN9">
            <v>18</v>
          </cell>
          <cell r="AO9">
            <v>21</v>
          </cell>
          <cell r="AS9" t="str">
            <v>Shield</v>
          </cell>
          <cell r="AT9">
            <v>7</v>
          </cell>
        </row>
        <row r="10">
          <cell r="A10" t="str">
            <v>Equip0401</v>
          </cell>
          <cell r="B10" t="str">
            <v/>
          </cell>
          <cell r="C10" t="str">
            <v>Axe</v>
          </cell>
          <cell r="D10">
            <v>0</v>
          </cell>
          <cell r="E10">
            <v>4</v>
          </cell>
          <cell r="F10">
            <v>4</v>
          </cell>
          <cell r="G10">
            <v>1</v>
          </cell>
          <cell r="H10">
            <v>0</v>
          </cell>
          <cell r="I10">
            <v>3</v>
          </cell>
          <cell r="J10">
            <v>128.83000000000001</v>
          </cell>
          <cell r="K10">
            <v>176.03</v>
          </cell>
          <cell r="L10" t="str">
            <v>리니어</v>
          </cell>
          <cell r="M10">
            <v>3</v>
          </cell>
          <cell r="N10">
            <v>-20</v>
          </cell>
          <cell r="P10" t="str">
            <v>ElvenAxe</v>
          </cell>
          <cell r="Q10">
            <v>1</v>
          </cell>
          <cell r="R10" t="str">
            <v>Shot_ElvenAxe</v>
          </cell>
          <cell r="S10" t="str">
            <v>EquipName_ElvenAxe</v>
          </cell>
          <cell r="T10" t="str">
            <v>흑빛 띠를 두른 해머</v>
          </cell>
          <cell r="U10">
            <v>14.420993610649951</v>
          </cell>
          <cell r="V10">
            <v>8.93</v>
          </cell>
          <cell r="W10">
            <v>12.21</v>
          </cell>
          <cell r="X10">
            <v>10.57</v>
          </cell>
          <cell r="Y10">
            <v>1.3673012318029116</v>
          </cell>
          <cell r="Z10">
            <v>128.77947294310405</v>
          </cell>
          <cell r="AA10">
            <v>176.08033198603593</v>
          </cell>
          <cell r="AB10">
            <v>152.42990246456998</v>
          </cell>
          <cell r="AC10">
            <v>316.13393943304925</v>
          </cell>
          <cell r="AD10">
            <v>354.71172171052592</v>
          </cell>
          <cell r="AE10">
            <v>335.42283057178759</v>
          </cell>
          <cell r="AF10">
            <v>336.92529750827487</v>
          </cell>
          <cell r="AG10">
            <v>1</v>
          </cell>
          <cell r="AH10">
            <v>3</v>
          </cell>
          <cell r="AI10">
            <v>1</v>
          </cell>
          <cell r="AJ10">
            <v>1</v>
          </cell>
          <cell r="AK10">
            <v>0</v>
          </cell>
          <cell r="AN10">
            <v>50</v>
          </cell>
          <cell r="AO10">
            <v>60</v>
          </cell>
          <cell r="AP10">
            <v>80</v>
          </cell>
          <cell r="AQ10">
            <v>96</v>
          </cell>
          <cell r="AS10" t="str">
            <v>TwoHanded</v>
          </cell>
          <cell r="AT10">
            <v>8</v>
          </cell>
        </row>
        <row r="11">
          <cell r="A11" t="str">
            <v>Equip0402</v>
          </cell>
          <cell r="B11" t="str">
            <v/>
          </cell>
          <cell r="C11" t="str">
            <v>Axe</v>
          </cell>
          <cell r="D11">
            <v>0</v>
          </cell>
          <cell r="E11">
            <v>4</v>
          </cell>
          <cell r="F11">
            <v>4</v>
          </cell>
          <cell r="G11">
            <v>2</v>
          </cell>
          <cell r="H11">
            <v>0</v>
          </cell>
          <cell r="I11">
            <v>3</v>
          </cell>
          <cell r="J11">
            <v>113.52</v>
          </cell>
          <cell r="K11">
            <v>184.96</v>
          </cell>
          <cell r="L11" t="str">
            <v>리니어</v>
          </cell>
          <cell r="M11">
            <v>3</v>
          </cell>
          <cell r="N11">
            <v>-20</v>
          </cell>
          <cell r="P11" t="str">
            <v>StylizedAxe</v>
          </cell>
          <cell r="Q11">
            <v>1</v>
          </cell>
          <cell r="R11" t="str">
            <v>Shot_StylizedAxe</v>
          </cell>
          <cell r="S11" t="str">
            <v>EquipName_StylizedAxe</v>
          </cell>
          <cell r="T11" t="str">
            <v>동여맨 수정도끼</v>
          </cell>
          <cell r="U11">
            <v>14.420993610649951</v>
          </cell>
          <cell r="V11">
            <v>7.87</v>
          </cell>
          <cell r="W11">
            <v>12.83</v>
          </cell>
          <cell r="X11">
            <v>10.35</v>
          </cell>
          <cell r="Y11">
            <v>1.6302414231257942</v>
          </cell>
          <cell r="Z11">
            <v>113.49321971581512</v>
          </cell>
          <cell r="AA11">
            <v>185.02134802463888</v>
          </cell>
          <cell r="AB11">
            <v>149.25728387022701</v>
          </cell>
          <cell r="AC11">
            <v>300.55203979085036</v>
          </cell>
          <cell r="AD11">
            <v>360.81963204787098</v>
          </cell>
          <cell r="AE11">
            <v>330.68583591936067</v>
          </cell>
          <cell r="AF11">
            <v>334.33157492276007</v>
          </cell>
          <cell r="AG11">
            <v>1</v>
          </cell>
          <cell r="AH11">
            <v>3</v>
          </cell>
          <cell r="AI11">
            <v>1</v>
          </cell>
          <cell r="AJ11">
            <v>1</v>
          </cell>
          <cell r="AK11">
            <v>0</v>
          </cell>
          <cell r="AN11">
            <v>51</v>
          </cell>
          <cell r="AO11">
            <v>61</v>
          </cell>
          <cell r="AP11">
            <v>88</v>
          </cell>
          <cell r="AQ11">
            <v>105</v>
          </cell>
        </row>
        <row r="12">
          <cell r="A12" t="str">
            <v>Equip0403</v>
          </cell>
          <cell r="B12" t="str">
            <v/>
          </cell>
          <cell r="C12" t="str">
            <v>Axe</v>
          </cell>
          <cell r="D12">
            <v>0</v>
          </cell>
          <cell r="E12">
            <v>4</v>
          </cell>
          <cell r="F12">
            <v>5</v>
          </cell>
          <cell r="G12">
            <v>3</v>
          </cell>
          <cell r="H12">
            <v>0</v>
          </cell>
          <cell r="I12">
            <v>3</v>
          </cell>
          <cell r="J12">
            <v>157.76</v>
          </cell>
          <cell r="K12">
            <v>215.56</v>
          </cell>
          <cell r="L12" t="str">
            <v>리니어</v>
          </cell>
          <cell r="M12">
            <v>3</v>
          </cell>
          <cell r="N12">
            <v>-10</v>
          </cell>
          <cell r="P12" t="str">
            <v>RunicAxe</v>
          </cell>
          <cell r="Q12">
            <v>1</v>
          </cell>
          <cell r="R12" t="str">
            <v>Shot_RunicAxe</v>
          </cell>
          <cell r="S12" t="str">
            <v>EquipName_RunicAxe</v>
          </cell>
          <cell r="T12" t="str">
            <v>달빛 도끼</v>
          </cell>
          <cell r="U12">
            <v>19.023558478220203</v>
          </cell>
          <cell r="V12">
            <v>8.2899999999999991</v>
          </cell>
          <cell r="W12">
            <v>11.33</v>
          </cell>
          <cell r="X12">
            <v>9.8099999999999987</v>
          </cell>
          <cell r="Y12">
            <v>1.3667068757539205</v>
          </cell>
          <cell r="Z12">
            <v>157.70529978444546</v>
          </cell>
          <cell r="AA12">
            <v>215.5369175582349</v>
          </cell>
          <cell r="AB12">
            <v>186.62110867134018</v>
          </cell>
          <cell r="AC12">
            <v>341.12088241441074</v>
          </cell>
          <cell r="AD12">
            <v>379.64504881560117</v>
          </cell>
          <cell r="AE12">
            <v>360.38296561500596</v>
          </cell>
          <cell r="AF12">
            <v>361.88127598015717</v>
          </cell>
          <cell r="AG12">
            <v>1</v>
          </cell>
          <cell r="AH12">
            <v>3</v>
          </cell>
          <cell r="AI12">
            <v>1</v>
          </cell>
          <cell r="AJ12">
            <v>1</v>
          </cell>
          <cell r="AK12">
            <v>1</v>
          </cell>
          <cell r="AN12">
            <v>100</v>
          </cell>
          <cell r="AO12">
            <v>120</v>
          </cell>
          <cell r="AP12">
            <v>195</v>
          </cell>
          <cell r="AQ12">
            <v>234</v>
          </cell>
        </row>
        <row r="13">
          <cell r="A13" t="str">
            <v>Equip0404</v>
          </cell>
          <cell r="B13" t="str">
            <v/>
          </cell>
          <cell r="C13" t="str">
            <v>Axe</v>
          </cell>
          <cell r="D13">
            <v>0</v>
          </cell>
          <cell r="E13">
            <v>4</v>
          </cell>
          <cell r="F13">
            <v>5</v>
          </cell>
          <cell r="G13">
            <v>4</v>
          </cell>
          <cell r="H13">
            <v>0</v>
          </cell>
          <cell r="I13">
            <v>3</v>
          </cell>
          <cell r="J13">
            <v>139.02000000000001</v>
          </cell>
          <cell r="K13">
            <v>226.49</v>
          </cell>
          <cell r="L13" t="str">
            <v>리니어</v>
          </cell>
          <cell r="M13">
            <v>3</v>
          </cell>
          <cell r="N13">
            <v>-10</v>
          </cell>
          <cell r="P13" t="str">
            <v>SlicerAxe</v>
          </cell>
          <cell r="Q13">
            <v>1</v>
          </cell>
          <cell r="R13" t="str">
            <v>Shot_SlicerAxe</v>
          </cell>
          <cell r="S13" t="str">
            <v>EquipName_SlicerAxe</v>
          </cell>
          <cell r="T13" t="str">
            <v>반달 도끼</v>
          </cell>
          <cell r="U13">
            <v>19.023558478220203</v>
          </cell>
          <cell r="V13">
            <v>7.3</v>
          </cell>
          <cell r="W13">
            <v>11.91</v>
          </cell>
          <cell r="X13">
            <v>9.6050000000000004</v>
          </cell>
          <cell r="Y13">
            <v>1.6315068493150686</v>
          </cell>
          <cell r="Z13">
            <v>138.87197689100748</v>
          </cell>
          <cell r="AA13">
            <v>226.57058147560261</v>
          </cell>
          <cell r="AB13">
            <v>182.72127918330506</v>
          </cell>
          <cell r="AC13">
            <v>325.4381986951829</v>
          </cell>
          <cell r="AD13">
            <v>385.80147353981886</v>
          </cell>
          <cell r="AE13">
            <v>355.61983611750088</v>
          </cell>
          <cell r="AF13">
            <v>359.27704728890342</v>
          </cell>
          <cell r="AG13">
            <v>1</v>
          </cell>
          <cell r="AH13">
            <v>3</v>
          </cell>
          <cell r="AI13">
            <v>1</v>
          </cell>
          <cell r="AJ13">
            <v>1</v>
          </cell>
          <cell r="AK13">
            <v>1</v>
          </cell>
          <cell r="AN13">
            <v>110</v>
          </cell>
          <cell r="AO13">
            <v>132</v>
          </cell>
          <cell r="AP13">
            <v>201</v>
          </cell>
          <cell r="AQ13">
            <v>241</v>
          </cell>
        </row>
        <row r="14">
          <cell r="A14" t="str">
            <v>Equip0405</v>
          </cell>
          <cell r="B14" t="str">
            <v/>
          </cell>
          <cell r="C14" t="str">
            <v>Axe</v>
          </cell>
          <cell r="D14">
            <v>0</v>
          </cell>
          <cell r="E14">
            <v>4</v>
          </cell>
          <cell r="F14">
            <v>6</v>
          </cell>
          <cell r="G14">
            <v>5</v>
          </cell>
          <cell r="H14">
            <v>0</v>
          </cell>
          <cell r="I14">
            <v>3</v>
          </cell>
          <cell r="J14">
            <v>193.2</v>
          </cell>
          <cell r="K14">
            <v>263.97000000000003</v>
          </cell>
          <cell r="L14" t="str">
            <v>리니어</v>
          </cell>
          <cell r="M14">
            <v>3</v>
          </cell>
          <cell r="N14">
            <v>-5</v>
          </cell>
          <cell r="P14" t="str">
            <v>ArsenalAxe</v>
          </cell>
          <cell r="Q14">
            <v>1</v>
          </cell>
          <cell r="R14" t="str">
            <v>Shot_ArsenalAxe</v>
          </cell>
          <cell r="S14" t="str">
            <v>EquipName_ArsenalAxe</v>
          </cell>
          <cell r="T14" t="str">
            <v>주시자의 도끼</v>
          </cell>
          <cell r="U14">
            <v>25.095065357147273</v>
          </cell>
          <cell r="V14">
            <v>7.6</v>
          </cell>
          <cell r="W14">
            <v>10.52</v>
          </cell>
          <cell r="X14">
            <v>9.0599999999999987</v>
          </cell>
          <cell r="Y14">
            <v>1.3842105263157896</v>
          </cell>
          <cell r="Z14">
            <v>190.72249671431928</v>
          </cell>
          <cell r="AA14">
            <v>264.00008755718932</v>
          </cell>
          <cell r="AB14">
            <v>227.3612921357543</v>
          </cell>
          <cell r="AC14">
            <v>364.56203318541407</v>
          </cell>
          <cell r="AD14">
            <v>404.65549049106016</v>
          </cell>
          <cell r="AE14">
            <v>384.60876183823711</v>
          </cell>
          <cell r="AF14">
            <v>386.23108303072468</v>
          </cell>
          <cell r="AG14">
            <v>1</v>
          </cell>
          <cell r="AH14">
            <v>3</v>
          </cell>
          <cell r="AI14">
            <v>1</v>
          </cell>
          <cell r="AJ14">
            <v>1</v>
          </cell>
          <cell r="AK14">
            <v>2</v>
          </cell>
          <cell r="AN14">
            <v>240</v>
          </cell>
          <cell r="AO14">
            <v>288</v>
          </cell>
          <cell r="AP14">
            <v>620</v>
          </cell>
          <cell r="AQ14">
            <v>744</v>
          </cell>
        </row>
        <row r="15">
          <cell r="A15" t="str">
            <v>Equip1001</v>
          </cell>
          <cell r="B15" t="str">
            <v/>
          </cell>
          <cell r="C15" t="str">
            <v>Dagger</v>
          </cell>
          <cell r="D15">
            <v>1</v>
          </cell>
          <cell r="E15">
            <v>0</v>
          </cell>
          <cell r="F15">
            <v>0</v>
          </cell>
          <cell r="G15">
            <v>1</v>
          </cell>
          <cell r="H15">
            <v>1</v>
          </cell>
          <cell r="I15">
            <v>1</v>
          </cell>
          <cell r="J15">
            <v>11.1</v>
          </cell>
          <cell r="K15">
            <v>14.1</v>
          </cell>
          <cell r="L15" t="str">
            <v>유니티 랜덤</v>
          </cell>
          <cell r="M15">
            <v>0</v>
          </cell>
          <cell r="N15" t="str">
            <v/>
          </cell>
          <cell r="P15" t="str">
            <v>VillagerDagger</v>
          </cell>
          <cell r="Q15">
            <v>1</v>
          </cell>
          <cell r="R15" t="str">
            <v>Shot_VillagerDagger</v>
          </cell>
          <cell r="S15" t="str">
            <v>EquipName_VillagerDagger</v>
          </cell>
          <cell r="T15" t="str">
            <v>용사의 단검</v>
          </cell>
          <cell r="U15">
            <v>1</v>
          </cell>
          <cell r="AG15">
            <v>1</v>
          </cell>
          <cell r="AH15">
            <v>3</v>
          </cell>
          <cell r="AI15">
            <v>1</v>
          </cell>
          <cell r="AJ15">
            <v>1</v>
          </cell>
          <cell r="AK15">
            <v>0</v>
          </cell>
          <cell r="AL15">
            <v>3950</v>
          </cell>
          <cell r="AM15">
            <v>4850</v>
          </cell>
        </row>
        <row r="16">
          <cell r="A16" t="str">
            <v>Equip1002</v>
          </cell>
          <cell r="B16" t="str">
            <v/>
          </cell>
          <cell r="C16" t="str">
            <v>Dagger</v>
          </cell>
          <cell r="D16">
            <v>1</v>
          </cell>
          <cell r="E16">
            <v>0</v>
          </cell>
          <cell r="F16">
            <v>0</v>
          </cell>
          <cell r="G16">
            <v>2</v>
          </cell>
          <cell r="H16">
            <v>1</v>
          </cell>
          <cell r="I16">
            <v>1</v>
          </cell>
          <cell r="J16">
            <v>10.85</v>
          </cell>
          <cell r="K16">
            <v>13.5</v>
          </cell>
          <cell r="L16" t="str">
            <v>유니티 랜덤</v>
          </cell>
          <cell r="M16">
            <v>0</v>
          </cell>
          <cell r="N16" t="str">
            <v/>
          </cell>
          <cell r="P16" t="str">
            <v>StealthDagger</v>
          </cell>
          <cell r="Q16">
            <v>1</v>
          </cell>
          <cell r="R16" t="str">
            <v>Shot_StealthDagger</v>
          </cell>
          <cell r="S16" t="str">
            <v>EquipName_StealthDagger</v>
          </cell>
          <cell r="T16" t="str">
            <v>반원 단검</v>
          </cell>
          <cell r="U16">
            <v>1</v>
          </cell>
          <cell r="AG16">
            <v>1</v>
          </cell>
          <cell r="AH16">
            <v>3</v>
          </cell>
          <cell r="AI16">
            <v>1</v>
          </cell>
          <cell r="AJ16">
            <v>1</v>
          </cell>
          <cell r="AK16">
            <v>0</v>
          </cell>
          <cell r="AL16">
            <v>4050</v>
          </cell>
          <cell r="AM16">
            <v>5250</v>
          </cell>
        </row>
        <row r="17">
          <cell r="A17" t="str">
            <v>Equip1101</v>
          </cell>
          <cell r="B17" t="str">
            <v/>
          </cell>
          <cell r="C17" t="str">
            <v>Dagger</v>
          </cell>
          <cell r="D17">
            <v>1</v>
          </cell>
          <cell r="E17">
            <v>1</v>
          </cell>
          <cell r="F17">
            <v>1</v>
          </cell>
          <cell r="G17">
            <v>1</v>
          </cell>
          <cell r="H17">
            <v>1</v>
          </cell>
          <cell r="I17">
            <v>1</v>
          </cell>
          <cell r="J17">
            <v>13.35</v>
          </cell>
          <cell r="K17">
            <v>19.95</v>
          </cell>
          <cell r="L17" t="str">
            <v>유니티 랜덤</v>
          </cell>
          <cell r="M17">
            <v>0</v>
          </cell>
          <cell r="N17" t="str">
            <v/>
          </cell>
          <cell r="P17" t="str">
            <v>StylizedKnife</v>
          </cell>
          <cell r="Q17">
            <v>1</v>
          </cell>
          <cell r="R17" t="str">
            <v>Shot_StylizedKnife</v>
          </cell>
          <cell r="S17" t="str">
            <v>EquipName_StylizedKnife</v>
          </cell>
          <cell r="T17" t="str">
            <v>휘어진 단검</v>
          </cell>
          <cell r="U17">
            <v>1.4641000000000006</v>
          </cell>
          <cell r="AG17">
            <v>1</v>
          </cell>
          <cell r="AH17">
            <v>3</v>
          </cell>
          <cell r="AI17">
            <v>1</v>
          </cell>
          <cell r="AJ17">
            <v>1</v>
          </cell>
          <cell r="AK17">
            <v>0</v>
          </cell>
          <cell r="AL17">
            <v>11950</v>
          </cell>
          <cell r="AM17">
            <v>14450</v>
          </cell>
        </row>
        <row r="18">
          <cell r="A18" t="str">
            <v>Equip1102</v>
          </cell>
          <cell r="B18" t="str">
            <v/>
          </cell>
          <cell r="C18" t="str">
            <v>Dagger</v>
          </cell>
          <cell r="D18">
            <v>1</v>
          </cell>
          <cell r="E18">
            <v>1</v>
          </cell>
          <cell r="F18">
            <v>1</v>
          </cell>
          <cell r="G18">
            <v>2</v>
          </cell>
          <cell r="H18">
            <v>1</v>
          </cell>
          <cell r="I18">
            <v>1</v>
          </cell>
          <cell r="J18">
            <v>12.93</v>
          </cell>
          <cell r="K18">
            <v>19.39</v>
          </cell>
          <cell r="L18" t="str">
            <v>유니티 랜덤</v>
          </cell>
          <cell r="M18">
            <v>0</v>
          </cell>
          <cell r="N18" t="str">
            <v/>
          </cell>
          <cell r="P18" t="str">
            <v>FourMaker59</v>
          </cell>
          <cell r="Q18">
            <v>1</v>
          </cell>
          <cell r="R18" t="str">
            <v>Shot_FourMaker59</v>
          </cell>
          <cell r="S18" t="str">
            <v>EquipName_FourMaker59</v>
          </cell>
          <cell r="T18" t="str">
            <v>그림자 단검</v>
          </cell>
          <cell r="U18">
            <v>1.4641000000000006</v>
          </cell>
          <cell r="AG18">
            <v>1</v>
          </cell>
          <cell r="AH18">
            <v>3</v>
          </cell>
          <cell r="AI18">
            <v>1</v>
          </cell>
          <cell r="AJ18">
            <v>1</v>
          </cell>
          <cell r="AK18">
            <v>0</v>
          </cell>
          <cell r="AL18">
            <v>12050</v>
          </cell>
          <cell r="AM18">
            <v>14850</v>
          </cell>
        </row>
        <row r="19">
          <cell r="A19" t="str">
            <v>Equip1201</v>
          </cell>
          <cell r="B19" t="str">
            <v/>
          </cell>
          <cell r="C19" t="str">
            <v>Dagger</v>
          </cell>
          <cell r="D19">
            <v>1</v>
          </cell>
          <cell r="E19">
            <v>2</v>
          </cell>
          <cell r="F19">
            <v>2</v>
          </cell>
          <cell r="G19">
            <v>1</v>
          </cell>
          <cell r="H19">
            <v>1</v>
          </cell>
          <cell r="I19">
            <v>2</v>
          </cell>
          <cell r="J19">
            <v>21.64</v>
          </cell>
          <cell r="K19">
            <v>33.299999999999997</v>
          </cell>
          <cell r="L19" t="str">
            <v>유니티 랜덤</v>
          </cell>
          <cell r="M19">
            <v>0</v>
          </cell>
          <cell r="N19" t="str">
            <v/>
          </cell>
          <cell r="P19" t="str">
            <v>LowWeaponsDagger</v>
          </cell>
          <cell r="Q19">
            <v>1</v>
          </cell>
          <cell r="R19" t="str">
            <v>Shot_LowWeaponsDagger</v>
          </cell>
          <cell r="S19" t="str">
            <v>EquipName_LowWeaponsDagger</v>
          </cell>
          <cell r="T19" t="str">
            <v>사파이어 대거</v>
          </cell>
          <cell r="U19">
            <v>2.5937424601000023</v>
          </cell>
          <cell r="AG19">
            <v>1</v>
          </cell>
          <cell r="AH19">
            <v>3</v>
          </cell>
          <cell r="AI19">
            <v>1</v>
          </cell>
          <cell r="AJ19">
            <v>1</v>
          </cell>
          <cell r="AK19">
            <v>0</v>
          </cell>
          <cell r="AL19">
            <v>35950</v>
          </cell>
          <cell r="AM19">
            <v>43250</v>
          </cell>
          <cell r="AN19">
            <v>5</v>
          </cell>
          <cell r="AO19">
            <v>7</v>
          </cell>
        </row>
        <row r="20">
          <cell r="A20" t="str">
            <v>Equip1202</v>
          </cell>
          <cell r="B20" t="str">
            <v/>
          </cell>
          <cell r="C20" t="str">
            <v>Dagger</v>
          </cell>
          <cell r="D20">
            <v>1</v>
          </cell>
          <cell r="E20">
            <v>2</v>
          </cell>
          <cell r="F20">
            <v>2</v>
          </cell>
          <cell r="G20">
            <v>2</v>
          </cell>
          <cell r="H20">
            <v>1</v>
          </cell>
          <cell r="I20">
            <v>2</v>
          </cell>
          <cell r="J20">
            <v>20.93</v>
          </cell>
          <cell r="K20">
            <v>32.58</v>
          </cell>
          <cell r="L20" t="str">
            <v>유니티 랜덤</v>
          </cell>
          <cell r="M20">
            <v>0</v>
          </cell>
          <cell r="N20" t="str">
            <v/>
          </cell>
          <cell r="P20" t="str">
            <v>FourMaker31</v>
          </cell>
          <cell r="Q20">
            <v>1</v>
          </cell>
          <cell r="R20" t="str">
            <v>Shot_FourMaker31</v>
          </cell>
          <cell r="S20" t="str">
            <v>EquipName_FourMaker31</v>
          </cell>
          <cell r="T20" t="str">
            <v>푸른 줄무늬 단검</v>
          </cell>
          <cell r="U20">
            <v>2.5937424601000023</v>
          </cell>
          <cell r="AG20">
            <v>1</v>
          </cell>
          <cell r="AH20">
            <v>3</v>
          </cell>
          <cell r="AI20">
            <v>1</v>
          </cell>
          <cell r="AJ20">
            <v>1</v>
          </cell>
          <cell r="AK20">
            <v>0</v>
          </cell>
          <cell r="AL20">
            <v>36050</v>
          </cell>
          <cell r="AM20">
            <v>43650</v>
          </cell>
          <cell r="AN20">
            <v>6</v>
          </cell>
          <cell r="AO20">
            <v>8</v>
          </cell>
        </row>
        <row r="21">
          <cell r="A21" t="str">
            <v>Equip1301</v>
          </cell>
          <cell r="B21" t="str">
            <v/>
          </cell>
          <cell r="C21" t="str">
            <v>Dagger</v>
          </cell>
          <cell r="D21">
            <v>1</v>
          </cell>
          <cell r="E21">
            <v>3</v>
          </cell>
          <cell r="F21">
            <v>3</v>
          </cell>
          <cell r="G21">
            <v>1</v>
          </cell>
          <cell r="H21">
            <v>1</v>
          </cell>
          <cell r="I21">
            <v>2</v>
          </cell>
          <cell r="J21">
            <v>49.66</v>
          </cell>
          <cell r="K21">
            <v>75.319999999999993</v>
          </cell>
          <cell r="L21" t="str">
            <v>유니티 랜덤</v>
          </cell>
          <cell r="M21">
            <v>0</v>
          </cell>
          <cell r="N21" t="str">
            <v/>
          </cell>
          <cell r="P21" t="str">
            <v>FourMaker84</v>
          </cell>
          <cell r="Q21">
            <v>1</v>
          </cell>
          <cell r="R21" t="str">
            <v>Shot_FourMaker84</v>
          </cell>
          <cell r="S21" t="str">
            <v>EquipName_FourMaker84</v>
          </cell>
          <cell r="T21" t="str">
            <v>위장용 세검</v>
          </cell>
          <cell r="U21">
            <v>6.1159090448414624</v>
          </cell>
          <cell r="AG21">
            <v>1</v>
          </cell>
          <cell r="AH21">
            <v>3</v>
          </cell>
          <cell r="AI21">
            <v>1</v>
          </cell>
          <cell r="AJ21">
            <v>1</v>
          </cell>
          <cell r="AK21">
            <v>0</v>
          </cell>
          <cell r="AN21">
            <v>15</v>
          </cell>
          <cell r="AO21">
            <v>18</v>
          </cell>
        </row>
        <row r="22">
          <cell r="A22" t="str">
            <v>Equip1302</v>
          </cell>
          <cell r="B22" t="str">
            <v/>
          </cell>
          <cell r="C22" t="str">
            <v>Dagger</v>
          </cell>
          <cell r="D22">
            <v>1</v>
          </cell>
          <cell r="E22">
            <v>3</v>
          </cell>
          <cell r="F22">
            <v>3</v>
          </cell>
          <cell r="G22">
            <v>2</v>
          </cell>
          <cell r="H22">
            <v>1</v>
          </cell>
          <cell r="I22">
            <v>2</v>
          </cell>
          <cell r="J22">
            <v>44.21</v>
          </cell>
          <cell r="K22">
            <v>79.14</v>
          </cell>
          <cell r="L22" t="str">
            <v>유니티 랜덤</v>
          </cell>
          <cell r="M22">
            <v>0</v>
          </cell>
          <cell r="N22" t="str">
            <v/>
          </cell>
          <cell r="P22" t="str">
            <v>FourMaker83</v>
          </cell>
          <cell r="Q22">
            <v>1</v>
          </cell>
          <cell r="R22" t="str">
            <v>Shot_FourMaker83</v>
          </cell>
          <cell r="S22" t="str">
            <v>EquipName_FourMaker83</v>
          </cell>
          <cell r="T22" t="str">
            <v>흑진주 단검</v>
          </cell>
          <cell r="U22">
            <v>6.1159090448414624</v>
          </cell>
          <cell r="AG22">
            <v>1</v>
          </cell>
          <cell r="AH22">
            <v>3</v>
          </cell>
          <cell r="AI22">
            <v>1</v>
          </cell>
          <cell r="AJ22">
            <v>1</v>
          </cell>
          <cell r="AK22">
            <v>0</v>
          </cell>
          <cell r="AN22">
            <v>18</v>
          </cell>
          <cell r="AO22">
            <v>21</v>
          </cell>
        </row>
        <row r="23">
          <cell r="A23" t="str">
            <v>Equip1401</v>
          </cell>
          <cell r="B23" t="str">
            <v/>
          </cell>
          <cell r="C23" t="str">
            <v>Dagger</v>
          </cell>
          <cell r="D23">
            <v>1</v>
          </cell>
          <cell r="E23">
            <v>4</v>
          </cell>
          <cell r="F23">
            <v>4</v>
          </cell>
          <cell r="G23">
            <v>1</v>
          </cell>
          <cell r="H23">
            <v>1</v>
          </cell>
          <cell r="I23">
            <v>3</v>
          </cell>
          <cell r="J23">
            <v>128.83000000000001</v>
          </cell>
          <cell r="K23">
            <v>176.03</v>
          </cell>
          <cell r="L23" t="str">
            <v>리니어</v>
          </cell>
          <cell r="M23">
            <v>3</v>
          </cell>
          <cell r="N23">
            <v>-20</v>
          </cell>
          <cell r="P23" t="str">
            <v>FourMaker97</v>
          </cell>
          <cell r="Q23">
            <v>1</v>
          </cell>
          <cell r="R23" t="str">
            <v>Shot_FourMaker97</v>
          </cell>
          <cell r="S23" t="str">
            <v>EquipName_FourMaker97</v>
          </cell>
          <cell r="T23" t="str">
            <v>왕실 호위단 단검</v>
          </cell>
          <cell r="U23">
            <v>14.420993610649951</v>
          </cell>
          <cell r="AG23">
            <v>1</v>
          </cell>
          <cell r="AH23">
            <v>3</v>
          </cell>
          <cell r="AI23">
            <v>1</v>
          </cell>
          <cell r="AJ23">
            <v>1</v>
          </cell>
          <cell r="AK23">
            <v>0</v>
          </cell>
          <cell r="AN23">
            <v>50</v>
          </cell>
          <cell r="AO23">
            <v>60</v>
          </cell>
          <cell r="AP23">
            <v>80</v>
          </cell>
          <cell r="AQ23">
            <v>96</v>
          </cell>
        </row>
        <row r="24">
          <cell r="A24" t="str">
            <v>Equip1402</v>
          </cell>
          <cell r="B24" t="str">
            <v/>
          </cell>
          <cell r="C24" t="str">
            <v>Dagger</v>
          </cell>
          <cell r="D24">
            <v>1</v>
          </cell>
          <cell r="E24">
            <v>4</v>
          </cell>
          <cell r="F24">
            <v>4</v>
          </cell>
          <cell r="G24">
            <v>2</v>
          </cell>
          <cell r="H24">
            <v>1</v>
          </cell>
          <cell r="I24">
            <v>3</v>
          </cell>
          <cell r="J24">
            <v>113.52</v>
          </cell>
          <cell r="K24">
            <v>184.96</v>
          </cell>
          <cell r="L24" t="str">
            <v>리니어</v>
          </cell>
          <cell r="M24">
            <v>3</v>
          </cell>
          <cell r="N24">
            <v>-20</v>
          </cell>
          <cell r="P24" t="str">
            <v>FourMaker94</v>
          </cell>
          <cell r="Q24">
            <v>1</v>
          </cell>
          <cell r="R24" t="str">
            <v>Shot_FourMaker94</v>
          </cell>
          <cell r="S24" t="str">
            <v>EquipName_FourMaker94</v>
          </cell>
          <cell r="T24" t="str">
            <v>나선형 단검</v>
          </cell>
          <cell r="U24">
            <v>14.420993610649951</v>
          </cell>
          <cell r="AG24">
            <v>1</v>
          </cell>
          <cell r="AH24">
            <v>3</v>
          </cell>
          <cell r="AI24">
            <v>1</v>
          </cell>
          <cell r="AJ24">
            <v>1</v>
          </cell>
          <cell r="AK24">
            <v>0</v>
          </cell>
          <cell r="AN24">
            <v>51</v>
          </cell>
          <cell r="AO24">
            <v>61</v>
          </cell>
          <cell r="AP24">
            <v>88</v>
          </cell>
          <cell r="AQ24">
            <v>105</v>
          </cell>
        </row>
        <row r="25">
          <cell r="A25" t="str">
            <v>Equip1403</v>
          </cell>
          <cell r="B25" t="str">
            <v/>
          </cell>
          <cell r="C25" t="str">
            <v>Dagger</v>
          </cell>
          <cell r="D25">
            <v>1</v>
          </cell>
          <cell r="E25">
            <v>4</v>
          </cell>
          <cell r="F25">
            <v>5</v>
          </cell>
          <cell r="G25">
            <v>3</v>
          </cell>
          <cell r="H25">
            <v>1</v>
          </cell>
          <cell r="I25">
            <v>3</v>
          </cell>
          <cell r="J25">
            <v>157.76</v>
          </cell>
          <cell r="K25">
            <v>215.56</v>
          </cell>
          <cell r="L25" t="str">
            <v>리니어</v>
          </cell>
          <cell r="M25">
            <v>3</v>
          </cell>
          <cell r="N25">
            <v>-10</v>
          </cell>
          <cell r="P25" t="str">
            <v>FourMaker129</v>
          </cell>
          <cell r="Q25">
            <v>1</v>
          </cell>
          <cell r="R25" t="str">
            <v>Shot_FourMaker129</v>
          </cell>
          <cell r="S25" t="str">
            <v>EquipName_FourMaker129</v>
          </cell>
          <cell r="T25" t="str">
            <v>붉은 꼬리 단검</v>
          </cell>
          <cell r="U25">
            <v>19.023558478220203</v>
          </cell>
          <cell r="AG25">
            <v>1</v>
          </cell>
          <cell r="AH25">
            <v>3</v>
          </cell>
          <cell r="AI25">
            <v>1</v>
          </cell>
          <cell r="AJ25">
            <v>1</v>
          </cell>
          <cell r="AK25">
            <v>1</v>
          </cell>
          <cell r="AN25">
            <v>100</v>
          </cell>
          <cell r="AO25">
            <v>120</v>
          </cell>
          <cell r="AP25">
            <v>195</v>
          </cell>
          <cell r="AQ25">
            <v>234</v>
          </cell>
        </row>
        <row r="26">
          <cell r="A26" t="str">
            <v>Equip1404</v>
          </cell>
          <cell r="B26" t="str">
            <v/>
          </cell>
          <cell r="C26" t="str">
            <v>Dagger</v>
          </cell>
          <cell r="D26">
            <v>1</v>
          </cell>
          <cell r="E26">
            <v>4</v>
          </cell>
          <cell r="F26">
            <v>5</v>
          </cell>
          <cell r="G26">
            <v>4</v>
          </cell>
          <cell r="H26">
            <v>1</v>
          </cell>
          <cell r="I26">
            <v>3</v>
          </cell>
          <cell r="J26">
            <v>139.02000000000001</v>
          </cell>
          <cell r="K26">
            <v>226.49</v>
          </cell>
          <cell r="L26" t="str">
            <v>리니어</v>
          </cell>
          <cell r="M26">
            <v>3</v>
          </cell>
          <cell r="N26">
            <v>-10</v>
          </cell>
          <cell r="P26" t="str">
            <v>FourMaker75</v>
          </cell>
          <cell r="Q26">
            <v>1</v>
          </cell>
          <cell r="R26" t="str">
            <v>Shot_FourMaker75</v>
          </cell>
          <cell r="S26" t="str">
            <v>EquipName_FourMaker75</v>
          </cell>
          <cell r="T26" t="str">
            <v>몬스터 박제 단검</v>
          </cell>
          <cell r="U26">
            <v>19.023558478220203</v>
          </cell>
          <cell r="AG26">
            <v>1</v>
          </cell>
          <cell r="AH26">
            <v>3</v>
          </cell>
          <cell r="AI26">
            <v>1</v>
          </cell>
          <cell r="AJ26">
            <v>1</v>
          </cell>
          <cell r="AK26">
            <v>1</v>
          </cell>
          <cell r="AN26">
            <v>110</v>
          </cell>
          <cell r="AO26">
            <v>132</v>
          </cell>
          <cell r="AP26">
            <v>201</v>
          </cell>
          <cell r="AQ26">
            <v>241</v>
          </cell>
        </row>
        <row r="27">
          <cell r="A27" t="str">
            <v>Equip1405</v>
          </cell>
          <cell r="B27" t="str">
            <v/>
          </cell>
          <cell r="C27" t="str">
            <v>Dagger</v>
          </cell>
          <cell r="D27">
            <v>1</v>
          </cell>
          <cell r="E27">
            <v>4</v>
          </cell>
          <cell r="F27">
            <v>6</v>
          </cell>
          <cell r="G27">
            <v>5</v>
          </cell>
          <cell r="H27">
            <v>1</v>
          </cell>
          <cell r="I27">
            <v>3</v>
          </cell>
          <cell r="J27">
            <v>193.2</v>
          </cell>
          <cell r="K27">
            <v>263.97000000000003</v>
          </cell>
          <cell r="L27" t="str">
            <v>리니어</v>
          </cell>
          <cell r="M27">
            <v>3</v>
          </cell>
          <cell r="N27">
            <v>-5</v>
          </cell>
          <cell r="P27" t="str">
            <v>FourMaker22</v>
          </cell>
          <cell r="Q27">
            <v>1</v>
          </cell>
          <cell r="R27" t="str">
            <v>Shot_FourMaker22</v>
          </cell>
          <cell r="S27" t="str">
            <v>EquipName_FourMaker22</v>
          </cell>
          <cell r="T27" t="str">
            <v>늑대의 신이 깃든 단검</v>
          </cell>
          <cell r="U27">
            <v>25.095065357147273</v>
          </cell>
          <cell r="AG27">
            <v>1</v>
          </cell>
          <cell r="AH27">
            <v>3</v>
          </cell>
          <cell r="AI27">
            <v>1</v>
          </cell>
          <cell r="AJ27">
            <v>1</v>
          </cell>
          <cell r="AK27">
            <v>2</v>
          </cell>
          <cell r="AN27">
            <v>240</v>
          </cell>
          <cell r="AO27">
            <v>288</v>
          </cell>
          <cell r="AP27">
            <v>620</v>
          </cell>
          <cell r="AQ27">
            <v>744</v>
          </cell>
        </row>
        <row r="28">
          <cell r="A28" t="str">
            <v>Equip2001</v>
          </cell>
          <cell r="B28" t="str">
            <v/>
          </cell>
          <cell r="C28" t="str">
            <v>Bow</v>
          </cell>
          <cell r="D28">
            <v>2</v>
          </cell>
          <cell r="E28">
            <v>0</v>
          </cell>
          <cell r="F28">
            <v>0</v>
          </cell>
          <cell r="G28">
            <v>1</v>
          </cell>
          <cell r="H28">
            <v>0</v>
          </cell>
          <cell r="I28">
            <v>1</v>
          </cell>
          <cell r="J28">
            <v>11.1</v>
          </cell>
          <cell r="K28">
            <v>14.1</v>
          </cell>
          <cell r="L28" t="str">
            <v>유니티 랜덤</v>
          </cell>
          <cell r="M28">
            <v>0</v>
          </cell>
          <cell r="N28" t="str">
            <v/>
          </cell>
          <cell r="P28" t="str">
            <v>JimHdBow7</v>
          </cell>
          <cell r="Q28">
            <v>1</v>
          </cell>
          <cell r="R28" t="str">
            <v>Shot_JimHdBow7</v>
          </cell>
          <cell r="S28" t="str">
            <v>EquipName_JimHdBow7</v>
          </cell>
          <cell r="T28" t="str">
            <v>유목민의 가보</v>
          </cell>
          <cell r="U28">
            <v>1</v>
          </cell>
          <cell r="AG28">
            <v>1</v>
          </cell>
          <cell r="AH28">
            <v>3</v>
          </cell>
          <cell r="AI28">
            <v>1</v>
          </cell>
          <cell r="AJ28">
            <v>1</v>
          </cell>
          <cell r="AK28">
            <v>0</v>
          </cell>
          <cell r="AL28">
            <v>3950</v>
          </cell>
          <cell r="AM28">
            <v>4850</v>
          </cell>
        </row>
        <row r="29">
          <cell r="A29" t="str">
            <v>Equip2002</v>
          </cell>
          <cell r="B29" t="str">
            <v/>
          </cell>
          <cell r="C29" t="str">
            <v>Bow</v>
          </cell>
          <cell r="D29">
            <v>2</v>
          </cell>
          <cell r="E29">
            <v>0</v>
          </cell>
          <cell r="F29">
            <v>0</v>
          </cell>
          <cell r="G29">
            <v>2</v>
          </cell>
          <cell r="H29">
            <v>0</v>
          </cell>
          <cell r="I29">
            <v>1</v>
          </cell>
          <cell r="J29">
            <v>10.85</v>
          </cell>
          <cell r="K29">
            <v>13.5</v>
          </cell>
          <cell r="L29" t="str">
            <v>유니티 랜덤</v>
          </cell>
          <cell r="M29">
            <v>0</v>
          </cell>
          <cell r="N29" t="str">
            <v/>
          </cell>
          <cell r="P29" t="str">
            <v>MyfgBowTen</v>
          </cell>
          <cell r="Q29">
            <v>1</v>
          </cell>
          <cell r="R29" t="str">
            <v>Shot_MyfgBowTen</v>
          </cell>
          <cell r="S29" t="str">
            <v>EquipName_MyfgBowTen</v>
          </cell>
          <cell r="T29" t="str">
            <v>블레이드 보우</v>
          </cell>
          <cell r="U29">
            <v>1</v>
          </cell>
          <cell r="AG29">
            <v>1</v>
          </cell>
          <cell r="AH29">
            <v>3</v>
          </cell>
          <cell r="AI29">
            <v>1</v>
          </cell>
          <cell r="AJ29">
            <v>1</v>
          </cell>
          <cell r="AK29">
            <v>0</v>
          </cell>
          <cell r="AL29">
            <v>4050</v>
          </cell>
          <cell r="AM29">
            <v>5250</v>
          </cell>
        </row>
        <row r="30">
          <cell r="A30" t="str">
            <v>Equip2101</v>
          </cell>
          <cell r="B30" t="str">
            <v/>
          </cell>
          <cell r="C30" t="str">
            <v>Bow</v>
          </cell>
          <cell r="D30">
            <v>2</v>
          </cell>
          <cell r="E30">
            <v>1</v>
          </cell>
          <cell r="F30">
            <v>1</v>
          </cell>
          <cell r="G30">
            <v>1</v>
          </cell>
          <cell r="H30">
            <v>0</v>
          </cell>
          <cell r="I30">
            <v>1</v>
          </cell>
          <cell r="J30">
            <v>13.35</v>
          </cell>
          <cell r="K30">
            <v>19.95</v>
          </cell>
          <cell r="L30" t="str">
            <v>유니티 랜덤</v>
          </cell>
          <cell r="M30">
            <v>0</v>
          </cell>
          <cell r="N30" t="str">
            <v/>
          </cell>
          <cell r="P30" t="str">
            <v>GoldenBow5</v>
          </cell>
          <cell r="Q30">
            <v>1</v>
          </cell>
          <cell r="R30" t="str">
            <v>Shot_GoldenBow5</v>
          </cell>
          <cell r="S30" t="str">
            <v>EquipName_GoldenBow5</v>
          </cell>
          <cell r="T30" t="str">
            <v>결사대의 활</v>
          </cell>
          <cell r="U30">
            <v>1.4641000000000006</v>
          </cell>
          <cell r="AG30">
            <v>1</v>
          </cell>
          <cell r="AH30">
            <v>3</v>
          </cell>
          <cell r="AI30">
            <v>1</v>
          </cell>
          <cell r="AJ30">
            <v>1</v>
          </cell>
          <cell r="AK30">
            <v>0</v>
          </cell>
          <cell r="AL30">
            <v>11950</v>
          </cell>
          <cell r="AM30">
            <v>14450</v>
          </cell>
        </row>
        <row r="31">
          <cell r="A31" t="str">
            <v>Equip2102</v>
          </cell>
          <cell r="B31" t="str">
            <v/>
          </cell>
          <cell r="C31" t="str">
            <v>Bow</v>
          </cell>
          <cell r="D31">
            <v>2</v>
          </cell>
          <cell r="E31">
            <v>1</v>
          </cell>
          <cell r="F31">
            <v>1</v>
          </cell>
          <cell r="G31">
            <v>2</v>
          </cell>
          <cell r="H31">
            <v>0</v>
          </cell>
          <cell r="I31">
            <v>1</v>
          </cell>
          <cell r="J31">
            <v>12.93</v>
          </cell>
          <cell r="K31">
            <v>19.39</v>
          </cell>
          <cell r="L31" t="str">
            <v>유니티 랜덤</v>
          </cell>
          <cell r="M31">
            <v>0</v>
          </cell>
          <cell r="N31" t="str">
            <v/>
          </cell>
          <cell r="P31" t="str">
            <v>JimHdBow11</v>
          </cell>
          <cell r="Q31">
            <v>1</v>
          </cell>
          <cell r="R31" t="str">
            <v>Shot_JimHdBow11</v>
          </cell>
          <cell r="S31" t="str">
            <v>EquipName_JimHdBow11</v>
          </cell>
          <cell r="T31" t="str">
            <v>몬스터 세포 조직 활</v>
          </cell>
          <cell r="U31">
            <v>1.4641000000000006</v>
          </cell>
          <cell r="AG31">
            <v>1</v>
          </cell>
          <cell r="AH31">
            <v>3</v>
          </cell>
          <cell r="AI31">
            <v>1</v>
          </cell>
          <cell r="AJ31">
            <v>1</v>
          </cell>
          <cell r="AK31">
            <v>0</v>
          </cell>
          <cell r="AL31">
            <v>12050</v>
          </cell>
          <cell r="AM31">
            <v>14850</v>
          </cell>
        </row>
        <row r="32">
          <cell r="A32" t="str">
            <v>Equip2201</v>
          </cell>
          <cell r="B32" t="str">
            <v/>
          </cell>
          <cell r="C32" t="str">
            <v>Bow</v>
          </cell>
          <cell r="D32">
            <v>2</v>
          </cell>
          <cell r="E32">
            <v>2</v>
          </cell>
          <cell r="F32">
            <v>2</v>
          </cell>
          <cell r="G32">
            <v>1</v>
          </cell>
          <cell r="H32">
            <v>0</v>
          </cell>
          <cell r="I32">
            <v>2</v>
          </cell>
          <cell r="J32">
            <v>21.64</v>
          </cell>
          <cell r="K32">
            <v>33.299999999999997</v>
          </cell>
          <cell r="L32" t="str">
            <v>유니티 랜덤</v>
          </cell>
          <cell r="M32">
            <v>0</v>
          </cell>
          <cell r="N32" t="str">
            <v/>
          </cell>
          <cell r="P32" t="str">
            <v>ArmorySet43</v>
          </cell>
          <cell r="Q32">
            <v>1</v>
          </cell>
          <cell r="R32" t="str">
            <v>Shot_ArmorySet43</v>
          </cell>
          <cell r="S32" t="str">
            <v>EquipName_ArmorySet43</v>
          </cell>
          <cell r="T32" t="str">
            <v>이중 날개 활</v>
          </cell>
          <cell r="U32">
            <v>2.5937424601000023</v>
          </cell>
          <cell r="AG32">
            <v>1</v>
          </cell>
          <cell r="AH32">
            <v>3</v>
          </cell>
          <cell r="AI32">
            <v>1</v>
          </cell>
          <cell r="AJ32">
            <v>1</v>
          </cell>
          <cell r="AK32">
            <v>0</v>
          </cell>
          <cell r="AL32">
            <v>35950</v>
          </cell>
          <cell r="AM32">
            <v>43250</v>
          </cell>
          <cell r="AN32">
            <v>5</v>
          </cell>
          <cell r="AO32">
            <v>7</v>
          </cell>
        </row>
        <row r="33">
          <cell r="A33" t="str">
            <v>Equip2202</v>
          </cell>
          <cell r="B33" t="str">
            <v/>
          </cell>
          <cell r="C33" t="str">
            <v>Bow</v>
          </cell>
          <cell r="D33">
            <v>2</v>
          </cell>
          <cell r="E33">
            <v>2</v>
          </cell>
          <cell r="F33">
            <v>2</v>
          </cell>
          <cell r="G33">
            <v>2</v>
          </cell>
          <cell r="H33">
            <v>0</v>
          </cell>
          <cell r="I33">
            <v>2</v>
          </cell>
          <cell r="J33">
            <v>20.93</v>
          </cell>
          <cell r="K33">
            <v>32.58</v>
          </cell>
          <cell r="L33" t="str">
            <v>유니티 랜덤</v>
          </cell>
          <cell r="M33">
            <v>0</v>
          </cell>
          <cell r="N33" t="str">
            <v/>
          </cell>
          <cell r="P33" t="str">
            <v>GoldenBow2</v>
          </cell>
          <cell r="Q33">
            <v>1</v>
          </cell>
          <cell r="R33" t="str">
            <v>Shot_GoldenBow2</v>
          </cell>
          <cell r="S33" t="str">
            <v>EquipName_GoldenBow2</v>
          </cell>
          <cell r="T33" t="str">
            <v>용사의 숏보우</v>
          </cell>
          <cell r="U33">
            <v>2.5937424601000023</v>
          </cell>
          <cell r="AG33">
            <v>1</v>
          </cell>
          <cell r="AH33">
            <v>3</v>
          </cell>
          <cell r="AI33">
            <v>1</v>
          </cell>
          <cell r="AJ33">
            <v>1</v>
          </cell>
          <cell r="AK33">
            <v>0</v>
          </cell>
          <cell r="AL33">
            <v>36050</v>
          </cell>
          <cell r="AM33">
            <v>43650</v>
          </cell>
          <cell r="AN33">
            <v>6</v>
          </cell>
          <cell r="AO33">
            <v>8</v>
          </cell>
        </row>
        <row r="34">
          <cell r="A34" t="str">
            <v>Equip2301</v>
          </cell>
          <cell r="B34" t="str">
            <v/>
          </cell>
          <cell r="C34" t="str">
            <v>Bow</v>
          </cell>
          <cell r="D34">
            <v>2</v>
          </cell>
          <cell r="E34">
            <v>3</v>
          </cell>
          <cell r="F34">
            <v>3</v>
          </cell>
          <cell r="G34">
            <v>1</v>
          </cell>
          <cell r="H34">
            <v>0</v>
          </cell>
          <cell r="I34">
            <v>2</v>
          </cell>
          <cell r="J34">
            <v>49.66</v>
          </cell>
          <cell r="K34">
            <v>75.319999999999993</v>
          </cell>
          <cell r="L34" t="str">
            <v>유니티 랜덤</v>
          </cell>
          <cell r="M34">
            <v>0</v>
          </cell>
          <cell r="N34" t="str">
            <v/>
          </cell>
          <cell r="P34" t="str">
            <v>JimHdBow6</v>
          </cell>
          <cell r="Q34">
            <v>1</v>
          </cell>
          <cell r="R34" t="str">
            <v>Shot_JimHdBow6</v>
          </cell>
          <cell r="S34" t="str">
            <v>EquipName_JimHdBow6</v>
          </cell>
          <cell r="T34" t="str">
            <v>뿔과 뼈로 만든 활</v>
          </cell>
          <cell r="U34">
            <v>6.1159090448414624</v>
          </cell>
          <cell r="AG34">
            <v>1</v>
          </cell>
          <cell r="AH34">
            <v>4</v>
          </cell>
          <cell r="AI34">
            <v>1</v>
          </cell>
          <cell r="AJ34">
            <v>1</v>
          </cell>
          <cell r="AK34">
            <v>0</v>
          </cell>
          <cell r="AN34">
            <v>15</v>
          </cell>
          <cell r="AO34">
            <v>18</v>
          </cell>
        </row>
        <row r="35">
          <cell r="A35" t="str">
            <v>Equip2302</v>
          </cell>
          <cell r="B35" t="str">
            <v/>
          </cell>
          <cell r="C35" t="str">
            <v>Bow</v>
          </cell>
          <cell r="D35">
            <v>2</v>
          </cell>
          <cell r="E35">
            <v>3</v>
          </cell>
          <cell r="F35">
            <v>3</v>
          </cell>
          <cell r="G35">
            <v>2</v>
          </cell>
          <cell r="H35">
            <v>0</v>
          </cell>
          <cell r="I35">
            <v>2</v>
          </cell>
          <cell r="J35">
            <v>44.21</v>
          </cell>
          <cell r="K35">
            <v>79.14</v>
          </cell>
          <cell r="L35" t="str">
            <v>유니티 랜덤</v>
          </cell>
          <cell r="M35">
            <v>0</v>
          </cell>
          <cell r="N35" t="str">
            <v/>
          </cell>
          <cell r="P35" t="str">
            <v>FantasySetBow1</v>
          </cell>
          <cell r="Q35">
            <v>1</v>
          </cell>
          <cell r="R35" t="str">
            <v>Shot_FantasySetBow1</v>
          </cell>
          <cell r="S35" t="str">
            <v>EquipName_FantasySetBow1</v>
          </cell>
          <cell r="T35" t="str">
            <v>회전 강철 활</v>
          </cell>
          <cell r="U35">
            <v>6.1159090448414624</v>
          </cell>
          <cell r="AG35">
            <v>1</v>
          </cell>
          <cell r="AH35">
            <v>4</v>
          </cell>
          <cell r="AI35">
            <v>1</v>
          </cell>
          <cell r="AJ35">
            <v>1</v>
          </cell>
          <cell r="AK35">
            <v>0</v>
          </cell>
          <cell r="AN35">
            <v>18</v>
          </cell>
          <cell r="AO35">
            <v>21</v>
          </cell>
        </row>
        <row r="36">
          <cell r="A36" t="str">
            <v>Equip2401</v>
          </cell>
          <cell r="B36" t="str">
            <v/>
          </cell>
          <cell r="C36" t="str">
            <v>Bow</v>
          </cell>
          <cell r="D36">
            <v>2</v>
          </cell>
          <cell r="E36">
            <v>4</v>
          </cell>
          <cell r="F36">
            <v>4</v>
          </cell>
          <cell r="G36">
            <v>1</v>
          </cell>
          <cell r="H36">
            <v>0</v>
          </cell>
          <cell r="I36">
            <v>3</v>
          </cell>
          <cell r="J36">
            <v>128.83000000000001</v>
          </cell>
          <cell r="K36">
            <v>176.03</v>
          </cell>
          <cell r="L36" t="str">
            <v>리니어</v>
          </cell>
          <cell r="M36">
            <v>3</v>
          </cell>
          <cell r="N36">
            <v>-20</v>
          </cell>
          <cell r="P36" t="str">
            <v>JimHdBow9</v>
          </cell>
          <cell r="Q36">
            <v>1</v>
          </cell>
          <cell r="R36" t="str">
            <v>Shot_JimHdBow9</v>
          </cell>
          <cell r="S36" t="str">
            <v>EquipName_JimHdBow9</v>
          </cell>
          <cell r="T36" t="str">
            <v>요정왕의 활</v>
          </cell>
          <cell r="U36">
            <v>14.420993610649951</v>
          </cell>
          <cell r="AG36">
            <v>1</v>
          </cell>
          <cell r="AH36">
            <v>4</v>
          </cell>
          <cell r="AI36">
            <v>1</v>
          </cell>
          <cell r="AJ36">
            <v>1</v>
          </cell>
          <cell r="AK36">
            <v>0</v>
          </cell>
          <cell r="AN36">
            <v>50</v>
          </cell>
          <cell r="AO36">
            <v>60</v>
          </cell>
          <cell r="AP36">
            <v>80</v>
          </cell>
          <cell r="AQ36">
            <v>96</v>
          </cell>
        </row>
        <row r="37">
          <cell r="A37" t="str">
            <v>Equip2402</v>
          </cell>
          <cell r="B37" t="str">
            <v/>
          </cell>
          <cell r="C37" t="str">
            <v>Bow</v>
          </cell>
          <cell r="D37">
            <v>2</v>
          </cell>
          <cell r="E37">
            <v>4</v>
          </cell>
          <cell r="F37">
            <v>4</v>
          </cell>
          <cell r="G37">
            <v>2</v>
          </cell>
          <cell r="H37">
            <v>0</v>
          </cell>
          <cell r="I37">
            <v>3</v>
          </cell>
          <cell r="J37">
            <v>113.52</v>
          </cell>
          <cell r="K37">
            <v>184.96</v>
          </cell>
          <cell r="L37" t="str">
            <v>리니어</v>
          </cell>
          <cell r="M37">
            <v>3</v>
          </cell>
          <cell r="N37">
            <v>-20</v>
          </cell>
          <cell r="P37" t="str">
            <v>GoldenBow3</v>
          </cell>
          <cell r="Q37">
            <v>1</v>
          </cell>
          <cell r="R37" t="str">
            <v>Shot_GoldenBow3</v>
          </cell>
          <cell r="S37" t="str">
            <v>EquipName_GoldenBow3</v>
          </cell>
          <cell r="T37" t="str">
            <v>고대인의 의식용 활</v>
          </cell>
          <cell r="U37">
            <v>14.420993610649951</v>
          </cell>
          <cell r="AG37">
            <v>1</v>
          </cell>
          <cell r="AH37">
            <v>4</v>
          </cell>
          <cell r="AI37">
            <v>1</v>
          </cell>
          <cell r="AJ37">
            <v>1</v>
          </cell>
          <cell r="AK37">
            <v>0</v>
          </cell>
          <cell r="AN37">
            <v>51</v>
          </cell>
          <cell r="AO37">
            <v>61</v>
          </cell>
          <cell r="AP37">
            <v>88</v>
          </cell>
          <cell r="AQ37">
            <v>105</v>
          </cell>
        </row>
        <row r="38">
          <cell r="A38" t="str">
            <v>Equip2403</v>
          </cell>
          <cell r="B38" t="str">
            <v/>
          </cell>
          <cell r="C38" t="str">
            <v>Bow</v>
          </cell>
          <cell r="D38">
            <v>2</v>
          </cell>
          <cell r="E38">
            <v>4</v>
          </cell>
          <cell r="F38">
            <v>5</v>
          </cell>
          <cell r="G38">
            <v>3</v>
          </cell>
          <cell r="H38">
            <v>0</v>
          </cell>
          <cell r="I38">
            <v>3</v>
          </cell>
          <cell r="J38">
            <v>157.76</v>
          </cell>
          <cell r="K38">
            <v>215.56</v>
          </cell>
          <cell r="L38" t="str">
            <v>리니어</v>
          </cell>
          <cell r="M38">
            <v>3</v>
          </cell>
          <cell r="N38">
            <v>-10</v>
          </cell>
          <cell r="P38" t="str">
            <v>JimHdBow10</v>
          </cell>
          <cell r="Q38">
            <v>1</v>
          </cell>
          <cell r="R38" t="str">
            <v>Shot_JimHdBow10</v>
          </cell>
          <cell r="S38" t="str">
            <v>EquipName_JimHdBow10</v>
          </cell>
          <cell r="T38" t="str">
            <v>신비한 나무로 만든 활</v>
          </cell>
          <cell r="U38">
            <v>19.023558478220203</v>
          </cell>
          <cell r="AG38">
            <v>1</v>
          </cell>
          <cell r="AH38">
            <v>4</v>
          </cell>
          <cell r="AI38">
            <v>1</v>
          </cell>
          <cell r="AJ38">
            <v>1</v>
          </cell>
          <cell r="AK38">
            <v>1</v>
          </cell>
          <cell r="AN38">
            <v>100</v>
          </cell>
          <cell r="AO38">
            <v>120</v>
          </cell>
          <cell r="AP38">
            <v>195</v>
          </cell>
          <cell r="AQ38">
            <v>234</v>
          </cell>
        </row>
        <row r="39">
          <cell r="A39" t="str">
            <v>Equip2404</v>
          </cell>
          <cell r="B39" t="str">
            <v/>
          </cell>
          <cell r="C39" t="str">
            <v>Bow</v>
          </cell>
          <cell r="D39">
            <v>2</v>
          </cell>
          <cell r="E39">
            <v>4</v>
          </cell>
          <cell r="F39">
            <v>5</v>
          </cell>
          <cell r="G39">
            <v>4</v>
          </cell>
          <cell r="H39">
            <v>0</v>
          </cell>
          <cell r="I39">
            <v>3</v>
          </cell>
          <cell r="J39">
            <v>139.02000000000001</v>
          </cell>
          <cell r="K39">
            <v>226.49</v>
          </cell>
          <cell r="L39" t="str">
            <v>리니어</v>
          </cell>
          <cell r="M39">
            <v>3</v>
          </cell>
          <cell r="N39">
            <v>-10</v>
          </cell>
          <cell r="P39" t="str">
            <v>ElvenBow</v>
          </cell>
          <cell r="Q39">
            <v>1</v>
          </cell>
          <cell r="R39" t="str">
            <v>Shot_ElvenBow</v>
          </cell>
          <cell r="S39" t="str">
            <v>EquipName_ElvenBow</v>
          </cell>
          <cell r="T39" t="str">
            <v>수평선을 가르는 활</v>
          </cell>
          <cell r="U39">
            <v>19.023558478220203</v>
          </cell>
          <cell r="AG39">
            <v>1</v>
          </cell>
          <cell r="AH39">
            <v>4</v>
          </cell>
          <cell r="AI39">
            <v>1</v>
          </cell>
          <cell r="AJ39">
            <v>1</v>
          </cell>
          <cell r="AK39">
            <v>1</v>
          </cell>
          <cell r="AN39">
            <v>110</v>
          </cell>
          <cell r="AO39">
            <v>132</v>
          </cell>
          <cell r="AP39">
            <v>201</v>
          </cell>
          <cell r="AQ39">
            <v>241</v>
          </cell>
        </row>
        <row r="40">
          <cell r="A40" t="str">
            <v>Equip2405</v>
          </cell>
          <cell r="B40" t="str">
            <v/>
          </cell>
          <cell r="C40" t="str">
            <v>Bow</v>
          </cell>
          <cell r="D40">
            <v>2</v>
          </cell>
          <cell r="E40">
            <v>4</v>
          </cell>
          <cell r="F40">
            <v>6</v>
          </cell>
          <cell r="G40">
            <v>5</v>
          </cell>
          <cell r="H40">
            <v>0</v>
          </cell>
          <cell r="I40">
            <v>3</v>
          </cell>
          <cell r="J40">
            <v>193.2</v>
          </cell>
          <cell r="K40">
            <v>263.97000000000003</v>
          </cell>
          <cell r="L40" t="str">
            <v>리니어</v>
          </cell>
          <cell r="M40">
            <v>3</v>
          </cell>
          <cell r="N40">
            <v>-5</v>
          </cell>
          <cell r="P40" t="str">
            <v>IchkaBow</v>
          </cell>
          <cell r="Q40">
            <v>1</v>
          </cell>
          <cell r="R40" t="str">
            <v>Shot_IchkaBow</v>
          </cell>
          <cell r="S40" t="str">
            <v>EquipName_IchkaBow</v>
          </cell>
          <cell r="T40" t="str">
            <v>고대신이 내린 활</v>
          </cell>
          <cell r="U40">
            <v>25.095065357147273</v>
          </cell>
          <cell r="AG40">
            <v>1</v>
          </cell>
          <cell r="AH40">
            <v>4</v>
          </cell>
          <cell r="AI40">
            <v>1</v>
          </cell>
          <cell r="AJ40">
            <v>1</v>
          </cell>
          <cell r="AK40">
            <v>2</v>
          </cell>
          <cell r="AN40">
            <v>240</v>
          </cell>
          <cell r="AO40">
            <v>288</v>
          </cell>
          <cell r="AP40">
            <v>620</v>
          </cell>
          <cell r="AQ40">
            <v>744</v>
          </cell>
        </row>
        <row r="41">
          <cell r="A41" t="str">
            <v>Equip3001</v>
          </cell>
          <cell r="B41" t="str">
            <v/>
          </cell>
          <cell r="C41" t="str">
            <v>Staff</v>
          </cell>
          <cell r="D41">
            <v>3</v>
          </cell>
          <cell r="E41">
            <v>0</v>
          </cell>
          <cell r="F41">
            <v>0</v>
          </cell>
          <cell r="G41">
            <v>1</v>
          </cell>
          <cell r="H41">
            <v>1</v>
          </cell>
          <cell r="I41">
            <v>1</v>
          </cell>
          <cell r="J41">
            <v>11.1</v>
          </cell>
          <cell r="K41">
            <v>14.1</v>
          </cell>
          <cell r="L41" t="str">
            <v>유니티 랜덤</v>
          </cell>
          <cell r="M41">
            <v>0</v>
          </cell>
          <cell r="N41" t="str">
            <v/>
          </cell>
          <cell r="P41" t="str">
            <v>FreeBlueStaff</v>
          </cell>
          <cell r="Q41">
            <v>1</v>
          </cell>
          <cell r="R41" t="str">
            <v>Shot_FreeBlueStaff</v>
          </cell>
          <cell r="S41" t="str">
            <v>EquipName_FreeBlueStaff</v>
          </cell>
          <cell r="T41" t="str">
            <v>푸른 보석 지팡이</v>
          </cell>
          <cell r="U41">
            <v>1</v>
          </cell>
          <cell r="AG41">
            <v>1</v>
          </cell>
          <cell r="AH41">
            <v>3</v>
          </cell>
          <cell r="AI41">
            <v>1</v>
          </cell>
          <cell r="AJ41">
            <v>1</v>
          </cell>
          <cell r="AK41">
            <v>0</v>
          </cell>
          <cell r="AL41">
            <v>3950</v>
          </cell>
          <cell r="AM41">
            <v>4850</v>
          </cell>
        </row>
        <row r="42">
          <cell r="A42" t="str">
            <v>Equip3002</v>
          </cell>
          <cell r="B42" t="str">
            <v/>
          </cell>
          <cell r="C42" t="str">
            <v>Staff</v>
          </cell>
          <cell r="D42">
            <v>3</v>
          </cell>
          <cell r="E42">
            <v>0</v>
          </cell>
          <cell r="F42">
            <v>0</v>
          </cell>
          <cell r="G42">
            <v>2</v>
          </cell>
          <cell r="H42">
            <v>1</v>
          </cell>
          <cell r="I42">
            <v>1</v>
          </cell>
          <cell r="J42">
            <v>10.85</v>
          </cell>
          <cell r="K42">
            <v>13.5</v>
          </cell>
          <cell r="L42" t="str">
            <v>유니티 랜덤</v>
          </cell>
          <cell r="M42">
            <v>0</v>
          </cell>
          <cell r="N42" t="str">
            <v/>
          </cell>
          <cell r="P42" t="str">
            <v>ArmoryAngSpear</v>
          </cell>
          <cell r="Q42">
            <v>1</v>
          </cell>
          <cell r="R42" t="str">
            <v>Shot_ArmoryAngSpear</v>
          </cell>
          <cell r="S42" t="str">
            <v>EquipName_ArmoryAngSpear</v>
          </cell>
          <cell r="T42" t="str">
            <v>떠오르는 태양의 지팡이</v>
          </cell>
          <cell r="U42">
            <v>1</v>
          </cell>
          <cell r="AG42">
            <v>1</v>
          </cell>
          <cell r="AH42">
            <v>3</v>
          </cell>
          <cell r="AI42">
            <v>1</v>
          </cell>
          <cell r="AJ42">
            <v>1</v>
          </cell>
          <cell r="AK42">
            <v>0</v>
          </cell>
          <cell r="AL42">
            <v>4050</v>
          </cell>
          <cell r="AM42">
            <v>5250</v>
          </cell>
        </row>
        <row r="43">
          <cell r="A43" t="str">
            <v>Equip3101</v>
          </cell>
          <cell r="B43" t="str">
            <v/>
          </cell>
          <cell r="C43" t="str">
            <v>Staff</v>
          </cell>
          <cell r="D43">
            <v>3</v>
          </cell>
          <cell r="E43">
            <v>1</v>
          </cell>
          <cell r="F43">
            <v>1</v>
          </cell>
          <cell r="G43">
            <v>1</v>
          </cell>
          <cell r="H43">
            <v>1</v>
          </cell>
          <cell r="I43">
            <v>1</v>
          </cell>
          <cell r="J43">
            <v>13.35</v>
          </cell>
          <cell r="K43">
            <v>19.95</v>
          </cell>
          <cell r="L43" t="str">
            <v>유니티 랜덤</v>
          </cell>
          <cell r="M43">
            <v>0</v>
          </cell>
          <cell r="N43" t="str">
            <v/>
          </cell>
          <cell r="P43" t="str">
            <v>FantasySetStaff4</v>
          </cell>
          <cell r="Q43">
            <v>1</v>
          </cell>
          <cell r="R43" t="str">
            <v>Shot_FantasySetStaff4</v>
          </cell>
          <cell r="S43" t="str">
            <v>EquipName_FantasySetStaff4</v>
          </cell>
          <cell r="T43" t="str">
            <v>원시 마족 지팡이</v>
          </cell>
          <cell r="U43">
            <v>1.4641000000000006</v>
          </cell>
          <cell r="AG43">
            <v>1</v>
          </cell>
          <cell r="AH43">
            <v>3</v>
          </cell>
          <cell r="AI43">
            <v>1</v>
          </cell>
          <cell r="AJ43">
            <v>1</v>
          </cell>
          <cell r="AK43">
            <v>0</v>
          </cell>
          <cell r="AL43">
            <v>11950</v>
          </cell>
          <cell r="AM43">
            <v>14450</v>
          </cell>
        </row>
        <row r="44">
          <cell r="A44" t="str">
            <v>Equip3102</v>
          </cell>
          <cell r="B44" t="str">
            <v/>
          </cell>
          <cell r="C44" t="str">
            <v>Staff</v>
          </cell>
          <cell r="D44">
            <v>3</v>
          </cell>
          <cell r="E44">
            <v>1</v>
          </cell>
          <cell r="F44">
            <v>1</v>
          </cell>
          <cell r="G44">
            <v>2</v>
          </cell>
          <cell r="H44">
            <v>1</v>
          </cell>
          <cell r="I44">
            <v>1</v>
          </cell>
          <cell r="J44">
            <v>12.93</v>
          </cell>
          <cell r="K44">
            <v>19.39</v>
          </cell>
          <cell r="L44" t="str">
            <v>유니티 랜덤</v>
          </cell>
          <cell r="M44">
            <v>0</v>
          </cell>
          <cell r="N44" t="str">
            <v/>
          </cell>
          <cell r="P44" t="str">
            <v>ArmoryWand2</v>
          </cell>
          <cell r="Q44">
            <v>1</v>
          </cell>
          <cell r="R44" t="str">
            <v>Shot_ArmoryWand2</v>
          </cell>
          <cell r="S44" t="str">
            <v>EquipName_ArmoryWand2</v>
          </cell>
          <cell r="T44" t="str">
            <v>흑마법의 지팡이</v>
          </cell>
          <cell r="U44">
            <v>1.4641000000000006</v>
          </cell>
          <cell r="AG44">
            <v>1</v>
          </cell>
          <cell r="AH44">
            <v>3</v>
          </cell>
          <cell r="AI44">
            <v>1</v>
          </cell>
          <cell r="AJ44">
            <v>1</v>
          </cell>
          <cell r="AK44">
            <v>0</v>
          </cell>
          <cell r="AL44">
            <v>12050</v>
          </cell>
          <cell r="AM44">
            <v>14850</v>
          </cell>
        </row>
        <row r="45">
          <cell r="A45" t="str">
            <v>Equip3201</v>
          </cell>
          <cell r="B45" t="str">
            <v/>
          </cell>
          <cell r="C45" t="str">
            <v>Staff</v>
          </cell>
          <cell r="D45">
            <v>3</v>
          </cell>
          <cell r="E45">
            <v>2</v>
          </cell>
          <cell r="F45">
            <v>2</v>
          </cell>
          <cell r="G45">
            <v>1</v>
          </cell>
          <cell r="H45">
            <v>1</v>
          </cell>
          <cell r="I45">
            <v>2</v>
          </cell>
          <cell r="J45">
            <v>21.64</v>
          </cell>
          <cell r="K45">
            <v>33.299999999999997</v>
          </cell>
          <cell r="L45" t="str">
            <v>유니티 랜덤</v>
          </cell>
          <cell r="M45">
            <v>0</v>
          </cell>
          <cell r="N45" t="str">
            <v/>
          </cell>
          <cell r="P45" t="str">
            <v>FantasySetStaff3</v>
          </cell>
          <cell r="Q45">
            <v>1</v>
          </cell>
          <cell r="R45" t="str">
            <v>Shot_FantasySetStaff3</v>
          </cell>
          <cell r="S45" t="str">
            <v>EquipName_FantasySetStaff3</v>
          </cell>
          <cell r="T45" t="str">
            <v>빛을 가둔 수정 지팡이</v>
          </cell>
          <cell r="U45">
            <v>2.5937424601000023</v>
          </cell>
          <cell r="AG45">
            <v>1</v>
          </cell>
          <cell r="AH45">
            <v>3</v>
          </cell>
          <cell r="AI45">
            <v>1</v>
          </cell>
          <cell r="AJ45">
            <v>1</v>
          </cell>
          <cell r="AK45">
            <v>0</v>
          </cell>
          <cell r="AL45">
            <v>35950</v>
          </cell>
          <cell r="AM45">
            <v>43250</v>
          </cell>
          <cell r="AN45">
            <v>5</v>
          </cell>
          <cell r="AO45">
            <v>7</v>
          </cell>
        </row>
        <row r="46">
          <cell r="A46" t="str">
            <v>Equip3202</v>
          </cell>
          <cell r="B46" t="str">
            <v/>
          </cell>
          <cell r="C46" t="str">
            <v>Staff</v>
          </cell>
          <cell r="D46">
            <v>3</v>
          </cell>
          <cell r="E46">
            <v>2</v>
          </cell>
          <cell r="F46">
            <v>2</v>
          </cell>
          <cell r="G46">
            <v>2</v>
          </cell>
          <cell r="H46">
            <v>1</v>
          </cell>
          <cell r="I46">
            <v>2</v>
          </cell>
          <cell r="J46">
            <v>20.93</v>
          </cell>
          <cell r="K46">
            <v>32.58</v>
          </cell>
          <cell r="L46" t="str">
            <v>유니티 랜덤</v>
          </cell>
          <cell r="M46">
            <v>0</v>
          </cell>
          <cell r="N46" t="str">
            <v/>
          </cell>
          <cell r="P46" t="str">
            <v>ArmoryWand1</v>
          </cell>
          <cell r="Q46">
            <v>1</v>
          </cell>
          <cell r="R46" t="str">
            <v>Shot_ArmoryWand1</v>
          </cell>
          <cell r="S46" t="str">
            <v>EquipName_ArmoryWand1</v>
          </cell>
          <cell r="T46" t="str">
            <v>흘러내리는 빛의 지팡이</v>
          </cell>
          <cell r="U46">
            <v>2.5937424601000023</v>
          </cell>
          <cell r="AG46">
            <v>1</v>
          </cell>
          <cell r="AH46">
            <v>3</v>
          </cell>
          <cell r="AI46">
            <v>1</v>
          </cell>
          <cell r="AJ46">
            <v>1</v>
          </cell>
          <cell r="AK46">
            <v>0</v>
          </cell>
          <cell r="AL46">
            <v>36050</v>
          </cell>
          <cell r="AM46">
            <v>43650</v>
          </cell>
          <cell r="AN46">
            <v>6</v>
          </cell>
          <cell r="AO46">
            <v>8</v>
          </cell>
        </row>
        <row r="47">
          <cell r="A47" t="str">
            <v>Equip3301</v>
          </cell>
          <cell r="B47" t="str">
            <v/>
          </cell>
          <cell r="C47" t="str">
            <v>Staff</v>
          </cell>
          <cell r="D47">
            <v>3</v>
          </cell>
          <cell r="E47">
            <v>3</v>
          </cell>
          <cell r="F47">
            <v>3</v>
          </cell>
          <cell r="G47">
            <v>1</v>
          </cell>
          <cell r="H47">
            <v>1</v>
          </cell>
          <cell r="I47">
            <v>2</v>
          </cell>
          <cell r="J47">
            <v>49.66</v>
          </cell>
          <cell r="K47">
            <v>75.319999999999993</v>
          </cell>
          <cell r="L47" t="str">
            <v>유니티 랜덤</v>
          </cell>
          <cell r="M47">
            <v>0</v>
          </cell>
          <cell r="N47" t="str">
            <v/>
          </cell>
          <cell r="P47" t="str">
            <v>JimHdStaff5</v>
          </cell>
          <cell r="Q47">
            <v>1</v>
          </cell>
          <cell r="R47" t="str">
            <v>Shot_JimHdStaff5</v>
          </cell>
          <cell r="S47" t="str">
            <v>EquipName_JimHdStaff5</v>
          </cell>
          <cell r="T47" t="str">
            <v>전투마법사의 지팡이</v>
          </cell>
          <cell r="U47">
            <v>6.1159090448414624</v>
          </cell>
          <cell r="AG47">
            <v>1</v>
          </cell>
          <cell r="AH47">
            <v>3</v>
          </cell>
          <cell r="AI47">
            <v>1</v>
          </cell>
          <cell r="AJ47">
            <v>1</v>
          </cell>
          <cell r="AK47">
            <v>0</v>
          </cell>
          <cell r="AN47">
            <v>15</v>
          </cell>
          <cell r="AO47">
            <v>18</v>
          </cell>
        </row>
        <row r="48">
          <cell r="A48" t="str">
            <v>Equip3302</v>
          </cell>
          <cell r="B48" t="str">
            <v/>
          </cell>
          <cell r="C48" t="str">
            <v>Staff</v>
          </cell>
          <cell r="D48">
            <v>3</v>
          </cell>
          <cell r="E48">
            <v>3</v>
          </cell>
          <cell r="F48">
            <v>3</v>
          </cell>
          <cell r="G48">
            <v>2</v>
          </cell>
          <cell r="H48">
            <v>1</v>
          </cell>
          <cell r="I48">
            <v>2</v>
          </cell>
          <cell r="J48">
            <v>44.21</v>
          </cell>
          <cell r="K48">
            <v>79.14</v>
          </cell>
          <cell r="L48" t="str">
            <v>유니티 랜덤</v>
          </cell>
          <cell r="M48">
            <v>0</v>
          </cell>
          <cell r="N48" t="str">
            <v/>
          </cell>
          <cell r="P48" t="str">
            <v>GirlMageStaff</v>
          </cell>
          <cell r="Q48">
            <v>1</v>
          </cell>
          <cell r="R48" t="str">
            <v>Shot_GirlMageStaff</v>
          </cell>
          <cell r="S48" t="str">
            <v>EquipName_GirlMageStaff</v>
          </cell>
          <cell r="T48" t="str">
            <v>태양과 달과 별</v>
          </cell>
          <cell r="U48">
            <v>6.1159090448414624</v>
          </cell>
          <cell r="AG48">
            <v>1</v>
          </cell>
          <cell r="AH48">
            <v>3</v>
          </cell>
          <cell r="AI48">
            <v>1</v>
          </cell>
          <cell r="AJ48">
            <v>1</v>
          </cell>
          <cell r="AK48">
            <v>0</v>
          </cell>
          <cell r="AN48">
            <v>18</v>
          </cell>
          <cell r="AO48">
            <v>21</v>
          </cell>
        </row>
        <row r="49">
          <cell r="A49" t="str">
            <v>Equip3401</v>
          </cell>
          <cell r="B49" t="str">
            <v/>
          </cell>
          <cell r="C49" t="str">
            <v>Staff</v>
          </cell>
          <cell r="D49">
            <v>3</v>
          </cell>
          <cell r="E49">
            <v>4</v>
          </cell>
          <cell r="F49">
            <v>4</v>
          </cell>
          <cell r="G49">
            <v>1</v>
          </cell>
          <cell r="H49">
            <v>1</v>
          </cell>
          <cell r="I49">
            <v>3</v>
          </cell>
          <cell r="J49">
            <v>128.83000000000001</v>
          </cell>
          <cell r="K49">
            <v>176.03</v>
          </cell>
          <cell r="L49" t="str">
            <v>리니어</v>
          </cell>
          <cell r="M49">
            <v>3</v>
          </cell>
          <cell r="N49">
            <v>-20</v>
          </cell>
          <cell r="P49" t="str">
            <v>HqStaff</v>
          </cell>
          <cell r="Q49">
            <v>1</v>
          </cell>
          <cell r="R49" t="str">
            <v>Shot_HqStaff</v>
          </cell>
          <cell r="S49" t="str">
            <v>EquipName_HqStaff</v>
          </cell>
          <cell r="T49" t="str">
            <v>응집 마나 실체화 지팡이</v>
          </cell>
          <cell r="U49">
            <v>14.420993610649951</v>
          </cell>
          <cell r="AG49">
            <v>1</v>
          </cell>
          <cell r="AH49">
            <v>3</v>
          </cell>
          <cell r="AI49">
            <v>1</v>
          </cell>
          <cell r="AJ49">
            <v>1</v>
          </cell>
          <cell r="AK49">
            <v>0</v>
          </cell>
          <cell r="AN49">
            <v>50</v>
          </cell>
          <cell r="AO49">
            <v>60</v>
          </cell>
          <cell r="AP49">
            <v>80</v>
          </cell>
          <cell r="AQ49">
            <v>96</v>
          </cell>
        </row>
        <row r="50">
          <cell r="A50" t="str">
            <v>Equip3402</v>
          </cell>
          <cell r="B50" t="str">
            <v/>
          </cell>
          <cell r="C50" t="str">
            <v>Staff</v>
          </cell>
          <cell r="D50">
            <v>3</v>
          </cell>
          <cell r="E50">
            <v>4</v>
          </cell>
          <cell r="F50">
            <v>4</v>
          </cell>
          <cell r="G50">
            <v>2</v>
          </cell>
          <cell r="H50">
            <v>1</v>
          </cell>
          <cell r="I50">
            <v>3</v>
          </cell>
          <cell r="J50">
            <v>113.52</v>
          </cell>
          <cell r="K50">
            <v>184.96</v>
          </cell>
          <cell r="L50" t="str">
            <v>리니어</v>
          </cell>
          <cell r="M50">
            <v>3</v>
          </cell>
          <cell r="N50">
            <v>-20</v>
          </cell>
          <cell r="P50" t="str">
            <v>MetalStaff</v>
          </cell>
          <cell r="Q50">
            <v>1</v>
          </cell>
          <cell r="R50" t="str">
            <v>Shot_MetalStaff</v>
          </cell>
          <cell r="S50" t="str">
            <v>EquipName_MetalStaff</v>
          </cell>
          <cell r="T50" t="str">
            <v>메탈 스태프</v>
          </cell>
          <cell r="U50">
            <v>14.420993610649951</v>
          </cell>
          <cell r="AG50">
            <v>1</v>
          </cell>
          <cell r="AH50">
            <v>3</v>
          </cell>
          <cell r="AI50">
            <v>1</v>
          </cell>
          <cell r="AJ50">
            <v>1</v>
          </cell>
          <cell r="AK50">
            <v>0</v>
          </cell>
          <cell r="AN50">
            <v>51</v>
          </cell>
          <cell r="AO50">
            <v>61</v>
          </cell>
          <cell r="AP50">
            <v>88</v>
          </cell>
          <cell r="AQ50">
            <v>105</v>
          </cell>
        </row>
        <row r="51">
          <cell r="A51" t="str">
            <v>Equip3403</v>
          </cell>
          <cell r="B51" t="str">
            <v/>
          </cell>
          <cell r="C51" t="str">
            <v>Staff</v>
          </cell>
          <cell r="D51">
            <v>3</v>
          </cell>
          <cell r="E51">
            <v>4</v>
          </cell>
          <cell r="F51">
            <v>5</v>
          </cell>
          <cell r="G51">
            <v>3</v>
          </cell>
          <cell r="H51">
            <v>1</v>
          </cell>
          <cell r="I51">
            <v>3</v>
          </cell>
          <cell r="J51">
            <v>157.76</v>
          </cell>
          <cell r="K51">
            <v>215.56</v>
          </cell>
          <cell r="L51" t="str">
            <v>리니어</v>
          </cell>
          <cell r="M51">
            <v>3</v>
          </cell>
          <cell r="N51">
            <v>-10</v>
          </cell>
          <cell r="P51" t="str">
            <v>FantasySetStaff1</v>
          </cell>
          <cell r="Q51">
            <v>1</v>
          </cell>
          <cell r="R51" t="str">
            <v>Shot_FantasySetStaff1</v>
          </cell>
          <cell r="S51" t="str">
            <v>EquipName_FantasySetStaff1</v>
          </cell>
          <cell r="T51" t="str">
            <v>앰버색 보석 지팡이</v>
          </cell>
          <cell r="U51">
            <v>19.023558478220203</v>
          </cell>
          <cell r="AG51">
            <v>1</v>
          </cell>
          <cell r="AH51">
            <v>3</v>
          </cell>
          <cell r="AI51">
            <v>1</v>
          </cell>
          <cell r="AJ51">
            <v>1</v>
          </cell>
          <cell r="AK51">
            <v>1</v>
          </cell>
          <cell r="AN51">
            <v>100</v>
          </cell>
          <cell r="AO51">
            <v>120</v>
          </cell>
          <cell r="AP51">
            <v>195</v>
          </cell>
          <cell r="AQ51">
            <v>234</v>
          </cell>
        </row>
        <row r="52">
          <cell r="A52" t="str">
            <v>Equip3404</v>
          </cell>
          <cell r="B52" t="str">
            <v/>
          </cell>
          <cell r="C52" t="str">
            <v>Staff</v>
          </cell>
          <cell r="D52">
            <v>3</v>
          </cell>
          <cell r="E52">
            <v>4</v>
          </cell>
          <cell r="F52">
            <v>5</v>
          </cell>
          <cell r="G52">
            <v>4</v>
          </cell>
          <cell r="H52">
            <v>1</v>
          </cell>
          <cell r="I52">
            <v>3</v>
          </cell>
          <cell r="J52">
            <v>139.02000000000001</v>
          </cell>
          <cell r="K52">
            <v>226.49</v>
          </cell>
          <cell r="L52" t="str">
            <v>리니어</v>
          </cell>
          <cell r="M52">
            <v>3</v>
          </cell>
          <cell r="N52">
            <v>-10</v>
          </cell>
          <cell r="P52" t="str">
            <v>IchkaStaff</v>
          </cell>
          <cell r="Q52">
            <v>1</v>
          </cell>
          <cell r="R52" t="str">
            <v>Shot_IchkaStaff</v>
          </cell>
          <cell r="S52" t="str">
            <v>EquipName_IchkaStaff</v>
          </cell>
          <cell r="T52" t="str">
            <v>선구자 지팡이</v>
          </cell>
          <cell r="U52">
            <v>19.023558478220203</v>
          </cell>
          <cell r="AG52">
            <v>1</v>
          </cell>
          <cell r="AH52">
            <v>3</v>
          </cell>
          <cell r="AI52">
            <v>1</v>
          </cell>
          <cell r="AJ52">
            <v>1</v>
          </cell>
          <cell r="AK52">
            <v>1</v>
          </cell>
          <cell r="AN52">
            <v>110</v>
          </cell>
          <cell r="AO52">
            <v>132</v>
          </cell>
          <cell r="AP52">
            <v>201</v>
          </cell>
          <cell r="AQ52">
            <v>241</v>
          </cell>
        </row>
        <row r="53">
          <cell r="A53" t="str">
            <v>Equip3405</v>
          </cell>
          <cell r="B53" t="str">
            <v/>
          </cell>
          <cell r="C53" t="str">
            <v>Staff</v>
          </cell>
          <cell r="D53">
            <v>3</v>
          </cell>
          <cell r="E53">
            <v>4</v>
          </cell>
          <cell r="F53">
            <v>6</v>
          </cell>
          <cell r="G53">
            <v>5</v>
          </cell>
          <cell r="H53">
            <v>1</v>
          </cell>
          <cell r="I53">
            <v>3</v>
          </cell>
          <cell r="J53">
            <v>193.2</v>
          </cell>
          <cell r="K53">
            <v>263.97000000000003</v>
          </cell>
          <cell r="L53" t="str">
            <v>리니어</v>
          </cell>
          <cell r="M53">
            <v>3</v>
          </cell>
          <cell r="N53">
            <v>-5</v>
          </cell>
          <cell r="P53" t="str">
            <v>ArsenalStaff</v>
          </cell>
          <cell r="Q53">
            <v>1</v>
          </cell>
          <cell r="R53" t="str">
            <v>Shot_ArsenalStaff</v>
          </cell>
          <cell r="S53" t="str">
            <v>EquipName_ArsenalStaff</v>
          </cell>
          <cell r="T53" t="str">
            <v>반중력 스태프</v>
          </cell>
          <cell r="U53">
            <v>25.095065357147273</v>
          </cell>
          <cell r="AG53">
            <v>1</v>
          </cell>
          <cell r="AH53">
            <v>3</v>
          </cell>
          <cell r="AI53">
            <v>1</v>
          </cell>
          <cell r="AJ53">
            <v>1</v>
          </cell>
          <cell r="AK53">
            <v>2</v>
          </cell>
          <cell r="AN53">
            <v>240</v>
          </cell>
          <cell r="AO53">
            <v>288</v>
          </cell>
          <cell r="AP53">
            <v>620</v>
          </cell>
          <cell r="AQ53">
            <v>744</v>
          </cell>
        </row>
        <row r="54">
          <cell r="A54" t="str">
            <v>Equip4001</v>
          </cell>
          <cell r="B54" t="str">
            <v/>
          </cell>
          <cell r="C54" t="str">
            <v>Hammer</v>
          </cell>
          <cell r="D54">
            <v>4</v>
          </cell>
          <cell r="E54">
            <v>0</v>
          </cell>
          <cell r="F54">
            <v>0</v>
          </cell>
          <cell r="G54">
            <v>1</v>
          </cell>
          <cell r="H54">
            <v>0</v>
          </cell>
          <cell r="I54">
            <v>1</v>
          </cell>
          <cell r="J54">
            <v>11.1</v>
          </cell>
          <cell r="K54">
            <v>14.1</v>
          </cell>
          <cell r="L54" t="str">
            <v>유니티 랜덤</v>
          </cell>
          <cell r="M54">
            <v>0</v>
          </cell>
          <cell r="N54" t="str">
            <v/>
          </cell>
          <cell r="P54" t="str">
            <v>DwarfHammer</v>
          </cell>
          <cell r="Q54">
            <v>1</v>
          </cell>
          <cell r="R54" t="str">
            <v>Shot_DwarfHammer</v>
          </cell>
          <cell r="S54" t="str">
            <v>EquipName_DwarfHammer</v>
          </cell>
          <cell r="T54" t="str">
            <v>드워프 해머</v>
          </cell>
          <cell r="U54">
            <v>1</v>
          </cell>
          <cell r="AG54">
            <v>1</v>
          </cell>
          <cell r="AH54">
            <v>3</v>
          </cell>
          <cell r="AI54">
            <v>1</v>
          </cell>
          <cell r="AJ54">
            <v>1</v>
          </cell>
          <cell r="AK54">
            <v>0</v>
          </cell>
          <cell r="AL54">
            <v>3950</v>
          </cell>
          <cell r="AM54">
            <v>4850</v>
          </cell>
        </row>
        <row r="55">
          <cell r="A55" t="str">
            <v>Equip4002</v>
          </cell>
          <cell r="B55" t="str">
            <v/>
          </cell>
          <cell r="C55" t="str">
            <v>Hammer</v>
          </cell>
          <cell r="D55">
            <v>4</v>
          </cell>
          <cell r="E55">
            <v>0</v>
          </cell>
          <cell r="F55">
            <v>0</v>
          </cell>
          <cell r="G55">
            <v>2</v>
          </cell>
          <cell r="H55">
            <v>0</v>
          </cell>
          <cell r="I55">
            <v>1</v>
          </cell>
          <cell r="J55">
            <v>10.85</v>
          </cell>
          <cell r="K55">
            <v>13.5</v>
          </cell>
          <cell r="L55" t="str">
            <v>유니티 랜덤</v>
          </cell>
          <cell r="M55">
            <v>0</v>
          </cell>
          <cell r="N55" t="str">
            <v/>
          </cell>
          <cell r="P55" t="str">
            <v>HeavyMace</v>
          </cell>
          <cell r="Q55">
            <v>1</v>
          </cell>
          <cell r="R55" t="str">
            <v>Shot_HeavyMace</v>
          </cell>
          <cell r="S55" t="str">
            <v>EquipName_HeavyMace</v>
          </cell>
          <cell r="T55" t="str">
            <v>헤비 메이스</v>
          </cell>
          <cell r="U55">
            <v>1</v>
          </cell>
          <cell r="AG55">
            <v>1</v>
          </cell>
          <cell r="AH55">
            <v>3</v>
          </cell>
          <cell r="AI55">
            <v>1</v>
          </cell>
          <cell r="AJ55">
            <v>1</v>
          </cell>
          <cell r="AK55">
            <v>0</v>
          </cell>
          <cell r="AL55">
            <v>4050</v>
          </cell>
          <cell r="AM55">
            <v>5250</v>
          </cell>
        </row>
        <row r="56">
          <cell r="A56" t="str">
            <v>Equip4101</v>
          </cell>
          <cell r="B56" t="str">
            <v/>
          </cell>
          <cell r="C56" t="str">
            <v>Hammer</v>
          </cell>
          <cell r="D56">
            <v>4</v>
          </cell>
          <cell r="E56">
            <v>1</v>
          </cell>
          <cell r="F56">
            <v>1</v>
          </cell>
          <cell r="G56">
            <v>1</v>
          </cell>
          <cell r="H56">
            <v>0</v>
          </cell>
          <cell r="I56">
            <v>1</v>
          </cell>
          <cell r="J56">
            <v>13.35</v>
          </cell>
          <cell r="K56">
            <v>19.95</v>
          </cell>
          <cell r="L56" t="str">
            <v>유니티 랜덤</v>
          </cell>
          <cell r="M56">
            <v>0</v>
          </cell>
          <cell r="N56" t="str">
            <v/>
          </cell>
          <cell r="P56" t="str">
            <v>LowPolyHammer</v>
          </cell>
          <cell r="Q56">
            <v>1</v>
          </cell>
          <cell r="R56" t="str">
            <v>Shot_LowPolyHammer</v>
          </cell>
          <cell r="S56" t="str">
            <v>EquipName_LowPolyHammer</v>
          </cell>
          <cell r="T56" t="str">
            <v>룬문자 해머</v>
          </cell>
          <cell r="U56">
            <v>1.4641000000000006</v>
          </cell>
          <cell r="AG56">
            <v>1</v>
          </cell>
          <cell r="AH56">
            <v>3</v>
          </cell>
          <cell r="AI56">
            <v>1</v>
          </cell>
          <cell r="AJ56">
            <v>1</v>
          </cell>
          <cell r="AK56">
            <v>0</v>
          </cell>
          <cell r="AL56">
            <v>11950</v>
          </cell>
          <cell r="AM56">
            <v>14450</v>
          </cell>
        </row>
        <row r="57">
          <cell r="A57" t="str">
            <v>Equip4102</v>
          </cell>
          <cell r="B57" t="str">
            <v/>
          </cell>
          <cell r="C57" t="str">
            <v>Hammer</v>
          </cell>
          <cell r="D57">
            <v>4</v>
          </cell>
          <cell r="E57">
            <v>1</v>
          </cell>
          <cell r="F57">
            <v>1</v>
          </cell>
          <cell r="G57">
            <v>2</v>
          </cell>
          <cell r="H57">
            <v>0</v>
          </cell>
          <cell r="I57">
            <v>1</v>
          </cell>
          <cell r="J57">
            <v>12.93</v>
          </cell>
          <cell r="K57">
            <v>19.39</v>
          </cell>
          <cell r="L57" t="str">
            <v>유니티 랜덤</v>
          </cell>
          <cell r="M57">
            <v>0</v>
          </cell>
          <cell r="N57" t="str">
            <v/>
          </cell>
          <cell r="P57" t="str">
            <v>StrongMaul</v>
          </cell>
          <cell r="Q57">
            <v>1</v>
          </cell>
          <cell r="R57" t="str">
            <v>Shot_StrongMaul</v>
          </cell>
          <cell r="S57" t="str">
            <v>EquipName_StrongMaul</v>
          </cell>
          <cell r="T57" t="str">
            <v>강철 마울</v>
          </cell>
          <cell r="U57">
            <v>1.4641000000000006</v>
          </cell>
          <cell r="AG57">
            <v>1</v>
          </cell>
          <cell r="AH57">
            <v>3</v>
          </cell>
          <cell r="AI57">
            <v>1</v>
          </cell>
          <cell r="AJ57">
            <v>1</v>
          </cell>
          <cell r="AK57">
            <v>0</v>
          </cell>
          <cell r="AL57">
            <v>12050</v>
          </cell>
          <cell r="AM57">
            <v>14850</v>
          </cell>
        </row>
        <row r="58">
          <cell r="A58" t="str">
            <v>Equip4201</v>
          </cell>
          <cell r="B58" t="str">
            <v/>
          </cell>
          <cell r="C58" t="str">
            <v>Hammer</v>
          </cell>
          <cell r="D58">
            <v>4</v>
          </cell>
          <cell r="E58">
            <v>2</v>
          </cell>
          <cell r="F58">
            <v>2</v>
          </cell>
          <cell r="G58">
            <v>1</v>
          </cell>
          <cell r="H58">
            <v>0</v>
          </cell>
          <cell r="I58">
            <v>2</v>
          </cell>
          <cell r="J58">
            <v>21.64</v>
          </cell>
          <cell r="K58">
            <v>33.299999999999997</v>
          </cell>
          <cell r="L58" t="str">
            <v>유니티 랜덤</v>
          </cell>
          <cell r="M58">
            <v>0</v>
          </cell>
          <cell r="N58" t="str">
            <v/>
          </cell>
          <cell r="P58" t="str">
            <v>ArmoryHammer14</v>
          </cell>
          <cell r="Q58">
            <v>1</v>
          </cell>
          <cell r="R58" t="str">
            <v>Shot_ArmoryHammer14</v>
          </cell>
          <cell r="S58" t="str">
            <v>EquipName_ArmoryHammer14</v>
          </cell>
          <cell r="T58" t="str">
            <v>잔혹한 마족의 몽둥이</v>
          </cell>
          <cell r="U58">
            <v>2.5937424601000023</v>
          </cell>
          <cell r="AG58">
            <v>1</v>
          </cell>
          <cell r="AH58">
            <v>3</v>
          </cell>
          <cell r="AI58">
            <v>1</v>
          </cell>
          <cell r="AJ58">
            <v>1</v>
          </cell>
          <cell r="AK58">
            <v>0</v>
          </cell>
          <cell r="AL58">
            <v>35950</v>
          </cell>
          <cell r="AM58">
            <v>43250</v>
          </cell>
          <cell r="AN58">
            <v>5</v>
          </cell>
          <cell r="AO58">
            <v>7</v>
          </cell>
        </row>
        <row r="59">
          <cell r="A59" t="str">
            <v>Equip4202</v>
          </cell>
          <cell r="B59" t="str">
            <v/>
          </cell>
          <cell r="C59" t="str">
            <v>Hammer</v>
          </cell>
          <cell r="D59">
            <v>4</v>
          </cell>
          <cell r="E59">
            <v>2</v>
          </cell>
          <cell r="F59">
            <v>2</v>
          </cell>
          <cell r="G59">
            <v>2</v>
          </cell>
          <cell r="H59">
            <v>0</v>
          </cell>
          <cell r="I59">
            <v>2</v>
          </cell>
          <cell r="J59">
            <v>20.93</v>
          </cell>
          <cell r="K59">
            <v>32.58</v>
          </cell>
          <cell r="L59" t="str">
            <v>유니티 랜덤</v>
          </cell>
          <cell r="M59">
            <v>0</v>
          </cell>
          <cell r="N59" t="str">
            <v/>
          </cell>
          <cell r="P59" t="str">
            <v>MysticHammer</v>
          </cell>
          <cell r="Q59">
            <v>1</v>
          </cell>
          <cell r="R59" t="str">
            <v>Shot_MysticHammer</v>
          </cell>
          <cell r="S59" t="str">
            <v>EquipName_MysticHammer</v>
          </cell>
          <cell r="T59" t="str">
            <v>미스틱 해머</v>
          </cell>
          <cell r="U59">
            <v>2.5937424601000023</v>
          </cell>
          <cell r="AG59">
            <v>1</v>
          </cell>
          <cell r="AH59">
            <v>3</v>
          </cell>
          <cell r="AI59">
            <v>1</v>
          </cell>
          <cell r="AJ59">
            <v>1</v>
          </cell>
          <cell r="AK59">
            <v>0</v>
          </cell>
          <cell r="AL59">
            <v>36050</v>
          </cell>
          <cell r="AM59">
            <v>43650</v>
          </cell>
          <cell r="AN59">
            <v>6</v>
          </cell>
          <cell r="AO59">
            <v>8</v>
          </cell>
        </row>
        <row r="60">
          <cell r="A60" t="str">
            <v>Equip4301</v>
          </cell>
          <cell r="B60" t="str">
            <v/>
          </cell>
          <cell r="C60" t="str">
            <v>Hammer</v>
          </cell>
          <cell r="D60">
            <v>4</v>
          </cell>
          <cell r="E60">
            <v>3</v>
          </cell>
          <cell r="F60">
            <v>3</v>
          </cell>
          <cell r="G60">
            <v>1</v>
          </cell>
          <cell r="H60">
            <v>0</v>
          </cell>
          <cell r="I60">
            <v>2</v>
          </cell>
          <cell r="J60">
            <v>49.66</v>
          </cell>
          <cell r="K60">
            <v>75.319999999999993</v>
          </cell>
          <cell r="L60" t="str">
            <v>유니티 랜덤</v>
          </cell>
          <cell r="M60">
            <v>0</v>
          </cell>
          <cell r="N60" t="str">
            <v/>
          </cell>
          <cell r="P60" t="str">
            <v>ElvenHammer</v>
          </cell>
          <cell r="Q60">
            <v>1</v>
          </cell>
          <cell r="R60" t="str">
            <v>Shot_ElvenHammer</v>
          </cell>
          <cell r="S60" t="str">
            <v>EquipName_ElvenHammer</v>
          </cell>
          <cell r="T60" t="str">
            <v>홍연의 해머</v>
          </cell>
          <cell r="U60">
            <v>6.1159090448414624</v>
          </cell>
          <cell r="AG60">
            <v>1</v>
          </cell>
          <cell r="AH60">
            <v>3</v>
          </cell>
          <cell r="AI60">
            <v>1</v>
          </cell>
          <cell r="AJ60">
            <v>1</v>
          </cell>
          <cell r="AK60">
            <v>0</v>
          </cell>
          <cell r="AN60">
            <v>15</v>
          </cell>
          <cell r="AO60">
            <v>18</v>
          </cell>
        </row>
        <row r="61">
          <cell r="A61" t="str">
            <v>Equip4302</v>
          </cell>
          <cell r="B61" t="str">
            <v/>
          </cell>
          <cell r="C61" t="str">
            <v>Hammer</v>
          </cell>
          <cell r="D61">
            <v>4</v>
          </cell>
          <cell r="E61">
            <v>3</v>
          </cell>
          <cell r="F61">
            <v>3</v>
          </cell>
          <cell r="G61">
            <v>2</v>
          </cell>
          <cell r="H61">
            <v>0</v>
          </cell>
          <cell r="I61">
            <v>2</v>
          </cell>
          <cell r="J61">
            <v>44.21</v>
          </cell>
          <cell r="K61">
            <v>79.14</v>
          </cell>
          <cell r="L61" t="str">
            <v>유니티 랜덤</v>
          </cell>
          <cell r="M61">
            <v>0</v>
          </cell>
          <cell r="N61" t="str">
            <v/>
          </cell>
          <cell r="P61" t="str">
            <v>RunicHammer</v>
          </cell>
          <cell r="Q61">
            <v>1</v>
          </cell>
          <cell r="R61" t="str">
            <v>Shot_RunicHammer</v>
          </cell>
          <cell r="S61" t="str">
            <v>EquipName_RunicHammer</v>
          </cell>
          <cell r="T61" t="str">
            <v>알 수 없는 문자의 해머</v>
          </cell>
          <cell r="U61">
            <v>6.1159090448414624</v>
          </cell>
          <cell r="AG61">
            <v>1</v>
          </cell>
          <cell r="AH61">
            <v>3</v>
          </cell>
          <cell r="AI61">
            <v>1</v>
          </cell>
          <cell r="AJ61">
            <v>1</v>
          </cell>
          <cell r="AK61">
            <v>0</v>
          </cell>
          <cell r="AN61">
            <v>18</v>
          </cell>
          <cell r="AO61">
            <v>21</v>
          </cell>
        </row>
        <row r="62">
          <cell r="A62" t="str">
            <v>Equip4401</v>
          </cell>
          <cell r="B62" t="str">
            <v/>
          </cell>
          <cell r="C62" t="str">
            <v>Hammer</v>
          </cell>
          <cell r="D62">
            <v>4</v>
          </cell>
          <cell r="E62">
            <v>4</v>
          </cell>
          <cell r="F62">
            <v>4</v>
          </cell>
          <cell r="G62">
            <v>1</v>
          </cell>
          <cell r="H62">
            <v>0</v>
          </cell>
          <cell r="I62">
            <v>3</v>
          </cell>
          <cell r="J62">
            <v>128.83000000000001</v>
          </cell>
          <cell r="K62">
            <v>176.03</v>
          </cell>
          <cell r="L62" t="str">
            <v>리니어</v>
          </cell>
          <cell r="M62">
            <v>3</v>
          </cell>
          <cell r="N62">
            <v>-20</v>
          </cell>
          <cell r="P62" t="str">
            <v>ArmoryHammer11</v>
          </cell>
          <cell r="Q62">
            <v>1</v>
          </cell>
          <cell r="R62" t="str">
            <v>Shot_ArmoryHammer11</v>
          </cell>
          <cell r="S62" t="str">
            <v>EquipName_ArmoryHammer11</v>
          </cell>
          <cell r="T62" t="str">
            <v>단단한 칼날 해머</v>
          </cell>
          <cell r="U62">
            <v>14.420993610649951</v>
          </cell>
          <cell r="AG62">
            <v>1</v>
          </cell>
          <cell r="AH62">
            <v>3</v>
          </cell>
          <cell r="AI62">
            <v>1</v>
          </cell>
          <cell r="AJ62">
            <v>1</v>
          </cell>
          <cell r="AK62">
            <v>0</v>
          </cell>
          <cell r="AN62">
            <v>50</v>
          </cell>
          <cell r="AO62">
            <v>60</v>
          </cell>
          <cell r="AP62">
            <v>80</v>
          </cell>
          <cell r="AQ62">
            <v>96</v>
          </cell>
        </row>
        <row r="63">
          <cell r="A63" t="str">
            <v>Equip4402</v>
          </cell>
          <cell r="B63" t="str">
            <v/>
          </cell>
          <cell r="C63" t="str">
            <v>Hammer</v>
          </cell>
          <cell r="D63">
            <v>4</v>
          </cell>
          <cell r="E63">
            <v>4</v>
          </cell>
          <cell r="F63">
            <v>4</v>
          </cell>
          <cell r="G63">
            <v>2</v>
          </cell>
          <cell r="H63">
            <v>0</v>
          </cell>
          <cell r="I63">
            <v>3</v>
          </cell>
          <cell r="J63">
            <v>113.52</v>
          </cell>
          <cell r="K63">
            <v>184.96</v>
          </cell>
          <cell r="L63" t="str">
            <v>리니어</v>
          </cell>
          <cell r="M63">
            <v>3</v>
          </cell>
          <cell r="N63">
            <v>-20</v>
          </cell>
          <cell r="P63" t="str">
            <v>MorningStar</v>
          </cell>
          <cell r="Q63">
            <v>1</v>
          </cell>
          <cell r="R63" t="str">
            <v>Shot_MorningStar</v>
          </cell>
          <cell r="S63" t="str">
            <v>EquipName_MorningStar</v>
          </cell>
          <cell r="T63" t="str">
            <v>모닝스타</v>
          </cell>
          <cell r="U63">
            <v>14.420993610649951</v>
          </cell>
          <cell r="AG63">
            <v>1</v>
          </cell>
          <cell r="AH63">
            <v>3</v>
          </cell>
          <cell r="AI63">
            <v>1</v>
          </cell>
          <cell r="AJ63">
            <v>1</v>
          </cell>
          <cell r="AK63">
            <v>0</v>
          </cell>
          <cell r="AN63">
            <v>51</v>
          </cell>
          <cell r="AO63">
            <v>61</v>
          </cell>
          <cell r="AP63">
            <v>88</v>
          </cell>
          <cell r="AQ63">
            <v>105</v>
          </cell>
        </row>
        <row r="64">
          <cell r="A64" t="str">
            <v>Equip4403</v>
          </cell>
          <cell r="B64" t="str">
            <v/>
          </cell>
          <cell r="C64" t="str">
            <v>Hammer</v>
          </cell>
          <cell r="D64">
            <v>4</v>
          </cell>
          <cell r="E64">
            <v>4</v>
          </cell>
          <cell r="F64">
            <v>5</v>
          </cell>
          <cell r="G64">
            <v>3</v>
          </cell>
          <cell r="H64">
            <v>0</v>
          </cell>
          <cell r="I64">
            <v>3</v>
          </cell>
          <cell r="J64">
            <v>157.76</v>
          </cell>
          <cell r="K64">
            <v>215.56</v>
          </cell>
          <cell r="L64" t="str">
            <v>리니어</v>
          </cell>
          <cell r="M64">
            <v>3</v>
          </cell>
          <cell r="N64">
            <v>-10</v>
          </cell>
          <cell r="P64" t="str">
            <v>MeleeHammer</v>
          </cell>
          <cell r="Q64">
            <v>1</v>
          </cell>
          <cell r="R64" t="str">
            <v>Shot_MeleeHammer</v>
          </cell>
          <cell r="S64" t="str">
            <v>EquipName_MeleeHammer</v>
          </cell>
          <cell r="T64" t="str">
            <v>밀리 해머</v>
          </cell>
          <cell r="U64">
            <v>19.023558478220203</v>
          </cell>
          <cell r="AG64">
            <v>1</v>
          </cell>
          <cell r="AH64">
            <v>3</v>
          </cell>
          <cell r="AI64">
            <v>1</v>
          </cell>
          <cell r="AJ64">
            <v>1</v>
          </cell>
          <cell r="AK64">
            <v>1</v>
          </cell>
          <cell r="AN64">
            <v>100</v>
          </cell>
          <cell r="AO64">
            <v>120</v>
          </cell>
          <cell r="AP64">
            <v>195</v>
          </cell>
          <cell r="AQ64">
            <v>234</v>
          </cell>
        </row>
        <row r="65">
          <cell r="A65" t="str">
            <v>Equip4404</v>
          </cell>
          <cell r="B65" t="str">
            <v/>
          </cell>
          <cell r="C65" t="str">
            <v>Hammer</v>
          </cell>
          <cell r="D65">
            <v>4</v>
          </cell>
          <cell r="E65">
            <v>4</v>
          </cell>
          <cell r="F65">
            <v>5</v>
          </cell>
          <cell r="G65">
            <v>4</v>
          </cell>
          <cell r="H65">
            <v>0</v>
          </cell>
          <cell r="I65">
            <v>3</v>
          </cell>
          <cell r="J65">
            <v>139.02000000000001</v>
          </cell>
          <cell r="K65">
            <v>226.49</v>
          </cell>
          <cell r="L65" t="str">
            <v>리니어</v>
          </cell>
          <cell r="M65">
            <v>3</v>
          </cell>
          <cell r="N65">
            <v>-10</v>
          </cell>
          <cell r="P65" t="str">
            <v>ArsenalHammer</v>
          </cell>
          <cell r="Q65">
            <v>1</v>
          </cell>
          <cell r="R65" t="str">
            <v>Shot_ArsenalHammer</v>
          </cell>
          <cell r="S65" t="str">
            <v>EquipName_ArsenalHammer</v>
          </cell>
          <cell r="T65" t="str">
            <v>수정 박힌 원석 해머</v>
          </cell>
          <cell r="U65">
            <v>19.023558478220203</v>
          </cell>
          <cell r="AG65">
            <v>1</v>
          </cell>
          <cell r="AH65">
            <v>3</v>
          </cell>
          <cell r="AI65">
            <v>1</v>
          </cell>
          <cell r="AJ65">
            <v>1</v>
          </cell>
          <cell r="AK65">
            <v>1</v>
          </cell>
          <cell r="AN65">
            <v>110</v>
          </cell>
          <cell r="AO65">
            <v>132</v>
          </cell>
          <cell r="AP65">
            <v>201</v>
          </cell>
          <cell r="AQ65">
            <v>241</v>
          </cell>
        </row>
        <row r="66">
          <cell r="A66" t="str">
            <v>Equip4405</v>
          </cell>
          <cell r="B66" t="str">
            <v/>
          </cell>
          <cell r="C66" t="str">
            <v>Hammer</v>
          </cell>
          <cell r="D66">
            <v>4</v>
          </cell>
          <cell r="E66">
            <v>4</v>
          </cell>
          <cell r="F66">
            <v>6</v>
          </cell>
          <cell r="G66">
            <v>5</v>
          </cell>
          <cell r="H66">
            <v>0</v>
          </cell>
          <cell r="I66">
            <v>3</v>
          </cell>
          <cell r="J66">
            <v>193.2</v>
          </cell>
          <cell r="K66">
            <v>263.97000000000003</v>
          </cell>
          <cell r="L66" t="str">
            <v>리니어</v>
          </cell>
          <cell r="M66">
            <v>3</v>
          </cell>
          <cell r="N66">
            <v>-5</v>
          </cell>
          <cell r="P66" t="str">
            <v>ArsenalGoldHammer</v>
          </cell>
          <cell r="Q66">
            <v>1</v>
          </cell>
          <cell r="R66" t="str">
            <v>Shot_ArsenalGoldHammer</v>
          </cell>
          <cell r="S66" t="str">
            <v>EquipName_ArsenalGoldHammer</v>
          </cell>
          <cell r="T66" t="str">
            <v>황제의 해머</v>
          </cell>
          <cell r="U66">
            <v>25.095065357147273</v>
          </cell>
          <cell r="AG66">
            <v>1</v>
          </cell>
          <cell r="AH66">
            <v>3</v>
          </cell>
          <cell r="AI66">
            <v>1</v>
          </cell>
          <cell r="AJ66">
            <v>1</v>
          </cell>
          <cell r="AK66">
            <v>2</v>
          </cell>
          <cell r="AN66">
            <v>240</v>
          </cell>
          <cell r="AO66">
            <v>288</v>
          </cell>
          <cell r="AP66">
            <v>620</v>
          </cell>
          <cell r="AQ66">
            <v>744</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AG67">
            <v>0</v>
          </cell>
          <cell r="AH67">
            <v>1</v>
          </cell>
          <cell r="AI67">
            <v>1</v>
          </cell>
          <cell r="AJ67">
            <v>0</v>
          </cell>
          <cell r="AK67">
            <v>99</v>
          </cell>
        </row>
        <row r="68">
          <cell r="A68" t="str">
            <v>Equip5001</v>
          </cell>
          <cell r="B68" t="str">
            <v/>
          </cell>
          <cell r="C68" t="str">
            <v>Sword</v>
          </cell>
          <cell r="D68">
            <v>5</v>
          </cell>
          <cell r="E68">
            <v>0</v>
          </cell>
          <cell r="F68">
            <v>0</v>
          </cell>
          <cell r="G68">
            <v>1</v>
          </cell>
          <cell r="H68">
            <v>1</v>
          </cell>
          <cell r="I68">
            <v>1</v>
          </cell>
          <cell r="J68">
            <v>11.1</v>
          </cell>
          <cell r="K68">
            <v>14.1</v>
          </cell>
          <cell r="L68" t="str">
            <v>유니티 랜덤</v>
          </cell>
          <cell r="M68">
            <v>0</v>
          </cell>
          <cell r="N68" t="str">
            <v/>
          </cell>
          <cell r="P68" t="str">
            <v>SevenBroadSword</v>
          </cell>
          <cell r="Q68">
            <v>1</v>
          </cell>
          <cell r="R68" t="str">
            <v>Shot_SevenBroadSword</v>
          </cell>
          <cell r="S68" t="str">
            <v>EquipName_SevenBroadSword</v>
          </cell>
          <cell r="T68" t="str">
            <v>루비 장식 아밍 소드</v>
          </cell>
          <cell r="U68">
            <v>1</v>
          </cell>
          <cell r="AG68">
            <v>1</v>
          </cell>
          <cell r="AH68">
            <v>3</v>
          </cell>
          <cell r="AI68">
            <v>1</v>
          </cell>
          <cell r="AJ68">
            <v>1</v>
          </cell>
          <cell r="AK68">
            <v>0</v>
          </cell>
          <cell r="AL68">
            <v>3950</v>
          </cell>
          <cell r="AM68">
            <v>4850</v>
          </cell>
        </row>
        <row r="69">
          <cell r="A69" t="str">
            <v>Equip5002</v>
          </cell>
          <cell r="B69" t="str">
            <v/>
          </cell>
          <cell r="C69" t="str">
            <v>Sword</v>
          </cell>
          <cell r="D69">
            <v>5</v>
          </cell>
          <cell r="E69">
            <v>0</v>
          </cell>
          <cell r="F69">
            <v>0</v>
          </cell>
          <cell r="G69">
            <v>2</v>
          </cell>
          <cell r="H69">
            <v>1</v>
          </cell>
          <cell r="I69">
            <v>1</v>
          </cell>
          <cell r="J69">
            <v>10.85</v>
          </cell>
          <cell r="K69">
            <v>13.5</v>
          </cell>
          <cell r="L69" t="str">
            <v>유니티 랜덤</v>
          </cell>
          <cell r="M69">
            <v>0</v>
          </cell>
          <cell r="N69" t="str">
            <v/>
          </cell>
          <cell r="P69" t="str">
            <v>ArmorySet12</v>
          </cell>
          <cell r="Q69">
            <v>1</v>
          </cell>
          <cell r="R69" t="str">
            <v>Shot_ArmorySet12</v>
          </cell>
          <cell r="S69" t="str">
            <v>EquipName_ArmorySet12</v>
          </cell>
          <cell r="T69" t="str">
            <v>주시자의 검</v>
          </cell>
          <cell r="U69">
            <v>1</v>
          </cell>
          <cell r="AG69">
            <v>1</v>
          </cell>
          <cell r="AH69">
            <v>3</v>
          </cell>
          <cell r="AI69">
            <v>1</v>
          </cell>
          <cell r="AJ69">
            <v>1</v>
          </cell>
          <cell r="AK69">
            <v>0</v>
          </cell>
          <cell r="AL69">
            <v>4050</v>
          </cell>
          <cell r="AM69">
            <v>5250</v>
          </cell>
        </row>
        <row r="70">
          <cell r="A70" t="str">
            <v>Equip5101</v>
          </cell>
          <cell r="B70" t="str">
            <v/>
          </cell>
          <cell r="C70" t="str">
            <v>Sword</v>
          </cell>
          <cell r="D70">
            <v>5</v>
          </cell>
          <cell r="E70">
            <v>1</v>
          </cell>
          <cell r="F70">
            <v>1</v>
          </cell>
          <cell r="G70">
            <v>1</v>
          </cell>
          <cell r="H70">
            <v>1</v>
          </cell>
          <cell r="I70">
            <v>1</v>
          </cell>
          <cell r="J70">
            <v>13.35</v>
          </cell>
          <cell r="K70">
            <v>19.95</v>
          </cell>
          <cell r="L70" t="str">
            <v>유니티 랜덤</v>
          </cell>
          <cell r="M70">
            <v>0</v>
          </cell>
          <cell r="N70" t="str">
            <v/>
          </cell>
          <cell r="P70" t="str">
            <v>WideBlade</v>
          </cell>
          <cell r="Q70">
            <v>1</v>
          </cell>
          <cell r="R70" t="str">
            <v>Shot_WideBlade</v>
          </cell>
          <cell r="S70" t="str">
            <v>EquipName_WideBlade</v>
          </cell>
          <cell r="T70" t="str">
            <v>금빛 장식검</v>
          </cell>
          <cell r="U70">
            <v>1.4641000000000006</v>
          </cell>
          <cell r="AG70">
            <v>1</v>
          </cell>
          <cell r="AH70">
            <v>3</v>
          </cell>
          <cell r="AI70">
            <v>1</v>
          </cell>
          <cell r="AJ70">
            <v>1</v>
          </cell>
          <cell r="AK70">
            <v>0</v>
          </cell>
          <cell r="AL70">
            <v>11950</v>
          </cell>
          <cell r="AM70">
            <v>14450</v>
          </cell>
        </row>
        <row r="71">
          <cell r="A71" t="str">
            <v>Equip5102</v>
          </cell>
          <cell r="B71" t="str">
            <v/>
          </cell>
          <cell r="C71" t="str">
            <v>Sword</v>
          </cell>
          <cell r="D71">
            <v>5</v>
          </cell>
          <cell r="E71">
            <v>1</v>
          </cell>
          <cell r="F71">
            <v>1</v>
          </cell>
          <cell r="G71">
            <v>2</v>
          </cell>
          <cell r="H71">
            <v>1</v>
          </cell>
          <cell r="I71">
            <v>1</v>
          </cell>
          <cell r="J71">
            <v>12.93</v>
          </cell>
          <cell r="K71">
            <v>19.39</v>
          </cell>
          <cell r="L71" t="str">
            <v>유니티 랜덤</v>
          </cell>
          <cell r="M71">
            <v>0</v>
          </cell>
          <cell r="N71" t="str">
            <v/>
          </cell>
          <cell r="P71" t="str">
            <v>ElvenSword</v>
          </cell>
          <cell r="Q71">
            <v>1</v>
          </cell>
          <cell r="R71" t="str">
            <v>Shot_ElvenSword</v>
          </cell>
          <cell r="S71" t="str">
            <v>EquipName_ElvenSword</v>
          </cell>
          <cell r="T71" t="str">
            <v>생명의 붉은 검</v>
          </cell>
          <cell r="U71">
            <v>1.4641000000000006</v>
          </cell>
          <cell r="AG71">
            <v>1</v>
          </cell>
          <cell r="AH71">
            <v>3</v>
          </cell>
          <cell r="AI71">
            <v>1</v>
          </cell>
          <cell r="AJ71">
            <v>1</v>
          </cell>
          <cell r="AK71">
            <v>0</v>
          </cell>
          <cell r="AL71">
            <v>12050</v>
          </cell>
          <cell r="AM71">
            <v>14850</v>
          </cell>
        </row>
        <row r="72">
          <cell r="A72" t="str">
            <v>Equip5201</v>
          </cell>
          <cell r="B72" t="str">
            <v/>
          </cell>
          <cell r="C72" t="str">
            <v>Sword</v>
          </cell>
          <cell r="D72">
            <v>5</v>
          </cell>
          <cell r="E72">
            <v>2</v>
          </cell>
          <cell r="F72">
            <v>2</v>
          </cell>
          <cell r="G72">
            <v>1</v>
          </cell>
          <cell r="H72">
            <v>1</v>
          </cell>
          <cell r="I72">
            <v>2</v>
          </cell>
          <cell r="J72">
            <v>21.64</v>
          </cell>
          <cell r="K72">
            <v>33.299999999999997</v>
          </cell>
          <cell r="L72" t="str">
            <v>유니티 랜덤</v>
          </cell>
          <cell r="M72">
            <v>0</v>
          </cell>
          <cell r="N72" t="str">
            <v/>
          </cell>
          <cell r="P72" t="str">
            <v>FourMaker152</v>
          </cell>
          <cell r="Q72">
            <v>1</v>
          </cell>
          <cell r="R72" t="str">
            <v>Shot_FourMaker152</v>
          </cell>
          <cell r="S72" t="str">
            <v>EquipName_FourMaker152</v>
          </cell>
          <cell r="T72" t="str">
            <v>금빛 휘장의 검</v>
          </cell>
          <cell r="U72">
            <v>2.5937424601000023</v>
          </cell>
          <cell r="AG72">
            <v>1</v>
          </cell>
          <cell r="AH72">
            <v>3</v>
          </cell>
          <cell r="AI72">
            <v>1</v>
          </cell>
          <cell r="AJ72">
            <v>1</v>
          </cell>
          <cell r="AK72">
            <v>0</v>
          </cell>
          <cell r="AL72">
            <v>35950</v>
          </cell>
          <cell r="AM72">
            <v>43250</v>
          </cell>
          <cell r="AN72">
            <v>5</v>
          </cell>
          <cell r="AO72">
            <v>7</v>
          </cell>
        </row>
        <row r="73">
          <cell r="A73" t="str">
            <v>Equip5202</v>
          </cell>
          <cell r="B73" t="str">
            <v/>
          </cell>
          <cell r="C73" t="str">
            <v>Sword</v>
          </cell>
          <cell r="D73">
            <v>5</v>
          </cell>
          <cell r="E73">
            <v>2</v>
          </cell>
          <cell r="F73">
            <v>2</v>
          </cell>
          <cell r="G73">
            <v>2</v>
          </cell>
          <cell r="H73">
            <v>1</v>
          </cell>
          <cell r="I73">
            <v>2</v>
          </cell>
          <cell r="J73">
            <v>20.93</v>
          </cell>
          <cell r="K73">
            <v>32.58</v>
          </cell>
          <cell r="L73" t="str">
            <v>유니티 랜덤</v>
          </cell>
          <cell r="M73">
            <v>0</v>
          </cell>
          <cell r="N73" t="str">
            <v/>
          </cell>
          <cell r="P73" t="str">
            <v>SciFantasyRapier</v>
          </cell>
          <cell r="Q73">
            <v>1</v>
          </cell>
          <cell r="R73" t="str">
            <v>Shot_SciFantasyRapier</v>
          </cell>
          <cell r="S73" t="str">
            <v>EquipName_SciFantasyRapier</v>
          </cell>
          <cell r="T73" t="str">
            <v>에메랄드빛 레이피어</v>
          </cell>
          <cell r="U73">
            <v>2.5937424601000023</v>
          </cell>
          <cell r="AG73">
            <v>1</v>
          </cell>
          <cell r="AH73">
            <v>3</v>
          </cell>
          <cell r="AI73">
            <v>1</v>
          </cell>
          <cell r="AJ73">
            <v>1</v>
          </cell>
          <cell r="AK73">
            <v>0</v>
          </cell>
          <cell r="AL73">
            <v>36050</v>
          </cell>
          <cell r="AM73">
            <v>43650</v>
          </cell>
          <cell r="AN73">
            <v>6</v>
          </cell>
          <cell r="AO73">
            <v>8</v>
          </cell>
        </row>
        <row r="74">
          <cell r="A74" t="str">
            <v>Equip5301</v>
          </cell>
          <cell r="B74" t="str">
            <v/>
          </cell>
          <cell r="C74" t="str">
            <v>Sword</v>
          </cell>
          <cell r="D74">
            <v>5</v>
          </cell>
          <cell r="E74">
            <v>3</v>
          </cell>
          <cell r="F74">
            <v>3</v>
          </cell>
          <cell r="G74">
            <v>1</v>
          </cell>
          <cell r="H74">
            <v>1</v>
          </cell>
          <cell r="I74">
            <v>2</v>
          </cell>
          <cell r="J74">
            <v>49.66</v>
          </cell>
          <cell r="K74">
            <v>75.319999999999993</v>
          </cell>
          <cell r="L74" t="str">
            <v>유니티 랜덤</v>
          </cell>
          <cell r="M74">
            <v>0</v>
          </cell>
          <cell r="N74" t="str">
            <v/>
          </cell>
          <cell r="P74" t="str">
            <v>FourMaker11</v>
          </cell>
          <cell r="Q74">
            <v>1</v>
          </cell>
          <cell r="R74" t="str">
            <v>Shot_FourMaker11</v>
          </cell>
          <cell r="S74" t="str">
            <v>EquipName_FourMaker11</v>
          </cell>
          <cell r="T74" t="str">
            <v>투명한 수정검</v>
          </cell>
          <cell r="U74">
            <v>6.1159090448414624</v>
          </cell>
          <cell r="AG74">
            <v>1</v>
          </cell>
          <cell r="AH74">
            <v>3</v>
          </cell>
          <cell r="AI74">
            <v>1</v>
          </cell>
          <cell r="AJ74">
            <v>1</v>
          </cell>
          <cell r="AK74">
            <v>0</v>
          </cell>
          <cell r="AN74">
            <v>15</v>
          </cell>
          <cell r="AO74">
            <v>18</v>
          </cell>
        </row>
        <row r="75">
          <cell r="A75" t="str">
            <v>Equip5302</v>
          </cell>
          <cell r="B75" t="str">
            <v/>
          </cell>
          <cell r="C75" t="str">
            <v>Sword</v>
          </cell>
          <cell r="D75">
            <v>5</v>
          </cell>
          <cell r="E75">
            <v>3</v>
          </cell>
          <cell r="F75">
            <v>3</v>
          </cell>
          <cell r="G75">
            <v>2</v>
          </cell>
          <cell r="H75">
            <v>1</v>
          </cell>
          <cell r="I75">
            <v>2</v>
          </cell>
          <cell r="J75">
            <v>44.21</v>
          </cell>
          <cell r="K75">
            <v>79.14</v>
          </cell>
          <cell r="L75" t="str">
            <v>유니티 랜덤</v>
          </cell>
          <cell r="M75">
            <v>0</v>
          </cell>
          <cell r="N75" t="str">
            <v/>
          </cell>
          <cell r="P75" t="str">
            <v>StylizedSword</v>
          </cell>
          <cell r="Q75">
            <v>1</v>
          </cell>
          <cell r="R75" t="str">
            <v>Shot_StylizedSword</v>
          </cell>
          <cell r="S75" t="str">
            <v>EquipName_StylizedSword</v>
          </cell>
          <cell r="T75" t="str">
            <v>뼈장식 골든 소드</v>
          </cell>
          <cell r="U75">
            <v>6.1159090448414624</v>
          </cell>
          <cell r="AG75">
            <v>1</v>
          </cell>
          <cell r="AH75">
            <v>3</v>
          </cell>
          <cell r="AI75">
            <v>1</v>
          </cell>
          <cell r="AJ75">
            <v>1</v>
          </cell>
          <cell r="AK75">
            <v>0</v>
          </cell>
          <cell r="AN75">
            <v>18</v>
          </cell>
          <cell r="AO75">
            <v>21</v>
          </cell>
        </row>
        <row r="76">
          <cell r="A76" t="str">
            <v>Equip5401</v>
          </cell>
          <cell r="B76" t="str">
            <v/>
          </cell>
          <cell r="C76" t="str">
            <v>Sword</v>
          </cell>
          <cell r="D76">
            <v>5</v>
          </cell>
          <cell r="E76">
            <v>4</v>
          </cell>
          <cell r="F76">
            <v>4</v>
          </cell>
          <cell r="G76">
            <v>1</v>
          </cell>
          <cell r="H76">
            <v>1</v>
          </cell>
          <cell r="I76">
            <v>3</v>
          </cell>
          <cell r="J76">
            <v>128.83000000000001</v>
          </cell>
          <cell r="K76">
            <v>176.03</v>
          </cell>
          <cell r="L76" t="str">
            <v>리니어</v>
          </cell>
          <cell r="M76">
            <v>3</v>
          </cell>
          <cell r="N76">
            <v>-20</v>
          </cell>
          <cell r="P76" t="str">
            <v>FourMaker140</v>
          </cell>
          <cell r="Q76">
            <v>1</v>
          </cell>
          <cell r="R76" t="str">
            <v>Shot_FourMaker140</v>
          </cell>
          <cell r="S76" t="str">
            <v>EquipName_FourMaker140</v>
          </cell>
          <cell r="T76" t="str">
            <v>푸른 장미를 새긴 검</v>
          </cell>
          <cell r="U76">
            <v>14.420993610649951</v>
          </cell>
          <cell r="AG76">
            <v>1</v>
          </cell>
          <cell r="AH76">
            <v>3</v>
          </cell>
          <cell r="AI76">
            <v>1</v>
          </cell>
          <cell r="AJ76">
            <v>1</v>
          </cell>
          <cell r="AK76">
            <v>0</v>
          </cell>
          <cell r="AN76">
            <v>50</v>
          </cell>
          <cell r="AO76">
            <v>60</v>
          </cell>
          <cell r="AP76">
            <v>80</v>
          </cell>
          <cell r="AQ76">
            <v>96</v>
          </cell>
        </row>
        <row r="77">
          <cell r="A77" t="str">
            <v>Equip5402</v>
          </cell>
          <cell r="B77" t="str">
            <v/>
          </cell>
          <cell r="C77" t="str">
            <v>Sword</v>
          </cell>
          <cell r="D77">
            <v>5</v>
          </cell>
          <cell r="E77">
            <v>4</v>
          </cell>
          <cell r="F77">
            <v>4</v>
          </cell>
          <cell r="G77">
            <v>2</v>
          </cell>
          <cell r="H77">
            <v>1</v>
          </cell>
          <cell r="I77">
            <v>3</v>
          </cell>
          <cell r="J77">
            <v>113.52</v>
          </cell>
          <cell r="K77">
            <v>184.96</v>
          </cell>
          <cell r="L77" t="str">
            <v>리니어</v>
          </cell>
          <cell r="M77">
            <v>3</v>
          </cell>
          <cell r="N77">
            <v>-20</v>
          </cell>
          <cell r="P77" t="str">
            <v>JimHdAssassin12</v>
          </cell>
          <cell r="Q77">
            <v>1</v>
          </cell>
          <cell r="R77" t="str">
            <v>Shot_JimHdAssassin12</v>
          </cell>
          <cell r="S77" t="str">
            <v>EquipName_JimHdAssassin12</v>
          </cell>
          <cell r="T77" t="str">
            <v>용암 속에 사는 마물 검</v>
          </cell>
          <cell r="U77">
            <v>14.420993610649951</v>
          </cell>
          <cell r="AG77">
            <v>1</v>
          </cell>
          <cell r="AH77">
            <v>3</v>
          </cell>
          <cell r="AI77">
            <v>1</v>
          </cell>
          <cell r="AJ77">
            <v>1</v>
          </cell>
          <cell r="AK77">
            <v>0</v>
          </cell>
          <cell r="AN77">
            <v>51</v>
          </cell>
          <cell r="AO77">
            <v>61</v>
          </cell>
          <cell r="AP77">
            <v>88</v>
          </cell>
          <cell r="AQ77">
            <v>105</v>
          </cell>
        </row>
        <row r="78">
          <cell r="A78" t="str">
            <v>Equip5403</v>
          </cell>
          <cell r="B78" t="str">
            <v/>
          </cell>
          <cell r="C78" t="str">
            <v>Sword</v>
          </cell>
          <cell r="D78">
            <v>5</v>
          </cell>
          <cell r="E78">
            <v>4</v>
          </cell>
          <cell r="F78">
            <v>5</v>
          </cell>
          <cell r="G78">
            <v>3</v>
          </cell>
          <cell r="H78">
            <v>1</v>
          </cell>
          <cell r="I78">
            <v>3</v>
          </cell>
          <cell r="J78">
            <v>157.76</v>
          </cell>
          <cell r="K78">
            <v>215.56</v>
          </cell>
          <cell r="L78" t="str">
            <v>리니어</v>
          </cell>
          <cell r="M78">
            <v>3</v>
          </cell>
          <cell r="N78">
            <v>-10</v>
          </cell>
          <cell r="P78" t="str">
            <v>MoonSword</v>
          </cell>
          <cell r="Q78">
            <v>1</v>
          </cell>
          <cell r="R78" t="str">
            <v>Shot_MoonSword</v>
          </cell>
          <cell r="S78" t="str">
            <v>EquipName_MoonSword</v>
          </cell>
          <cell r="T78" t="str">
            <v>태양의 검</v>
          </cell>
          <cell r="U78">
            <v>19.023558478220203</v>
          </cell>
          <cell r="AG78">
            <v>1</v>
          </cell>
          <cell r="AH78">
            <v>3</v>
          </cell>
          <cell r="AI78">
            <v>1</v>
          </cell>
          <cell r="AJ78">
            <v>1</v>
          </cell>
          <cell r="AK78">
            <v>1</v>
          </cell>
          <cell r="AN78">
            <v>100</v>
          </cell>
          <cell r="AO78">
            <v>120</v>
          </cell>
          <cell r="AP78">
            <v>195</v>
          </cell>
          <cell r="AQ78">
            <v>234</v>
          </cell>
        </row>
        <row r="79">
          <cell r="A79" t="str">
            <v>Equip5404</v>
          </cell>
          <cell r="B79" t="str">
            <v/>
          </cell>
          <cell r="C79" t="str">
            <v>Sword</v>
          </cell>
          <cell r="D79">
            <v>5</v>
          </cell>
          <cell r="E79">
            <v>4</v>
          </cell>
          <cell r="F79">
            <v>5</v>
          </cell>
          <cell r="G79">
            <v>4</v>
          </cell>
          <cell r="H79">
            <v>1</v>
          </cell>
          <cell r="I79">
            <v>3</v>
          </cell>
          <cell r="J79">
            <v>139.02000000000001</v>
          </cell>
          <cell r="K79">
            <v>226.49</v>
          </cell>
          <cell r="L79" t="str">
            <v>리니어</v>
          </cell>
          <cell r="M79">
            <v>3</v>
          </cell>
          <cell r="N79">
            <v>-10</v>
          </cell>
          <cell r="P79" t="str">
            <v>JimHdAssassin11</v>
          </cell>
          <cell r="Q79">
            <v>1</v>
          </cell>
          <cell r="R79" t="str">
            <v>Shot_JimHdAssassin11</v>
          </cell>
          <cell r="S79" t="str">
            <v>EquipName_JimHdAssassin11</v>
          </cell>
          <cell r="T79" t="str">
            <v>에메랄드 곡도</v>
          </cell>
          <cell r="U79">
            <v>19.023558478220203</v>
          </cell>
          <cell r="AG79">
            <v>1</v>
          </cell>
          <cell r="AH79">
            <v>3</v>
          </cell>
          <cell r="AI79">
            <v>1</v>
          </cell>
          <cell r="AJ79">
            <v>1</v>
          </cell>
          <cell r="AK79">
            <v>1</v>
          </cell>
          <cell r="AN79">
            <v>110</v>
          </cell>
          <cell r="AO79">
            <v>132</v>
          </cell>
          <cell r="AP79">
            <v>201</v>
          </cell>
          <cell r="AQ79">
            <v>241</v>
          </cell>
        </row>
        <row r="80">
          <cell r="A80" t="str">
            <v>Equip5405</v>
          </cell>
          <cell r="B80" t="str">
            <v/>
          </cell>
          <cell r="C80" t="str">
            <v>Sword</v>
          </cell>
          <cell r="D80">
            <v>5</v>
          </cell>
          <cell r="E80">
            <v>4</v>
          </cell>
          <cell r="F80">
            <v>6</v>
          </cell>
          <cell r="G80">
            <v>5</v>
          </cell>
          <cell r="H80">
            <v>1</v>
          </cell>
          <cell r="I80">
            <v>3</v>
          </cell>
          <cell r="J80">
            <v>193.2</v>
          </cell>
          <cell r="K80">
            <v>263.97000000000003</v>
          </cell>
          <cell r="L80" t="str">
            <v>리니어</v>
          </cell>
          <cell r="M80">
            <v>3</v>
          </cell>
          <cell r="N80">
            <v>-5</v>
          </cell>
          <cell r="P80" t="str">
            <v>ArsenalSword</v>
          </cell>
          <cell r="Q80">
            <v>1</v>
          </cell>
          <cell r="R80" t="str">
            <v>Shot_ArsenalSword</v>
          </cell>
          <cell r="S80" t="str">
            <v>EquipName_ArsenalSword</v>
          </cell>
          <cell r="T80" t="str">
            <v>절명검</v>
          </cell>
          <cell r="U80">
            <v>25.095065357147273</v>
          </cell>
          <cell r="AG80">
            <v>1</v>
          </cell>
          <cell r="AH80">
            <v>3</v>
          </cell>
          <cell r="AI80">
            <v>1</v>
          </cell>
          <cell r="AJ80">
            <v>1</v>
          </cell>
          <cell r="AK80">
            <v>2</v>
          </cell>
          <cell r="AN80">
            <v>240</v>
          </cell>
          <cell r="AO80">
            <v>288</v>
          </cell>
          <cell r="AP80">
            <v>620</v>
          </cell>
          <cell r="AQ80">
            <v>744</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AG81">
            <v>0</v>
          </cell>
          <cell r="AH81">
            <v>1</v>
          </cell>
          <cell r="AI81">
            <v>1</v>
          </cell>
          <cell r="AJ81">
            <v>0</v>
          </cell>
          <cell r="AK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AG82">
            <v>0</v>
          </cell>
          <cell r="AH82">
            <v>1</v>
          </cell>
          <cell r="AI82">
            <v>1</v>
          </cell>
          <cell r="AJ82">
            <v>0</v>
          </cell>
          <cell r="AK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AG83">
            <v>0</v>
          </cell>
          <cell r="AH83">
            <v>1</v>
          </cell>
          <cell r="AI83">
            <v>1</v>
          </cell>
          <cell r="AJ83">
            <v>0</v>
          </cell>
          <cell r="AK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AG84">
            <v>0</v>
          </cell>
          <cell r="AH84">
            <v>1</v>
          </cell>
          <cell r="AI84">
            <v>1</v>
          </cell>
          <cell r="AJ84">
            <v>0</v>
          </cell>
          <cell r="AK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AG85">
            <v>0</v>
          </cell>
          <cell r="AH85">
            <v>1</v>
          </cell>
          <cell r="AI85">
            <v>1</v>
          </cell>
          <cell r="AJ85">
            <v>0</v>
          </cell>
          <cell r="AK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AG86">
            <v>0</v>
          </cell>
          <cell r="AH86">
            <v>1</v>
          </cell>
          <cell r="AI86">
            <v>1</v>
          </cell>
          <cell r="AJ86">
            <v>0</v>
          </cell>
          <cell r="AK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AG87">
            <v>0</v>
          </cell>
          <cell r="AH87">
            <v>1</v>
          </cell>
          <cell r="AI87">
            <v>1</v>
          </cell>
          <cell r="AJ87">
            <v>0</v>
          </cell>
          <cell r="AK87">
            <v>99</v>
          </cell>
        </row>
        <row r="88">
          <cell r="A88" t="str">
            <v>Equip6001</v>
          </cell>
          <cell r="B88" t="str">
            <v/>
          </cell>
          <cell r="C88" t="str">
            <v>Gun</v>
          </cell>
          <cell r="D88">
            <v>6</v>
          </cell>
          <cell r="E88">
            <v>0</v>
          </cell>
          <cell r="F88">
            <v>0</v>
          </cell>
          <cell r="G88">
            <v>1</v>
          </cell>
          <cell r="H88">
            <v>0</v>
          </cell>
          <cell r="I88">
            <v>1</v>
          </cell>
          <cell r="J88">
            <v>11.1</v>
          </cell>
          <cell r="K88">
            <v>14.1</v>
          </cell>
          <cell r="L88" t="str">
            <v>유니티 랜덤</v>
          </cell>
          <cell r="M88">
            <v>0</v>
          </cell>
          <cell r="N88" t="str">
            <v/>
          </cell>
          <cell r="P88" t="str">
            <v>TriRevolver</v>
          </cell>
          <cell r="Q88">
            <v>1</v>
          </cell>
          <cell r="R88" t="str">
            <v>Shot_TriRevolver</v>
          </cell>
          <cell r="S88" t="str">
            <v>EquipName_TriRevolver</v>
          </cell>
          <cell r="T88" t="str">
            <v>트라이리볼버</v>
          </cell>
          <cell r="U88">
            <v>1</v>
          </cell>
          <cell r="AG88">
            <v>1</v>
          </cell>
          <cell r="AH88">
            <v>3</v>
          </cell>
          <cell r="AI88">
            <v>1</v>
          </cell>
          <cell r="AJ88">
            <v>1</v>
          </cell>
          <cell r="AK88">
            <v>0</v>
          </cell>
          <cell r="AL88">
            <v>3950</v>
          </cell>
          <cell r="AM88">
            <v>4850</v>
          </cell>
        </row>
        <row r="89">
          <cell r="A89" t="str">
            <v>Equip6002</v>
          </cell>
          <cell r="B89" t="str">
            <v/>
          </cell>
          <cell r="C89" t="str">
            <v>Gun</v>
          </cell>
          <cell r="D89">
            <v>6</v>
          </cell>
          <cell r="E89">
            <v>0</v>
          </cell>
          <cell r="F89">
            <v>0</v>
          </cell>
          <cell r="G89">
            <v>2</v>
          </cell>
          <cell r="H89">
            <v>0</v>
          </cell>
          <cell r="I89">
            <v>1</v>
          </cell>
          <cell r="J89">
            <v>10.85</v>
          </cell>
          <cell r="K89">
            <v>13.5</v>
          </cell>
          <cell r="L89" t="str">
            <v>유니티 랜덤</v>
          </cell>
          <cell r="M89">
            <v>0</v>
          </cell>
          <cell r="N89" t="str">
            <v/>
          </cell>
          <cell r="P89" t="str">
            <v>SMG28</v>
          </cell>
          <cell r="Q89">
            <v>1</v>
          </cell>
          <cell r="R89" t="str">
            <v>Shot_SMG28</v>
          </cell>
          <cell r="S89" t="str">
            <v>EquipName_SMG28</v>
          </cell>
          <cell r="T89" t="str">
            <v>SMG28</v>
          </cell>
          <cell r="U89">
            <v>1</v>
          </cell>
          <cell r="AG89">
            <v>1</v>
          </cell>
          <cell r="AH89">
            <v>3</v>
          </cell>
          <cell r="AI89">
            <v>1</v>
          </cell>
          <cell r="AJ89">
            <v>1</v>
          </cell>
          <cell r="AK89">
            <v>0</v>
          </cell>
          <cell r="AL89">
            <v>4050</v>
          </cell>
          <cell r="AM89">
            <v>5250</v>
          </cell>
        </row>
        <row r="90">
          <cell r="A90" t="str">
            <v>Equip6101</v>
          </cell>
          <cell r="B90" t="str">
            <v/>
          </cell>
          <cell r="C90" t="str">
            <v>Gun</v>
          </cell>
          <cell r="D90">
            <v>6</v>
          </cell>
          <cell r="E90">
            <v>1</v>
          </cell>
          <cell r="F90">
            <v>1</v>
          </cell>
          <cell r="G90">
            <v>1</v>
          </cell>
          <cell r="H90">
            <v>0</v>
          </cell>
          <cell r="I90">
            <v>1</v>
          </cell>
          <cell r="J90">
            <v>13.35</v>
          </cell>
          <cell r="K90">
            <v>19.95</v>
          </cell>
          <cell r="L90" t="str">
            <v>유니티 랜덤</v>
          </cell>
          <cell r="M90">
            <v>0</v>
          </cell>
          <cell r="N90" t="str">
            <v/>
          </cell>
          <cell r="P90" t="str">
            <v>SciFiRifle4</v>
          </cell>
          <cell r="Q90">
            <v>1</v>
          </cell>
          <cell r="R90" t="str">
            <v>Shot_SciFiRifle4</v>
          </cell>
          <cell r="S90" t="str">
            <v>EquipName_SciFiRifle4</v>
          </cell>
          <cell r="T90" t="str">
            <v>라이플 모델 2048</v>
          </cell>
          <cell r="U90">
            <v>1.4641000000000006</v>
          </cell>
          <cell r="AG90">
            <v>1</v>
          </cell>
          <cell r="AH90">
            <v>3</v>
          </cell>
          <cell r="AI90">
            <v>1</v>
          </cell>
          <cell r="AJ90">
            <v>1</v>
          </cell>
          <cell r="AK90">
            <v>0</v>
          </cell>
          <cell r="AL90">
            <v>11950</v>
          </cell>
          <cell r="AM90">
            <v>14450</v>
          </cell>
        </row>
        <row r="91">
          <cell r="A91" t="str">
            <v>Equip6102</v>
          </cell>
          <cell r="B91" t="str">
            <v/>
          </cell>
          <cell r="C91" t="str">
            <v>Gun</v>
          </cell>
          <cell r="D91">
            <v>6</v>
          </cell>
          <cell r="E91">
            <v>1</v>
          </cell>
          <cell r="F91">
            <v>1</v>
          </cell>
          <cell r="G91">
            <v>2</v>
          </cell>
          <cell r="H91">
            <v>0</v>
          </cell>
          <cell r="I91">
            <v>1</v>
          </cell>
          <cell r="J91">
            <v>12.93</v>
          </cell>
          <cell r="K91">
            <v>19.39</v>
          </cell>
          <cell r="L91" t="str">
            <v>유니티 랜덤</v>
          </cell>
          <cell r="M91">
            <v>0</v>
          </cell>
          <cell r="N91" t="str">
            <v/>
          </cell>
          <cell r="P91" t="str">
            <v>BubbleBlaster</v>
          </cell>
          <cell r="Q91">
            <v>1</v>
          </cell>
          <cell r="R91" t="str">
            <v>Shot_BubbleBlaster</v>
          </cell>
          <cell r="S91" t="str">
            <v>EquipName_BubbleBlaster</v>
          </cell>
          <cell r="T91" t="str">
            <v>버블 블래스터</v>
          </cell>
          <cell r="U91">
            <v>1.4641000000000006</v>
          </cell>
          <cell r="AG91">
            <v>1</v>
          </cell>
          <cell r="AH91">
            <v>3</v>
          </cell>
          <cell r="AI91">
            <v>1</v>
          </cell>
          <cell r="AJ91">
            <v>1</v>
          </cell>
          <cell r="AK91">
            <v>0</v>
          </cell>
          <cell r="AL91">
            <v>12050</v>
          </cell>
          <cell r="AM91">
            <v>14850</v>
          </cell>
        </row>
        <row r="92">
          <cell r="A92" t="str">
            <v>Equip6201</v>
          </cell>
          <cell r="B92" t="str">
            <v/>
          </cell>
          <cell r="C92" t="str">
            <v>Gun</v>
          </cell>
          <cell r="D92">
            <v>6</v>
          </cell>
          <cell r="E92">
            <v>2</v>
          </cell>
          <cell r="F92">
            <v>2</v>
          </cell>
          <cell r="G92">
            <v>1</v>
          </cell>
          <cell r="H92">
            <v>0</v>
          </cell>
          <cell r="I92">
            <v>2</v>
          </cell>
          <cell r="J92">
            <v>21.64</v>
          </cell>
          <cell r="K92">
            <v>33.299999999999997</v>
          </cell>
          <cell r="L92" t="str">
            <v>유니티 랜덤</v>
          </cell>
          <cell r="M92">
            <v>0</v>
          </cell>
          <cell r="N92" t="str">
            <v/>
          </cell>
          <cell r="P92" t="str">
            <v>SMG31</v>
          </cell>
          <cell r="Q92">
            <v>1</v>
          </cell>
          <cell r="R92" t="str">
            <v>Shot_SMG31</v>
          </cell>
          <cell r="S92" t="str">
            <v>EquipName_SMG31</v>
          </cell>
          <cell r="T92" t="str">
            <v>SMG31</v>
          </cell>
          <cell r="U92">
            <v>2.5937424601000023</v>
          </cell>
          <cell r="AG92">
            <v>1</v>
          </cell>
          <cell r="AH92">
            <v>3</v>
          </cell>
          <cell r="AI92">
            <v>1</v>
          </cell>
          <cell r="AJ92">
            <v>1</v>
          </cell>
          <cell r="AK92">
            <v>0</v>
          </cell>
          <cell r="AL92">
            <v>35950</v>
          </cell>
          <cell r="AM92">
            <v>43250</v>
          </cell>
          <cell r="AN92">
            <v>5</v>
          </cell>
          <cell r="AO92">
            <v>7</v>
          </cell>
        </row>
        <row r="93">
          <cell r="A93" t="str">
            <v>Equip6202</v>
          </cell>
          <cell r="B93" t="str">
            <v/>
          </cell>
          <cell r="C93" t="str">
            <v>Gun</v>
          </cell>
          <cell r="D93">
            <v>6</v>
          </cell>
          <cell r="E93">
            <v>2</v>
          </cell>
          <cell r="F93">
            <v>2</v>
          </cell>
          <cell r="G93">
            <v>2</v>
          </cell>
          <cell r="H93">
            <v>0</v>
          </cell>
          <cell r="I93">
            <v>2</v>
          </cell>
          <cell r="J93">
            <v>20.93</v>
          </cell>
          <cell r="K93">
            <v>32.58</v>
          </cell>
          <cell r="L93" t="str">
            <v>유니티 랜덤</v>
          </cell>
          <cell r="M93">
            <v>0</v>
          </cell>
          <cell r="N93" t="str">
            <v/>
          </cell>
          <cell r="P93" t="str">
            <v>SciFiGun</v>
          </cell>
          <cell r="Q93">
            <v>1</v>
          </cell>
          <cell r="R93" t="str">
            <v>Shot_SciFiGun</v>
          </cell>
          <cell r="S93" t="str">
            <v>EquipName_SciFiGun</v>
          </cell>
          <cell r="T93" t="str">
            <v>에너지탄 리볼버</v>
          </cell>
          <cell r="U93">
            <v>2.5937424601000023</v>
          </cell>
          <cell r="AG93">
            <v>1</v>
          </cell>
          <cell r="AH93">
            <v>3</v>
          </cell>
          <cell r="AI93">
            <v>1</v>
          </cell>
          <cell r="AJ93">
            <v>1</v>
          </cell>
          <cell r="AK93">
            <v>0</v>
          </cell>
          <cell r="AL93">
            <v>36050</v>
          </cell>
          <cell r="AM93">
            <v>43650</v>
          </cell>
          <cell r="AN93">
            <v>6</v>
          </cell>
          <cell r="AO93">
            <v>8</v>
          </cell>
        </row>
        <row r="94">
          <cell r="A94" t="str">
            <v>Equip6301</v>
          </cell>
          <cell r="B94" t="str">
            <v/>
          </cell>
          <cell r="C94" t="str">
            <v>Gun</v>
          </cell>
          <cell r="D94">
            <v>6</v>
          </cell>
          <cell r="E94">
            <v>3</v>
          </cell>
          <cell r="F94">
            <v>3</v>
          </cell>
          <cell r="G94">
            <v>1</v>
          </cell>
          <cell r="H94">
            <v>0</v>
          </cell>
          <cell r="I94">
            <v>2</v>
          </cell>
          <cell r="J94">
            <v>49.66</v>
          </cell>
          <cell r="K94">
            <v>75.319999999999993</v>
          </cell>
          <cell r="L94" t="str">
            <v>유니티 랜덤</v>
          </cell>
          <cell r="M94">
            <v>0</v>
          </cell>
          <cell r="N94" t="str">
            <v/>
          </cell>
          <cell r="P94" t="str">
            <v>SciFiWarriorGun</v>
          </cell>
          <cell r="Q94">
            <v>1</v>
          </cell>
          <cell r="R94" t="str">
            <v>Shot_SciFiWarriorGun</v>
          </cell>
          <cell r="S94" t="str">
            <v>EquipName_SciFiWarriorGun</v>
          </cell>
          <cell r="T94" t="str">
            <v>광학입자포</v>
          </cell>
          <cell r="U94">
            <v>6.1159090448414624</v>
          </cell>
          <cell r="AG94">
            <v>1</v>
          </cell>
          <cell r="AH94">
            <v>3</v>
          </cell>
          <cell r="AI94">
            <v>1</v>
          </cell>
          <cell r="AJ94">
            <v>1</v>
          </cell>
          <cell r="AK94">
            <v>0</v>
          </cell>
          <cell r="AN94">
            <v>15</v>
          </cell>
          <cell r="AO94">
            <v>18</v>
          </cell>
        </row>
        <row r="95">
          <cell r="A95" t="str">
            <v>Equip6302</v>
          </cell>
          <cell r="B95" t="str">
            <v/>
          </cell>
          <cell r="C95" t="str">
            <v>Gun</v>
          </cell>
          <cell r="D95">
            <v>6</v>
          </cell>
          <cell r="E95">
            <v>3</v>
          </cell>
          <cell r="F95">
            <v>3</v>
          </cell>
          <cell r="G95">
            <v>2</v>
          </cell>
          <cell r="H95">
            <v>0</v>
          </cell>
          <cell r="I95">
            <v>2</v>
          </cell>
          <cell r="J95">
            <v>44.21</v>
          </cell>
          <cell r="K95">
            <v>79.14</v>
          </cell>
          <cell r="L95" t="str">
            <v>유니티 랜덤</v>
          </cell>
          <cell r="M95">
            <v>0</v>
          </cell>
          <cell r="N95" t="str">
            <v/>
          </cell>
          <cell r="P95" t="str">
            <v>PetalShotgun</v>
          </cell>
          <cell r="Q95">
            <v>1</v>
          </cell>
          <cell r="R95" t="str">
            <v>Shot_PetalShotgun</v>
          </cell>
          <cell r="S95" t="str">
            <v>EquipName_PetalShotgun</v>
          </cell>
          <cell r="T95" t="str">
            <v>꽃잎 샷건</v>
          </cell>
          <cell r="U95">
            <v>6.1159090448414624</v>
          </cell>
          <cell r="AG95">
            <v>1</v>
          </cell>
          <cell r="AH95">
            <v>3</v>
          </cell>
          <cell r="AI95">
            <v>1</v>
          </cell>
          <cell r="AJ95">
            <v>1</v>
          </cell>
          <cell r="AK95">
            <v>0</v>
          </cell>
          <cell r="AN95">
            <v>18</v>
          </cell>
          <cell r="AO95">
            <v>21</v>
          </cell>
        </row>
        <row r="96">
          <cell r="A96" t="str">
            <v>Equip6401</v>
          </cell>
          <cell r="B96" t="str">
            <v/>
          </cell>
          <cell r="C96" t="str">
            <v>Gun</v>
          </cell>
          <cell r="D96">
            <v>6</v>
          </cell>
          <cell r="E96">
            <v>4</v>
          </cell>
          <cell r="F96">
            <v>4</v>
          </cell>
          <cell r="G96">
            <v>1</v>
          </cell>
          <cell r="H96">
            <v>0</v>
          </cell>
          <cell r="I96">
            <v>3</v>
          </cell>
          <cell r="J96">
            <v>128.83000000000001</v>
          </cell>
          <cell r="K96">
            <v>176.03</v>
          </cell>
          <cell r="L96" t="str">
            <v>리니어</v>
          </cell>
          <cell r="M96">
            <v>3</v>
          </cell>
          <cell r="N96">
            <v>-20</v>
          </cell>
          <cell r="P96" t="str">
            <v>SMG30</v>
          </cell>
          <cell r="Q96">
            <v>1</v>
          </cell>
          <cell r="R96" t="str">
            <v>Shot_SMG30</v>
          </cell>
          <cell r="S96" t="str">
            <v>EquipName_SMG30</v>
          </cell>
          <cell r="T96" t="str">
            <v>SMG30</v>
          </cell>
          <cell r="U96">
            <v>14.420993610649951</v>
          </cell>
          <cell r="AG96">
            <v>1</v>
          </cell>
          <cell r="AH96">
            <v>3</v>
          </cell>
          <cell r="AI96">
            <v>1</v>
          </cell>
          <cell r="AJ96">
            <v>1</v>
          </cell>
          <cell r="AK96">
            <v>0</v>
          </cell>
          <cell r="AN96">
            <v>50</v>
          </cell>
          <cell r="AO96">
            <v>60</v>
          </cell>
          <cell r="AP96">
            <v>80</v>
          </cell>
          <cell r="AQ96">
            <v>96</v>
          </cell>
        </row>
        <row r="97">
          <cell r="A97" t="str">
            <v>Equip6402</v>
          </cell>
          <cell r="B97" t="str">
            <v/>
          </cell>
          <cell r="C97" t="str">
            <v>Gun</v>
          </cell>
          <cell r="D97">
            <v>6</v>
          </cell>
          <cell r="E97">
            <v>4</v>
          </cell>
          <cell r="F97">
            <v>4</v>
          </cell>
          <cell r="G97">
            <v>2</v>
          </cell>
          <cell r="H97">
            <v>0</v>
          </cell>
          <cell r="I97">
            <v>3</v>
          </cell>
          <cell r="J97">
            <v>113.52</v>
          </cell>
          <cell r="K97">
            <v>184.96</v>
          </cell>
          <cell r="L97" t="str">
            <v>리니어</v>
          </cell>
          <cell r="M97">
            <v>3</v>
          </cell>
          <cell r="N97">
            <v>-20</v>
          </cell>
          <cell r="P97" t="str">
            <v>SciFiRocketLauncher</v>
          </cell>
          <cell r="Q97">
            <v>1</v>
          </cell>
          <cell r="R97" t="str">
            <v>Shot_SciFiRocketLauncher</v>
          </cell>
          <cell r="S97" t="str">
            <v>EquipName_SciFiRocketLauncher</v>
          </cell>
          <cell r="T97" t="str">
            <v>인공지능 추적 로켓 런처</v>
          </cell>
          <cell r="U97">
            <v>14.420993610649951</v>
          </cell>
          <cell r="AG97">
            <v>1</v>
          </cell>
          <cell r="AH97">
            <v>3</v>
          </cell>
          <cell r="AI97">
            <v>1</v>
          </cell>
          <cell r="AJ97">
            <v>1</v>
          </cell>
          <cell r="AK97">
            <v>0</v>
          </cell>
          <cell r="AN97">
            <v>51</v>
          </cell>
          <cell r="AO97">
            <v>61</v>
          </cell>
          <cell r="AP97">
            <v>88</v>
          </cell>
          <cell r="AQ97">
            <v>105</v>
          </cell>
        </row>
        <row r="98">
          <cell r="A98" t="str">
            <v>Equip6403</v>
          </cell>
          <cell r="B98" t="str">
            <v/>
          </cell>
          <cell r="C98" t="str">
            <v>Gun</v>
          </cell>
          <cell r="D98">
            <v>6</v>
          </cell>
          <cell r="E98">
            <v>4</v>
          </cell>
          <cell r="F98">
            <v>5</v>
          </cell>
          <cell r="G98">
            <v>3</v>
          </cell>
          <cell r="H98">
            <v>0</v>
          </cell>
          <cell r="I98">
            <v>3</v>
          </cell>
          <cell r="J98">
            <v>157.76</v>
          </cell>
          <cell r="K98">
            <v>215.56</v>
          </cell>
          <cell r="L98" t="str">
            <v>리니어</v>
          </cell>
          <cell r="M98">
            <v>3</v>
          </cell>
          <cell r="N98">
            <v>-10</v>
          </cell>
          <cell r="P98" t="str">
            <v>SciFiRifle3</v>
          </cell>
          <cell r="Q98">
            <v>1</v>
          </cell>
          <cell r="R98" t="str">
            <v>Shot_SciFiRifle3</v>
          </cell>
          <cell r="S98" t="str">
            <v>EquipName_SciFiRifle3</v>
          </cell>
          <cell r="T98" t="str">
            <v>소음기 광학 소총</v>
          </cell>
          <cell r="U98">
            <v>19.023558478220203</v>
          </cell>
          <cell r="AG98">
            <v>1</v>
          </cell>
          <cell r="AH98">
            <v>3</v>
          </cell>
          <cell r="AI98">
            <v>1</v>
          </cell>
          <cell r="AJ98">
            <v>1</v>
          </cell>
          <cell r="AK98">
            <v>1</v>
          </cell>
          <cell r="AN98">
            <v>100</v>
          </cell>
          <cell r="AO98">
            <v>120</v>
          </cell>
          <cell r="AP98">
            <v>195</v>
          </cell>
          <cell r="AQ98">
            <v>234</v>
          </cell>
        </row>
        <row r="99">
          <cell r="A99" t="str">
            <v>Equip6404</v>
          </cell>
          <cell r="B99" t="str">
            <v/>
          </cell>
          <cell r="C99" t="str">
            <v>Gun</v>
          </cell>
          <cell r="D99">
            <v>6</v>
          </cell>
          <cell r="E99">
            <v>4</v>
          </cell>
          <cell r="F99">
            <v>5</v>
          </cell>
          <cell r="G99">
            <v>4</v>
          </cell>
          <cell r="H99">
            <v>0</v>
          </cell>
          <cell r="I99">
            <v>3</v>
          </cell>
          <cell r="J99">
            <v>139.02000000000001</v>
          </cell>
          <cell r="K99">
            <v>226.49</v>
          </cell>
          <cell r="L99" t="str">
            <v>리니어</v>
          </cell>
          <cell r="M99">
            <v>3</v>
          </cell>
          <cell r="N99">
            <v>-10</v>
          </cell>
          <cell r="P99" t="str">
            <v>RayRevolver</v>
          </cell>
          <cell r="Q99">
            <v>1</v>
          </cell>
          <cell r="R99" t="str">
            <v>Shot_RayRevolver</v>
          </cell>
          <cell r="S99" t="str">
            <v>EquipName_RayRevolver</v>
          </cell>
          <cell r="T99" t="str">
            <v>레이 리볼버</v>
          </cell>
          <cell r="U99">
            <v>19.023558478220203</v>
          </cell>
          <cell r="AG99">
            <v>1</v>
          </cell>
          <cell r="AH99">
            <v>3</v>
          </cell>
          <cell r="AI99">
            <v>1</v>
          </cell>
          <cell r="AJ99">
            <v>1</v>
          </cell>
          <cell r="AK99">
            <v>1</v>
          </cell>
          <cell r="AN99">
            <v>110</v>
          </cell>
          <cell r="AO99">
            <v>132</v>
          </cell>
          <cell r="AP99">
            <v>201</v>
          </cell>
          <cell r="AQ99">
            <v>241</v>
          </cell>
        </row>
        <row r="100">
          <cell r="A100" t="str">
            <v>Equip6405</v>
          </cell>
          <cell r="B100" t="str">
            <v/>
          </cell>
          <cell r="C100" t="str">
            <v>Gun</v>
          </cell>
          <cell r="D100">
            <v>6</v>
          </cell>
          <cell r="E100">
            <v>4</v>
          </cell>
          <cell r="F100">
            <v>6</v>
          </cell>
          <cell r="G100">
            <v>5</v>
          </cell>
          <cell r="H100">
            <v>0</v>
          </cell>
          <cell r="I100">
            <v>3</v>
          </cell>
          <cell r="J100">
            <v>193.2</v>
          </cell>
          <cell r="K100">
            <v>263.97000000000003</v>
          </cell>
          <cell r="L100" t="str">
            <v>리니어</v>
          </cell>
          <cell r="M100">
            <v>3</v>
          </cell>
          <cell r="N100">
            <v>-5</v>
          </cell>
          <cell r="P100" t="str">
            <v>SciFiPlasmaRifle</v>
          </cell>
          <cell r="Q100">
            <v>1</v>
          </cell>
          <cell r="R100" t="str">
            <v>Shot_SciFiPlasmaRifle</v>
          </cell>
          <cell r="S100" t="str">
            <v>EquipName_SciFiPlasmaRifle</v>
          </cell>
          <cell r="T100" t="str">
            <v>대마법사용 EMP 라이플</v>
          </cell>
          <cell r="U100">
            <v>25.095065357147273</v>
          </cell>
          <cell r="AG100">
            <v>1</v>
          </cell>
          <cell r="AH100">
            <v>3</v>
          </cell>
          <cell r="AI100">
            <v>1</v>
          </cell>
          <cell r="AJ100">
            <v>1</v>
          </cell>
          <cell r="AK100">
            <v>2</v>
          </cell>
          <cell r="AN100">
            <v>240</v>
          </cell>
          <cell r="AO100">
            <v>288</v>
          </cell>
          <cell r="AP100">
            <v>620</v>
          </cell>
          <cell r="AQ100">
            <v>744</v>
          </cell>
        </row>
        <row r="101">
          <cell r="A101" t="str">
            <v>Equip7001</v>
          </cell>
          <cell r="B101" t="str">
            <v/>
          </cell>
          <cell r="C101" t="str">
            <v>Shield</v>
          </cell>
          <cell r="D101">
            <v>7</v>
          </cell>
          <cell r="E101">
            <v>0</v>
          </cell>
          <cell r="F101">
            <v>0</v>
          </cell>
          <cell r="G101">
            <v>1</v>
          </cell>
          <cell r="H101">
            <v>1</v>
          </cell>
          <cell r="I101">
            <v>1</v>
          </cell>
          <cell r="J101">
            <v>11.1</v>
          </cell>
          <cell r="K101">
            <v>14.1</v>
          </cell>
          <cell r="L101" t="str">
            <v>유니티 랜덤</v>
          </cell>
          <cell r="M101">
            <v>0</v>
          </cell>
          <cell r="N101" t="str">
            <v/>
          </cell>
          <cell r="P101" t="str">
            <v>LowWeaponsShield</v>
          </cell>
          <cell r="Q101">
            <v>1</v>
          </cell>
          <cell r="R101" t="str">
            <v>Shot_LowWeaponsShield</v>
          </cell>
          <cell r="S101" t="str">
            <v>EquipName_LowWeaponsShield</v>
          </cell>
          <cell r="T101" t="str">
            <v>강철 원형 방패</v>
          </cell>
          <cell r="U101">
            <v>1</v>
          </cell>
          <cell r="AG101">
            <v>1</v>
          </cell>
          <cell r="AH101">
            <v>3</v>
          </cell>
          <cell r="AI101">
            <v>1</v>
          </cell>
          <cell r="AJ101">
            <v>1</v>
          </cell>
          <cell r="AK101">
            <v>0</v>
          </cell>
          <cell r="AL101">
            <v>3950</v>
          </cell>
          <cell r="AM101">
            <v>4850</v>
          </cell>
        </row>
        <row r="102">
          <cell r="A102" t="str">
            <v>Equip7002</v>
          </cell>
          <cell r="B102" t="str">
            <v/>
          </cell>
          <cell r="C102" t="str">
            <v>Shield</v>
          </cell>
          <cell r="D102">
            <v>7</v>
          </cell>
          <cell r="E102">
            <v>0</v>
          </cell>
          <cell r="F102">
            <v>0</v>
          </cell>
          <cell r="G102">
            <v>2</v>
          </cell>
          <cell r="H102">
            <v>1</v>
          </cell>
          <cell r="I102">
            <v>1</v>
          </cell>
          <cell r="J102">
            <v>10.85</v>
          </cell>
          <cell r="K102">
            <v>13.5</v>
          </cell>
          <cell r="L102" t="str">
            <v>유니티 랜덤</v>
          </cell>
          <cell r="M102">
            <v>0</v>
          </cell>
          <cell r="N102" t="str">
            <v/>
          </cell>
          <cell r="P102" t="str">
            <v>SkullShield</v>
          </cell>
          <cell r="Q102">
            <v>1</v>
          </cell>
          <cell r="R102" t="str">
            <v>Shot_SkullShield</v>
          </cell>
          <cell r="S102" t="str">
            <v>EquipName_SkullShield</v>
          </cell>
          <cell r="T102" t="str">
            <v>해골 대형 방패</v>
          </cell>
          <cell r="U102">
            <v>1</v>
          </cell>
          <cell r="AG102">
            <v>1</v>
          </cell>
          <cell r="AH102">
            <v>3</v>
          </cell>
          <cell r="AI102">
            <v>1</v>
          </cell>
          <cell r="AJ102">
            <v>1</v>
          </cell>
          <cell r="AK102">
            <v>0</v>
          </cell>
          <cell r="AL102">
            <v>4050</v>
          </cell>
          <cell r="AM102">
            <v>5250</v>
          </cell>
        </row>
        <row r="103">
          <cell r="A103" t="str">
            <v>Equip7101</v>
          </cell>
          <cell r="B103" t="str">
            <v/>
          </cell>
          <cell r="C103" t="str">
            <v>Shield</v>
          </cell>
          <cell r="D103">
            <v>7</v>
          </cell>
          <cell r="E103">
            <v>1</v>
          </cell>
          <cell r="F103">
            <v>1</v>
          </cell>
          <cell r="G103">
            <v>1</v>
          </cell>
          <cell r="H103">
            <v>1</v>
          </cell>
          <cell r="I103">
            <v>1</v>
          </cell>
          <cell r="J103">
            <v>13.35</v>
          </cell>
          <cell r="K103">
            <v>19.95</v>
          </cell>
          <cell r="L103" t="str">
            <v>유니티 랜덤</v>
          </cell>
          <cell r="M103">
            <v>0</v>
          </cell>
          <cell r="N103" t="str">
            <v/>
          </cell>
          <cell r="P103" t="str">
            <v>ElvenShield</v>
          </cell>
          <cell r="Q103">
            <v>1</v>
          </cell>
          <cell r="R103" t="str">
            <v>Shot_ElvenShield</v>
          </cell>
          <cell r="S103" t="str">
            <v>EquipName_ElvenShield</v>
          </cell>
          <cell r="T103" t="str">
            <v>용력의 방패</v>
          </cell>
          <cell r="U103">
            <v>1.4641000000000006</v>
          </cell>
          <cell r="AG103">
            <v>1</v>
          </cell>
          <cell r="AH103">
            <v>3</v>
          </cell>
          <cell r="AI103">
            <v>1</v>
          </cell>
          <cell r="AJ103">
            <v>1</v>
          </cell>
          <cell r="AK103">
            <v>0</v>
          </cell>
          <cell r="AL103">
            <v>11950</v>
          </cell>
          <cell r="AM103">
            <v>14450</v>
          </cell>
        </row>
        <row r="104">
          <cell r="A104" t="str">
            <v>Equip7102</v>
          </cell>
          <cell r="B104" t="str">
            <v/>
          </cell>
          <cell r="C104" t="str">
            <v>Shield</v>
          </cell>
          <cell r="D104">
            <v>7</v>
          </cell>
          <cell r="E104">
            <v>1</v>
          </cell>
          <cell r="F104">
            <v>1</v>
          </cell>
          <cell r="G104">
            <v>2</v>
          </cell>
          <cell r="H104">
            <v>1</v>
          </cell>
          <cell r="I104">
            <v>1</v>
          </cell>
          <cell r="J104">
            <v>12.93</v>
          </cell>
          <cell r="K104">
            <v>19.39</v>
          </cell>
          <cell r="L104" t="str">
            <v>유니티 랜덤</v>
          </cell>
          <cell r="M104">
            <v>0</v>
          </cell>
          <cell r="N104" t="str">
            <v/>
          </cell>
          <cell r="P104" t="str">
            <v>SkeletonShield</v>
          </cell>
          <cell r="Q104">
            <v>1</v>
          </cell>
          <cell r="R104" t="str">
            <v>Shot_SkeletonShield</v>
          </cell>
          <cell r="S104" t="str">
            <v>EquipName_SkeletonShield</v>
          </cell>
          <cell r="T104" t="str">
            <v>스켈레톤 쉴드</v>
          </cell>
          <cell r="U104">
            <v>1.4641000000000006</v>
          </cell>
          <cell r="AG104">
            <v>1</v>
          </cell>
          <cell r="AH104">
            <v>3</v>
          </cell>
          <cell r="AI104">
            <v>1</v>
          </cell>
          <cell r="AJ104">
            <v>1</v>
          </cell>
          <cell r="AK104">
            <v>0</v>
          </cell>
          <cell r="AL104">
            <v>12050</v>
          </cell>
          <cell r="AM104">
            <v>14850</v>
          </cell>
        </row>
        <row r="105">
          <cell r="A105" t="str">
            <v>Equip7201</v>
          </cell>
          <cell r="B105" t="str">
            <v/>
          </cell>
          <cell r="C105" t="str">
            <v>Shield</v>
          </cell>
          <cell r="D105">
            <v>7</v>
          </cell>
          <cell r="E105">
            <v>2</v>
          </cell>
          <cell r="F105">
            <v>2</v>
          </cell>
          <cell r="G105">
            <v>1</v>
          </cell>
          <cell r="H105">
            <v>1</v>
          </cell>
          <cell r="I105">
            <v>2</v>
          </cell>
          <cell r="J105">
            <v>21.64</v>
          </cell>
          <cell r="K105">
            <v>33.299999999999997</v>
          </cell>
          <cell r="L105" t="str">
            <v>유니티 랜덤</v>
          </cell>
          <cell r="M105">
            <v>0</v>
          </cell>
          <cell r="N105" t="str">
            <v/>
          </cell>
          <cell r="P105" t="str">
            <v>ArmoryAngShield</v>
          </cell>
          <cell r="Q105">
            <v>1</v>
          </cell>
          <cell r="R105" t="str">
            <v>Shot_ArmoryAngShield</v>
          </cell>
          <cell r="S105" t="str">
            <v>EquipName_ArmoryAngShield</v>
          </cell>
          <cell r="T105" t="str">
            <v>천사의 방패</v>
          </cell>
          <cell r="U105">
            <v>2.5937424601000023</v>
          </cell>
          <cell r="AG105">
            <v>1</v>
          </cell>
          <cell r="AH105">
            <v>3</v>
          </cell>
          <cell r="AI105">
            <v>1</v>
          </cell>
          <cell r="AJ105">
            <v>1</v>
          </cell>
          <cell r="AK105">
            <v>0</v>
          </cell>
          <cell r="AL105">
            <v>35950</v>
          </cell>
          <cell r="AM105">
            <v>43250</v>
          </cell>
          <cell r="AN105">
            <v>5</v>
          </cell>
          <cell r="AO105">
            <v>7</v>
          </cell>
        </row>
        <row r="106">
          <cell r="A106" t="str">
            <v>Equip7202</v>
          </cell>
          <cell r="B106" t="str">
            <v/>
          </cell>
          <cell r="C106" t="str">
            <v>Shield</v>
          </cell>
          <cell r="D106">
            <v>7</v>
          </cell>
          <cell r="E106">
            <v>2</v>
          </cell>
          <cell r="F106">
            <v>2</v>
          </cell>
          <cell r="G106">
            <v>2</v>
          </cell>
          <cell r="H106">
            <v>1</v>
          </cell>
          <cell r="I106">
            <v>2</v>
          </cell>
          <cell r="J106">
            <v>20.93</v>
          </cell>
          <cell r="K106">
            <v>32.58</v>
          </cell>
          <cell r="L106" t="str">
            <v>유니티 랜덤</v>
          </cell>
          <cell r="M106">
            <v>0</v>
          </cell>
          <cell r="N106" t="str">
            <v/>
          </cell>
          <cell r="P106" t="str">
            <v>ArmorySet53</v>
          </cell>
          <cell r="Q106">
            <v>1</v>
          </cell>
          <cell r="R106" t="str">
            <v>Shot_ArmorySet53</v>
          </cell>
          <cell r="S106" t="str">
            <v>EquipName_ArmorySet53</v>
          </cell>
          <cell r="T106" t="str">
            <v>십자 은도금 방패</v>
          </cell>
          <cell r="U106">
            <v>2.5937424601000023</v>
          </cell>
          <cell r="AG106">
            <v>1</v>
          </cell>
          <cell r="AH106">
            <v>3</v>
          </cell>
          <cell r="AI106">
            <v>1</v>
          </cell>
          <cell r="AJ106">
            <v>1</v>
          </cell>
          <cell r="AK106">
            <v>0</v>
          </cell>
          <cell r="AL106">
            <v>36050</v>
          </cell>
          <cell r="AM106">
            <v>43650</v>
          </cell>
          <cell r="AN106">
            <v>6</v>
          </cell>
          <cell r="AO106">
            <v>8</v>
          </cell>
        </row>
        <row r="107">
          <cell r="A107" t="str">
            <v>Equip7301</v>
          </cell>
          <cell r="B107" t="str">
            <v/>
          </cell>
          <cell r="C107" t="str">
            <v>Shield</v>
          </cell>
          <cell r="D107">
            <v>7</v>
          </cell>
          <cell r="E107">
            <v>3</v>
          </cell>
          <cell r="F107">
            <v>3</v>
          </cell>
          <cell r="G107">
            <v>1</v>
          </cell>
          <cell r="H107">
            <v>1</v>
          </cell>
          <cell r="I107">
            <v>2</v>
          </cell>
          <cell r="J107">
            <v>49.66</v>
          </cell>
          <cell r="K107">
            <v>75.319999999999993</v>
          </cell>
          <cell r="L107" t="str">
            <v>유니티 랜덤</v>
          </cell>
          <cell r="M107">
            <v>0</v>
          </cell>
          <cell r="N107" t="str">
            <v/>
          </cell>
          <cell r="P107" t="str">
            <v>FantasyShield</v>
          </cell>
          <cell r="Q107">
            <v>1</v>
          </cell>
          <cell r="R107" t="str">
            <v>Shot_FantasyShield</v>
          </cell>
          <cell r="S107" t="str">
            <v>EquipName_FantasyShield</v>
          </cell>
          <cell r="T107" t="str">
            <v>고대 주술인의 방패</v>
          </cell>
          <cell r="U107">
            <v>6.1159090448414624</v>
          </cell>
          <cell r="AG107">
            <v>1</v>
          </cell>
          <cell r="AH107">
            <v>3</v>
          </cell>
          <cell r="AI107">
            <v>1</v>
          </cell>
          <cell r="AJ107">
            <v>1</v>
          </cell>
          <cell r="AK107">
            <v>0</v>
          </cell>
          <cell r="AN107">
            <v>15</v>
          </cell>
          <cell r="AO107">
            <v>18</v>
          </cell>
        </row>
        <row r="108">
          <cell r="A108" t="str">
            <v>Equip7302</v>
          </cell>
          <cell r="B108" t="str">
            <v/>
          </cell>
          <cell r="C108" t="str">
            <v>Shield</v>
          </cell>
          <cell r="D108">
            <v>7</v>
          </cell>
          <cell r="E108">
            <v>3</v>
          </cell>
          <cell r="F108">
            <v>3</v>
          </cell>
          <cell r="G108">
            <v>2</v>
          </cell>
          <cell r="H108">
            <v>1</v>
          </cell>
          <cell r="I108">
            <v>2</v>
          </cell>
          <cell r="J108">
            <v>44.21</v>
          </cell>
          <cell r="K108">
            <v>79.14</v>
          </cell>
          <cell r="L108" t="str">
            <v>유니티 랜덤</v>
          </cell>
          <cell r="M108">
            <v>0</v>
          </cell>
          <cell r="N108" t="str">
            <v/>
          </cell>
          <cell r="P108" t="str">
            <v>CelticShield</v>
          </cell>
          <cell r="Q108">
            <v>1</v>
          </cell>
          <cell r="R108" t="str">
            <v>Shot_CelticShield</v>
          </cell>
          <cell r="S108" t="str">
            <v>EquipName_CelticShield</v>
          </cell>
          <cell r="T108" t="str">
            <v>금장 쉴드</v>
          </cell>
          <cell r="U108">
            <v>6.1159090448414624</v>
          </cell>
          <cell r="AG108">
            <v>1</v>
          </cell>
          <cell r="AH108">
            <v>3</v>
          </cell>
          <cell r="AI108">
            <v>1</v>
          </cell>
          <cell r="AJ108">
            <v>1</v>
          </cell>
          <cell r="AK108">
            <v>0</v>
          </cell>
          <cell r="AN108">
            <v>18</v>
          </cell>
          <cell r="AO108">
            <v>21</v>
          </cell>
        </row>
        <row r="109">
          <cell r="A109" t="str">
            <v>Equip7401</v>
          </cell>
          <cell r="B109" t="str">
            <v/>
          </cell>
          <cell r="C109" t="str">
            <v>Shield</v>
          </cell>
          <cell r="D109">
            <v>7</v>
          </cell>
          <cell r="E109">
            <v>4</v>
          </cell>
          <cell r="F109">
            <v>4</v>
          </cell>
          <cell r="G109">
            <v>1</v>
          </cell>
          <cell r="H109">
            <v>1</v>
          </cell>
          <cell r="I109">
            <v>3</v>
          </cell>
          <cell r="J109">
            <v>128.83000000000001</v>
          </cell>
          <cell r="K109">
            <v>176.03</v>
          </cell>
          <cell r="L109" t="str">
            <v>리니어</v>
          </cell>
          <cell r="M109">
            <v>3</v>
          </cell>
          <cell r="N109">
            <v>-20</v>
          </cell>
          <cell r="P109" t="str">
            <v>ArsenalShield</v>
          </cell>
          <cell r="Q109">
            <v>1</v>
          </cell>
          <cell r="R109" t="str">
            <v>Shot_ArsenalShield</v>
          </cell>
          <cell r="S109" t="str">
            <v>EquipName_ArsenalShield</v>
          </cell>
          <cell r="T109" t="str">
            <v>타이탄 쉴드</v>
          </cell>
          <cell r="U109">
            <v>14.420993610649951</v>
          </cell>
          <cell r="AG109">
            <v>3</v>
          </cell>
          <cell r="AH109">
            <v>2</v>
          </cell>
          <cell r="AI109">
            <v>40</v>
          </cell>
          <cell r="AJ109">
            <v>1</v>
          </cell>
          <cell r="AK109">
            <v>0</v>
          </cell>
          <cell r="AN109">
            <v>50</v>
          </cell>
          <cell r="AO109">
            <v>60</v>
          </cell>
          <cell r="AP109">
            <v>80</v>
          </cell>
          <cell r="AQ109">
            <v>96</v>
          </cell>
        </row>
        <row r="110">
          <cell r="A110" t="str">
            <v>Equip7402</v>
          </cell>
          <cell r="B110" t="str">
            <v/>
          </cell>
          <cell r="C110" t="str">
            <v>Shield</v>
          </cell>
          <cell r="D110">
            <v>7</v>
          </cell>
          <cell r="E110">
            <v>4</v>
          </cell>
          <cell r="F110">
            <v>4</v>
          </cell>
          <cell r="G110">
            <v>2</v>
          </cell>
          <cell r="H110">
            <v>1</v>
          </cell>
          <cell r="I110">
            <v>3</v>
          </cell>
          <cell r="J110">
            <v>113.52</v>
          </cell>
          <cell r="K110">
            <v>184.96</v>
          </cell>
          <cell r="L110" t="str">
            <v>리니어</v>
          </cell>
          <cell r="M110">
            <v>3</v>
          </cell>
          <cell r="N110">
            <v>-20</v>
          </cell>
          <cell r="P110" t="str">
            <v>SpikeShield</v>
          </cell>
          <cell r="Q110">
            <v>1</v>
          </cell>
          <cell r="R110" t="str">
            <v>Shot_SpikeShield</v>
          </cell>
          <cell r="S110" t="str">
            <v>EquipName_SpikeShield</v>
          </cell>
          <cell r="T110" t="str">
            <v>스파이크 쉴드</v>
          </cell>
          <cell r="U110">
            <v>14.420993610649951</v>
          </cell>
          <cell r="AG110">
            <v>1</v>
          </cell>
          <cell r="AH110">
            <v>3</v>
          </cell>
          <cell r="AI110">
            <v>1</v>
          </cell>
          <cell r="AJ110">
            <v>1</v>
          </cell>
          <cell r="AK110">
            <v>0</v>
          </cell>
          <cell r="AN110">
            <v>51</v>
          </cell>
          <cell r="AO110">
            <v>61</v>
          </cell>
          <cell r="AP110">
            <v>88</v>
          </cell>
          <cell r="AQ110">
            <v>105</v>
          </cell>
        </row>
        <row r="111">
          <cell r="A111" t="str">
            <v>Equip7403</v>
          </cell>
          <cell r="B111" t="str">
            <v/>
          </cell>
          <cell r="C111" t="str">
            <v>Shield</v>
          </cell>
          <cell r="D111">
            <v>7</v>
          </cell>
          <cell r="E111">
            <v>4</v>
          </cell>
          <cell r="F111">
            <v>5</v>
          </cell>
          <cell r="G111">
            <v>3</v>
          </cell>
          <cell r="H111">
            <v>1</v>
          </cell>
          <cell r="I111">
            <v>3</v>
          </cell>
          <cell r="J111">
            <v>157.76</v>
          </cell>
          <cell r="K111">
            <v>215.56</v>
          </cell>
          <cell r="L111" t="str">
            <v>리니어</v>
          </cell>
          <cell r="M111">
            <v>3</v>
          </cell>
          <cell r="N111">
            <v>-10</v>
          </cell>
          <cell r="P111" t="str">
            <v>ArsenalBigShield</v>
          </cell>
          <cell r="Q111">
            <v>1</v>
          </cell>
          <cell r="R111" t="str">
            <v>Shot_ArsenalBigShield</v>
          </cell>
          <cell r="S111" t="str">
            <v>EquipName_ArsenalBigShield</v>
          </cell>
          <cell r="T111" t="str">
            <v>아다만티움 쉴드</v>
          </cell>
          <cell r="U111">
            <v>19.023558478220203</v>
          </cell>
          <cell r="AG111">
            <v>1</v>
          </cell>
          <cell r="AH111">
            <v>3</v>
          </cell>
          <cell r="AI111">
            <v>1</v>
          </cell>
          <cell r="AJ111">
            <v>1</v>
          </cell>
          <cell r="AK111">
            <v>1</v>
          </cell>
          <cell r="AN111">
            <v>100</v>
          </cell>
          <cell r="AO111">
            <v>120</v>
          </cell>
          <cell r="AP111">
            <v>195</v>
          </cell>
          <cell r="AQ111">
            <v>234</v>
          </cell>
        </row>
        <row r="112">
          <cell r="A112" t="str">
            <v>Equip7404</v>
          </cell>
          <cell r="B112" t="str">
            <v/>
          </cell>
          <cell r="C112" t="str">
            <v>Shield</v>
          </cell>
          <cell r="D112">
            <v>7</v>
          </cell>
          <cell r="E112">
            <v>4</v>
          </cell>
          <cell r="F112">
            <v>5</v>
          </cell>
          <cell r="G112">
            <v>4</v>
          </cell>
          <cell r="H112">
            <v>1</v>
          </cell>
          <cell r="I112">
            <v>3</v>
          </cell>
          <cell r="J112">
            <v>139.02000000000001</v>
          </cell>
          <cell r="K112">
            <v>226.49</v>
          </cell>
          <cell r="L112" t="str">
            <v>리니어</v>
          </cell>
          <cell r="M112">
            <v>3</v>
          </cell>
          <cell r="N112">
            <v>-10</v>
          </cell>
          <cell r="P112" t="str">
            <v>OrcShield</v>
          </cell>
          <cell r="Q112">
            <v>1</v>
          </cell>
          <cell r="R112" t="str">
            <v>Shot_OrcShield</v>
          </cell>
          <cell r="S112" t="str">
            <v>EquipName_OrcShield</v>
          </cell>
          <cell r="T112" t="str">
            <v>거인 마족의 방패</v>
          </cell>
          <cell r="U112">
            <v>19.023558478220203</v>
          </cell>
          <cell r="AG112">
            <v>1</v>
          </cell>
          <cell r="AH112">
            <v>3</v>
          </cell>
          <cell r="AI112">
            <v>1</v>
          </cell>
          <cell r="AJ112">
            <v>1</v>
          </cell>
          <cell r="AK112">
            <v>1</v>
          </cell>
          <cell r="AN112">
            <v>110</v>
          </cell>
          <cell r="AO112">
            <v>132</v>
          </cell>
          <cell r="AP112">
            <v>201</v>
          </cell>
          <cell r="AQ112">
            <v>241</v>
          </cell>
        </row>
        <row r="113">
          <cell r="A113" t="str">
            <v>Equip7405</v>
          </cell>
          <cell r="B113" t="str">
            <v/>
          </cell>
          <cell r="C113" t="str">
            <v>Shield</v>
          </cell>
          <cell r="D113">
            <v>7</v>
          </cell>
          <cell r="E113">
            <v>4</v>
          </cell>
          <cell r="F113">
            <v>6</v>
          </cell>
          <cell r="G113">
            <v>5</v>
          </cell>
          <cell r="H113">
            <v>1</v>
          </cell>
          <cell r="I113">
            <v>3</v>
          </cell>
          <cell r="J113">
            <v>193.2</v>
          </cell>
          <cell r="K113">
            <v>263.97000000000003</v>
          </cell>
          <cell r="L113" t="str">
            <v>리니어</v>
          </cell>
          <cell r="M113">
            <v>3</v>
          </cell>
          <cell r="N113">
            <v>-5</v>
          </cell>
          <cell r="P113" t="str">
            <v>ChainShield</v>
          </cell>
          <cell r="Q113">
            <v>1</v>
          </cell>
          <cell r="R113" t="str">
            <v>Shot_ChainShield</v>
          </cell>
          <cell r="S113" t="str">
            <v>EquipName_ChainShield</v>
          </cell>
          <cell r="T113" t="str">
            <v>체인 쉴드</v>
          </cell>
          <cell r="U113">
            <v>25.095065357147273</v>
          </cell>
          <cell r="AG113">
            <v>1</v>
          </cell>
          <cell r="AH113">
            <v>3</v>
          </cell>
          <cell r="AI113">
            <v>1</v>
          </cell>
          <cell r="AJ113">
            <v>1</v>
          </cell>
          <cell r="AK113">
            <v>2</v>
          </cell>
          <cell r="AN113">
            <v>240</v>
          </cell>
          <cell r="AO113">
            <v>288</v>
          </cell>
          <cell r="AP113">
            <v>620</v>
          </cell>
          <cell r="AQ113">
            <v>744</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AG114">
            <v>0</v>
          </cell>
          <cell r="AH114">
            <v>1</v>
          </cell>
          <cell r="AI114">
            <v>1</v>
          </cell>
          <cell r="AJ114">
            <v>0</v>
          </cell>
          <cell r="AK114">
            <v>99</v>
          </cell>
        </row>
        <row r="115">
          <cell r="A115" t="str">
            <v>Equip8001</v>
          </cell>
          <cell r="B115" t="str">
            <v/>
          </cell>
          <cell r="C115" t="str">
            <v>TwoHanded</v>
          </cell>
          <cell r="D115">
            <v>8</v>
          </cell>
          <cell r="E115">
            <v>0</v>
          </cell>
          <cell r="F115">
            <v>0</v>
          </cell>
          <cell r="G115">
            <v>1</v>
          </cell>
          <cell r="H115">
            <v>0</v>
          </cell>
          <cell r="I115">
            <v>1</v>
          </cell>
          <cell r="J115">
            <v>11.1</v>
          </cell>
          <cell r="K115">
            <v>14.1</v>
          </cell>
          <cell r="L115" t="str">
            <v>유니티 랜덤</v>
          </cell>
          <cell r="M115">
            <v>0</v>
          </cell>
          <cell r="N115" t="str">
            <v/>
          </cell>
          <cell r="P115" t="str">
            <v>TwoHandSeven</v>
          </cell>
          <cell r="Q115">
            <v>1</v>
          </cell>
          <cell r="R115" t="str">
            <v>Shot_TwoHandSeven</v>
          </cell>
          <cell r="S115" t="str">
            <v>EquipName_TwoHandSeven</v>
          </cell>
          <cell r="T115" t="str">
            <v>무늬가 새겨진 양손검</v>
          </cell>
          <cell r="U115">
            <v>1</v>
          </cell>
          <cell r="AG115">
            <v>1</v>
          </cell>
          <cell r="AH115">
            <v>3</v>
          </cell>
          <cell r="AI115">
            <v>1</v>
          </cell>
          <cell r="AJ115">
            <v>1</v>
          </cell>
          <cell r="AK115">
            <v>0</v>
          </cell>
          <cell r="AL115">
            <v>3950</v>
          </cell>
          <cell r="AM115">
            <v>4850</v>
          </cell>
        </row>
        <row r="116">
          <cell r="A116" t="str">
            <v>Equip8002</v>
          </cell>
          <cell r="B116" t="str">
            <v/>
          </cell>
          <cell r="C116" t="str">
            <v>TwoHanded</v>
          </cell>
          <cell r="D116">
            <v>8</v>
          </cell>
          <cell r="E116">
            <v>0</v>
          </cell>
          <cell r="F116">
            <v>0</v>
          </cell>
          <cell r="G116">
            <v>2</v>
          </cell>
          <cell r="H116">
            <v>0</v>
          </cell>
          <cell r="I116">
            <v>1</v>
          </cell>
          <cell r="J116">
            <v>10.85</v>
          </cell>
          <cell r="K116">
            <v>13.5</v>
          </cell>
          <cell r="L116" t="str">
            <v>유니티 랜덤</v>
          </cell>
          <cell r="M116">
            <v>0</v>
          </cell>
          <cell r="N116" t="str">
            <v/>
          </cell>
          <cell r="P116" t="str">
            <v>WeaponVol5</v>
          </cell>
          <cell r="Q116">
            <v>1</v>
          </cell>
          <cell r="R116" t="str">
            <v>Shot_WeaponVol5</v>
          </cell>
          <cell r="S116" t="str">
            <v>EquipName_WeaponVol5</v>
          </cell>
          <cell r="T116" t="str">
            <v>원시적 대검</v>
          </cell>
          <cell r="U116">
            <v>1</v>
          </cell>
          <cell r="AG116">
            <v>1</v>
          </cell>
          <cell r="AH116">
            <v>3</v>
          </cell>
          <cell r="AI116">
            <v>1</v>
          </cell>
          <cell r="AJ116">
            <v>1</v>
          </cell>
          <cell r="AK116">
            <v>0</v>
          </cell>
          <cell r="AL116">
            <v>4050</v>
          </cell>
          <cell r="AM116">
            <v>5250</v>
          </cell>
        </row>
        <row r="117">
          <cell r="A117" t="str">
            <v>Equip8101</v>
          </cell>
          <cell r="B117" t="str">
            <v/>
          </cell>
          <cell r="C117" t="str">
            <v>TwoHanded</v>
          </cell>
          <cell r="D117">
            <v>8</v>
          </cell>
          <cell r="E117">
            <v>1</v>
          </cell>
          <cell r="F117">
            <v>1</v>
          </cell>
          <cell r="G117">
            <v>1</v>
          </cell>
          <cell r="H117">
            <v>0</v>
          </cell>
          <cell r="I117">
            <v>1</v>
          </cell>
          <cell r="J117">
            <v>13.35</v>
          </cell>
          <cell r="K117">
            <v>19.95</v>
          </cell>
          <cell r="L117" t="str">
            <v>유니티 랜덤</v>
          </cell>
          <cell r="M117">
            <v>0</v>
          </cell>
          <cell r="N117" t="str">
            <v/>
          </cell>
          <cell r="P117" t="str">
            <v>StylizedFantasySword</v>
          </cell>
          <cell r="Q117">
            <v>1</v>
          </cell>
          <cell r="R117" t="str">
            <v>Shot_StylizedFantasySword</v>
          </cell>
          <cell r="S117" t="str">
            <v>EquipName_StylizedFantasySword</v>
          </cell>
          <cell r="T117" t="str">
            <v>발열하는 스톤 소드</v>
          </cell>
          <cell r="U117">
            <v>1.4641000000000006</v>
          </cell>
          <cell r="AG117">
            <v>1</v>
          </cell>
          <cell r="AH117">
            <v>4</v>
          </cell>
          <cell r="AI117">
            <v>1</v>
          </cell>
          <cell r="AJ117">
            <v>1</v>
          </cell>
          <cell r="AK117">
            <v>0</v>
          </cell>
          <cell r="AL117">
            <v>11950</v>
          </cell>
          <cell r="AM117">
            <v>14450</v>
          </cell>
        </row>
        <row r="118">
          <cell r="A118" t="str">
            <v>Equip8102</v>
          </cell>
          <cell r="B118" t="str">
            <v/>
          </cell>
          <cell r="C118" t="str">
            <v>TwoHanded</v>
          </cell>
          <cell r="D118">
            <v>8</v>
          </cell>
          <cell r="E118">
            <v>1</v>
          </cell>
          <cell r="F118">
            <v>1</v>
          </cell>
          <cell r="G118">
            <v>2</v>
          </cell>
          <cell r="H118">
            <v>0</v>
          </cell>
          <cell r="I118">
            <v>1</v>
          </cell>
          <cell r="J118">
            <v>12.93</v>
          </cell>
          <cell r="K118">
            <v>19.39</v>
          </cell>
          <cell r="L118" t="str">
            <v>유니티 랜덤</v>
          </cell>
          <cell r="M118">
            <v>0</v>
          </cell>
          <cell r="N118" t="str">
            <v/>
          </cell>
          <cell r="P118" t="str">
            <v>AncientBlade</v>
          </cell>
          <cell r="Q118">
            <v>1</v>
          </cell>
          <cell r="R118" t="str">
            <v>Shot_AncientBlade</v>
          </cell>
          <cell r="S118" t="str">
            <v>EquipName_AncientBlade</v>
          </cell>
          <cell r="T118" t="str">
            <v>고대인의 블레이드</v>
          </cell>
          <cell r="U118">
            <v>1.4641000000000006</v>
          </cell>
          <cell r="AG118">
            <v>1</v>
          </cell>
          <cell r="AH118">
            <v>4</v>
          </cell>
          <cell r="AI118">
            <v>1</v>
          </cell>
          <cell r="AJ118">
            <v>1</v>
          </cell>
          <cell r="AK118">
            <v>0</v>
          </cell>
          <cell r="AL118">
            <v>12050</v>
          </cell>
          <cell r="AM118">
            <v>14850</v>
          </cell>
        </row>
        <row r="119">
          <cell r="A119" t="str">
            <v>Equip8201</v>
          </cell>
          <cell r="B119" t="str">
            <v/>
          </cell>
          <cell r="C119" t="str">
            <v>TwoHanded</v>
          </cell>
          <cell r="D119">
            <v>8</v>
          </cell>
          <cell r="E119">
            <v>2</v>
          </cell>
          <cell r="F119">
            <v>2</v>
          </cell>
          <cell r="G119">
            <v>1</v>
          </cell>
          <cell r="H119">
            <v>0</v>
          </cell>
          <cell r="I119">
            <v>2</v>
          </cell>
          <cell r="J119">
            <v>21.64</v>
          </cell>
          <cell r="K119">
            <v>33.299999999999997</v>
          </cell>
          <cell r="L119" t="str">
            <v>유니티 랜덤</v>
          </cell>
          <cell r="M119">
            <v>0</v>
          </cell>
          <cell r="N119" t="str">
            <v/>
          </cell>
          <cell r="P119" t="str">
            <v>SciFantasySword</v>
          </cell>
          <cell r="Q119">
            <v>1</v>
          </cell>
          <cell r="R119" t="str">
            <v>Shot_SciFantasySword</v>
          </cell>
          <cell r="S119" t="str">
            <v>EquipName_SciFantasySword</v>
          </cell>
          <cell r="T119" t="str">
            <v>붉은 보석 대검</v>
          </cell>
          <cell r="U119">
            <v>2.5937424601000023</v>
          </cell>
          <cell r="AG119">
            <v>1</v>
          </cell>
          <cell r="AH119">
            <v>4</v>
          </cell>
          <cell r="AI119">
            <v>1</v>
          </cell>
          <cell r="AJ119">
            <v>1</v>
          </cell>
          <cell r="AK119">
            <v>0</v>
          </cell>
          <cell r="AL119">
            <v>35950</v>
          </cell>
          <cell r="AM119">
            <v>43250</v>
          </cell>
          <cell r="AN119">
            <v>5</v>
          </cell>
          <cell r="AO119">
            <v>7</v>
          </cell>
        </row>
        <row r="120">
          <cell r="A120" t="str">
            <v>Equip8202</v>
          </cell>
          <cell r="B120" t="str">
            <v/>
          </cell>
          <cell r="C120" t="str">
            <v>TwoHanded</v>
          </cell>
          <cell r="D120">
            <v>8</v>
          </cell>
          <cell r="E120">
            <v>2</v>
          </cell>
          <cell r="F120">
            <v>2</v>
          </cell>
          <cell r="G120">
            <v>2</v>
          </cell>
          <cell r="H120">
            <v>0</v>
          </cell>
          <cell r="I120">
            <v>2</v>
          </cell>
          <cell r="J120">
            <v>20.93</v>
          </cell>
          <cell r="K120">
            <v>32.58</v>
          </cell>
          <cell r="L120" t="str">
            <v>유니티 랜덤</v>
          </cell>
          <cell r="M120">
            <v>0</v>
          </cell>
          <cell r="N120" t="str">
            <v/>
          </cell>
          <cell r="P120" t="str">
            <v>StormBringer</v>
          </cell>
          <cell r="Q120">
            <v>1</v>
          </cell>
          <cell r="R120" t="str">
            <v>Shot_StormBringer</v>
          </cell>
          <cell r="S120" t="str">
            <v>EquipName_StormBringer</v>
          </cell>
          <cell r="T120" t="str">
            <v>선분홍 모래검</v>
          </cell>
          <cell r="U120">
            <v>2.5937424601000023</v>
          </cell>
          <cell r="AG120">
            <v>1</v>
          </cell>
          <cell r="AH120">
            <v>4</v>
          </cell>
          <cell r="AI120">
            <v>1</v>
          </cell>
          <cell r="AJ120">
            <v>1</v>
          </cell>
          <cell r="AK120">
            <v>0</v>
          </cell>
          <cell r="AL120">
            <v>36050</v>
          </cell>
          <cell r="AM120">
            <v>43650</v>
          </cell>
          <cell r="AN120">
            <v>6</v>
          </cell>
          <cell r="AO120">
            <v>8</v>
          </cell>
        </row>
        <row r="121">
          <cell r="A121" t="str">
            <v>Equip8301</v>
          </cell>
          <cell r="B121" t="str">
            <v/>
          </cell>
          <cell r="C121" t="str">
            <v>TwoHanded</v>
          </cell>
          <cell r="D121">
            <v>8</v>
          </cell>
          <cell r="E121">
            <v>3</v>
          </cell>
          <cell r="F121">
            <v>3</v>
          </cell>
          <cell r="G121">
            <v>1</v>
          </cell>
          <cell r="H121">
            <v>0</v>
          </cell>
          <cell r="I121">
            <v>2</v>
          </cell>
          <cell r="J121">
            <v>49.66</v>
          </cell>
          <cell r="K121">
            <v>75.319999999999993</v>
          </cell>
          <cell r="L121" t="str">
            <v>유니티 랜덤</v>
          </cell>
          <cell r="M121">
            <v>0</v>
          </cell>
          <cell r="N121" t="str">
            <v/>
          </cell>
          <cell r="P121" t="str">
            <v>FullMetalSword</v>
          </cell>
          <cell r="Q121">
            <v>1</v>
          </cell>
          <cell r="R121" t="str">
            <v>Shot_FullMetalSword</v>
          </cell>
          <cell r="S121" t="str">
            <v>EquipName_FullMetalSword</v>
          </cell>
          <cell r="T121" t="str">
            <v>풀메탈 소드</v>
          </cell>
          <cell r="U121">
            <v>6.1159090448414624</v>
          </cell>
          <cell r="AG121">
            <v>1</v>
          </cell>
          <cell r="AH121">
            <v>4</v>
          </cell>
          <cell r="AI121">
            <v>1</v>
          </cell>
          <cell r="AJ121">
            <v>1</v>
          </cell>
          <cell r="AK121">
            <v>0</v>
          </cell>
          <cell r="AN121">
            <v>15</v>
          </cell>
          <cell r="AO121">
            <v>18</v>
          </cell>
        </row>
        <row r="122">
          <cell r="A122" t="str">
            <v>Equip8302</v>
          </cell>
          <cell r="B122" t="str">
            <v/>
          </cell>
          <cell r="C122" t="str">
            <v>TwoHanded</v>
          </cell>
          <cell r="D122">
            <v>8</v>
          </cell>
          <cell r="E122">
            <v>3</v>
          </cell>
          <cell r="F122">
            <v>3</v>
          </cell>
          <cell r="G122">
            <v>2</v>
          </cell>
          <cell r="H122">
            <v>0</v>
          </cell>
          <cell r="I122">
            <v>2</v>
          </cell>
          <cell r="J122">
            <v>44.21</v>
          </cell>
          <cell r="K122">
            <v>79.14</v>
          </cell>
          <cell r="L122" t="str">
            <v>유니티 랜덤</v>
          </cell>
          <cell r="M122">
            <v>0</v>
          </cell>
          <cell r="N122" t="str">
            <v/>
          </cell>
          <cell r="P122" t="str">
            <v>HeavySword</v>
          </cell>
          <cell r="Q122">
            <v>1</v>
          </cell>
          <cell r="R122" t="str">
            <v>Shot_HeavySword</v>
          </cell>
          <cell r="S122" t="str">
            <v>EquipName_HeavySword</v>
          </cell>
          <cell r="T122" t="str">
            <v>강철 칼날 대검</v>
          </cell>
          <cell r="U122">
            <v>6.1159090448414624</v>
          </cell>
          <cell r="AG122">
            <v>1</v>
          </cell>
          <cell r="AH122">
            <v>4</v>
          </cell>
          <cell r="AI122">
            <v>1</v>
          </cell>
          <cell r="AJ122">
            <v>1</v>
          </cell>
          <cell r="AK122">
            <v>0</v>
          </cell>
          <cell r="AN122">
            <v>18</v>
          </cell>
          <cell r="AO122">
            <v>21</v>
          </cell>
        </row>
        <row r="123">
          <cell r="A123" t="str">
            <v>Equip8401</v>
          </cell>
          <cell r="B123" t="str">
            <v/>
          </cell>
          <cell r="C123" t="str">
            <v>TwoHanded</v>
          </cell>
          <cell r="D123">
            <v>8</v>
          </cell>
          <cell r="E123">
            <v>4</v>
          </cell>
          <cell r="F123">
            <v>4</v>
          </cell>
          <cell r="G123">
            <v>1</v>
          </cell>
          <cell r="H123">
            <v>0</v>
          </cell>
          <cell r="I123">
            <v>3</v>
          </cell>
          <cell r="J123">
            <v>128.83000000000001</v>
          </cell>
          <cell r="K123">
            <v>176.03</v>
          </cell>
          <cell r="L123" t="str">
            <v>리니어</v>
          </cell>
          <cell r="M123">
            <v>3</v>
          </cell>
          <cell r="N123">
            <v>-20</v>
          </cell>
          <cell r="P123" t="str">
            <v>FrozenNightSword</v>
          </cell>
          <cell r="Q123">
            <v>1</v>
          </cell>
          <cell r="R123" t="str">
            <v>Shot_FrozenNightSword</v>
          </cell>
          <cell r="S123" t="str">
            <v>EquipName_FrozenNightSword</v>
          </cell>
          <cell r="T123" t="str">
            <v>얼어붙은 밤</v>
          </cell>
          <cell r="U123">
            <v>14.420993610649951</v>
          </cell>
          <cell r="AG123">
            <v>1</v>
          </cell>
          <cell r="AH123">
            <v>4</v>
          </cell>
          <cell r="AI123">
            <v>1</v>
          </cell>
          <cell r="AJ123">
            <v>1</v>
          </cell>
          <cell r="AK123">
            <v>0</v>
          </cell>
          <cell r="AN123">
            <v>50</v>
          </cell>
          <cell r="AO123">
            <v>60</v>
          </cell>
          <cell r="AP123">
            <v>80</v>
          </cell>
          <cell r="AQ123">
            <v>96</v>
          </cell>
        </row>
        <row r="124">
          <cell r="A124" t="str">
            <v>Equip8402</v>
          </cell>
          <cell r="B124" t="str">
            <v/>
          </cell>
          <cell r="C124" t="str">
            <v>TwoHanded</v>
          </cell>
          <cell r="D124">
            <v>8</v>
          </cell>
          <cell r="E124">
            <v>4</v>
          </cell>
          <cell r="F124">
            <v>4</v>
          </cell>
          <cell r="G124">
            <v>2</v>
          </cell>
          <cell r="H124">
            <v>0</v>
          </cell>
          <cell r="I124">
            <v>3</v>
          </cell>
          <cell r="J124">
            <v>113.52</v>
          </cell>
          <cell r="K124">
            <v>184.96</v>
          </cell>
          <cell r="L124" t="str">
            <v>리니어</v>
          </cell>
          <cell r="M124">
            <v>3</v>
          </cell>
          <cell r="N124">
            <v>-20</v>
          </cell>
          <cell r="P124" t="str">
            <v>DarkNpcSword</v>
          </cell>
          <cell r="Q124">
            <v>1</v>
          </cell>
          <cell r="R124" t="str">
            <v>Shot_DarkNpcSword</v>
          </cell>
          <cell r="S124" t="str">
            <v>EquipName_DarkNpcSword</v>
          </cell>
          <cell r="T124" t="str">
            <v>영혼분쇄기</v>
          </cell>
          <cell r="U124">
            <v>14.420993610649951</v>
          </cell>
          <cell r="AG124">
            <v>1</v>
          </cell>
          <cell r="AH124">
            <v>4</v>
          </cell>
          <cell r="AI124">
            <v>1</v>
          </cell>
          <cell r="AJ124">
            <v>1</v>
          </cell>
          <cell r="AK124">
            <v>0</v>
          </cell>
          <cell r="AN124">
            <v>51</v>
          </cell>
          <cell r="AO124">
            <v>61</v>
          </cell>
          <cell r="AP124">
            <v>88</v>
          </cell>
          <cell r="AQ124">
            <v>105</v>
          </cell>
        </row>
        <row r="125">
          <cell r="A125" t="str">
            <v>Equip8403</v>
          </cell>
          <cell r="B125" t="str">
            <v/>
          </cell>
          <cell r="C125" t="str">
            <v>TwoHanded</v>
          </cell>
          <cell r="D125">
            <v>8</v>
          </cell>
          <cell r="E125">
            <v>4</v>
          </cell>
          <cell r="F125">
            <v>5</v>
          </cell>
          <cell r="G125">
            <v>3</v>
          </cell>
          <cell r="H125">
            <v>0</v>
          </cell>
          <cell r="I125">
            <v>3</v>
          </cell>
          <cell r="J125">
            <v>157.76</v>
          </cell>
          <cell r="K125">
            <v>215.56</v>
          </cell>
          <cell r="L125" t="str">
            <v>리니어</v>
          </cell>
          <cell r="M125">
            <v>3</v>
          </cell>
          <cell r="N125">
            <v>-10</v>
          </cell>
          <cell r="P125" t="str">
            <v>MorfusSword</v>
          </cell>
          <cell r="Q125">
            <v>1</v>
          </cell>
          <cell r="R125" t="str">
            <v>Shot_MorfusSword</v>
          </cell>
          <cell r="S125" t="str">
            <v>EquipName_MorfusSword</v>
          </cell>
          <cell r="T125" t="str">
            <v>모푸스의 검</v>
          </cell>
          <cell r="U125">
            <v>19.023558478220203</v>
          </cell>
          <cell r="AG125">
            <v>1</v>
          </cell>
          <cell r="AH125">
            <v>4</v>
          </cell>
          <cell r="AI125">
            <v>1</v>
          </cell>
          <cell r="AJ125">
            <v>1</v>
          </cell>
          <cell r="AK125">
            <v>1</v>
          </cell>
          <cell r="AN125">
            <v>100</v>
          </cell>
          <cell r="AO125">
            <v>120</v>
          </cell>
          <cell r="AP125">
            <v>195</v>
          </cell>
          <cell r="AQ125">
            <v>234</v>
          </cell>
        </row>
        <row r="126">
          <cell r="A126" t="str">
            <v>Equip8404</v>
          </cell>
          <cell r="B126" t="str">
            <v/>
          </cell>
          <cell r="C126" t="str">
            <v>TwoHanded</v>
          </cell>
          <cell r="D126">
            <v>8</v>
          </cell>
          <cell r="E126">
            <v>4</v>
          </cell>
          <cell r="F126">
            <v>5</v>
          </cell>
          <cell r="G126">
            <v>4</v>
          </cell>
          <cell r="H126">
            <v>0</v>
          </cell>
          <cell r="I126">
            <v>3</v>
          </cell>
          <cell r="J126">
            <v>139.02000000000001</v>
          </cell>
          <cell r="K126">
            <v>226.49</v>
          </cell>
          <cell r="L126" t="str">
            <v>리니어</v>
          </cell>
          <cell r="M126">
            <v>3</v>
          </cell>
          <cell r="N126">
            <v>-10</v>
          </cell>
          <cell r="P126" t="str">
            <v>JimHdSword2</v>
          </cell>
          <cell r="Q126">
            <v>1</v>
          </cell>
          <cell r="R126" t="str">
            <v>Shot_JimHdSword2</v>
          </cell>
          <cell r="S126" t="str">
            <v>EquipName_JimHdSword2</v>
          </cell>
          <cell r="T126" t="str">
            <v>드래곤 스킨 대검</v>
          </cell>
          <cell r="U126">
            <v>19.023558478220203</v>
          </cell>
          <cell r="AG126">
            <v>1</v>
          </cell>
          <cell r="AH126">
            <v>4</v>
          </cell>
          <cell r="AI126">
            <v>1</v>
          </cell>
          <cell r="AJ126">
            <v>1</v>
          </cell>
          <cell r="AK126">
            <v>1</v>
          </cell>
          <cell r="AN126">
            <v>110</v>
          </cell>
          <cell r="AO126">
            <v>132</v>
          </cell>
          <cell r="AP126">
            <v>201</v>
          </cell>
          <cell r="AQ126">
            <v>241</v>
          </cell>
        </row>
        <row r="127">
          <cell r="A127" t="str">
            <v>Equip8405</v>
          </cell>
          <cell r="B127" t="str">
            <v/>
          </cell>
          <cell r="C127" t="str">
            <v>TwoHanded</v>
          </cell>
          <cell r="D127">
            <v>8</v>
          </cell>
          <cell r="E127">
            <v>4</v>
          </cell>
          <cell r="F127">
            <v>6</v>
          </cell>
          <cell r="G127">
            <v>5</v>
          </cell>
          <cell r="H127">
            <v>0</v>
          </cell>
          <cell r="I127">
            <v>3</v>
          </cell>
          <cell r="J127">
            <v>193.2</v>
          </cell>
          <cell r="K127">
            <v>263.97000000000003</v>
          </cell>
          <cell r="L127" t="str">
            <v>리니어</v>
          </cell>
          <cell r="M127">
            <v>3</v>
          </cell>
          <cell r="N127">
            <v>-5</v>
          </cell>
          <cell r="P127" t="str">
            <v>ArsenalBigSword</v>
          </cell>
          <cell r="Q127">
            <v>1</v>
          </cell>
          <cell r="R127" t="str">
            <v>Shot_ArsenalBigSword</v>
          </cell>
          <cell r="S127" t="str">
            <v>EquipName_ArsenalBigSword</v>
          </cell>
          <cell r="T127" t="str">
            <v>마신을 죽인 검</v>
          </cell>
          <cell r="U127">
            <v>25.095065357147273</v>
          </cell>
          <cell r="AG127">
            <v>1</v>
          </cell>
          <cell r="AH127">
            <v>4</v>
          </cell>
          <cell r="AI127">
            <v>1</v>
          </cell>
          <cell r="AJ127">
            <v>1</v>
          </cell>
          <cell r="AK127">
            <v>2</v>
          </cell>
          <cell r="AN127">
            <v>240</v>
          </cell>
          <cell r="AO127">
            <v>288</v>
          </cell>
          <cell r="AP127">
            <v>620</v>
          </cell>
          <cell r="AQ127">
            <v>744</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AG128">
            <v>0</v>
          </cell>
          <cell r="AH128">
            <v>1</v>
          </cell>
          <cell r="AI128">
            <v>1</v>
          </cell>
          <cell r="AJ128">
            <v>0</v>
          </cell>
          <cell r="AK128">
            <v>99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prefabAddress|String</v>
          </cell>
          <cell r="Y1" t="str">
            <v>중복카운트</v>
          </cell>
          <cell r="Z1" t="str">
            <v>portraitAddress|String</v>
          </cell>
          <cell r="AA1" t="str">
            <v>targetingSphereRadius|Float</v>
          </cell>
          <cell r="AB1" t="str">
            <v>flying|Bool</v>
          </cell>
          <cell r="AC1" t="str">
            <v>orderIndex|Int</v>
          </cell>
          <cell r="AD1" t="str">
            <v>제외사유</v>
          </cell>
          <cell r="AE1" t="str">
            <v>업데이트순번</v>
          </cell>
          <cell r="AF1" t="str">
            <v>charGachaWeight|Float</v>
          </cell>
          <cell r="AG1" t="str">
            <v>baseStr|Int</v>
          </cell>
          <cell r="AH1" t="str">
            <v>baseDex|Int</v>
          </cell>
          <cell r="AI1" t="str">
            <v>baseInt|Int</v>
          </cell>
          <cell r="AJ1" t="str">
            <v>baseVit|Int</v>
          </cell>
          <cell r="AK1" t="str">
            <v>trainingHp|Float</v>
          </cell>
          <cell r="AL1" t="str">
            <v>trainingAtk|Float</v>
          </cell>
          <cell r="AM1" t="str">
            <v>trainingMin|Int</v>
          </cell>
          <cell r="AN1" t="str">
            <v>trainingMax|Int</v>
          </cell>
          <cell r="AO1">
            <v>245</v>
          </cell>
          <cell r="AP1" t="str">
            <v>현질시평균일수</v>
          </cell>
          <cell r="AQ1" t="str">
            <v>표준 DI pr Min</v>
          </cell>
          <cell r="AR1" t="str">
            <v>표준 DI pr Max</v>
          </cell>
          <cell r="AS1" t="str">
            <v>표준 DI pp Min</v>
          </cell>
          <cell r="AT1" t="str">
            <v>표준 DI pp Max</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0.95035999999999998</v>
          </cell>
          <cell r="P2">
            <v>0.70599999999999996</v>
          </cell>
          <cell r="Q2">
            <v>1</v>
          </cell>
          <cell r="R2">
            <v>0.95035999999999998</v>
          </cell>
          <cell r="S2">
            <v>1.3461189801699718</v>
          </cell>
          <cell r="T2">
            <v>3.5</v>
          </cell>
          <cell r="U2">
            <v>0</v>
          </cell>
          <cell r="V2">
            <v>150</v>
          </cell>
          <cell r="W2">
            <v>0</v>
          </cell>
          <cell r="X2" t="str">
            <v>Ganfaul</v>
          </cell>
          <cell r="Y2">
            <v>1</v>
          </cell>
          <cell r="Z2" t="str">
            <v>Portrait_Ganfaul</v>
          </cell>
          <cell r="AA2">
            <v>0.05</v>
          </cell>
          <cell r="AB2" t="b">
            <v>0</v>
          </cell>
          <cell r="AC2">
            <v>1</v>
          </cell>
          <cell r="AE2">
            <v>0</v>
          </cell>
          <cell r="AF2">
            <v>1</v>
          </cell>
          <cell r="AG2">
            <v>13</v>
          </cell>
          <cell r="AH2">
            <v>11</v>
          </cell>
          <cell r="AI2">
            <v>9</v>
          </cell>
          <cell r="AJ2">
            <v>10</v>
          </cell>
          <cell r="AK2">
            <v>0.24149999999999999</v>
          </cell>
          <cell r="AL2">
            <v>0.15240000000000001</v>
          </cell>
          <cell r="AM2">
            <v>119</v>
          </cell>
          <cell r="AN2">
            <v>151</v>
          </cell>
          <cell r="AO2">
            <v>74.074074074074076</v>
          </cell>
          <cell r="AP2">
            <v>18.518518518518519</v>
          </cell>
          <cell r="AQ2">
            <v>720</v>
          </cell>
          <cell r="AR2">
            <v>740</v>
          </cell>
          <cell r="AS2">
            <v>1340</v>
          </cell>
          <cell r="AT2">
            <v>1390</v>
          </cell>
        </row>
        <row r="3">
          <cell r="A3" t="str">
            <v>Actor1002</v>
          </cell>
          <cell r="B3">
            <v>2</v>
          </cell>
          <cell r="C3" t="str">
            <v>CharName_KeepSeries</v>
          </cell>
          <cell r="D3" t="str">
            <v>CharStory_KeepSeries</v>
          </cell>
          <cell r="E3" t="str">
            <v>CharDesc_KeepSeries</v>
          </cell>
          <cell r="F3" t="str">
            <v>CharUltimate_KeepSeries</v>
          </cell>
          <cell r="G3" t="str">
            <v>킵시리즈</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0.45337500000000003</v>
          </cell>
          <cell r="P3">
            <v>0.81100000000000005</v>
          </cell>
          <cell r="Q3">
            <v>1.7</v>
          </cell>
          <cell r="R3">
            <v>0.77073750000000008</v>
          </cell>
          <cell r="S3">
            <v>0.95035450061652282</v>
          </cell>
          <cell r="T3">
            <v>3.5</v>
          </cell>
          <cell r="U3">
            <v>1</v>
          </cell>
          <cell r="V3">
            <v>130</v>
          </cell>
          <cell r="W3">
            <v>0</v>
          </cell>
          <cell r="X3" t="str">
            <v>KeepSeries</v>
          </cell>
          <cell r="Y3">
            <v>1</v>
          </cell>
          <cell r="Z3" t="str">
            <v>Portrait_KeepSeries</v>
          </cell>
          <cell r="AA3">
            <v>0.25</v>
          </cell>
          <cell r="AB3" t="b">
            <v>0</v>
          </cell>
          <cell r="AC3">
            <v>45</v>
          </cell>
          <cell r="AE3">
            <v>0</v>
          </cell>
          <cell r="AF3">
            <v>1</v>
          </cell>
          <cell r="AG3">
            <v>9</v>
          </cell>
          <cell r="AH3">
            <v>12</v>
          </cell>
          <cell r="AI3">
            <v>10</v>
          </cell>
          <cell r="AJ3">
            <v>8</v>
          </cell>
          <cell r="AK3">
            <v>0.16470000000000001</v>
          </cell>
          <cell r="AL3">
            <v>0.1024</v>
          </cell>
          <cell r="AM3">
            <v>151</v>
          </cell>
          <cell r="AN3">
            <v>245</v>
          </cell>
          <cell r="AO3">
            <v>50.505050505050505</v>
          </cell>
          <cell r="AP3">
            <v>12.626262626262626</v>
          </cell>
          <cell r="AQ3">
            <v>80</v>
          </cell>
          <cell r="AR3">
            <v>100</v>
          </cell>
          <cell r="AS3">
            <v>120</v>
          </cell>
          <cell r="AT3">
            <v>170</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초월하는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0.20976000000000003</v>
          </cell>
          <cell r="P4">
            <v>0.624</v>
          </cell>
          <cell r="Q4">
            <v>5</v>
          </cell>
          <cell r="R4">
            <v>1.0488000000000002</v>
          </cell>
          <cell r="S4">
            <v>1.680769230769231</v>
          </cell>
          <cell r="T4">
            <v>3.5</v>
          </cell>
          <cell r="U4">
            <v>2</v>
          </cell>
          <cell r="V4">
            <v>125</v>
          </cell>
          <cell r="W4">
            <v>8.5</v>
          </cell>
          <cell r="X4" t="str">
            <v>BigBatSuccubus</v>
          </cell>
          <cell r="Y4">
            <v>1</v>
          </cell>
          <cell r="Z4" t="str">
            <v>Portrait_BigBatSuccubus</v>
          </cell>
          <cell r="AA4">
            <v>0.15</v>
          </cell>
          <cell r="AB4" t="b">
            <v>0</v>
          </cell>
          <cell r="AC4">
            <v>27</v>
          </cell>
          <cell r="AE4">
            <v>0</v>
          </cell>
          <cell r="AF4">
            <v>1</v>
          </cell>
          <cell r="AG4">
            <v>11</v>
          </cell>
          <cell r="AH4">
            <v>10</v>
          </cell>
          <cell r="AI4">
            <v>11</v>
          </cell>
          <cell r="AJ4">
            <v>9</v>
          </cell>
          <cell r="AK4">
            <v>0.20150000000000001</v>
          </cell>
          <cell r="AL4">
            <v>0.13239999999999999</v>
          </cell>
          <cell r="AM4">
            <v>125</v>
          </cell>
          <cell r="AN4">
            <v>204</v>
          </cell>
          <cell r="AO4">
            <v>60.790273556231</v>
          </cell>
          <cell r="AP4">
            <v>15.19756838905775</v>
          </cell>
          <cell r="AQ4">
            <v>230</v>
          </cell>
          <cell r="AR4">
            <v>250</v>
          </cell>
          <cell r="AS4">
            <v>620</v>
          </cell>
          <cell r="AT4">
            <v>670</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0.93</v>
          </cell>
          <cell r="M5">
            <v>1.25</v>
          </cell>
          <cell r="N5">
            <v>0.3</v>
          </cell>
          <cell r="O5">
            <v>0.375</v>
          </cell>
          <cell r="P5">
            <v>0.95</v>
          </cell>
          <cell r="Q5">
            <v>3.4</v>
          </cell>
          <cell r="R5">
            <v>1.2749999999999999</v>
          </cell>
          <cell r="S5">
            <v>1.3421052631578947</v>
          </cell>
          <cell r="T5">
            <v>3.5</v>
          </cell>
          <cell r="U5">
            <v>0</v>
          </cell>
          <cell r="V5">
            <v>125</v>
          </cell>
          <cell r="W5">
            <v>5</v>
          </cell>
          <cell r="X5" t="str">
            <v>Bei</v>
          </cell>
          <cell r="Y5">
            <v>1</v>
          </cell>
          <cell r="Z5" t="str">
            <v>Portrait_Bei</v>
          </cell>
          <cell r="AA5">
            <v>0.2</v>
          </cell>
          <cell r="AB5" t="b">
            <v>0</v>
          </cell>
          <cell r="AC5">
            <v>22</v>
          </cell>
          <cell r="AE5">
            <v>0</v>
          </cell>
          <cell r="AF5">
            <v>1</v>
          </cell>
          <cell r="AG5">
            <v>10</v>
          </cell>
          <cell r="AH5">
            <v>10</v>
          </cell>
          <cell r="AI5">
            <v>10</v>
          </cell>
          <cell r="AJ5">
            <v>10</v>
          </cell>
          <cell r="AK5">
            <v>0.24149999999999999</v>
          </cell>
          <cell r="AL5">
            <v>0.15240000000000001</v>
          </cell>
          <cell r="AM5">
            <v>119</v>
          </cell>
          <cell r="AN5">
            <v>151</v>
          </cell>
          <cell r="AO5">
            <v>74.074074074074076</v>
          </cell>
          <cell r="AP5">
            <v>18.518518518518519</v>
          </cell>
          <cell r="AQ5">
            <v>230</v>
          </cell>
          <cell r="AR5">
            <v>250</v>
          </cell>
          <cell r="AS5">
            <v>620</v>
          </cell>
          <cell r="AT5">
            <v>670</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0.38445999999999997</v>
          </cell>
          <cell r="P6">
            <v>0.73199999999999998</v>
          </cell>
          <cell r="Q6">
            <v>4</v>
          </cell>
          <cell r="R6">
            <v>1.5378399999999999</v>
          </cell>
          <cell r="S6">
            <v>2.1008743169398905</v>
          </cell>
          <cell r="T6">
            <v>2.8</v>
          </cell>
          <cell r="U6">
            <v>1</v>
          </cell>
          <cell r="V6">
            <v>125</v>
          </cell>
          <cell r="W6">
            <v>7.5</v>
          </cell>
          <cell r="X6" t="str">
            <v>JellyFishGirl</v>
          </cell>
          <cell r="Y6">
            <v>1</v>
          </cell>
          <cell r="Z6" t="str">
            <v>Portrait_JellyFishGirl</v>
          </cell>
          <cell r="AA6">
            <v>0</v>
          </cell>
          <cell r="AB6" t="b">
            <v>0</v>
          </cell>
          <cell r="AC6">
            <v>47</v>
          </cell>
          <cell r="AE6">
            <v>0</v>
          </cell>
          <cell r="AF6">
            <v>1</v>
          </cell>
          <cell r="AG6">
            <v>9</v>
          </cell>
          <cell r="AH6">
            <v>9</v>
          </cell>
          <cell r="AI6">
            <v>11</v>
          </cell>
          <cell r="AJ6">
            <v>8</v>
          </cell>
          <cell r="AK6">
            <v>0.15179999999999999</v>
          </cell>
          <cell r="AL6">
            <v>0.12239999999999999</v>
          </cell>
          <cell r="AM6">
            <v>145</v>
          </cell>
          <cell r="AN6">
            <v>234</v>
          </cell>
          <cell r="AO6">
            <v>52.770448548812666</v>
          </cell>
          <cell r="AP6">
            <v>13.192612137203167</v>
          </cell>
          <cell r="AQ6">
            <v>80</v>
          </cell>
          <cell r="AR6">
            <v>100</v>
          </cell>
          <cell r="AS6">
            <v>120</v>
          </cell>
          <cell r="AT6">
            <v>170</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t="str">
            <v>QueryChan</v>
          </cell>
          <cell r="Y7">
            <v>1</v>
          </cell>
          <cell r="Z7" t="str">
            <v>Portrait_QueryChan</v>
          </cell>
          <cell r="AA7">
            <v>0.05</v>
          </cell>
          <cell r="AB7" t="b">
            <v>0</v>
          </cell>
          <cell r="AD7" t="str">
            <v>저작권이슈</v>
          </cell>
          <cell r="AE7">
            <v>99999</v>
          </cell>
          <cell r="AG7">
            <v>10</v>
          </cell>
          <cell r="AH7">
            <v>10</v>
          </cell>
          <cell r="AI7">
            <v>10</v>
          </cell>
          <cell r="AJ7">
            <v>10</v>
          </cell>
          <cell r="AK7">
            <v>0.24149999999999999</v>
          </cell>
          <cell r="AL7">
            <v>0.15240000000000001</v>
          </cell>
          <cell r="AM7">
            <v>119</v>
          </cell>
          <cell r="AN7">
            <v>151</v>
          </cell>
          <cell r="AO7">
            <v>74.074074074074076</v>
          </cell>
          <cell r="AP7">
            <v>18.518518518518519</v>
          </cell>
          <cell r="AQ7">
            <v>99999</v>
          </cell>
          <cell r="AR7">
            <v>100019</v>
          </cell>
          <cell r="AS7">
            <v>99999</v>
          </cell>
          <cell r="AT7">
            <v>100049</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1</v>
          </cell>
          <cell r="M8">
            <v>1</v>
          </cell>
          <cell r="N8">
            <v>0.55000000000000004</v>
          </cell>
          <cell r="O8">
            <v>0.55000000000000004</v>
          </cell>
          <cell r="P8">
            <v>0.75</v>
          </cell>
          <cell r="Q8">
            <v>1.9</v>
          </cell>
          <cell r="R8">
            <v>1.0449999999999999</v>
          </cell>
          <cell r="S8">
            <v>1.3933333333333333</v>
          </cell>
          <cell r="T8">
            <v>3.5</v>
          </cell>
          <cell r="U8">
            <v>0</v>
          </cell>
          <cell r="V8">
            <v>125</v>
          </cell>
          <cell r="W8">
            <v>0</v>
          </cell>
          <cell r="X8" t="str">
            <v>EarthMage</v>
          </cell>
          <cell r="Y8">
            <v>1</v>
          </cell>
          <cell r="Z8" t="str">
            <v>Portrait_EarthMage</v>
          </cell>
          <cell r="AA8">
            <v>0.05</v>
          </cell>
          <cell r="AB8" t="b">
            <v>0</v>
          </cell>
          <cell r="AC8">
            <v>43</v>
          </cell>
          <cell r="AE8">
            <v>0</v>
          </cell>
          <cell r="AF8">
            <v>1</v>
          </cell>
          <cell r="AG8">
            <v>10</v>
          </cell>
          <cell r="AH8">
            <v>10</v>
          </cell>
          <cell r="AI8">
            <v>10</v>
          </cell>
          <cell r="AJ8">
            <v>10</v>
          </cell>
          <cell r="AK8">
            <v>0.24149999999999999</v>
          </cell>
          <cell r="AL8">
            <v>0.15240000000000001</v>
          </cell>
          <cell r="AM8">
            <v>119</v>
          </cell>
          <cell r="AN8">
            <v>151</v>
          </cell>
          <cell r="AO8">
            <v>74.074074074074076</v>
          </cell>
          <cell r="AP8">
            <v>18.518518518518519</v>
          </cell>
          <cell r="AQ8">
            <v>80</v>
          </cell>
          <cell r="AR8">
            <v>100</v>
          </cell>
          <cell r="AS8">
            <v>120</v>
          </cell>
          <cell r="AT8">
            <v>170</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1</v>
          </cell>
          <cell r="M9">
            <v>1</v>
          </cell>
          <cell r="N9">
            <v>0.55000000000000004</v>
          </cell>
          <cell r="O9">
            <v>0.55000000000000004</v>
          </cell>
          <cell r="P9">
            <v>0.75</v>
          </cell>
          <cell r="Q9">
            <v>2.4</v>
          </cell>
          <cell r="R9">
            <v>1.32</v>
          </cell>
          <cell r="S9">
            <v>1.76</v>
          </cell>
          <cell r="T9">
            <v>2.5</v>
          </cell>
          <cell r="U9">
            <v>1</v>
          </cell>
          <cell r="V9">
            <v>125</v>
          </cell>
          <cell r="W9">
            <v>4</v>
          </cell>
          <cell r="X9" t="str">
            <v>DynaMob</v>
          </cell>
          <cell r="Y9">
            <v>1</v>
          </cell>
          <cell r="Z9" t="str">
            <v>Portrait_DynaMob</v>
          </cell>
          <cell r="AA9">
            <v>0.05</v>
          </cell>
          <cell r="AB9" t="b">
            <v>0</v>
          </cell>
          <cell r="AC9">
            <v>24</v>
          </cell>
          <cell r="AE9">
            <v>0</v>
          </cell>
          <cell r="AF9">
            <v>1</v>
          </cell>
          <cell r="AG9">
            <v>10</v>
          </cell>
          <cell r="AH9">
            <v>10</v>
          </cell>
          <cell r="AI9">
            <v>10</v>
          </cell>
          <cell r="AJ9">
            <v>10</v>
          </cell>
          <cell r="AK9">
            <v>0.24149999999999999</v>
          </cell>
          <cell r="AL9">
            <v>0.15240000000000001</v>
          </cell>
          <cell r="AM9">
            <v>119</v>
          </cell>
          <cell r="AN9">
            <v>151</v>
          </cell>
          <cell r="AO9">
            <v>74.074074074074076</v>
          </cell>
          <cell r="AP9">
            <v>18.518518518518519</v>
          </cell>
          <cell r="AQ9">
            <v>230</v>
          </cell>
          <cell r="AR9">
            <v>250</v>
          </cell>
          <cell r="AS9">
            <v>620</v>
          </cell>
          <cell r="AT9">
            <v>670</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1</v>
          </cell>
          <cell r="M10">
            <v>1</v>
          </cell>
          <cell r="N10">
            <v>0.55000000000000004</v>
          </cell>
          <cell r="O10">
            <v>0.55000000000000004</v>
          </cell>
          <cell r="P10">
            <v>0.75</v>
          </cell>
          <cell r="Q10">
            <v>1.9</v>
          </cell>
          <cell r="R10">
            <v>1.0449999999999999</v>
          </cell>
          <cell r="S10">
            <v>1.3933333333333333</v>
          </cell>
          <cell r="T10">
            <v>3.5</v>
          </cell>
          <cell r="U10">
            <v>1</v>
          </cell>
          <cell r="V10">
            <v>125</v>
          </cell>
          <cell r="W10">
            <v>0</v>
          </cell>
          <cell r="X10" t="str">
            <v>SciFiWarrior</v>
          </cell>
          <cell r="Y10">
            <v>1</v>
          </cell>
          <cell r="Z10" t="str">
            <v>Portrait_SciFiWarrior</v>
          </cell>
          <cell r="AA10">
            <v>0.05</v>
          </cell>
          <cell r="AB10" t="b">
            <v>0</v>
          </cell>
          <cell r="AC10">
            <v>26</v>
          </cell>
          <cell r="AE10">
            <v>0</v>
          </cell>
          <cell r="AF10">
            <v>1</v>
          </cell>
          <cell r="AG10">
            <v>10</v>
          </cell>
          <cell r="AH10">
            <v>10</v>
          </cell>
          <cell r="AI10">
            <v>10</v>
          </cell>
          <cell r="AJ10">
            <v>10</v>
          </cell>
          <cell r="AK10">
            <v>0.24149999999999999</v>
          </cell>
          <cell r="AL10">
            <v>0.15240000000000001</v>
          </cell>
          <cell r="AM10">
            <v>119</v>
          </cell>
          <cell r="AN10">
            <v>151</v>
          </cell>
          <cell r="AO10">
            <v>74.074074074074076</v>
          </cell>
          <cell r="AP10">
            <v>18.518518518518519</v>
          </cell>
          <cell r="AQ10">
            <v>230</v>
          </cell>
          <cell r="AR10">
            <v>250</v>
          </cell>
          <cell r="AS10">
            <v>620</v>
          </cell>
          <cell r="AT10">
            <v>670</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1</v>
          </cell>
          <cell r="M11">
            <v>1</v>
          </cell>
          <cell r="N11">
            <v>0.55000000000000004</v>
          </cell>
          <cell r="O11">
            <v>0.55000000000000004</v>
          </cell>
          <cell r="P11">
            <v>0.75</v>
          </cell>
          <cell r="Q11">
            <v>1.9</v>
          </cell>
          <cell r="R11">
            <v>1.0449999999999999</v>
          </cell>
          <cell r="S11">
            <v>1.3933333333333333</v>
          </cell>
          <cell r="T11">
            <v>3</v>
          </cell>
          <cell r="U11">
            <v>2</v>
          </cell>
          <cell r="V11">
            <v>125</v>
          </cell>
          <cell r="W11">
            <v>0</v>
          </cell>
          <cell r="X11" t="str">
            <v>ChaosElemental</v>
          </cell>
          <cell r="Y11">
            <v>1</v>
          </cell>
          <cell r="Z11" t="str">
            <v>Portrait_ChaosElemental</v>
          </cell>
          <cell r="AA11">
            <v>0.05</v>
          </cell>
          <cell r="AB11" t="b">
            <v>1</v>
          </cell>
          <cell r="AC11">
            <v>49</v>
          </cell>
          <cell r="AE11">
            <v>0</v>
          </cell>
          <cell r="AF11">
            <v>1</v>
          </cell>
          <cell r="AG11">
            <v>10</v>
          </cell>
          <cell r="AH11">
            <v>10</v>
          </cell>
          <cell r="AI11">
            <v>10</v>
          </cell>
          <cell r="AJ11">
            <v>10</v>
          </cell>
          <cell r="AK11">
            <v>0.24149999999999999</v>
          </cell>
          <cell r="AL11">
            <v>0.15240000000000001</v>
          </cell>
          <cell r="AM11">
            <v>119</v>
          </cell>
          <cell r="AN11">
            <v>151</v>
          </cell>
          <cell r="AO11">
            <v>74.074074074074076</v>
          </cell>
          <cell r="AP11">
            <v>18.518518518518519</v>
          </cell>
          <cell r="AQ11">
            <v>80</v>
          </cell>
          <cell r="AR11">
            <v>100</v>
          </cell>
          <cell r="AS11">
            <v>120</v>
          </cell>
          <cell r="AT11">
            <v>170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1</v>
          </cell>
          <cell r="M12">
            <v>1</v>
          </cell>
          <cell r="N12">
            <v>0.55000000000000004</v>
          </cell>
          <cell r="O12">
            <v>0.55000000000000004</v>
          </cell>
          <cell r="P12">
            <v>0.75</v>
          </cell>
          <cell r="Q12">
            <v>1.9</v>
          </cell>
          <cell r="R12">
            <v>1.0449999999999999</v>
          </cell>
          <cell r="S12">
            <v>1.3933333333333333</v>
          </cell>
          <cell r="T12">
            <v>3.5</v>
          </cell>
          <cell r="U12">
            <v>2</v>
          </cell>
          <cell r="V12">
            <v>125</v>
          </cell>
          <cell r="W12">
            <v>0</v>
          </cell>
          <cell r="X12" t="str">
            <v>SuperHero</v>
          </cell>
          <cell r="Y12">
            <v>1</v>
          </cell>
          <cell r="Z12" t="str">
            <v>Portrait_SuperHero</v>
          </cell>
          <cell r="AA12">
            <v>0.05</v>
          </cell>
          <cell r="AB12" t="b">
            <v>0</v>
          </cell>
          <cell r="AC12">
            <v>51</v>
          </cell>
          <cell r="AE12">
            <v>0</v>
          </cell>
          <cell r="AF12">
            <v>1</v>
          </cell>
          <cell r="AG12">
            <v>10</v>
          </cell>
          <cell r="AH12">
            <v>10</v>
          </cell>
          <cell r="AI12">
            <v>10</v>
          </cell>
          <cell r="AJ12">
            <v>10</v>
          </cell>
          <cell r="AK12">
            <v>0.24149999999999999</v>
          </cell>
          <cell r="AL12">
            <v>0.15240000000000001</v>
          </cell>
          <cell r="AM12">
            <v>119</v>
          </cell>
          <cell r="AN12">
            <v>151</v>
          </cell>
          <cell r="AO12">
            <v>74.074074074074076</v>
          </cell>
          <cell r="AP12">
            <v>18.518518518518519</v>
          </cell>
          <cell r="AQ12">
            <v>80</v>
          </cell>
          <cell r="AR12">
            <v>100</v>
          </cell>
          <cell r="AS12">
            <v>120</v>
          </cell>
          <cell r="AT12">
            <v>170</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v>
          </cell>
          <cell r="M13">
            <v>1</v>
          </cell>
          <cell r="N13">
            <v>0.55000000000000004</v>
          </cell>
          <cell r="O13">
            <v>0.55000000000000004</v>
          </cell>
          <cell r="P13">
            <v>0.75</v>
          </cell>
          <cell r="Q13">
            <v>1.9</v>
          </cell>
          <cell r="R13">
            <v>1.0449999999999999</v>
          </cell>
          <cell r="S13">
            <v>1.3933333333333333</v>
          </cell>
          <cell r="T13">
            <v>3.5</v>
          </cell>
          <cell r="U13">
            <v>3</v>
          </cell>
          <cell r="V13">
            <v>125</v>
          </cell>
          <cell r="W13">
            <v>0</v>
          </cell>
          <cell r="X13" t="str">
            <v>Meryl</v>
          </cell>
          <cell r="Y13">
            <v>1</v>
          </cell>
          <cell r="Z13" t="str">
            <v>Portrait_Meryl</v>
          </cell>
          <cell r="AA13">
            <v>0.05</v>
          </cell>
          <cell r="AB13" t="b">
            <v>0</v>
          </cell>
          <cell r="AC13">
            <v>10</v>
          </cell>
          <cell r="AE13">
            <v>0</v>
          </cell>
          <cell r="AF13">
            <v>1</v>
          </cell>
          <cell r="AG13">
            <v>10</v>
          </cell>
          <cell r="AH13">
            <v>10</v>
          </cell>
          <cell r="AI13">
            <v>10</v>
          </cell>
          <cell r="AJ13">
            <v>10</v>
          </cell>
          <cell r="AK13">
            <v>0.24149999999999999</v>
          </cell>
          <cell r="AL13">
            <v>0.15240000000000001</v>
          </cell>
          <cell r="AM13">
            <v>119</v>
          </cell>
          <cell r="AN13">
            <v>151</v>
          </cell>
          <cell r="AO13">
            <v>74.074074074074076</v>
          </cell>
          <cell r="AP13">
            <v>18.518518518518519</v>
          </cell>
          <cell r="AQ13">
            <v>720</v>
          </cell>
          <cell r="AR13">
            <v>740</v>
          </cell>
          <cell r="AS13">
            <v>1340</v>
          </cell>
          <cell r="AT13">
            <v>1390</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1</v>
          </cell>
          <cell r="M14">
            <v>1</v>
          </cell>
          <cell r="N14">
            <v>0.55000000000000004</v>
          </cell>
          <cell r="O14">
            <v>0.55000000000000004</v>
          </cell>
          <cell r="P14">
            <v>0.75</v>
          </cell>
          <cell r="Q14">
            <v>1.9</v>
          </cell>
          <cell r="R14">
            <v>1.0449999999999999</v>
          </cell>
          <cell r="S14">
            <v>1.3933333333333333</v>
          </cell>
          <cell r="T14">
            <v>3.5</v>
          </cell>
          <cell r="U14">
            <v>0</v>
          </cell>
          <cell r="V14">
            <v>125</v>
          </cell>
          <cell r="W14">
            <v>0</v>
          </cell>
          <cell r="X14" t="str">
            <v>GreekWarrior</v>
          </cell>
          <cell r="Y14">
            <v>1</v>
          </cell>
          <cell r="Z14" t="str">
            <v>Portrait_GreekWarrior</v>
          </cell>
          <cell r="AA14">
            <v>0.05</v>
          </cell>
          <cell r="AB14" t="b">
            <v>0</v>
          </cell>
          <cell r="AC14">
            <v>21</v>
          </cell>
          <cell r="AE14">
            <v>0</v>
          </cell>
          <cell r="AF14">
            <v>1</v>
          </cell>
          <cell r="AG14">
            <v>10</v>
          </cell>
          <cell r="AH14">
            <v>10</v>
          </cell>
          <cell r="AI14">
            <v>10</v>
          </cell>
          <cell r="AJ14">
            <v>10</v>
          </cell>
          <cell r="AK14">
            <v>0.24149999999999999</v>
          </cell>
          <cell r="AL14">
            <v>0.15240000000000001</v>
          </cell>
          <cell r="AM14">
            <v>119</v>
          </cell>
          <cell r="AN14">
            <v>151</v>
          </cell>
          <cell r="AO14">
            <v>74.074074074074076</v>
          </cell>
          <cell r="AP14">
            <v>18.518518518518519</v>
          </cell>
          <cell r="AQ14">
            <v>230</v>
          </cell>
          <cell r="AR14">
            <v>250</v>
          </cell>
          <cell r="AS14">
            <v>620</v>
          </cell>
          <cell r="AT14">
            <v>670</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1</v>
          </cell>
          <cell r="M15">
            <v>1</v>
          </cell>
          <cell r="N15">
            <v>0.55000000000000004</v>
          </cell>
          <cell r="O15">
            <v>0.55000000000000004</v>
          </cell>
          <cell r="P15">
            <v>0.75</v>
          </cell>
          <cell r="Q15">
            <v>1.9</v>
          </cell>
          <cell r="R15">
            <v>1.0449999999999999</v>
          </cell>
          <cell r="S15">
            <v>1.3933333333333333</v>
          </cell>
          <cell r="T15">
            <v>3.5</v>
          </cell>
          <cell r="U15">
            <v>3</v>
          </cell>
          <cell r="V15">
            <v>125</v>
          </cell>
          <cell r="W15">
            <v>0</v>
          </cell>
          <cell r="X15" t="str">
            <v>Akai</v>
          </cell>
          <cell r="Y15">
            <v>1</v>
          </cell>
          <cell r="Z15" t="str">
            <v>Portrait_Akai</v>
          </cell>
          <cell r="AA15">
            <v>0.05</v>
          </cell>
          <cell r="AB15" t="b">
            <v>0</v>
          </cell>
          <cell r="AC15">
            <v>30</v>
          </cell>
          <cell r="AE15">
            <v>0</v>
          </cell>
          <cell r="AF15">
            <v>1</v>
          </cell>
          <cell r="AG15">
            <v>10</v>
          </cell>
          <cell r="AH15">
            <v>10</v>
          </cell>
          <cell r="AI15">
            <v>10</v>
          </cell>
          <cell r="AJ15">
            <v>10</v>
          </cell>
          <cell r="AK15">
            <v>0.24149999999999999</v>
          </cell>
          <cell r="AL15">
            <v>0.15240000000000001</v>
          </cell>
          <cell r="AM15">
            <v>119</v>
          </cell>
          <cell r="AN15">
            <v>151</v>
          </cell>
          <cell r="AO15">
            <v>74.074074074074076</v>
          </cell>
          <cell r="AP15">
            <v>18.518518518518519</v>
          </cell>
          <cell r="AQ15">
            <v>230</v>
          </cell>
          <cell r="AR15">
            <v>250</v>
          </cell>
          <cell r="AS15">
            <v>620</v>
          </cell>
          <cell r="AT15">
            <v>670</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1</v>
          </cell>
          <cell r="M16">
            <v>1</v>
          </cell>
          <cell r="N16">
            <v>0.55000000000000004</v>
          </cell>
          <cell r="O16">
            <v>0.55000000000000004</v>
          </cell>
          <cell r="P16">
            <v>0.75</v>
          </cell>
          <cell r="Q16">
            <v>1.9</v>
          </cell>
          <cell r="R16">
            <v>1.0449999999999999</v>
          </cell>
          <cell r="S16">
            <v>1.3933333333333333</v>
          </cell>
          <cell r="T16">
            <v>3.5</v>
          </cell>
          <cell r="U16">
            <v>2</v>
          </cell>
          <cell r="V16">
            <v>125</v>
          </cell>
          <cell r="W16">
            <v>0</v>
          </cell>
          <cell r="X16" t="str">
            <v>Yuka</v>
          </cell>
          <cell r="Y16">
            <v>1</v>
          </cell>
          <cell r="Z16" t="str">
            <v>Portrait_Yuka</v>
          </cell>
          <cell r="AA16">
            <v>0.05</v>
          </cell>
          <cell r="AB16" t="b">
            <v>0</v>
          </cell>
          <cell r="AC16">
            <v>50</v>
          </cell>
          <cell r="AE16">
            <v>0</v>
          </cell>
          <cell r="AF16">
            <v>1</v>
          </cell>
          <cell r="AG16">
            <v>10</v>
          </cell>
          <cell r="AH16">
            <v>10</v>
          </cell>
          <cell r="AI16">
            <v>10</v>
          </cell>
          <cell r="AJ16">
            <v>10</v>
          </cell>
          <cell r="AK16">
            <v>0.24149999999999999</v>
          </cell>
          <cell r="AL16">
            <v>0.15240000000000001</v>
          </cell>
          <cell r="AM16">
            <v>119</v>
          </cell>
          <cell r="AN16">
            <v>151</v>
          </cell>
          <cell r="AO16">
            <v>74.074074074074076</v>
          </cell>
          <cell r="AP16">
            <v>18.518518518518519</v>
          </cell>
          <cell r="AQ16">
            <v>80</v>
          </cell>
          <cell r="AR16">
            <v>100</v>
          </cell>
          <cell r="AS16">
            <v>120</v>
          </cell>
          <cell r="AT16">
            <v>170</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v>
          </cell>
          <cell r="M17">
            <v>1</v>
          </cell>
          <cell r="N17">
            <v>0.55000000000000004</v>
          </cell>
          <cell r="O17">
            <v>0.55000000000000004</v>
          </cell>
          <cell r="P17">
            <v>0.75</v>
          </cell>
          <cell r="Q17">
            <v>1.9</v>
          </cell>
          <cell r="R17">
            <v>1.0449999999999999</v>
          </cell>
          <cell r="S17">
            <v>1.3933333333333333</v>
          </cell>
          <cell r="T17">
            <v>3.5</v>
          </cell>
          <cell r="U17">
            <v>1</v>
          </cell>
          <cell r="V17">
            <v>125</v>
          </cell>
          <cell r="W17">
            <v>0</v>
          </cell>
          <cell r="X17" t="str">
            <v>SteampunkRobot</v>
          </cell>
          <cell r="Y17">
            <v>1</v>
          </cell>
          <cell r="Z17" t="str">
            <v>Portrait_SteampunkRobot</v>
          </cell>
          <cell r="AA17">
            <v>0.05</v>
          </cell>
          <cell r="AB17" t="b">
            <v>0</v>
          </cell>
          <cell r="AC17">
            <v>5</v>
          </cell>
          <cell r="AE17">
            <v>0</v>
          </cell>
          <cell r="AF17">
            <v>1</v>
          </cell>
          <cell r="AG17">
            <v>10</v>
          </cell>
          <cell r="AH17">
            <v>10</v>
          </cell>
          <cell r="AI17">
            <v>10</v>
          </cell>
          <cell r="AJ17">
            <v>10</v>
          </cell>
          <cell r="AK17">
            <v>0.24149999999999999</v>
          </cell>
          <cell r="AL17">
            <v>0.15240000000000001</v>
          </cell>
          <cell r="AM17">
            <v>119</v>
          </cell>
          <cell r="AN17">
            <v>151</v>
          </cell>
          <cell r="AO17">
            <v>74.074074074074076</v>
          </cell>
          <cell r="AP17">
            <v>18.518518518518519</v>
          </cell>
          <cell r="AQ17">
            <v>720</v>
          </cell>
          <cell r="AR17">
            <v>740</v>
          </cell>
          <cell r="AS17">
            <v>1340</v>
          </cell>
          <cell r="AT17">
            <v>1390</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1</v>
          </cell>
          <cell r="M18">
            <v>1</v>
          </cell>
          <cell r="N18">
            <v>0.55000000000000004</v>
          </cell>
          <cell r="O18">
            <v>0.55000000000000004</v>
          </cell>
          <cell r="P18">
            <v>0.75</v>
          </cell>
          <cell r="Q18">
            <v>1.9</v>
          </cell>
          <cell r="R18">
            <v>1.0449999999999999</v>
          </cell>
          <cell r="S18">
            <v>1.3933333333333333</v>
          </cell>
          <cell r="T18">
            <v>3.5</v>
          </cell>
          <cell r="U18">
            <v>3</v>
          </cell>
          <cell r="V18">
            <v>125</v>
          </cell>
          <cell r="W18">
            <v>0</v>
          </cell>
          <cell r="X18" t="str">
            <v>Kachujin</v>
          </cell>
          <cell r="Y18">
            <v>1</v>
          </cell>
          <cell r="Z18" t="str">
            <v>Portrait_Kachujin</v>
          </cell>
          <cell r="AA18">
            <v>0.05</v>
          </cell>
          <cell r="AB18" t="b">
            <v>0</v>
          </cell>
          <cell r="AC18">
            <v>31</v>
          </cell>
          <cell r="AE18">
            <v>0</v>
          </cell>
          <cell r="AF18">
            <v>1</v>
          </cell>
          <cell r="AG18">
            <v>10</v>
          </cell>
          <cell r="AH18">
            <v>10</v>
          </cell>
          <cell r="AI18">
            <v>10</v>
          </cell>
          <cell r="AJ18">
            <v>10</v>
          </cell>
          <cell r="AK18">
            <v>0.24149999999999999</v>
          </cell>
          <cell r="AL18">
            <v>0.15240000000000001</v>
          </cell>
          <cell r="AM18">
            <v>119</v>
          </cell>
          <cell r="AN18">
            <v>151</v>
          </cell>
          <cell r="AO18">
            <v>74.074074074074076</v>
          </cell>
          <cell r="AP18">
            <v>18.518518518518519</v>
          </cell>
          <cell r="AQ18">
            <v>230</v>
          </cell>
          <cell r="AR18">
            <v>250</v>
          </cell>
          <cell r="AS18">
            <v>620</v>
          </cell>
          <cell r="AT18">
            <v>670</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v>
          </cell>
          <cell r="M19">
            <v>1</v>
          </cell>
          <cell r="N19">
            <v>0.55000000000000004</v>
          </cell>
          <cell r="O19">
            <v>0.55000000000000004</v>
          </cell>
          <cell r="P19">
            <v>0.75</v>
          </cell>
          <cell r="Q19">
            <v>1.9</v>
          </cell>
          <cell r="R19">
            <v>1.0449999999999999</v>
          </cell>
          <cell r="S19">
            <v>1.3933333333333333</v>
          </cell>
          <cell r="T19">
            <v>3.5</v>
          </cell>
          <cell r="U19">
            <v>1</v>
          </cell>
          <cell r="V19">
            <v>125</v>
          </cell>
          <cell r="W19">
            <v>0</v>
          </cell>
          <cell r="X19" t="str">
            <v>Medea</v>
          </cell>
          <cell r="Y19">
            <v>1</v>
          </cell>
          <cell r="Z19" t="str">
            <v>Portrait_Medea</v>
          </cell>
          <cell r="AA19">
            <v>0.05</v>
          </cell>
          <cell r="AB19" t="b">
            <v>0</v>
          </cell>
          <cell r="AC19">
            <v>6</v>
          </cell>
          <cell r="AE19">
            <v>0</v>
          </cell>
          <cell r="AF19">
            <v>1</v>
          </cell>
          <cell r="AG19">
            <v>10</v>
          </cell>
          <cell r="AH19">
            <v>10</v>
          </cell>
          <cell r="AI19">
            <v>10</v>
          </cell>
          <cell r="AJ19">
            <v>10</v>
          </cell>
          <cell r="AK19">
            <v>0.24149999999999999</v>
          </cell>
          <cell r="AL19">
            <v>0.15240000000000001</v>
          </cell>
          <cell r="AM19">
            <v>119</v>
          </cell>
          <cell r="AN19">
            <v>151</v>
          </cell>
          <cell r="AO19">
            <v>74.074074074074076</v>
          </cell>
          <cell r="AP19">
            <v>18.518518518518519</v>
          </cell>
          <cell r="AQ19">
            <v>720</v>
          </cell>
          <cell r="AR19">
            <v>740</v>
          </cell>
          <cell r="AS19">
            <v>1340</v>
          </cell>
          <cell r="AT19">
            <v>1390</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1</v>
          </cell>
          <cell r="M20">
            <v>1</v>
          </cell>
          <cell r="N20">
            <v>0.55000000000000004</v>
          </cell>
          <cell r="O20">
            <v>0.55000000000000004</v>
          </cell>
          <cell r="P20">
            <v>0.75</v>
          </cell>
          <cell r="Q20">
            <v>1.9</v>
          </cell>
          <cell r="R20">
            <v>1.0449999999999999</v>
          </cell>
          <cell r="S20">
            <v>1.3933333333333333</v>
          </cell>
          <cell r="T20">
            <v>3.5</v>
          </cell>
          <cell r="U20">
            <v>3</v>
          </cell>
          <cell r="V20">
            <v>125</v>
          </cell>
          <cell r="W20">
            <v>0</v>
          </cell>
          <cell r="X20" t="str">
            <v>Lola</v>
          </cell>
          <cell r="Y20">
            <v>1</v>
          </cell>
          <cell r="Z20" t="str">
            <v>Portrait_Lola</v>
          </cell>
          <cell r="AA20">
            <v>0.05</v>
          </cell>
          <cell r="AB20" t="b">
            <v>0</v>
          </cell>
          <cell r="AC20">
            <v>53</v>
          </cell>
          <cell r="AE20">
            <v>0</v>
          </cell>
          <cell r="AF20">
            <v>1</v>
          </cell>
          <cell r="AG20">
            <v>10</v>
          </cell>
          <cell r="AH20">
            <v>10</v>
          </cell>
          <cell r="AI20">
            <v>10</v>
          </cell>
          <cell r="AJ20">
            <v>10</v>
          </cell>
          <cell r="AK20">
            <v>0.24149999999999999</v>
          </cell>
          <cell r="AL20">
            <v>0.15240000000000001</v>
          </cell>
          <cell r="AM20">
            <v>119</v>
          </cell>
          <cell r="AN20">
            <v>151</v>
          </cell>
          <cell r="AO20">
            <v>74.074074074074076</v>
          </cell>
          <cell r="AP20">
            <v>18.518518518518519</v>
          </cell>
          <cell r="AQ20">
            <v>80</v>
          </cell>
          <cell r="AR20">
            <v>100</v>
          </cell>
          <cell r="AS20">
            <v>120</v>
          </cell>
          <cell r="AT20">
            <v>170</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1</v>
          </cell>
          <cell r="M21">
            <v>1</v>
          </cell>
          <cell r="N21">
            <v>0.55000000000000004</v>
          </cell>
          <cell r="O21">
            <v>0.55000000000000004</v>
          </cell>
          <cell r="P21">
            <v>0.75</v>
          </cell>
          <cell r="Q21">
            <v>1.9</v>
          </cell>
          <cell r="R21">
            <v>1.0449999999999999</v>
          </cell>
          <cell r="S21">
            <v>1.3933333333333333</v>
          </cell>
          <cell r="T21">
            <v>2</v>
          </cell>
          <cell r="U21">
            <v>2</v>
          </cell>
          <cell r="V21">
            <v>125</v>
          </cell>
          <cell r="W21">
            <v>0</v>
          </cell>
          <cell r="X21" t="str">
            <v>RockElemental</v>
          </cell>
          <cell r="Y21">
            <v>1</v>
          </cell>
          <cell r="Z21" t="str">
            <v>Portrait_RockElemental</v>
          </cell>
          <cell r="AA21">
            <v>0.05</v>
          </cell>
          <cell r="AB21" t="b">
            <v>0</v>
          </cell>
          <cell r="AC21">
            <v>28</v>
          </cell>
          <cell r="AE21">
            <v>0</v>
          </cell>
          <cell r="AF21">
            <v>1</v>
          </cell>
          <cell r="AG21">
            <v>10</v>
          </cell>
          <cell r="AH21">
            <v>10</v>
          </cell>
          <cell r="AI21">
            <v>10</v>
          </cell>
          <cell r="AJ21">
            <v>10</v>
          </cell>
          <cell r="AK21">
            <v>0.24149999999999999</v>
          </cell>
          <cell r="AL21">
            <v>0.15240000000000001</v>
          </cell>
          <cell r="AM21">
            <v>119</v>
          </cell>
          <cell r="AN21">
            <v>151</v>
          </cell>
          <cell r="AO21">
            <v>74.074074074074076</v>
          </cell>
          <cell r="AP21">
            <v>18.518518518518519</v>
          </cell>
          <cell r="AQ21">
            <v>230</v>
          </cell>
          <cell r="AR21">
            <v>250</v>
          </cell>
          <cell r="AS21">
            <v>620</v>
          </cell>
          <cell r="AT21">
            <v>670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1</v>
          </cell>
          <cell r="M22">
            <v>1</v>
          </cell>
          <cell r="N22">
            <v>0.55000000000000004</v>
          </cell>
          <cell r="O22">
            <v>0.55000000000000004</v>
          </cell>
          <cell r="P22">
            <v>0.75</v>
          </cell>
          <cell r="Q22">
            <v>1.9</v>
          </cell>
          <cell r="R22">
            <v>1.0449999999999999</v>
          </cell>
          <cell r="S22">
            <v>1.3933333333333333</v>
          </cell>
          <cell r="T22">
            <v>3.5</v>
          </cell>
          <cell r="U22">
            <v>3</v>
          </cell>
          <cell r="V22">
            <v>125</v>
          </cell>
          <cell r="W22">
            <v>0</v>
          </cell>
          <cell r="X22" t="str">
            <v>Soldier</v>
          </cell>
          <cell r="Y22">
            <v>1</v>
          </cell>
          <cell r="Z22" t="str">
            <v>Portrait_Soldier</v>
          </cell>
          <cell r="AA22">
            <v>0.05</v>
          </cell>
          <cell r="AB22" t="b">
            <v>0</v>
          </cell>
          <cell r="AC22">
            <v>52</v>
          </cell>
          <cell r="AE22">
            <v>0</v>
          </cell>
          <cell r="AF22">
            <v>1</v>
          </cell>
          <cell r="AG22">
            <v>10</v>
          </cell>
          <cell r="AH22">
            <v>10</v>
          </cell>
          <cell r="AI22">
            <v>10</v>
          </cell>
          <cell r="AJ22">
            <v>10</v>
          </cell>
          <cell r="AK22">
            <v>0.24149999999999999</v>
          </cell>
          <cell r="AL22">
            <v>0.15240000000000001</v>
          </cell>
          <cell r="AM22">
            <v>119</v>
          </cell>
          <cell r="AN22">
            <v>151</v>
          </cell>
          <cell r="AO22">
            <v>74.074074074074076</v>
          </cell>
          <cell r="AP22">
            <v>18.518518518518519</v>
          </cell>
          <cell r="AQ22">
            <v>80</v>
          </cell>
          <cell r="AR22">
            <v>100</v>
          </cell>
          <cell r="AS22">
            <v>120</v>
          </cell>
          <cell r="AT22">
            <v>170</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1</v>
          </cell>
          <cell r="M23">
            <v>1</v>
          </cell>
          <cell r="N23">
            <v>0.55000000000000004</v>
          </cell>
          <cell r="O23">
            <v>0.55000000000000004</v>
          </cell>
          <cell r="P23">
            <v>0.75</v>
          </cell>
          <cell r="Q23">
            <v>1.9</v>
          </cell>
          <cell r="R23">
            <v>1.0449999999999999</v>
          </cell>
          <cell r="S23">
            <v>1.3933333333333333</v>
          </cell>
          <cell r="T23">
            <v>3</v>
          </cell>
          <cell r="U23">
            <v>3</v>
          </cell>
          <cell r="V23">
            <v>125</v>
          </cell>
          <cell r="W23">
            <v>0</v>
          </cell>
          <cell r="X23" t="str">
            <v>DualWarrior</v>
          </cell>
          <cell r="Y23">
            <v>1</v>
          </cell>
          <cell r="Z23" t="str">
            <v>Portrait_DualWarrior</v>
          </cell>
          <cell r="AA23">
            <v>0.05</v>
          </cell>
          <cell r="AB23" t="b">
            <v>0</v>
          </cell>
          <cell r="AC23">
            <v>54</v>
          </cell>
          <cell r="AE23">
            <v>0</v>
          </cell>
          <cell r="AF23">
            <v>1</v>
          </cell>
          <cell r="AG23">
            <v>10</v>
          </cell>
          <cell r="AH23">
            <v>10</v>
          </cell>
          <cell r="AI23">
            <v>10</v>
          </cell>
          <cell r="AJ23">
            <v>10</v>
          </cell>
          <cell r="AK23">
            <v>0.24149999999999999</v>
          </cell>
          <cell r="AL23">
            <v>0.15240000000000001</v>
          </cell>
          <cell r="AM23">
            <v>119</v>
          </cell>
          <cell r="AN23">
            <v>151</v>
          </cell>
          <cell r="AO23">
            <v>74.074074074074076</v>
          </cell>
          <cell r="AP23">
            <v>18.518518518518519</v>
          </cell>
          <cell r="AQ23">
            <v>80</v>
          </cell>
          <cell r="AR23">
            <v>100</v>
          </cell>
          <cell r="AS23">
            <v>120</v>
          </cell>
          <cell r="AT23">
            <v>170</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Y24">
            <v>0</v>
          </cell>
          <cell r="Z24" t="str">
            <v>Portrait_</v>
          </cell>
          <cell r="AA24">
            <v>0.05</v>
          </cell>
          <cell r="AB24" t="b">
            <v>0</v>
          </cell>
          <cell r="AD24" t="str">
            <v>애니이상</v>
          </cell>
          <cell r="AE24">
            <v>99999</v>
          </cell>
          <cell r="AG24">
            <v>10</v>
          </cell>
          <cell r="AH24">
            <v>10</v>
          </cell>
          <cell r="AI24">
            <v>10</v>
          </cell>
          <cell r="AJ24">
            <v>10</v>
          </cell>
          <cell r="AK24">
            <v>0.24149999999999999</v>
          </cell>
          <cell r="AL24">
            <v>0.15240000000000001</v>
          </cell>
          <cell r="AM24">
            <v>119</v>
          </cell>
          <cell r="AN24">
            <v>151</v>
          </cell>
          <cell r="AO24">
            <v>74.074074074074076</v>
          </cell>
          <cell r="AP24">
            <v>18.518518518518519</v>
          </cell>
          <cell r="AQ24">
            <v>99999</v>
          </cell>
          <cell r="AR24">
            <v>100019</v>
          </cell>
          <cell r="AS24">
            <v>99999</v>
          </cell>
          <cell r="AT24">
            <v>100049</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1</v>
          </cell>
          <cell r="M25">
            <v>1</v>
          </cell>
          <cell r="N25">
            <v>0.55000000000000004</v>
          </cell>
          <cell r="O25">
            <v>0.55000000000000004</v>
          </cell>
          <cell r="P25">
            <v>0.75</v>
          </cell>
          <cell r="Q25">
            <v>1.9</v>
          </cell>
          <cell r="R25">
            <v>1.0449999999999999</v>
          </cell>
          <cell r="S25">
            <v>1.3933333333333333</v>
          </cell>
          <cell r="T25">
            <v>3</v>
          </cell>
          <cell r="U25">
            <v>0</v>
          </cell>
          <cell r="V25">
            <v>125</v>
          </cell>
          <cell r="W25">
            <v>0</v>
          </cell>
          <cell r="X25" t="str">
            <v>GloryArmor</v>
          </cell>
          <cell r="Y25">
            <v>1</v>
          </cell>
          <cell r="Z25" t="str">
            <v>Portrait_GloryArmor</v>
          </cell>
          <cell r="AA25">
            <v>0.05</v>
          </cell>
          <cell r="AB25" t="b">
            <v>0</v>
          </cell>
          <cell r="AC25">
            <v>44</v>
          </cell>
          <cell r="AE25">
            <v>0</v>
          </cell>
          <cell r="AF25">
            <v>1</v>
          </cell>
          <cell r="AG25">
            <v>10</v>
          </cell>
          <cell r="AH25">
            <v>10</v>
          </cell>
          <cell r="AI25">
            <v>10</v>
          </cell>
          <cell r="AJ25">
            <v>10</v>
          </cell>
          <cell r="AK25">
            <v>0.24149999999999999</v>
          </cell>
          <cell r="AL25">
            <v>0.15240000000000001</v>
          </cell>
          <cell r="AM25">
            <v>119</v>
          </cell>
          <cell r="AN25">
            <v>151</v>
          </cell>
          <cell r="AO25">
            <v>74.074074074074076</v>
          </cell>
          <cell r="AP25">
            <v>18.518518518518519</v>
          </cell>
          <cell r="AQ25">
            <v>80</v>
          </cell>
          <cell r="AR25">
            <v>100</v>
          </cell>
          <cell r="AS25">
            <v>120</v>
          </cell>
          <cell r="AT25">
            <v>170</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1</v>
          </cell>
          <cell r="M26">
            <v>1</v>
          </cell>
          <cell r="N26">
            <v>0.55000000000000004</v>
          </cell>
          <cell r="O26">
            <v>0.55000000000000004</v>
          </cell>
          <cell r="P26">
            <v>0.75</v>
          </cell>
          <cell r="Q26">
            <v>1.9</v>
          </cell>
          <cell r="R26">
            <v>1.0449999999999999</v>
          </cell>
          <cell r="S26">
            <v>1.3933333333333333</v>
          </cell>
          <cell r="T26">
            <v>3.5</v>
          </cell>
          <cell r="U26">
            <v>0</v>
          </cell>
          <cell r="V26">
            <v>125</v>
          </cell>
          <cell r="W26">
            <v>0</v>
          </cell>
          <cell r="X26" t="str">
            <v>RpgKnight</v>
          </cell>
          <cell r="Y26">
            <v>1</v>
          </cell>
          <cell r="Z26" t="str">
            <v>Portrait_RpgKnight</v>
          </cell>
          <cell r="AA26">
            <v>0.05</v>
          </cell>
          <cell r="AB26" t="b">
            <v>0</v>
          </cell>
          <cell r="AC26">
            <v>23</v>
          </cell>
          <cell r="AE26">
            <v>0</v>
          </cell>
          <cell r="AF26">
            <v>1</v>
          </cell>
          <cell r="AG26">
            <v>10</v>
          </cell>
          <cell r="AH26">
            <v>10</v>
          </cell>
          <cell r="AI26">
            <v>10</v>
          </cell>
          <cell r="AJ26">
            <v>10</v>
          </cell>
          <cell r="AK26">
            <v>0.24149999999999999</v>
          </cell>
          <cell r="AL26">
            <v>0.15240000000000001</v>
          </cell>
          <cell r="AM26">
            <v>119</v>
          </cell>
          <cell r="AN26">
            <v>151</v>
          </cell>
          <cell r="AO26">
            <v>74.074074074074076</v>
          </cell>
          <cell r="AP26">
            <v>18.518518518518519</v>
          </cell>
          <cell r="AQ26">
            <v>230</v>
          </cell>
          <cell r="AR26">
            <v>250</v>
          </cell>
          <cell r="AS26">
            <v>620</v>
          </cell>
          <cell r="AT26">
            <v>670</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v>
          </cell>
          <cell r="M27">
            <v>1</v>
          </cell>
          <cell r="N27">
            <v>0.55000000000000004</v>
          </cell>
          <cell r="O27">
            <v>0.55000000000000004</v>
          </cell>
          <cell r="P27">
            <v>0.75</v>
          </cell>
          <cell r="Q27">
            <v>1.9</v>
          </cell>
          <cell r="R27">
            <v>1.0449999999999999</v>
          </cell>
          <cell r="S27">
            <v>1.3933333333333333</v>
          </cell>
          <cell r="T27">
            <v>3.5</v>
          </cell>
          <cell r="U27">
            <v>1</v>
          </cell>
          <cell r="V27">
            <v>125</v>
          </cell>
          <cell r="W27">
            <v>0</v>
          </cell>
          <cell r="X27" t="str">
            <v>DemonHuntress</v>
          </cell>
          <cell r="Y27">
            <v>1</v>
          </cell>
          <cell r="Z27" t="str">
            <v>Portrait_DemonHuntress</v>
          </cell>
          <cell r="AA27">
            <v>0.05</v>
          </cell>
          <cell r="AB27" t="b">
            <v>0</v>
          </cell>
          <cell r="AC27">
            <v>7</v>
          </cell>
          <cell r="AE27">
            <v>0</v>
          </cell>
          <cell r="AF27">
            <v>1</v>
          </cell>
          <cell r="AG27">
            <v>10</v>
          </cell>
          <cell r="AH27">
            <v>10</v>
          </cell>
          <cell r="AI27">
            <v>10</v>
          </cell>
          <cell r="AJ27">
            <v>10</v>
          </cell>
          <cell r="AK27">
            <v>0.24149999999999999</v>
          </cell>
          <cell r="AL27">
            <v>0.15240000000000001</v>
          </cell>
          <cell r="AM27">
            <v>119</v>
          </cell>
          <cell r="AN27">
            <v>151</v>
          </cell>
          <cell r="AO27">
            <v>74.074074074074076</v>
          </cell>
          <cell r="AP27">
            <v>18.518518518518519</v>
          </cell>
          <cell r="AQ27">
            <v>720</v>
          </cell>
          <cell r="AR27">
            <v>740</v>
          </cell>
          <cell r="AS27">
            <v>1340</v>
          </cell>
          <cell r="AT27">
            <v>1390</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Y28">
            <v>0</v>
          </cell>
          <cell r="Z28" t="str">
            <v>Portrait_</v>
          </cell>
          <cell r="AA28">
            <v>0.05</v>
          </cell>
          <cell r="AB28" t="b">
            <v>0</v>
          </cell>
          <cell r="AD28" t="str">
            <v>몬스터로 사용</v>
          </cell>
          <cell r="AE28">
            <v>99999</v>
          </cell>
          <cell r="AG28">
            <v>10</v>
          </cell>
          <cell r="AH28">
            <v>10</v>
          </cell>
          <cell r="AI28">
            <v>10</v>
          </cell>
          <cell r="AJ28">
            <v>10</v>
          </cell>
          <cell r="AK28">
            <v>0.24149999999999999</v>
          </cell>
          <cell r="AL28">
            <v>0.15240000000000001</v>
          </cell>
          <cell r="AM28">
            <v>119</v>
          </cell>
          <cell r="AN28">
            <v>151</v>
          </cell>
          <cell r="AO28">
            <v>74.074074074074076</v>
          </cell>
          <cell r="AP28">
            <v>18.518518518518519</v>
          </cell>
          <cell r="AQ28">
            <v>99999</v>
          </cell>
          <cell r="AR28">
            <v>100019</v>
          </cell>
          <cell r="AS28">
            <v>99999</v>
          </cell>
          <cell r="AT28">
            <v>100049</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1</v>
          </cell>
          <cell r="M29">
            <v>1</v>
          </cell>
          <cell r="N29">
            <v>0.55000000000000004</v>
          </cell>
          <cell r="O29">
            <v>0.55000000000000004</v>
          </cell>
          <cell r="P29">
            <v>0.75</v>
          </cell>
          <cell r="Q29">
            <v>1.9</v>
          </cell>
          <cell r="R29">
            <v>1.0449999999999999</v>
          </cell>
          <cell r="S29">
            <v>1.3933333333333333</v>
          </cell>
          <cell r="T29">
            <v>3</v>
          </cell>
          <cell r="U29">
            <v>2</v>
          </cell>
          <cell r="V29">
            <v>125</v>
          </cell>
          <cell r="W29">
            <v>0</v>
          </cell>
          <cell r="X29" t="str">
            <v>MobileFemale</v>
          </cell>
          <cell r="Y29">
            <v>1</v>
          </cell>
          <cell r="Z29" t="str">
            <v>Portrait_MobileFemale</v>
          </cell>
          <cell r="AA29">
            <v>0.05</v>
          </cell>
          <cell r="AB29" t="b">
            <v>0</v>
          </cell>
          <cell r="AC29">
            <v>29</v>
          </cell>
          <cell r="AE29">
            <v>0</v>
          </cell>
          <cell r="AF29">
            <v>1</v>
          </cell>
          <cell r="AG29">
            <v>10</v>
          </cell>
          <cell r="AH29">
            <v>10</v>
          </cell>
          <cell r="AI29">
            <v>10</v>
          </cell>
          <cell r="AJ29">
            <v>10</v>
          </cell>
          <cell r="AK29">
            <v>0.24149999999999999</v>
          </cell>
          <cell r="AL29">
            <v>0.15240000000000001</v>
          </cell>
          <cell r="AM29">
            <v>119</v>
          </cell>
          <cell r="AN29">
            <v>151</v>
          </cell>
          <cell r="AO29">
            <v>74.074074074074076</v>
          </cell>
          <cell r="AP29">
            <v>18.518518518518519</v>
          </cell>
          <cell r="AQ29">
            <v>230</v>
          </cell>
          <cell r="AR29">
            <v>250</v>
          </cell>
          <cell r="AS29">
            <v>620</v>
          </cell>
          <cell r="AT29">
            <v>670</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1</v>
          </cell>
          <cell r="M30">
            <v>1</v>
          </cell>
          <cell r="N30">
            <v>0.55000000000000004</v>
          </cell>
          <cell r="O30">
            <v>0.55000000000000004</v>
          </cell>
          <cell r="P30">
            <v>0.75</v>
          </cell>
          <cell r="Q30">
            <v>1.9</v>
          </cell>
          <cell r="R30">
            <v>1.0449999999999999</v>
          </cell>
          <cell r="S30">
            <v>1.3933333333333333</v>
          </cell>
          <cell r="T30">
            <v>3.5</v>
          </cell>
          <cell r="U30">
            <v>1</v>
          </cell>
          <cell r="V30">
            <v>125</v>
          </cell>
          <cell r="W30">
            <v>0</v>
          </cell>
          <cell r="X30" t="str">
            <v>CyborgCharacter</v>
          </cell>
          <cell r="Y30">
            <v>1</v>
          </cell>
          <cell r="Z30" t="str">
            <v>Portrait_CyborgCharacter</v>
          </cell>
          <cell r="AA30">
            <v>0.05</v>
          </cell>
          <cell r="AB30" t="b">
            <v>0</v>
          </cell>
          <cell r="AC30">
            <v>46</v>
          </cell>
          <cell r="AE30">
            <v>0</v>
          </cell>
          <cell r="AF30">
            <v>1</v>
          </cell>
          <cell r="AG30">
            <v>10</v>
          </cell>
          <cell r="AH30">
            <v>10</v>
          </cell>
          <cell r="AI30">
            <v>10</v>
          </cell>
          <cell r="AJ30">
            <v>10</v>
          </cell>
          <cell r="AK30">
            <v>0.24149999999999999</v>
          </cell>
          <cell r="AL30">
            <v>0.15240000000000001</v>
          </cell>
          <cell r="AM30">
            <v>119</v>
          </cell>
          <cell r="AN30">
            <v>151</v>
          </cell>
          <cell r="AO30">
            <v>74.074074074074076</v>
          </cell>
          <cell r="AP30">
            <v>18.518518518518519</v>
          </cell>
          <cell r="AQ30">
            <v>80</v>
          </cell>
          <cell r="AR30">
            <v>100</v>
          </cell>
          <cell r="AS30">
            <v>120</v>
          </cell>
          <cell r="AT30">
            <v>170</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1</v>
          </cell>
          <cell r="M31">
            <v>1</v>
          </cell>
          <cell r="N31">
            <v>0.55000000000000004</v>
          </cell>
          <cell r="O31">
            <v>0.55000000000000004</v>
          </cell>
          <cell r="P31">
            <v>0.75</v>
          </cell>
          <cell r="Q31">
            <v>1.9</v>
          </cell>
          <cell r="R31">
            <v>1.0449999999999999</v>
          </cell>
          <cell r="S31">
            <v>1.3933333333333333</v>
          </cell>
          <cell r="T31">
            <v>3.5</v>
          </cell>
          <cell r="U31">
            <v>0</v>
          </cell>
          <cell r="V31">
            <v>125</v>
          </cell>
          <cell r="W31">
            <v>0</v>
          </cell>
          <cell r="X31" t="str">
            <v>SandWarrior</v>
          </cell>
          <cell r="Y31">
            <v>1</v>
          </cell>
          <cell r="Z31" t="str">
            <v>Portrait_SandWarrior</v>
          </cell>
          <cell r="AA31">
            <v>0.05</v>
          </cell>
          <cell r="AB31" t="b">
            <v>0</v>
          </cell>
          <cell r="AC31">
            <v>42</v>
          </cell>
          <cell r="AE31">
            <v>0</v>
          </cell>
          <cell r="AF31">
            <v>1</v>
          </cell>
          <cell r="AG31">
            <v>10</v>
          </cell>
          <cell r="AH31">
            <v>10</v>
          </cell>
          <cell r="AI31">
            <v>10</v>
          </cell>
          <cell r="AJ31">
            <v>10</v>
          </cell>
          <cell r="AK31">
            <v>0.24149999999999999</v>
          </cell>
          <cell r="AL31">
            <v>0.15240000000000001</v>
          </cell>
          <cell r="AM31">
            <v>119</v>
          </cell>
          <cell r="AN31">
            <v>151</v>
          </cell>
          <cell r="AO31">
            <v>74.074074074074076</v>
          </cell>
          <cell r="AP31">
            <v>18.518518518518519</v>
          </cell>
          <cell r="AQ31">
            <v>80</v>
          </cell>
          <cell r="AR31">
            <v>100</v>
          </cell>
          <cell r="AS31">
            <v>120</v>
          </cell>
          <cell r="AT31">
            <v>170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v>
          </cell>
          <cell r="M32">
            <v>1</v>
          </cell>
          <cell r="N32">
            <v>0.55000000000000004</v>
          </cell>
          <cell r="O32">
            <v>0.55000000000000004</v>
          </cell>
          <cell r="P32">
            <v>0.75</v>
          </cell>
          <cell r="Q32">
            <v>1.9</v>
          </cell>
          <cell r="R32">
            <v>1.0449999999999999</v>
          </cell>
          <cell r="S32">
            <v>1.3933333333333333</v>
          </cell>
          <cell r="T32">
            <v>3.5</v>
          </cell>
          <cell r="U32">
            <v>3</v>
          </cell>
          <cell r="V32">
            <v>125</v>
          </cell>
          <cell r="W32">
            <v>0</v>
          </cell>
          <cell r="X32" t="str">
            <v>BladeFanDancer</v>
          </cell>
          <cell r="Y32">
            <v>1</v>
          </cell>
          <cell r="Z32" t="str">
            <v>Portrait_BladeFanDancer</v>
          </cell>
          <cell r="AA32">
            <v>0.05</v>
          </cell>
          <cell r="AB32" t="b">
            <v>0</v>
          </cell>
          <cell r="AC32">
            <v>11</v>
          </cell>
          <cell r="AE32">
            <v>0</v>
          </cell>
          <cell r="AF32">
            <v>1</v>
          </cell>
          <cell r="AG32">
            <v>10</v>
          </cell>
          <cell r="AH32">
            <v>10</v>
          </cell>
          <cell r="AI32">
            <v>10</v>
          </cell>
          <cell r="AJ32">
            <v>10</v>
          </cell>
          <cell r="AK32">
            <v>0.24149999999999999</v>
          </cell>
          <cell r="AL32">
            <v>0.15240000000000001</v>
          </cell>
          <cell r="AM32">
            <v>119</v>
          </cell>
          <cell r="AN32">
            <v>151</v>
          </cell>
          <cell r="AO32">
            <v>74.074074074074076</v>
          </cell>
          <cell r="AP32">
            <v>18.518518518518519</v>
          </cell>
          <cell r="AQ32">
            <v>720</v>
          </cell>
          <cell r="AR32">
            <v>740</v>
          </cell>
          <cell r="AS32">
            <v>1340</v>
          </cell>
          <cell r="AT32">
            <v>1390</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t="str">
            <v>MobileLancer</v>
          </cell>
          <cell r="Y33">
            <v>1</v>
          </cell>
          <cell r="Z33" t="str">
            <v>Portrait_MobileLancer</v>
          </cell>
          <cell r="AA33">
            <v>0.05</v>
          </cell>
          <cell r="AB33" t="b">
            <v>0</v>
          </cell>
          <cell r="AD33" t="str">
            <v>몬스터로 사용</v>
          </cell>
          <cell r="AE33">
            <v>99999</v>
          </cell>
          <cell r="AG33">
            <v>10</v>
          </cell>
          <cell r="AH33">
            <v>10</v>
          </cell>
          <cell r="AI33">
            <v>10</v>
          </cell>
          <cell r="AJ33">
            <v>10</v>
          </cell>
          <cell r="AK33">
            <v>0.24149999999999999</v>
          </cell>
          <cell r="AL33">
            <v>0.15240000000000001</v>
          </cell>
          <cell r="AM33">
            <v>119</v>
          </cell>
          <cell r="AN33">
            <v>151</v>
          </cell>
          <cell r="AO33">
            <v>74.074074074074076</v>
          </cell>
          <cell r="AP33">
            <v>18.518518518518519</v>
          </cell>
          <cell r="AQ33">
            <v>99999</v>
          </cell>
          <cell r="AR33">
            <v>100019</v>
          </cell>
          <cell r="AS33">
            <v>99999</v>
          </cell>
          <cell r="AT33">
            <v>100049</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v>
          </cell>
          <cell r="M34">
            <v>1</v>
          </cell>
          <cell r="N34">
            <v>0.55000000000000004</v>
          </cell>
          <cell r="O34">
            <v>0.55000000000000004</v>
          </cell>
          <cell r="P34">
            <v>0.75</v>
          </cell>
          <cell r="Q34">
            <v>1.9</v>
          </cell>
          <cell r="R34">
            <v>1.0449999999999999</v>
          </cell>
          <cell r="S34">
            <v>1.3933333333333333</v>
          </cell>
          <cell r="T34">
            <v>3.5</v>
          </cell>
          <cell r="U34">
            <v>0</v>
          </cell>
          <cell r="V34">
            <v>125</v>
          </cell>
          <cell r="W34">
            <v>0</v>
          </cell>
          <cell r="X34" t="str">
            <v>Syria</v>
          </cell>
          <cell r="Y34">
            <v>1</v>
          </cell>
          <cell r="Z34" t="str">
            <v>Portrait_Syria</v>
          </cell>
          <cell r="AA34">
            <v>0.05</v>
          </cell>
          <cell r="AB34" t="b">
            <v>0</v>
          </cell>
          <cell r="AC34">
            <v>4</v>
          </cell>
          <cell r="AE34">
            <v>0</v>
          </cell>
          <cell r="AF34">
            <v>1</v>
          </cell>
          <cell r="AG34">
            <v>10</v>
          </cell>
          <cell r="AH34">
            <v>10</v>
          </cell>
          <cell r="AI34">
            <v>10</v>
          </cell>
          <cell r="AJ34">
            <v>10</v>
          </cell>
          <cell r="AK34">
            <v>0.24149999999999999</v>
          </cell>
          <cell r="AL34">
            <v>0.15240000000000001</v>
          </cell>
          <cell r="AM34">
            <v>119</v>
          </cell>
          <cell r="AN34">
            <v>151</v>
          </cell>
          <cell r="AO34">
            <v>74.074074074074076</v>
          </cell>
          <cell r="AP34">
            <v>18.518518518518519</v>
          </cell>
          <cell r="AQ34">
            <v>720</v>
          </cell>
          <cell r="AR34">
            <v>740</v>
          </cell>
          <cell r="AS34">
            <v>1340</v>
          </cell>
          <cell r="AT34">
            <v>1390</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t="str">
            <v>RobotFive</v>
          </cell>
          <cell r="Y35">
            <v>1</v>
          </cell>
          <cell r="Z35" t="str">
            <v>Portrait_RobotFive</v>
          </cell>
          <cell r="AA35">
            <v>0.05</v>
          </cell>
          <cell r="AB35" t="b">
            <v>0</v>
          </cell>
          <cell r="AD35" t="str">
            <v>몬스터로 사용</v>
          </cell>
          <cell r="AE35">
            <v>99999</v>
          </cell>
          <cell r="AG35">
            <v>10</v>
          </cell>
          <cell r="AH35">
            <v>10</v>
          </cell>
          <cell r="AI35">
            <v>10</v>
          </cell>
          <cell r="AJ35">
            <v>10</v>
          </cell>
          <cell r="AK35">
            <v>0.24149999999999999</v>
          </cell>
          <cell r="AL35">
            <v>0.15240000000000001</v>
          </cell>
          <cell r="AM35">
            <v>119</v>
          </cell>
          <cell r="AN35">
            <v>151</v>
          </cell>
          <cell r="AO35">
            <v>74.074074074074076</v>
          </cell>
          <cell r="AP35">
            <v>18.518518518518519</v>
          </cell>
          <cell r="AQ35">
            <v>99999</v>
          </cell>
          <cell r="AR35">
            <v>100019</v>
          </cell>
          <cell r="AS35">
            <v>99999</v>
          </cell>
          <cell r="AT35">
            <v>100049</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v>
          </cell>
          <cell r="M36">
            <v>1</v>
          </cell>
          <cell r="N36">
            <v>0.55000000000000004</v>
          </cell>
          <cell r="O36">
            <v>0.55000000000000004</v>
          </cell>
          <cell r="P36">
            <v>0.75</v>
          </cell>
          <cell r="Q36">
            <v>1.9</v>
          </cell>
          <cell r="R36">
            <v>1.0449999999999999</v>
          </cell>
          <cell r="S36">
            <v>1.3933333333333333</v>
          </cell>
          <cell r="T36">
            <v>3.5</v>
          </cell>
          <cell r="U36">
            <v>2</v>
          </cell>
          <cell r="V36">
            <v>125</v>
          </cell>
          <cell r="W36">
            <v>0</v>
          </cell>
          <cell r="X36" t="str">
            <v>Linhi</v>
          </cell>
          <cell r="Y36">
            <v>1</v>
          </cell>
          <cell r="Z36" t="str">
            <v>Portrait_Linhi</v>
          </cell>
          <cell r="AA36">
            <v>0.05</v>
          </cell>
          <cell r="AB36" t="b">
            <v>0</v>
          </cell>
          <cell r="AC36">
            <v>9</v>
          </cell>
          <cell r="AE36">
            <v>0</v>
          </cell>
          <cell r="AF36">
            <v>1</v>
          </cell>
          <cell r="AG36">
            <v>10</v>
          </cell>
          <cell r="AH36">
            <v>10</v>
          </cell>
          <cell r="AI36">
            <v>10</v>
          </cell>
          <cell r="AJ36">
            <v>10</v>
          </cell>
          <cell r="AK36">
            <v>0.24149999999999999</v>
          </cell>
          <cell r="AL36">
            <v>0.15240000000000001</v>
          </cell>
          <cell r="AM36">
            <v>119</v>
          </cell>
          <cell r="AN36">
            <v>151</v>
          </cell>
          <cell r="AO36">
            <v>74.074074074074076</v>
          </cell>
          <cell r="AP36">
            <v>18.518518518518519</v>
          </cell>
          <cell r="AQ36">
            <v>720</v>
          </cell>
          <cell r="AR36">
            <v>740</v>
          </cell>
          <cell r="AS36">
            <v>1340</v>
          </cell>
          <cell r="AT36">
            <v>1390</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v>
          </cell>
          <cell r="M37">
            <v>1</v>
          </cell>
          <cell r="N37">
            <v>0.55000000000000004</v>
          </cell>
          <cell r="O37">
            <v>0.55000000000000004</v>
          </cell>
          <cell r="P37">
            <v>0.75</v>
          </cell>
          <cell r="Q37">
            <v>1.9</v>
          </cell>
          <cell r="R37">
            <v>1.0449999999999999</v>
          </cell>
          <cell r="S37">
            <v>1.3933333333333333</v>
          </cell>
          <cell r="T37">
            <v>3.5</v>
          </cell>
          <cell r="U37">
            <v>0</v>
          </cell>
          <cell r="V37">
            <v>125</v>
          </cell>
          <cell r="W37">
            <v>0</v>
          </cell>
          <cell r="X37" t="str">
            <v>NecromancerFour</v>
          </cell>
          <cell r="Y37">
            <v>1</v>
          </cell>
          <cell r="Z37" t="str">
            <v>Portrait_NecromancerFour</v>
          </cell>
          <cell r="AA37">
            <v>0.05</v>
          </cell>
          <cell r="AB37" t="b">
            <v>0</v>
          </cell>
          <cell r="AC37">
            <v>3</v>
          </cell>
          <cell r="AE37">
            <v>0</v>
          </cell>
          <cell r="AF37">
            <v>1</v>
          </cell>
          <cell r="AG37">
            <v>10</v>
          </cell>
          <cell r="AH37">
            <v>10</v>
          </cell>
          <cell r="AI37">
            <v>10</v>
          </cell>
          <cell r="AJ37">
            <v>10</v>
          </cell>
          <cell r="AK37">
            <v>0.24149999999999999</v>
          </cell>
          <cell r="AL37">
            <v>0.15240000000000001</v>
          </cell>
          <cell r="AM37">
            <v>119</v>
          </cell>
          <cell r="AN37">
            <v>151</v>
          </cell>
          <cell r="AO37">
            <v>74.074074074074076</v>
          </cell>
          <cell r="AP37">
            <v>18.518518518518519</v>
          </cell>
          <cell r="AQ37">
            <v>720</v>
          </cell>
          <cell r="AR37">
            <v>740</v>
          </cell>
          <cell r="AS37">
            <v>1340</v>
          </cell>
          <cell r="AT37">
            <v>1390</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1</v>
          </cell>
          <cell r="M38">
            <v>1</v>
          </cell>
          <cell r="N38">
            <v>0.55000000000000004</v>
          </cell>
          <cell r="O38">
            <v>0.55000000000000004</v>
          </cell>
          <cell r="P38">
            <v>0.75</v>
          </cell>
          <cell r="Q38">
            <v>1.9</v>
          </cell>
          <cell r="R38">
            <v>1.0449999999999999</v>
          </cell>
          <cell r="S38">
            <v>1.3933333333333333</v>
          </cell>
          <cell r="T38">
            <v>3.5</v>
          </cell>
          <cell r="U38">
            <v>0</v>
          </cell>
          <cell r="V38">
            <v>125</v>
          </cell>
          <cell r="W38">
            <v>0</v>
          </cell>
          <cell r="X38" t="str">
            <v>GirlWarrior</v>
          </cell>
          <cell r="Y38">
            <v>1</v>
          </cell>
          <cell r="Z38" t="str">
            <v>Portrait_GirlWarrior</v>
          </cell>
          <cell r="AA38">
            <v>0.05</v>
          </cell>
          <cell r="AB38" t="b">
            <v>0</v>
          </cell>
          <cell r="AC38">
            <v>41</v>
          </cell>
          <cell r="AE38">
            <v>0</v>
          </cell>
          <cell r="AF38">
            <v>1</v>
          </cell>
          <cell r="AG38">
            <v>10</v>
          </cell>
          <cell r="AH38">
            <v>10</v>
          </cell>
          <cell r="AI38">
            <v>10</v>
          </cell>
          <cell r="AJ38">
            <v>10</v>
          </cell>
          <cell r="AK38">
            <v>0.24149999999999999</v>
          </cell>
          <cell r="AL38">
            <v>0.15240000000000001</v>
          </cell>
          <cell r="AM38">
            <v>119</v>
          </cell>
          <cell r="AN38">
            <v>151</v>
          </cell>
          <cell r="AO38">
            <v>74.074074074074076</v>
          </cell>
          <cell r="AP38">
            <v>18.518518518518519</v>
          </cell>
          <cell r="AQ38">
            <v>80</v>
          </cell>
          <cell r="AR38">
            <v>100</v>
          </cell>
          <cell r="AS38">
            <v>120</v>
          </cell>
          <cell r="AT38">
            <v>170</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v>
          </cell>
          <cell r="M39">
            <v>1</v>
          </cell>
          <cell r="N39">
            <v>0.55000000000000004</v>
          </cell>
          <cell r="O39">
            <v>0.55000000000000004</v>
          </cell>
          <cell r="P39">
            <v>0.75</v>
          </cell>
          <cell r="Q39">
            <v>1.9</v>
          </cell>
          <cell r="R39">
            <v>1.0449999999999999</v>
          </cell>
          <cell r="S39">
            <v>1.3933333333333333</v>
          </cell>
          <cell r="T39">
            <v>3.5</v>
          </cell>
          <cell r="U39">
            <v>2</v>
          </cell>
          <cell r="V39">
            <v>125</v>
          </cell>
          <cell r="W39">
            <v>0</v>
          </cell>
          <cell r="X39" t="str">
            <v>GirlArcher</v>
          </cell>
          <cell r="Y39">
            <v>1</v>
          </cell>
          <cell r="Z39" t="str">
            <v>Portrait_GirlArcher</v>
          </cell>
          <cell r="AA39">
            <v>0.05</v>
          </cell>
          <cell r="AB39" t="b">
            <v>0</v>
          </cell>
          <cell r="AC39">
            <v>8</v>
          </cell>
          <cell r="AE39">
            <v>0</v>
          </cell>
          <cell r="AF39">
            <v>1</v>
          </cell>
          <cell r="AG39">
            <v>10</v>
          </cell>
          <cell r="AH39">
            <v>10</v>
          </cell>
          <cell r="AI39">
            <v>10</v>
          </cell>
          <cell r="AJ39">
            <v>10</v>
          </cell>
          <cell r="AK39">
            <v>0.24149999999999999</v>
          </cell>
          <cell r="AL39">
            <v>0.15240000000000001</v>
          </cell>
          <cell r="AM39">
            <v>119</v>
          </cell>
          <cell r="AN39">
            <v>151</v>
          </cell>
          <cell r="AO39">
            <v>74.074074074074076</v>
          </cell>
          <cell r="AP39">
            <v>18.518518518518519</v>
          </cell>
          <cell r="AQ39">
            <v>720</v>
          </cell>
          <cell r="AR39">
            <v>740</v>
          </cell>
          <cell r="AS39">
            <v>1340</v>
          </cell>
          <cell r="AT39">
            <v>1390</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1</v>
          </cell>
          <cell r="M40">
            <v>1</v>
          </cell>
          <cell r="N40">
            <v>0.55000000000000004</v>
          </cell>
          <cell r="O40">
            <v>0.55000000000000004</v>
          </cell>
          <cell r="P40">
            <v>0.75</v>
          </cell>
          <cell r="Q40">
            <v>1.9</v>
          </cell>
          <cell r="R40">
            <v>1.0449999999999999</v>
          </cell>
          <cell r="S40">
            <v>1.3933333333333333</v>
          </cell>
          <cell r="T40">
            <v>3.5</v>
          </cell>
          <cell r="U40">
            <v>1</v>
          </cell>
          <cell r="V40">
            <v>125</v>
          </cell>
          <cell r="W40">
            <v>0</v>
          </cell>
          <cell r="X40" t="str">
            <v>EnergyShieldRobot</v>
          </cell>
          <cell r="Y40">
            <v>1</v>
          </cell>
          <cell r="Z40" t="str">
            <v>Portrait_EnergyShieldRobot</v>
          </cell>
          <cell r="AA40">
            <v>0.05</v>
          </cell>
          <cell r="AB40" t="b">
            <v>0</v>
          </cell>
          <cell r="AC40">
            <v>48</v>
          </cell>
          <cell r="AE40">
            <v>0</v>
          </cell>
          <cell r="AF40">
            <v>1</v>
          </cell>
          <cell r="AG40">
            <v>10</v>
          </cell>
          <cell r="AH40">
            <v>10</v>
          </cell>
          <cell r="AI40">
            <v>10</v>
          </cell>
          <cell r="AJ40">
            <v>10</v>
          </cell>
          <cell r="AK40">
            <v>0.24149999999999999</v>
          </cell>
          <cell r="AL40">
            <v>0.15240000000000001</v>
          </cell>
          <cell r="AM40">
            <v>119</v>
          </cell>
          <cell r="AN40">
            <v>151</v>
          </cell>
          <cell r="AO40">
            <v>74.074074074074076</v>
          </cell>
          <cell r="AP40">
            <v>18.518518518518519</v>
          </cell>
          <cell r="AQ40">
            <v>80</v>
          </cell>
          <cell r="AR40">
            <v>100</v>
          </cell>
          <cell r="AS40">
            <v>120</v>
          </cell>
          <cell r="AT40">
            <v>170</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v>
          </cell>
          <cell r="M41">
            <v>1</v>
          </cell>
          <cell r="N41">
            <v>0.55000000000000004</v>
          </cell>
          <cell r="O41">
            <v>0.55000000000000004</v>
          </cell>
          <cell r="P41">
            <v>0.75</v>
          </cell>
          <cell r="Q41">
            <v>1.9</v>
          </cell>
          <cell r="R41">
            <v>1.0449999999999999</v>
          </cell>
          <cell r="S41">
            <v>1.3933333333333333</v>
          </cell>
          <cell r="T41">
            <v>3.5</v>
          </cell>
          <cell r="U41">
            <v>0</v>
          </cell>
          <cell r="V41">
            <v>125</v>
          </cell>
          <cell r="W41">
            <v>0</v>
          </cell>
          <cell r="X41" t="str">
            <v>IceMagician</v>
          </cell>
          <cell r="Y41">
            <v>1</v>
          </cell>
          <cell r="Z41" t="str">
            <v>Portrait_IceMagician</v>
          </cell>
          <cell r="AA41">
            <v>0.05</v>
          </cell>
          <cell r="AB41" t="b">
            <v>1</v>
          </cell>
          <cell r="AC41">
            <v>2</v>
          </cell>
          <cell r="AE41">
            <v>0</v>
          </cell>
          <cell r="AF41">
            <v>1</v>
          </cell>
          <cell r="AG41">
            <v>10</v>
          </cell>
          <cell r="AH41">
            <v>10</v>
          </cell>
          <cell r="AI41">
            <v>10</v>
          </cell>
          <cell r="AJ41">
            <v>10</v>
          </cell>
          <cell r="AK41">
            <v>0.24149999999999999</v>
          </cell>
          <cell r="AL41">
            <v>0.15240000000000001</v>
          </cell>
          <cell r="AM41">
            <v>119</v>
          </cell>
          <cell r="AN41">
            <v>151</v>
          </cell>
          <cell r="AO41">
            <v>74.074074074074076</v>
          </cell>
          <cell r="AP41">
            <v>18.518518518518519</v>
          </cell>
          <cell r="AQ41">
            <v>720</v>
          </cell>
          <cell r="AR41">
            <v>740</v>
          </cell>
          <cell r="AS41">
            <v>1340</v>
          </cell>
          <cell r="AT41">
            <v>1390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1</v>
          </cell>
          <cell r="M42">
            <v>1</v>
          </cell>
          <cell r="N42">
            <v>0.55000000000000004</v>
          </cell>
          <cell r="O42">
            <v>0.55000000000000004</v>
          </cell>
          <cell r="P42">
            <v>0.75</v>
          </cell>
          <cell r="Q42">
            <v>1.9</v>
          </cell>
          <cell r="R42">
            <v>1.0449999999999999</v>
          </cell>
          <cell r="S42">
            <v>1.3933333333333333</v>
          </cell>
          <cell r="T42">
            <v>3.5</v>
          </cell>
          <cell r="U42">
            <v>1</v>
          </cell>
          <cell r="V42">
            <v>125</v>
          </cell>
          <cell r="W42">
            <v>0</v>
          </cell>
          <cell r="X42" t="str">
            <v>AngelicWarrior</v>
          </cell>
          <cell r="Y42">
            <v>1</v>
          </cell>
          <cell r="Z42" t="str">
            <v>Portrait_AngelicWarrior</v>
          </cell>
          <cell r="AA42">
            <v>0.05</v>
          </cell>
          <cell r="AB42" t="b">
            <v>1</v>
          </cell>
          <cell r="AC42">
            <v>25</v>
          </cell>
          <cell r="AE42">
            <v>0</v>
          </cell>
          <cell r="AF42">
            <v>1</v>
          </cell>
          <cell r="AG42">
            <v>10</v>
          </cell>
          <cell r="AH42">
            <v>10</v>
          </cell>
          <cell r="AI42">
            <v>10</v>
          </cell>
          <cell r="AJ42">
            <v>10</v>
          </cell>
          <cell r="AK42">
            <v>0.24149999999999999</v>
          </cell>
          <cell r="AL42">
            <v>0.15240000000000001</v>
          </cell>
          <cell r="AM42">
            <v>119</v>
          </cell>
          <cell r="AN42">
            <v>151</v>
          </cell>
          <cell r="AO42">
            <v>74.074074074074076</v>
          </cell>
          <cell r="AP42">
            <v>18.518518518518519</v>
          </cell>
          <cell r="AQ42">
            <v>230</v>
          </cell>
          <cell r="AR42">
            <v>250</v>
          </cell>
          <cell r="AS42">
            <v>620</v>
          </cell>
          <cell r="AT42">
            <v>670</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heetView workbookViewId="1"/>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5.99</v>
      </c>
      <c r="C2" s="1">
        <v>5500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A7" sqref="A7:XFD7"/>
    </sheetView>
    <sheetView zoomScaleNormal="100" workbookViewId="1">
      <selection activeCell="F7" sqref="F7"/>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134</v>
      </c>
      <c r="C1" s="6" t="s">
        <v>135</v>
      </c>
      <c r="D1" s="6" t="s">
        <v>136</v>
      </c>
      <c r="E1" s="6" t="s">
        <v>137</v>
      </c>
      <c r="F1" s="6" t="s">
        <v>165</v>
      </c>
      <c r="G1" s="6" t="s">
        <v>166</v>
      </c>
      <c r="H1" s="3" t="s">
        <v>75</v>
      </c>
      <c r="I1" s="3" t="s">
        <v>76</v>
      </c>
      <c r="J1" s="8" t="s">
        <v>120</v>
      </c>
      <c r="K1" s="8" t="s">
        <v>119</v>
      </c>
      <c r="M1" t="s">
        <v>155</v>
      </c>
      <c r="O1" t="s">
        <v>110</v>
      </c>
      <c r="P1" t="s">
        <v>151</v>
      </c>
      <c r="Q1" t="s">
        <v>111</v>
      </c>
      <c r="R1" t="s">
        <v>112</v>
      </c>
      <c r="S1" t="s">
        <v>138</v>
      </c>
      <c r="T1" t="s">
        <v>152</v>
      </c>
      <c r="U1" t="s">
        <v>153</v>
      </c>
      <c r="V1" t="s">
        <v>154</v>
      </c>
      <c r="X1" t="s">
        <v>139</v>
      </c>
      <c r="Y1" t="s">
        <v>144</v>
      </c>
      <c r="Z1" t="s">
        <v>140</v>
      </c>
      <c r="AA1" t="s">
        <v>141</v>
      </c>
      <c r="AB1" t="s">
        <v>142</v>
      </c>
      <c r="AC1" t="s">
        <v>143</v>
      </c>
    </row>
    <row r="2" spans="1:29">
      <c r="A2">
        <v>1</v>
      </c>
      <c r="B2">
        <f ca="1">RAND()</f>
        <v>0.96116699100103331</v>
      </c>
      <c r="C2">
        <f t="shared" ref="C2:C32" ca="1" si="0">RAND()</f>
        <v>0.16240891655652023</v>
      </c>
      <c r="D2" t="str">
        <f ca="1">VLOOKUP($B2
+IF(D1="DI",1,
IF(D1="EN",2,
IF(D1="GO",3,0))),$AB:$AC,MATCH($AC$1,$AB$1:$AC$1,0),1)</f>
        <v>DI</v>
      </c>
      <c r="E2">
        <f ca="1">ROUND(VLOOKUP(D2,$O:$V,MATCH($T$1,$O$1:$V$1,0),0)+C2*(VLOOKUP(D2,$O:$V,MATCH($U$1,$O$1:$V$1,0),0)-VLOOKUP(D2,$O:$V,MATCH($T$1,$O$1:$V$1,0),0)),VLOOKUP(D2,$O:$V,MATCH($V$1,$O$1:$V$1,0),0))</f>
        <v>2</v>
      </c>
      <c r="F2" t="s">
        <v>147</v>
      </c>
      <c r="G2">
        <v>7</v>
      </c>
      <c r="H2" t="s">
        <v>147</v>
      </c>
      <c r="I2">
        <v>7</v>
      </c>
      <c r="J2" t="str">
        <f>K2</f>
        <v>{"dy":1,"cd":"EN","cn":7}</v>
      </c>
      <c r="K2" t="str">
        <f>"{"""&amp;A$1&amp;""":"&amp;A2
&amp;","""&amp;H$1&amp;""":"""&amp;H2&amp;""""
&amp;","""&amp;I$1&amp;""":"&amp;I2&amp;"}"</f>
        <v>{"dy":1,"cd":"EN","cn":7}</v>
      </c>
      <c r="M2" t="str">
        <f ca="1">"["&amp;
IF(LEFT(OFFSET(J1,COUNTA(J:J)-1,0),1)=",",SUBSTITUTE(OFFSET(J1,COUNTA(J:J)-1,0),",","",1),OFFSET(J1,COUNTA(J:J)-1,0))
&amp;"]"</f>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O2" t="s">
        <v>108</v>
      </c>
      <c r="P2">
        <f ca="1">COUNTIF(D:D,O2)</f>
        <v>14</v>
      </c>
      <c r="Q2">
        <f>COUNTIF(H:H,O2)</f>
        <v>15</v>
      </c>
      <c r="R2">
        <f>SUMIF(H:H,O2,I:I)</f>
        <v>113</v>
      </c>
      <c r="S2">
        <f>R2/Q2</f>
        <v>7.5333333333333332</v>
      </c>
      <c r="T2">
        <v>4.5</v>
      </c>
      <c r="U2">
        <v>10.5</v>
      </c>
      <c r="V2">
        <v>0</v>
      </c>
      <c r="X2">
        <v>1</v>
      </c>
      <c r="Y2">
        <v>0</v>
      </c>
      <c r="Z2">
        <v>14</v>
      </c>
      <c r="AA2">
        <f>Z2/SUMIF(Y:Y,Y2,Z:Z)</f>
        <v>0.46666666666666667</v>
      </c>
      <c r="AB2">
        <v>0</v>
      </c>
      <c r="AC2" t="s">
        <v>146</v>
      </c>
    </row>
    <row r="3" spans="1:29">
      <c r="A3">
        <v>2</v>
      </c>
      <c r="B3">
        <f t="shared" ref="B3:B32" ca="1" si="1">RAND()</f>
        <v>0.3391836993296149</v>
      </c>
      <c r="C3">
        <f t="shared" ca="1" si="0"/>
        <v>0.78196125620163881</v>
      </c>
      <c r="D3" t="str">
        <f t="shared" ref="D3:D32" ca="1" si="2">VLOOKUP($B3
+IF(D2="DI",1,
IF(D2="EN",2,
IF(D2="GO",3,0))),$AB:$AC,MATCH($AC$1,$AB$1:$AC$1,0),1)</f>
        <v>GO</v>
      </c>
      <c r="E3">
        <f t="shared" ref="E3:E32" ca="1" si="3">ROUND(VLOOKUP(D3,$O:$V,MATCH($T$1,$O$1:$V$1,0),0)+C3*(VLOOKUP(D3,$O:$V,MATCH($U$1,$O$1:$V$1,0),0)-VLOOKUP(D3,$O:$V,MATCH($T$1,$O$1:$V$1,0),0)),VLOOKUP(D3,$O:$V,MATCH($V$1,$O$1:$V$1,0),0))</f>
        <v>1200</v>
      </c>
      <c r="F3" t="s">
        <v>145</v>
      </c>
      <c r="G3">
        <v>800</v>
      </c>
      <c r="H3" t="s">
        <v>145</v>
      </c>
      <c r="I3">
        <v>800</v>
      </c>
      <c r="J3" t="str">
        <f>J2&amp;","&amp;K3</f>
        <v>{"dy":1,"cd":"EN","cn":7},{"dy":2,"cd":"GO","cn":800}</v>
      </c>
      <c r="K3" t="str">
        <f t="shared" ref="K3:K32" si="4">"{"""&amp;A$1&amp;""":"&amp;A3
&amp;","""&amp;H$1&amp;""":"""&amp;H3&amp;""""
&amp;","""&amp;I$1&amp;""":"&amp;I3&amp;"}"</f>
        <v>{"dy":2,"cd":"GO","cn":800}</v>
      </c>
      <c r="O3" t="s">
        <v>79</v>
      </c>
      <c r="P3">
        <f t="shared" ref="P3:P4" ca="1" si="5">COUNTIF(D:D,O3)</f>
        <v>14</v>
      </c>
      <c r="Q3">
        <f t="shared" ref="Q3:Q4" si="6">COUNTIF(H:H,O3)</f>
        <v>14</v>
      </c>
      <c r="R3">
        <f t="shared" ref="R3:R4" si="7">SUMIF(H:H,O3,I:I)</f>
        <v>14800</v>
      </c>
      <c r="S3">
        <f>R3/Q3</f>
        <v>1057.1428571428571</v>
      </c>
      <c r="T3">
        <v>650</v>
      </c>
      <c r="U3">
        <v>1349</v>
      </c>
      <c r="V3">
        <v>-2</v>
      </c>
      <c r="X3">
        <v>2</v>
      </c>
      <c r="Y3">
        <v>0</v>
      </c>
      <c r="Z3">
        <v>14</v>
      </c>
      <c r="AA3">
        <f t="shared" ref="AA3:AA10" si="8">Z3/SUMIF(Y:Y,Y3,Z:Z)</f>
        <v>0.46666666666666667</v>
      </c>
      <c r="AB3">
        <f>AB2+AA2</f>
        <v>0.46666666666666667</v>
      </c>
      <c r="AC3" t="s">
        <v>148</v>
      </c>
    </row>
    <row r="4" spans="1:29">
      <c r="A4">
        <v>3</v>
      </c>
      <c r="B4">
        <f t="shared" ca="1" si="1"/>
        <v>0.70856242279033121</v>
      </c>
      <c r="C4">
        <f t="shared" ca="1" si="0"/>
        <v>0.43404372948023873</v>
      </c>
      <c r="D4" t="str">
        <f t="shared" ca="1" si="2"/>
        <v>EN</v>
      </c>
      <c r="E4">
        <f t="shared" ca="1" si="3"/>
        <v>7</v>
      </c>
      <c r="F4" t="s">
        <v>147</v>
      </c>
      <c r="G4">
        <v>12</v>
      </c>
      <c r="H4" t="s">
        <v>147</v>
      </c>
      <c r="I4">
        <v>12</v>
      </c>
      <c r="J4" t="str">
        <f t="shared" ref="J4:J32" si="9">J3&amp;","&amp;K4</f>
        <v>{"dy":1,"cd":"EN","cn":7},{"dy":2,"cd":"GO","cn":800},{"dy":3,"cd":"EN","cn":12}</v>
      </c>
      <c r="K4" t="str">
        <f t="shared" si="4"/>
        <v>{"dy":3,"cd":"EN","cn":12}</v>
      </c>
      <c r="O4" t="s">
        <v>109</v>
      </c>
      <c r="P4">
        <f t="shared" ca="1" si="5"/>
        <v>3</v>
      </c>
      <c r="Q4">
        <f t="shared" si="6"/>
        <v>2</v>
      </c>
      <c r="R4">
        <f t="shared" si="7"/>
        <v>7</v>
      </c>
      <c r="S4">
        <f>R4/Q4</f>
        <v>3.5</v>
      </c>
      <c r="T4">
        <v>1.5</v>
      </c>
      <c r="U4">
        <v>5.5</v>
      </c>
      <c r="V4">
        <v>0</v>
      </c>
      <c r="X4">
        <v>3</v>
      </c>
      <c r="Y4">
        <v>0</v>
      </c>
      <c r="Z4">
        <v>2</v>
      </c>
      <c r="AA4">
        <f t="shared" si="8"/>
        <v>6.6666666666666666E-2</v>
      </c>
      <c r="AB4">
        <f>AB3+AA3</f>
        <v>0.93333333333333335</v>
      </c>
      <c r="AC4" t="s">
        <v>150</v>
      </c>
    </row>
    <row r="5" spans="1:29">
      <c r="A5">
        <v>4</v>
      </c>
      <c r="B5">
        <f t="shared" ca="1" si="1"/>
        <v>9.0128749047970969E-2</v>
      </c>
      <c r="C5">
        <f t="shared" ca="1" si="0"/>
        <v>0.15485351645824352</v>
      </c>
      <c r="D5" t="str">
        <f t="shared" ca="1" si="2"/>
        <v>GO</v>
      </c>
      <c r="E5">
        <f t="shared" ca="1" si="3"/>
        <v>800</v>
      </c>
      <c r="F5" t="s">
        <v>145</v>
      </c>
      <c r="G5">
        <v>1000</v>
      </c>
      <c r="H5" t="s">
        <v>145</v>
      </c>
      <c r="I5">
        <v>1000</v>
      </c>
      <c r="J5" t="str">
        <f t="shared" si="9"/>
        <v>{"dy":1,"cd":"EN","cn":7},{"dy":2,"cd":"GO","cn":800},{"dy":3,"cd":"EN","cn":12},{"dy":4,"cd":"GO","cn":1000}</v>
      </c>
      <c r="K5" t="str">
        <f t="shared" si="4"/>
        <v>{"dy":4,"cd":"GO","cn":1000}</v>
      </c>
      <c r="X5">
        <v>1</v>
      </c>
      <c r="Y5">
        <v>1</v>
      </c>
      <c r="Z5">
        <f>VLOOKUP($X5,$X:$AC,MATCH(Z$1,$X$1:$AC$1,0),0)</f>
        <v>14</v>
      </c>
      <c r="AA5">
        <f t="shared" si="8"/>
        <v>0.5</v>
      </c>
      <c r="AB5">
        <f>AB4+AA4</f>
        <v>1</v>
      </c>
      <c r="AC5" t="str">
        <f>VLOOKUP($X5,$X:$AC,MATCH(AC$1,$X$1:$AC$1,0),0)</f>
        <v>GO</v>
      </c>
    </row>
    <row r="6" spans="1:29">
      <c r="A6">
        <v>5</v>
      </c>
      <c r="B6">
        <f t="shared" ca="1" si="1"/>
        <v>0.51371981033631131</v>
      </c>
      <c r="C6">
        <f t="shared" ca="1" si="0"/>
        <v>0.15144723640250002</v>
      </c>
      <c r="D6" t="str">
        <f t="shared" ca="1" si="2"/>
        <v>EN</v>
      </c>
      <c r="E6">
        <f t="shared" ca="1" si="3"/>
        <v>5</v>
      </c>
      <c r="F6" t="s">
        <v>147</v>
      </c>
      <c r="G6">
        <v>5</v>
      </c>
      <c r="H6" t="s">
        <v>147</v>
      </c>
      <c r="I6">
        <v>5</v>
      </c>
      <c r="J6" t="str">
        <f t="shared" si="9"/>
        <v>{"dy":1,"cd":"EN","cn":7},{"dy":2,"cd":"GO","cn":800},{"dy":3,"cd":"EN","cn":12},{"dy":4,"cd":"GO","cn":1000},{"dy":5,"cd":"EN","cn":5}</v>
      </c>
      <c r="K6" t="str">
        <f t="shared" si="4"/>
        <v>{"dy":5,"cd":"EN","cn":5}</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0.14057488724392875</v>
      </c>
      <c r="C7">
        <f t="shared" ca="1" si="0"/>
        <v>0.29139700892533849</v>
      </c>
      <c r="D7" t="str">
        <f t="shared" ca="1" si="2"/>
        <v>GO</v>
      </c>
      <c r="E7">
        <f t="shared" ca="1" si="3"/>
        <v>900</v>
      </c>
      <c r="F7" t="s">
        <v>145</v>
      </c>
      <c r="G7">
        <v>900</v>
      </c>
      <c r="H7" t="s">
        <v>145</v>
      </c>
      <c r="I7">
        <v>900</v>
      </c>
      <c r="J7" t="str">
        <f t="shared" si="9"/>
        <v>{"dy":1,"cd":"EN","cn":7},{"dy":2,"cd":"GO","cn":800},{"dy":3,"cd":"EN","cn":12},{"dy":4,"cd":"GO","cn":1000},{"dy":5,"cd":"EN","cn":5},{"dy":6,"cd":"GO","cn":900}</v>
      </c>
      <c r="K7" t="str">
        <f t="shared" si="4"/>
        <v>{"dy":6,"cd":"GO","cn":900}</v>
      </c>
      <c r="X7">
        <v>1</v>
      </c>
      <c r="Y7">
        <v>2</v>
      </c>
      <c r="Z7">
        <f t="shared" si="10"/>
        <v>14</v>
      </c>
      <c r="AA7">
        <f t="shared" si="8"/>
        <v>0.875</v>
      </c>
      <c r="AB7">
        <f t="shared" si="11"/>
        <v>2</v>
      </c>
      <c r="AC7" t="str">
        <f t="shared" si="12"/>
        <v>GO</v>
      </c>
    </row>
    <row r="8" spans="1:29">
      <c r="A8">
        <v>7</v>
      </c>
      <c r="B8">
        <f t="shared" ca="1" si="1"/>
        <v>0.53048984977690716</v>
      </c>
      <c r="C8">
        <f t="shared" ca="1" si="0"/>
        <v>0.49627153704387394</v>
      </c>
      <c r="D8" t="str">
        <f t="shared" ca="1" si="2"/>
        <v>EN</v>
      </c>
      <c r="E8">
        <f t="shared" ca="1" si="3"/>
        <v>7</v>
      </c>
      <c r="F8" t="s">
        <v>147</v>
      </c>
      <c r="G8">
        <v>6</v>
      </c>
      <c r="H8" t="s">
        <v>147</v>
      </c>
      <c r="I8">
        <v>6</v>
      </c>
      <c r="J8" t="str">
        <f t="shared" si="9"/>
        <v>{"dy":1,"cd":"EN","cn":7},{"dy":2,"cd":"GO","cn":800},{"dy":3,"cd":"EN","cn":12},{"dy":4,"cd":"GO","cn":1000},{"dy":5,"cd":"EN","cn":5},{"dy":6,"cd":"GO","cn":900},{"dy":7,"cd":"EN","cn":6}</v>
      </c>
      <c r="K8" t="str">
        <f t="shared" si="4"/>
        <v>{"dy":7,"cd":"EN","cn":6}</v>
      </c>
      <c r="X8">
        <v>3</v>
      </c>
      <c r="Y8">
        <v>2</v>
      </c>
      <c r="Z8">
        <f t="shared" si="10"/>
        <v>2</v>
      </c>
      <c r="AA8">
        <f t="shared" si="8"/>
        <v>0.125</v>
      </c>
      <c r="AB8">
        <f t="shared" si="11"/>
        <v>2.875</v>
      </c>
      <c r="AC8" t="str">
        <f t="shared" si="12"/>
        <v>DI</v>
      </c>
    </row>
    <row r="9" spans="1:29">
      <c r="A9">
        <v>8</v>
      </c>
      <c r="B9">
        <f t="shared" ca="1" si="1"/>
        <v>0.30921851903851538</v>
      </c>
      <c r="C9">
        <f t="shared" ca="1" si="0"/>
        <v>0.79834583825330652</v>
      </c>
      <c r="D9" t="str">
        <f t="shared" ca="1" si="2"/>
        <v>GO</v>
      </c>
      <c r="E9">
        <f t="shared" ca="1" si="3"/>
        <v>1200</v>
      </c>
      <c r="F9" t="s">
        <v>149</v>
      </c>
      <c r="G9">
        <v>3</v>
      </c>
      <c r="H9" t="s">
        <v>149</v>
      </c>
      <c r="I9">
        <v>3</v>
      </c>
      <c r="J9" t="str">
        <f t="shared" si="9"/>
        <v>{"dy":1,"cd":"EN","cn":7},{"dy":2,"cd":"GO","cn":800},{"dy":3,"cd":"EN","cn":12},{"dy":4,"cd":"GO","cn":1000},{"dy":5,"cd":"EN","cn":5},{"dy":6,"cd":"GO","cn":900},{"dy":7,"cd":"EN","cn":6},{"dy":8,"cd":"DI","cn":3}</v>
      </c>
      <c r="K9" t="str">
        <f t="shared" si="4"/>
        <v>{"dy":8,"cd":"DI","cn":3}</v>
      </c>
      <c r="X9">
        <v>2</v>
      </c>
      <c r="Y9">
        <v>3</v>
      </c>
      <c r="Z9">
        <f t="shared" si="10"/>
        <v>14</v>
      </c>
      <c r="AA9">
        <f t="shared" si="8"/>
        <v>0.875</v>
      </c>
      <c r="AB9">
        <f t="shared" si="11"/>
        <v>3</v>
      </c>
      <c r="AC9" t="str">
        <f t="shared" si="12"/>
        <v>EN</v>
      </c>
    </row>
    <row r="10" spans="1:29">
      <c r="A10">
        <v>9</v>
      </c>
      <c r="B10">
        <f t="shared" ca="1" si="1"/>
        <v>0.73313544800313735</v>
      </c>
      <c r="C10">
        <f t="shared" ca="1" si="0"/>
        <v>0.44153262626689027</v>
      </c>
      <c r="D10" t="str">
        <f t="shared" ca="1" si="2"/>
        <v>EN</v>
      </c>
      <c r="E10">
        <f t="shared" ca="1" si="3"/>
        <v>7</v>
      </c>
      <c r="F10" t="s">
        <v>145</v>
      </c>
      <c r="G10">
        <v>700</v>
      </c>
      <c r="H10" t="s">
        <v>145</v>
      </c>
      <c r="I10">
        <v>700</v>
      </c>
      <c r="J10" t="str">
        <f t="shared" si="9"/>
        <v>{"dy":1,"cd":"EN","cn":7},{"dy":2,"cd":"GO","cn":800},{"dy":3,"cd":"EN","cn":12},{"dy":4,"cd":"GO","cn":1000},{"dy":5,"cd":"EN","cn":5},{"dy":6,"cd":"GO","cn":900},{"dy":7,"cd":"EN","cn":6},{"dy":8,"cd":"DI","cn":3},{"dy":9,"cd":"GO","cn":700}</v>
      </c>
      <c r="K10" t="str">
        <f t="shared" si="4"/>
        <v>{"dy":9,"cd":"GO","cn":700}</v>
      </c>
      <c r="X10">
        <v>3</v>
      </c>
      <c r="Y10">
        <v>3</v>
      </c>
      <c r="Z10">
        <f t="shared" si="10"/>
        <v>2</v>
      </c>
      <c r="AA10">
        <f t="shared" si="8"/>
        <v>0.125</v>
      </c>
      <c r="AB10">
        <f t="shared" si="11"/>
        <v>3.875</v>
      </c>
      <c r="AC10" t="str">
        <f t="shared" si="12"/>
        <v>DI</v>
      </c>
    </row>
    <row r="11" spans="1:29">
      <c r="A11">
        <v>10</v>
      </c>
      <c r="B11">
        <f t="shared" ca="1" si="1"/>
        <v>0.61943649558815983</v>
      </c>
      <c r="C11">
        <f t="shared" ca="1" si="0"/>
        <v>0.30140619196249907</v>
      </c>
      <c r="D11" t="str">
        <f t="shared" ca="1" si="2"/>
        <v>GO</v>
      </c>
      <c r="E11">
        <f t="shared" ca="1" si="3"/>
        <v>900</v>
      </c>
      <c r="F11" t="s">
        <v>147</v>
      </c>
      <c r="G11">
        <v>10</v>
      </c>
      <c r="H11" t="s">
        <v>147</v>
      </c>
      <c r="I11">
        <v>10</v>
      </c>
      <c r="J11" t="str">
        <f t="shared" si="9"/>
        <v>{"dy":1,"cd":"EN","cn":7},{"dy":2,"cd":"GO","cn":800},{"dy":3,"cd":"EN","cn":12},{"dy":4,"cd":"GO","cn":1000},{"dy":5,"cd":"EN","cn":5},{"dy":6,"cd":"GO","cn":900},{"dy":7,"cd":"EN","cn":6},{"dy":8,"cd":"DI","cn":3},{"dy":9,"cd":"GO","cn":700},{"dy":10,"cd":"EN","cn":10}</v>
      </c>
      <c r="K11" t="str">
        <f t="shared" si="4"/>
        <v>{"dy":10,"cd":"EN","cn":10}</v>
      </c>
    </row>
    <row r="12" spans="1:29">
      <c r="A12">
        <v>11</v>
      </c>
      <c r="B12">
        <f t="shared" ca="1" si="1"/>
        <v>0.18580209090981481</v>
      </c>
      <c r="C12">
        <f t="shared" ca="1" si="0"/>
        <v>0.21638882376276181</v>
      </c>
      <c r="D12" t="str">
        <f t="shared" ca="1" si="2"/>
        <v>EN</v>
      </c>
      <c r="E12">
        <f t="shared" ca="1" si="3"/>
        <v>6</v>
      </c>
      <c r="F12" t="s">
        <v>145</v>
      </c>
      <c r="G12">
        <v>1300</v>
      </c>
      <c r="H12" t="s">
        <v>145</v>
      </c>
      <c r="I12">
        <v>2300</v>
      </c>
      <c r="J12" t="str">
        <f t="shared" si="9"/>
        <v>{"dy":1,"cd":"EN","cn":7},{"dy":2,"cd":"GO","cn":800},{"dy":3,"cd":"EN","cn":12},{"dy":4,"cd":"GO","cn":1000},{"dy":5,"cd":"EN","cn":5},{"dy":6,"cd":"GO","cn":900},{"dy":7,"cd":"EN","cn":6},{"dy":8,"cd":"DI","cn":3},{"dy":9,"cd":"GO","cn":700},{"dy":10,"cd":"EN","cn":10},{"dy":11,"cd":"GO","cn":2300}</v>
      </c>
      <c r="K12" t="str">
        <f t="shared" si="4"/>
        <v>{"dy":11,"cd":"GO","cn":2300}</v>
      </c>
    </row>
    <row r="13" spans="1:29">
      <c r="A13">
        <v>12</v>
      </c>
      <c r="B13">
        <f t="shared" ca="1" si="1"/>
        <v>0.50205491089127841</v>
      </c>
      <c r="C13">
        <f t="shared" ca="1" si="0"/>
        <v>0.40214058339822178</v>
      </c>
      <c r="D13" t="str">
        <f t="shared" ca="1" si="2"/>
        <v>GO</v>
      </c>
      <c r="E13">
        <f t="shared" ca="1" si="3"/>
        <v>900</v>
      </c>
      <c r="F13" t="s">
        <v>147</v>
      </c>
      <c r="G13">
        <v>6</v>
      </c>
      <c r="H13" t="s">
        <v>147</v>
      </c>
      <c r="I13">
        <v>6</v>
      </c>
      <c r="J13" t="str">
        <f t="shared" si="9"/>
        <v>{"dy":1,"cd":"EN","cn":7},{"dy":2,"cd":"GO","cn":800},{"dy":3,"cd":"EN","cn":12},{"dy":4,"cd":"GO","cn":1000},{"dy":5,"cd":"EN","cn":5},{"dy":6,"cd":"GO","cn":900},{"dy":7,"cd":"EN","cn":6},{"dy":8,"cd":"DI","cn":3},{"dy":9,"cd":"GO","cn":700},{"dy":10,"cd":"EN","cn":10},{"dy":11,"cd":"GO","cn":2300},{"dy":12,"cd":"EN","cn":6}</v>
      </c>
      <c r="K13" t="str">
        <f t="shared" si="4"/>
        <v>{"dy":12,"cd":"EN","cn":6}</v>
      </c>
    </row>
    <row r="14" spans="1:29">
      <c r="A14">
        <v>13</v>
      </c>
      <c r="B14">
        <f t="shared" ca="1" si="1"/>
        <v>0.17646186547031106</v>
      </c>
      <c r="C14">
        <f t="shared" ca="1" si="0"/>
        <v>0.97180389344797213</v>
      </c>
      <c r="D14" t="str">
        <f t="shared" ca="1" si="2"/>
        <v>EN</v>
      </c>
      <c r="E14">
        <f t="shared" ca="1" si="3"/>
        <v>10</v>
      </c>
      <c r="F14" t="s">
        <v>145</v>
      </c>
      <c r="G14">
        <v>1200</v>
      </c>
      <c r="H14" t="s">
        <v>145</v>
      </c>
      <c r="I14">
        <v>1200</v>
      </c>
      <c r="J14" t="str">
        <f t="shared" si="9"/>
        <v>{"dy":1,"cd":"EN","cn":7},{"dy":2,"cd":"GO","cn":800},{"dy":3,"cd":"EN","cn":12},{"dy":4,"cd":"GO","cn":1000},{"dy":5,"cd":"EN","cn":5},{"dy":6,"cd":"GO","cn":900},{"dy":7,"cd":"EN","cn":6},{"dy":8,"cd":"DI","cn":3},{"dy":9,"cd":"GO","cn":700},{"dy":10,"cd":"EN","cn":10},{"dy":11,"cd":"GO","cn":2300},{"dy":12,"cd":"EN","cn":6},{"dy":13,"cd":"GO","cn":1200}</v>
      </c>
      <c r="K14" t="str">
        <f t="shared" si="4"/>
        <v>{"dy":13,"cd":"GO","cn":1200}</v>
      </c>
    </row>
    <row r="15" spans="1:29">
      <c r="A15">
        <v>14</v>
      </c>
      <c r="B15">
        <f t="shared" ca="1" si="1"/>
        <v>2.6658871365035086E-3</v>
      </c>
      <c r="C15">
        <f t="shared" ca="1" si="0"/>
        <v>0.74320308059419837</v>
      </c>
      <c r="D15" t="str">
        <f t="shared" ca="1" si="2"/>
        <v>GO</v>
      </c>
      <c r="E15">
        <f t="shared" ca="1" si="3"/>
        <v>1200</v>
      </c>
      <c r="F15" t="s">
        <v>147</v>
      </c>
      <c r="G15">
        <v>10</v>
      </c>
      <c r="H15" t="s">
        <v>147</v>
      </c>
      <c r="I15">
        <v>10</v>
      </c>
      <c r="J15" t="str">
        <f t="shared" si="9"/>
        <v>{"dy":1,"cd":"EN","cn":7},{"dy":2,"cd":"GO","cn":800},{"dy":3,"cd":"EN","cn":12},{"dy":4,"cd":"GO","cn":1000},{"dy":5,"cd":"EN","cn":5},{"dy":6,"cd":"GO","cn":900},{"dy":7,"cd":"EN","cn":6},{"dy":8,"cd":"DI","cn":3},{"dy":9,"cd":"GO","cn":700},{"dy":10,"cd":"EN","cn":10},{"dy":11,"cd":"GO","cn":2300},{"dy":12,"cd":"EN","cn":6},{"dy":13,"cd":"GO","cn":1200},{"dy":14,"cd":"EN","cn":10}</v>
      </c>
      <c r="K15" t="str">
        <f t="shared" si="4"/>
        <v>{"dy":14,"cd":"EN","cn":10}</v>
      </c>
    </row>
    <row r="16" spans="1:29">
      <c r="A16">
        <v>15</v>
      </c>
      <c r="B16">
        <f t="shared" ca="1" si="1"/>
        <v>0.29573277651439667</v>
      </c>
      <c r="C16">
        <f t="shared" ca="1" si="0"/>
        <v>0.94248585828099041</v>
      </c>
      <c r="D16" t="str">
        <f t="shared" ca="1" si="2"/>
        <v>EN</v>
      </c>
      <c r="E16">
        <f t="shared" ca="1" si="3"/>
        <v>10</v>
      </c>
      <c r="F16" t="s">
        <v>145</v>
      </c>
      <c r="G16">
        <v>1000</v>
      </c>
      <c r="H16" t="s">
        <v>145</v>
      </c>
      <c r="I16">
        <v>1000</v>
      </c>
      <c r="J16" t="str">
        <f t="shared" si="9"/>
        <v>{"dy":1,"cd":"EN","cn":7},{"dy":2,"cd":"GO","cn":800},{"dy":3,"cd":"EN","cn":12},{"dy":4,"cd":"GO","cn":1000},{"dy":5,"cd":"EN","cn":5},{"dy":6,"cd":"GO","cn":900},{"dy":7,"cd":"EN","cn":6},{"dy":8,"cd":"DI","cn":3},{"dy":9,"cd":"GO","cn":700},{"dy":10,"cd":"EN","cn":10},{"dy":11,"cd":"GO","cn":2300},{"dy":12,"cd":"EN","cn":6},{"dy":13,"cd":"GO","cn":1200},{"dy":14,"cd":"EN","cn":10},{"dy":15,"cd":"GO","cn":1000}</v>
      </c>
      <c r="K16" t="str">
        <f t="shared" si="4"/>
        <v>{"dy":15,"cd":"GO","cn":1000}</v>
      </c>
    </row>
    <row r="17" spans="1:11">
      <c r="A17">
        <v>16</v>
      </c>
      <c r="B17">
        <f t="shared" ca="1" si="1"/>
        <v>0.55932503202785722</v>
      </c>
      <c r="C17">
        <f t="shared" ca="1" si="0"/>
        <v>0.27332279565956541</v>
      </c>
      <c r="D17" t="str">
        <f t="shared" ca="1" si="2"/>
        <v>GO</v>
      </c>
      <c r="E17">
        <f t="shared" ca="1" si="3"/>
        <v>800</v>
      </c>
      <c r="F17" t="s">
        <v>147</v>
      </c>
      <c r="G17">
        <v>8</v>
      </c>
      <c r="H17" t="s">
        <v>147</v>
      </c>
      <c r="I17">
        <v>8</v>
      </c>
      <c r="J17" t="str">
        <f t="shared" si="9"/>
        <v>{"dy":1,"cd":"EN","cn":7},{"dy":2,"cd":"GO","cn":800},{"dy":3,"cd":"EN","cn":12},{"dy":4,"cd":"GO","cn":1000},{"dy":5,"cd":"EN","cn":5},{"dy":6,"cd":"GO","cn":900},{"dy":7,"cd":"EN","cn":6},{"dy":8,"cd":"DI","cn":3},{"dy":9,"cd":"GO","cn":700},{"dy":10,"cd":"EN","cn":10},{"dy":11,"cd":"GO","cn":2300},{"dy":12,"cd":"EN","cn":6},{"dy":13,"cd":"GO","cn":1200},{"dy":14,"cd":"EN","cn":10},{"dy":15,"cd":"GO","cn":1000},{"dy":16,"cd":"EN","cn":8}</v>
      </c>
      <c r="K17" t="str">
        <f t="shared" si="4"/>
        <v>{"dy":16,"cd":"EN","cn":8}</v>
      </c>
    </row>
    <row r="18" spans="1:11">
      <c r="A18">
        <v>17</v>
      </c>
      <c r="B18">
        <f t="shared" ca="1" si="1"/>
        <v>0.25150955158702282</v>
      </c>
      <c r="C18">
        <f t="shared" ca="1" si="0"/>
        <v>0.31548069487253916</v>
      </c>
      <c r="D18" t="str">
        <f t="shared" ca="1" si="2"/>
        <v>EN</v>
      </c>
      <c r="E18">
        <f t="shared" ca="1" si="3"/>
        <v>6</v>
      </c>
      <c r="F18" t="s">
        <v>145</v>
      </c>
      <c r="G18">
        <v>800</v>
      </c>
      <c r="H18" t="s">
        <v>145</v>
      </c>
      <c r="I18">
        <v>800</v>
      </c>
      <c r="J18" t="str">
        <f t="shared" si="9"/>
        <v>{"dy":1,"cd":"EN","cn":7},{"dy":2,"cd":"GO","cn":800},{"dy":3,"cd":"EN","cn":12},{"dy":4,"cd":"GO","cn":1000},{"dy":5,"cd":"EN","cn":5},{"dy":6,"cd":"GO","cn":900},{"dy":7,"cd":"EN","cn":6},{"dy":8,"cd":"DI","cn":3},{"dy":9,"cd":"GO","cn":700},{"dy":10,"cd":"EN","cn":10},{"dy":11,"cd":"GO","cn":2300},{"dy":12,"cd":"EN","cn":6},{"dy":13,"cd":"GO","cn":1200},{"dy":14,"cd":"EN","cn":10},{"dy":15,"cd":"GO","cn":1000},{"dy":16,"cd":"EN","cn":8},{"dy":17,"cd":"GO","cn":800}</v>
      </c>
      <c r="K18" t="str">
        <f t="shared" si="4"/>
        <v>{"dy":17,"cd":"GO","cn":800}</v>
      </c>
    </row>
    <row r="19" spans="1:11">
      <c r="A19">
        <v>18</v>
      </c>
      <c r="B19">
        <f t="shared" ca="1" si="1"/>
        <v>0.9737805698100318</v>
      </c>
      <c r="C19">
        <f t="shared" ca="1" si="0"/>
        <v>0.39717468159350244</v>
      </c>
      <c r="D19" t="str">
        <f t="shared" ca="1" si="2"/>
        <v>DI</v>
      </c>
      <c r="E19">
        <f t="shared" ca="1" si="3"/>
        <v>3</v>
      </c>
      <c r="F19" t="s">
        <v>147</v>
      </c>
      <c r="G19">
        <v>6</v>
      </c>
      <c r="H19" t="s">
        <v>147</v>
      </c>
      <c r="I19">
        <v>6</v>
      </c>
      <c r="J19" t="str">
        <f t="shared" si="9"/>
        <v>{"dy":1,"cd":"EN","cn":7},{"dy":2,"cd":"GO","cn":800},{"dy":3,"cd":"EN","cn":12},{"dy":4,"cd":"GO","cn":1000},{"dy":5,"cd":"EN","cn":5},{"dy":6,"cd":"GO","cn":900},{"dy":7,"cd":"EN","cn":6},{"dy":8,"cd":"DI","cn":3},{"dy":9,"cd":"GO","cn":700},{"dy":10,"cd":"EN","cn":10},{"dy":11,"cd":"GO","cn":2300},{"dy":12,"cd":"EN","cn":6},{"dy":13,"cd":"GO","cn":1200},{"dy":14,"cd":"EN","cn":10},{"dy":15,"cd":"GO","cn":1000},{"dy":16,"cd":"EN","cn":8},{"dy":17,"cd":"GO","cn":800},{"dy":18,"cd":"EN","cn":6}</v>
      </c>
      <c r="K19" t="str">
        <f t="shared" si="4"/>
        <v>{"dy":18,"cd":"EN","cn":6}</v>
      </c>
    </row>
    <row r="20" spans="1:11">
      <c r="A20">
        <v>19</v>
      </c>
      <c r="B20">
        <f t="shared" ca="1" si="1"/>
        <v>0.45756333153600381</v>
      </c>
      <c r="C20">
        <f t="shared" ca="1" si="0"/>
        <v>0.95529828236065073</v>
      </c>
      <c r="D20" t="str">
        <f t="shared" ca="1" si="2"/>
        <v>GO</v>
      </c>
      <c r="E20">
        <f t="shared" ca="1" si="3"/>
        <v>1300</v>
      </c>
      <c r="F20" t="s">
        <v>145</v>
      </c>
      <c r="G20">
        <v>900</v>
      </c>
      <c r="H20" t="s">
        <v>145</v>
      </c>
      <c r="I20">
        <v>900</v>
      </c>
      <c r="J20" t="str">
        <f t="shared" si="9"/>
        <v>{"dy":1,"cd":"EN","cn":7},{"dy":2,"cd":"GO","cn":800},{"dy":3,"cd":"EN","cn":12},{"dy":4,"cd":"GO","cn":1000},{"dy":5,"cd":"EN","cn":5},{"dy":6,"cd":"GO","cn":900},{"dy":7,"cd":"EN","cn":6},{"dy":8,"cd":"DI","cn":3},{"dy":9,"cd":"GO","cn":700},{"dy":10,"cd":"EN","cn":10},{"dy":11,"cd":"GO","cn":2300},{"dy":12,"cd":"EN","cn":6},{"dy":13,"cd":"GO","cn":1200},{"dy":14,"cd":"EN","cn":10},{"dy":15,"cd":"GO","cn":1000},{"dy":16,"cd":"EN","cn":8},{"dy":17,"cd":"GO","cn":800},{"dy":18,"cd":"EN","cn":6},{"dy":19,"cd":"GO","cn":900}</v>
      </c>
      <c r="K20" t="str">
        <f t="shared" si="4"/>
        <v>{"dy":19,"cd":"GO","cn":900}</v>
      </c>
    </row>
    <row r="21" spans="1:11">
      <c r="A21">
        <v>20</v>
      </c>
      <c r="B21">
        <f t="shared" ca="1" si="1"/>
        <v>0.24708493992547675</v>
      </c>
      <c r="C21">
        <f t="shared" ca="1" si="0"/>
        <v>0.91972365789903676</v>
      </c>
      <c r="D21" t="str">
        <f t="shared" ca="1" si="2"/>
        <v>EN</v>
      </c>
      <c r="E21">
        <f t="shared" ca="1" si="3"/>
        <v>10</v>
      </c>
      <c r="F21" t="s">
        <v>147</v>
      </c>
      <c r="G21">
        <v>7</v>
      </c>
      <c r="H21" t="s">
        <v>147</v>
      </c>
      <c r="I21">
        <v>7</v>
      </c>
      <c r="J21" t="str">
        <f t="shared" si="9"/>
        <v>{"dy":1,"cd":"EN","cn":7},{"dy":2,"cd":"GO","cn":800},{"dy":3,"cd":"EN","cn":12},{"dy":4,"cd":"GO","cn":1000},{"dy":5,"cd":"EN","cn":5},{"dy":6,"cd":"GO","cn":900},{"dy":7,"cd":"EN","cn":6},{"dy":8,"cd":"DI","cn":3},{"dy":9,"cd":"GO","cn":700},{"dy":10,"cd":"EN","cn":10},{"dy":11,"cd":"GO","cn":2300},{"dy":12,"cd":"EN","cn":6},{"dy":13,"cd":"GO","cn":1200},{"dy":14,"cd":"EN","cn":10},{"dy":15,"cd":"GO","cn":1000},{"dy":16,"cd":"EN","cn":8},{"dy":17,"cd":"GO","cn":800},{"dy":18,"cd":"EN","cn":6},{"dy":19,"cd":"GO","cn":900},{"dy":20,"cd":"EN","cn":7}</v>
      </c>
      <c r="K21" t="str">
        <f t="shared" si="4"/>
        <v>{"dy":20,"cd":"EN","cn":7}</v>
      </c>
    </row>
    <row r="22" spans="1:11">
      <c r="A22">
        <v>21</v>
      </c>
      <c r="B22">
        <f t="shared" ca="1" si="1"/>
        <v>0.92967203554861066</v>
      </c>
      <c r="C22">
        <f t="shared" ca="1" si="0"/>
        <v>0.11437003373564247</v>
      </c>
      <c r="D22" t="str">
        <f t="shared" ca="1" si="2"/>
        <v>DI</v>
      </c>
      <c r="E22">
        <f t="shared" ca="1" si="3"/>
        <v>2</v>
      </c>
      <c r="F22" t="s">
        <v>149</v>
      </c>
      <c r="G22">
        <v>4</v>
      </c>
      <c r="H22" t="s">
        <v>150</v>
      </c>
      <c r="I22">
        <v>4</v>
      </c>
      <c r="J22" t="str">
        <f t="shared" si="9"/>
        <v>{"dy":1,"cd":"EN","cn":7},{"dy":2,"cd":"GO","cn":800},{"dy":3,"cd":"EN","cn":12},{"dy":4,"cd":"GO","cn":1000},{"dy":5,"cd":"EN","cn":5},{"dy":6,"cd":"GO","cn":900},{"dy":7,"cd":"EN","cn":6},{"dy":8,"cd":"DI","cn":3},{"dy":9,"cd":"GO","cn":700},{"dy":10,"cd":"EN","cn":10},{"dy":11,"cd":"GO","cn":2300},{"dy":12,"cd":"EN","cn":6},{"dy":13,"cd":"GO","cn":1200},{"dy":14,"cd":"EN","cn":10},{"dy":15,"cd":"GO","cn":1000},{"dy":16,"cd":"EN","cn":8},{"dy":17,"cd":"GO","cn":800},{"dy":18,"cd":"EN","cn":6},{"dy":19,"cd":"GO","cn":900},{"dy":20,"cd":"EN","cn":7},{"dy":21,"cd":"DI","cn":4}</v>
      </c>
      <c r="K22" t="str">
        <f t="shared" si="4"/>
        <v>{"dy":21,"cd":"DI","cn":4}</v>
      </c>
    </row>
    <row r="23" spans="1:11">
      <c r="A23">
        <v>22</v>
      </c>
      <c r="B23">
        <f t="shared" ca="1" si="1"/>
        <v>0.71215596471617459</v>
      </c>
      <c r="C23">
        <f t="shared" ca="1" si="0"/>
        <v>0.79517808985741123</v>
      </c>
      <c r="D23" t="str">
        <f t="shared" ca="1" si="2"/>
        <v>EN</v>
      </c>
      <c r="E23">
        <f t="shared" ca="1" si="3"/>
        <v>9</v>
      </c>
      <c r="F23" t="s">
        <v>147</v>
      </c>
      <c r="G23">
        <v>10</v>
      </c>
      <c r="H23" t="s">
        <v>147</v>
      </c>
      <c r="I23">
        <v>10</v>
      </c>
      <c r="J23"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v>
      </c>
      <c r="K23" t="str">
        <f t="shared" si="4"/>
        <v>{"dy":22,"cd":"EN","cn":10}</v>
      </c>
    </row>
    <row r="24" spans="1:11">
      <c r="A24">
        <v>23</v>
      </c>
      <c r="B24">
        <f t="shared" ca="1" si="1"/>
        <v>0.47222429819137945</v>
      </c>
      <c r="C24">
        <f t="shared" ca="1" si="0"/>
        <v>0.27778565348340378</v>
      </c>
      <c r="D24" t="str">
        <f t="shared" ca="1" si="2"/>
        <v>GO</v>
      </c>
      <c r="E24">
        <f t="shared" ca="1" si="3"/>
        <v>800</v>
      </c>
      <c r="F24" t="s">
        <v>145</v>
      </c>
      <c r="G24">
        <v>800</v>
      </c>
      <c r="H24" t="s">
        <v>145</v>
      </c>
      <c r="I24">
        <v>800</v>
      </c>
      <c r="J24"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v>
      </c>
      <c r="K24" t="str">
        <f t="shared" si="4"/>
        <v>{"dy":23,"cd":"GO","cn":800}</v>
      </c>
    </row>
    <row r="25" spans="1:11">
      <c r="A25">
        <v>24</v>
      </c>
      <c r="B25">
        <f t="shared" ca="1" si="1"/>
        <v>0.40115621487877484</v>
      </c>
      <c r="C25">
        <f t="shared" ca="1" si="0"/>
        <v>0.21925381578237335</v>
      </c>
      <c r="D25" t="str">
        <f t="shared" ca="1" si="2"/>
        <v>EN</v>
      </c>
      <c r="E25">
        <f t="shared" ca="1" si="3"/>
        <v>6</v>
      </c>
      <c r="F25" t="s">
        <v>147</v>
      </c>
      <c r="G25">
        <v>6</v>
      </c>
      <c r="H25" t="s">
        <v>147</v>
      </c>
      <c r="I25">
        <v>6</v>
      </c>
      <c r="J25"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v>
      </c>
      <c r="K25" t="str">
        <f t="shared" si="4"/>
        <v>{"dy":24,"cd":"EN","cn":6}</v>
      </c>
    </row>
    <row r="26" spans="1:11">
      <c r="A26">
        <v>25</v>
      </c>
      <c r="B26">
        <f t="shared" ca="1" si="1"/>
        <v>0.12190324298104227</v>
      </c>
      <c r="C26">
        <f t="shared" ca="1" si="0"/>
        <v>0.93180755120084002</v>
      </c>
      <c r="D26" t="str">
        <f t="shared" ca="1" si="2"/>
        <v>GO</v>
      </c>
      <c r="E26">
        <f t="shared" ca="1" si="3"/>
        <v>1300</v>
      </c>
      <c r="F26" t="s">
        <v>145</v>
      </c>
      <c r="G26">
        <v>700</v>
      </c>
      <c r="H26" t="s">
        <v>145</v>
      </c>
      <c r="I26">
        <v>700</v>
      </c>
      <c r="J26"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v>
      </c>
      <c r="K26" t="str">
        <f t="shared" si="4"/>
        <v>{"dy":25,"cd":"GO","cn":700}</v>
      </c>
    </row>
    <row r="27" spans="1:11">
      <c r="A27">
        <v>26</v>
      </c>
      <c r="B27">
        <f t="shared" ca="1" si="1"/>
        <v>0.58600201634036286</v>
      </c>
      <c r="C27">
        <f t="shared" ca="1" si="0"/>
        <v>0.69268629342844301</v>
      </c>
      <c r="D27" t="str">
        <f t="shared" ca="1" si="2"/>
        <v>EN</v>
      </c>
      <c r="E27">
        <f t="shared" ca="1" si="3"/>
        <v>9</v>
      </c>
      <c r="F27" t="s">
        <v>147</v>
      </c>
      <c r="G27">
        <v>9</v>
      </c>
      <c r="H27" t="s">
        <v>147</v>
      </c>
      <c r="I27">
        <v>9</v>
      </c>
      <c r="J27"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v>
      </c>
      <c r="K27" t="str">
        <f t="shared" si="4"/>
        <v>{"dy":26,"cd":"EN","cn":9}</v>
      </c>
    </row>
    <row r="28" spans="1:11">
      <c r="A28">
        <v>27</v>
      </c>
      <c r="B28">
        <f t="shared" ca="1" si="1"/>
        <v>0.37733922370622919</v>
      </c>
      <c r="C28">
        <f t="shared" ca="1" si="0"/>
        <v>9.645525625834539E-2</v>
      </c>
      <c r="D28" t="str">
        <f t="shared" ca="1" si="2"/>
        <v>GO</v>
      </c>
      <c r="E28">
        <f t="shared" ca="1" si="3"/>
        <v>700</v>
      </c>
      <c r="F28" t="s">
        <v>145</v>
      </c>
      <c r="G28">
        <v>900</v>
      </c>
      <c r="H28" t="s">
        <v>145</v>
      </c>
      <c r="I28">
        <v>900</v>
      </c>
      <c r="J28"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v>
      </c>
      <c r="K28" t="str">
        <f t="shared" si="4"/>
        <v>{"dy":27,"cd":"GO","cn":900}</v>
      </c>
    </row>
    <row r="29" spans="1:11">
      <c r="A29">
        <v>28</v>
      </c>
      <c r="B29">
        <f t="shared" ca="1" si="1"/>
        <v>7.6710776312459705E-3</v>
      </c>
      <c r="C29">
        <f t="shared" ca="1" si="0"/>
        <v>0.96726405602408572</v>
      </c>
      <c r="D29" t="str">
        <f t="shared" ca="1" si="2"/>
        <v>EN</v>
      </c>
      <c r="E29">
        <f t="shared" ca="1" si="3"/>
        <v>10</v>
      </c>
      <c r="F29" t="s">
        <v>147</v>
      </c>
      <c r="G29">
        <v>5</v>
      </c>
      <c r="H29" t="s">
        <v>147</v>
      </c>
      <c r="I29">
        <v>5</v>
      </c>
      <c r="J29"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v>
      </c>
      <c r="K29" t="str">
        <f t="shared" si="4"/>
        <v>{"dy":28,"cd":"EN","cn":5}</v>
      </c>
    </row>
    <row r="30" spans="1:11">
      <c r="A30">
        <v>29</v>
      </c>
      <c r="B30">
        <f t="shared" ca="1" si="1"/>
        <v>0.17260719631341992</v>
      </c>
      <c r="C30">
        <f t="shared" ca="1" si="0"/>
        <v>0.68300604745261129</v>
      </c>
      <c r="D30" t="str">
        <f t="shared" ca="1" si="2"/>
        <v>GO</v>
      </c>
      <c r="E30">
        <f t="shared" ca="1" si="3"/>
        <v>1100</v>
      </c>
      <c r="F30" t="s">
        <v>145</v>
      </c>
      <c r="G30">
        <v>1000</v>
      </c>
      <c r="H30" t="s">
        <v>145</v>
      </c>
      <c r="I30">
        <v>2000</v>
      </c>
      <c r="J30"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v>
      </c>
      <c r="K30" t="str">
        <f t="shared" si="4"/>
        <v>{"dy":29,"cd":"GO","cn":2000}</v>
      </c>
    </row>
    <row r="31" spans="1:11">
      <c r="A31">
        <v>30</v>
      </c>
      <c r="B31">
        <f t="shared" ca="1" si="1"/>
        <v>0.1080552156567085</v>
      </c>
      <c r="C31">
        <f t="shared" ca="1" si="0"/>
        <v>0.99062787167167066</v>
      </c>
      <c r="D31" t="str">
        <f t="shared" ca="1" si="2"/>
        <v>EN</v>
      </c>
      <c r="E31">
        <f t="shared" ca="1" si="3"/>
        <v>10</v>
      </c>
      <c r="F31" t="s">
        <v>147</v>
      </c>
      <c r="G31">
        <v>6</v>
      </c>
      <c r="H31" t="s">
        <v>147</v>
      </c>
      <c r="I31">
        <v>6</v>
      </c>
      <c r="J31"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v>
      </c>
      <c r="K31" t="str">
        <f t="shared" si="4"/>
        <v>{"dy":30,"cd":"EN","cn":6}</v>
      </c>
    </row>
    <row r="32" spans="1:11">
      <c r="A32">
        <v>31</v>
      </c>
      <c r="B32">
        <f t="shared" ca="1" si="1"/>
        <v>0.33354637652528318</v>
      </c>
      <c r="C32">
        <f t="shared" ca="1" si="0"/>
        <v>8.5859812984930284E-2</v>
      </c>
      <c r="D32" t="str">
        <f t="shared" ca="1" si="2"/>
        <v>GO</v>
      </c>
      <c r="E32">
        <f t="shared" ca="1" si="3"/>
        <v>700</v>
      </c>
      <c r="F32" t="s">
        <v>145</v>
      </c>
      <c r="G32">
        <v>800</v>
      </c>
      <c r="H32" t="s">
        <v>146</v>
      </c>
      <c r="I32">
        <v>800</v>
      </c>
      <c r="J32"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K32" t="str">
        <f t="shared" si="4"/>
        <v>{"dy":31,"cd":"GO","cn":800}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AG2" activePane="bottomRight" state="frozen"/>
      <selection pane="topRight" activeCell="C1" sqref="C1"/>
      <selection pane="bottomLeft" activeCell="A2" sqref="A2"/>
      <selection pane="bottomRight" activeCell="AW3" sqref="AW3"/>
    </sheetView>
    <sheetView tabSelected="1" workbookViewId="1">
      <pane xSplit="2" ySplit="1" topLeftCell="AP2" activePane="bottomRight" state="frozen"/>
      <selection pane="topRight" activeCell="C1" sqref="C1"/>
      <selection pane="bottomLeft" activeCell="A2" sqref="A2"/>
      <selection pane="bottomRight" activeCell="BB2" sqref="BB2"/>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77</v>
      </c>
      <c r="C1" s="6" t="s">
        <v>122</v>
      </c>
      <c r="D1" s="6" t="s">
        <v>156</v>
      </c>
      <c r="E1" s="6" t="s">
        <v>168</v>
      </c>
      <c r="F1" s="6" t="s">
        <v>173</v>
      </c>
      <c r="G1" s="6" t="s">
        <v>180</v>
      </c>
      <c r="H1" s="6" t="s">
        <v>196</v>
      </c>
      <c r="I1" s="6" t="s">
        <v>197</v>
      </c>
      <c r="J1" s="6" t="s">
        <v>178</v>
      </c>
      <c r="K1" s="6" t="s">
        <v>179</v>
      </c>
      <c r="L1" s="6" t="s">
        <v>177</v>
      </c>
      <c r="M1" s="6" t="s">
        <v>167</v>
      </c>
      <c r="N1" s="6" t="s">
        <v>172</v>
      </c>
      <c r="O1" s="6" t="s">
        <v>174</v>
      </c>
      <c r="P1" s="6" t="s">
        <v>175</v>
      </c>
      <c r="Q1" s="6" t="s">
        <v>176</v>
      </c>
      <c r="R1" s="6" t="s">
        <v>192</v>
      </c>
      <c r="S1" s="9" t="str">
        <f t="array" aca="1" ref="S1" ca="1">IF(SUM(IF(R:R="업데이트순번이상",1,0))&gt;0,"순번이상","")</f>
        <v/>
      </c>
      <c r="T1" s="6" t="s">
        <v>171</v>
      </c>
      <c r="U1" s="6" t="s">
        <v>166</v>
      </c>
      <c r="V1" s="6" t="s">
        <v>181</v>
      </c>
      <c r="W1" s="6" t="s">
        <v>182</v>
      </c>
      <c r="X1" s="6" t="s">
        <v>183</v>
      </c>
      <c r="Y1" s="6" t="s">
        <v>184</v>
      </c>
      <c r="Z1" s="3" t="s">
        <v>104</v>
      </c>
      <c r="AA1" t="s">
        <v>71</v>
      </c>
      <c r="AB1" s="3" t="str">
        <f t="array" ref="AB1">IF(SUM(IF(AG:AG="슬롯타입이상",1,0))&gt;0,"타입확인","vl")</f>
        <v>vl</v>
      </c>
      <c r="AC1" s="3" t="str">
        <f t="array" aca="1" ref="AC1" ca="1">IF(SUM(IF(OR(AH:AH="밸류불필요",AH:AH="숫자필요",AH:AH="캐릭터없음",AH:AH="장비없음"),1,0))&gt;0,"밸류이상","cn")</f>
        <v>cn</v>
      </c>
      <c r="AD1" s="3" t="s">
        <v>78</v>
      </c>
      <c r="AE1" s="2" t="s">
        <v>92</v>
      </c>
      <c r="AF1" s="2" t="s">
        <v>80</v>
      </c>
      <c r="AG1" t="s">
        <v>107</v>
      </c>
      <c r="AH1" t="s">
        <v>118</v>
      </c>
      <c r="AI1" t="s">
        <v>117</v>
      </c>
      <c r="AJ1" s="8" t="s">
        <v>120</v>
      </c>
      <c r="AK1" s="8" t="s">
        <v>119</v>
      </c>
      <c r="AM1" t="s">
        <v>105</v>
      </c>
      <c r="AN1" t="s">
        <v>106</v>
      </c>
      <c r="AO1" t="s">
        <v>123</v>
      </c>
      <c r="AP1" t="s">
        <v>124</v>
      </c>
      <c r="AQ1" t="s">
        <v>159</v>
      </c>
      <c r="AR1" t="s">
        <v>160</v>
      </c>
      <c r="AS1" t="s">
        <v>191</v>
      </c>
      <c r="AT1" t="s">
        <v>170</v>
      </c>
      <c r="AU1" t="s">
        <v>189</v>
      </c>
      <c r="AV1" t="s">
        <v>190</v>
      </c>
      <c r="AW1" s="6" t="s">
        <v>193</v>
      </c>
      <c r="AX1" t="s">
        <v>188</v>
      </c>
      <c r="AY1" t="s">
        <v>194</v>
      </c>
      <c r="AZ1" t="s">
        <v>195</v>
      </c>
      <c r="BB1" t="s">
        <v>121</v>
      </c>
      <c r="BD1" t="s">
        <v>157</v>
      </c>
      <c r="BE1" t="s">
        <v>140</v>
      </c>
      <c r="BF1" t="s">
        <v>141</v>
      </c>
      <c r="BG1" t="s">
        <v>142</v>
      </c>
      <c r="BH1" t="s">
        <v>143</v>
      </c>
      <c r="BJ1" t="s">
        <v>140</v>
      </c>
      <c r="BK1">
        <v>0</v>
      </c>
      <c r="BL1" t="str">
        <f ca="1">IF(COUNTA(BM:BM)&lt;&gt;COUNTA([1]EquipTable!$A:$A),"수량이상","누적")</f>
        <v>누적</v>
      </c>
      <c r="BM1" t="s">
        <v>164</v>
      </c>
      <c r="BO1" t="s">
        <v>140</v>
      </c>
      <c r="BP1">
        <v>0</v>
      </c>
      <c r="BQ1" t="str">
        <f ca="1">IF(COUNTA(BR:BR)&lt;&gt;COUNTA([2]ActorTable!$A:$A),"수량이상","누적")</f>
        <v>누적</v>
      </c>
      <c r="BR1" t="s">
        <v>186</v>
      </c>
      <c r="BS1" t="s">
        <v>169</v>
      </c>
      <c r="BU1" t="s">
        <v>185</v>
      </c>
    </row>
    <row r="2" spans="1:73">
      <c r="A2">
        <v>1</v>
      </c>
      <c r="B2">
        <v>0</v>
      </c>
      <c r="C2">
        <f t="shared" ref="C2:C65" si="0">IF(B2&lt;=6,0,
IF(B2=7,1,2))</f>
        <v>0</v>
      </c>
      <c r="D2">
        <f ca="1">RAND()</f>
        <v>0.72838677515079819</v>
      </c>
      <c r="E2">
        <f ca="1">RAND()</f>
        <v>0.40532818431252937</v>
      </c>
      <c r="F2">
        <f t="shared" ref="F2:I65" ca="1" si="1">RAND()</f>
        <v>0.5915424080581152</v>
      </c>
      <c r="G2">
        <f t="shared" ca="1" si="1"/>
        <v>0.43868750769935494</v>
      </c>
      <c r="H2">
        <f t="shared" ca="1" si="1"/>
        <v>0.1885451206504053</v>
      </c>
      <c r="I2">
        <f t="shared" ca="1" si="1"/>
        <v>0.3536188962302611</v>
      </c>
      <c r="L2" t="str">
        <f ca="1">IF(LEN(J2)&lt;&gt;0,J2,VLOOKUP(D2+$B2,$BG:$BH,MATCH($BH$1,$BG$1:$BH$1,0),1))</f>
        <v>지정 장비</v>
      </c>
      <c r="M2" t="str">
        <f ca="1">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Equip3202</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
IF(OR($L2="안 지정 캐릭터 PP 일반등급",$L2="안 지정 캐릭터 PP 영웅등급"),
  IF(AND(OR($B2=7,$B2=8),$L2=OFFSET($L2,-1,0)),OFFSET(N2,-1,0),
    VLOOKUP($L2,$AM:$AY,MATCH($AU$1,$AM$1:$AY$1,0),0)+INT($E2*(VLOOKUP($L2,$AM:$AY,MATCH($AV$1,$AM$1:$AY$1,0),0)-VLOOKUP($L2,$AM:$AY,MATCH($AU$1,$AM$1:$AY$1,0),0)))),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
IF($L2="안 지정 캐릭터 영웅등급",
  IF(AND(OR($B2=7,$B2=8),$L2=OFFSET($L2,-1,0)),OFFSET(P2,-1,0),
    VLOOKUP($L2,$AM:$AZ,MATCH($AY$1,$AM$1:$AZ$1,0),0)+INT($H2*(VLOOKUP($L2,$AM:$AZ,MATCH($AZ$1,$AM$1:$AZ$1,0),0)-VLOOKUP($L2,$AM:$AZ,MATCH($AY$1,$AM$1:$AZ$1,0),0)))),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
    ROUNDDOWN(VLOOKUP($M2,[1]EquipTable!$1:$1048576,MATCH("표준 GO pr Min",[1]EquipTable!$1:$1,0),0)+INT($I2*(VLOOKUP($M2,[1]EquipTable!$1:$1048576,MATCH("표준 GO pr Max",[1]EquipTable!$1:$1,0),0)-VLOOKUP($M2,[1]EquipTable!$1:$1048576,MATCH("표준 GO pr Min",[1]EquipTable!$1:$1,0),0))),-2)),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
IF($L2="안 지정 캐릭터 영웅등급",
  IF(AND(OR($B2=7,$B2=8),$L2=OFFSET($L2,-1,0)),OFFSET(Q2,-1,0),
    VLOOKUP($L2,$AM:$AZ,MATCH($AW$1,$AM$1:$AZ$1,0),0)+INT($I2*(VLOOKUP($L2,$AM:$AZ,MATCH($AX$1,$AM$1:$AZ$1,0),0)-VLOOKUP($L2,$AM:$AZ,MATCH($AW$1,$AM$1:$AZ$1,0),0)))),
IF($L2="지정 캐릭터 PP",
  IF(AND(OR($B2=7,$B2=8),$L2=OFFSET($L2,-1,0)),OFFSET(Q2,-1,0),
    INT($N2*(VLOOKUP($L2,$AM:$AZ,MATCH($AX$1,$AM$1:$AZ$1,0),0)+$I2*(VLOOKUP($L2,$AM:$AZ,MATCH($AY$1,$AM$1:$AZ$1,0),0)-VLOOKUP($L2,$AM:$AZ,MATCH($AX$1,$AM$1:$AZ$1,0),0))))),
IF(OR($L2="안 지정 캐릭터 PP 일반등급",$L2="안 지정 캐릭터 PP 영웅등급"),
  IF(AND(OR($B2=7,$B2=8),$L2=OFFSET($L2,-1,0)),OFFSET(Q2,-1,0),
    $N2*VLOOKUP($L2,$AM:$AZ,MATCH($AW$1,$AM$1:$AZ$1,0),0)),
"그외없음")))))))</f>
        <v>6</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93</v>
      </c>
      <c r="U2" t="s">
        <v>220</v>
      </c>
      <c r="V2">
        <v>1</v>
      </c>
      <c r="W2" t="s">
        <v>145</v>
      </c>
      <c r="Y2">
        <v>13400</v>
      </c>
      <c r="Z2" t="str">
        <f ca="1">IF(ISBLANK(AA2),"",
VLOOKUP(AA2,OFFSET(INDIRECT("$A:$B"),0,MATCH(AA$1&amp;"_Verify",INDIRECT("$1:$1"),0)-1),2,0)
)</f>
        <v>fe</v>
      </c>
      <c r="AA2" t="s">
        <v>93</v>
      </c>
      <c r="AB2" t="s">
        <v>220</v>
      </c>
      <c r="AC2">
        <v>1</v>
      </c>
      <c r="AD2" t="s">
        <v>145</v>
      </c>
      <c r="AF2">
        <v>13400</v>
      </c>
      <c r="AG2" t="str">
        <f>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결사대의 활</v>
      </c>
      <c r="AI2">
        <v>1</v>
      </c>
      <c r="AJ2" t="str">
        <f ca="1">AK2</f>
        <v>{"dy":1,"sl":0,"tp":"fe","vl":"Equip2101","cn":1,"pt":"GO","pr":13400}</v>
      </c>
      <c r="AK2" t="str">
        <f ca="1">IF(AI2&lt;&gt;1,"",
"{"""&amp;A$1&amp;""":"&amp;A2
&amp;","""&amp;B$1&amp;""":"&amp;B2
&amp;IF(LEN(Z2)=0,"",","""&amp;Z$1&amp;""":"""&amp;Z2&amp;"""")
&amp;IF(LEN(AB2)=0,"",","""&amp;AB$1&amp;""":"""&amp;AB2&amp;"""")
&amp;IF(LEN(AC2)=0,"",","""&amp;AC$1&amp;""":"&amp;AC2)
&amp;IF(LEN(AD2)=0,"",","""&amp;AD$1&amp;""":"""&amp;AD2&amp;"""")
&amp;IF(LEN(AE2)=0,"",","""&amp;AE$1&amp;""":"&amp;AE2)
&amp;IF(LEN(AF2)=0,"",","""&amp;AF$1&amp;""":"&amp;AF2)&amp;"}")</f>
        <v>{"dy":1,"sl":0,"tp":"fe","vl":"Equip2101","cn":1,"pt":"GO","pr":13400}</v>
      </c>
      <c r="AM2" t="s">
        <v>93</v>
      </c>
      <c r="AN2" t="s">
        <v>81</v>
      </c>
      <c r="AO2">
        <v>0</v>
      </c>
      <c r="AP2">
        <v>4</v>
      </c>
      <c r="AQ2">
        <f ca="1">COUNTIF(L:L,AM2)</f>
        <v>56</v>
      </c>
      <c r="AR2">
        <f>COUNTIF(AA:AA,AM2)</f>
        <v>54</v>
      </c>
      <c r="AS2">
        <f ca="1">COUNTIFS(L:L,AM2,S:S,1)</f>
        <v>1</v>
      </c>
      <c r="BB2" t="str">
        <f ca="1">"["&amp;
IF(LEFT(OFFSET(AJ1,COUNTA(AJ:AJ)-1,0),1)=",",SUBSTITUTE(OFFSET(AJ1,COUNTA(AJ:AJ)-1,0),",","",1),OFFSET(AJ1,COUNTA(AJ:AJ)-1,0))
&amp;"]"</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dy":28,"sl":8},{"dy":29,"sl":8},{"dy":30,"sl":8},{"dy":31,"sl":8}]</v>
      </c>
      <c r="BD2">
        <v>0</v>
      </c>
      <c r="BE2">
        <v>15</v>
      </c>
      <c r="BF2">
        <f t="shared" ref="BF2:BF9" si="2">BE2/SUMIF(BD:BD,BD2,BE:BE)</f>
        <v>0.88235294117647056</v>
      </c>
      <c r="BG2">
        <v>0</v>
      </c>
      <c r="BH2" t="s">
        <v>93</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3.8314176245210717E-3</v>
      </c>
      <c r="BQ2">
        <v>0</v>
      </c>
      <c r="BR2" t="str">
        <f ca="1">OFFSET([2]ActorTable!$A$1,ROW()-1,0)</f>
        <v>Actor0201</v>
      </c>
      <c r="BS2" t="str">
        <f ca="1">VLOOKUP($BR2,[2]ActorTable!$1:$1048576,MATCH("이름참고",[2]ActorTable!$1:$1,0),0)</f>
        <v>간파울</v>
      </c>
      <c r="BU2" t="s">
        <v>187</v>
      </c>
    </row>
    <row r="3" spans="1:73">
      <c r="A3">
        <v>1</v>
      </c>
      <c r="B3">
        <v>1</v>
      </c>
      <c r="C3">
        <f t="shared" si="0"/>
        <v>0</v>
      </c>
      <c r="D3">
        <f t="shared" ref="D3:I66" ca="1" si="3">RAND()</f>
        <v>0.53518867886820454</v>
      </c>
      <c r="E3">
        <f t="shared" ca="1" si="3"/>
        <v>0.3155465230276614</v>
      </c>
      <c r="F3">
        <f t="shared" ca="1" si="1"/>
        <v>0.28669309781138486</v>
      </c>
      <c r="G3">
        <f t="shared" ca="1" si="1"/>
        <v>0.59812764441966815</v>
      </c>
      <c r="H3">
        <f t="shared" ca="1" si="1"/>
        <v>0.84193668343632677</v>
      </c>
      <c r="I3">
        <f t="shared" ca="1" si="1"/>
        <v>0.21136729811430488</v>
      </c>
      <c r="L3" t="str">
        <f ca="1">IF(LEN(J3)&lt;&gt;0,J3,VLOOKUP(D3+$B3,$BG:$BH,MATCH($BH$1,$BG$1:$BH$1,0),1))</f>
        <v>지정 장비</v>
      </c>
      <c r="M3" t="str">
        <f ca="1">IF(LEN(K3)&lt;&gt;0,
  IF(LEN($J3)=0,"두 칸 모두 입력",
  IF($J3="지정 장비",K3,INDEX($BR:$BR,MATCH(K3,$BS:$BS,0)))),
IF($L3="삭제","삭제",
IF($L3="지정 장비",VLOOKUP($E3,$BL:$BM,MATCH($BM$1,$BL$1:$BM$1,0),1),
IF(OR($L3="캐릭터 상자 일반등급",$L3="캐릭터 상자 영웅등급"),"삭제",
IF(OR($L3="지정 캐릭터",$L3="지정 캐릭터 PP",$L3="지정 캐릭터 LBP1",$L3="지정 캐릭터 LBP2",$L3="지정 캐릭터 LBP3"),
  IF(AND(OR($B3=7,$B3=8),$L3=OFFSET($L3,-1,0)),OFFSET(M3,-1,0),VLOOKUP($E3,$BQ:$BR,MATCH($BR$1,$BQ$1:$BR$1,0),1)),
IF(OR($L3="안 지정 캐릭터 영웅등급",$L3="안 지정 캐릭터 PP 일반등급",$L3="안 지정 캐릭터 PP 영웅등급"),
  IF(AND(OR($B3=7,$B3=8),$L3=OFFSET($L3,-1,0)),OFFSET(M3,-1,0),INT($E3*100000)),
"그외없음"))))))</f>
        <v>Equip2301</v>
      </c>
      <c r="N3">
        <f ca="1">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
IF(OR($L3="안 지정 캐릭터 PP 일반등급",$L3="안 지정 캐릭터 PP 영웅등급"),
  IF(AND(OR($B3=7,$B3=8),$L3=OFFSET($L3,-1,0)),OFFSET(N3,-1,0),
    VLOOKUP($L3,$AM:$AY,MATCH($AU$1,$AM$1:$AY$1,0),0)+INT($E3*(VLOOKUP($L3,$AM:$AY,MATCH($AV$1,$AM$1:$AY$1,0),0)-VLOOKUP($L3,$AM:$AY,MATCH($AU$1,$AM$1:$AY$1,0),0)))),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DI</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
IF($L3="안 지정 캐릭터 영웅등급",
  IF(AND(OR($B3=7,$B3=8),$L3=OFFSET($L3,-1,0)),OFFSET(P3,-1,0),
    VLOOKUP($L3,$AM:$AZ,MATCH($AY$1,$AM$1:$AZ$1,0),0)+INT($H3*(VLOOKUP($L3,$AM:$AZ,MATCH($AZ$1,$AM$1:$AZ$1,0),0)-VLOOKUP($L3,$AM:$AZ,MATCH($AY$1,$AM$1:$AZ$1,0),0)))),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
    ROUNDDOWN(VLOOKUP($M3,[1]EquipTable!$1:$1048576,MATCH("표준 GO pr Min",[1]EquipTable!$1:$1,0),0)+INT($I3*(VLOOKUP($M3,[1]EquipTable!$1:$1048576,MATCH("표준 GO pr Max",[1]EquipTable!$1:$1,0),0)-VLOOKUP($M3,[1]EquipTable!$1:$1048576,MATCH("표준 GO pr Min",[1]EquipTable!$1:$1,0),0))),-2)),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
IF($L3="안 지정 캐릭터 영웅등급",
  IF(AND(OR($B3=7,$B3=8),$L3=OFFSET($L3,-1,0)),OFFSET(Q3,-1,0),
    VLOOKUP($L3,$AM:$AZ,MATCH($AW$1,$AM$1:$AZ$1,0),0)+INT($I3*(VLOOKUP($L3,$AM:$AZ,MATCH($AX$1,$AM$1:$AZ$1,0),0)-VLOOKUP($L3,$AM:$AZ,MATCH($AW$1,$AM$1:$AZ$1,0),0)))),
IF($L3="지정 캐릭터 PP",
  IF(AND(OR($B3=7,$B3=8),$L3=OFFSET($L3,-1,0)),OFFSET(Q3,-1,0),
    INT($N3*(VLOOKUP($L3,$AM:$AZ,MATCH($AX$1,$AM$1:$AZ$1,0),0)+$I3*(VLOOKUP($L3,$AM:$AZ,MATCH($AY$1,$AM$1:$AZ$1,0),0)-VLOOKUP($L3,$AM:$AZ,MATCH($AX$1,$AM$1:$AZ$1,0),0))))),
IF(OR($L3="안 지정 캐릭터 PP 일반등급",$L3="안 지정 캐릭터 PP 영웅등급"),
  IF(AND(OR($B3=7,$B3=8),$L3=OFFSET($L3,-1,0)),OFFSET(Q3,-1,0),
    $N3*VLOOKUP($L3,$AM:$AZ,MATCH($AW$1,$AM$1:$AZ$1,0),0)),
"그외없음")))))))</f>
        <v>15</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4">IF(OR(ISNUMBER(M3),M3="삭제"),0,
IF(LEFT(M3,5)="Equip",IF(MID(M3,7,1)="4",1,0),
IF(LEFT(M3,5)="Actor",IF(MID(M3,7,1)="2",1,0),
"그외없음")))</f>
        <v>0</v>
      </c>
      <c r="T3" t="s">
        <v>93</v>
      </c>
      <c r="U3" t="s">
        <v>125</v>
      </c>
      <c r="V3">
        <v>1</v>
      </c>
      <c r="W3" t="s">
        <v>149</v>
      </c>
      <c r="Y3">
        <v>6</v>
      </c>
      <c r="Z3" t="str">
        <f ca="1">IF(ISBLANK(AA3),"",
VLOOKUP(AA3,OFFSET(INDIRECT("$A:$B"),0,MATCH(AA$1&amp;"_Verify",INDIRECT("$1:$1"),0)-1),2,0)
)</f>
        <v>fe</v>
      </c>
      <c r="AA3" t="s">
        <v>93</v>
      </c>
      <c r="AB3" t="s">
        <v>125</v>
      </c>
      <c r="AC3">
        <v>1</v>
      </c>
      <c r="AD3" t="s">
        <v>149</v>
      </c>
      <c r="AF3">
        <v>6</v>
      </c>
      <c r="AG3" t="str">
        <f>IF(ISBLANK($AA3),"",
IF(AND($B3&gt;=VLOOKUP($AA3,$AM:$AP,3,0),$B3&lt;=VLOOKUP($AA3,$AM:$AP,4,0)),"","슬롯타입이상"))</f>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빛을 가둔 수정 지팡이</v>
      </c>
      <c r="AI3">
        <v>1</v>
      </c>
      <c r="AJ3" t="str">
        <f t="shared" ref="AJ3:AJ66" ca="1" si="5">AJ2&amp;IF(LEN(AK3)=0,"",","&amp;AK3)</f>
        <v>{"dy":1,"sl":0,"tp":"fe","vl":"Equip2101","cn":1,"pt":"GO","pr":13400},{"dy":1,"sl":1,"tp":"fe","vl":"Equip3201","cn":1,"pt":"DI","pr":6}</v>
      </c>
      <c r="AK3" t="str">
        <f ca="1">IF(AI3&lt;&gt;1,"",
"{"""&amp;A$1&amp;""":"&amp;A3
&amp;","""&amp;B$1&amp;""":"&amp;B3
&amp;IF(LEN(Z3)=0,"",","""&amp;Z$1&amp;""":"""&amp;Z3&amp;"""")
&amp;IF(LEN(AB3)=0,"",","""&amp;AB$1&amp;""":"""&amp;AB3&amp;"""")
&amp;IF(LEN(AC3)=0,"",","""&amp;AC$1&amp;""":"&amp;AC3)
&amp;IF(LEN(AD3)=0,"",","""&amp;AD$1&amp;""":"""&amp;AD3&amp;"""")
&amp;IF(LEN(AE3)=0,"",","""&amp;AE$1&amp;""":"&amp;AE3)
&amp;IF(LEN(AF3)=0,"",","""&amp;AF$1&amp;""":"&amp;AF3)&amp;"}")</f>
        <v>{"dy":1,"sl":1,"tp":"fe","vl":"Equip3201","cn":1,"pt":"DI","pr":6}</v>
      </c>
      <c r="AM3" t="s">
        <v>94</v>
      </c>
      <c r="AN3" t="s">
        <v>82</v>
      </c>
      <c r="AO3">
        <v>0</v>
      </c>
      <c r="AP3">
        <v>4</v>
      </c>
      <c r="AQ3">
        <f ca="1">COUNTIF(L:L,AM3)</f>
        <v>3</v>
      </c>
      <c r="AR3">
        <f>COUNTIF(AA:AA,AM3)</f>
        <v>3</v>
      </c>
      <c r="AS3">
        <f ca="1">COUNTIFS(L:L,AM3,S:S,1)</f>
        <v>0</v>
      </c>
      <c r="AW3">
        <v>30</v>
      </c>
      <c r="BD3">
        <v>0</v>
      </c>
      <c r="BE3">
        <v>1</v>
      </c>
      <c r="BF3">
        <f t="shared" si="2"/>
        <v>5.8823529411764705E-2</v>
      </c>
      <c r="BG3">
        <f>BG2+BF2</f>
        <v>0.88235294117647056</v>
      </c>
      <c r="BH3" t="s">
        <v>94</v>
      </c>
      <c r="BJ3">
        <f ca="1">IF(VLOOKUP($BM3,[1]EquipTable!$1:$1048576,MATCH("업데이트순번",[1]EquipTable!$1:$1,0),0)&lt;=$BK$1,1,0)
*IF(MID(BM3,7,1)="4",0.1,1)</f>
        <v>1</v>
      </c>
      <c r="BK3">
        <f t="shared" ref="BK3:BK66" ca="1" si="6">BJ3/SUM(BJ:BJ)</f>
        <v>1.3550135501355014E-2</v>
      </c>
      <c r="BL3">
        <f t="shared" ref="BL3:BL66" ca="1" si="7">BL2+BK2</f>
        <v>1.3550135501355014E-2</v>
      </c>
      <c r="BM3" t="str">
        <f ca="1">OFFSET([1]EquipTable!$A$1,ROW()-1,0)</f>
        <v>Equip0002</v>
      </c>
      <c r="BO3">
        <f ca="1">IF(VLOOKUP($BR3,[2]ActorTable!$1:$1048576,MATCH("업데이트순번",[2]ActorTable!$1:$1,0),0)&lt;=$BP$1,1,0)
*IF(MID(BR3,7,1)="2",0.1,1)</f>
        <v>1</v>
      </c>
      <c r="BP3">
        <f t="shared" ref="BP3:BP42" ca="1" si="8">BO3/SUM(BO:BO)</f>
        <v>3.8314176245210718E-2</v>
      </c>
      <c r="BQ3">
        <f t="shared" ref="BQ3:BQ42" ca="1" si="9">BQ2+BP2</f>
        <v>3.8314176245210717E-3</v>
      </c>
      <c r="BR3" t="str">
        <f ca="1">OFFSET([2]ActorTable!$A$1,ROW()-1,0)</f>
        <v>Actor1002</v>
      </c>
      <c r="BS3" t="str">
        <f ca="1">VLOOKUP($BR3,[2]ActorTable!$1:$1048576,MATCH("이름참고",[2]ActorTable!$1:$1,0),0)</f>
        <v>킵시리즈</v>
      </c>
    </row>
    <row r="4" spans="1:73">
      <c r="A4">
        <v>1</v>
      </c>
      <c r="B4">
        <v>2</v>
      </c>
      <c r="C4">
        <f t="shared" si="0"/>
        <v>0</v>
      </c>
      <c r="D4">
        <f t="shared" ca="1" si="3"/>
        <v>0.68888708927080688</v>
      </c>
      <c r="E4">
        <f t="shared" ca="1" si="3"/>
        <v>5.2129453271585913E-2</v>
      </c>
      <c r="F4">
        <f t="shared" ca="1" si="1"/>
        <v>2.1713823443006985E-3</v>
      </c>
      <c r="G4">
        <f t="shared" ca="1" si="1"/>
        <v>0.50411626574998414</v>
      </c>
      <c r="H4">
        <f t="shared" ca="1" si="1"/>
        <v>0.32008248003823769</v>
      </c>
      <c r="I4">
        <f t="shared" ca="1" si="1"/>
        <v>0.62443388199718108</v>
      </c>
      <c r="L4" t="str">
        <f ca="1">IF(LEN(J4)&lt;&gt;0,J4,VLOOKUP(D4+$B4,$BG:$BH,MATCH($BH$1,$BG$1:$BH$1,0),1))</f>
        <v>안 지정 캐릭터 PP 영웅등급</v>
      </c>
      <c r="M4">
        <f ca="1">IF(LEN(K4)&lt;&gt;0,
  IF(LEN($J4)=0,"두 칸 모두 입력",
  IF($J4="지정 장비",K4,INDEX($BR:$BR,MATCH(K4,$BS:$BS,0)))),
IF($L4="삭제","삭제",
IF($L4="지정 장비",VLOOKUP($E4,$BL:$BM,MATCH($BM$1,$BL$1:$BM$1,0),1),
IF(OR($L4="캐릭터 상자 일반등급",$L4="캐릭터 상자 영웅등급"),"삭제",
IF(OR($L4="지정 캐릭터",$L4="지정 캐릭터 PP",$L4="지정 캐릭터 LBP1",$L4="지정 캐릭터 LBP2",$L4="지정 캐릭터 LBP3"),
  IF(AND(OR($B4=7,$B4=8),$L4=OFFSET($L4,-1,0)),OFFSET(M4,-1,0),VLOOKUP($E4,$BQ:$BR,MATCH($BR$1,$BQ$1:$BR$1,0),1)),
IF(OR($L4="안 지정 캐릭터 영웅등급",$L4="안 지정 캐릭터 PP 일반등급",$L4="안 지정 캐릭터 PP 영웅등급"),
  IF(AND(OR($B4=7,$B4=8),$L4=OFFSET($L4,-1,0)),OFFSET(M4,-1,0),INT($E4*100000)),
"그외없음"))))))</f>
        <v>5212</v>
      </c>
      <c r="N4">
        <f ca="1">IF($L4="삭제","삭제",
IF(OR($L4="지정 장비",$L4="캐릭터 상자 일반등급",$L4="캐릭터 상자 영웅등급",$L4="지정 캐릭터",$L4="지정 캐릭터 LBP1",$L4="지정 캐릭터 LBP2",$L4="지정 캐릭터 LBP3",$L4="안 지정 캐릭터 영웅등급"),1,
IF($L4="지정 캐릭터 PP",
  IF(AND(OR($B4=7,$B4=8),$L4=OFFSET($L4,-1,0)),OFFSET(N4,-1,0),
    VLOOKUP($L4,$AM:$AY,MATCH($AU$1,$AM$1:$AY$1,0),0)+INT($E4*(VLOOKUP($L4,$AM:$AY,MATCH($AV$1,$AM$1:$AY$1,0),0)-VLOOKUP($L4,$AM:$AY,MATCH($AU$1,$AM$1:$AY$1,0),0)))),
IF(OR($L4="안 지정 캐릭터 PP 일반등급",$L4="안 지정 캐릭터 PP 영웅등급"),
  IF(AND(OR($B4=7,$B4=8),$L4=OFFSET($L4,-1,0)),OFFSET(N4,-1,0),
    VLOOKUP($L4,$AM:$AY,MATCH($AU$1,$AM$1:$AY$1,0),0)+INT($E4*(VLOOKUP($L4,$AM:$AY,MATCH($AV$1,$AM$1:$AY$1,0),0)-VLOOKUP($L4,$AM:$AY,MATCH($AU$1,$AM$1:$AY$1,0),0)))),
"그외없음"))))</f>
        <v>15</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
IF($L4="안 지정 캐릭터 영웅등급",
  IF(AND(OR($B4=7,$B4=8),$L4=OFFSET($L4,-1,0)),OFFSET(P4,-1,0),
    VLOOKUP($L4,$AM:$AZ,MATCH($AY$1,$AM$1:$AZ$1,0),0)+INT($H4*(VLOOKUP($L4,$AM:$AZ,MATCH($AZ$1,$AM$1:$AZ$1,0),0)-VLOOKUP($L4,$AM:$AZ,MATCH($AY$1,$AM$1:$AZ$1,0),0)))),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
    ROUNDDOWN(VLOOKUP($M4,[1]EquipTable!$1:$1048576,MATCH("표준 GO pr Min",[1]EquipTable!$1:$1,0),0)+INT($I4*(VLOOKUP($M4,[1]EquipTable!$1:$1048576,MATCH("표준 GO pr Max",[1]EquipTable!$1:$1,0),0)-VLOOKUP($M4,[1]EquipTable!$1:$1048576,MATCH("표준 GO pr Min",[1]EquipTable!$1:$1,0),0))),-2)),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
IF($L4="안 지정 캐릭터 영웅등급",
  IF(AND(OR($B4=7,$B4=8),$L4=OFFSET($L4,-1,0)),OFFSET(Q4,-1,0),
    VLOOKUP($L4,$AM:$AZ,MATCH($AW$1,$AM$1:$AZ$1,0),0)+INT($I4*(VLOOKUP($L4,$AM:$AZ,MATCH($AX$1,$AM$1:$AZ$1,0),0)-VLOOKUP($L4,$AM:$AZ,MATCH($AW$1,$AM$1:$AZ$1,0),0)))),
IF($L4="지정 캐릭터 PP",
  IF(AND(OR($B4=7,$B4=8),$L4=OFFSET($L4,-1,0)),OFFSET(Q4,-1,0),
    INT($N4*(VLOOKUP($L4,$AM:$AZ,MATCH($AX$1,$AM$1:$AZ$1,0),0)+$I4*(VLOOKUP($L4,$AM:$AZ,MATCH($AY$1,$AM$1:$AZ$1,0),0)-VLOOKUP($L4,$AM:$AZ,MATCH($AX$1,$AM$1:$AZ$1,0),0))))),
IF(OR($L4="안 지정 캐릭터 PP 일반등급",$L4="안 지정 캐릭터 PP 영웅등급"),
  IF(AND(OR($B4=7,$B4=8),$L4=OFFSET($L4,-1,0)),OFFSET(Q4,-1,0),
    $N4*VLOOKUP($L4,$AM:$AZ,MATCH($AW$1,$AM$1:$AZ$1,0),0)),
"그외없음")))))))</f>
        <v>1500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4"/>
        <v>0</v>
      </c>
      <c r="T4" t="s">
        <v>102</v>
      </c>
      <c r="U4">
        <v>49032</v>
      </c>
      <c r="V4">
        <v>19</v>
      </c>
      <c r="W4" t="s">
        <v>145</v>
      </c>
      <c r="Y4">
        <v>1900</v>
      </c>
      <c r="Z4" t="str">
        <f ca="1">IF(ISBLANK(AA4),"",
VLOOKUP(AA4,OFFSET(INDIRECT("$A:$B"),0,MATCH(AA$1&amp;"_Verify",INDIRECT("$1:$1"),0)-1),2,0)
)</f>
        <v>uph</v>
      </c>
      <c r="AA4" t="s">
        <v>102</v>
      </c>
      <c r="AB4">
        <v>49032</v>
      </c>
      <c r="AC4">
        <v>19</v>
      </c>
      <c r="AD4" t="s">
        <v>145</v>
      </c>
      <c r="AF4">
        <v>1900</v>
      </c>
      <c r="AG4" t="str">
        <f>IF(ISBLANK($AA4),"",
IF(AND($B4&gt;=VLOOKUP($AA4,$AM:$AP,3,0),$B4&lt;=VLOOKUP($AA4,$AM:$AP,4,0)),"","슬롯타입이상"))</f>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5"/>
        <v>{"dy":1,"sl":0,"tp":"fe","vl":"Equip2101","cn":1,"pt":"GO","pr":13400},{"dy":1,"sl":1,"tp":"fe","vl":"Equip3201","cn":1,"pt":"DI","pr":6},{"dy":1,"sl":2,"tp":"uph","vl":"49032","cn":19,"pt":"GO","pr":1900}</v>
      </c>
      <c r="AK4" t="str">
        <f ca="1">IF(AI4&lt;&gt;1,"",
"{"""&amp;A$1&amp;""":"&amp;A4
&amp;","""&amp;B$1&amp;""":"&amp;B4
&amp;IF(LEN(Z4)=0,"",","""&amp;Z$1&amp;""":"""&amp;Z4&amp;"""")
&amp;IF(LEN(AB4)=0,"",","""&amp;AB$1&amp;""":"""&amp;AB4&amp;"""")
&amp;IF(LEN(AC4)=0,"",","""&amp;AC$1&amp;""":"&amp;AC4)
&amp;IF(LEN(AD4)=0,"",","""&amp;AD$1&amp;""":"""&amp;AD4&amp;"""")
&amp;IF(LEN(AE4)=0,"",","""&amp;AE$1&amp;""":"&amp;AE4)
&amp;IF(LEN(AF4)=0,"",","""&amp;AF$1&amp;""":"&amp;AF4)&amp;"}")</f>
        <v>{"dy":1,"sl":2,"tp":"uph","vl":"49032","cn":19,"pt":"GO","pr":1900}</v>
      </c>
      <c r="AM4" t="s">
        <v>95</v>
      </c>
      <c r="AN4" t="s">
        <v>83</v>
      </c>
      <c r="AO4">
        <v>0</v>
      </c>
      <c r="AP4">
        <v>4</v>
      </c>
      <c r="AQ4">
        <f ca="1">COUNTIF(L:L,AM4)</f>
        <v>3</v>
      </c>
      <c r="AR4">
        <f>COUNTIF(AA:AA,AM4)</f>
        <v>6</v>
      </c>
      <c r="AS4">
        <f ca="1">COUNTIFS(L:L,AM4,S:S,1)</f>
        <v>0</v>
      </c>
      <c r="AW4">
        <v>50</v>
      </c>
      <c r="BB4" t="s">
        <v>234</v>
      </c>
      <c r="BD4">
        <v>0</v>
      </c>
      <c r="BE4">
        <v>1</v>
      </c>
      <c r="BF4">
        <f t="shared" si="2"/>
        <v>5.8823529411764705E-2</v>
      </c>
      <c r="BG4">
        <f>BG3+BF3</f>
        <v>0.94117647058823528</v>
      </c>
      <c r="BH4" t="s">
        <v>95</v>
      </c>
      <c r="BJ4">
        <f ca="1">IF(VLOOKUP($BM4,[1]EquipTable!$1:$1048576,MATCH("업데이트순번",[1]EquipTable!$1:$1,0),0)&lt;=$BK$1,1,0)
*IF(MID(BM4,7,1)="4",0.1,1)</f>
        <v>1</v>
      </c>
      <c r="BK4">
        <f t="shared" ca="1" si="6"/>
        <v>1.3550135501355014E-2</v>
      </c>
      <c r="BL4">
        <f t="shared" ca="1" si="7"/>
        <v>2.7100271002710029E-2</v>
      </c>
      <c r="BM4" t="str">
        <f ca="1">OFFSET([1]EquipTable!$A$1,ROW()-1,0)</f>
        <v>Equip0101</v>
      </c>
      <c r="BO4">
        <f ca="1">IF(VLOOKUP($BR4,[2]ActorTable!$1:$1048576,MATCH("업데이트순번",[2]ActorTable!$1:$1,0),0)&lt;=$BP$1,1,0)
*IF(MID(BR4,7,1)="2",0.1,1)</f>
        <v>1</v>
      </c>
      <c r="BP4">
        <f t="shared" ca="1" si="8"/>
        <v>3.8314176245210718E-2</v>
      </c>
      <c r="BQ4">
        <f t="shared" ca="1" si="9"/>
        <v>4.2145593869731789E-2</v>
      </c>
      <c r="BR4" t="str">
        <f ca="1">OFFSET([2]ActorTable!$A$1,ROW()-1,0)</f>
        <v>Actor2103</v>
      </c>
      <c r="BS4" t="str">
        <f ca="1">VLOOKUP($BR4,[2]ActorTable!$1:$1048576,MATCH("이름참고",[2]ActorTable!$1:$1,0),0)</f>
        <v>빅뱃서큐버스</v>
      </c>
    </row>
    <row r="5" spans="1:73">
      <c r="A5">
        <v>1</v>
      </c>
      <c r="B5">
        <v>3</v>
      </c>
      <c r="C5">
        <f t="shared" si="0"/>
        <v>0</v>
      </c>
      <c r="D5">
        <f t="shared" ca="1" si="3"/>
        <v>0.48508785502831497</v>
      </c>
      <c r="E5">
        <f t="shared" ca="1" si="3"/>
        <v>6.0288069874741779E-2</v>
      </c>
      <c r="F5">
        <f t="shared" ca="1" si="1"/>
        <v>0.66917415778050948</v>
      </c>
      <c r="G5">
        <f t="shared" ca="1" si="1"/>
        <v>0.99130920879428397</v>
      </c>
      <c r="H5">
        <f t="shared" ca="1" si="1"/>
        <v>0.63211045934440524</v>
      </c>
      <c r="I5">
        <f t="shared" ca="1" si="1"/>
        <v>0.72748933637194624</v>
      </c>
      <c r="L5" t="str">
        <f ca="1">IF(LEN(J5)&lt;&gt;0,J5,VLOOKUP(D5+$B5,$BG:$BH,MATCH($BH$1,$BG$1:$BH$1,0),1))</f>
        <v>안 지정 캐릭터 PP 영웅등급</v>
      </c>
      <c r="M5">
        <f ca="1">IF(LEN(K5)&lt;&gt;0,
  IF(LEN($J5)=0,"두 칸 모두 입력",
  IF($J5="지정 장비",K5,INDEX($BR:$BR,MATCH(K5,$BS:$BS,0)))),
IF($L5="삭제","삭제",
IF($L5="지정 장비",VLOOKUP($E5,$BL:$BM,MATCH($BM$1,$BL$1:$BM$1,0),1),
IF(OR($L5="캐릭터 상자 일반등급",$L5="캐릭터 상자 영웅등급"),"삭제",
IF(OR($L5="지정 캐릭터",$L5="지정 캐릭터 PP",$L5="지정 캐릭터 LBP1",$L5="지정 캐릭터 LBP2",$L5="지정 캐릭터 LBP3"),
  IF(AND(OR($B5=7,$B5=8),$L5=OFFSET($L5,-1,0)),OFFSET(M5,-1,0),VLOOKUP($E5,$BQ:$BR,MATCH($BR$1,$BQ$1:$BR$1,0),1)),
IF(OR($L5="안 지정 캐릭터 영웅등급",$L5="안 지정 캐릭터 PP 일반등급",$L5="안 지정 캐릭터 PP 영웅등급"),
  IF(AND(OR($B5=7,$B5=8),$L5=OFFSET($L5,-1,0)),OFFSET(M5,-1,0),INT($E5*100000)),
"그외없음"))))))</f>
        <v>6028</v>
      </c>
      <c r="N5">
        <f ca="1">IF($L5="삭제","삭제",
IF(OR($L5="지정 장비",$L5="캐릭터 상자 일반등급",$L5="캐릭터 상자 영웅등급",$L5="지정 캐릭터",$L5="지정 캐릭터 LBP1",$L5="지정 캐릭터 LBP2",$L5="지정 캐릭터 LBP3",$L5="안 지정 캐릭터 영웅등급"),1,
IF($L5="지정 캐릭터 PP",
  IF(AND(OR($B5=7,$B5=8),$L5=OFFSET($L5,-1,0)),OFFSET(N5,-1,0),
    VLOOKUP($L5,$AM:$AY,MATCH($AU$1,$AM$1:$AY$1,0),0)+INT($E5*(VLOOKUP($L5,$AM:$AY,MATCH($AV$1,$AM$1:$AY$1,0),0)-VLOOKUP($L5,$AM:$AY,MATCH($AU$1,$AM$1:$AY$1,0),0)))),
IF(OR($L5="안 지정 캐릭터 PP 일반등급",$L5="안 지정 캐릭터 PP 영웅등급"),
  IF(AND(OR($B5=7,$B5=8),$L5=OFFSET($L5,-1,0)),OFFSET(N5,-1,0),
    VLOOKUP($L5,$AM:$AY,MATCH($AU$1,$AM$1:$AY$1,0),0)+INT($E5*(VLOOKUP($L5,$AM:$AY,MATCH($AV$1,$AM$1:$AY$1,0),0)-VLOOKUP($L5,$AM:$AY,MATCH($AU$1,$AM$1:$AY$1,0),0)))),
"그외없음"))))</f>
        <v>15</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
IF($L5="안 지정 캐릭터 영웅등급",
  IF(AND(OR($B5=7,$B5=8),$L5=OFFSET($L5,-1,0)),OFFSET(P5,-1,0),
    VLOOKUP($L5,$AM:$AZ,MATCH($AY$1,$AM$1:$AZ$1,0),0)+INT($H5*(VLOOKUP($L5,$AM:$AZ,MATCH($AZ$1,$AM$1:$AZ$1,0),0)-VLOOKUP($L5,$AM:$AZ,MATCH($AY$1,$AM$1:$AZ$1,0),0)))),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
    ROUNDDOWN(VLOOKUP($M5,[1]EquipTable!$1:$1048576,MATCH("표준 GO pr Min",[1]EquipTable!$1:$1,0),0)+INT($I5*(VLOOKUP($M5,[1]EquipTable!$1:$1048576,MATCH("표준 GO pr Max",[1]EquipTable!$1:$1,0),0)-VLOOKUP($M5,[1]EquipTable!$1:$1048576,MATCH("표준 GO pr Min",[1]EquipTable!$1:$1,0),0))),-2)),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
IF($L5="안 지정 캐릭터 영웅등급",
  IF(AND(OR($B5=7,$B5=8),$L5=OFFSET($L5,-1,0)),OFFSET(Q5,-1,0),
    VLOOKUP($L5,$AM:$AZ,MATCH($AW$1,$AM$1:$AZ$1,0),0)+INT($I5*(VLOOKUP($L5,$AM:$AZ,MATCH($AX$1,$AM$1:$AZ$1,0),0)-VLOOKUP($L5,$AM:$AZ,MATCH($AW$1,$AM$1:$AZ$1,0),0)))),
IF($L5="지정 캐릭터 PP",
  IF(AND(OR($B5=7,$B5=8),$L5=OFFSET($L5,-1,0)),OFFSET(Q5,-1,0),
    INT($N5*(VLOOKUP($L5,$AM:$AZ,MATCH($AX$1,$AM$1:$AZ$1,0),0)+$I5*(VLOOKUP($L5,$AM:$AZ,MATCH($AY$1,$AM$1:$AZ$1,0),0)-VLOOKUP($L5,$AM:$AZ,MATCH($AX$1,$AM$1:$AZ$1,0),0))))),
IF(OR($L5="안 지정 캐릭터 PP 일반등급",$L5="안 지정 캐릭터 PP 영웅등급"),
  IF(AND(OR($B5=7,$B5=8),$L5=OFFSET($L5,-1,0)),OFFSET(Q5,-1,0),
    $N5*VLOOKUP($L5,$AM:$AZ,MATCH($AW$1,$AM$1:$AZ$1,0),0)),
"그외없음")))))))</f>
        <v>1500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4"/>
        <v>0</v>
      </c>
      <c r="T5" t="s">
        <v>102</v>
      </c>
      <c r="U5">
        <v>46564</v>
      </c>
      <c r="V5">
        <v>19</v>
      </c>
      <c r="W5" t="s">
        <v>145</v>
      </c>
      <c r="Y5">
        <v>1900</v>
      </c>
      <c r="Z5" t="str">
        <f ca="1">IF(ISBLANK(AA5),"",
VLOOKUP(AA5,OFFSET(INDIRECT("$A:$B"),0,MATCH(AA$1&amp;"_Verify",INDIRECT("$1:$1"),0)-1),2,0)
)</f>
        <v>uph</v>
      </c>
      <c r="AA5" t="s">
        <v>102</v>
      </c>
      <c r="AB5">
        <v>46564</v>
      </c>
      <c r="AC5">
        <v>19</v>
      </c>
      <c r="AD5" t="s">
        <v>145</v>
      </c>
      <c r="AF5">
        <v>1900</v>
      </c>
      <c r="AG5" t="str">
        <f>IF(ISBLANK($AA5),"",
IF(AND($B5&gt;=VLOOKUP($AA5,$AM:$AP,3,0),$B5&lt;=VLOOKUP($AA5,$AM:$AP,4,0)),"","슬롯타입이상"))</f>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5"/>
        <v>{"dy":1,"sl":0,"tp":"fe","vl":"Equip2101","cn":1,"pt":"GO","pr":13400},{"dy":1,"sl":1,"tp":"fe","vl":"Equip3201","cn":1,"pt":"DI","pr":6},{"dy":1,"sl":2,"tp":"uph","vl":"49032","cn":19,"pt":"GO","pr":1900},{"dy":1,"sl":3,"tp":"uph","vl":"46564","cn":19,"pt":"GO","pr":1900}</v>
      </c>
      <c r="AK5" t="str">
        <f ca="1">IF(AI5&lt;&gt;1,"",
"{"""&amp;A$1&amp;""":"&amp;A5
&amp;","""&amp;B$1&amp;""":"&amp;B5
&amp;IF(LEN(Z5)=0,"",","""&amp;Z$1&amp;""":"""&amp;Z5&amp;"""")
&amp;IF(LEN(AB5)=0,"",","""&amp;AB$1&amp;""":"""&amp;AB5&amp;"""")
&amp;IF(LEN(AC5)=0,"",","""&amp;AC$1&amp;""":"&amp;AC5)
&amp;IF(LEN(AD5)=0,"",","""&amp;AD$1&amp;""":"""&amp;AD5&amp;"""")
&amp;IF(LEN(AE5)=0,"",","""&amp;AE$1&amp;""":"&amp;AE5)
&amp;IF(LEN(AF5)=0,"",","""&amp;AF$1&amp;""":"&amp;AF5)&amp;"}")</f>
        <v>{"dy":1,"sl":3,"tp":"uph","vl":"46564","cn":19,"pt":"GO","pr":1900}</v>
      </c>
      <c r="AM5" t="s">
        <v>96</v>
      </c>
      <c r="AN5" t="s">
        <v>84</v>
      </c>
      <c r="AO5">
        <v>5</v>
      </c>
      <c r="AP5">
        <v>8</v>
      </c>
      <c r="AQ5">
        <f ca="1">COUNTIF(L:L,AM5)</f>
        <v>2</v>
      </c>
      <c r="AR5">
        <f>COUNTIF(AA:AA,AM5)</f>
        <v>3</v>
      </c>
      <c r="AS5">
        <f ca="1">COUNTIFS(L:L,AM5,S:S,1)</f>
        <v>2</v>
      </c>
      <c r="AW5">
        <v>1</v>
      </c>
      <c r="BB5">
        <f ca="1">LEN(BB2)</f>
        <v>13016</v>
      </c>
      <c r="BD5">
        <v>1</v>
      </c>
      <c r="BE5">
        <v>1</v>
      </c>
      <c r="BF5">
        <f t="shared" si="2"/>
        <v>1</v>
      </c>
      <c r="BG5">
        <f>BG4+BF4</f>
        <v>1</v>
      </c>
      <c r="BH5" t="s">
        <v>158</v>
      </c>
      <c r="BJ5">
        <f ca="1">IF(VLOOKUP($BM5,[1]EquipTable!$1:$1048576,MATCH("업데이트순번",[1]EquipTable!$1:$1,0),0)&lt;=$BK$1,1,0)
*IF(MID(BM5,7,1)="4",0.1,1)</f>
        <v>1</v>
      </c>
      <c r="BK5">
        <f t="shared" ca="1" si="6"/>
        <v>1.3550135501355014E-2</v>
      </c>
      <c r="BL5">
        <f t="shared" ca="1" si="7"/>
        <v>4.065040650406504E-2</v>
      </c>
      <c r="BM5" t="str">
        <f ca="1">OFFSET([1]EquipTable!$A$1,ROW()-1,0)</f>
        <v>Equip0102</v>
      </c>
      <c r="BO5">
        <f ca="1">IF(VLOOKUP($BR5,[2]ActorTable!$1:$1048576,MATCH("업데이트순번",[2]ActorTable!$1:$1,0),0)&lt;=$BP$1,1,0)
*IF(MID(BR5,7,1)="2",0.1,1)</f>
        <v>1</v>
      </c>
      <c r="BP5">
        <f t="shared" ca="1" si="8"/>
        <v>3.8314176245210718E-2</v>
      </c>
      <c r="BQ5">
        <f t="shared" ca="1" si="9"/>
        <v>8.0459770114942514E-2</v>
      </c>
      <c r="BR5" t="str">
        <f ca="1">OFFSET([2]ActorTable!$A$1,ROW()-1,0)</f>
        <v>Actor0104</v>
      </c>
      <c r="BS5" t="str">
        <f ca="1">VLOOKUP($BR5,[2]ActorTable!$1:$1048576,MATCH("이름참고",[2]ActorTable!$1:$1,0),0)</f>
        <v>베이</v>
      </c>
    </row>
    <row r="6" spans="1:73">
      <c r="A6">
        <v>1</v>
      </c>
      <c r="B6">
        <v>4</v>
      </c>
      <c r="C6">
        <f t="shared" si="0"/>
        <v>0</v>
      </c>
      <c r="D6">
        <f t="shared" ca="1" si="3"/>
        <v>0.55758560678367541</v>
      </c>
      <c r="E6">
        <f t="shared" ca="1" si="3"/>
        <v>0.40210206712417851</v>
      </c>
      <c r="F6">
        <f t="shared" ca="1" si="1"/>
        <v>0.41450094194974818</v>
      </c>
      <c r="G6">
        <f t="shared" ca="1" si="1"/>
        <v>0.43252177161127625</v>
      </c>
      <c r="H6">
        <f t="shared" ca="1" si="1"/>
        <v>0.67683991498755636</v>
      </c>
      <c r="I6">
        <f t="shared" ca="1" si="1"/>
        <v>0.6434674862300187</v>
      </c>
      <c r="L6" t="str">
        <f ca="1">IF(LEN(J6)&lt;&gt;0,J6,VLOOKUP(D6+$B6,$BG:$BH,MATCH($BH$1,$BG$1:$BH$1,0),1))</f>
        <v>안 지정 캐릭터 PP 일반등급</v>
      </c>
      <c r="M6">
        <f ca="1">IF(LEN(K6)&lt;&gt;0,
  IF(LEN($J6)=0,"두 칸 모두 입력",
  IF($J6="지정 장비",K6,INDEX($BR:$BR,MATCH(K6,$BS:$BS,0)))),
IF($L6="삭제","삭제",
IF($L6="지정 장비",VLOOKUP($E6,$BL:$BM,MATCH($BM$1,$BL$1:$BM$1,0),1),
IF(OR($L6="캐릭터 상자 일반등급",$L6="캐릭터 상자 영웅등급"),"삭제",
IF(OR($L6="지정 캐릭터",$L6="지정 캐릭터 PP",$L6="지정 캐릭터 LBP1",$L6="지정 캐릭터 LBP2",$L6="지정 캐릭터 LBP3"),
  IF(AND(OR($B6=7,$B6=8),$L6=OFFSET($L6,-1,0)),OFFSET(M6,-1,0),VLOOKUP($E6,$BQ:$BR,MATCH($BR$1,$BQ$1:$BR$1,0),1)),
IF(OR($L6="안 지정 캐릭터 영웅등급",$L6="안 지정 캐릭터 PP 일반등급",$L6="안 지정 캐릭터 PP 영웅등급"),
  IF(AND(OR($B6=7,$B6=8),$L6=OFFSET($L6,-1,0)),OFFSET(M6,-1,0),INT($E6*100000)),
"그외없음"))))))</f>
        <v>40210</v>
      </c>
      <c r="N6">
        <f ca="1">IF($L6="삭제","삭제",
IF(OR($L6="지정 장비",$L6="캐릭터 상자 일반등급",$L6="캐릭터 상자 영웅등급",$L6="지정 캐릭터",$L6="지정 캐릭터 LBP1",$L6="지정 캐릭터 LBP2",$L6="지정 캐릭터 LBP3",$L6="안 지정 캐릭터 영웅등급"),1,
IF($L6="지정 캐릭터 PP",
  IF(AND(OR($B6=7,$B6=8),$L6=OFFSET($L6,-1,0)),OFFSET(N6,-1,0),
    VLOOKUP($L6,$AM:$AY,MATCH($AU$1,$AM$1:$AY$1,0),0)+INT($E6*(VLOOKUP($L6,$AM:$AY,MATCH($AV$1,$AM$1:$AY$1,0),0)-VLOOKUP($L6,$AM:$AY,MATCH($AU$1,$AM$1:$AY$1,0),0)))),
IF(OR($L6="안 지정 캐릭터 PP 일반등급",$L6="안 지정 캐릭터 PP 영웅등급"),
  IF(AND(OR($B6=7,$B6=8),$L6=OFFSET($L6,-1,0)),OFFSET(N6,-1,0),
    VLOOKUP($L6,$AM:$AY,MATCH($AU$1,$AM$1:$AY$1,0),0)+INT($E6*(VLOOKUP($L6,$AM:$AY,MATCH($AV$1,$AM$1:$AY$1,0),0)-VLOOKUP($L6,$AM:$AY,MATCH($AU$1,$AM$1:$AY$1,0),0)))),
"그외없음"))))</f>
        <v>19</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
IF($L6="안 지정 캐릭터 영웅등급",
  IF(AND(OR($B6=7,$B6=8),$L6=OFFSET($L6,-1,0)),OFFSET(P6,-1,0),
    VLOOKUP($L6,$AM:$AZ,MATCH($AY$1,$AM$1:$AZ$1,0),0)+INT($H6*(VLOOKUP($L6,$AM:$AZ,MATCH($AZ$1,$AM$1:$AZ$1,0),0)-VLOOKUP($L6,$AM:$AZ,MATCH($AY$1,$AM$1:$AZ$1,0),0)))),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
    ROUNDDOWN(VLOOKUP($M6,[1]EquipTable!$1:$1048576,MATCH("표준 GO pr Min",[1]EquipTable!$1:$1,0),0)+INT($I6*(VLOOKUP($M6,[1]EquipTable!$1:$1048576,MATCH("표준 GO pr Max",[1]EquipTable!$1:$1,0),0)-VLOOKUP($M6,[1]EquipTable!$1:$1048576,MATCH("표준 GO pr Min",[1]EquipTable!$1:$1,0),0))),-2)),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
IF($L6="안 지정 캐릭터 영웅등급",
  IF(AND(OR($B6=7,$B6=8),$L6=OFFSET($L6,-1,0)),OFFSET(Q6,-1,0),
    VLOOKUP($L6,$AM:$AZ,MATCH($AW$1,$AM$1:$AZ$1,0),0)+INT($I6*(VLOOKUP($L6,$AM:$AZ,MATCH($AX$1,$AM$1:$AZ$1,0),0)-VLOOKUP($L6,$AM:$AZ,MATCH($AW$1,$AM$1:$AZ$1,0),0)))),
IF($L6="지정 캐릭터 PP",
  IF(AND(OR($B6=7,$B6=8),$L6=OFFSET($L6,-1,0)),OFFSET(Q6,-1,0),
    INT($N6*(VLOOKUP($L6,$AM:$AZ,MATCH($AX$1,$AM$1:$AZ$1,0),0)+$I6*(VLOOKUP($L6,$AM:$AZ,MATCH($AY$1,$AM$1:$AZ$1,0),0)-VLOOKUP($L6,$AM:$AZ,MATCH($AX$1,$AM$1:$AZ$1,0),0))))),
IF(OR($L6="안 지정 캐릭터 PP 일반등급",$L6="안 지정 캐릭터 PP 영웅등급"),
  IF(AND(OR($B6=7,$B6=8),$L6=OFFSET($L6,-1,0)),OFFSET(Q6,-1,0),
    $N6*VLOOKUP($L6,$AM:$AZ,MATCH($AW$1,$AM$1:$AZ$1,0),0)),
"그외없음")))))))</f>
        <v>1900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4"/>
        <v>0</v>
      </c>
      <c r="T6" t="s">
        <v>103</v>
      </c>
      <c r="U6">
        <v>13577</v>
      </c>
      <c r="V6">
        <v>16</v>
      </c>
      <c r="W6" t="s">
        <v>145</v>
      </c>
      <c r="Y6">
        <v>1600</v>
      </c>
      <c r="Z6" t="str">
        <f ca="1">IF(ISBLANK(AA6),"",
VLOOKUP(AA6,OFFSET(INDIRECT("$A:$B"),0,MATCH(AA$1&amp;"_Verify",INDIRECT("$1:$1"),0)-1),2,0)
)</f>
        <v>upn</v>
      </c>
      <c r="AA6" t="s">
        <v>103</v>
      </c>
      <c r="AB6">
        <v>13577</v>
      </c>
      <c r="AC6">
        <v>16</v>
      </c>
      <c r="AD6" t="s">
        <v>145</v>
      </c>
      <c r="AF6">
        <v>1600</v>
      </c>
      <c r="AG6" t="str">
        <f>IF(ISBLANK($AA6),"",
IF(AND($B6&gt;=VLOOKUP($AA6,$AM:$AP,3,0),$B6&lt;=VLOOKUP($AA6,$AM:$AP,4,0)),"","슬롯타입이상"))</f>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5"/>
        <v>{"dy":1,"sl":0,"tp":"fe","vl":"Equip2101","cn":1,"pt":"GO","pr":13400},{"dy":1,"sl":1,"tp":"fe","vl":"Equip3201","cn":1,"pt":"DI","pr":6},{"dy":1,"sl":2,"tp":"uph","vl":"49032","cn":19,"pt":"GO","pr":1900},{"dy":1,"sl":3,"tp":"uph","vl":"46564","cn":19,"pt":"GO","pr":1900},{"dy":1,"sl":4,"tp":"upn","vl":"13577","cn":16,"pt":"GO","pr":1600}</v>
      </c>
      <c r="AK6" t="str">
        <f ca="1">IF(AI6&lt;&gt;1,"",
"{"""&amp;A$1&amp;""":"&amp;A6
&amp;","""&amp;B$1&amp;""":"&amp;B6
&amp;IF(LEN(Z6)=0,"",","""&amp;Z$1&amp;""":"""&amp;Z6&amp;"""")
&amp;IF(LEN(AB6)=0,"",","""&amp;AB$1&amp;""":"""&amp;AB6&amp;"""")
&amp;IF(LEN(AC6)=0,"",","""&amp;AC$1&amp;""":"&amp;AC6)
&amp;IF(LEN(AD6)=0,"",","""&amp;AD$1&amp;""":"""&amp;AD6&amp;"""")
&amp;IF(LEN(AE6)=0,"",","""&amp;AE$1&amp;""":"&amp;AE6)
&amp;IF(LEN(AF6)=0,"",","""&amp;AF$1&amp;""":"&amp;AF6)&amp;"}")</f>
        <v>{"dy":1,"sl":4,"tp":"upn","vl":"13577","cn":16,"pt":"GO","pr":1600}</v>
      </c>
      <c r="AM6" t="s">
        <v>97</v>
      </c>
      <c r="AN6" t="s">
        <v>86</v>
      </c>
      <c r="AO6">
        <v>5</v>
      </c>
      <c r="AP6">
        <v>8</v>
      </c>
      <c r="AQ6">
        <f ca="1">COUNTIF(L:L,AM6)</f>
        <v>0</v>
      </c>
      <c r="AR6">
        <f>COUNTIF(AA:AA,AM6)</f>
        <v>0</v>
      </c>
      <c r="AS6">
        <f ca="1">COUNTIFS(L:L,AM6,S:S,1)</f>
        <v>0</v>
      </c>
      <c r="AU6">
        <v>135</v>
      </c>
      <c r="AV6">
        <v>165</v>
      </c>
      <c r="AW6">
        <f>1/3</f>
        <v>0.33333333333333331</v>
      </c>
      <c r="AX6">
        <f>1/5</f>
        <v>0.2</v>
      </c>
      <c r="AY6">
        <v>0.25</v>
      </c>
      <c r="BD6">
        <v>2</v>
      </c>
      <c r="BE6">
        <v>1</v>
      </c>
      <c r="BF6">
        <f t="shared" si="2"/>
        <v>1</v>
      </c>
      <c r="BG6">
        <f t="shared" ref="BG6:BG13" si="10">BG5+BF5</f>
        <v>2</v>
      </c>
      <c r="BH6" t="s">
        <v>162</v>
      </c>
      <c r="BJ6">
        <f ca="1">IF(VLOOKUP($BM6,[1]EquipTable!$1:$1048576,MATCH("업데이트순번",[1]EquipTable!$1:$1,0),0)&lt;=$BK$1,1,0)
*IF(MID(BM6,7,1)="4",0.1,1)</f>
        <v>1</v>
      </c>
      <c r="BK6">
        <f t="shared" ca="1" si="6"/>
        <v>1.3550135501355014E-2</v>
      </c>
      <c r="BL6">
        <f t="shared" ca="1" si="7"/>
        <v>5.4200542005420058E-2</v>
      </c>
      <c r="BM6" t="str">
        <f ca="1">OFFSET([1]EquipTable!$A$1,ROW()-1,0)</f>
        <v>Equip0201</v>
      </c>
      <c r="BO6">
        <f ca="1">IF(VLOOKUP($BR6,[2]ActorTable!$1:$1048576,MATCH("업데이트순번",[2]ActorTable!$1:$1,0),0)&lt;=$BP$1,1,0)
*IF(MID(BR6,7,1)="2",0.1,1)</f>
        <v>1</v>
      </c>
      <c r="BP6">
        <f t="shared" ca="1" si="8"/>
        <v>3.8314176245210718E-2</v>
      </c>
      <c r="BQ6">
        <f t="shared" ca="1" si="9"/>
        <v>0.11877394636015323</v>
      </c>
      <c r="BR6" t="str">
        <f ca="1">OFFSET([2]ActorTable!$A$1,ROW()-1,0)</f>
        <v>Actor1005</v>
      </c>
      <c r="BS6" t="str">
        <f ca="1">VLOOKUP($BR6,[2]ActorTable!$1:$1048576,MATCH("이름참고",[2]ActorTable!$1:$1,0),0)</f>
        <v>젤리피쉬걸</v>
      </c>
    </row>
    <row r="7" spans="1:73">
      <c r="A7">
        <v>1</v>
      </c>
      <c r="B7">
        <v>5</v>
      </c>
      <c r="C7">
        <f t="shared" si="0"/>
        <v>0</v>
      </c>
      <c r="D7">
        <f t="shared" ca="1" si="3"/>
        <v>0.58005669959478834</v>
      </c>
      <c r="E7">
        <f t="shared" ca="1" si="3"/>
        <v>0.7103019741295139</v>
      </c>
      <c r="F7">
        <f t="shared" ca="1" si="1"/>
        <v>0.8784467097865819</v>
      </c>
      <c r="G7">
        <f t="shared" ca="1" si="1"/>
        <v>0.28912244549100974</v>
      </c>
      <c r="H7">
        <f t="shared" ca="1" si="1"/>
        <v>0.22014885320841293</v>
      </c>
      <c r="I7">
        <f t="shared" ca="1" si="1"/>
        <v>0.22833717006295229</v>
      </c>
      <c r="L7" t="str">
        <f ca="1">IF(LEN(J7)&lt;&gt;0,J7,VLOOKUP(D7+$B7,$BG:$BH,MATCH($BH$1,$BG$1:$BH$1,0),1))</f>
        <v>삭제</v>
      </c>
      <c r="M7" t="str">
        <f ca="1">IF(LEN(K7)&lt;&gt;0,
  IF(LEN($J7)=0,"두 칸 모두 입력",
  IF($J7="지정 장비",K7,INDEX($BR:$BR,MATCH(K7,$BS:$BS,0)))),
IF($L7="삭제","삭제",
IF($L7="지정 장비",VLOOKUP($E7,$BL:$BM,MATCH($BM$1,$BL$1:$BM$1,0),1),
IF(OR($L7="캐릭터 상자 일반등급",$L7="캐릭터 상자 영웅등급"),"삭제",
IF(OR($L7="지정 캐릭터",$L7="지정 캐릭터 PP",$L7="지정 캐릭터 LBP1",$L7="지정 캐릭터 LBP2",$L7="지정 캐릭터 LBP3"),
  IF(AND(OR($B7=7,$B7=8),$L7=OFFSET($L7,-1,0)),OFFSET(M7,-1,0),VLOOKUP($E7,$BQ:$BR,MATCH($BR$1,$BQ$1:$BR$1,0),1)),
IF(OR($L7="안 지정 캐릭터 영웅등급",$L7="안 지정 캐릭터 PP 일반등급",$L7="안 지정 캐릭터 PP 영웅등급"),
  IF(AND(OR($B7=7,$B7=8),$L7=OFFSET($L7,-1,0)),OFFSET(M7,-1,0),INT($E7*100000)),
"그외없음"))))))</f>
        <v>삭제</v>
      </c>
      <c r="N7" t="str">
        <f ca="1">IF($L7="삭제","삭제",
IF(OR($L7="지정 장비",$L7="캐릭터 상자 일반등급",$L7="캐릭터 상자 영웅등급",$L7="지정 캐릭터",$L7="지정 캐릭터 LBP1",$L7="지정 캐릭터 LBP2",$L7="지정 캐릭터 LBP3",$L7="안 지정 캐릭터 영웅등급"),1,
IF($L7="지정 캐릭터 PP",
  IF(AND(OR($B7=7,$B7=8),$L7=OFFSET($L7,-1,0)),OFFSET(N7,-1,0),
    VLOOKUP($L7,$AM:$AY,MATCH($AU$1,$AM$1:$AY$1,0),0)+INT($E7*(VLOOKUP($L7,$AM:$AY,MATCH($AV$1,$AM$1:$AY$1,0),0)-VLOOKUP($L7,$AM:$AY,MATCH($AU$1,$AM$1:$AY$1,0),0)))),
IF(OR($L7="안 지정 캐릭터 PP 일반등급",$L7="안 지정 캐릭터 PP 영웅등급"),
  IF(AND(OR($B7=7,$B7=8),$L7=OFFSET($L7,-1,0)),OFFSET(N7,-1,0),
    VLOOKUP($L7,$AM:$AY,MATCH($AU$1,$AM$1:$AY$1,0),0)+INT($E7*(VLOOKUP($L7,$AM:$AY,MATCH($AV$1,$AM$1:$AY$1,0),0)-VLOOKUP($L7,$AM:$AY,MATCH($AU$1,$AM$1:$AY$1,0),0)))),
"그외없음"))))</f>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
IF($L7="안 지정 캐릭터 영웅등급",
  IF(AND(OR($B7=7,$B7=8),$L7=OFFSET($L7,-1,0)),OFFSET(P7,-1,0),
    VLOOKUP($L7,$AM:$AZ,MATCH($AY$1,$AM$1:$AZ$1,0),0)+INT($H7*(VLOOKUP($L7,$AM:$AZ,MATCH($AZ$1,$AM$1:$AZ$1,0),0)-VLOOKUP($L7,$AM:$AZ,MATCH($AY$1,$AM$1:$AZ$1,0),0)))),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
    ROUNDDOWN(VLOOKUP($M7,[1]EquipTable!$1:$1048576,MATCH("표준 GO pr Min",[1]EquipTable!$1:$1,0),0)+INT($I7*(VLOOKUP($M7,[1]EquipTable!$1:$1048576,MATCH("표준 GO pr Max",[1]EquipTable!$1:$1,0),0)-VLOOKUP($M7,[1]EquipTable!$1:$1048576,MATCH("표준 GO pr Min",[1]EquipTable!$1:$1,0),0))),-2)),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
IF($L7="안 지정 캐릭터 영웅등급",
  IF(AND(OR($B7=7,$B7=8),$L7=OFFSET($L7,-1,0)),OFFSET(Q7,-1,0),
    VLOOKUP($L7,$AM:$AZ,MATCH($AW$1,$AM$1:$AZ$1,0),0)+INT($I7*(VLOOKUP($L7,$AM:$AZ,MATCH($AX$1,$AM$1:$AZ$1,0),0)-VLOOKUP($L7,$AM:$AZ,MATCH($AW$1,$AM$1:$AZ$1,0),0)))),
IF($L7="지정 캐릭터 PP",
  IF(AND(OR($B7=7,$B7=8),$L7=OFFSET($L7,-1,0)),OFFSET(Q7,-1,0),
    INT($N7*(VLOOKUP($L7,$AM:$AZ,MATCH($AX$1,$AM$1:$AZ$1,0),0)+$I7*(VLOOKUP($L7,$AM:$AZ,MATCH($AY$1,$AM$1:$AZ$1,0),0)-VLOOKUP($L7,$AM:$AZ,MATCH($AX$1,$AM$1:$AZ$1,0),0))))),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4"/>
        <v>0</v>
      </c>
      <c r="Z7" t="str">
        <f ca="1">IF(ISBLANK(AA7),"",
VLOOKUP(AA7,OFFSET(INDIRECT("$A:$B"),0,MATCH(AA$1&amp;"_Verify",INDIRECT("$1:$1"),0)-1),2,0)
)</f>
        <v/>
      </c>
      <c r="AG7" t="str">
        <f>IF(ISBLANK($AA7),"",
IF(AND($B7&gt;=VLOOKUP($AA7,$AM:$AP,3,0),$B7&lt;=VLOOKUP($AA7,$AM:$AP,4,0)),"","슬롯타입이상"))</f>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5"/>
        <v>{"dy":1,"sl":0,"tp":"fe","vl":"Equip2101","cn":1,"pt":"GO","pr":13400},{"dy":1,"sl":1,"tp":"fe","vl":"Equip3201","cn":1,"pt":"DI","pr":6},{"dy":1,"sl":2,"tp":"uph","vl":"49032","cn":19,"pt":"GO","pr":1900},{"dy":1,"sl":3,"tp":"uph","vl":"46564","cn":19,"pt":"GO","pr":1900},{"dy":1,"sl":4,"tp":"upn","vl":"13577","cn":16,"pt":"GO","pr":1600},{"dy":1,"sl":5}</v>
      </c>
      <c r="AK7" t="str">
        <f ca="1">IF(AI7&lt;&gt;1,"",
"{"""&amp;A$1&amp;""":"&amp;A7
&amp;","""&amp;B$1&amp;""":"&amp;B7
&amp;IF(LEN(Z7)=0,"",","""&amp;Z$1&amp;""":"""&amp;Z7&amp;"""")
&amp;IF(LEN(AB7)=0,"",","""&amp;AB$1&amp;""":"""&amp;AB7&amp;"""")
&amp;IF(LEN(AC7)=0,"",","""&amp;AC$1&amp;""":"&amp;AC7)
&amp;IF(LEN(AD7)=0,"",","""&amp;AD$1&amp;""":"""&amp;AD7&amp;"""")
&amp;IF(LEN(AE7)=0,"",","""&amp;AE$1&amp;""":"&amp;AE7)
&amp;IF(LEN(AF7)=0,"",","""&amp;AF$1&amp;""":"&amp;AF7)&amp;"}")</f>
        <v>{"dy":1,"sl":5}</v>
      </c>
      <c r="AM7" t="s">
        <v>98</v>
      </c>
      <c r="AN7" t="s">
        <v>89</v>
      </c>
      <c r="AO7">
        <v>5</v>
      </c>
      <c r="AP7">
        <v>8</v>
      </c>
      <c r="AQ7">
        <f ca="1">COUNTIF(L:L,AM7)</f>
        <v>0</v>
      </c>
      <c r="AR7">
        <f>COUNTIF(AA:AA,AM7)</f>
        <v>1</v>
      </c>
      <c r="AS7">
        <f ca="1">COUNTIFS(L:L,AM7,S:S,1)</f>
        <v>0</v>
      </c>
      <c r="AW7">
        <v>1.2</v>
      </c>
      <c r="BD7">
        <v>3</v>
      </c>
      <c r="BE7">
        <v>4</v>
      </c>
      <c r="BF7">
        <f t="shared" si="2"/>
        <v>0.8</v>
      </c>
      <c r="BG7">
        <f t="shared" si="10"/>
        <v>3</v>
      </c>
      <c r="BH7" t="s">
        <v>162</v>
      </c>
      <c r="BJ7">
        <f ca="1">IF(VLOOKUP($BM7,[1]EquipTable!$1:$1048576,MATCH("업데이트순번",[1]EquipTable!$1:$1,0),0)&lt;=$BK$1,1,0)
*IF(MID(BM7,7,1)="4",0.1,1)</f>
        <v>1</v>
      </c>
      <c r="BK7">
        <f t="shared" ca="1" si="6"/>
        <v>1.3550135501355014E-2</v>
      </c>
      <c r="BL7">
        <f t="shared" ca="1" si="7"/>
        <v>6.7750677506775075E-2</v>
      </c>
      <c r="BM7" t="str">
        <f ca="1">OFFSET([1]EquipTable!$A$1,ROW()-1,0)</f>
        <v>Equip0202</v>
      </c>
      <c r="BO7">
        <f ca="1">IF(VLOOKUP($BR7,[2]ActorTable!$1:$1048576,MATCH("업데이트순번",[2]ActorTable!$1:$1,0),0)&lt;=$BP$1,1,0)
*IF(MID(BR7,7,1)="2",0.1,1)</f>
        <v>0</v>
      </c>
      <c r="BP7">
        <f t="shared" ca="1" si="8"/>
        <v>0</v>
      </c>
      <c r="BQ7">
        <f t="shared" ca="1" si="9"/>
        <v>0.15708812260536395</v>
      </c>
      <c r="BR7" t="str">
        <f ca="1">OFFSET([2]ActorTable!$A$1,ROW()-1,0)</f>
        <v>Actor9906</v>
      </c>
      <c r="BS7" t="str">
        <f ca="1">VLOOKUP($BR7,[2]ActorTable!$1:$1048576,MATCH("이름참고",[2]ActorTable!$1:$1,0),0)</f>
        <v>스트링없음</v>
      </c>
    </row>
    <row r="8" spans="1:73">
      <c r="A8">
        <v>1</v>
      </c>
      <c r="B8">
        <v>6</v>
      </c>
      <c r="C8">
        <f t="shared" si="0"/>
        <v>0</v>
      </c>
      <c r="D8">
        <f t="shared" ca="1" si="3"/>
        <v>0.44948356606390971</v>
      </c>
      <c r="E8">
        <f t="shared" ca="1" si="3"/>
        <v>0.97801501830880255</v>
      </c>
      <c r="F8">
        <f t="shared" ca="1" si="1"/>
        <v>0.55592708784246669</v>
      </c>
      <c r="G8">
        <f t="shared" ca="1" si="1"/>
        <v>0.14703529319536657</v>
      </c>
      <c r="H8">
        <f t="shared" ca="1" si="1"/>
        <v>0.87404722719447159</v>
      </c>
      <c r="I8">
        <f t="shared" ca="1" si="1"/>
        <v>0.25139914810625075</v>
      </c>
      <c r="L8" t="str">
        <f ca="1">IF(LEN(J8)&lt;&gt;0,J8,VLOOKUP(D8+$B8,$BG:$BH,MATCH($BH$1,$BG$1:$BH$1,0),1))</f>
        <v>삭제</v>
      </c>
      <c r="M8" t="str">
        <f ca="1">IF(LEN(K8)&lt;&gt;0,
  IF(LEN($J8)=0,"두 칸 모두 입력",
  IF($J8="지정 장비",K8,INDEX($BR:$BR,MATCH(K8,$BS:$BS,0)))),
IF($L8="삭제","삭제",
IF($L8="지정 장비",VLOOKUP($E8,$BL:$BM,MATCH($BM$1,$BL$1:$BM$1,0),1),
IF(OR($L8="캐릭터 상자 일반등급",$L8="캐릭터 상자 영웅등급"),"삭제",
IF(OR($L8="지정 캐릭터",$L8="지정 캐릭터 PP",$L8="지정 캐릭터 LBP1",$L8="지정 캐릭터 LBP2",$L8="지정 캐릭터 LBP3"),
  IF(AND(OR($B8=7,$B8=8),$L8=OFFSET($L8,-1,0)),OFFSET(M8,-1,0),VLOOKUP($E8,$BQ:$BR,MATCH($BR$1,$BQ$1:$BR$1,0),1)),
IF(OR($L8="안 지정 캐릭터 영웅등급",$L8="안 지정 캐릭터 PP 일반등급",$L8="안 지정 캐릭터 PP 영웅등급"),
  IF(AND(OR($B8=7,$B8=8),$L8=OFFSET($L8,-1,0)),OFFSET(M8,-1,0),INT($E8*100000)),
"그외없음"))))))</f>
        <v>삭제</v>
      </c>
      <c r="N8" t="str">
        <f ca="1">IF($L8="삭제","삭제",
IF(OR($L8="지정 장비",$L8="캐릭터 상자 일반등급",$L8="캐릭터 상자 영웅등급",$L8="지정 캐릭터",$L8="지정 캐릭터 LBP1",$L8="지정 캐릭터 LBP2",$L8="지정 캐릭터 LBP3",$L8="안 지정 캐릭터 영웅등급"),1,
IF($L8="지정 캐릭터 PP",
  IF(AND(OR($B8=7,$B8=8),$L8=OFFSET($L8,-1,0)),OFFSET(N8,-1,0),
    VLOOKUP($L8,$AM:$AY,MATCH($AU$1,$AM$1:$AY$1,0),0)+INT($E8*(VLOOKUP($L8,$AM:$AY,MATCH($AV$1,$AM$1:$AY$1,0),0)-VLOOKUP($L8,$AM:$AY,MATCH($AU$1,$AM$1:$AY$1,0),0)))),
IF(OR($L8="안 지정 캐릭터 PP 일반등급",$L8="안 지정 캐릭터 PP 영웅등급"),
  IF(AND(OR($B8=7,$B8=8),$L8=OFFSET($L8,-1,0)),OFFSET(N8,-1,0),
    VLOOKUP($L8,$AM:$AY,MATCH($AU$1,$AM$1:$AY$1,0),0)+INT($E8*(VLOOKUP($L8,$AM:$AY,MATCH($AV$1,$AM$1:$AY$1,0),0)-VLOOKUP($L8,$AM:$AY,MATCH($AU$1,$AM$1:$AY$1,0),0)))),
"그외없음"))))</f>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
IF($L8="안 지정 캐릭터 영웅등급",
  IF(AND(OR($B8=7,$B8=8),$L8=OFFSET($L8,-1,0)),OFFSET(P8,-1,0),
    VLOOKUP($L8,$AM:$AZ,MATCH($AY$1,$AM$1:$AZ$1,0),0)+INT($H8*(VLOOKUP($L8,$AM:$AZ,MATCH($AZ$1,$AM$1:$AZ$1,0),0)-VLOOKUP($L8,$AM:$AZ,MATCH($AY$1,$AM$1:$AZ$1,0),0)))),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
    ROUNDDOWN(VLOOKUP($M8,[1]EquipTable!$1:$1048576,MATCH("표준 GO pr Min",[1]EquipTable!$1:$1,0),0)+INT($I8*(VLOOKUP($M8,[1]EquipTable!$1:$1048576,MATCH("표준 GO pr Max",[1]EquipTable!$1:$1,0),0)-VLOOKUP($M8,[1]EquipTable!$1:$1048576,MATCH("표준 GO pr Min",[1]EquipTable!$1:$1,0),0))),-2)),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
IF($L8="안 지정 캐릭터 영웅등급",
  IF(AND(OR($B8=7,$B8=8),$L8=OFFSET($L8,-1,0)),OFFSET(Q8,-1,0),
    VLOOKUP($L8,$AM:$AZ,MATCH($AW$1,$AM$1:$AZ$1,0),0)+INT($I8*(VLOOKUP($L8,$AM:$AZ,MATCH($AX$1,$AM$1:$AZ$1,0),0)-VLOOKUP($L8,$AM:$AZ,MATCH($AW$1,$AM$1:$AZ$1,0),0)))),
IF($L8="지정 캐릭터 PP",
  IF(AND(OR($B8=7,$B8=8),$L8=OFFSET($L8,-1,0)),OFFSET(Q8,-1,0),
    INT($N8*(VLOOKUP($L8,$AM:$AZ,MATCH($AX$1,$AM$1:$AZ$1,0),0)+$I8*(VLOOKUP($L8,$AM:$AZ,MATCH($AY$1,$AM$1:$AZ$1,0),0)-VLOOKUP($L8,$AM:$AZ,MATCH($AX$1,$AM$1:$AZ$1,0),0))))),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4"/>
        <v>0</v>
      </c>
      <c r="Z8" t="str">
        <f ca="1">IF(ISBLANK(AA8),"",
VLOOKUP(AA8,OFFSET(INDIRECT("$A:$B"),0,MATCH(AA$1&amp;"_Verify",INDIRECT("$1:$1"),0)-1),2,0)
)</f>
        <v/>
      </c>
      <c r="AG8" t="str">
        <f>IF(ISBLANK($AA8),"",
IF(AND($B8&gt;=VLOOKUP($AA8,$AM:$AP,3,0),$B8&lt;=VLOOKUP($AA8,$AM:$AP,4,0)),"","슬롯타입이상"))</f>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5"/>
        <v>{"dy":1,"sl":0,"tp":"fe","vl":"Equip2101","cn":1,"pt":"GO","pr":13400},{"dy":1,"sl":1,"tp":"fe","vl":"Equip3201","cn":1,"pt":"DI","pr":6},{"dy":1,"sl":2,"tp":"uph","vl":"49032","cn":19,"pt":"GO","pr":1900},{"dy":1,"sl":3,"tp":"uph","vl":"46564","cn":19,"pt":"GO","pr":1900},{"dy":1,"sl":4,"tp":"upn","vl":"13577","cn":16,"pt":"GO","pr":1600},{"dy":1,"sl":5},{"dy":1,"sl":6}</v>
      </c>
      <c r="AK8" t="str">
        <f ca="1">IF(AI8&lt;&gt;1,"",
"{"""&amp;A$1&amp;""":"&amp;A8
&amp;","""&amp;B$1&amp;""":"&amp;B8
&amp;IF(LEN(Z8)=0,"",","""&amp;Z$1&amp;""":"""&amp;Z8&amp;"""")
&amp;IF(LEN(AB8)=0,"",","""&amp;AB$1&amp;""":"""&amp;AB8&amp;"""")
&amp;IF(LEN(AC8)=0,"",","""&amp;AC$1&amp;""":"&amp;AC8)
&amp;IF(LEN(AD8)=0,"",","""&amp;AD$1&amp;""":"""&amp;AD8&amp;"""")
&amp;IF(LEN(AE8)=0,"",","""&amp;AE$1&amp;""":"&amp;AE8)
&amp;IF(LEN(AF8)=0,"",","""&amp;AF$1&amp;""":"&amp;AF8)&amp;"}")</f>
        <v>{"dy":1,"sl":6}</v>
      </c>
      <c r="AM8" t="s">
        <v>99</v>
      </c>
      <c r="AN8" t="s">
        <v>90</v>
      </c>
      <c r="AO8">
        <v>5</v>
      </c>
      <c r="AP8">
        <v>8</v>
      </c>
      <c r="AQ8">
        <f ca="1">COUNTIF(L:L,AM8)</f>
        <v>0</v>
      </c>
      <c r="AR8">
        <f>COUNTIF(AA:AA,AM8)</f>
        <v>0</v>
      </c>
      <c r="AS8">
        <f ca="1">COUNTIFS(L:L,AM8,S:S,1)</f>
        <v>0</v>
      </c>
      <c r="AW8">
        <v>1.5</v>
      </c>
      <c r="BD8">
        <v>3</v>
      </c>
      <c r="BE8">
        <v>1</v>
      </c>
      <c r="BF8">
        <f t="shared" si="2"/>
        <v>0.2</v>
      </c>
      <c r="BG8">
        <f t="shared" si="10"/>
        <v>3.8</v>
      </c>
      <c r="BH8" t="s">
        <v>163</v>
      </c>
      <c r="BJ8">
        <f ca="1">IF(VLOOKUP($BM8,[1]EquipTable!$1:$1048576,MATCH("업데이트순번",[1]EquipTable!$1:$1,0),0)&lt;=$BK$1,1,0)
*IF(MID(BM8,7,1)="4",0.1,1)</f>
        <v>1</v>
      </c>
      <c r="BK8">
        <f t="shared" ca="1" si="6"/>
        <v>1.3550135501355014E-2</v>
      </c>
      <c r="BL8">
        <f t="shared" ca="1" si="7"/>
        <v>8.1300813008130093E-2</v>
      </c>
      <c r="BM8" t="str">
        <f ca="1">OFFSET([1]EquipTable!$A$1,ROW()-1,0)</f>
        <v>Equip0301</v>
      </c>
      <c r="BO8">
        <f ca="1">IF(VLOOKUP($BR8,[2]ActorTable!$1:$1048576,MATCH("업데이트순번",[2]ActorTable!$1:$1,0),0)&lt;=$BP$1,1,0)
*IF(MID(BR8,7,1)="2",0.1,1)</f>
        <v>1</v>
      </c>
      <c r="BP8">
        <f t="shared" ca="1" si="8"/>
        <v>3.8314176245210718E-2</v>
      </c>
      <c r="BQ8">
        <f t="shared" ca="1" si="9"/>
        <v>0.15708812260536395</v>
      </c>
      <c r="BR8" t="str">
        <f ca="1">OFFSET([2]ActorTable!$A$1,ROW()-1,0)</f>
        <v>Actor0007</v>
      </c>
      <c r="BS8" t="str">
        <f ca="1">VLOOKUP($BR8,[2]ActorTable!$1:$1048576,MATCH("이름참고",[2]ActorTable!$1:$1,0),0)</f>
        <v>어스메이지</v>
      </c>
    </row>
    <row r="9" spans="1:73">
      <c r="A9">
        <v>2</v>
      </c>
      <c r="B9">
        <v>0</v>
      </c>
      <c r="C9">
        <f t="shared" si="0"/>
        <v>0</v>
      </c>
      <c r="D9">
        <f t="shared" ca="1" si="3"/>
        <v>0.31700327462834277</v>
      </c>
      <c r="E9">
        <f t="shared" ca="1" si="3"/>
        <v>0.18194804843277568</v>
      </c>
      <c r="F9">
        <f t="shared" ca="1" si="1"/>
        <v>0.71789756244597913</v>
      </c>
      <c r="G9">
        <f t="shared" ca="1" si="1"/>
        <v>0.45491063144535238</v>
      </c>
      <c r="H9">
        <f t="shared" ca="1" si="1"/>
        <v>0.12807869528746219</v>
      </c>
      <c r="I9">
        <f t="shared" ca="1" si="1"/>
        <v>0.92561896080673345</v>
      </c>
      <c r="L9" t="str">
        <f ca="1">IF(LEN(J9)&lt;&gt;0,J9,VLOOKUP(D9+$B9,$BG:$BH,MATCH($BH$1,$BG$1:$BH$1,0),1))</f>
        <v>지정 장비</v>
      </c>
      <c r="M9" t="str">
        <f ca="1">IF(LEN(K9)&lt;&gt;0,
  IF(LEN($J9)=0,"두 칸 모두 입력",
  IF($J9="지정 장비",K9,INDEX($BR:$BR,MATCH(K9,$BS:$BS,0)))),
IF($L9="삭제","삭제",
IF($L9="지정 장비",VLOOKUP($E9,$BL:$BM,MATCH($BM$1,$BL$1:$BM$1,0),1),
IF(OR($L9="캐릭터 상자 일반등급",$L9="캐릭터 상자 영웅등급"),"삭제",
IF(OR($L9="지정 캐릭터",$L9="지정 캐릭터 PP",$L9="지정 캐릭터 LBP1",$L9="지정 캐릭터 LBP2",$L9="지정 캐릭터 LBP3"),
  IF(AND(OR($B9=7,$B9=8),$L9=OFFSET($L9,-1,0)),OFFSET(M9,-1,0),VLOOKUP($E9,$BQ:$BR,MATCH($BR$1,$BQ$1:$BR$1,0),1)),
IF(OR($L9="안 지정 캐릭터 영웅등급",$L9="안 지정 캐릭터 PP 일반등급",$L9="안 지정 캐릭터 PP 영웅등급"),
  IF(AND(OR($B9=7,$B9=8),$L9=OFFSET($L9,-1,0)),OFFSET(M9,-1,0),INT($E9*100000)),
"그외없음"))))))</f>
        <v>Equip1202</v>
      </c>
      <c r="N9">
        <f ca="1">IF($L9="삭제","삭제",
IF(OR($L9="지정 장비",$L9="캐릭터 상자 일반등급",$L9="캐릭터 상자 영웅등급",$L9="지정 캐릭터",$L9="지정 캐릭터 LBP1",$L9="지정 캐릭터 LBP2",$L9="지정 캐릭터 LBP3",$L9="안 지정 캐릭터 영웅등급"),1,
IF($L9="지정 캐릭터 PP",
  IF(AND(OR($B9=7,$B9=8),$L9=OFFSET($L9,-1,0)),OFFSET(N9,-1,0),
    VLOOKUP($L9,$AM:$AY,MATCH($AU$1,$AM$1:$AY$1,0),0)+INT($E9*(VLOOKUP($L9,$AM:$AY,MATCH($AV$1,$AM$1:$AY$1,0),0)-VLOOKUP($L9,$AM:$AY,MATCH($AU$1,$AM$1:$AY$1,0),0)))),
IF(OR($L9="안 지정 캐릭터 PP 일반등급",$L9="안 지정 캐릭터 PP 영웅등급"),
  IF(AND(OR($B9=7,$B9=8),$L9=OFFSET($L9,-1,0)),OFFSET(N9,-1,0),
    VLOOKUP($L9,$AM:$AY,MATCH($AU$1,$AM$1:$AY$1,0),0)+INT($E9*(VLOOKUP($L9,$AM:$AY,MATCH($AV$1,$AM$1:$AY$1,0),0)-VLOOKUP($L9,$AM:$AY,MATCH($AU$1,$AM$1:$AY$1,0),0)))),
"그외없음"))))</f>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
IF($L9="안 지정 캐릭터 영웅등급",
  IF(AND(OR($B9=7,$B9=8),$L9=OFFSET($L9,-1,0)),OFFSET(P9,-1,0),
    VLOOKUP($L9,$AM:$AZ,MATCH($AY$1,$AM$1:$AZ$1,0),0)+INT($H9*(VLOOKUP($L9,$AM:$AZ,MATCH($AZ$1,$AM$1:$AZ$1,0),0)-VLOOKUP($L9,$AM:$AZ,MATCH($AY$1,$AM$1:$AZ$1,0),0)))),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
    ROUNDDOWN(VLOOKUP($M9,[1]EquipTable!$1:$1048576,MATCH("표준 GO pr Min",[1]EquipTable!$1:$1,0),0)+INT($I9*(VLOOKUP($M9,[1]EquipTable!$1:$1048576,MATCH("표준 GO pr Max",[1]EquipTable!$1:$1,0),0)-VLOOKUP($M9,[1]EquipTable!$1:$1048576,MATCH("표준 GO pr Min",[1]EquipTable!$1:$1,0),0))),-2)),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
IF($L9="안 지정 캐릭터 영웅등급",
  IF(AND(OR($B9=7,$B9=8),$L9=OFFSET($L9,-1,0)),OFFSET(Q9,-1,0),
    VLOOKUP($L9,$AM:$AZ,MATCH($AW$1,$AM$1:$AZ$1,0),0)+INT($I9*(VLOOKUP($L9,$AM:$AZ,MATCH($AX$1,$AM$1:$AZ$1,0),0)-VLOOKUP($L9,$AM:$AZ,MATCH($AW$1,$AM$1:$AZ$1,0),0)))),
IF($L9="지정 캐릭터 PP",
  IF(AND(OR($B9=7,$B9=8),$L9=OFFSET($L9,-1,0)),OFFSET(Q9,-1,0),
    INT($N9*(VLOOKUP($L9,$AM:$AZ,MATCH($AX$1,$AM$1:$AZ$1,0),0)+$I9*(VLOOKUP($L9,$AM:$AZ,MATCH($AY$1,$AM$1:$AZ$1,0),0)-VLOOKUP($L9,$AM:$AZ,MATCH($AX$1,$AM$1:$AZ$1,0),0))))),
IF(OR($L9="안 지정 캐릭터 PP 일반등급",$L9="안 지정 캐릭터 PP 영웅등급"),
  IF(AND(OR($B9=7,$B9=8),$L9=OFFSET($L9,-1,0)),OFFSET(Q9,-1,0),
    $N9*VLOOKUP($L9,$AM:$AZ,MATCH($AW$1,$AM$1:$AZ$1,0),0)),
"그외없음")))))))</f>
        <v>7</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4"/>
        <v>0</v>
      </c>
      <c r="T9" t="s">
        <v>93</v>
      </c>
      <c r="U9" t="s">
        <v>202</v>
      </c>
      <c r="V9">
        <v>1</v>
      </c>
      <c r="W9" t="s">
        <v>149</v>
      </c>
      <c r="Y9">
        <v>6</v>
      </c>
      <c r="Z9" t="str">
        <f ca="1">IF(ISBLANK(AA9),"",
VLOOKUP(AA9,OFFSET(INDIRECT("$A:$B"),0,MATCH(AA$1&amp;"_Verify",INDIRECT("$1:$1"),0)-1),2,0)
)</f>
        <v>fe</v>
      </c>
      <c r="AA9" t="s">
        <v>93</v>
      </c>
      <c r="AB9" t="s">
        <v>202</v>
      </c>
      <c r="AC9">
        <v>1</v>
      </c>
      <c r="AD9" t="s">
        <v>149</v>
      </c>
      <c r="AF9">
        <v>6</v>
      </c>
      <c r="AG9" t="str">
        <f>IF(ISBLANK($AA9),"",
IF(AND($B9&gt;=VLOOKUP($AA9,$AM:$AP,3,0),$B9&lt;=VLOOKUP($AA9,$AM:$AP,4,0)),"","슬롯타입이상"))</f>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천사의 방패</v>
      </c>
      <c r="AI9">
        <v>1</v>
      </c>
      <c r="AJ9" t="str">
        <f t="shared" ca="1" si="5"/>
        <v>{"dy":1,"sl":0,"tp":"fe","vl":"Equip2101","cn":1,"pt":"GO","pr":13400},{"dy":1,"sl":1,"tp":"fe","vl":"Equip3201","cn":1,"pt":"DI","pr":6},{"dy":1,"sl":2,"tp":"uph","vl":"49032","cn":19,"pt":"GO","pr":1900},{"dy":1,"sl":3,"tp":"uph","vl":"46564","cn":19,"pt":"GO","pr":1900},{"dy":1,"sl":4,"tp":"upn","vl":"13577","cn":16,"pt":"GO","pr":1600},{"dy":1,"sl":5},{"dy":1,"sl":6},{"dy":2,"sl":0,"tp":"fe","vl":"Equip7201","cn":1,"pt":"DI","pr":6}</v>
      </c>
      <c r="AK9" t="str">
        <f ca="1">IF(AI9&lt;&gt;1,"",
"{"""&amp;A$1&amp;""":"&amp;A9
&amp;","""&amp;B$1&amp;""":"&amp;B9
&amp;IF(LEN(Z9)=0,"",","""&amp;Z$1&amp;""":"""&amp;Z9&amp;"""")
&amp;IF(LEN(AB9)=0,"",","""&amp;AB$1&amp;""":"""&amp;AB9&amp;"""")
&amp;IF(LEN(AC9)=0,"",","""&amp;AC$1&amp;""":"&amp;AC9)
&amp;IF(LEN(AD9)=0,"",","""&amp;AD$1&amp;""":"""&amp;AD9&amp;"""")
&amp;IF(LEN(AE9)=0,"",","""&amp;AE$1&amp;""":"&amp;AE9)
&amp;IF(LEN(AF9)=0,"",","""&amp;AF$1&amp;""":"&amp;AF9)&amp;"}")</f>
        <v>{"dy":2,"sl":0,"tp":"fe","vl":"Equip7201","cn":1,"pt":"DI","pr":6}</v>
      </c>
      <c r="AM9" t="s">
        <v>100</v>
      </c>
      <c r="AN9" t="s">
        <v>91</v>
      </c>
      <c r="AO9">
        <v>5</v>
      </c>
      <c r="AP9">
        <v>8</v>
      </c>
      <c r="AQ9">
        <f ca="1">COUNTIF(L:L,AM9)</f>
        <v>0</v>
      </c>
      <c r="AR9">
        <f>COUNTIF(AA:AA,AM9)</f>
        <v>0</v>
      </c>
      <c r="AS9">
        <f ca="1">COUNTIFS(L:L,AM9,S:S,1)</f>
        <v>0</v>
      </c>
      <c r="AW9">
        <v>1.9</v>
      </c>
      <c r="BD9">
        <v>4</v>
      </c>
      <c r="BE9">
        <v>1</v>
      </c>
      <c r="BF9">
        <f t="shared" si="2"/>
        <v>1</v>
      </c>
      <c r="BG9">
        <f t="shared" si="10"/>
        <v>4</v>
      </c>
      <c r="BH9" t="s">
        <v>163</v>
      </c>
      <c r="BJ9">
        <f ca="1">IF(VLOOKUP($BM9,[1]EquipTable!$1:$1048576,MATCH("업데이트순번",[1]EquipTable!$1:$1,0),0)&lt;=$BK$1,1,0)
*IF(MID(BM9,7,1)="4",0.1,1)</f>
        <v>1</v>
      </c>
      <c r="BK9">
        <f t="shared" ca="1" si="6"/>
        <v>1.3550135501355014E-2</v>
      </c>
      <c r="BL9">
        <f t="shared" ca="1" si="7"/>
        <v>9.4850948509485111E-2</v>
      </c>
      <c r="BM9" t="str">
        <f ca="1">OFFSET([1]EquipTable!$A$1,ROW()-1,0)</f>
        <v>Equip0302</v>
      </c>
      <c r="BO9">
        <f ca="1">IF(VLOOKUP($BR9,[2]ActorTable!$1:$1048576,MATCH("업데이트순번",[2]ActorTable!$1:$1,0),0)&lt;=$BP$1,1,0)
*IF(MID(BR9,7,1)="2",0.1,1)</f>
        <v>1</v>
      </c>
      <c r="BP9">
        <f t="shared" ca="1" si="8"/>
        <v>3.8314176245210718E-2</v>
      </c>
      <c r="BQ9">
        <f t="shared" ca="1" si="9"/>
        <v>0.19540229885057467</v>
      </c>
      <c r="BR9" t="str">
        <f ca="1">OFFSET([2]ActorTable!$A$1,ROW()-1,0)</f>
        <v>Actor1108</v>
      </c>
      <c r="BS9" t="str">
        <f ca="1">VLOOKUP($BR9,[2]ActorTable!$1:$1048576,MATCH("이름참고",[2]ActorTable!$1:$1,0),0)</f>
        <v>다이나몹</v>
      </c>
    </row>
    <row r="10" spans="1:73">
      <c r="A10">
        <v>2</v>
      </c>
      <c r="B10">
        <v>1</v>
      </c>
      <c r="C10">
        <f t="shared" si="0"/>
        <v>0</v>
      </c>
      <c r="D10">
        <f t="shared" ca="1" si="3"/>
        <v>0.93194804229416506</v>
      </c>
      <c r="E10">
        <f t="shared" ca="1" si="3"/>
        <v>0.39199136155549008</v>
      </c>
      <c r="F10">
        <f t="shared" ca="1" si="1"/>
        <v>0.54830086931656807</v>
      </c>
      <c r="G10">
        <f t="shared" ca="1" si="1"/>
        <v>0.44288238730197993</v>
      </c>
      <c r="H10">
        <f t="shared" ca="1" si="1"/>
        <v>0.25236465730571611</v>
      </c>
      <c r="I10">
        <f t="shared" ca="1" si="1"/>
        <v>0.83985409672000377</v>
      </c>
      <c r="L10" t="str">
        <f ca="1">IF(LEN(J10)&lt;&gt;0,J10,VLOOKUP(D10+$B10,$BG:$BH,MATCH($BH$1,$BG$1:$BH$1,0),1))</f>
        <v>지정 장비</v>
      </c>
      <c r="M10" t="str">
        <f ca="1">IF(LEN(K10)&lt;&gt;0,
  IF(LEN($J10)=0,"두 칸 모두 입력",
  IF($J10="지정 장비",K10,INDEX($BR:$BR,MATCH(K10,$BS:$BS,0)))),
IF($L10="삭제","삭제",
IF($L10="지정 장비",VLOOKUP($E10,$BL:$BM,MATCH($BM$1,$BL$1:$BM$1,0),1),
IF(OR($L10="캐릭터 상자 일반등급",$L10="캐릭터 상자 영웅등급"),"삭제",
IF(OR($L10="지정 캐릭터",$L10="지정 캐릭터 PP",$L10="지정 캐릭터 LBP1",$L10="지정 캐릭터 LBP2",$L10="지정 캐릭터 LBP3"),
  IF(AND(OR($B10=7,$B10=8),$L10=OFFSET($L10,-1,0)),OFFSET(M10,-1,0),VLOOKUP($E10,$BQ:$BR,MATCH($BR$1,$BQ$1:$BR$1,0),1)),
IF(OR($L10="안 지정 캐릭터 영웅등급",$L10="안 지정 캐릭터 PP 일반등급",$L10="안 지정 캐릭터 PP 영웅등급"),
  IF(AND(OR($B10=7,$B10=8),$L10=OFFSET($L10,-1,0)),OFFSET(M10,-1,0),INT($E10*100000)),
"그외없음"))))))</f>
        <v>Equip3201</v>
      </c>
      <c r="N10">
        <f ca="1">IF($L10="삭제","삭제",
IF(OR($L10="지정 장비",$L10="캐릭터 상자 일반등급",$L10="캐릭터 상자 영웅등급",$L10="지정 캐릭터",$L10="지정 캐릭터 LBP1",$L10="지정 캐릭터 LBP2",$L10="지정 캐릭터 LBP3",$L10="안 지정 캐릭터 영웅등급"),1,
IF($L10="지정 캐릭터 PP",
  IF(AND(OR($B10=7,$B10=8),$L10=OFFSET($L10,-1,0)),OFFSET(N10,-1,0),
    VLOOKUP($L10,$AM:$AY,MATCH($AU$1,$AM$1:$AY$1,0),0)+INT($E10*(VLOOKUP($L10,$AM:$AY,MATCH($AV$1,$AM$1:$AY$1,0),0)-VLOOKUP($L10,$AM:$AY,MATCH($AU$1,$AM$1:$AY$1,0),0)))),
IF(OR($L10="안 지정 캐릭터 PP 일반등급",$L10="안 지정 캐릭터 PP 영웅등급"),
  IF(AND(OR($B10=7,$B10=8),$L10=OFFSET($L10,-1,0)),OFFSET(N10,-1,0),
    VLOOKUP($L10,$AM:$AY,MATCH($AU$1,$AM$1:$AY$1,0),0)+INT($E10*(VLOOKUP($L10,$AM:$AY,MATCH($AV$1,$AM$1:$AY$1,0),0)-VLOOKUP($L10,$AM:$AY,MATCH($AU$1,$AM$1:$AY$1,0),0)))),
"그외없음"))))</f>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DI</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
IF($L10="안 지정 캐릭터 영웅등급",
  IF(AND(OR($B10=7,$B10=8),$L10=OFFSET($L10,-1,0)),OFFSET(P10,-1,0),
    VLOOKUP($L10,$AM:$AZ,MATCH($AY$1,$AM$1:$AZ$1,0),0)+INT($H10*(VLOOKUP($L10,$AM:$AZ,MATCH($AZ$1,$AM$1:$AZ$1,0),0)-VLOOKUP($L10,$AM:$AZ,MATCH($AY$1,$AM$1:$AZ$1,0),0)))),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
    ROUNDDOWN(VLOOKUP($M10,[1]EquipTable!$1:$1048576,MATCH("표준 GO pr Min",[1]EquipTable!$1:$1,0),0)+INT($I10*(VLOOKUP($M10,[1]EquipTable!$1:$1048576,MATCH("표준 GO pr Max",[1]EquipTable!$1:$1,0),0)-VLOOKUP($M10,[1]EquipTable!$1:$1048576,MATCH("표준 GO pr Min",[1]EquipTable!$1:$1,0),0))),-2)),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
IF($L10="안 지정 캐릭터 영웅등급",
  IF(AND(OR($B10=7,$B10=8),$L10=OFFSET($L10,-1,0)),OFFSET(Q10,-1,0),
    VLOOKUP($L10,$AM:$AZ,MATCH($AW$1,$AM$1:$AZ$1,0),0)+INT($I10*(VLOOKUP($L10,$AM:$AZ,MATCH($AX$1,$AM$1:$AZ$1,0),0)-VLOOKUP($L10,$AM:$AZ,MATCH($AW$1,$AM$1:$AZ$1,0),0)))),
IF($L10="지정 캐릭터 PP",
  IF(AND(OR($B10=7,$B10=8),$L10=OFFSET($L10,-1,0)),OFFSET(Q10,-1,0),
    INT($N10*(VLOOKUP($L10,$AM:$AZ,MATCH($AX$1,$AM$1:$AZ$1,0),0)+$I10*(VLOOKUP($L10,$AM:$AZ,MATCH($AY$1,$AM$1:$AZ$1,0),0)-VLOOKUP($L10,$AM:$AZ,MATCH($AX$1,$AM$1:$AZ$1,0),0))))),
IF(OR($L10="안 지정 캐릭터 PP 일반등급",$L10="안 지정 캐릭터 PP 영웅등급"),
  IF(AND(OR($B10=7,$B10=8),$L10=OFFSET($L10,-1,0)),OFFSET(Q10,-1,0),
    $N10*VLOOKUP($L10,$AM:$AZ,MATCH($AW$1,$AM$1:$AZ$1,0),0)),
"그외없음")))))))</f>
        <v>6</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4"/>
        <v>0</v>
      </c>
      <c r="T10" t="s">
        <v>93</v>
      </c>
      <c r="U10" t="s">
        <v>199</v>
      </c>
      <c r="V10">
        <v>1</v>
      </c>
      <c r="W10" t="s">
        <v>145</v>
      </c>
      <c r="Y10">
        <v>4400</v>
      </c>
      <c r="Z10" t="str">
        <f ca="1">IF(ISBLANK(AA10),"",
VLOOKUP(AA10,OFFSET(INDIRECT("$A:$B"),0,MATCH(AA$1&amp;"_Verify",INDIRECT("$1:$1"),0)-1),2,0)
)</f>
        <v>fe</v>
      </c>
      <c r="AA10" t="s">
        <v>93</v>
      </c>
      <c r="AB10" t="s">
        <v>199</v>
      </c>
      <c r="AC10">
        <v>1</v>
      </c>
      <c r="AD10" t="s">
        <v>145</v>
      </c>
      <c r="AF10">
        <v>4400</v>
      </c>
      <c r="AG10" t="str">
        <f>IF(ISBLANK($AA10),"",
IF(AND($B10&gt;=VLOOKUP($AA10,$AM:$AP,3,0),$B10&lt;=VLOOKUP($AA10,$AM:$AP,4,0)),"","슬롯타입이상"))</f>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루비 장식 아밍 소드</v>
      </c>
      <c r="AI10">
        <v>1</v>
      </c>
      <c r="AJ10" t="str">
        <f t="shared" ca="1" si="5"/>
        <v>{"dy":1,"sl":0,"tp":"fe","vl":"Equip2101","cn":1,"pt":"GO","pr":13400},{"dy":1,"sl":1,"tp":"fe","vl":"Equip3201","cn":1,"pt":"DI","pr":6},{"dy":1,"sl":2,"tp":"uph","vl":"49032","cn":19,"pt":"GO","pr":1900},{"dy":1,"sl":3,"tp":"uph","vl":"46564","cn":19,"pt":"GO","pr":1900},{"dy":1,"sl":4,"tp":"upn","vl":"13577","cn":16,"pt":"GO","pr":1600},{"dy":1,"sl":5},{"dy":1,"sl":6},{"dy":2,"sl":0,"tp":"fe","vl":"Equip7201","cn":1,"pt":"DI","pr":6},{"dy":2,"sl":1,"tp":"fe","vl":"Equip5001","cn":1,"pt":"GO","pr":4400}</v>
      </c>
      <c r="AK10" t="str">
        <f ca="1">IF(AI10&lt;&gt;1,"",
"{"""&amp;A$1&amp;""":"&amp;A10
&amp;","""&amp;B$1&amp;""":"&amp;B10
&amp;IF(LEN(Z10)=0,"",","""&amp;Z$1&amp;""":"""&amp;Z10&amp;"""")
&amp;IF(LEN(AB10)=0,"",","""&amp;AB$1&amp;""":"""&amp;AB10&amp;"""")
&amp;IF(LEN(AC10)=0,"",","""&amp;AC$1&amp;""":"&amp;AC10)
&amp;IF(LEN(AD10)=0,"",","""&amp;AD$1&amp;""":"""&amp;AD10&amp;"""")
&amp;IF(LEN(AE10)=0,"",","""&amp;AE$1&amp;""":"&amp;AE10)
&amp;IF(LEN(AF10)=0,"",","""&amp;AF$1&amp;""":"&amp;AF10)&amp;"}")</f>
        <v>{"dy":2,"sl":1,"tp":"fe","vl":"Equip5001","cn":1,"pt":"GO","pr":4400}</v>
      </c>
      <c r="AM10" t="s">
        <v>101</v>
      </c>
      <c r="AN10" t="s">
        <v>85</v>
      </c>
      <c r="AO10">
        <v>5</v>
      </c>
      <c r="AP10">
        <v>8</v>
      </c>
      <c r="AQ10">
        <f ca="1">COUNTIF(L:L,AM10)</f>
        <v>2</v>
      </c>
      <c r="AR10">
        <f>COUNTIF(AA:AA,AM10)</f>
        <v>2</v>
      </c>
      <c r="AS10">
        <f ca="1">COUNTIFS(L:L,AM10,S:S,1)</f>
        <v>0</v>
      </c>
      <c r="AW10">
        <v>230</v>
      </c>
      <c r="AX10">
        <v>250</v>
      </c>
      <c r="AY10">
        <v>620</v>
      </c>
      <c r="AZ10">
        <v>670</v>
      </c>
      <c r="BD10">
        <v>5</v>
      </c>
      <c r="BE10">
        <v>1</v>
      </c>
      <c r="BF10">
        <v>1</v>
      </c>
      <c r="BG10">
        <f t="shared" si="10"/>
        <v>5</v>
      </c>
      <c r="BH10" t="s">
        <v>161</v>
      </c>
      <c r="BJ10">
        <f ca="1">IF(VLOOKUP($BM10,[1]EquipTable!$1:$1048576,MATCH("업데이트순번",[1]EquipTable!$1:$1,0),0)&lt;=$BK$1,1,0)
*IF(MID(BM10,7,1)="4",0.1,1)</f>
        <v>0.1</v>
      </c>
      <c r="BK10">
        <f t="shared" ca="1" si="6"/>
        <v>1.3550135501355016E-3</v>
      </c>
      <c r="BL10">
        <f t="shared" ca="1" si="7"/>
        <v>0.10840108401084013</v>
      </c>
      <c r="BM10" t="str">
        <f ca="1">OFFSET([1]EquipTable!$A$1,ROW()-1,0)</f>
        <v>Equip0401</v>
      </c>
      <c r="BO10">
        <f ca="1">IF(VLOOKUP($BR10,[2]ActorTable!$1:$1048576,MATCH("업데이트순번",[2]ActorTable!$1:$1,0),0)&lt;=$BP$1,1,0)
*IF(MID(BR10,7,1)="2",0.1,1)</f>
        <v>1</v>
      </c>
      <c r="BP10">
        <f t="shared" ca="1" si="8"/>
        <v>3.8314176245210718E-2</v>
      </c>
      <c r="BQ10">
        <f t="shared" ca="1" si="9"/>
        <v>0.23371647509578539</v>
      </c>
      <c r="BR10" t="str">
        <f ca="1">OFFSET([2]ActorTable!$A$1,ROW()-1,0)</f>
        <v>Actor1109</v>
      </c>
      <c r="BS10" t="str">
        <f ca="1">VLOOKUP($BR10,[2]ActorTable!$1:$1048576,MATCH("이름참고",[2]ActorTable!$1:$1,0),0)</f>
        <v>SF워리어</v>
      </c>
    </row>
    <row r="11" spans="1:73">
      <c r="A11">
        <v>2</v>
      </c>
      <c r="B11">
        <v>2</v>
      </c>
      <c r="C11">
        <f t="shared" si="0"/>
        <v>0</v>
      </c>
      <c r="D11">
        <f t="shared" ca="1" si="3"/>
        <v>0.39128553764848617</v>
      </c>
      <c r="E11">
        <f t="shared" ca="1" si="3"/>
        <v>0.57619129851287332</v>
      </c>
      <c r="F11">
        <f t="shared" ca="1" si="1"/>
        <v>0.34972211429116296</v>
      </c>
      <c r="G11">
        <f t="shared" ca="1" si="1"/>
        <v>0.88472869862205783</v>
      </c>
      <c r="H11">
        <f t="shared" ca="1" si="1"/>
        <v>6.7454510358091468E-2</v>
      </c>
      <c r="I11">
        <f t="shared" ca="1" si="1"/>
        <v>0.69567878905318659</v>
      </c>
      <c r="L11" t="str">
        <f ca="1">IF(LEN(J11)&lt;&gt;0,J11,VLOOKUP(D11+$B11,$BG:$BH,MATCH($BH$1,$BG$1:$BH$1,0),1))</f>
        <v>안 지정 캐릭터 PP 영웅등급</v>
      </c>
      <c r="M11">
        <f ca="1">IF(LEN(K11)&lt;&gt;0,
  IF(LEN($J11)=0,"두 칸 모두 입력",
  IF($J11="지정 장비",K11,INDEX($BR:$BR,MATCH(K11,$BS:$BS,0)))),
IF($L11="삭제","삭제",
IF($L11="지정 장비",VLOOKUP($E11,$BL:$BM,MATCH($BM$1,$BL$1:$BM$1,0),1),
IF(OR($L11="캐릭터 상자 일반등급",$L11="캐릭터 상자 영웅등급"),"삭제",
IF(OR($L11="지정 캐릭터",$L11="지정 캐릭터 PP",$L11="지정 캐릭터 LBP1",$L11="지정 캐릭터 LBP2",$L11="지정 캐릭터 LBP3"),
  IF(AND(OR($B11=7,$B11=8),$L11=OFFSET($L11,-1,0)),OFFSET(M11,-1,0),VLOOKUP($E11,$BQ:$BR,MATCH($BR$1,$BQ$1:$BR$1,0),1)),
IF(OR($L11="안 지정 캐릭터 영웅등급",$L11="안 지정 캐릭터 PP 일반등급",$L11="안 지정 캐릭터 PP 영웅등급"),
  IF(AND(OR($B11=7,$B11=8),$L11=OFFSET($L11,-1,0)),OFFSET(M11,-1,0),INT($E11*100000)),
"그외없음"))))))</f>
        <v>57619</v>
      </c>
      <c r="N11">
        <f ca="1">IF($L11="삭제","삭제",
IF(OR($L11="지정 장비",$L11="캐릭터 상자 일반등급",$L11="캐릭터 상자 영웅등급",$L11="지정 캐릭터",$L11="지정 캐릭터 LBP1",$L11="지정 캐릭터 LBP2",$L11="지정 캐릭터 LBP3",$L11="안 지정 캐릭터 영웅등급"),1,
IF($L11="지정 캐릭터 PP",
  IF(AND(OR($B11=7,$B11=8),$L11=OFFSET($L11,-1,0)),OFFSET(N11,-1,0),
    VLOOKUP($L11,$AM:$AY,MATCH($AU$1,$AM$1:$AY$1,0),0)+INT($E11*(VLOOKUP($L11,$AM:$AY,MATCH($AV$1,$AM$1:$AY$1,0),0)-VLOOKUP($L11,$AM:$AY,MATCH($AU$1,$AM$1:$AY$1,0),0)))),
IF(OR($L11="안 지정 캐릭터 PP 일반등급",$L11="안 지정 캐릭터 PP 영웅등급"),
  IF(AND(OR($B11=7,$B11=8),$L11=OFFSET($L11,-1,0)),OFFSET(N11,-1,0),
    VLOOKUP($L11,$AM:$AY,MATCH($AU$1,$AM$1:$AY$1,0),0)+INT($E11*(VLOOKUP($L11,$AM:$AY,MATCH($AV$1,$AM$1:$AY$1,0),0)-VLOOKUP($L11,$AM:$AY,MATCH($AU$1,$AM$1:$AY$1,0),0)))),
"그외없음"))))</f>
        <v>20</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
IF($L11="안 지정 캐릭터 영웅등급",
  IF(AND(OR($B11=7,$B11=8),$L11=OFFSET($L11,-1,0)),OFFSET(P11,-1,0),
    VLOOKUP($L11,$AM:$AZ,MATCH($AY$1,$AM$1:$AZ$1,0),0)+INT($H11*(VLOOKUP($L11,$AM:$AZ,MATCH($AZ$1,$AM$1:$AZ$1,0),0)-VLOOKUP($L11,$AM:$AZ,MATCH($AY$1,$AM$1:$AZ$1,0),0)))),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
    ROUNDDOWN(VLOOKUP($M11,[1]EquipTable!$1:$1048576,MATCH("표준 GO pr Min",[1]EquipTable!$1:$1,0),0)+INT($I11*(VLOOKUP($M11,[1]EquipTable!$1:$1048576,MATCH("표준 GO pr Max",[1]EquipTable!$1:$1,0),0)-VLOOKUP($M11,[1]EquipTable!$1:$1048576,MATCH("표준 GO pr Min",[1]EquipTable!$1:$1,0),0))),-2)),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
IF($L11="안 지정 캐릭터 영웅등급",
  IF(AND(OR($B11=7,$B11=8),$L11=OFFSET($L11,-1,0)),OFFSET(Q11,-1,0),
    VLOOKUP($L11,$AM:$AZ,MATCH($AW$1,$AM$1:$AZ$1,0),0)+INT($I11*(VLOOKUP($L11,$AM:$AZ,MATCH($AX$1,$AM$1:$AZ$1,0),0)-VLOOKUP($L11,$AM:$AZ,MATCH($AW$1,$AM$1:$AZ$1,0),0)))),
IF($L11="지정 캐릭터 PP",
  IF(AND(OR($B11=7,$B11=8),$L11=OFFSET($L11,-1,0)),OFFSET(Q11,-1,0),
    INT($N11*(VLOOKUP($L11,$AM:$AZ,MATCH($AX$1,$AM$1:$AZ$1,0),0)+$I11*(VLOOKUP($L11,$AM:$AZ,MATCH($AY$1,$AM$1:$AZ$1,0),0)-VLOOKUP($L11,$AM:$AZ,MATCH($AX$1,$AM$1:$AZ$1,0),0))))),
IF(OR($L11="안 지정 캐릭터 PP 일반등급",$L11="안 지정 캐릭터 PP 영웅등급"),
  IF(AND(OR($B11=7,$B11=8),$L11=OFFSET($L11,-1,0)),OFFSET(Q11,-1,0),
    $N11*VLOOKUP($L11,$AM:$AZ,MATCH($AW$1,$AM$1:$AZ$1,0),0)),
"그외없음")))))))</f>
        <v>2000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4"/>
        <v>0</v>
      </c>
      <c r="T11" t="s">
        <v>102</v>
      </c>
      <c r="U11">
        <v>43176</v>
      </c>
      <c r="V11">
        <v>19</v>
      </c>
      <c r="W11" t="s">
        <v>145</v>
      </c>
      <c r="Y11">
        <v>1900</v>
      </c>
      <c r="Z11" t="str">
        <f ca="1">IF(ISBLANK(AA11),"",
VLOOKUP(AA11,OFFSET(INDIRECT("$A:$B"),0,MATCH(AA$1&amp;"_Verify",INDIRECT("$1:$1"),0)-1),2,0)
)</f>
        <v>uph</v>
      </c>
      <c r="AA11" t="s">
        <v>102</v>
      </c>
      <c r="AB11">
        <v>43176</v>
      </c>
      <c r="AC11">
        <v>19</v>
      </c>
      <c r="AD11" t="s">
        <v>145</v>
      </c>
      <c r="AF11">
        <v>1900</v>
      </c>
      <c r="AG11" t="str">
        <f>IF(ISBLANK($AA11),"",
IF(AND($B11&gt;=VLOOKUP($AA11,$AM:$AP,3,0),$B11&lt;=VLOOKUP($AA11,$AM:$AP,4,0)),"","슬롯타입이상"))</f>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v>
      </c>
      <c r="AK11" t="str">
        <f ca="1">IF(AI11&lt;&gt;1,"",
"{"""&amp;A$1&amp;""":"&amp;A11
&amp;","""&amp;B$1&amp;""":"&amp;B11
&amp;IF(LEN(Z11)=0,"",","""&amp;Z$1&amp;""":"""&amp;Z11&amp;"""")
&amp;IF(LEN(AB11)=0,"",","""&amp;AB$1&amp;""":"""&amp;AB11&amp;"""")
&amp;IF(LEN(AC11)=0,"",","""&amp;AC$1&amp;""":"&amp;AC11)
&amp;IF(LEN(AD11)=0,"",","""&amp;AD$1&amp;""":"""&amp;AD11&amp;"""")
&amp;IF(LEN(AE11)=0,"",","""&amp;AE$1&amp;""":"&amp;AE11)
&amp;IF(LEN(AF11)=0,"",","""&amp;AF$1&amp;""":"&amp;AF11)&amp;"}")</f>
        <v>{"dy":2,"sl":2,"tp":"uph","vl":"43176","cn":19,"pt":"GO","pr":1900}</v>
      </c>
      <c r="AM11" t="s">
        <v>103</v>
      </c>
      <c r="AN11" t="s">
        <v>87</v>
      </c>
      <c r="AO11">
        <v>0</v>
      </c>
      <c r="AP11">
        <v>8</v>
      </c>
      <c r="AQ11">
        <f ca="1">COUNTIF(L:L,AM11)</f>
        <v>37</v>
      </c>
      <c r="AR11">
        <f>COUNTIF(AA:AA,AM11)</f>
        <v>40</v>
      </c>
      <c r="AS11">
        <f ca="1">COUNTIFS(L:L,AM11,S:S,1)</f>
        <v>0</v>
      </c>
      <c r="AU11">
        <v>15</v>
      </c>
      <c r="AV11">
        <v>25</v>
      </c>
      <c r="AW11">
        <v>100</v>
      </c>
      <c r="BD11">
        <v>6</v>
      </c>
      <c r="BE11">
        <v>1</v>
      </c>
      <c r="BF11">
        <v>1</v>
      </c>
      <c r="BG11">
        <f t="shared" si="10"/>
        <v>6</v>
      </c>
      <c r="BH11" t="s">
        <v>161</v>
      </c>
      <c r="BJ11">
        <f ca="1">IF(VLOOKUP($BM11,[1]EquipTable!$1:$1048576,MATCH("업데이트순번",[1]EquipTable!$1:$1,0),0)&lt;=$BK$1,1,0)
*IF(MID(BM11,7,1)="4",0.1,1)</f>
        <v>0.1</v>
      </c>
      <c r="BK11">
        <f t="shared" ca="1" si="6"/>
        <v>1.3550135501355016E-3</v>
      </c>
      <c r="BL11">
        <f t="shared" ca="1" si="7"/>
        <v>0.10975609756097562</v>
      </c>
      <c r="BM11" t="str">
        <f ca="1">OFFSET([1]EquipTable!$A$1,ROW()-1,0)</f>
        <v>Equip0402</v>
      </c>
      <c r="BO11">
        <f ca="1">IF(VLOOKUP($BR11,[2]ActorTable!$1:$1048576,MATCH("업데이트순번",[2]ActorTable!$1:$1,0),0)&lt;=$BP$1,1,0)
*IF(MID(BR11,7,1)="2",0.1,1)</f>
        <v>1</v>
      </c>
      <c r="BP11">
        <f t="shared" ca="1" si="8"/>
        <v>3.8314176245210718E-2</v>
      </c>
      <c r="BQ11">
        <f t="shared" ca="1" si="9"/>
        <v>0.27203065134099613</v>
      </c>
      <c r="BR11" t="str">
        <f ca="1">OFFSET([2]ActorTable!$A$1,ROW()-1,0)</f>
        <v>Actor2010</v>
      </c>
      <c r="BS11" t="str">
        <f ca="1">VLOOKUP($BR11,[2]ActorTable!$1:$1048576,MATCH("이름참고",[2]ActorTable!$1:$1,0),0)</f>
        <v>카오스엘리멘탈</v>
      </c>
    </row>
    <row r="12" spans="1:73">
      <c r="A12">
        <v>2</v>
      </c>
      <c r="B12">
        <v>3</v>
      </c>
      <c r="C12">
        <f t="shared" si="0"/>
        <v>0</v>
      </c>
      <c r="D12">
        <f t="shared" ca="1" si="3"/>
        <v>0.71990505131365068</v>
      </c>
      <c r="E12">
        <f t="shared" ca="1" si="3"/>
        <v>0.5533562962444103</v>
      </c>
      <c r="F12">
        <f t="shared" ca="1" si="1"/>
        <v>0.92983886369541713</v>
      </c>
      <c r="G12">
        <f t="shared" ca="1" si="1"/>
        <v>0.16345793849497248</v>
      </c>
      <c r="H12">
        <f t="shared" ca="1" si="1"/>
        <v>0.46746635940441827</v>
      </c>
      <c r="I12">
        <f t="shared" ca="1" si="1"/>
        <v>0.73779266093315254</v>
      </c>
      <c r="L12" t="str">
        <f ca="1">IF(LEN(J12)&lt;&gt;0,J12,VLOOKUP(D12+$B12,$BG:$BH,MATCH($BH$1,$BG$1:$BH$1,0),1))</f>
        <v>안 지정 캐릭터 PP 영웅등급</v>
      </c>
      <c r="M12">
        <f ca="1">IF(LEN(K12)&lt;&gt;0,
  IF(LEN($J12)=0,"두 칸 모두 입력",
  IF($J12="지정 장비",K12,INDEX($BR:$BR,MATCH(K12,$BS:$BS,0)))),
IF($L12="삭제","삭제",
IF($L12="지정 장비",VLOOKUP($E12,$BL:$BM,MATCH($BM$1,$BL$1:$BM$1,0),1),
IF(OR($L12="캐릭터 상자 일반등급",$L12="캐릭터 상자 영웅등급"),"삭제",
IF(OR($L12="지정 캐릭터",$L12="지정 캐릭터 PP",$L12="지정 캐릭터 LBP1",$L12="지정 캐릭터 LBP2",$L12="지정 캐릭터 LBP3"),
  IF(AND(OR($B12=7,$B12=8),$L12=OFFSET($L12,-1,0)),OFFSET(M12,-1,0),VLOOKUP($E12,$BQ:$BR,MATCH($BR$1,$BQ$1:$BR$1,0),1)),
IF(OR($L12="안 지정 캐릭터 영웅등급",$L12="안 지정 캐릭터 PP 일반등급",$L12="안 지정 캐릭터 PP 영웅등급"),
  IF(AND(OR($B12=7,$B12=8),$L12=OFFSET($L12,-1,0)),OFFSET(M12,-1,0),INT($E12*100000)),
"그외없음"))))))</f>
        <v>55335</v>
      </c>
      <c r="N12">
        <f ca="1">IF($L12="삭제","삭제",
IF(OR($L12="지정 장비",$L12="캐릭터 상자 일반등급",$L12="캐릭터 상자 영웅등급",$L12="지정 캐릭터",$L12="지정 캐릭터 LBP1",$L12="지정 캐릭터 LBP2",$L12="지정 캐릭터 LBP3",$L12="안 지정 캐릭터 영웅등급"),1,
IF($L12="지정 캐릭터 PP",
  IF(AND(OR($B12=7,$B12=8),$L12=OFFSET($L12,-1,0)),OFFSET(N12,-1,0),
    VLOOKUP($L12,$AM:$AY,MATCH($AU$1,$AM$1:$AY$1,0),0)+INT($E12*(VLOOKUP($L12,$AM:$AY,MATCH($AV$1,$AM$1:$AY$1,0),0)-VLOOKUP($L12,$AM:$AY,MATCH($AU$1,$AM$1:$AY$1,0),0)))),
IF(OR($L12="안 지정 캐릭터 PP 일반등급",$L12="안 지정 캐릭터 PP 영웅등급"),
  IF(AND(OR($B12=7,$B12=8),$L12=OFFSET($L12,-1,0)),OFFSET(N12,-1,0),
    VLOOKUP($L12,$AM:$AY,MATCH($AU$1,$AM$1:$AY$1,0),0)+INT($E12*(VLOOKUP($L12,$AM:$AY,MATCH($AV$1,$AM$1:$AY$1,0),0)-VLOOKUP($L12,$AM:$AY,MATCH($AU$1,$AM$1:$AY$1,0),0)))),
"그외없음"))))</f>
        <v>20</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
IF($L12="안 지정 캐릭터 영웅등급",
  IF(AND(OR($B12=7,$B12=8),$L12=OFFSET($L12,-1,0)),OFFSET(P12,-1,0),
    VLOOKUP($L12,$AM:$AZ,MATCH($AY$1,$AM$1:$AZ$1,0),0)+INT($H12*(VLOOKUP($L12,$AM:$AZ,MATCH($AZ$1,$AM$1:$AZ$1,0),0)-VLOOKUP($L12,$AM:$AZ,MATCH($AY$1,$AM$1:$AZ$1,0),0)))),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
    ROUNDDOWN(VLOOKUP($M12,[1]EquipTable!$1:$1048576,MATCH("표준 GO pr Min",[1]EquipTable!$1:$1,0),0)+INT($I12*(VLOOKUP($M12,[1]EquipTable!$1:$1048576,MATCH("표준 GO pr Max",[1]EquipTable!$1:$1,0),0)-VLOOKUP($M12,[1]EquipTable!$1:$1048576,MATCH("표준 GO pr Min",[1]EquipTable!$1:$1,0),0))),-2)),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
IF($L12="안 지정 캐릭터 영웅등급",
  IF(AND(OR($B12=7,$B12=8),$L12=OFFSET($L12,-1,0)),OFFSET(Q12,-1,0),
    VLOOKUP($L12,$AM:$AZ,MATCH($AW$1,$AM$1:$AZ$1,0),0)+INT($I12*(VLOOKUP($L12,$AM:$AZ,MATCH($AX$1,$AM$1:$AZ$1,0),0)-VLOOKUP($L12,$AM:$AZ,MATCH($AW$1,$AM$1:$AZ$1,0),0)))),
IF($L12="지정 캐릭터 PP",
  IF(AND(OR($B12=7,$B12=8),$L12=OFFSET($L12,-1,0)),OFFSET(Q12,-1,0),
    INT($N12*(VLOOKUP($L12,$AM:$AZ,MATCH($AX$1,$AM$1:$AZ$1,0),0)+$I12*(VLOOKUP($L12,$AM:$AZ,MATCH($AY$1,$AM$1:$AZ$1,0),0)-VLOOKUP($L12,$AM:$AZ,MATCH($AX$1,$AM$1:$AZ$1,0),0))))),
IF(OR($L12="안 지정 캐릭터 PP 일반등급",$L12="안 지정 캐릭터 PP 영웅등급"),
  IF(AND(OR($B12=7,$B12=8),$L12=OFFSET($L12,-1,0)),OFFSET(Q12,-1,0),
    $N12*VLOOKUP($L12,$AM:$AZ,MATCH($AW$1,$AM$1:$AZ$1,0),0)),
"그외없음")))))))</f>
        <v>2000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4"/>
        <v>0</v>
      </c>
      <c r="T12" t="s">
        <v>102</v>
      </c>
      <c r="U12">
        <v>37537</v>
      </c>
      <c r="V12">
        <v>18</v>
      </c>
      <c r="W12" t="s">
        <v>145</v>
      </c>
      <c r="Y12">
        <v>1800</v>
      </c>
      <c r="Z12" t="str">
        <f ca="1">IF(ISBLANK(AA12),"",
VLOOKUP(AA12,OFFSET(INDIRECT("$A:$B"),0,MATCH(AA$1&amp;"_Verify",INDIRECT("$1:$1"),0)-1),2,0)
)</f>
        <v>uph</v>
      </c>
      <c r="AA12" t="s">
        <v>102</v>
      </c>
      <c r="AB12">
        <v>37537</v>
      </c>
      <c r="AC12">
        <v>18</v>
      </c>
      <c r="AD12" t="s">
        <v>145</v>
      </c>
      <c r="AF12">
        <v>1800</v>
      </c>
      <c r="AG12" t="str">
        <f>IF(ISBLANK($AA12),"",
IF(AND($B12&gt;=VLOOKUP($AA12,$AM:$AP,3,0),$B12&lt;=VLOOKUP($AA12,$AM:$AP,4,0)),"","슬롯타입이상"))</f>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v>
      </c>
      <c r="AK12" t="str">
        <f ca="1">IF(AI12&lt;&gt;1,"",
"{"""&amp;A$1&amp;""":"&amp;A12
&amp;","""&amp;B$1&amp;""":"&amp;B12
&amp;IF(LEN(Z12)=0,"",","""&amp;Z$1&amp;""":"""&amp;Z12&amp;"""")
&amp;IF(LEN(AB12)=0,"",","""&amp;AB$1&amp;""":"""&amp;AB12&amp;"""")
&amp;IF(LEN(AC12)=0,"",","""&amp;AC$1&amp;""":"&amp;AC12)
&amp;IF(LEN(AD12)=0,"",","""&amp;AD$1&amp;""":"""&amp;AD12&amp;"""")
&amp;IF(LEN(AE12)=0,"",","""&amp;AE$1&amp;""":"&amp;AE12)
&amp;IF(LEN(AF12)=0,"",","""&amp;AF$1&amp;""":"&amp;AF12)&amp;"}")</f>
        <v>{"dy":2,"sl":3,"tp":"uph","vl":"37537","cn":18,"pt":"GO","pr":1800}</v>
      </c>
      <c r="AM12" t="s">
        <v>102</v>
      </c>
      <c r="AN12" t="s">
        <v>88</v>
      </c>
      <c r="AO12">
        <v>0</v>
      </c>
      <c r="AP12">
        <v>8</v>
      </c>
      <c r="AQ12">
        <f ca="1">COUNTIF(L:L,AM12)</f>
        <v>56</v>
      </c>
      <c r="AR12">
        <f>COUNTIF(AA:AA,AM12)</f>
        <v>52</v>
      </c>
      <c r="AS12">
        <f ca="1">COUNTIFS(L:L,AM12,S:S,1)</f>
        <v>0</v>
      </c>
      <c r="AU12">
        <v>15</v>
      </c>
      <c r="AV12">
        <v>25</v>
      </c>
      <c r="AW12">
        <v>100</v>
      </c>
      <c r="BD12">
        <v>7</v>
      </c>
      <c r="BE12">
        <v>1</v>
      </c>
      <c r="BF12">
        <v>1</v>
      </c>
      <c r="BG12">
        <f t="shared" si="10"/>
        <v>7</v>
      </c>
      <c r="BH12" t="s">
        <v>161</v>
      </c>
      <c r="BJ12">
        <f ca="1">IF(VLOOKUP($BM12,[1]EquipTable!$1:$1048576,MATCH("업데이트순번",[1]EquipTable!$1:$1,0),0)&lt;=$BK$1,1,0)
*IF(MID(BM12,7,1)="4",0.1,1)</f>
        <v>0</v>
      </c>
      <c r="BK12">
        <f t="shared" ca="1" si="6"/>
        <v>0</v>
      </c>
      <c r="BL12">
        <f t="shared" ca="1" si="7"/>
        <v>0.11111111111111112</v>
      </c>
      <c r="BM12" t="str">
        <f ca="1">OFFSET([1]EquipTable!$A$1,ROW()-1,0)</f>
        <v>Equip0403</v>
      </c>
      <c r="BO12">
        <f ca="1">IF(VLOOKUP($BR12,[2]ActorTable!$1:$1048576,MATCH("업데이트순번",[2]ActorTable!$1:$1,0),0)&lt;=$BP$1,1,0)
*IF(MID(BR12,7,1)="2",0.1,1)</f>
        <v>1</v>
      </c>
      <c r="BP12">
        <f t="shared" ca="1" si="8"/>
        <v>3.8314176245210718E-2</v>
      </c>
      <c r="BQ12">
        <f t="shared" ca="1" si="9"/>
        <v>0.31034482758620685</v>
      </c>
      <c r="BR12" t="str">
        <f ca="1">OFFSET([2]ActorTable!$A$1,ROW()-1,0)</f>
        <v>Actor2011</v>
      </c>
      <c r="BS12" t="str">
        <f ca="1">VLOOKUP($BR12,[2]ActorTable!$1:$1048576,MATCH("이름참고",[2]ActorTable!$1:$1,0),0)</f>
        <v>슈퍼히어로</v>
      </c>
    </row>
    <row r="13" spans="1:73">
      <c r="A13">
        <v>2</v>
      </c>
      <c r="B13">
        <v>4</v>
      </c>
      <c r="C13">
        <f t="shared" si="0"/>
        <v>0</v>
      </c>
      <c r="D13">
        <f t="shared" ca="1" si="3"/>
        <v>0.3165280619621702</v>
      </c>
      <c r="E13">
        <f t="shared" ca="1" si="3"/>
        <v>3.1051871212949167E-2</v>
      </c>
      <c r="F13">
        <f t="shared" ca="1" si="1"/>
        <v>0.33502677247041568</v>
      </c>
      <c r="G13">
        <f t="shared" ca="1" si="1"/>
        <v>1.882561693080087E-2</v>
      </c>
      <c r="H13">
        <f t="shared" ca="1" si="1"/>
        <v>0.53875515735848289</v>
      </c>
      <c r="I13">
        <f t="shared" ca="1" si="1"/>
        <v>4.7564099096897072E-2</v>
      </c>
      <c r="L13" t="str">
        <f ca="1">IF(LEN(J13)&lt;&gt;0,J13,VLOOKUP(D13+$B13,$BG:$BH,MATCH($BH$1,$BG$1:$BH$1,0),1))</f>
        <v>안 지정 캐릭터 PP 일반등급</v>
      </c>
      <c r="M13">
        <f ca="1">IF(LEN(K13)&lt;&gt;0,
  IF(LEN($J13)=0,"두 칸 모두 입력",
  IF($J13="지정 장비",K13,INDEX($BR:$BR,MATCH(K13,$BS:$BS,0)))),
IF($L13="삭제","삭제",
IF($L13="지정 장비",VLOOKUP($E13,$BL:$BM,MATCH($BM$1,$BL$1:$BM$1,0),1),
IF(OR($L13="캐릭터 상자 일반등급",$L13="캐릭터 상자 영웅등급"),"삭제",
IF(OR($L13="지정 캐릭터",$L13="지정 캐릭터 PP",$L13="지정 캐릭터 LBP1",$L13="지정 캐릭터 LBP2",$L13="지정 캐릭터 LBP3"),
  IF(AND(OR($B13=7,$B13=8),$L13=OFFSET($L13,-1,0)),OFFSET(M13,-1,0),VLOOKUP($E13,$BQ:$BR,MATCH($BR$1,$BQ$1:$BR$1,0),1)),
IF(OR($L13="안 지정 캐릭터 영웅등급",$L13="안 지정 캐릭터 PP 일반등급",$L13="안 지정 캐릭터 PP 영웅등급"),
  IF(AND(OR($B13=7,$B13=8),$L13=OFFSET($L13,-1,0)),OFFSET(M13,-1,0),INT($E13*100000)),
"그외없음"))))))</f>
        <v>3105</v>
      </c>
      <c r="N13">
        <f ca="1">IF($L13="삭제","삭제",
IF(OR($L13="지정 장비",$L13="캐릭터 상자 일반등급",$L13="캐릭터 상자 영웅등급",$L13="지정 캐릭터",$L13="지정 캐릭터 LBP1",$L13="지정 캐릭터 LBP2",$L13="지정 캐릭터 LBP3",$L13="안 지정 캐릭터 영웅등급"),1,
IF($L13="지정 캐릭터 PP",
  IF(AND(OR($B13=7,$B13=8),$L13=OFFSET($L13,-1,0)),OFFSET(N13,-1,0),
    VLOOKUP($L13,$AM:$AY,MATCH($AU$1,$AM$1:$AY$1,0),0)+INT($E13*(VLOOKUP($L13,$AM:$AY,MATCH($AV$1,$AM$1:$AY$1,0),0)-VLOOKUP($L13,$AM:$AY,MATCH($AU$1,$AM$1:$AY$1,0),0)))),
IF(OR($L13="안 지정 캐릭터 PP 일반등급",$L13="안 지정 캐릭터 PP 영웅등급"),
  IF(AND(OR($B13=7,$B13=8),$L13=OFFSET($L13,-1,0)),OFFSET(N13,-1,0),
    VLOOKUP($L13,$AM:$AY,MATCH($AU$1,$AM$1:$AY$1,0),0)+INT($E13*(VLOOKUP($L13,$AM:$AY,MATCH($AV$1,$AM$1:$AY$1,0),0)-VLOOKUP($L13,$AM:$AY,MATCH($AU$1,$AM$1:$AY$1,0),0)))),
"그외없음"))))</f>
        <v>15</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
IF($L13="안 지정 캐릭터 영웅등급",
  IF(AND(OR($B13=7,$B13=8),$L13=OFFSET($L13,-1,0)),OFFSET(P13,-1,0),
    VLOOKUP($L13,$AM:$AZ,MATCH($AY$1,$AM$1:$AZ$1,0),0)+INT($H13*(VLOOKUP($L13,$AM:$AZ,MATCH($AZ$1,$AM$1:$AZ$1,0),0)-VLOOKUP($L13,$AM:$AZ,MATCH($AY$1,$AM$1:$AZ$1,0),0)))),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
    ROUNDDOWN(VLOOKUP($M13,[1]EquipTable!$1:$1048576,MATCH("표준 GO pr Min",[1]EquipTable!$1:$1,0),0)+INT($I13*(VLOOKUP($M13,[1]EquipTable!$1:$1048576,MATCH("표준 GO pr Max",[1]EquipTable!$1:$1,0),0)-VLOOKUP($M13,[1]EquipTable!$1:$1048576,MATCH("표준 GO pr Min",[1]EquipTable!$1:$1,0),0))),-2)),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
IF($L13="안 지정 캐릭터 영웅등급",
  IF(AND(OR($B13=7,$B13=8),$L13=OFFSET($L13,-1,0)),OFFSET(Q13,-1,0),
    VLOOKUP($L13,$AM:$AZ,MATCH($AW$1,$AM$1:$AZ$1,0),0)+INT($I13*(VLOOKUP($L13,$AM:$AZ,MATCH($AX$1,$AM$1:$AZ$1,0),0)-VLOOKUP($L13,$AM:$AZ,MATCH($AW$1,$AM$1:$AZ$1,0),0)))),
IF($L13="지정 캐릭터 PP",
  IF(AND(OR($B13=7,$B13=8),$L13=OFFSET($L13,-1,0)),OFFSET(Q13,-1,0),
    INT($N13*(VLOOKUP($L13,$AM:$AZ,MATCH($AX$1,$AM$1:$AZ$1,0),0)+$I13*(VLOOKUP($L13,$AM:$AZ,MATCH($AY$1,$AM$1:$AZ$1,0),0)-VLOOKUP($L13,$AM:$AZ,MATCH($AX$1,$AM$1:$AZ$1,0),0))))),
IF(OR($L13="안 지정 캐릭터 PP 일반등급",$L13="안 지정 캐릭터 PP 영웅등급"),
  IF(AND(OR($B13=7,$B13=8),$L13=OFFSET($L13,-1,0)),OFFSET(Q13,-1,0),
    $N13*VLOOKUP($L13,$AM:$AZ,MATCH($AW$1,$AM$1:$AZ$1,0),0)),
"그외없음")))))))</f>
        <v>1500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4"/>
        <v>0</v>
      </c>
      <c r="T13" t="s">
        <v>103</v>
      </c>
      <c r="U13">
        <v>44982</v>
      </c>
      <c r="V13">
        <v>19</v>
      </c>
      <c r="W13" t="s">
        <v>145</v>
      </c>
      <c r="Y13">
        <v>1900</v>
      </c>
      <c r="Z13" t="str">
        <f ca="1">IF(ISBLANK(AA13),"",
VLOOKUP(AA13,OFFSET(INDIRECT("$A:$B"),0,MATCH(AA$1&amp;"_Verify",INDIRECT("$1:$1"),0)-1),2,0)
)</f>
        <v>upn</v>
      </c>
      <c r="AA13" t="s">
        <v>103</v>
      </c>
      <c r="AB13">
        <v>44982</v>
      </c>
      <c r="AC13">
        <v>19</v>
      </c>
      <c r="AD13" t="s">
        <v>145</v>
      </c>
      <c r="AF13">
        <v>1900</v>
      </c>
      <c r="AG13" t="str">
        <f>IF(ISBLANK($AA13),"",
IF(AND($B13&gt;=VLOOKUP($AA13,$AM:$AP,3,0),$B13&lt;=VLOOKUP($AA13,$AM:$AP,4,0)),"","슬롯타입이상"))</f>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v>
      </c>
      <c r="AK13" t="str">
        <f ca="1">IF(AI13&lt;&gt;1,"",
"{"""&amp;A$1&amp;""":"&amp;A13
&amp;","""&amp;B$1&amp;""":"&amp;B13
&amp;IF(LEN(Z13)=0,"",","""&amp;Z$1&amp;""":"""&amp;Z13&amp;"""")
&amp;IF(LEN(AB13)=0,"",","""&amp;AB$1&amp;""":"""&amp;AB13&amp;"""")
&amp;IF(LEN(AC13)=0,"",","""&amp;AC$1&amp;""":"&amp;AC13)
&amp;IF(LEN(AD13)=0,"",","""&amp;AD$1&amp;""":"""&amp;AD13&amp;"""")
&amp;IF(LEN(AE13)=0,"",","""&amp;AE$1&amp;""":"&amp;AE13)
&amp;IF(LEN(AF13)=0,"",","""&amp;AF$1&amp;""":"&amp;AF13)&amp;"}")</f>
        <v>{"dy":2,"sl":4,"tp":"upn","vl":"44982","cn":19,"pt":"GO","pr":1900}</v>
      </c>
      <c r="BD13">
        <v>8</v>
      </c>
      <c r="BE13">
        <v>1</v>
      </c>
      <c r="BF13">
        <v>1</v>
      </c>
      <c r="BG13">
        <f t="shared" si="10"/>
        <v>8</v>
      </c>
      <c r="BH13" t="s">
        <v>161</v>
      </c>
      <c r="BJ13">
        <f ca="1">IF(VLOOKUP($BM13,[1]EquipTable!$1:$1048576,MATCH("업데이트순번",[1]EquipTable!$1:$1,0),0)&lt;=$BK$1,1,0)
*IF(MID(BM13,7,1)="4",0.1,1)</f>
        <v>0</v>
      </c>
      <c r="BK13">
        <f t="shared" ca="1" si="6"/>
        <v>0</v>
      </c>
      <c r="BL13">
        <f t="shared" ca="1" si="7"/>
        <v>0.11111111111111112</v>
      </c>
      <c r="BM13" t="str">
        <f ca="1">OFFSET([1]EquipTable!$A$1,ROW()-1,0)</f>
        <v>Equip0404</v>
      </c>
      <c r="BO13">
        <f ca="1">IF(VLOOKUP($BR13,[2]ActorTable!$1:$1048576,MATCH("업데이트순번",[2]ActorTable!$1:$1,0),0)&lt;=$BP$1,1,0)
*IF(MID(BR13,7,1)="2",0.1,1)</f>
        <v>0.1</v>
      </c>
      <c r="BP13">
        <f t="shared" ca="1" si="8"/>
        <v>3.8314176245210717E-3</v>
      </c>
      <c r="BQ13">
        <f t="shared" ca="1" si="9"/>
        <v>0.34865900383141757</v>
      </c>
      <c r="BR13" t="str">
        <f ca="1">OFFSET([2]ActorTable!$A$1,ROW()-1,0)</f>
        <v>Actor3212</v>
      </c>
      <c r="BS13" t="str">
        <f ca="1">VLOOKUP($BR13,[2]ActorTable!$1:$1048576,MATCH("이름참고",[2]ActorTable!$1:$1,0),0)</f>
        <v>메릴</v>
      </c>
    </row>
    <row r="14" spans="1:73">
      <c r="A14">
        <v>2</v>
      </c>
      <c r="B14">
        <v>5</v>
      </c>
      <c r="C14">
        <f t="shared" si="0"/>
        <v>0</v>
      </c>
      <c r="D14">
        <f t="shared" ca="1" si="3"/>
        <v>0.97797287765927832</v>
      </c>
      <c r="E14">
        <f t="shared" ca="1" si="3"/>
        <v>0.35029001913204394</v>
      </c>
      <c r="F14">
        <f t="shared" ca="1" si="1"/>
        <v>8.3056560919313349E-2</v>
      </c>
      <c r="G14">
        <f t="shared" ca="1" si="1"/>
        <v>0.44889191206505841</v>
      </c>
      <c r="H14">
        <f t="shared" ca="1" si="1"/>
        <v>0.42033709165313371</v>
      </c>
      <c r="I14">
        <f t="shared" ca="1" si="1"/>
        <v>0.27115131263717362</v>
      </c>
      <c r="L14" t="str">
        <f ca="1">IF(LEN(J14)&lt;&gt;0,J14,VLOOKUP(D14+$B14,$BG:$BH,MATCH($BH$1,$BG$1:$BH$1,0),1))</f>
        <v>삭제</v>
      </c>
      <c r="M14" t="str">
        <f ca="1">IF(LEN(K14)&lt;&gt;0,
  IF(LEN($J14)=0,"두 칸 모두 입력",
  IF($J14="지정 장비",K14,INDEX($BR:$BR,MATCH(K14,$BS:$BS,0)))),
IF($L14="삭제","삭제",
IF($L14="지정 장비",VLOOKUP($E14,$BL:$BM,MATCH($BM$1,$BL$1:$BM$1,0),1),
IF(OR($L14="캐릭터 상자 일반등급",$L14="캐릭터 상자 영웅등급"),"삭제",
IF(OR($L14="지정 캐릭터",$L14="지정 캐릭터 PP",$L14="지정 캐릭터 LBP1",$L14="지정 캐릭터 LBP2",$L14="지정 캐릭터 LBP3"),
  IF(AND(OR($B14=7,$B14=8),$L14=OFFSET($L14,-1,0)),OFFSET(M14,-1,0),VLOOKUP($E14,$BQ:$BR,MATCH($BR$1,$BQ$1:$BR$1,0),1)),
IF(OR($L14="안 지정 캐릭터 영웅등급",$L14="안 지정 캐릭터 PP 일반등급",$L14="안 지정 캐릭터 PP 영웅등급"),
  IF(AND(OR($B14=7,$B14=8),$L14=OFFSET($L14,-1,0)),OFFSET(M14,-1,0),INT($E14*100000)),
"그외없음"))))))</f>
        <v>삭제</v>
      </c>
      <c r="N14" t="str">
        <f ca="1">IF($L14="삭제","삭제",
IF(OR($L14="지정 장비",$L14="캐릭터 상자 일반등급",$L14="캐릭터 상자 영웅등급",$L14="지정 캐릭터",$L14="지정 캐릭터 LBP1",$L14="지정 캐릭터 LBP2",$L14="지정 캐릭터 LBP3",$L14="안 지정 캐릭터 영웅등급"),1,
IF($L14="지정 캐릭터 PP",
  IF(AND(OR($B14=7,$B14=8),$L14=OFFSET($L14,-1,0)),OFFSET(N14,-1,0),
    VLOOKUP($L14,$AM:$AY,MATCH($AU$1,$AM$1:$AY$1,0),0)+INT($E14*(VLOOKUP($L14,$AM:$AY,MATCH($AV$1,$AM$1:$AY$1,0),0)-VLOOKUP($L14,$AM:$AY,MATCH($AU$1,$AM$1:$AY$1,0),0)))),
IF(OR($L14="안 지정 캐릭터 PP 일반등급",$L14="안 지정 캐릭터 PP 영웅등급"),
  IF(AND(OR($B14=7,$B14=8),$L14=OFFSET($L14,-1,0)),OFFSET(N14,-1,0),
    VLOOKUP($L14,$AM:$AY,MATCH($AU$1,$AM$1:$AY$1,0),0)+INT($E14*(VLOOKUP($L14,$AM:$AY,MATCH($AV$1,$AM$1:$AY$1,0),0)-VLOOKUP($L14,$AM:$AY,MATCH($AU$1,$AM$1:$AY$1,0),0)))),
"그외없음"))))</f>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
IF($L14="안 지정 캐릭터 영웅등급",
  IF(AND(OR($B14=7,$B14=8),$L14=OFFSET($L14,-1,0)),OFFSET(P14,-1,0),
    VLOOKUP($L14,$AM:$AZ,MATCH($AY$1,$AM$1:$AZ$1,0),0)+INT($H14*(VLOOKUP($L14,$AM:$AZ,MATCH($AZ$1,$AM$1:$AZ$1,0),0)-VLOOKUP($L14,$AM:$AZ,MATCH($AY$1,$AM$1:$AZ$1,0),0)))),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
    ROUNDDOWN(VLOOKUP($M14,[1]EquipTable!$1:$1048576,MATCH("표준 GO pr Min",[1]EquipTable!$1:$1,0),0)+INT($I14*(VLOOKUP($M14,[1]EquipTable!$1:$1048576,MATCH("표준 GO pr Max",[1]EquipTable!$1:$1,0),0)-VLOOKUP($M14,[1]EquipTable!$1:$1048576,MATCH("표준 GO pr Min",[1]EquipTable!$1:$1,0),0))),-2)),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
IF($L14="안 지정 캐릭터 영웅등급",
  IF(AND(OR($B14=7,$B14=8),$L14=OFFSET($L14,-1,0)),OFFSET(Q14,-1,0),
    VLOOKUP($L14,$AM:$AZ,MATCH($AW$1,$AM$1:$AZ$1,0),0)+INT($I14*(VLOOKUP($L14,$AM:$AZ,MATCH($AX$1,$AM$1:$AZ$1,0),0)-VLOOKUP($L14,$AM:$AZ,MATCH($AW$1,$AM$1:$AZ$1,0),0)))),
IF($L14="지정 캐릭터 PP",
  IF(AND(OR($B14=7,$B14=8),$L14=OFFSET($L14,-1,0)),OFFSET(Q14,-1,0),
    INT($N14*(VLOOKUP($L14,$AM:$AZ,MATCH($AX$1,$AM$1:$AZ$1,0),0)+$I14*(VLOOKUP($L14,$AM:$AZ,MATCH($AY$1,$AM$1:$AZ$1,0),0)-VLOOKUP($L14,$AM:$AZ,MATCH($AX$1,$AM$1:$AZ$1,0),0))))),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4"/>
        <v>0</v>
      </c>
      <c r="Z14" t="str">
        <f ca="1">IF(ISBLANK(AA14),"",
VLOOKUP(AA14,OFFSET(INDIRECT("$A:$B"),0,MATCH(AA$1&amp;"_Verify",INDIRECT("$1:$1"),0)-1),2,0)
)</f>
        <v/>
      </c>
      <c r="AG14" t="str">
        <f>IF(ISBLANK($AA14),"",
IF(AND($B14&gt;=VLOOKUP($AA14,$AM:$AP,3,0),$B14&lt;=VLOOKUP($AA14,$AM:$AP,4,0)),"","슬롯타입이상"))</f>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v>
      </c>
      <c r="AK14" t="str">
        <f ca="1">IF(AI14&lt;&gt;1,"",
"{"""&amp;A$1&amp;""":"&amp;A14
&amp;","""&amp;B$1&amp;""":"&amp;B14
&amp;IF(LEN(Z14)=0,"",","""&amp;Z$1&amp;""":"""&amp;Z14&amp;"""")
&amp;IF(LEN(AB14)=0,"",","""&amp;AB$1&amp;""":"""&amp;AB14&amp;"""")
&amp;IF(LEN(AC14)=0,"",","""&amp;AC$1&amp;""":"&amp;AC14)
&amp;IF(LEN(AD14)=0,"",","""&amp;AD$1&amp;""":"""&amp;AD14&amp;"""")
&amp;IF(LEN(AE14)=0,"",","""&amp;AE$1&amp;""":"&amp;AE14)
&amp;IF(LEN(AF14)=0,"",","""&amp;AF$1&amp;""":"&amp;AF14)&amp;"}")</f>
        <v>{"dy":2,"sl":5}</v>
      </c>
      <c r="BJ14">
        <f ca="1">IF(VLOOKUP($BM14,[1]EquipTable!$1:$1048576,MATCH("업데이트순번",[1]EquipTable!$1:$1,0),0)&lt;=$BK$1,1,0)
*IF(MID(BM14,7,1)="4",0.1,1)</f>
        <v>0</v>
      </c>
      <c r="BK14">
        <f t="shared" ca="1" si="6"/>
        <v>0</v>
      </c>
      <c r="BL14">
        <f t="shared" ca="1" si="7"/>
        <v>0.11111111111111112</v>
      </c>
      <c r="BM14" t="str">
        <f ca="1">OFFSET([1]EquipTable!$A$1,ROW()-1,0)</f>
        <v>Equip0405</v>
      </c>
      <c r="BO14">
        <f ca="1">IF(VLOOKUP($BR14,[2]ActorTable!$1:$1048576,MATCH("업데이트순번",[2]ActorTable!$1:$1,0),0)&lt;=$BP$1,1,0)
*IF(MID(BR14,7,1)="2",0.1,1)</f>
        <v>1</v>
      </c>
      <c r="BP14">
        <f t="shared" ca="1" si="8"/>
        <v>3.8314176245210718E-2</v>
      </c>
      <c r="BQ14">
        <f t="shared" ca="1" si="9"/>
        <v>0.35249042145593862</v>
      </c>
      <c r="BR14" t="str">
        <f ca="1">OFFSET([2]ActorTable!$A$1,ROW()-1,0)</f>
        <v>Actor0113</v>
      </c>
      <c r="BS14" t="str">
        <f ca="1">VLOOKUP($BR14,[2]ActorTable!$1:$1048576,MATCH("이름참고",[2]ActorTable!$1:$1,0),0)</f>
        <v>그릭워리어</v>
      </c>
    </row>
    <row r="15" spans="1:73">
      <c r="A15">
        <v>2</v>
      </c>
      <c r="B15">
        <v>6</v>
      </c>
      <c r="C15">
        <f t="shared" si="0"/>
        <v>0</v>
      </c>
      <c r="D15">
        <f t="shared" ca="1" si="3"/>
        <v>0.54522181685285109</v>
      </c>
      <c r="E15">
        <f t="shared" ca="1" si="3"/>
        <v>0.24978682943269026</v>
      </c>
      <c r="F15">
        <f t="shared" ca="1" si="1"/>
        <v>6.4479721484511976E-2</v>
      </c>
      <c r="G15">
        <f t="shared" ca="1" si="1"/>
        <v>0.50167613489375584</v>
      </c>
      <c r="H15">
        <f t="shared" ca="1" si="1"/>
        <v>0.10152986961143551</v>
      </c>
      <c r="I15">
        <f t="shared" ca="1" si="1"/>
        <v>0.32439629030239125</v>
      </c>
      <c r="L15" t="str">
        <f ca="1">IF(LEN(J15)&lt;&gt;0,J15,VLOOKUP(D15+$B15,$BG:$BH,MATCH($BH$1,$BG$1:$BH$1,0),1))</f>
        <v>삭제</v>
      </c>
      <c r="M15" t="str">
        <f ca="1">IF(LEN(K15)&lt;&gt;0,
  IF(LEN($J15)=0,"두 칸 모두 입력",
  IF($J15="지정 장비",K15,INDEX($BR:$BR,MATCH(K15,$BS:$BS,0)))),
IF($L15="삭제","삭제",
IF($L15="지정 장비",VLOOKUP($E15,$BL:$BM,MATCH($BM$1,$BL$1:$BM$1,0),1),
IF(OR($L15="캐릭터 상자 일반등급",$L15="캐릭터 상자 영웅등급"),"삭제",
IF(OR($L15="지정 캐릭터",$L15="지정 캐릭터 PP",$L15="지정 캐릭터 LBP1",$L15="지정 캐릭터 LBP2",$L15="지정 캐릭터 LBP3"),
  IF(AND(OR($B15=7,$B15=8),$L15=OFFSET($L15,-1,0)),OFFSET(M15,-1,0),VLOOKUP($E15,$BQ:$BR,MATCH($BR$1,$BQ$1:$BR$1,0),1)),
IF(OR($L15="안 지정 캐릭터 영웅등급",$L15="안 지정 캐릭터 PP 일반등급",$L15="안 지정 캐릭터 PP 영웅등급"),
  IF(AND(OR($B15=7,$B15=8),$L15=OFFSET($L15,-1,0)),OFFSET(M15,-1,0),INT($E15*100000)),
"그외없음"))))))</f>
        <v>삭제</v>
      </c>
      <c r="N15" t="str">
        <f ca="1">IF($L15="삭제","삭제",
IF(OR($L15="지정 장비",$L15="캐릭터 상자 일반등급",$L15="캐릭터 상자 영웅등급",$L15="지정 캐릭터",$L15="지정 캐릭터 LBP1",$L15="지정 캐릭터 LBP2",$L15="지정 캐릭터 LBP3",$L15="안 지정 캐릭터 영웅등급"),1,
IF($L15="지정 캐릭터 PP",
  IF(AND(OR($B15=7,$B15=8),$L15=OFFSET($L15,-1,0)),OFFSET(N15,-1,0),
    VLOOKUP($L15,$AM:$AY,MATCH($AU$1,$AM$1:$AY$1,0),0)+INT($E15*(VLOOKUP($L15,$AM:$AY,MATCH($AV$1,$AM$1:$AY$1,0),0)-VLOOKUP($L15,$AM:$AY,MATCH($AU$1,$AM$1:$AY$1,0),0)))),
IF(OR($L15="안 지정 캐릭터 PP 일반등급",$L15="안 지정 캐릭터 PP 영웅등급"),
  IF(AND(OR($B15=7,$B15=8),$L15=OFFSET($L15,-1,0)),OFFSET(N15,-1,0),
    VLOOKUP($L15,$AM:$AY,MATCH($AU$1,$AM$1:$AY$1,0),0)+INT($E15*(VLOOKUP($L15,$AM:$AY,MATCH($AV$1,$AM$1:$AY$1,0),0)-VLOOKUP($L15,$AM:$AY,MATCH($AU$1,$AM$1:$AY$1,0),0)))),
"그외없음"))))</f>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
IF($L15="안 지정 캐릭터 영웅등급",
  IF(AND(OR($B15=7,$B15=8),$L15=OFFSET($L15,-1,0)),OFFSET(P15,-1,0),
    VLOOKUP($L15,$AM:$AZ,MATCH($AY$1,$AM$1:$AZ$1,0),0)+INT($H15*(VLOOKUP($L15,$AM:$AZ,MATCH($AZ$1,$AM$1:$AZ$1,0),0)-VLOOKUP($L15,$AM:$AZ,MATCH($AY$1,$AM$1:$AZ$1,0),0)))),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
    ROUNDDOWN(VLOOKUP($M15,[1]EquipTable!$1:$1048576,MATCH("표준 GO pr Min",[1]EquipTable!$1:$1,0),0)+INT($I15*(VLOOKUP($M15,[1]EquipTable!$1:$1048576,MATCH("표준 GO pr Max",[1]EquipTable!$1:$1,0),0)-VLOOKUP($M15,[1]EquipTable!$1:$1048576,MATCH("표준 GO pr Min",[1]EquipTable!$1:$1,0),0))),-2)),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
IF($L15="안 지정 캐릭터 영웅등급",
  IF(AND(OR($B15=7,$B15=8),$L15=OFFSET($L15,-1,0)),OFFSET(Q15,-1,0),
    VLOOKUP($L15,$AM:$AZ,MATCH($AW$1,$AM$1:$AZ$1,0),0)+INT($I15*(VLOOKUP($L15,$AM:$AZ,MATCH($AX$1,$AM$1:$AZ$1,0),0)-VLOOKUP($L15,$AM:$AZ,MATCH($AW$1,$AM$1:$AZ$1,0),0)))),
IF($L15="지정 캐릭터 PP",
  IF(AND(OR($B15=7,$B15=8),$L15=OFFSET($L15,-1,0)),OFFSET(Q15,-1,0),
    INT($N15*(VLOOKUP($L15,$AM:$AZ,MATCH($AX$1,$AM$1:$AZ$1,0),0)+$I15*(VLOOKUP($L15,$AM:$AZ,MATCH($AY$1,$AM$1:$AZ$1,0),0)-VLOOKUP($L15,$AM:$AZ,MATCH($AX$1,$AM$1:$AZ$1,0),0))))),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4"/>
        <v>0</v>
      </c>
      <c r="Z15" t="str">
        <f ca="1">IF(ISBLANK(AA15),"",
VLOOKUP(AA15,OFFSET(INDIRECT("$A:$B"),0,MATCH(AA$1&amp;"_Verify",INDIRECT("$1:$1"),0)-1),2,0)
)</f>
        <v/>
      </c>
      <c r="AG15" t="str">
        <f>IF(ISBLANK($AA15),"",
IF(AND($B15&gt;=VLOOKUP($AA15,$AM:$AP,3,0),$B15&lt;=VLOOKUP($AA15,$AM:$AP,4,0)),"","슬롯타입이상"))</f>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v>
      </c>
      <c r="AK15" t="str">
        <f ca="1">IF(AI15&lt;&gt;1,"",
"{"""&amp;A$1&amp;""":"&amp;A15
&amp;","""&amp;B$1&amp;""":"&amp;B15
&amp;IF(LEN(Z15)=0,"",","""&amp;Z$1&amp;""":"""&amp;Z15&amp;"""")
&amp;IF(LEN(AB15)=0,"",","""&amp;AB$1&amp;""":"""&amp;AB15&amp;"""")
&amp;IF(LEN(AC15)=0,"",","""&amp;AC$1&amp;""":"&amp;AC15)
&amp;IF(LEN(AD15)=0,"",","""&amp;AD$1&amp;""":"""&amp;AD15&amp;"""")
&amp;IF(LEN(AE15)=0,"",","""&amp;AE$1&amp;""":"&amp;AE15)
&amp;IF(LEN(AF15)=0,"",","""&amp;AF$1&amp;""":"&amp;AF15)&amp;"}")</f>
        <v>{"dy":2,"sl":6}</v>
      </c>
      <c r="BJ15">
        <f ca="1">IF(VLOOKUP($BM15,[1]EquipTable!$1:$1048576,MATCH("업데이트순번",[1]EquipTable!$1:$1,0),0)&lt;=$BK$1,1,0)
*IF(MID(BM15,7,1)="4",0.1,1)</f>
        <v>1</v>
      </c>
      <c r="BK15">
        <f t="shared" ca="1" si="6"/>
        <v>1.3550135501355014E-2</v>
      </c>
      <c r="BL15">
        <f t="shared" ca="1" si="7"/>
        <v>0.11111111111111112</v>
      </c>
      <c r="BM15" t="str">
        <f ca="1">OFFSET([1]EquipTable!$A$1,ROW()-1,0)</f>
        <v>Equip1001</v>
      </c>
      <c r="BO15">
        <f ca="1">IF(VLOOKUP($BR15,[2]ActorTable!$1:$1048576,MATCH("업데이트순번",[2]ActorTable!$1:$1,0),0)&lt;=$BP$1,1,0)
*IF(MID(BR15,7,1)="2",0.1,1)</f>
        <v>1</v>
      </c>
      <c r="BP15">
        <f t="shared" ca="1" si="8"/>
        <v>3.8314176245210718E-2</v>
      </c>
      <c r="BQ15">
        <f t="shared" ca="1" si="9"/>
        <v>0.39080459770114934</v>
      </c>
      <c r="BR15" t="str">
        <f ca="1">OFFSET([2]ActorTable!$A$1,ROW()-1,0)</f>
        <v>Actor3114</v>
      </c>
      <c r="BS15" t="str">
        <f ca="1">VLOOKUP($BR15,[2]ActorTable!$1:$1048576,MATCH("이름참고",[2]ActorTable!$1:$1,0),0)</f>
        <v>아카이</v>
      </c>
    </row>
    <row r="16" spans="1:73">
      <c r="A16">
        <v>3</v>
      </c>
      <c r="B16">
        <v>0</v>
      </c>
      <c r="C16">
        <f t="shared" si="0"/>
        <v>0</v>
      </c>
      <c r="D16">
        <f t="shared" ca="1" si="3"/>
        <v>0.35146917515048159</v>
      </c>
      <c r="E16">
        <f t="shared" ca="1" si="3"/>
        <v>0.20260794012173355</v>
      </c>
      <c r="F16">
        <f t="shared" ca="1" si="1"/>
        <v>0.9889652448459052</v>
      </c>
      <c r="G16">
        <f t="shared" ca="1" si="1"/>
        <v>5.419122204069815E-2</v>
      </c>
      <c r="H16">
        <f t="shared" ca="1" si="1"/>
        <v>0.66480820846466737</v>
      </c>
      <c r="I16">
        <f t="shared" ca="1" si="1"/>
        <v>0.55876888123028556</v>
      </c>
      <c r="L16" t="str">
        <f ca="1">IF(LEN(J16)&lt;&gt;0,J16,VLOOKUP(D16+$B16,$BG:$BH,MATCH($BH$1,$BG$1:$BH$1,0),1))</f>
        <v>지정 장비</v>
      </c>
      <c r="M16" t="str">
        <f ca="1">IF(LEN(K16)&lt;&gt;0,
  IF(LEN($J16)=0,"두 칸 모두 입력",
  IF($J16="지정 장비",K16,INDEX($BR:$BR,MATCH(K16,$BS:$BS,0)))),
IF($L16="삭제","삭제",
IF($L16="지정 장비",VLOOKUP($E16,$BL:$BM,MATCH($BM$1,$BL$1:$BM$1,0),1),
IF(OR($L16="캐릭터 상자 일반등급",$L16="캐릭터 상자 영웅등급"),"삭제",
IF(OR($L16="지정 캐릭터",$L16="지정 캐릭터 PP",$L16="지정 캐릭터 LBP1",$L16="지정 캐릭터 LBP2",$L16="지정 캐릭터 LBP3"),
  IF(AND(OR($B16=7,$B16=8),$L16=OFFSET($L16,-1,0)),OFFSET(M16,-1,0),VLOOKUP($E16,$BQ:$BR,MATCH($BR$1,$BQ$1:$BR$1,0),1)),
IF(OR($L16="안 지정 캐릭터 영웅등급",$L16="안 지정 캐릭터 PP 일반등급",$L16="안 지정 캐릭터 PP 영웅등급"),
  IF(AND(OR($B16=7,$B16=8),$L16=OFFSET($L16,-1,0)),OFFSET(M16,-1,0),INT($E16*100000)),
"그외없음"))))))</f>
        <v>Equip1301</v>
      </c>
      <c r="N16">
        <f ca="1">IF($L16="삭제","삭제",
IF(OR($L16="지정 장비",$L16="캐릭터 상자 일반등급",$L16="캐릭터 상자 영웅등급",$L16="지정 캐릭터",$L16="지정 캐릭터 LBP1",$L16="지정 캐릭터 LBP2",$L16="지정 캐릭터 LBP3",$L16="안 지정 캐릭터 영웅등급"),1,
IF($L16="지정 캐릭터 PP",
  IF(AND(OR($B16=7,$B16=8),$L16=OFFSET($L16,-1,0)),OFFSET(N16,-1,0),
    VLOOKUP($L16,$AM:$AY,MATCH($AU$1,$AM$1:$AY$1,0),0)+INT($E16*(VLOOKUP($L16,$AM:$AY,MATCH($AV$1,$AM$1:$AY$1,0),0)-VLOOKUP($L16,$AM:$AY,MATCH($AU$1,$AM$1:$AY$1,0),0)))),
IF(OR($L16="안 지정 캐릭터 PP 일반등급",$L16="안 지정 캐릭터 PP 영웅등급"),
  IF(AND(OR($B16=7,$B16=8),$L16=OFFSET($L16,-1,0)),OFFSET(N16,-1,0),
    VLOOKUP($L16,$AM:$AY,MATCH($AU$1,$AM$1:$AY$1,0),0)+INT($E16*(VLOOKUP($L16,$AM:$AY,MATCH($AV$1,$AM$1:$AY$1,0),0)-VLOOKUP($L16,$AM:$AY,MATCH($AU$1,$AM$1:$AY$1,0),0)))),
"그외없음"))))</f>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
IF($L16="안 지정 캐릭터 영웅등급",
  IF(AND(OR($B16=7,$B16=8),$L16=OFFSET($L16,-1,0)),OFFSET(P16,-1,0),
    VLOOKUP($L16,$AM:$AZ,MATCH($AY$1,$AM$1:$AZ$1,0),0)+INT($H16*(VLOOKUP($L16,$AM:$AZ,MATCH($AZ$1,$AM$1:$AZ$1,0),0)-VLOOKUP($L16,$AM:$AZ,MATCH($AY$1,$AM$1:$AZ$1,0),0)))),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
    ROUNDDOWN(VLOOKUP($M16,[1]EquipTable!$1:$1048576,MATCH("표준 GO pr Min",[1]EquipTable!$1:$1,0),0)+INT($I16*(VLOOKUP($M16,[1]EquipTable!$1:$1048576,MATCH("표준 GO pr Max",[1]EquipTable!$1:$1,0),0)-VLOOKUP($M16,[1]EquipTable!$1:$1048576,MATCH("표준 GO pr Min",[1]EquipTable!$1:$1,0),0))),-2)),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
IF($L16="안 지정 캐릭터 영웅등급",
  IF(AND(OR($B16=7,$B16=8),$L16=OFFSET($L16,-1,0)),OFFSET(Q16,-1,0),
    VLOOKUP($L16,$AM:$AZ,MATCH($AW$1,$AM$1:$AZ$1,0),0)+INT($I16*(VLOOKUP($L16,$AM:$AZ,MATCH($AX$1,$AM$1:$AZ$1,0),0)-VLOOKUP($L16,$AM:$AZ,MATCH($AW$1,$AM$1:$AZ$1,0),0)))),
IF($L16="지정 캐릭터 PP",
  IF(AND(OR($B16=7,$B16=8),$L16=OFFSET($L16,-1,0)),OFFSET(Q16,-1,0),
    INT($N16*(VLOOKUP($L16,$AM:$AZ,MATCH($AX$1,$AM$1:$AZ$1,0),0)+$I16*(VLOOKUP($L16,$AM:$AZ,MATCH($AY$1,$AM$1:$AZ$1,0),0)-VLOOKUP($L16,$AM:$AZ,MATCH($AX$1,$AM$1:$AZ$1,0),0))))),
IF(OR($L16="안 지정 캐릭터 PP 일반등급",$L16="안 지정 캐릭터 PP 영웅등급"),
  IF(AND(OR($B16=7,$B16=8),$L16=OFFSET($L16,-1,0)),OFFSET(Q16,-1,0),
    $N16*VLOOKUP($L16,$AM:$AZ,MATCH($AW$1,$AM$1:$AZ$1,0),0)),
"그외없음")))))))</f>
        <v>16</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4"/>
        <v>0</v>
      </c>
      <c r="T16" t="s">
        <v>93</v>
      </c>
      <c r="U16" t="s">
        <v>202</v>
      </c>
      <c r="V16">
        <v>1</v>
      </c>
      <c r="W16" t="s">
        <v>149</v>
      </c>
      <c r="Y16">
        <v>6</v>
      </c>
      <c r="Z16" t="str">
        <f ca="1">IF(ISBLANK(AA16),"",
VLOOKUP(AA16,OFFSET(INDIRECT("$A:$B"),0,MATCH(AA$1&amp;"_Verify",INDIRECT("$1:$1"),0)-1),2,0)
)</f>
        <v>fe</v>
      </c>
      <c r="AA16" t="s">
        <v>93</v>
      </c>
      <c r="AB16" t="s">
        <v>202</v>
      </c>
      <c r="AC16">
        <v>1</v>
      </c>
      <c r="AD16" t="s">
        <v>149</v>
      </c>
      <c r="AF16">
        <v>6</v>
      </c>
      <c r="AG16" t="str">
        <f>IF(ISBLANK($AA16),"",
IF(AND($B16&gt;=VLOOKUP($AA16,$AM:$AP,3,0),$B16&lt;=VLOOKUP($AA16,$AM:$AP,4,0)),"","슬롯타입이상"))</f>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천사의 방패</v>
      </c>
      <c r="AI16">
        <v>1</v>
      </c>
      <c r="AJ1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v>
      </c>
      <c r="AK16" t="str">
        <f ca="1">IF(AI16&lt;&gt;1,"",
"{"""&amp;A$1&amp;""":"&amp;A16
&amp;","""&amp;B$1&amp;""":"&amp;B16
&amp;IF(LEN(Z16)=0,"",","""&amp;Z$1&amp;""":"""&amp;Z16&amp;"""")
&amp;IF(LEN(AB16)=0,"",","""&amp;AB$1&amp;""":"""&amp;AB16&amp;"""")
&amp;IF(LEN(AC16)=0,"",","""&amp;AC$1&amp;""":"&amp;AC16)
&amp;IF(LEN(AD16)=0,"",","""&amp;AD$1&amp;""":"""&amp;AD16&amp;"""")
&amp;IF(LEN(AE16)=0,"",","""&amp;AE$1&amp;""":"&amp;AE16)
&amp;IF(LEN(AF16)=0,"",","""&amp;AF$1&amp;""":"&amp;AF16)&amp;"}")</f>
        <v>{"dy":3,"sl":0,"tp":"fe","vl":"Equip7201","cn":1,"pt":"DI","pr":6}</v>
      </c>
      <c r="BJ16">
        <f ca="1">IF(VLOOKUP($BM16,[1]EquipTable!$1:$1048576,MATCH("업데이트순번",[1]EquipTable!$1:$1,0),0)&lt;=$BK$1,1,0)
*IF(MID(BM16,7,1)="4",0.1,1)</f>
        <v>1</v>
      </c>
      <c r="BK16">
        <f t="shared" ca="1" si="6"/>
        <v>1.3550135501355014E-2</v>
      </c>
      <c r="BL16">
        <f t="shared" ca="1" si="7"/>
        <v>0.12466124661246614</v>
      </c>
      <c r="BM16" t="str">
        <f ca="1">OFFSET([1]EquipTable!$A$1,ROW()-1,0)</f>
        <v>Equip1002</v>
      </c>
      <c r="BO16">
        <f ca="1">IF(VLOOKUP($BR16,[2]ActorTable!$1:$1048576,MATCH("업데이트순번",[2]ActorTable!$1:$1,0),0)&lt;=$BP$1,1,0)
*IF(MID(BR16,7,1)="2",0.1,1)</f>
        <v>1</v>
      </c>
      <c r="BP16">
        <f t="shared" ca="1" si="8"/>
        <v>3.8314176245210718E-2</v>
      </c>
      <c r="BQ16">
        <f t="shared" ca="1" si="9"/>
        <v>0.42911877394636005</v>
      </c>
      <c r="BR16" t="str">
        <f ca="1">OFFSET([2]ActorTable!$A$1,ROW()-1,0)</f>
        <v>Actor2015</v>
      </c>
      <c r="BS16" t="str">
        <f ca="1">VLOOKUP($BR16,[2]ActorTable!$1:$1048576,MATCH("이름참고",[2]ActorTable!$1:$1,0),0)</f>
        <v>유카</v>
      </c>
    </row>
    <row r="17" spans="1:71">
      <c r="A17">
        <v>3</v>
      </c>
      <c r="B17">
        <v>1</v>
      </c>
      <c r="C17">
        <f t="shared" si="0"/>
        <v>0</v>
      </c>
      <c r="D17">
        <f t="shared" ca="1" si="3"/>
        <v>0.78720867740484635</v>
      </c>
      <c r="E17">
        <f t="shared" ca="1" si="3"/>
        <v>0.50188248175351613</v>
      </c>
      <c r="F17">
        <f t="shared" ca="1" si="1"/>
        <v>0.84460269648351161</v>
      </c>
      <c r="G17">
        <f t="shared" ca="1" si="1"/>
        <v>0.96727760350754144</v>
      </c>
      <c r="H17">
        <f t="shared" ca="1" si="1"/>
        <v>0.78476263458253881</v>
      </c>
      <c r="I17">
        <f t="shared" ca="1" si="1"/>
        <v>0.65185976912496035</v>
      </c>
      <c r="L17" t="str">
        <f ca="1">IF(LEN(J17)&lt;&gt;0,J17,VLOOKUP(D17+$B17,$BG:$BH,MATCH($BH$1,$BG$1:$BH$1,0),1))</f>
        <v>지정 장비</v>
      </c>
      <c r="M17" t="str">
        <f ca="1">IF(LEN(K17)&lt;&gt;0,
  IF(LEN($J17)=0,"두 칸 모두 입력",
  IF($J17="지정 장비",K17,INDEX($BR:$BR,MATCH(K17,$BS:$BS,0)))),
IF($L17="삭제","삭제",
IF($L17="지정 장비",VLOOKUP($E17,$BL:$BM,MATCH($BM$1,$BL$1:$BM$1,0),1),
IF(OR($L17="캐릭터 상자 일반등급",$L17="캐릭터 상자 영웅등급"),"삭제",
IF(OR($L17="지정 캐릭터",$L17="지정 캐릭터 PP",$L17="지정 캐릭터 LBP1",$L17="지정 캐릭터 LBP2",$L17="지정 캐릭터 LBP3"),
  IF(AND(OR($B17=7,$B17=8),$L17=OFFSET($L17,-1,0)),OFFSET(M17,-1,0),VLOOKUP($E17,$BQ:$BR,MATCH($BR$1,$BQ$1:$BR$1,0),1)),
IF(OR($L17="안 지정 캐릭터 영웅등급",$L17="안 지정 캐릭터 PP 일반등급",$L17="안 지정 캐릭터 PP 영웅등급"),
  IF(AND(OR($B17=7,$B17=8),$L17=OFFSET($L17,-1,0)),OFFSET(M17,-1,0),INT($E17*100000)),
"그외없음"))))))</f>
        <v>Equip4201</v>
      </c>
      <c r="N17">
        <f ca="1">IF($L17="삭제","삭제",
IF(OR($L17="지정 장비",$L17="캐릭터 상자 일반등급",$L17="캐릭터 상자 영웅등급",$L17="지정 캐릭터",$L17="지정 캐릭터 LBP1",$L17="지정 캐릭터 LBP2",$L17="지정 캐릭터 LBP3",$L17="안 지정 캐릭터 영웅등급"),1,
IF($L17="지정 캐릭터 PP",
  IF(AND(OR($B17=7,$B17=8),$L17=OFFSET($L17,-1,0)),OFFSET(N17,-1,0),
    VLOOKUP($L17,$AM:$AY,MATCH($AU$1,$AM$1:$AY$1,0),0)+INT($E17*(VLOOKUP($L17,$AM:$AY,MATCH($AV$1,$AM$1:$AY$1,0),0)-VLOOKUP($L17,$AM:$AY,MATCH($AU$1,$AM$1:$AY$1,0),0)))),
IF(OR($L17="안 지정 캐릭터 PP 일반등급",$L17="안 지정 캐릭터 PP 영웅등급"),
  IF(AND(OR($B17=7,$B17=8),$L17=OFFSET($L17,-1,0)),OFFSET(N17,-1,0),
    VLOOKUP($L17,$AM:$AY,MATCH($AU$1,$AM$1:$AY$1,0),0)+INT($E17*(VLOOKUP($L17,$AM:$AY,MATCH($AV$1,$AM$1:$AY$1,0),0)-VLOOKUP($L17,$AM:$AY,MATCH($AU$1,$AM$1:$AY$1,0),0)))),
"그외없음"))))</f>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
IF($L17="안 지정 캐릭터 영웅등급",
  IF(AND(OR($B17=7,$B17=8),$L17=OFFSET($L17,-1,0)),OFFSET(P17,-1,0),
    VLOOKUP($L17,$AM:$AZ,MATCH($AY$1,$AM$1:$AZ$1,0),0)+INT($H17*(VLOOKUP($L17,$AM:$AZ,MATCH($AZ$1,$AM$1:$AZ$1,0),0)-VLOOKUP($L17,$AM:$AZ,MATCH($AY$1,$AM$1:$AZ$1,0),0)))),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
    ROUNDDOWN(VLOOKUP($M17,[1]EquipTable!$1:$1048576,MATCH("표준 GO pr Min",[1]EquipTable!$1:$1,0),0)+INT($I17*(VLOOKUP($M17,[1]EquipTable!$1:$1048576,MATCH("표준 GO pr Max",[1]EquipTable!$1:$1,0),0)-VLOOKUP($M17,[1]EquipTable!$1:$1048576,MATCH("표준 GO pr Min",[1]EquipTable!$1:$1,0),0))),-2)),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
IF($L17="안 지정 캐릭터 영웅등급",
  IF(AND(OR($B17=7,$B17=8),$L17=OFFSET($L17,-1,0)),OFFSET(Q17,-1,0),
    VLOOKUP($L17,$AM:$AZ,MATCH($AW$1,$AM$1:$AZ$1,0),0)+INT($I17*(VLOOKUP($L17,$AM:$AZ,MATCH($AX$1,$AM$1:$AZ$1,0),0)-VLOOKUP($L17,$AM:$AZ,MATCH($AW$1,$AM$1:$AZ$1,0),0)))),
IF($L17="지정 캐릭터 PP",
  IF(AND(OR($B17=7,$B17=8),$L17=OFFSET($L17,-1,0)),OFFSET(Q17,-1,0),
    INT($N17*(VLOOKUP($L17,$AM:$AZ,MATCH($AX$1,$AM$1:$AZ$1,0),0)+$I17*(VLOOKUP($L17,$AM:$AZ,MATCH($AY$1,$AM$1:$AZ$1,0),0)-VLOOKUP($L17,$AM:$AZ,MATCH($AX$1,$AM$1:$AZ$1,0),0))))),
IF(OR($L17="안 지정 캐릭터 PP 일반등급",$L17="안 지정 캐릭터 PP 영웅등급"),
  IF(AND(OR($B17=7,$B17=8),$L17=OFFSET($L17,-1,0)),OFFSET(Q17,-1,0),
    $N17*VLOOKUP($L17,$AM:$AZ,MATCH($AW$1,$AM$1:$AZ$1,0),0)),
"그외없음")))))))</f>
        <v>40700</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4"/>
        <v>0</v>
      </c>
      <c r="T17" t="s">
        <v>93</v>
      </c>
      <c r="U17" t="s">
        <v>131</v>
      </c>
      <c r="V17">
        <v>1</v>
      </c>
      <c r="W17" t="s">
        <v>145</v>
      </c>
      <c r="Y17">
        <v>14600</v>
      </c>
      <c r="Z17" t="str">
        <f ca="1">IF(ISBLANK(AA17),"",
VLOOKUP(AA17,OFFSET(INDIRECT("$A:$B"),0,MATCH(AA$1&amp;"_Verify",INDIRECT("$1:$1"),0)-1),2,0)
)</f>
        <v>fe</v>
      </c>
      <c r="AA17" t="s">
        <v>93</v>
      </c>
      <c r="AB17" t="s">
        <v>131</v>
      </c>
      <c r="AC17">
        <v>1</v>
      </c>
      <c r="AD17" t="s">
        <v>145</v>
      </c>
      <c r="AF17">
        <v>14600</v>
      </c>
      <c r="AG17" t="str">
        <f>IF(ISBLANK($AA17),"",
IF(AND($B17&gt;=VLOOKUP($AA17,$AM:$AP,3,0),$B17&lt;=VLOOKUP($AA17,$AM:$AP,4,0)),"","슬롯타입이상"))</f>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강철 마울</v>
      </c>
      <c r="AI17">
        <v>1</v>
      </c>
      <c r="AJ17"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v>
      </c>
      <c r="AK17" t="str">
        <f ca="1">IF(AI17&lt;&gt;1,"",
"{"""&amp;A$1&amp;""":"&amp;A17
&amp;","""&amp;B$1&amp;""":"&amp;B17
&amp;IF(LEN(Z17)=0,"",","""&amp;Z$1&amp;""":"""&amp;Z17&amp;"""")
&amp;IF(LEN(AB17)=0,"",","""&amp;AB$1&amp;""":"""&amp;AB17&amp;"""")
&amp;IF(LEN(AC17)=0,"",","""&amp;AC$1&amp;""":"&amp;AC17)
&amp;IF(LEN(AD17)=0,"",","""&amp;AD$1&amp;""":"""&amp;AD17&amp;"""")
&amp;IF(LEN(AE17)=0,"",","""&amp;AE$1&amp;""":"&amp;AE17)
&amp;IF(LEN(AF17)=0,"",","""&amp;AF$1&amp;""":"&amp;AF17)&amp;"}")</f>
        <v>{"dy":3,"sl":1,"tp":"fe","vl":"Equip4102","cn":1,"pt":"GO","pr":14600}</v>
      </c>
      <c r="BJ17">
        <f ca="1">IF(VLOOKUP($BM17,[1]EquipTable!$1:$1048576,MATCH("업데이트순번",[1]EquipTable!$1:$1,0),0)&lt;=$BK$1,1,0)
*IF(MID(BM17,7,1)="4",0.1,1)</f>
        <v>1</v>
      </c>
      <c r="BK17">
        <f t="shared" ca="1" si="6"/>
        <v>1.3550135501355014E-2</v>
      </c>
      <c r="BL17">
        <f t="shared" ca="1" si="7"/>
        <v>0.13821138211382114</v>
      </c>
      <c r="BM17" t="str">
        <f ca="1">OFFSET([1]EquipTable!$A$1,ROW()-1,0)</f>
        <v>Equip1101</v>
      </c>
      <c r="BO17">
        <f ca="1">IF(VLOOKUP($BR17,[2]ActorTable!$1:$1048576,MATCH("업데이트순번",[2]ActorTable!$1:$1,0),0)&lt;=$BP$1,1,0)
*IF(MID(BR17,7,1)="2",0.1,1)</f>
        <v>0.1</v>
      </c>
      <c r="BP17">
        <f t="shared" ca="1" si="8"/>
        <v>3.8314176245210717E-3</v>
      </c>
      <c r="BQ17">
        <f t="shared" ca="1" si="9"/>
        <v>0.46743295019157077</v>
      </c>
      <c r="BR17" t="str">
        <f ca="1">OFFSET([2]ActorTable!$A$1,ROW()-1,0)</f>
        <v>Actor1216</v>
      </c>
      <c r="BS17" t="str">
        <f ca="1">VLOOKUP($BR17,[2]ActorTable!$1:$1048576,MATCH("이름참고",[2]ActorTable!$1:$1,0),0)</f>
        <v>스팀펑크로봇</v>
      </c>
    </row>
    <row r="18" spans="1:71">
      <c r="A18">
        <v>3</v>
      </c>
      <c r="B18">
        <v>2</v>
      </c>
      <c r="C18">
        <f t="shared" si="0"/>
        <v>0</v>
      </c>
      <c r="D18">
        <f t="shared" ca="1" si="3"/>
        <v>0.60572207634055841</v>
      </c>
      <c r="E18">
        <f t="shared" ca="1" si="3"/>
        <v>9.8982584571589483E-2</v>
      </c>
      <c r="F18">
        <f t="shared" ca="1" si="1"/>
        <v>8.3590890366320503E-2</v>
      </c>
      <c r="G18">
        <f t="shared" ca="1" si="1"/>
        <v>0.38621490154249949</v>
      </c>
      <c r="H18">
        <f t="shared" ca="1" si="1"/>
        <v>0.38797239892875679</v>
      </c>
      <c r="I18">
        <f t="shared" ca="1" si="1"/>
        <v>0.48018667739168097</v>
      </c>
      <c r="L18" t="str">
        <f ca="1">IF(LEN(J18)&lt;&gt;0,J18,VLOOKUP(D18+$B18,$BG:$BH,MATCH($BH$1,$BG$1:$BH$1,0),1))</f>
        <v>안 지정 캐릭터 PP 영웅등급</v>
      </c>
      <c r="M18">
        <f ca="1">IF(LEN(K18)&lt;&gt;0,
  IF(LEN($J18)=0,"두 칸 모두 입력",
  IF($J18="지정 장비",K18,INDEX($BR:$BR,MATCH(K18,$BS:$BS,0)))),
IF($L18="삭제","삭제",
IF($L18="지정 장비",VLOOKUP($E18,$BL:$BM,MATCH($BM$1,$BL$1:$BM$1,0),1),
IF(OR($L18="캐릭터 상자 일반등급",$L18="캐릭터 상자 영웅등급"),"삭제",
IF(OR($L18="지정 캐릭터",$L18="지정 캐릭터 PP",$L18="지정 캐릭터 LBP1",$L18="지정 캐릭터 LBP2",$L18="지정 캐릭터 LBP3"),
  IF(AND(OR($B18=7,$B18=8),$L18=OFFSET($L18,-1,0)),OFFSET(M18,-1,0),VLOOKUP($E18,$BQ:$BR,MATCH($BR$1,$BQ$1:$BR$1,0),1)),
IF(OR($L18="안 지정 캐릭터 영웅등급",$L18="안 지정 캐릭터 PP 일반등급",$L18="안 지정 캐릭터 PP 영웅등급"),
  IF(AND(OR($B18=7,$B18=8),$L18=OFFSET($L18,-1,0)),OFFSET(M18,-1,0),INT($E18*100000)),
"그외없음"))))))</f>
        <v>9898</v>
      </c>
      <c r="N18">
        <f ca="1">IF($L18="삭제","삭제",
IF(OR($L18="지정 장비",$L18="캐릭터 상자 일반등급",$L18="캐릭터 상자 영웅등급",$L18="지정 캐릭터",$L18="지정 캐릭터 LBP1",$L18="지정 캐릭터 LBP2",$L18="지정 캐릭터 LBP3",$L18="안 지정 캐릭터 영웅등급"),1,
IF($L18="지정 캐릭터 PP",
  IF(AND(OR($B18=7,$B18=8),$L18=OFFSET($L18,-1,0)),OFFSET(N18,-1,0),
    VLOOKUP($L18,$AM:$AY,MATCH($AU$1,$AM$1:$AY$1,0),0)+INT($E18*(VLOOKUP($L18,$AM:$AY,MATCH($AV$1,$AM$1:$AY$1,0),0)-VLOOKUP($L18,$AM:$AY,MATCH($AU$1,$AM$1:$AY$1,0),0)))),
IF(OR($L18="안 지정 캐릭터 PP 일반등급",$L18="안 지정 캐릭터 PP 영웅등급"),
  IF(AND(OR($B18=7,$B18=8),$L18=OFFSET($L18,-1,0)),OFFSET(N18,-1,0),
    VLOOKUP($L18,$AM:$AY,MATCH($AU$1,$AM$1:$AY$1,0),0)+INT($E18*(VLOOKUP($L18,$AM:$AY,MATCH($AV$1,$AM$1:$AY$1,0),0)-VLOOKUP($L18,$AM:$AY,MATCH($AU$1,$AM$1:$AY$1,0),0)))),
"그외없음"))))</f>
        <v>15</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
IF($L18="안 지정 캐릭터 영웅등급",
  IF(AND(OR($B18=7,$B18=8),$L18=OFFSET($L18,-1,0)),OFFSET(P18,-1,0),
    VLOOKUP($L18,$AM:$AZ,MATCH($AY$1,$AM$1:$AZ$1,0),0)+INT($H18*(VLOOKUP($L18,$AM:$AZ,MATCH($AZ$1,$AM$1:$AZ$1,0),0)-VLOOKUP($L18,$AM:$AZ,MATCH($AY$1,$AM$1:$AZ$1,0),0)))),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
    ROUNDDOWN(VLOOKUP($M18,[1]EquipTable!$1:$1048576,MATCH("표준 GO pr Min",[1]EquipTable!$1:$1,0),0)+INT($I18*(VLOOKUP($M18,[1]EquipTable!$1:$1048576,MATCH("표준 GO pr Max",[1]EquipTable!$1:$1,0),0)-VLOOKUP($M18,[1]EquipTable!$1:$1048576,MATCH("표준 GO pr Min",[1]EquipTable!$1:$1,0),0))),-2)),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
IF($L18="안 지정 캐릭터 영웅등급",
  IF(AND(OR($B18=7,$B18=8),$L18=OFFSET($L18,-1,0)),OFFSET(Q18,-1,0),
    VLOOKUP($L18,$AM:$AZ,MATCH($AW$1,$AM$1:$AZ$1,0),0)+INT($I18*(VLOOKUP($L18,$AM:$AZ,MATCH($AX$1,$AM$1:$AZ$1,0),0)-VLOOKUP($L18,$AM:$AZ,MATCH($AW$1,$AM$1:$AZ$1,0),0)))),
IF($L18="지정 캐릭터 PP",
  IF(AND(OR($B18=7,$B18=8),$L18=OFFSET($L18,-1,0)),OFFSET(Q18,-1,0),
    INT($N18*(VLOOKUP($L18,$AM:$AZ,MATCH($AX$1,$AM$1:$AZ$1,0),0)+$I18*(VLOOKUP($L18,$AM:$AZ,MATCH($AY$1,$AM$1:$AZ$1,0),0)-VLOOKUP($L18,$AM:$AZ,MATCH($AX$1,$AM$1:$AZ$1,0),0))))),
IF(OR($L18="안 지정 캐릭터 PP 일반등급",$L18="안 지정 캐릭터 PP 영웅등급"),
  IF(AND(OR($B18=7,$B18=8),$L18=OFFSET($L18,-1,0)),OFFSET(Q18,-1,0),
    $N18*VLOOKUP($L18,$AM:$AZ,MATCH($AW$1,$AM$1:$AZ$1,0),0)),
"그외없음")))))))</f>
        <v>1500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4"/>
        <v>0</v>
      </c>
      <c r="T18" t="s">
        <v>102</v>
      </c>
      <c r="U18">
        <v>52483</v>
      </c>
      <c r="V18">
        <v>20</v>
      </c>
      <c r="W18" t="s">
        <v>145</v>
      </c>
      <c r="Y18">
        <v>2000</v>
      </c>
      <c r="Z18" t="str">
        <f ca="1">IF(ISBLANK(AA18),"",
VLOOKUP(AA18,OFFSET(INDIRECT("$A:$B"),0,MATCH(AA$1&amp;"_Verify",INDIRECT("$1:$1"),0)-1),2,0)
)</f>
        <v>uph</v>
      </c>
      <c r="AA18" t="s">
        <v>102</v>
      </c>
      <c r="AB18">
        <v>52483</v>
      </c>
      <c r="AC18">
        <v>20</v>
      </c>
      <c r="AD18" t="s">
        <v>145</v>
      </c>
      <c r="AF18">
        <v>2000</v>
      </c>
      <c r="AG18" t="str">
        <f>IF(ISBLANK($AA18),"",
IF(AND($B18&gt;=VLOOKUP($AA18,$AM:$AP,3,0),$B18&lt;=VLOOKUP($AA18,$AM:$AP,4,0)),"","슬롯타입이상"))</f>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v>
      </c>
      <c r="AK18" t="str">
        <f ca="1">IF(AI18&lt;&gt;1,"",
"{"""&amp;A$1&amp;""":"&amp;A18
&amp;","""&amp;B$1&amp;""":"&amp;B18
&amp;IF(LEN(Z18)=0,"",","""&amp;Z$1&amp;""":"""&amp;Z18&amp;"""")
&amp;IF(LEN(AB18)=0,"",","""&amp;AB$1&amp;""":"""&amp;AB18&amp;"""")
&amp;IF(LEN(AC18)=0,"",","""&amp;AC$1&amp;""":"&amp;AC18)
&amp;IF(LEN(AD18)=0,"",","""&amp;AD$1&amp;""":"""&amp;AD18&amp;"""")
&amp;IF(LEN(AE18)=0,"",","""&amp;AE$1&amp;""":"&amp;AE18)
&amp;IF(LEN(AF18)=0,"",","""&amp;AF$1&amp;""":"&amp;AF18)&amp;"}")</f>
        <v>{"dy":3,"sl":2,"tp":"uph","vl":"52483","cn":20,"pt":"GO","pr":2000}</v>
      </c>
      <c r="BJ18">
        <f ca="1">IF(VLOOKUP($BM18,[1]EquipTable!$1:$1048576,MATCH("업데이트순번",[1]EquipTable!$1:$1,0),0)&lt;=$BK$1,1,0)
*IF(MID(BM18,7,1)="4",0.1,1)</f>
        <v>1</v>
      </c>
      <c r="BK18">
        <f t="shared" ca="1" si="6"/>
        <v>1.3550135501355014E-2</v>
      </c>
      <c r="BL18">
        <f t="shared" ca="1" si="7"/>
        <v>0.15176151761517614</v>
      </c>
      <c r="BM18" t="str">
        <f ca="1">OFFSET([1]EquipTable!$A$1,ROW()-1,0)</f>
        <v>Equip1102</v>
      </c>
      <c r="BO18">
        <f ca="1">IF(VLOOKUP($BR18,[2]ActorTable!$1:$1048576,MATCH("업데이트순번",[2]ActorTable!$1:$1,0),0)&lt;=$BP$1,1,0)
*IF(MID(BR18,7,1)="2",0.1,1)</f>
        <v>1</v>
      </c>
      <c r="BP18">
        <f t="shared" ca="1" si="8"/>
        <v>3.8314176245210718E-2</v>
      </c>
      <c r="BQ18">
        <f t="shared" ca="1" si="9"/>
        <v>0.47126436781609182</v>
      </c>
      <c r="BR18" t="str">
        <f ca="1">OFFSET([2]ActorTable!$A$1,ROW()-1,0)</f>
        <v>Actor3117</v>
      </c>
      <c r="BS18" t="str">
        <f ca="1">VLOOKUP($BR18,[2]ActorTable!$1:$1048576,MATCH("이름참고",[2]ActorTable!$1:$1,0),0)</f>
        <v>카츄진</v>
      </c>
    </row>
    <row r="19" spans="1:71">
      <c r="A19">
        <v>3</v>
      </c>
      <c r="B19">
        <v>3</v>
      </c>
      <c r="C19">
        <f t="shared" si="0"/>
        <v>0</v>
      </c>
      <c r="D19">
        <f t="shared" ca="1" si="3"/>
        <v>0.54401776683680081</v>
      </c>
      <c r="E19">
        <f t="shared" ca="1" si="3"/>
        <v>0.27868151035489841</v>
      </c>
      <c r="F19">
        <f t="shared" ca="1" si="1"/>
        <v>0.95305552323929177</v>
      </c>
      <c r="G19">
        <f t="shared" ca="1" si="1"/>
        <v>0.6516499458459708</v>
      </c>
      <c r="H19">
        <f t="shared" ca="1" si="1"/>
        <v>0.30038764478009572</v>
      </c>
      <c r="I19">
        <f t="shared" ca="1" si="1"/>
        <v>0.96464364299425664</v>
      </c>
      <c r="L19" t="str">
        <f ca="1">IF(LEN(J19)&lt;&gt;0,J19,VLOOKUP(D19+$B19,$BG:$BH,MATCH($BH$1,$BG$1:$BH$1,0),1))</f>
        <v>안 지정 캐릭터 PP 영웅등급</v>
      </c>
      <c r="M19">
        <f ca="1">IF(LEN(K19)&lt;&gt;0,
  IF(LEN($J19)=0,"두 칸 모두 입력",
  IF($J19="지정 장비",K19,INDEX($BR:$BR,MATCH(K19,$BS:$BS,0)))),
IF($L19="삭제","삭제",
IF($L19="지정 장비",VLOOKUP($E19,$BL:$BM,MATCH($BM$1,$BL$1:$BM$1,0),1),
IF(OR($L19="캐릭터 상자 일반등급",$L19="캐릭터 상자 영웅등급"),"삭제",
IF(OR($L19="지정 캐릭터",$L19="지정 캐릭터 PP",$L19="지정 캐릭터 LBP1",$L19="지정 캐릭터 LBP2",$L19="지정 캐릭터 LBP3"),
  IF(AND(OR($B19=7,$B19=8),$L19=OFFSET($L19,-1,0)),OFFSET(M19,-1,0),VLOOKUP($E19,$BQ:$BR,MATCH($BR$1,$BQ$1:$BR$1,0),1)),
IF(OR($L19="안 지정 캐릭터 영웅등급",$L19="안 지정 캐릭터 PP 일반등급",$L19="안 지정 캐릭터 PP 영웅등급"),
  IF(AND(OR($B19=7,$B19=8),$L19=OFFSET($L19,-1,0)),OFFSET(M19,-1,0),INT($E19*100000)),
"그외없음"))))))</f>
        <v>27868</v>
      </c>
      <c r="N19">
        <f ca="1">IF($L19="삭제","삭제",
IF(OR($L19="지정 장비",$L19="캐릭터 상자 일반등급",$L19="캐릭터 상자 영웅등급",$L19="지정 캐릭터",$L19="지정 캐릭터 LBP1",$L19="지정 캐릭터 LBP2",$L19="지정 캐릭터 LBP3",$L19="안 지정 캐릭터 영웅등급"),1,
IF($L19="지정 캐릭터 PP",
  IF(AND(OR($B19=7,$B19=8),$L19=OFFSET($L19,-1,0)),OFFSET(N19,-1,0),
    VLOOKUP($L19,$AM:$AY,MATCH($AU$1,$AM$1:$AY$1,0),0)+INT($E19*(VLOOKUP($L19,$AM:$AY,MATCH($AV$1,$AM$1:$AY$1,0),0)-VLOOKUP($L19,$AM:$AY,MATCH($AU$1,$AM$1:$AY$1,0),0)))),
IF(OR($L19="안 지정 캐릭터 PP 일반등급",$L19="안 지정 캐릭터 PP 영웅등급"),
  IF(AND(OR($B19=7,$B19=8),$L19=OFFSET($L19,-1,0)),OFFSET(N19,-1,0),
    VLOOKUP($L19,$AM:$AY,MATCH($AU$1,$AM$1:$AY$1,0),0)+INT($E19*(VLOOKUP($L19,$AM:$AY,MATCH($AV$1,$AM$1:$AY$1,0),0)-VLOOKUP($L19,$AM:$AY,MATCH($AU$1,$AM$1:$AY$1,0),0)))),
"그외없음"))))</f>
        <v>17</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
IF($L19="안 지정 캐릭터 영웅등급",
  IF(AND(OR($B19=7,$B19=8),$L19=OFFSET($L19,-1,0)),OFFSET(P19,-1,0),
    VLOOKUP($L19,$AM:$AZ,MATCH($AY$1,$AM$1:$AZ$1,0),0)+INT($H19*(VLOOKUP($L19,$AM:$AZ,MATCH($AZ$1,$AM$1:$AZ$1,0),0)-VLOOKUP($L19,$AM:$AZ,MATCH($AY$1,$AM$1:$AZ$1,0),0)))),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
    ROUNDDOWN(VLOOKUP($M19,[1]EquipTable!$1:$1048576,MATCH("표준 GO pr Min",[1]EquipTable!$1:$1,0),0)+INT($I19*(VLOOKUP($M19,[1]EquipTable!$1:$1048576,MATCH("표준 GO pr Max",[1]EquipTable!$1:$1,0),0)-VLOOKUP($M19,[1]EquipTable!$1:$1048576,MATCH("표준 GO pr Min",[1]EquipTable!$1:$1,0),0))),-2)),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
IF($L19="안 지정 캐릭터 영웅등급",
  IF(AND(OR($B19=7,$B19=8),$L19=OFFSET($L19,-1,0)),OFFSET(Q19,-1,0),
    VLOOKUP($L19,$AM:$AZ,MATCH($AW$1,$AM$1:$AZ$1,0),0)+INT($I19*(VLOOKUP($L19,$AM:$AZ,MATCH($AX$1,$AM$1:$AZ$1,0),0)-VLOOKUP($L19,$AM:$AZ,MATCH($AW$1,$AM$1:$AZ$1,0),0)))),
IF($L19="지정 캐릭터 PP",
  IF(AND(OR($B19=7,$B19=8),$L19=OFFSET($L19,-1,0)),OFFSET(Q19,-1,0),
    INT($N19*(VLOOKUP($L19,$AM:$AZ,MATCH($AX$1,$AM$1:$AZ$1,0),0)+$I19*(VLOOKUP($L19,$AM:$AZ,MATCH($AY$1,$AM$1:$AZ$1,0),0)-VLOOKUP($L19,$AM:$AZ,MATCH($AX$1,$AM$1:$AZ$1,0),0))))),
IF(OR($L19="안 지정 캐릭터 PP 일반등급",$L19="안 지정 캐릭터 PP 영웅등급"),
  IF(AND(OR($B19=7,$B19=8),$L19=OFFSET($L19,-1,0)),OFFSET(Q19,-1,0),
    $N19*VLOOKUP($L19,$AM:$AZ,MATCH($AW$1,$AM$1:$AZ$1,0),0)),
"그외없음")))))))</f>
        <v>1700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4"/>
        <v>0</v>
      </c>
      <c r="T19" t="s">
        <v>102</v>
      </c>
      <c r="U19">
        <v>79677</v>
      </c>
      <c r="V19">
        <v>22</v>
      </c>
      <c r="W19" t="s">
        <v>145</v>
      </c>
      <c r="Y19">
        <v>2200</v>
      </c>
      <c r="Z19" t="str">
        <f ca="1">IF(ISBLANK(AA19),"",
VLOOKUP(AA19,OFFSET(INDIRECT("$A:$B"),0,MATCH(AA$1&amp;"_Verify",INDIRECT("$1:$1"),0)-1),2,0)
)</f>
        <v>uph</v>
      </c>
      <c r="AA19" t="s">
        <v>102</v>
      </c>
      <c r="AB19">
        <v>79677</v>
      </c>
      <c r="AC19">
        <v>22</v>
      </c>
      <c r="AD19" t="s">
        <v>145</v>
      </c>
      <c r="AF19">
        <v>2200</v>
      </c>
      <c r="AG19" t="str">
        <f>IF(ISBLANK($AA19),"",
IF(AND($B19&gt;=VLOOKUP($AA19,$AM:$AP,3,0),$B19&lt;=VLOOKUP($AA19,$AM:$AP,4,0)),"","슬롯타입이상"))</f>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v>
      </c>
      <c r="AK19" t="str">
        <f ca="1">IF(AI19&lt;&gt;1,"",
"{"""&amp;A$1&amp;""":"&amp;A19
&amp;","""&amp;B$1&amp;""":"&amp;B19
&amp;IF(LEN(Z19)=0,"",","""&amp;Z$1&amp;""":"""&amp;Z19&amp;"""")
&amp;IF(LEN(AB19)=0,"",","""&amp;AB$1&amp;""":"""&amp;AB19&amp;"""")
&amp;IF(LEN(AC19)=0,"",","""&amp;AC$1&amp;""":"&amp;AC19)
&amp;IF(LEN(AD19)=0,"",","""&amp;AD$1&amp;""":"""&amp;AD19&amp;"""")
&amp;IF(LEN(AE19)=0,"",","""&amp;AE$1&amp;""":"&amp;AE19)
&amp;IF(LEN(AF19)=0,"",","""&amp;AF$1&amp;""":"&amp;AF19)&amp;"}")</f>
        <v>{"dy":3,"sl":3,"tp":"uph","vl":"79677","cn":22,"pt":"GO","pr":2200}</v>
      </c>
      <c r="BJ19">
        <f ca="1">IF(VLOOKUP($BM19,[1]EquipTable!$1:$1048576,MATCH("업데이트순번",[1]EquipTable!$1:$1,0),0)&lt;=$BK$1,1,0)
*IF(MID(BM19,7,1)="4",0.1,1)</f>
        <v>1</v>
      </c>
      <c r="BK19">
        <f t="shared" ca="1" si="6"/>
        <v>1.3550135501355014E-2</v>
      </c>
      <c r="BL19">
        <f t="shared" ca="1" si="7"/>
        <v>0.16531165311653115</v>
      </c>
      <c r="BM19" t="str">
        <f ca="1">OFFSET([1]EquipTable!$A$1,ROW()-1,0)</f>
        <v>Equip1201</v>
      </c>
      <c r="BO19">
        <f ca="1">IF(VLOOKUP($BR19,[2]ActorTable!$1:$1048576,MATCH("업데이트순번",[2]ActorTable!$1:$1,0),0)&lt;=$BP$1,1,0)
*IF(MID(BR19,7,1)="2",0.1,1)</f>
        <v>0.1</v>
      </c>
      <c r="BP19">
        <f t="shared" ca="1" si="8"/>
        <v>3.8314176245210717E-3</v>
      </c>
      <c r="BQ19">
        <f t="shared" ca="1" si="9"/>
        <v>0.50957854406130254</v>
      </c>
      <c r="BR19" t="str">
        <f ca="1">OFFSET([2]ActorTable!$A$1,ROW()-1,0)</f>
        <v>Actor1218</v>
      </c>
      <c r="BS19" t="str">
        <f ca="1">VLOOKUP($BR19,[2]ActorTable!$1:$1048576,MATCH("이름참고",[2]ActorTable!$1:$1,0),0)</f>
        <v>메디아</v>
      </c>
    </row>
    <row r="20" spans="1:71">
      <c r="A20">
        <v>3</v>
      </c>
      <c r="B20">
        <v>4</v>
      </c>
      <c r="C20">
        <f t="shared" si="0"/>
        <v>0</v>
      </c>
      <c r="D20">
        <f t="shared" ca="1" si="3"/>
        <v>0.64367691309253294</v>
      </c>
      <c r="E20">
        <f t="shared" ca="1" si="3"/>
        <v>0.94079584293359042</v>
      </c>
      <c r="F20">
        <f t="shared" ca="1" si="1"/>
        <v>0.12013484620222215</v>
      </c>
      <c r="G20">
        <f t="shared" ca="1" si="1"/>
        <v>0.60676862400897935</v>
      </c>
      <c r="H20">
        <f t="shared" ca="1" si="1"/>
        <v>0.51449003277909022</v>
      </c>
      <c r="I20">
        <f t="shared" ca="1" si="1"/>
        <v>0.10561265427318389</v>
      </c>
      <c r="L20" t="str">
        <f ca="1">IF(LEN(J20)&lt;&gt;0,J20,VLOOKUP(D20+$B20,$BG:$BH,MATCH($BH$1,$BG$1:$BH$1,0),1))</f>
        <v>안 지정 캐릭터 PP 일반등급</v>
      </c>
      <c r="M20">
        <f ca="1">IF(LEN(K20)&lt;&gt;0,
  IF(LEN($J20)=0,"두 칸 모두 입력",
  IF($J20="지정 장비",K20,INDEX($BR:$BR,MATCH(K20,$BS:$BS,0)))),
IF($L20="삭제","삭제",
IF($L20="지정 장비",VLOOKUP($E20,$BL:$BM,MATCH($BM$1,$BL$1:$BM$1,0),1),
IF(OR($L20="캐릭터 상자 일반등급",$L20="캐릭터 상자 영웅등급"),"삭제",
IF(OR($L20="지정 캐릭터",$L20="지정 캐릭터 PP",$L20="지정 캐릭터 LBP1",$L20="지정 캐릭터 LBP2",$L20="지정 캐릭터 LBP3"),
  IF(AND(OR($B20=7,$B20=8),$L20=OFFSET($L20,-1,0)),OFFSET(M20,-1,0),VLOOKUP($E20,$BQ:$BR,MATCH($BR$1,$BQ$1:$BR$1,0),1)),
IF(OR($L20="안 지정 캐릭터 영웅등급",$L20="안 지정 캐릭터 PP 일반등급",$L20="안 지정 캐릭터 PP 영웅등급"),
  IF(AND(OR($B20=7,$B20=8),$L20=OFFSET($L20,-1,0)),OFFSET(M20,-1,0),INT($E20*100000)),
"그외없음"))))))</f>
        <v>94079</v>
      </c>
      <c r="N20">
        <f ca="1">IF($L20="삭제","삭제",
IF(OR($L20="지정 장비",$L20="캐릭터 상자 일반등급",$L20="캐릭터 상자 영웅등급",$L20="지정 캐릭터",$L20="지정 캐릭터 LBP1",$L20="지정 캐릭터 LBP2",$L20="지정 캐릭터 LBP3",$L20="안 지정 캐릭터 영웅등급"),1,
IF($L20="지정 캐릭터 PP",
  IF(AND(OR($B20=7,$B20=8),$L20=OFFSET($L20,-1,0)),OFFSET(N20,-1,0),
    VLOOKUP($L20,$AM:$AY,MATCH($AU$1,$AM$1:$AY$1,0),0)+INT($E20*(VLOOKUP($L20,$AM:$AY,MATCH($AV$1,$AM$1:$AY$1,0),0)-VLOOKUP($L20,$AM:$AY,MATCH($AU$1,$AM$1:$AY$1,0),0)))),
IF(OR($L20="안 지정 캐릭터 PP 일반등급",$L20="안 지정 캐릭터 PP 영웅등급"),
  IF(AND(OR($B20=7,$B20=8),$L20=OFFSET($L20,-1,0)),OFFSET(N20,-1,0),
    VLOOKUP($L20,$AM:$AY,MATCH($AU$1,$AM$1:$AY$1,0),0)+INT($E20*(VLOOKUP($L20,$AM:$AY,MATCH($AV$1,$AM$1:$AY$1,0),0)-VLOOKUP($L20,$AM:$AY,MATCH($AU$1,$AM$1:$AY$1,0),0)))),
"그외없음"))))</f>
        <v>24</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
IF($L20="안 지정 캐릭터 영웅등급",
  IF(AND(OR($B20=7,$B20=8),$L20=OFFSET($L20,-1,0)),OFFSET(P20,-1,0),
    VLOOKUP($L20,$AM:$AZ,MATCH($AY$1,$AM$1:$AZ$1,0),0)+INT($H20*(VLOOKUP($L20,$AM:$AZ,MATCH($AZ$1,$AM$1:$AZ$1,0),0)-VLOOKUP($L20,$AM:$AZ,MATCH($AY$1,$AM$1:$AZ$1,0),0)))),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
    ROUNDDOWN(VLOOKUP($M20,[1]EquipTable!$1:$1048576,MATCH("표준 GO pr Min",[1]EquipTable!$1:$1,0),0)+INT($I20*(VLOOKUP($M20,[1]EquipTable!$1:$1048576,MATCH("표준 GO pr Max",[1]EquipTable!$1:$1,0),0)-VLOOKUP($M20,[1]EquipTable!$1:$1048576,MATCH("표준 GO pr Min",[1]EquipTable!$1:$1,0),0))),-2)),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
IF($L20="안 지정 캐릭터 영웅등급",
  IF(AND(OR($B20=7,$B20=8),$L20=OFFSET($L20,-1,0)),OFFSET(Q20,-1,0),
    VLOOKUP($L20,$AM:$AZ,MATCH($AW$1,$AM$1:$AZ$1,0),0)+INT($I20*(VLOOKUP($L20,$AM:$AZ,MATCH($AX$1,$AM$1:$AZ$1,0),0)-VLOOKUP($L20,$AM:$AZ,MATCH($AW$1,$AM$1:$AZ$1,0),0)))),
IF($L20="지정 캐릭터 PP",
  IF(AND(OR($B20=7,$B20=8),$L20=OFFSET($L20,-1,0)),OFFSET(Q20,-1,0),
    INT($N20*(VLOOKUP($L20,$AM:$AZ,MATCH($AX$1,$AM$1:$AZ$1,0),0)+$I20*(VLOOKUP($L20,$AM:$AZ,MATCH($AY$1,$AM$1:$AZ$1,0),0)-VLOOKUP($L20,$AM:$AZ,MATCH($AX$1,$AM$1:$AZ$1,0),0))))),
IF(OR($L20="안 지정 캐릭터 PP 일반등급",$L20="안 지정 캐릭터 PP 영웅등급"),
  IF(AND(OR($B20=7,$B20=8),$L20=OFFSET($L20,-1,0)),OFFSET(Q20,-1,0),
    $N20*VLOOKUP($L20,$AM:$AZ,MATCH($AW$1,$AM$1:$AZ$1,0),0)),
"그외없음")))))))</f>
        <v>2400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4"/>
        <v>0</v>
      </c>
      <c r="T20" t="s">
        <v>103</v>
      </c>
      <c r="U20">
        <v>3782</v>
      </c>
      <c r="V20">
        <v>15</v>
      </c>
      <c r="W20" t="s">
        <v>145</v>
      </c>
      <c r="Y20">
        <v>1500</v>
      </c>
      <c r="Z20" t="str">
        <f ca="1">IF(ISBLANK(AA20),"",
VLOOKUP(AA20,OFFSET(INDIRECT("$A:$B"),0,MATCH(AA$1&amp;"_Verify",INDIRECT("$1:$1"),0)-1),2,0)
)</f>
        <v>upn</v>
      </c>
      <c r="AA20" t="s">
        <v>103</v>
      </c>
      <c r="AB20">
        <v>3782</v>
      </c>
      <c r="AC20">
        <v>15</v>
      </c>
      <c r="AD20" t="s">
        <v>145</v>
      </c>
      <c r="AF20">
        <v>1500</v>
      </c>
      <c r="AG20" t="str">
        <f>IF(ISBLANK($AA20),"",
IF(AND($B20&gt;=VLOOKUP($AA20,$AM:$AP,3,0),$B20&lt;=VLOOKUP($AA20,$AM:$AP,4,0)),"","슬롯타입이상"))</f>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v>
      </c>
      <c r="AK20" t="str">
        <f ca="1">IF(AI20&lt;&gt;1,"",
"{"""&amp;A$1&amp;""":"&amp;A20
&amp;","""&amp;B$1&amp;""":"&amp;B20
&amp;IF(LEN(Z20)=0,"",","""&amp;Z$1&amp;""":"""&amp;Z20&amp;"""")
&amp;IF(LEN(AB20)=0,"",","""&amp;AB$1&amp;""":"""&amp;AB20&amp;"""")
&amp;IF(LEN(AC20)=0,"",","""&amp;AC$1&amp;""":"&amp;AC20)
&amp;IF(LEN(AD20)=0,"",","""&amp;AD$1&amp;""":"""&amp;AD20&amp;"""")
&amp;IF(LEN(AE20)=0,"",","""&amp;AE$1&amp;""":"&amp;AE20)
&amp;IF(LEN(AF20)=0,"",","""&amp;AF$1&amp;""":"&amp;AF20)&amp;"}")</f>
        <v>{"dy":3,"sl":4,"tp":"upn","vl":"3782","cn":15,"pt":"GO","pr":1500}</v>
      </c>
      <c r="BJ20">
        <f ca="1">IF(VLOOKUP($BM20,[1]EquipTable!$1:$1048576,MATCH("업데이트순번",[1]EquipTable!$1:$1,0),0)&lt;=$BK$1,1,0)
*IF(MID(BM20,7,1)="4",0.1,1)</f>
        <v>1</v>
      </c>
      <c r="BK20">
        <f t="shared" ca="1" si="6"/>
        <v>1.3550135501355014E-2</v>
      </c>
      <c r="BL20">
        <f t="shared" ca="1" si="7"/>
        <v>0.17886178861788615</v>
      </c>
      <c r="BM20" t="str">
        <f ca="1">OFFSET([1]EquipTable!$A$1,ROW()-1,0)</f>
        <v>Equip1202</v>
      </c>
      <c r="BO20">
        <f ca="1">IF(VLOOKUP($BR20,[2]ActorTable!$1:$1048576,MATCH("업데이트순번",[2]ActorTable!$1:$1,0),0)&lt;=$BP$1,1,0)
*IF(MID(BR20,7,1)="2",0.1,1)</f>
        <v>1</v>
      </c>
      <c r="BP20">
        <f t="shared" ca="1" si="8"/>
        <v>3.8314176245210718E-2</v>
      </c>
      <c r="BQ20">
        <f t="shared" ca="1" si="9"/>
        <v>0.51340996168582365</v>
      </c>
      <c r="BR20" t="str">
        <f ca="1">OFFSET([2]ActorTable!$A$1,ROW()-1,0)</f>
        <v>Actor3019</v>
      </c>
      <c r="BS20" t="str">
        <f ca="1">VLOOKUP($BR20,[2]ActorTable!$1:$1048576,MATCH("이름참고",[2]ActorTable!$1:$1,0),0)</f>
        <v>롤라</v>
      </c>
    </row>
    <row r="21" spans="1:71">
      <c r="A21">
        <v>3</v>
      </c>
      <c r="B21">
        <v>5</v>
      </c>
      <c r="C21">
        <f t="shared" si="0"/>
        <v>0</v>
      </c>
      <c r="D21">
        <f t="shared" ca="1" si="3"/>
        <v>0.31554415805684899</v>
      </c>
      <c r="E21">
        <f t="shared" ca="1" si="3"/>
        <v>0.84308584568507905</v>
      </c>
      <c r="F21">
        <f t="shared" ca="1" si="1"/>
        <v>0.46818090924129896</v>
      </c>
      <c r="G21">
        <f t="shared" ca="1" si="1"/>
        <v>0.79662939237252761</v>
      </c>
      <c r="H21">
        <f t="shared" ca="1" si="1"/>
        <v>0.13041610641981838</v>
      </c>
      <c r="I21">
        <f t="shared" ca="1" si="1"/>
        <v>0.16151866685205474</v>
      </c>
      <c r="L21" t="str">
        <f ca="1">IF(LEN(J21)&lt;&gt;0,J21,VLOOKUP(D21+$B21,$BG:$BH,MATCH($BH$1,$BG$1:$BH$1,0),1))</f>
        <v>삭제</v>
      </c>
      <c r="M21" t="str">
        <f ca="1">IF(LEN(K21)&lt;&gt;0,
  IF(LEN($J21)=0,"두 칸 모두 입력",
  IF($J21="지정 장비",K21,INDEX($BR:$BR,MATCH(K21,$BS:$BS,0)))),
IF($L21="삭제","삭제",
IF($L21="지정 장비",VLOOKUP($E21,$BL:$BM,MATCH($BM$1,$BL$1:$BM$1,0),1),
IF(OR($L21="캐릭터 상자 일반등급",$L21="캐릭터 상자 영웅등급"),"삭제",
IF(OR($L21="지정 캐릭터",$L21="지정 캐릭터 PP",$L21="지정 캐릭터 LBP1",$L21="지정 캐릭터 LBP2",$L21="지정 캐릭터 LBP3"),
  IF(AND(OR($B21=7,$B21=8),$L21=OFFSET($L21,-1,0)),OFFSET(M21,-1,0),VLOOKUP($E21,$BQ:$BR,MATCH($BR$1,$BQ$1:$BR$1,0),1)),
IF(OR($L21="안 지정 캐릭터 영웅등급",$L21="안 지정 캐릭터 PP 일반등급",$L21="안 지정 캐릭터 PP 영웅등급"),
  IF(AND(OR($B21=7,$B21=8),$L21=OFFSET($L21,-1,0)),OFFSET(M21,-1,0),INT($E21*100000)),
"그외없음"))))))</f>
        <v>삭제</v>
      </c>
      <c r="N21" t="str">
        <f ca="1">IF($L21="삭제","삭제",
IF(OR($L21="지정 장비",$L21="캐릭터 상자 일반등급",$L21="캐릭터 상자 영웅등급",$L21="지정 캐릭터",$L21="지정 캐릭터 LBP1",$L21="지정 캐릭터 LBP2",$L21="지정 캐릭터 LBP3",$L21="안 지정 캐릭터 영웅등급"),1,
IF($L21="지정 캐릭터 PP",
  IF(AND(OR($B21=7,$B21=8),$L21=OFFSET($L21,-1,0)),OFFSET(N21,-1,0),
    VLOOKUP($L21,$AM:$AY,MATCH($AU$1,$AM$1:$AY$1,0),0)+INT($E21*(VLOOKUP($L21,$AM:$AY,MATCH($AV$1,$AM$1:$AY$1,0),0)-VLOOKUP($L21,$AM:$AY,MATCH($AU$1,$AM$1:$AY$1,0),0)))),
IF(OR($L21="안 지정 캐릭터 PP 일반등급",$L21="안 지정 캐릭터 PP 영웅등급"),
  IF(AND(OR($B21=7,$B21=8),$L21=OFFSET($L21,-1,0)),OFFSET(N21,-1,0),
    VLOOKUP($L21,$AM:$AY,MATCH($AU$1,$AM$1:$AY$1,0),0)+INT($E21*(VLOOKUP($L21,$AM:$AY,MATCH($AV$1,$AM$1:$AY$1,0),0)-VLOOKUP($L21,$AM:$AY,MATCH($AU$1,$AM$1:$AY$1,0),0)))),
"그외없음"))))</f>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
IF($L21="안 지정 캐릭터 영웅등급",
  IF(AND(OR($B21=7,$B21=8),$L21=OFFSET($L21,-1,0)),OFFSET(P21,-1,0),
    VLOOKUP($L21,$AM:$AZ,MATCH($AY$1,$AM$1:$AZ$1,0),0)+INT($H21*(VLOOKUP($L21,$AM:$AZ,MATCH($AZ$1,$AM$1:$AZ$1,0),0)-VLOOKUP($L21,$AM:$AZ,MATCH($AY$1,$AM$1:$AZ$1,0),0)))),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
    ROUNDDOWN(VLOOKUP($M21,[1]EquipTable!$1:$1048576,MATCH("표준 GO pr Min",[1]EquipTable!$1:$1,0),0)+INT($I21*(VLOOKUP($M21,[1]EquipTable!$1:$1048576,MATCH("표준 GO pr Max",[1]EquipTable!$1:$1,0),0)-VLOOKUP($M21,[1]EquipTable!$1:$1048576,MATCH("표준 GO pr Min",[1]EquipTable!$1:$1,0),0))),-2)),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
IF($L21="안 지정 캐릭터 영웅등급",
  IF(AND(OR($B21=7,$B21=8),$L21=OFFSET($L21,-1,0)),OFFSET(Q21,-1,0),
    VLOOKUP($L21,$AM:$AZ,MATCH($AW$1,$AM$1:$AZ$1,0),0)+INT($I21*(VLOOKUP($L21,$AM:$AZ,MATCH($AX$1,$AM$1:$AZ$1,0),0)-VLOOKUP($L21,$AM:$AZ,MATCH($AW$1,$AM$1:$AZ$1,0),0)))),
IF($L21="지정 캐릭터 PP",
  IF(AND(OR($B21=7,$B21=8),$L21=OFFSET($L21,-1,0)),OFFSET(Q21,-1,0),
    INT($N21*(VLOOKUP($L21,$AM:$AZ,MATCH($AX$1,$AM$1:$AZ$1,0),0)+$I21*(VLOOKUP($L21,$AM:$AZ,MATCH($AY$1,$AM$1:$AZ$1,0),0)-VLOOKUP($L21,$AM:$AZ,MATCH($AX$1,$AM$1:$AZ$1,0),0))))),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4"/>
        <v>0</v>
      </c>
      <c r="Z21" t="str">
        <f ca="1">IF(ISBLANK(AA21),"",
VLOOKUP(AA21,OFFSET(INDIRECT("$A:$B"),0,MATCH(AA$1&amp;"_Verify",INDIRECT("$1:$1"),0)-1),2,0)
)</f>
        <v/>
      </c>
      <c r="AG21" t="str">
        <f>IF(ISBLANK($AA21),"",
IF(AND($B21&gt;=VLOOKUP($AA21,$AM:$AP,3,0),$B21&lt;=VLOOKUP($AA21,$AM:$AP,4,0)),"","슬롯타입이상"))</f>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v>
      </c>
      <c r="AK21" t="str">
        <f ca="1">IF(AI21&lt;&gt;1,"",
"{"""&amp;A$1&amp;""":"&amp;A21
&amp;","""&amp;B$1&amp;""":"&amp;B21
&amp;IF(LEN(Z21)=0,"",","""&amp;Z$1&amp;""":"""&amp;Z21&amp;"""")
&amp;IF(LEN(AB21)=0,"",","""&amp;AB$1&amp;""":"""&amp;AB21&amp;"""")
&amp;IF(LEN(AC21)=0,"",","""&amp;AC$1&amp;""":"&amp;AC21)
&amp;IF(LEN(AD21)=0,"",","""&amp;AD$1&amp;""":"""&amp;AD21&amp;"""")
&amp;IF(LEN(AE21)=0,"",","""&amp;AE$1&amp;""":"&amp;AE21)
&amp;IF(LEN(AF21)=0,"",","""&amp;AF$1&amp;""":"&amp;AF21)&amp;"}")</f>
        <v>{"dy":3,"sl":5}</v>
      </c>
      <c r="BJ21">
        <f ca="1">IF(VLOOKUP($BM21,[1]EquipTable!$1:$1048576,MATCH("업데이트순번",[1]EquipTable!$1:$1,0),0)&lt;=$BK$1,1,0)
*IF(MID(BM21,7,1)="4",0.1,1)</f>
        <v>1</v>
      </c>
      <c r="BK21">
        <f t="shared" ca="1" si="6"/>
        <v>1.3550135501355014E-2</v>
      </c>
      <c r="BL21">
        <f t="shared" ca="1" si="7"/>
        <v>0.19241192411924116</v>
      </c>
      <c r="BM21" t="str">
        <f ca="1">OFFSET([1]EquipTable!$A$1,ROW()-1,0)</f>
        <v>Equip1301</v>
      </c>
      <c r="BO21">
        <f ca="1">IF(VLOOKUP($BR21,[2]ActorTable!$1:$1048576,MATCH("업데이트순번",[2]ActorTable!$1:$1,0),0)&lt;=$BP$1,1,0)
*IF(MID(BR21,7,1)="2",0.1,1)</f>
        <v>1</v>
      </c>
      <c r="BP21">
        <f t="shared" ca="1" si="8"/>
        <v>3.8314176245210718E-2</v>
      </c>
      <c r="BQ21">
        <f t="shared" ca="1" si="9"/>
        <v>0.55172413793103436</v>
      </c>
      <c r="BR21" t="str">
        <f ca="1">OFFSET([2]ActorTable!$A$1,ROW()-1,0)</f>
        <v>Actor2120</v>
      </c>
      <c r="BS21" t="str">
        <f ca="1">VLOOKUP($BR21,[2]ActorTable!$1:$1048576,MATCH("이름참고",[2]ActorTable!$1:$1,0),0)</f>
        <v>바위엘리멘탈</v>
      </c>
    </row>
    <row r="22" spans="1:71">
      <c r="A22">
        <v>3</v>
      </c>
      <c r="B22">
        <v>6</v>
      </c>
      <c r="C22">
        <f t="shared" si="0"/>
        <v>0</v>
      </c>
      <c r="D22">
        <f t="shared" ca="1" si="3"/>
        <v>0.2028047801548194</v>
      </c>
      <c r="E22">
        <f t="shared" ca="1" si="3"/>
        <v>0.760703861441683</v>
      </c>
      <c r="F22">
        <f t="shared" ca="1" si="1"/>
        <v>0.72916264934734587</v>
      </c>
      <c r="G22">
        <f t="shared" ca="1" si="1"/>
        <v>0.67034819937302659</v>
      </c>
      <c r="H22">
        <f t="shared" ca="1" si="1"/>
        <v>0.31202035037571818</v>
      </c>
      <c r="I22">
        <f t="shared" ca="1" si="1"/>
        <v>0.81088963586437024</v>
      </c>
      <c r="L22" t="str">
        <f ca="1">IF(LEN(J22)&lt;&gt;0,J22,VLOOKUP(D22+$B22,$BG:$BH,MATCH($BH$1,$BG$1:$BH$1,0),1))</f>
        <v>삭제</v>
      </c>
      <c r="M22" t="str">
        <f ca="1">IF(LEN(K22)&lt;&gt;0,
  IF(LEN($J22)=0,"두 칸 모두 입력",
  IF($J22="지정 장비",K22,INDEX($BR:$BR,MATCH(K22,$BS:$BS,0)))),
IF($L22="삭제","삭제",
IF($L22="지정 장비",VLOOKUP($E22,$BL:$BM,MATCH($BM$1,$BL$1:$BM$1,0),1),
IF(OR($L22="캐릭터 상자 일반등급",$L22="캐릭터 상자 영웅등급"),"삭제",
IF(OR($L22="지정 캐릭터",$L22="지정 캐릭터 PP",$L22="지정 캐릭터 LBP1",$L22="지정 캐릭터 LBP2",$L22="지정 캐릭터 LBP3"),
  IF(AND(OR($B22=7,$B22=8),$L22=OFFSET($L22,-1,0)),OFFSET(M22,-1,0),VLOOKUP($E22,$BQ:$BR,MATCH($BR$1,$BQ$1:$BR$1,0),1)),
IF(OR($L22="안 지정 캐릭터 영웅등급",$L22="안 지정 캐릭터 PP 일반등급",$L22="안 지정 캐릭터 PP 영웅등급"),
  IF(AND(OR($B22=7,$B22=8),$L22=OFFSET($L22,-1,0)),OFFSET(M22,-1,0),INT($E22*100000)),
"그외없음"))))))</f>
        <v>삭제</v>
      </c>
      <c r="N22" t="str">
        <f ca="1">IF($L22="삭제","삭제",
IF(OR($L22="지정 장비",$L22="캐릭터 상자 일반등급",$L22="캐릭터 상자 영웅등급",$L22="지정 캐릭터",$L22="지정 캐릭터 LBP1",$L22="지정 캐릭터 LBP2",$L22="지정 캐릭터 LBP3",$L22="안 지정 캐릭터 영웅등급"),1,
IF($L22="지정 캐릭터 PP",
  IF(AND(OR($B22=7,$B22=8),$L22=OFFSET($L22,-1,0)),OFFSET(N22,-1,0),
    VLOOKUP($L22,$AM:$AY,MATCH($AU$1,$AM$1:$AY$1,0),0)+INT($E22*(VLOOKUP($L22,$AM:$AY,MATCH($AV$1,$AM$1:$AY$1,0),0)-VLOOKUP($L22,$AM:$AY,MATCH($AU$1,$AM$1:$AY$1,0),0)))),
IF(OR($L22="안 지정 캐릭터 PP 일반등급",$L22="안 지정 캐릭터 PP 영웅등급"),
  IF(AND(OR($B22=7,$B22=8),$L22=OFFSET($L22,-1,0)),OFFSET(N22,-1,0),
    VLOOKUP($L22,$AM:$AY,MATCH($AU$1,$AM$1:$AY$1,0),0)+INT($E22*(VLOOKUP($L22,$AM:$AY,MATCH($AV$1,$AM$1:$AY$1,0),0)-VLOOKUP($L22,$AM:$AY,MATCH($AU$1,$AM$1:$AY$1,0),0)))),
"그외없음"))))</f>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
IF($L22="안 지정 캐릭터 영웅등급",
  IF(AND(OR($B22=7,$B22=8),$L22=OFFSET($L22,-1,0)),OFFSET(P22,-1,0),
    VLOOKUP($L22,$AM:$AZ,MATCH($AY$1,$AM$1:$AZ$1,0),0)+INT($H22*(VLOOKUP($L22,$AM:$AZ,MATCH($AZ$1,$AM$1:$AZ$1,0),0)-VLOOKUP($L22,$AM:$AZ,MATCH($AY$1,$AM$1:$AZ$1,0),0)))),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
    ROUNDDOWN(VLOOKUP($M22,[1]EquipTable!$1:$1048576,MATCH("표준 GO pr Min",[1]EquipTable!$1:$1,0),0)+INT($I22*(VLOOKUP($M22,[1]EquipTable!$1:$1048576,MATCH("표준 GO pr Max",[1]EquipTable!$1:$1,0),0)-VLOOKUP($M22,[1]EquipTable!$1:$1048576,MATCH("표준 GO pr Min",[1]EquipTable!$1:$1,0),0))),-2)),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
IF($L22="안 지정 캐릭터 영웅등급",
  IF(AND(OR($B22=7,$B22=8),$L22=OFFSET($L22,-1,0)),OFFSET(Q22,-1,0),
    VLOOKUP($L22,$AM:$AZ,MATCH($AW$1,$AM$1:$AZ$1,0),0)+INT($I22*(VLOOKUP($L22,$AM:$AZ,MATCH($AX$1,$AM$1:$AZ$1,0),0)-VLOOKUP($L22,$AM:$AZ,MATCH($AW$1,$AM$1:$AZ$1,0),0)))),
IF($L22="지정 캐릭터 PP",
  IF(AND(OR($B22=7,$B22=8),$L22=OFFSET($L22,-1,0)),OFFSET(Q22,-1,0),
    INT($N22*(VLOOKUP($L22,$AM:$AZ,MATCH($AX$1,$AM$1:$AZ$1,0),0)+$I22*(VLOOKUP($L22,$AM:$AZ,MATCH($AY$1,$AM$1:$AZ$1,0),0)-VLOOKUP($L22,$AM:$AZ,MATCH($AX$1,$AM$1:$AZ$1,0),0))))),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4"/>
        <v>0</v>
      </c>
      <c r="Z22" t="str">
        <f ca="1">IF(ISBLANK(AA22),"",
VLOOKUP(AA22,OFFSET(INDIRECT("$A:$B"),0,MATCH(AA$1&amp;"_Verify",INDIRECT("$1:$1"),0)-1),2,0)
)</f>
        <v/>
      </c>
      <c r="AG22" t="str">
        <f>IF(ISBLANK($AA22),"",
IF(AND($B22&gt;=VLOOKUP($AA22,$AM:$AP,3,0),$B22&lt;=VLOOKUP($AA22,$AM:$AP,4,0)),"","슬롯타입이상"))</f>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v>
      </c>
      <c r="AK22" t="str">
        <f ca="1">IF(AI22&lt;&gt;1,"",
"{"""&amp;A$1&amp;""":"&amp;A22
&amp;","""&amp;B$1&amp;""":"&amp;B22
&amp;IF(LEN(Z22)=0,"",","""&amp;Z$1&amp;""":"""&amp;Z22&amp;"""")
&amp;IF(LEN(AB22)=0,"",","""&amp;AB$1&amp;""":"""&amp;AB22&amp;"""")
&amp;IF(LEN(AC22)=0,"",","""&amp;AC$1&amp;""":"&amp;AC22)
&amp;IF(LEN(AD22)=0,"",","""&amp;AD$1&amp;""":"""&amp;AD22&amp;"""")
&amp;IF(LEN(AE22)=0,"",","""&amp;AE$1&amp;""":"&amp;AE22)
&amp;IF(LEN(AF22)=0,"",","""&amp;AF$1&amp;""":"&amp;AF22)&amp;"}")</f>
        <v>{"dy":3,"sl":6}</v>
      </c>
      <c r="BJ22">
        <f ca="1">IF(VLOOKUP($BM22,[1]EquipTable!$1:$1048576,MATCH("업데이트순번",[1]EquipTable!$1:$1,0),0)&lt;=$BK$1,1,0)
*IF(MID(BM22,7,1)="4",0.1,1)</f>
        <v>1</v>
      </c>
      <c r="BK22">
        <f t="shared" ca="1" si="6"/>
        <v>1.3550135501355014E-2</v>
      </c>
      <c r="BL22">
        <f t="shared" ca="1" si="7"/>
        <v>0.20596205962059616</v>
      </c>
      <c r="BM22" t="str">
        <f ca="1">OFFSET([1]EquipTable!$A$1,ROW()-1,0)</f>
        <v>Equip1302</v>
      </c>
      <c r="BO22">
        <f ca="1">IF(VLOOKUP($BR22,[2]ActorTable!$1:$1048576,MATCH("업데이트순번",[2]ActorTable!$1:$1,0),0)&lt;=$BP$1,1,0)
*IF(MID(BR22,7,1)="2",0.1,1)</f>
        <v>1</v>
      </c>
      <c r="BP22">
        <f t="shared" ca="1" si="8"/>
        <v>3.8314176245210718E-2</v>
      </c>
      <c r="BQ22">
        <f t="shared" ca="1" si="9"/>
        <v>0.59003831417624508</v>
      </c>
      <c r="BR22" t="str">
        <f ca="1">OFFSET([2]ActorTable!$A$1,ROW()-1,0)</f>
        <v>Actor3021</v>
      </c>
      <c r="BS22" t="str">
        <f ca="1">VLOOKUP($BR22,[2]ActorTable!$1:$1048576,MATCH("이름참고",[2]ActorTable!$1:$1,0),0)</f>
        <v>솔져</v>
      </c>
    </row>
    <row r="23" spans="1:71">
      <c r="A23">
        <v>4</v>
      </c>
      <c r="B23">
        <v>0</v>
      </c>
      <c r="C23">
        <f t="shared" si="0"/>
        <v>0</v>
      </c>
      <c r="D23">
        <f t="shared" ca="1" si="3"/>
        <v>0.60453196293895117</v>
      </c>
      <c r="E23">
        <f t="shared" ca="1" si="3"/>
        <v>0.79150858041390759</v>
      </c>
      <c r="F23">
        <f t="shared" ca="1" si="1"/>
        <v>0.60145999927245097</v>
      </c>
      <c r="G23">
        <f t="shared" ca="1" si="1"/>
        <v>0.59193607126901804</v>
      </c>
      <c r="H23">
        <f t="shared" ca="1" si="1"/>
        <v>0.88647599209131245</v>
      </c>
      <c r="I23">
        <f t="shared" ca="1" si="1"/>
        <v>0.85881366748352461</v>
      </c>
      <c r="L23" t="str">
        <f ca="1">IF(LEN(J23)&lt;&gt;0,J23,VLOOKUP(D23+$B23,$BG:$BH,MATCH($BH$1,$BG$1:$BH$1,0),1))</f>
        <v>지정 장비</v>
      </c>
      <c r="M23" t="str">
        <f ca="1">IF(LEN(K23)&lt;&gt;0,
  IF(LEN($J23)=0,"두 칸 모두 입력",
  IF($J23="지정 장비",K23,INDEX($BR:$BR,MATCH(K23,$BS:$BS,0)))),
IF($L23="삭제","삭제",
IF($L23="지정 장비",VLOOKUP($E23,$BL:$BM,MATCH($BM$1,$BL$1:$BM$1,0),1),
IF(OR($L23="캐릭터 상자 일반등급",$L23="캐릭터 상자 영웅등급"),"삭제",
IF(OR($L23="지정 캐릭터",$L23="지정 캐릭터 PP",$L23="지정 캐릭터 LBP1",$L23="지정 캐릭터 LBP2",$L23="지정 캐릭터 LBP3"),
  IF(AND(OR($B23=7,$B23=8),$L23=OFFSET($L23,-1,0)),OFFSET(M23,-1,0),VLOOKUP($E23,$BQ:$BR,MATCH($BR$1,$BQ$1:$BR$1,0),1)),
IF(OR($L23="안 지정 캐릭터 영웅등급",$L23="안 지정 캐릭터 PP 일반등급",$L23="안 지정 캐릭터 PP 영웅등급"),
  IF(AND(OR($B23=7,$B23=8),$L23=OFFSET($L23,-1,0)),OFFSET(M23,-1,0),INT($E23*100000)),
"그외없음"))))))</f>
        <v>Equip7002</v>
      </c>
      <c r="N23">
        <f ca="1">IF($L23="삭제","삭제",
IF(OR($L23="지정 장비",$L23="캐릭터 상자 일반등급",$L23="캐릭터 상자 영웅등급",$L23="지정 캐릭터",$L23="지정 캐릭터 LBP1",$L23="지정 캐릭터 LBP2",$L23="지정 캐릭터 LBP3",$L23="안 지정 캐릭터 영웅등급"),1,
IF($L23="지정 캐릭터 PP",
  IF(AND(OR($B23=7,$B23=8),$L23=OFFSET($L23,-1,0)),OFFSET(N23,-1,0),
    VLOOKUP($L23,$AM:$AY,MATCH($AU$1,$AM$1:$AY$1,0),0)+INT($E23*(VLOOKUP($L23,$AM:$AY,MATCH($AV$1,$AM$1:$AY$1,0),0)-VLOOKUP($L23,$AM:$AY,MATCH($AU$1,$AM$1:$AY$1,0),0)))),
IF(OR($L23="안 지정 캐릭터 PP 일반등급",$L23="안 지정 캐릭터 PP 영웅등급"),
  IF(AND(OR($B23=7,$B23=8),$L23=OFFSET($L23,-1,0)),OFFSET(N23,-1,0),
    VLOOKUP($L23,$AM:$AY,MATCH($AU$1,$AM$1:$AY$1,0),0)+INT($E23*(VLOOKUP($L23,$AM:$AY,MATCH($AV$1,$AM$1:$AY$1,0),0)-VLOOKUP($L23,$AM:$AY,MATCH($AU$1,$AM$1:$AY$1,0),0)))),
"그외없음"))))</f>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GO</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
IF($L23="안 지정 캐릭터 영웅등급",
  IF(AND(OR($B23=7,$B23=8),$L23=OFFSET($L23,-1,0)),OFFSET(P23,-1,0),
    VLOOKUP($L23,$AM:$AZ,MATCH($AY$1,$AM$1:$AZ$1,0),0)+INT($H23*(VLOOKUP($L23,$AM:$AZ,MATCH($AZ$1,$AM$1:$AZ$1,0),0)-VLOOKUP($L23,$AM:$AZ,MATCH($AY$1,$AM$1:$AZ$1,0),0)))),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
    ROUNDDOWN(VLOOKUP($M23,[1]EquipTable!$1:$1048576,MATCH("표준 GO pr Min",[1]EquipTable!$1:$1,0),0)+INT($I23*(VLOOKUP($M23,[1]EquipTable!$1:$1048576,MATCH("표준 GO pr Max",[1]EquipTable!$1:$1,0),0)-VLOOKUP($M23,[1]EquipTable!$1:$1048576,MATCH("표준 GO pr Min",[1]EquipTable!$1:$1,0),0))),-2)),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
IF($L23="안 지정 캐릭터 영웅등급",
  IF(AND(OR($B23=7,$B23=8),$L23=OFFSET($L23,-1,0)),OFFSET(Q23,-1,0),
    VLOOKUP($L23,$AM:$AZ,MATCH($AW$1,$AM$1:$AZ$1,0),0)+INT($I23*(VLOOKUP($L23,$AM:$AZ,MATCH($AX$1,$AM$1:$AZ$1,0),0)-VLOOKUP($L23,$AM:$AZ,MATCH($AW$1,$AM$1:$AZ$1,0),0)))),
IF($L23="지정 캐릭터 PP",
  IF(AND(OR($B23=7,$B23=8),$L23=OFFSET($L23,-1,0)),OFFSET(Q23,-1,0),
    INT($N23*(VLOOKUP($L23,$AM:$AZ,MATCH($AX$1,$AM$1:$AZ$1,0),0)+$I23*(VLOOKUP($L23,$AM:$AZ,MATCH($AY$1,$AM$1:$AZ$1,0),0)-VLOOKUP($L23,$AM:$AZ,MATCH($AX$1,$AM$1:$AZ$1,0),0))))),
IF(OR($L23="안 지정 캐릭터 PP 일반등급",$L23="안 지정 캐릭터 PP 영웅등급"),
  IF(AND(OR($B23=7,$B23=8),$L23=OFFSET($L23,-1,0)),OFFSET(Q23,-1,0),
    $N23*VLOOKUP($L23,$AM:$AZ,MATCH($AW$1,$AM$1:$AZ$1,0),0)),
"그외없음")))))))</f>
        <v>5000</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4"/>
        <v>0</v>
      </c>
      <c r="T23" t="s">
        <v>93</v>
      </c>
      <c r="U23" t="s">
        <v>217</v>
      </c>
      <c r="V23">
        <v>1</v>
      </c>
      <c r="W23" t="s">
        <v>149</v>
      </c>
      <c r="Y23">
        <v>15</v>
      </c>
      <c r="Z23" t="str">
        <f ca="1">IF(ISBLANK(AA23),"",
VLOOKUP(AA23,OFFSET(INDIRECT("$A:$B"),0,MATCH(AA$1&amp;"_Verify",INDIRECT("$1:$1"),0)-1),2,0)
)</f>
        <v>fe</v>
      </c>
      <c r="AA23" t="s">
        <v>93</v>
      </c>
      <c r="AB23" t="s">
        <v>217</v>
      </c>
      <c r="AC23">
        <v>1</v>
      </c>
      <c r="AD23" t="s">
        <v>149</v>
      </c>
      <c r="AF23">
        <v>15</v>
      </c>
      <c r="AG23" t="str">
        <f>IF(ISBLANK($AA23),"",
IF(AND($B23&gt;=VLOOKUP($AA23,$AM:$AP,3,0),$B23&lt;=VLOOKUP($AA23,$AM:$AP,4,0)),"","슬롯타입이상"))</f>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광학입자포</v>
      </c>
      <c r="AI23">
        <v>1</v>
      </c>
      <c r="AJ2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v>
      </c>
      <c r="AK23" t="str">
        <f ca="1">IF(AI23&lt;&gt;1,"",
"{"""&amp;A$1&amp;""":"&amp;A23
&amp;","""&amp;B$1&amp;""":"&amp;B23
&amp;IF(LEN(Z23)=0,"",","""&amp;Z$1&amp;""":"""&amp;Z23&amp;"""")
&amp;IF(LEN(AB23)=0,"",","""&amp;AB$1&amp;""":"""&amp;AB23&amp;"""")
&amp;IF(LEN(AC23)=0,"",","""&amp;AC$1&amp;""":"&amp;AC23)
&amp;IF(LEN(AD23)=0,"",","""&amp;AD$1&amp;""":"""&amp;AD23&amp;"""")
&amp;IF(LEN(AE23)=0,"",","""&amp;AE$1&amp;""":"&amp;AE23)
&amp;IF(LEN(AF23)=0,"",","""&amp;AF$1&amp;""":"&amp;AF23)&amp;"}")</f>
        <v>{"dy":4,"sl":0,"tp":"fe","vl":"Equip6301","cn":1,"pt":"DI","pr":15}</v>
      </c>
      <c r="BJ23">
        <f ca="1">IF(VLOOKUP($BM23,[1]EquipTable!$1:$1048576,MATCH("업데이트순번",[1]EquipTable!$1:$1,0),0)&lt;=$BK$1,1,0)
*IF(MID(BM23,7,1)="4",0.1,1)</f>
        <v>0.1</v>
      </c>
      <c r="BK23">
        <f t="shared" ca="1" si="6"/>
        <v>1.3550135501355016E-3</v>
      </c>
      <c r="BL23">
        <f t="shared" ca="1" si="7"/>
        <v>0.21951219512195116</v>
      </c>
      <c r="BM23" t="str">
        <f ca="1">OFFSET([1]EquipTable!$A$1,ROW()-1,0)</f>
        <v>Equip1401</v>
      </c>
      <c r="BO23">
        <f ca="1">IF(VLOOKUP($BR23,[2]ActorTable!$1:$1048576,MATCH("업데이트순번",[2]ActorTable!$1:$1,0),0)&lt;=$BP$1,1,0)
*IF(MID(BR23,7,1)="2",0.1,1)</f>
        <v>1</v>
      </c>
      <c r="BP23">
        <f t="shared" ca="1" si="8"/>
        <v>3.8314176245210718E-2</v>
      </c>
      <c r="BQ23">
        <f t="shared" ca="1" si="9"/>
        <v>0.6283524904214558</v>
      </c>
      <c r="BR23" t="str">
        <f ca="1">OFFSET([2]ActorTable!$A$1,ROW()-1,0)</f>
        <v>Actor3022</v>
      </c>
      <c r="BS23" t="str">
        <f ca="1">VLOOKUP($BR23,[2]ActorTable!$1:$1048576,MATCH("이름참고",[2]ActorTable!$1:$1,0),0)</f>
        <v>듀얼워리어</v>
      </c>
    </row>
    <row r="24" spans="1:71">
      <c r="A24">
        <v>4</v>
      </c>
      <c r="B24">
        <v>1</v>
      </c>
      <c r="C24">
        <f t="shared" si="0"/>
        <v>0</v>
      </c>
      <c r="D24">
        <f t="shared" ca="1" si="3"/>
        <v>0.61994838956064402</v>
      </c>
      <c r="E24">
        <f t="shared" ca="1" si="3"/>
        <v>0.86041436355497036</v>
      </c>
      <c r="F24">
        <f t="shared" ca="1" si="1"/>
        <v>0.88806093663811536</v>
      </c>
      <c r="G24">
        <f t="shared" ca="1" si="1"/>
        <v>0.43243527953019978</v>
      </c>
      <c r="H24">
        <f t="shared" ca="1" si="1"/>
        <v>0.82614632161151558</v>
      </c>
      <c r="I24">
        <f t="shared" ca="1" si="1"/>
        <v>6.057370281316099E-2</v>
      </c>
      <c r="L24" t="str">
        <f ca="1">IF(LEN(J24)&lt;&gt;0,J24,VLOOKUP(D24+$B24,$BG:$BH,MATCH($BH$1,$BG$1:$BH$1,0),1))</f>
        <v>지정 장비</v>
      </c>
      <c r="M24" t="str">
        <f ca="1">IF(LEN(K24)&lt;&gt;0,
  IF(LEN($J24)=0,"두 칸 모두 입력",
  IF($J24="지정 장비",K24,INDEX($BR:$BR,MATCH(K24,$BS:$BS,0)))),
IF($L24="삭제","삭제",
IF($L24="지정 장비",VLOOKUP($E24,$BL:$BM,MATCH($BM$1,$BL$1:$BM$1,0),1),
IF(OR($L24="캐릭터 상자 일반등급",$L24="캐릭터 상자 영웅등급"),"삭제",
IF(OR($L24="지정 캐릭터",$L24="지정 캐릭터 PP",$L24="지정 캐릭터 LBP1",$L24="지정 캐릭터 LBP2",$L24="지정 캐릭터 LBP3"),
  IF(AND(OR($B24=7,$B24=8),$L24=OFFSET($L24,-1,0)),OFFSET(M24,-1,0),VLOOKUP($E24,$BQ:$BR,MATCH($BR$1,$BQ$1:$BR$1,0),1)),
IF(OR($L24="안 지정 캐릭터 영웅등급",$L24="안 지정 캐릭터 PP 일반등급",$L24="안 지정 캐릭터 PP 영웅등급"),
  IF(AND(OR($B24=7,$B24=8),$L24=OFFSET($L24,-1,0)),OFFSET(M24,-1,0),INT($E24*100000)),
"그외없음"))))))</f>
        <v>Equip7301</v>
      </c>
      <c r="N24">
        <f ca="1">IF($L24="삭제","삭제",
IF(OR($L24="지정 장비",$L24="캐릭터 상자 일반등급",$L24="캐릭터 상자 영웅등급",$L24="지정 캐릭터",$L24="지정 캐릭터 LBP1",$L24="지정 캐릭터 LBP2",$L24="지정 캐릭터 LBP3",$L24="안 지정 캐릭터 영웅등급"),1,
IF($L24="지정 캐릭터 PP",
  IF(AND(OR($B24=7,$B24=8),$L24=OFFSET($L24,-1,0)),OFFSET(N24,-1,0),
    VLOOKUP($L24,$AM:$AY,MATCH($AU$1,$AM$1:$AY$1,0),0)+INT($E24*(VLOOKUP($L24,$AM:$AY,MATCH($AV$1,$AM$1:$AY$1,0),0)-VLOOKUP($L24,$AM:$AY,MATCH($AU$1,$AM$1:$AY$1,0),0)))),
IF(OR($L24="안 지정 캐릭터 PP 일반등급",$L24="안 지정 캐릭터 PP 영웅등급"),
  IF(AND(OR($B24=7,$B24=8),$L24=OFFSET($L24,-1,0)),OFFSET(N24,-1,0),
    VLOOKUP($L24,$AM:$AY,MATCH($AU$1,$AM$1:$AY$1,0),0)+INT($E24*(VLOOKUP($L24,$AM:$AY,MATCH($AV$1,$AM$1:$AY$1,0),0)-VLOOKUP($L24,$AM:$AY,MATCH($AU$1,$AM$1:$AY$1,0),0)))),
"그외없음"))))</f>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
IF($L24="안 지정 캐릭터 영웅등급",
  IF(AND(OR($B24=7,$B24=8),$L24=OFFSET($L24,-1,0)),OFFSET(P24,-1,0),
    VLOOKUP($L24,$AM:$AZ,MATCH($AY$1,$AM$1:$AZ$1,0),0)+INT($H24*(VLOOKUP($L24,$AM:$AZ,MATCH($AZ$1,$AM$1:$AZ$1,0),0)-VLOOKUP($L24,$AM:$AZ,MATCH($AY$1,$AM$1:$AZ$1,0),0)))),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
    ROUNDDOWN(VLOOKUP($M24,[1]EquipTable!$1:$1048576,MATCH("표준 GO pr Min",[1]EquipTable!$1:$1,0),0)+INT($I24*(VLOOKUP($M24,[1]EquipTable!$1:$1048576,MATCH("표준 GO pr Max",[1]EquipTable!$1:$1,0),0)-VLOOKUP($M24,[1]EquipTable!$1:$1048576,MATCH("표준 GO pr Min",[1]EquipTable!$1:$1,0),0))),-2)),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
IF($L24="안 지정 캐릭터 영웅등급",
  IF(AND(OR($B24=7,$B24=8),$L24=OFFSET($L24,-1,0)),OFFSET(Q24,-1,0),
    VLOOKUP($L24,$AM:$AZ,MATCH($AW$1,$AM$1:$AZ$1,0),0)+INT($I24*(VLOOKUP($L24,$AM:$AZ,MATCH($AX$1,$AM$1:$AZ$1,0),0)-VLOOKUP($L24,$AM:$AZ,MATCH($AW$1,$AM$1:$AZ$1,0),0)))),
IF($L24="지정 캐릭터 PP",
  IF(AND(OR($B24=7,$B24=8),$L24=OFFSET($L24,-1,0)),OFFSET(Q24,-1,0),
    INT($N24*(VLOOKUP($L24,$AM:$AZ,MATCH($AX$1,$AM$1:$AZ$1,0),0)+$I24*(VLOOKUP($L24,$AM:$AZ,MATCH($AY$1,$AM$1:$AZ$1,0),0)-VLOOKUP($L24,$AM:$AZ,MATCH($AX$1,$AM$1:$AZ$1,0),0))))),
IF(OR($L24="안 지정 캐릭터 PP 일반등급",$L24="안 지정 캐릭터 PP 영웅등급"),
  IF(AND(OR($B24=7,$B24=8),$L24=OFFSET($L24,-1,0)),OFFSET(Q24,-1,0),
    $N24*VLOOKUP($L24,$AM:$AZ,MATCH($AW$1,$AM$1:$AZ$1,0),0)),
"그외없음")))))))</f>
        <v>15</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4"/>
        <v>0</v>
      </c>
      <c r="T24" t="s">
        <v>93</v>
      </c>
      <c r="U24" t="s">
        <v>210</v>
      </c>
      <c r="V24">
        <v>1</v>
      </c>
      <c r="W24" t="s">
        <v>149</v>
      </c>
      <c r="Y24">
        <v>6</v>
      </c>
      <c r="Z24" t="str">
        <f ca="1">IF(ISBLANK(AA24),"",
VLOOKUP(AA24,OFFSET(INDIRECT("$A:$B"),0,MATCH(AA$1&amp;"_Verify",INDIRECT("$1:$1"),0)-1),2,0)
)</f>
        <v>fe</v>
      </c>
      <c r="AA24" t="s">
        <v>93</v>
      </c>
      <c r="AB24" t="s">
        <v>210</v>
      </c>
      <c r="AC24">
        <v>1</v>
      </c>
      <c r="AD24" t="s">
        <v>149</v>
      </c>
      <c r="AF24">
        <v>6</v>
      </c>
      <c r="AG24" t="str">
        <f>IF(ISBLANK($AA24),"",
IF(AND($B24&gt;=VLOOKUP($AA24,$AM:$AP,3,0),$B24&lt;=VLOOKUP($AA24,$AM:$AP,4,0)),"","슬롯타입이상"))</f>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흘러내리는 빛의 지팡이</v>
      </c>
      <c r="AI24">
        <v>1</v>
      </c>
      <c r="AJ2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v>
      </c>
      <c r="AK24" t="str">
        <f ca="1">IF(AI24&lt;&gt;1,"",
"{"""&amp;A$1&amp;""":"&amp;A24
&amp;","""&amp;B$1&amp;""":"&amp;B24
&amp;IF(LEN(Z24)=0,"",","""&amp;Z$1&amp;""":"""&amp;Z24&amp;"""")
&amp;IF(LEN(AB24)=0,"",","""&amp;AB$1&amp;""":"""&amp;AB24&amp;"""")
&amp;IF(LEN(AC24)=0,"",","""&amp;AC$1&amp;""":"&amp;AC24)
&amp;IF(LEN(AD24)=0,"",","""&amp;AD$1&amp;""":"""&amp;AD24&amp;"""")
&amp;IF(LEN(AE24)=0,"",","""&amp;AE$1&amp;""":"&amp;AE24)
&amp;IF(LEN(AF24)=0,"",","""&amp;AF$1&amp;""":"&amp;AF24)&amp;"}")</f>
        <v>{"dy":4,"sl":1,"tp":"fe","vl":"Equip3202","cn":1,"pt":"DI","pr":6}</v>
      </c>
      <c r="BJ24">
        <f ca="1">IF(VLOOKUP($BM24,[1]EquipTable!$1:$1048576,MATCH("업데이트순번",[1]EquipTable!$1:$1,0),0)&lt;=$BK$1,1,0)
*IF(MID(BM24,7,1)="4",0.1,1)</f>
        <v>0.1</v>
      </c>
      <c r="BK24">
        <f t="shared" ca="1" si="6"/>
        <v>1.3550135501355016E-3</v>
      </c>
      <c r="BL24">
        <f t="shared" ca="1" si="7"/>
        <v>0.22086720867208667</v>
      </c>
      <c r="BM24" t="str">
        <f ca="1">OFFSET([1]EquipTable!$A$1,ROW()-1,0)</f>
        <v>Equip1402</v>
      </c>
      <c r="BO24">
        <f ca="1">IF(VLOOKUP($BR24,[2]ActorTable!$1:$1048576,MATCH("업데이트순번",[2]ActorTable!$1:$1,0),0)&lt;=$BP$1,1,0)
*IF(MID(BR24,7,1)="2",0.1,1)</f>
        <v>0</v>
      </c>
      <c r="BP24">
        <f t="shared" ca="1" si="8"/>
        <v>0</v>
      </c>
      <c r="BQ24">
        <f t="shared" ca="1" si="9"/>
        <v>0.66666666666666652</v>
      </c>
      <c r="BR24" t="str">
        <f ca="1">OFFSET([2]ActorTable!$A$1,ROW()-1,0)</f>
        <v>Actor9923</v>
      </c>
      <c r="BS24" t="str">
        <f ca="1">VLOOKUP($BR24,[2]ActorTable!$1:$1048576,MATCH("이름참고",[2]ActorTable!$1:$1,0),0)</f>
        <v>스트링없음</v>
      </c>
    </row>
    <row r="25" spans="1:71">
      <c r="A25">
        <v>4</v>
      </c>
      <c r="B25">
        <v>2</v>
      </c>
      <c r="C25">
        <f t="shared" si="0"/>
        <v>0</v>
      </c>
      <c r="D25">
        <f t="shared" ca="1" si="3"/>
        <v>0.38387646891010319</v>
      </c>
      <c r="E25">
        <f t="shared" ca="1" si="3"/>
        <v>0.40990552384160039</v>
      </c>
      <c r="F25">
        <f t="shared" ca="1" si="1"/>
        <v>0.96968968564720492</v>
      </c>
      <c r="G25">
        <f t="shared" ca="1" si="1"/>
        <v>0.9365105277728959</v>
      </c>
      <c r="H25">
        <f t="shared" ca="1" si="1"/>
        <v>0.87197369196619634</v>
      </c>
      <c r="I25">
        <f t="shared" ca="1" si="1"/>
        <v>0.26106926011875087</v>
      </c>
      <c r="L25" t="str">
        <f ca="1">IF(LEN(J25)&lt;&gt;0,J25,VLOOKUP(D25+$B25,$BG:$BH,MATCH($BH$1,$BG$1:$BH$1,0),1))</f>
        <v>안 지정 캐릭터 PP 영웅등급</v>
      </c>
      <c r="M25">
        <f ca="1">IF(LEN(K25)&lt;&gt;0,
  IF(LEN($J25)=0,"두 칸 모두 입력",
  IF($J25="지정 장비",K25,INDEX($BR:$BR,MATCH(K25,$BS:$BS,0)))),
IF($L25="삭제","삭제",
IF($L25="지정 장비",VLOOKUP($E25,$BL:$BM,MATCH($BM$1,$BL$1:$BM$1,0),1),
IF(OR($L25="캐릭터 상자 일반등급",$L25="캐릭터 상자 영웅등급"),"삭제",
IF(OR($L25="지정 캐릭터",$L25="지정 캐릭터 PP",$L25="지정 캐릭터 LBP1",$L25="지정 캐릭터 LBP2",$L25="지정 캐릭터 LBP3"),
  IF(AND(OR($B25=7,$B25=8),$L25=OFFSET($L25,-1,0)),OFFSET(M25,-1,0),VLOOKUP($E25,$BQ:$BR,MATCH($BR$1,$BQ$1:$BR$1,0),1)),
IF(OR($L25="안 지정 캐릭터 영웅등급",$L25="안 지정 캐릭터 PP 일반등급",$L25="안 지정 캐릭터 PP 영웅등급"),
  IF(AND(OR($B25=7,$B25=8),$L25=OFFSET($L25,-1,0)),OFFSET(M25,-1,0),INT($E25*100000)),
"그외없음"))))))</f>
        <v>40990</v>
      </c>
      <c r="N25">
        <f ca="1">IF($L25="삭제","삭제",
IF(OR($L25="지정 장비",$L25="캐릭터 상자 일반등급",$L25="캐릭터 상자 영웅등급",$L25="지정 캐릭터",$L25="지정 캐릭터 LBP1",$L25="지정 캐릭터 LBP2",$L25="지정 캐릭터 LBP3",$L25="안 지정 캐릭터 영웅등급"),1,
IF($L25="지정 캐릭터 PP",
  IF(AND(OR($B25=7,$B25=8),$L25=OFFSET($L25,-1,0)),OFFSET(N25,-1,0),
    VLOOKUP($L25,$AM:$AY,MATCH($AU$1,$AM$1:$AY$1,0),0)+INT($E25*(VLOOKUP($L25,$AM:$AY,MATCH($AV$1,$AM$1:$AY$1,0),0)-VLOOKUP($L25,$AM:$AY,MATCH($AU$1,$AM$1:$AY$1,0),0)))),
IF(OR($L25="안 지정 캐릭터 PP 일반등급",$L25="안 지정 캐릭터 PP 영웅등급"),
  IF(AND(OR($B25=7,$B25=8),$L25=OFFSET($L25,-1,0)),OFFSET(N25,-1,0),
    VLOOKUP($L25,$AM:$AY,MATCH($AU$1,$AM$1:$AY$1,0),0)+INT($E25*(VLOOKUP($L25,$AM:$AY,MATCH($AV$1,$AM$1:$AY$1,0),0)-VLOOKUP($L25,$AM:$AY,MATCH($AU$1,$AM$1:$AY$1,0),0)))),
"그외없음"))))</f>
        <v>19</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
IF($L25="안 지정 캐릭터 영웅등급",
  IF(AND(OR($B25=7,$B25=8),$L25=OFFSET($L25,-1,0)),OFFSET(P25,-1,0),
    VLOOKUP($L25,$AM:$AZ,MATCH($AY$1,$AM$1:$AZ$1,0),0)+INT($H25*(VLOOKUP($L25,$AM:$AZ,MATCH($AZ$1,$AM$1:$AZ$1,0),0)-VLOOKUP($L25,$AM:$AZ,MATCH($AY$1,$AM$1:$AZ$1,0),0)))),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
    ROUNDDOWN(VLOOKUP($M25,[1]EquipTable!$1:$1048576,MATCH("표준 GO pr Min",[1]EquipTable!$1:$1,0),0)+INT($I25*(VLOOKUP($M25,[1]EquipTable!$1:$1048576,MATCH("표준 GO pr Max",[1]EquipTable!$1:$1,0),0)-VLOOKUP($M25,[1]EquipTable!$1:$1048576,MATCH("표준 GO pr Min",[1]EquipTable!$1:$1,0),0))),-2)),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
IF($L25="안 지정 캐릭터 영웅등급",
  IF(AND(OR($B25=7,$B25=8),$L25=OFFSET($L25,-1,0)),OFFSET(Q25,-1,0),
    VLOOKUP($L25,$AM:$AZ,MATCH($AW$1,$AM$1:$AZ$1,0),0)+INT($I25*(VLOOKUP($L25,$AM:$AZ,MATCH($AX$1,$AM$1:$AZ$1,0),0)-VLOOKUP($L25,$AM:$AZ,MATCH($AW$1,$AM$1:$AZ$1,0),0)))),
IF($L25="지정 캐릭터 PP",
  IF(AND(OR($B25=7,$B25=8),$L25=OFFSET($L25,-1,0)),OFFSET(Q25,-1,0),
    INT($N25*(VLOOKUP($L25,$AM:$AZ,MATCH($AX$1,$AM$1:$AZ$1,0),0)+$I25*(VLOOKUP($L25,$AM:$AZ,MATCH($AY$1,$AM$1:$AZ$1,0),0)-VLOOKUP($L25,$AM:$AZ,MATCH($AX$1,$AM$1:$AZ$1,0),0))))),
IF(OR($L25="안 지정 캐릭터 PP 일반등급",$L25="안 지정 캐릭터 PP 영웅등급"),
  IF(AND(OR($B25=7,$B25=8),$L25=OFFSET($L25,-1,0)),OFFSET(Q25,-1,0),
    $N25*VLOOKUP($L25,$AM:$AZ,MATCH($AW$1,$AM$1:$AZ$1,0),0)),
"그외없음")))))))</f>
        <v>1900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4"/>
        <v>0</v>
      </c>
      <c r="T25" t="s">
        <v>102</v>
      </c>
      <c r="U25">
        <v>36856</v>
      </c>
      <c r="V25">
        <v>18</v>
      </c>
      <c r="W25" t="s">
        <v>145</v>
      </c>
      <c r="Y25">
        <v>1800</v>
      </c>
      <c r="Z25" t="str">
        <f ca="1">IF(ISBLANK(AA25),"",
VLOOKUP(AA25,OFFSET(INDIRECT("$A:$B"),0,MATCH(AA$1&amp;"_Verify",INDIRECT("$1:$1"),0)-1),2,0)
)</f>
        <v>uph</v>
      </c>
      <c r="AA25" t="s">
        <v>102</v>
      </c>
      <c r="AB25">
        <v>36856</v>
      </c>
      <c r="AC25">
        <v>18</v>
      </c>
      <c r="AD25" t="s">
        <v>145</v>
      </c>
      <c r="AF25">
        <v>1800</v>
      </c>
      <c r="AG25" t="str">
        <f>IF(ISBLANK($AA25),"",
IF(AND($B25&gt;=VLOOKUP($AA25,$AM:$AP,3,0),$B25&lt;=VLOOKUP($AA25,$AM:$AP,4,0)),"","슬롯타입이상"))</f>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v>
      </c>
      <c r="AK25" t="str">
        <f ca="1">IF(AI25&lt;&gt;1,"",
"{"""&amp;A$1&amp;""":"&amp;A25
&amp;","""&amp;B$1&amp;""":"&amp;B25
&amp;IF(LEN(Z25)=0,"",","""&amp;Z$1&amp;""":"""&amp;Z25&amp;"""")
&amp;IF(LEN(AB25)=0,"",","""&amp;AB$1&amp;""":"""&amp;AB25&amp;"""")
&amp;IF(LEN(AC25)=0,"",","""&amp;AC$1&amp;""":"&amp;AC25)
&amp;IF(LEN(AD25)=0,"",","""&amp;AD$1&amp;""":"""&amp;AD25&amp;"""")
&amp;IF(LEN(AE25)=0,"",","""&amp;AE$1&amp;""":"&amp;AE25)
&amp;IF(LEN(AF25)=0,"",","""&amp;AF$1&amp;""":"&amp;AF25)&amp;"}")</f>
        <v>{"dy":4,"sl":2,"tp":"uph","vl":"36856","cn":18,"pt":"GO","pr":1800}</v>
      </c>
      <c r="BJ25">
        <f ca="1">IF(VLOOKUP($BM25,[1]EquipTable!$1:$1048576,MATCH("업데이트순번",[1]EquipTable!$1:$1,0),0)&lt;=$BK$1,1,0)
*IF(MID(BM25,7,1)="4",0.1,1)</f>
        <v>0</v>
      </c>
      <c r="BK25">
        <f t="shared" ca="1" si="6"/>
        <v>0</v>
      </c>
      <c r="BL25">
        <f t="shared" ca="1" si="7"/>
        <v>0.22222222222222218</v>
      </c>
      <c r="BM25" t="str">
        <f ca="1">OFFSET([1]EquipTable!$A$1,ROW()-1,0)</f>
        <v>Equip1403</v>
      </c>
      <c r="BO25">
        <f ca="1">IF(VLOOKUP($BR25,[2]ActorTable!$1:$1048576,MATCH("업데이트순번",[2]ActorTable!$1:$1,0),0)&lt;=$BP$1,1,0)
*IF(MID(BR25,7,1)="2",0.1,1)</f>
        <v>1</v>
      </c>
      <c r="BP25">
        <f t="shared" ca="1" si="8"/>
        <v>3.8314176245210718E-2</v>
      </c>
      <c r="BQ25">
        <f t="shared" ca="1" si="9"/>
        <v>0.66666666666666652</v>
      </c>
      <c r="BR25" t="str">
        <f ca="1">OFFSET([2]ActorTable!$A$1,ROW()-1,0)</f>
        <v>Actor0024</v>
      </c>
      <c r="BS25" t="str">
        <f ca="1">VLOOKUP($BR25,[2]ActorTable!$1:$1048576,MATCH("이름참고",[2]ActorTable!$1:$1,0),0)</f>
        <v>글로리아머</v>
      </c>
    </row>
    <row r="26" spans="1:71">
      <c r="A26">
        <v>4</v>
      </c>
      <c r="B26">
        <v>3</v>
      </c>
      <c r="C26">
        <f t="shared" si="0"/>
        <v>0</v>
      </c>
      <c r="D26">
        <f t="shared" ca="1" si="3"/>
        <v>0.1718518653251031</v>
      </c>
      <c r="E26">
        <f t="shared" ca="1" si="3"/>
        <v>0.98286907221347208</v>
      </c>
      <c r="F26">
        <f t="shared" ca="1" si="1"/>
        <v>0.93786404828053194</v>
      </c>
      <c r="G26">
        <f t="shared" ca="1" si="1"/>
        <v>0.67904303440846125</v>
      </c>
      <c r="H26">
        <f t="shared" ca="1" si="1"/>
        <v>0.66091420484993924</v>
      </c>
      <c r="I26">
        <f t="shared" ca="1" si="1"/>
        <v>0.79970953211657581</v>
      </c>
      <c r="L26" t="str">
        <f ca="1">IF(LEN(J26)&lt;&gt;0,J26,VLOOKUP(D26+$B26,$BG:$BH,MATCH($BH$1,$BG$1:$BH$1,0),1))</f>
        <v>안 지정 캐릭터 PP 영웅등급</v>
      </c>
      <c r="M26">
        <f ca="1">IF(LEN(K26)&lt;&gt;0,
  IF(LEN($J26)=0,"두 칸 모두 입력",
  IF($J26="지정 장비",K26,INDEX($BR:$BR,MATCH(K26,$BS:$BS,0)))),
IF($L26="삭제","삭제",
IF($L26="지정 장비",VLOOKUP($E26,$BL:$BM,MATCH($BM$1,$BL$1:$BM$1,0),1),
IF(OR($L26="캐릭터 상자 일반등급",$L26="캐릭터 상자 영웅등급"),"삭제",
IF(OR($L26="지정 캐릭터",$L26="지정 캐릭터 PP",$L26="지정 캐릭터 LBP1",$L26="지정 캐릭터 LBP2",$L26="지정 캐릭터 LBP3"),
  IF(AND(OR($B26=7,$B26=8),$L26=OFFSET($L26,-1,0)),OFFSET(M26,-1,0),VLOOKUP($E26,$BQ:$BR,MATCH($BR$1,$BQ$1:$BR$1,0),1)),
IF(OR($L26="안 지정 캐릭터 영웅등급",$L26="안 지정 캐릭터 PP 일반등급",$L26="안 지정 캐릭터 PP 영웅등급"),
  IF(AND(OR($B26=7,$B26=8),$L26=OFFSET($L26,-1,0)),OFFSET(M26,-1,0),INT($E26*100000)),
"그외없음"))))))</f>
        <v>98286</v>
      </c>
      <c r="N26">
        <f ca="1">IF($L26="삭제","삭제",
IF(OR($L26="지정 장비",$L26="캐릭터 상자 일반등급",$L26="캐릭터 상자 영웅등급",$L26="지정 캐릭터",$L26="지정 캐릭터 LBP1",$L26="지정 캐릭터 LBP2",$L26="지정 캐릭터 LBP3",$L26="안 지정 캐릭터 영웅등급"),1,
IF($L26="지정 캐릭터 PP",
  IF(AND(OR($B26=7,$B26=8),$L26=OFFSET($L26,-1,0)),OFFSET(N26,-1,0),
    VLOOKUP($L26,$AM:$AY,MATCH($AU$1,$AM$1:$AY$1,0),0)+INT($E26*(VLOOKUP($L26,$AM:$AY,MATCH($AV$1,$AM$1:$AY$1,0),0)-VLOOKUP($L26,$AM:$AY,MATCH($AU$1,$AM$1:$AY$1,0),0)))),
IF(OR($L26="안 지정 캐릭터 PP 일반등급",$L26="안 지정 캐릭터 PP 영웅등급"),
  IF(AND(OR($B26=7,$B26=8),$L26=OFFSET($L26,-1,0)),OFFSET(N26,-1,0),
    VLOOKUP($L26,$AM:$AY,MATCH($AU$1,$AM$1:$AY$1,0),0)+INT($E26*(VLOOKUP($L26,$AM:$AY,MATCH($AV$1,$AM$1:$AY$1,0),0)-VLOOKUP($L26,$AM:$AY,MATCH($AU$1,$AM$1:$AY$1,0),0)))),
"그외없음"))))</f>
        <v>24</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
IF($L26="안 지정 캐릭터 영웅등급",
  IF(AND(OR($B26=7,$B26=8),$L26=OFFSET($L26,-1,0)),OFFSET(P26,-1,0),
    VLOOKUP($L26,$AM:$AZ,MATCH($AY$1,$AM$1:$AZ$1,0),0)+INT($H26*(VLOOKUP($L26,$AM:$AZ,MATCH($AZ$1,$AM$1:$AZ$1,0),0)-VLOOKUP($L26,$AM:$AZ,MATCH($AY$1,$AM$1:$AZ$1,0),0)))),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
    ROUNDDOWN(VLOOKUP($M26,[1]EquipTable!$1:$1048576,MATCH("표준 GO pr Min",[1]EquipTable!$1:$1,0),0)+INT($I26*(VLOOKUP($M26,[1]EquipTable!$1:$1048576,MATCH("표준 GO pr Max",[1]EquipTable!$1:$1,0),0)-VLOOKUP($M26,[1]EquipTable!$1:$1048576,MATCH("표준 GO pr Min",[1]EquipTable!$1:$1,0),0))),-2)),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
IF($L26="안 지정 캐릭터 영웅등급",
  IF(AND(OR($B26=7,$B26=8),$L26=OFFSET($L26,-1,0)),OFFSET(Q26,-1,0),
    VLOOKUP($L26,$AM:$AZ,MATCH($AW$1,$AM$1:$AZ$1,0),0)+INT($I26*(VLOOKUP($L26,$AM:$AZ,MATCH($AX$1,$AM$1:$AZ$1,0),0)-VLOOKUP($L26,$AM:$AZ,MATCH($AW$1,$AM$1:$AZ$1,0),0)))),
IF($L26="지정 캐릭터 PP",
  IF(AND(OR($B26=7,$B26=8),$L26=OFFSET($L26,-1,0)),OFFSET(Q26,-1,0),
    INT($N26*(VLOOKUP($L26,$AM:$AZ,MATCH($AX$1,$AM$1:$AZ$1,0),0)+$I26*(VLOOKUP($L26,$AM:$AZ,MATCH($AY$1,$AM$1:$AZ$1,0),0)-VLOOKUP($L26,$AM:$AZ,MATCH($AX$1,$AM$1:$AZ$1,0),0))))),
IF(OR($L26="안 지정 캐릭터 PP 일반등급",$L26="안 지정 캐릭터 PP 영웅등급"),
  IF(AND(OR($B26=7,$B26=8),$L26=OFFSET($L26,-1,0)),OFFSET(Q26,-1,0),
    $N26*VLOOKUP($L26,$AM:$AZ,MATCH($AW$1,$AM$1:$AZ$1,0),0)),
"그외없음")))))))</f>
        <v>2400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4"/>
        <v>0</v>
      </c>
      <c r="T26" t="s">
        <v>102</v>
      </c>
      <c r="U26">
        <v>82004</v>
      </c>
      <c r="V26">
        <v>23</v>
      </c>
      <c r="W26" t="s">
        <v>145</v>
      </c>
      <c r="Y26">
        <v>2300</v>
      </c>
      <c r="Z26" t="str">
        <f ca="1">IF(ISBLANK(AA26),"",
VLOOKUP(AA26,OFFSET(INDIRECT("$A:$B"),0,MATCH(AA$1&amp;"_Verify",INDIRECT("$1:$1"),0)-1),2,0)
)</f>
        <v>uph</v>
      </c>
      <c r="AA26" t="s">
        <v>102</v>
      </c>
      <c r="AB26">
        <v>82004</v>
      </c>
      <c r="AC26">
        <v>23</v>
      </c>
      <c r="AD26" t="s">
        <v>145</v>
      </c>
      <c r="AF26">
        <v>2300</v>
      </c>
      <c r="AG26" t="str">
        <f>IF(ISBLANK($AA26),"",
IF(AND($B26&gt;=VLOOKUP($AA26,$AM:$AP,3,0),$B26&lt;=VLOOKUP($AA26,$AM:$AP,4,0)),"","슬롯타입이상"))</f>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v>
      </c>
      <c r="AK26" t="str">
        <f ca="1">IF(AI26&lt;&gt;1,"",
"{"""&amp;A$1&amp;""":"&amp;A26
&amp;","""&amp;B$1&amp;""":"&amp;B26
&amp;IF(LEN(Z26)=0,"",","""&amp;Z$1&amp;""":"""&amp;Z26&amp;"""")
&amp;IF(LEN(AB26)=0,"",","""&amp;AB$1&amp;""":"""&amp;AB26&amp;"""")
&amp;IF(LEN(AC26)=0,"",","""&amp;AC$1&amp;""":"&amp;AC26)
&amp;IF(LEN(AD26)=0,"",","""&amp;AD$1&amp;""":"""&amp;AD26&amp;"""")
&amp;IF(LEN(AE26)=0,"",","""&amp;AE$1&amp;""":"&amp;AE26)
&amp;IF(LEN(AF26)=0,"",","""&amp;AF$1&amp;""":"&amp;AF26)&amp;"}")</f>
        <v>{"dy":4,"sl":3,"tp":"uph","vl":"82004","cn":23,"pt":"GO","pr":2300}</v>
      </c>
      <c r="BJ26">
        <f ca="1">IF(VLOOKUP($BM26,[1]EquipTable!$1:$1048576,MATCH("업데이트순번",[1]EquipTable!$1:$1,0),0)&lt;=$BK$1,1,0)
*IF(MID(BM26,7,1)="4",0.1,1)</f>
        <v>0</v>
      </c>
      <c r="BK26">
        <f t="shared" ca="1" si="6"/>
        <v>0</v>
      </c>
      <c r="BL26">
        <f t="shared" ca="1" si="7"/>
        <v>0.22222222222222218</v>
      </c>
      <c r="BM26" t="str">
        <f ca="1">OFFSET([1]EquipTable!$A$1,ROW()-1,0)</f>
        <v>Equip1404</v>
      </c>
      <c r="BO26">
        <f ca="1">IF(VLOOKUP($BR26,[2]ActorTable!$1:$1048576,MATCH("업데이트순번",[2]ActorTable!$1:$1,0),0)&lt;=$BP$1,1,0)
*IF(MID(BR26,7,1)="2",0.1,1)</f>
        <v>1</v>
      </c>
      <c r="BP26">
        <f t="shared" ca="1" si="8"/>
        <v>3.8314176245210718E-2</v>
      </c>
      <c r="BQ26">
        <f t="shared" ca="1" si="9"/>
        <v>0.70498084291187724</v>
      </c>
      <c r="BR26" t="str">
        <f ca="1">OFFSET([2]ActorTable!$A$1,ROW()-1,0)</f>
        <v>Actor0125</v>
      </c>
      <c r="BS26" t="str">
        <f ca="1">VLOOKUP($BR26,[2]ActorTable!$1:$1048576,MATCH("이름참고",[2]ActorTable!$1:$1,0),0)</f>
        <v>RPG나이트</v>
      </c>
    </row>
    <row r="27" spans="1:71">
      <c r="A27">
        <v>4</v>
      </c>
      <c r="B27">
        <v>4</v>
      </c>
      <c r="C27">
        <f t="shared" si="0"/>
        <v>0</v>
      </c>
      <c r="D27">
        <f t="shared" ca="1" si="3"/>
        <v>0.2656500233436474</v>
      </c>
      <c r="E27">
        <f t="shared" ca="1" si="3"/>
        <v>0.60121229939478793</v>
      </c>
      <c r="F27">
        <f t="shared" ca="1" si="1"/>
        <v>0.14697236529791691</v>
      </c>
      <c r="G27">
        <f t="shared" ca="1" si="1"/>
        <v>0.64957155201898897</v>
      </c>
      <c r="H27">
        <f t="shared" ca="1" si="1"/>
        <v>0.88751380769737631</v>
      </c>
      <c r="I27">
        <f t="shared" ca="1" si="1"/>
        <v>0.93085586456559732</v>
      </c>
      <c r="L27" t="str">
        <f ca="1">IF(LEN(J27)&lt;&gt;0,J27,VLOOKUP(D27+$B27,$BG:$BH,MATCH($BH$1,$BG$1:$BH$1,0),1))</f>
        <v>안 지정 캐릭터 PP 일반등급</v>
      </c>
      <c r="M27">
        <f ca="1">IF(LEN(K27)&lt;&gt;0,
  IF(LEN($J27)=0,"두 칸 모두 입력",
  IF($J27="지정 장비",K27,INDEX($BR:$BR,MATCH(K27,$BS:$BS,0)))),
IF($L27="삭제","삭제",
IF($L27="지정 장비",VLOOKUP($E27,$BL:$BM,MATCH($BM$1,$BL$1:$BM$1,0),1),
IF(OR($L27="캐릭터 상자 일반등급",$L27="캐릭터 상자 영웅등급"),"삭제",
IF(OR($L27="지정 캐릭터",$L27="지정 캐릭터 PP",$L27="지정 캐릭터 LBP1",$L27="지정 캐릭터 LBP2",$L27="지정 캐릭터 LBP3"),
  IF(AND(OR($B27=7,$B27=8),$L27=OFFSET($L27,-1,0)),OFFSET(M27,-1,0),VLOOKUP($E27,$BQ:$BR,MATCH($BR$1,$BQ$1:$BR$1,0),1)),
IF(OR($L27="안 지정 캐릭터 영웅등급",$L27="안 지정 캐릭터 PP 일반등급",$L27="안 지정 캐릭터 PP 영웅등급"),
  IF(AND(OR($B27=7,$B27=8),$L27=OFFSET($L27,-1,0)),OFFSET(M27,-1,0),INT($E27*100000)),
"그외없음"))))))</f>
        <v>60121</v>
      </c>
      <c r="N27">
        <f ca="1">IF($L27="삭제","삭제",
IF(OR($L27="지정 장비",$L27="캐릭터 상자 일반등급",$L27="캐릭터 상자 영웅등급",$L27="지정 캐릭터",$L27="지정 캐릭터 LBP1",$L27="지정 캐릭터 LBP2",$L27="지정 캐릭터 LBP3",$L27="안 지정 캐릭터 영웅등급"),1,
IF($L27="지정 캐릭터 PP",
  IF(AND(OR($B27=7,$B27=8),$L27=OFFSET($L27,-1,0)),OFFSET(N27,-1,0),
    VLOOKUP($L27,$AM:$AY,MATCH($AU$1,$AM$1:$AY$1,0),0)+INT($E27*(VLOOKUP($L27,$AM:$AY,MATCH($AV$1,$AM$1:$AY$1,0),0)-VLOOKUP($L27,$AM:$AY,MATCH($AU$1,$AM$1:$AY$1,0),0)))),
IF(OR($L27="안 지정 캐릭터 PP 일반등급",$L27="안 지정 캐릭터 PP 영웅등급"),
  IF(AND(OR($B27=7,$B27=8),$L27=OFFSET($L27,-1,0)),OFFSET(N27,-1,0),
    VLOOKUP($L27,$AM:$AY,MATCH($AU$1,$AM$1:$AY$1,0),0)+INT($E27*(VLOOKUP($L27,$AM:$AY,MATCH($AV$1,$AM$1:$AY$1,0),0)-VLOOKUP($L27,$AM:$AY,MATCH($AU$1,$AM$1:$AY$1,0),0)))),
"그외없음"))))</f>
        <v>21</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
IF($L27="안 지정 캐릭터 영웅등급",
  IF(AND(OR($B27=7,$B27=8),$L27=OFFSET($L27,-1,0)),OFFSET(P27,-1,0),
    VLOOKUP($L27,$AM:$AZ,MATCH($AY$1,$AM$1:$AZ$1,0),0)+INT($H27*(VLOOKUP($L27,$AM:$AZ,MATCH($AZ$1,$AM$1:$AZ$1,0),0)-VLOOKUP($L27,$AM:$AZ,MATCH($AY$1,$AM$1:$AZ$1,0),0)))),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
    ROUNDDOWN(VLOOKUP($M27,[1]EquipTable!$1:$1048576,MATCH("표준 GO pr Min",[1]EquipTable!$1:$1,0),0)+INT($I27*(VLOOKUP($M27,[1]EquipTable!$1:$1048576,MATCH("표준 GO pr Max",[1]EquipTable!$1:$1,0),0)-VLOOKUP($M27,[1]EquipTable!$1:$1048576,MATCH("표준 GO pr Min",[1]EquipTable!$1:$1,0),0))),-2)),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
IF($L27="안 지정 캐릭터 영웅등급",
  IF(AND(OR($B27=7,$B27=8),$L27=OFFSET($L27,-1,0)),OFFSET(Q27,-1,0),
    VLOOKUP($L27,$AM:$AZ,MATCH($AW$1,$AM$1:$AZ$1,0),0)+INT($I27*(VLOOKUP($L27,$AM:$AZ,MATCH($AX$1,$AM$1:$AZ$1,0),0)-VLOOKUP($L27,$AM:$AZ,MATCH($AW$1,$AM$1:$AZ$1,0),0)))),
IF($L27="지정 캐릭터 PP",
  IF(AND(OR($B27=7,$B27=8),$L27=OFFSET($L27,-1,0)),OFFSET(Q27,-1,0),
    INT($N27*(VLOOKUP($L27,$AM:$AZ,MATCH($AX$1,$AM$1:$AZ$1,0),0)+$I27*(VLOOKUP($L27,$AM:$AZ,MATCH($AY$1,$AM$1:$AZ$1,0),0)-VLOOKUP($L27,$AM:$AZ,MATCH($AX$1,$AM$1:$AZ$1,0),0))))),
IF(OR($L27="안 지정 캐릭터 PP 일반등급",$L27="안 지정 캐릭터 PP 영웅등급"),
  IF(AND(OR($B27=7,$B27=8),$L27=OFFSET($L27,-1,0)),OFFSET(Q27,-1,0),
    $N27*VLOOKUP($L27,$AM:$AZ,MATCH($AW$1,$AM$1:$AZ$1,0),0)),
"그외없음")))))))</f>
        <v>2100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4"/>
        <v>0</v>
      </c>
      <c r="T27" t="s">
        <v>103</v>
      </c>
      <c r="U27">
        <v>59384</v>
      </c>
      <c r="V27">
        <v>20</v>
      </c>
      <c r="W27" t="s">
        <v>145</v>
      </c>
      <c r="Y27">
        <v>2000</v>
      </c>
      <c r="Z27" t="str">
        <f ca="1">IF(ISBLANK(AA27),"",
VLOOKUP(AA27,OFFSET(INDIRECT("$A:$B"),0,MATCH(AA$1&amp;"_Verify",INDIRECT("$1:$1"),0)-1),2,0)
)</f>
        <v>upn</v>
      </c>
      <c r="AA27" t="s">
        <v>103</v>
      </c>
      <c r="AB27">
        <v>59384</v>
      </c>
      <c r="AC27">
        <v>20</v>
      </c>
      <c r="AD27" t="s">
        <v>145</v>
      </c>
      <c r="AF27">
        <v>2000</v>
      </c>
      <c r="AG27" t="str">
        <f>IF(ISBLANK($AA27),"",
IF(AND($B27&gt;=VLOOKUP($AA27,$AM:$AP,3,0),$B27&lt;=VLOOKUP($AA27,$AM:$AP,4,0)),"","슬롯타입이상"))</f>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v>
      </c>
      <c r="AK27" t="str">
        <f ca="1">IF(AI27&lt;&gt;1,"",
"{"""&amp;A$1&amp;""":"&amp;A27
&amp;","""&amp;B$1&amp;""":"&amp;B27
&amp;IF(LEN(Z27)=0,"",","""&amp;Z$1&amp;""":"""&amp;Z27&amp;"""")
&amp;IF(LEN(AB27)=0,"",","""&amp;AB$1&amp;""":"""&amp;AB27&amp;"""")
&amp;IF(LEN(AC27)=0,"",","""&amp;AC$1&amp;""":"&amp;AC27)
&amp;IF(LEN(AD27)=0,"",","""&amp;AD$1&amp;""":"""&amp;AD27&amp;"""")
&amp;IF(LEN(AE27)=0,"",","""&amp;AE$1&amp;""":"&amp;AE27)
&amp;IF(LEN(AF27)=0,"",","""&amp;AF$1&amp;""":"&amp;AF27)&amp;"}")</f>
        <v>{"dy":4,"sl":4,"tp":"upn","vl":"59384","cn":20,"pt":"GO","pr":2000}</v>
      </c>
      <c r="BJ27">
        <f ca="1">IF(VLOOKUP($BM27,[1]EquipTable!$1:$1048576,MATCH("업데이트순번",[1]EquipTable!$1:$1,0),0)&lt;=$BK$1,1,0)
*IF(MID(BM27,7,1)="4",0.1,1)</f>
        <v>0</v>
      </c>
      <c r="BK27">
        <f t="shared" ca="1" si="6"/>
        <v>0</v>
      </c>
      <c r="BL27">
        <f t="shared" ca="1" si="7"/>
        <v>0.22222222222222218</v>
      </c>
      <c r="BM27" t="str">
        <f ca="1">OFFSET([1]EquipTable!$A$1,ROW()-1,0)</f>
        <v>Equip1405</v>
      </c>
      <c r="BO27">
        <f ca="1">IF(VLOOKUP($BR27,[2]ActorTable!$1:$1048576,MATCH("업데이트순번",[2]ActorTable!$1:$1,0),0)&lt;=$BP$1,1,0)
*IF(MID(BR27,7,1)="2",0.1,1)</f>
        <v>0.1</v>
      </c>
      <c r="BP27">
        <f t="shared" ca="1" si="8"/>
        <v>3.8314176245210717E-3</v>
      </c>
      <c r="BQ27">
        <f t="shared" ca="1" si="9"/>
        <v>0.74329501915708796</v>
      </c>
      <c r="BR27" t="str">
        <f ca="1">OFFSET([2]ActorTable!$A$1,ROW()-1,0)</f>
        <v>Actor1226</v>
      </c>
      <c r="BS27" t="str">
        <f ca="1">VLOOKUP($BR27,[2]ActorTable!$1:$1048576,MATCH("이름참고",[2]ActorTable!$1:$1,0),0)</f>
        <v>데몬헌트리스</v>
      </c>
    </row>
    <row r="28" spans="1:71">
      <c r="A28">
        <v>4</v>
      </c>
      <c r="B28">
        <v>5</v>
      </c>
      <c r="C28">
        <f t="shared" si="0"/>
        <v>0</v>
      </c>
      <c r="D28">
        <f t="shared" ca="1" si="3"/>
        <v>0.30389084718658232</v>
      </c>
      <c r="E28">
        <f t="shared" ca="1" si="3"/>
        <v>0.47672528401583558</v>
      </c>
      <c r="F28">
        <f t="shared" ca="1" si="1"/>
        <v>0.1369159751043344</v>
      </c>
      <c r="G28">
        <f t="shared" ca="1" si="1"/>
        <v>0.51391569952557503</v>
      </c>
      <c r="H28">
        <f t="shared" ca="1" si="1"/>
        <v>0.3269956481031685</v>
      </c>
      <c r="I28">
        <f t="shared" ca="1" si="1"/>
        <v>0.19988316177960685</v>
      </c>
      <c r="L28" t="str">
        <f ca="1">IF(LEN(J28)&lt;&gt;0,J28,VLOOKUP(D28+$B28,$BG:$BH,MATCH($BH$1,$BG$1:$BH$1,0),1))</f>
        <v>삭제</v>
      </c>
      <c r="M28" t="str">
        <f ca="1">IF(LEN(K28)&lt;&gt;0,
  IF(LEN($J28)=0,"두 칸 모두 입력",
  IF($J28="지정 장비",K28,INDEX($BR:$BR,MATCH(K28,$BS:$BS,0)))),
IF($L28="삭제","삭제",
IF($L28="지정 장비",VLOOKUP($E28,$BL:$BM,MATCH($BM$1,$BL$1:$BM$1,0),1),
IF(OR($L28="캐릭터 상자 일반등급",$L28="캐릭터 상자 영웅등급"),"삭제",
IF(OR($L28="지정 캐릭터",$L28="지정 캐릭터 PP",$L28="지정 캐릭터 LBP1",$L28="지정 캐릭터 LBP2",$L28="지정 캐릭터 LBP3"),
  IF(AND(OR($B28=7,$B28=8),$L28=OFFSET($L28,-1,0)),OFFSET(M28,-1,0),VLOOKUP($E28,$BQ:$BR,MATCH($BR$1,$BQ$1:$BR$1,0),1)),
IF(OR($L28="안 지정 캐릭터 영웅등급",$L28="안 지정 캐릭터 PP 일반등급",$L28="안 지정 캐릭터 PP 영웅등급"),
  IF(AND(OR($B28=7,$B28=8),$L28=OFFSET($L28,-1,0)),OFFSET(M28,-1,0),INT($E28*100000)),
"그외없음"))))))</f>
        <v>삭제</v>
      </c>
      <c r="N28" t="str">
        <f ca="1">IF($L28="삭제","삭제",
IF(OR($L28="지정 장비",$L28="캐릭터 상자 일반등급",$L28="캐릭터 상자 영웅등급",$L28="지정 캐릭터",$L28="지정 캐릭터 LBP1",$L28="지정 캐릭터 LBP2",$L28="지정 캐릭터 LBP3",$L28="안 지정 캐릭터 영웅등급"),1,
IF($L28="지정 캐릭터 PP",
  IF(AND(OR($B28=7,$B28=8),$L28=OFFSET($L28,-1,0)),OFFSET(N28,-1,0),
    VLOOKUP($L28,$AM:$AY,MATCH($AU$1,$AM$1:$AY$1,0),0)+INT($E28*(VLOOKUP($L28,$AM:$AY,MATCH($AV$1,$AM$1:$AY$1,0),0)-VLOOKUP($L28,$AM:$AY,MATCH($AU$1,$AM$1:$AY$1,0),0)))),
IF(OR($L28="안 지정 캐릭터 PP 일반등급",$L28="안 지정 캐릭터 PP 영웅등급"),
  IF(AND(OR($B28=7,$B28=8),$L28=OFFSET($L28,-1,0)),OFFSET(N28,-1,0),
    VLOOKUP($L28,$AM:$AY,MATCH($AU$1,$AM$1:$AY$1,0),0)+INT($E28*(VLOOKUP($L28,$AM:$AY,MATCH($AV$1,$AM$1:$AY$1,0),0)-VLOOKUP($L28,$AM:$AY,MATCH($AU$1,$AM$1:$AY$1,0),0)))),
"그외없음"))))</f>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
IF($L28="안 지정 캐릭터 영웅등급",
  IF(AND(OR($B28=7,$B28=8),$L28=OFFSET($L28,-1,0)),OFFSET(P28,-1,0),
    VLOOKUP($L28,$AM:$AZ,MATCH($AY$1,$AM$1:$AZ$1,0),0)+INT($H28*(VLOOKUP($L28,$AM:$AZ,MATCH($AZ$1,$AM$1:$AZ$1,0),0)-VLOOKUP($L28,$AM:$AZ,MATCH($AY$1,$AM$1:$AZ$1,0),0)))),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
    ROUNDDOWN(VLOOKUP($M28,[1]EquipTable!$1:$1048576,MATCH("표준 GO pr Min",[1]EquipTable!$1:$1,0),0)+INT($I28*(VLOOKUP($M28,[1]EquipTable!$1:$1048576,MATCH("표준 GO pr Max",[1]EquipTable!$1:$1,0),0)-VLOOKUP($M28,[1]EquipTable!$1:$1048576,MATCH("표준 GO pr Min",[1]EquipTable!$1:$1,0),0))),-2)),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
IF($L28="안 지정 캐릭터 영웅등급",
  IF(AND(OR($B28=7,$B28=8),$L28=OFFSET($L28,-1,0)),OFFSET(Q28,-1,0),
    VLOOKUP($L28,$AM:$AZ,MATCH($AW$1,$AM$1:$AZ$1,0),0)+INT($I28*(VLOOKUP($L28,$AM:$AZ,MATCH($AX$1,$AM$1:$AZ$1,0),0)-VLOOKUP($L28,$AM:$AZ,MATCH($AW$1,$AM$1:$AZ$1,0),0)))),
IF($L28="지정 캐릭터 PP",
  IF(AND(OR($B28=7,$B28=8),$L28=OFFSET($L28,-1,0)),OFFSET(Q28,-1,0),
    INT($N28*(VLOOKUP($L28,$AM:$AZ,MATCH($AX$1,$AM$1:$AZ$1,0),0)+$I28*(VLOOKUP($L28,$AM:$AZ,MATCH($AY$1,$AM$1:$AZ$1,0),0)-VLOOKUP($L28,$AM:$AZ,MATCH($AX$1,$AM$1:$AZ$1,0),0))))),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4"/>
        <v>0</v>
      </c>
      <c r="Z28" t="str">
        <f ca="1">IF(ISBLANK(AA28),"",
VLOOKUP(AA28,OFFSET(INDIRECT("$A:$B"),0,MATCH(AA$1&amp;"_Verify",INDIRECT("$1:$1"),0)-1),2,0)
)</f>
        <v/>
      </c>
      <c r="AG28" t="str">
        <f>IF(ISBLANK($AA28),"",
IF(AND($B28&gt;=VLOOKUP($AA28,$AM:$AP,3,0),$B28&lt;=VLOOKUP($AA28,$AM:$AP,4,0)),"","슬롯타입이상"))</f>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v>
      </c>
      <c r="AK28" t="str">
        <f ca="1">IF(AI28&lt;&gt;1,"",
"{"""&amp;A$1&amp;""":"&amp;A28
&amp;","""&amp;B$1&amp;""":"&amp;B28
&amp;IF(LEN(Z28)=0,"",","""&amp;Z$1&amp;""":"""&amp;Z28&amp;"""")
&amp;IF(LEN(AB28)=0,"",","""&amp;AB$1&amp;""":"""&amp;AB28&amp;"""")
&amp;IF(LEN(AC28)=0,"",","""&amp;AC$1&amp;""":"&amp;AC28)
&amp;IF(LEN(AD28)=0,"",","""&amp;AD$1&amp;""":"""&amp;AD28&amp;"""")
&amp;IF(LEN(AE28)=0,"",","""&amp;AE$1&amp;""":"&amp;AE28)
&amp;IF(LEN(AF28)=0,"",","""&amp;AF$1&amp;""":"&amp;AF28)&amp;"}")</f>
        <v>{"dy":4,"sl":5}</v>
      </c>
      <c r="BJ28">
        <f ca="1">IF(VLOOKUP($BM28,[1]EquipTable!$1:$1048576,MATCH("업데이트순번",[1]EquipTable!$1:$1,0),0)&lt;=$BK$1,1,0)
*IF(MID(BM28,7,1)="4",0.1,1)</f>
        <v>1</v>
      </c>
      <c r="BK28">
        <f t="shared" ca="1" si="6"/>
        <v>1.3550135501355014E-2</v>
      </c>
      <c r="BL28">
        <f t="shared" ca="1" si="7"/>
        <v>0.22222222222222218</v>
      </c>
      <c r="BM28" t="str">
        <f ca="1">OFFSET([1]EquipTable!$A$1,ROW()-1,0)</f>
        <v>Equip2001</v>
      </c>
      <c r="BO28">
        <f ca="1">IF(VLOOKUP($BR28,[2]ActorTable!$1:$1048576,MATCH("업데이트순번",[2]ActorTable!$1:$1,0),0)&lt;=$BP$1,1,0)
*IF(MID(BR28,7,1)="2",0.1,1)</f>
        <v>0</v>
      </c>
      <c r="BP28">
        <f t="shared" ca="1" si="8"/>
        <v>0</v>
      </c>
      <c r="BQ28">
        <f t="shared" ca="1" si="9"/>
        <v>0.74712643678160906</v>
      </c>
      <c r="BR28" t="str">
        <f ca="1">OFFSET([2]ActorTable!$A$1,ROW()-1,0)</f>
        <v>Actor9927</v>
      </c>
      <c r="BS28" t="str">
        <f ca="1">VLOOKUP($BR28,[2]ActorTable!$1:$1048576,MATCH("이름참고",[2]ActorTable!$1:$1,0),0)</f>
        <v>스트링없음</v>
      </c>
    </row>
    <row r="29" spans="1:71">
      <c r="A29">
        <v>4</v>
      </c>
      <c r="B29">
        <v>6</v>
      </c>
      <c r="C29">
        <f t="shared" si="0"/>
        <v>0</v>
      </c>
      <c r="D29">
        <f t="shared" ca="1" si="3"/>
        <v>0.16685746560464054</v>
      </c>
      <c r="E29">
        <f t="shared" ca="1" si="3"/>
        <v>0.92918847486706579</v>
      </c>
      <c r="F29">
        <f t="shared" ca="1" si="1"/>
        <v>0.36815817164037323</v>
      </c>
      <c r="G29">
        <f t="shared" ca="1" si="1"/>
        <v>0.25362699164057301</v>
      </c>
      <c r="H29">
        <f t="shared" ca="1" si="1"/>
        <v>0.42607308538511623</v>
      </c>
      <c r="I29">
        <f t="shared" ca="1" si="1"/>
        <v>0.40187066890936674</v>
      </c>
      <c r="L29" t="str">
        <f ca="1">IF(LEN(J29)&lt;&gt;0,J29,VLOOKUP(D29+$B29,$BG:$BH,MATCH($BH$1,$BG$1:$BH$1,0),1))</f>
        <v>삭제</v>
      </c>
      <c r="M29" t="str">
        <f ca="1">IF(LEN(K29)&lt;&gt;0,
  IF(LEN($J29)=0,"두 칸 모두 입력",
  IF($J29="지정 장비",K29,INDEX($BR:$BR,MATCH(K29,$BS:$BS,0)))),
IF($L29="삭제","삭제",
IF($L29="지정 장비",VLOOKUP($E29,$BL:$BM,MATCH($BM$1,$BL$1:$BM$1,0),1),
IF(OR($L29="캐릭터 상자 일반등급",$L29="캐릭터 상자 영웅등급"),"삭제",
IF(OR($L29="지정 캐릭터",$L29="지정 캐릭터 PP",$L29="지정 캐릭터 LBP1",$L29="지정 캐릭터 LBP2",$L29="지정 캐릭터 LBP3"),
  IF(AND(OR($B29=7,$B29=8),$L29=OFFSET($L29,-1,0)),OFFSET(M29,-1,0),VLOOKUP($E29,$BQ:$BR,MATCH($BR$1,$BQ$1:$BR$1,0),1)),
IF(OR($L29="안 지정 캐릭터 영웅등급",$L29="안 지정 캐릭터 PP 일반등급",$L29="안 지정 캐릭터 PP 영웅등급"),
  IF(AND(OR($B29=7,$B29=8),$L29=OFFSET($L29,-1,0)),OFFSET(M29,-1,0),INT($E29*100000)),
"그외없음"))))))</f>
        <v>삭제</v>
      </c>
      <c r="N29" t="str">
        <f ca="1">IF($L29="삭제","삭제",
IF(OR($L29="지정 장비",$L29="캐릭터 상자 일반등급",$L29="캐릭터 상자 영웅등급",$L29="지정 캐릭터",$L29="지정 캐릭터 LBP1",$L29="지정 캐릭터 LBP2",$L29="지정 캐릭터 LBP3",$L29="안 지정 캐릭터 영웅등급"),1,
IF($L29="지정 캐릭터 PP",
  IF(AND(OR($B29=7,$B29=8),$L29=OFFSET($L29,-1,0)),OFFSET(N29,-1,0),
    VLOOKUP($L29,$AM:$AY,MATCH($AU$1,$AM$1:$AY$1,0),0)+INT($E29*(VLOOKUP($L29,$AM:$AY,MATCH($AV$1,$AM$1:$AY$1,0),0)-VLOOKUP($L29,$AM:$AY,MATCH($AU$1,$AM$1:$AY$1,0),0)))),
IF(OR($L29="안 지정 캐릭터 PP 일반등급",$L29="안 지정 캐릭터 PP 영웅등급"),
  IF(AND(OR($B29=7,$B29=8),$L29=OFFSET($L29,-1,0)),OFFSET(N29,-1,0),
    VLOOKUP($L29,$AM:$AY,MATCH($AU$1,$AM$1:$AY$1,0),0)+INT($E29*(VLOOKUP($L29,$AM:$AY,MATCH($AV$1,$AM$1:$AY$1,0),0)-VLOOKUP($L29,$AM:$AY,MATCH($AU$1,$AM$1:$AY$1,0),0)))),
"그외없음"))))</f>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
IF($L29="안 지정 캐릭터 영웅등급",
  IF(AND(OR($B29=7,$B29=8),$L29=OFFSET($L29,-1,0)),OFFSET(P29,-1,0),
    VLOOKUP($L29,$AM:$AZ,MATCH($AY$1,$AM$1:$AZ$1,0),0)+INT($H29*(VLOOKUP($L29,$AM:$AZ,MATCH($AZ$1,$AM$1:$AZ$1,0),0)-VLOOKUP($L29,$AM:$AZ,MATCH($AY$1,$AM$1:$AZ$1,0),0)))),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
    ROUNDDOWN(VLOOKUP($M29,[1]EquipTable!$1:$1048576,MATCH("표준 GO pr Min",[1]EquipTable!$1:$1,0),0)+INT($I29*(VLOOKUP($M29,[1]EquipTable!$1:$1048576,MATCH("표준 GO pr Max",[1]EquipTable!$1:$1,0),0)-VLOOKUP($M29,[1]EquipTable!$1:$1048576,MATCH("표준 GO pr Min",[1]EquipTable!$1:$1,0),0))),-2)),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
IF($L29="안 지정 캐릭터 영웅등급",
  IF(AND(OR($B29=7,$B29=8),$L29=OFFSET($L29,-1,0)),OFFSET(Q29,-1,0),
    VLOOKUP($L29,$AM:$AZ,MATCH($AW$1,$AM$1:$AZ$1,0),0)+INT($I29*(VLOOKUP($L29,$AM:$AZ,MATCH($AX$1,$AM$1:$AZ$1,0),0)-VLOOKUP($L29,$AM:$AZ,MATCH($AW$1,$AM$1:$AZ$1,0),0)))),
IF($L29="지정 캐릭터 PP",
  IF(AND(OR($B29=7,$B29=8),$L29=OFFSET($L29,-1,0)),OFFSET(Q29,-1,0),
    INT($N29*(VLOOKUP($L29,$AM:$AZ,MATCH($AX$1,$AM$1:$AZ$1,0),0)+$I29*(VLOOKUP($L29,$AM:$AZ,MATCH($AY$1,$AM$1:$AZ$1,0),0)-VLOOKUP($L29,$AM:$AZ,MATCH($AX$1,$AM$1:$AZ$1,0),0))))),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4"/>
        <v>0</v>
      </c>
      <c r="Z29" t="str">
        <f ca="1">IF(ISBLANK(AA29),"",
VLOOKUP(AA29,OFFSET(INDIRECT("$A:$B"),0,MATCH(AA$1&amp;"_Verify",INDIRECT("$1:$1"),0)-1),2,0)
)</f>
        <v/>
      </c>
      <c r="AG29" t="str">
        <f>IF(ISBLANK($AA29),"",
IF(AND($B29&gt;=VLOOKUP($AA29,$AM:$AP,3,0),$B29&lt;=VLOOKUP($AA29,$AM:$AP,4,0)),"","슬롯타입이상"))</f>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v>
      </c>
      <c r="AK29" t="str">
        <f ca="1">IF(AI29&lt;&gt;1,"",
"{"""&amp;A$1&amp;""":"&amp;A29
&amp;","""&amp;B$1&amp;""":"&amp;B29
&amp;IF(LEN(Z29)=0,"",","""&amp;Z$1&amp;""":"""&amp;Z29&amp;"""")
&amp;IF(LEN(AB29)=0,"",","""&amp;AB$1&amp;""":"""&amp;AB29&amp;"""")
&amp;IF(LEN(AC29)=0,"",","""&amp;AC$1&amp;""":"&amp;AC29)
&amp;IF(LEN(AD29)=0,"",","""&amp;AD$1&amp;""":"""&amp;AD29&amp;"""")
&amp;IF(LEN(AE29)=0,"",","""&amp;AE$1&amp;""":"&amp;AE29)
&amp;IF(LEN(AF29)=0,"",","""&amp;AF$1&amp;""":"&amp;AF29)&amp;"}")</f>
        <v>{"dy":4,"sl":6}</v>
      </c>
      <c r="BJ29">
        <f ca="1">IF(VLOOKUP($BM29,[1]EquipTable!$1:$1048576,MATCH("업데이트순번",[1]EquipTable!$1:$1,0),0)&lt;=$BK$1,1,0)
*IF(MID(BM29,7,1)="4",0.1,1)</f>
        <v>1</v>
      </c>
      <c r="BK29">
        <f t="shared" ca="1" si="6"/>
        <v>1.3550135501355014E-2</v>
      </c>
      <c r="BL29">
        <f t="shared" ca="1" si="7"/>
        <v>0.23577235772357719</v>
      </c>
      <c r="BM29" t="str">
        <f ca="1">OFFSET([1]EquipTable!$A$1,ROW()-1,0)</f>
        <v>Equip2002</v>
      </c>
      <c r="BO29">
        <f ca="1">IF(VLOOKUP($BR29,[2]ActorTable!$1:$1048576,MATCH("업데이트순번",[2]ActorTable!$1:$1,0),0)&lt;=$BP$1,1,0)
*IF(MID(BR29,7,1)="2",0.1,1)</f>
        <v>1</v>
      </c>
      <c r="BP29">
        <f t="shared" ca="1" si="8"/>
        <v>3.8314176245210718E-2</v>
      </c>
      <c r="BQ29">
        <f t="shared" ca="1" si="9"/>
        <v>0.74712643678160906</v>
      </c>
      <c r="BR29" t="str">
        <f ca="1">OFFSET([2]ActorTable!$A$1,ROW()-1,0)</f>
        <v>Actor2128</v>
      </c>
      <c r="BS29" t="str">
        <f ca="1">VLOOKUP($BR29,[2]ActorTable!$1:$1048576,MATCH("이름참고",[2]ActorTable!$1:$1,0),0)</f>
        <v>모바일피메일</v>
      </c>
    </row>
    <row r="30" spans="1:71">
      <c r="A30">
        <v>5</v>
      </c>
      <c r="B30">
        <v>0</v>
      </c>
      <c r="C30">
        <f t="shared" si="0"/>
        <v>0</v>
      </c>
      <c r="D30">
        <f t="shared" ca="1" si="3"/>
        <v>0.92342458547629236</v>
      </c>
      <c r="E30">
        <f t="shared" ca="1" si="3"/>
        <v>0.1626699484339198</v>
      </c>
      <c r="F30">
        <f t="shared" ca="1" si="1"/>
        <v>0.92489948371442565</v>
      </c>
      <c r="G30">
        <f t="shared" ca="1" si="1"/>
        <v>7.6591670666621758E-2</v>
      </c>
      <c r="H30">
        <f t="shared" ca="1" si="1"/>
        <v>0.15309567223286569</v>
      </c>
      <c r="I30">
        <f t="shared" ca="1" si="1"/>
        <v>5.6213841493081507E-2</v>
      </c>
      <c r="L30" t="str">
        <f ca="1">IF(LEN(J30)&lt;&gt;0,J30,VLOOKUP(D30+$B30,$BG:$BH,MATCH($BH$1,$BG$1:$BH$1,0),1))</f>
        <v>캐릭터 상자 일반등급</v>
      </c>
      <c r="M30" t="str">
        <f ca="1">IF(LEN(K30)&lt;&gt;0,
  IF(LEN($J30)=0,"두 칸 모두 입력",
  IF($J30="지정 장비",K30,INDEX($BR:$BR,MATCH(K30,$BS:$BS,0)))),
IF($L30="삭제","삭제",
IF($L30="지정 장비",VLOOKUP($E30,$BL:$BM,MATCH($BM$1,$BL$1:$BM$1,0),1),
IF(OR($L30="캐릭터 상자 일반등급",$L30="캐릭터 상자 영웅등급"),"삭제",
IF(OR($L30="지정 캐릭터",$L30="지정 캐릭터 PP",$L30="지정 캐릭터 LBP1",$L30="지정 캐릭터 LBP2",$L30="지정 캐릭터 LBP3"),
  IF(AND(OR($B30=7,$B30=8),$L30=OFFSET($L30,-1,0)),OFFSET(M30,-1,0),VLOOKUP($E30,$BQ:$BR,MATCH($BR$1,$BQ$1:$BR$1,0),1)),
IF(OR($L30="안 지정 캐릭터 영웅등급",$L30="안 지정 캐릭터 PP 일반등급",$L30="안 지정 캐릭터 PP 영웅등급"),
  IF(AND(OR($B30=7,$B30=8),$L30=OFFSET($L30,-1,0)),OFFSET(M30,-1,0),INT($E30*100000)),
"그외없음"))))))</f>
        <v>삭제</v>
      </c>
      <c r="N30">
        <f ca="1">IF($L30="삭제","삭제",
IF(OR($L30="지정 장비",$L30="캐릭터 상자 일반등급",$L30="캐릭터 상자 영웅등급",$L30="지정 캐릭터",$L30="지정 캐릭터 LBP1",$L30="지정 캐릭터 LBP2",$L30="지정 캐릭터 LBP3",$L30="안 지정 캐릭터 영웅등급"),1,
IF($L30="지정 캐릭터 PP",
  IF(AND(OR($B30=7,$B30=8),$L30=OFFSET($L30,-1,0)),OFFSET(N30,-1,0),
    VLOOKUP($L30,$AM:$AY,MATCH($AU$1,$AM$1:$AY$1,0),0)+INT($E30*(VLOOKUP($L30,$AM:$AY,MATCH($AV$1,$AM$1:$AY$1,0),0)-VLOOKUP($L30,$AM:$AY,MATCH($AU$1,$AM$1:$AY$1,0),0)))),
IF(OR($L30="안 지정 캐릭터 PP 일반등급",$L30="안 지정 캐릭터 PP 영웅등급"),
  IF(AND(OR($B30=7,$B30=8),$L30=OFFSET($L30,-1,0)),OFFSET(N30,-1,0),
    VLOOKUP($L30,$AM:$AY,MATCH($AU$1,$AM$1:$AY$1,0),0)+INT($E30*(VLOOKUP($L30,$AM:$AY,MATCH($AV$1,$AM$1:$AY$1,0),0)-VLOOKUP($L30,$AM:$AY,MATCH($AU$1,$AM$1:$AY$1,0),0)))),
"그외없음"))))</f>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
IF($L30="안 지정 캐릭터 영웅등급",
  IF(AND(OR($B30=7,$B30=8),$L30=OFFSET($L30,-1,0)),OFFSET(P30,-1,0),
    VLOOKUP($L30,$AM:$AZ,MATCH($AY$1,$AM$1:$AZ$1,0),0)+INT($H30*(VLOOKUP($L30,$AM:$AZ,MATCH($AZ$1,$AM$1:$AZ$1,0),0)-VLOOKUP($L30,$AM:$AZ,MATCH($AY$1,$AM$1:$AZ$1,0),0)))),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
    ROUNDDOWN(VLOOKUP($M30,[1]EquipTable!$1:$1048576,MATCH("표준 GO pr Min",[1]EquipTable!$1:$1,0),0)+INT($I30*(VLOOKUP($M30,[1]EquipTable!$1:$1048576,MATCH("표준 GO pr Max",[1]EquipTable!$1:$1,0),0)-VLOOKUP($M30,[1]EquipTable!$1:$1048576,MATCH("표준 GO pr Min",[1]EquipTable!$1:$1,0),0))),-2)),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
IF($L30="안 지정 캐릭터 영웅등급",
  IF(AND(OR($B30=7,$B30=8),$L30=OFFSET($L30,-1,0)),OFFSET(Q30,-1,0),
    VLOOKUP($L30,$AM:$AZ,MATCH($AW$1,$AM$1:$AZ$1,0),0)+INT($I30*(VLOOKUP($L30,$AM:$AZ,MATCH($AX$1,$AM$1:$AZ$1,0),0)-VLOOKUP($L30,$AM:$AZ,MATCH($AW$1,$AM$1:$AZ$1,0),0)))),
IF($L30="지정 캐릭터 PP",
  IF(AND(OR($B30=7,$B30=8),$L30=OFFSET($L30,-1,0)),OFFSET(Q30,-1,0),
    INT($N30*(VLOOKUP($L30,$AM:$AZ,MATCH($AX$1,$AM$1:$AZ$1,0),0)+$I30*(VLOOKUP($L30,$AM:$AZ,MATCH($AY$1,$AM$1:$AZ$1,0),0)-VLOOKUP($L30,$AM:$AZ,MATCH($AX$1,$AM$1:$AZ$1,0),0))))),
IF(OR($L30="안 지정 캐릭터 PP 일반등급",$L30="안 지정 캐릭터 PP 영웅등급"),
  IF(AND(OR($B30=7,$B30=8),$L30=OFFSET($L30,-1,0)),OFFSET(Q30,-1,0),
    $N30*VLOOKUP($L30,$AM:$AZ,MATCH($AW$1,$AM$1:$AZ$1,0),0)),
"그외없음")))))))</f>
        <v>30</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4"/>
        <v>0</v>
      </c>
      <c r="T30" t="s">
        <v>93</v>
      </c>
      <c r="U30" t="s">
        <v>198</v>
      </c>
      <c r="V30">
        <v>1</v>
      </c>
      <c r="W30" t="s">
        <v>145</v>
      </c>
      <c r="Y30">
        <v>14400</v>
      </c>
      <c r="Z30" t="str">
        <f ca="1">IF(ISBLANK(AA30),"",
VLOOKUP(AA30,OFFSET(INDIRECT("$A:$B"),0,MATCH(AA$1&amp;"_Verify",INDIRECT("$1:$1"),0)-1),2,0)
)</f>
        <v>fe</v>
      </c>
      <c r="AA30" t="s">
        <v>93</v>
      </c>
      <c r="AB30" t="s">
        <v>198</v>
      </c>
      <c r="AC30">
        <v>1</v>
      </c>
      <c r="AD30" t="s">
        <v>145</v>
      </c>
      <c r="AF30">
        <v>14400</v>
      </c>
      <c r="AG30" t="str">
        <f>IF(ISBLANK($AA30),"",
IF(AND($B30&gt;=VLOOKUP($AA30,$AM:$AP,3,0),$B30&lt;=VLOOKUP($AA30,$AM:$AP,4,0)),"","슬롯타입이상"))</f>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흑마법의 지팡이</v>
      </c>
      <c r="AI30">
        <v>1</v>
      </c>
      <c r="AJ30"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v>
      </c>
      <c r="AK30" t="str">
        <f ca="1">IF(AI30&lt;&gt;1,"",
"{"""&amp;A$1&amp;""":"&amp;A30
&amp;","""&amp;B$1&amp;""":"&amp;B30
&amp;IF(LEN(Z30)=0,"",","""&amp;Z$1&amp;""":"""&amp;Z30&amp;"""")
&amp;IF(LEN(AB30)=0,"",","""&amp;AB$1&amp;""":"""&amp;AB30&amp;"""")
&amp;IF(LEN(AC30)=0,"",","""&amp;AC$1&amp;""":"&amp;AC30)
&amp;IF(LEN(AD30)=0,"",","""&amp;AD$1&amp;""":"""&amp;AD30&amp;"""")
&amp;IF(LEN(AE30)=0,"",","""&amp;AE$1&amp;""":"&amp;AE30)
&amp;IF(LEN(AF30)=0,"",","""&amp;AF$1&amp;""":"&amp;AF30)&amp;"}")</f>
        <v>{"dy":5,"sl":0,"tp":"fe","vl":"Equip3102","cn":1,"pt":"GO","pr":14400}</v>
      </c>
      <c r="BJ30">
        <f ca="1">IF(VLOOKUP($BM30,[1]EquipTable!$1:$1048576,MATCH("업데이트순번",[1]EquipTable!$1:$1,0),0)&lt;=$BK$1,1,0)
*IF(MID(BM30,7,1)="4",0.1,1)</f>
        <v>1</v>
      </c>
      <c r="BK30">
        <f t="shared" ca="1" si="6"/>
        <v>1.3550135501355014E-2</v>
      </c>
      <c r="BL30">
        <f t="shared" ca="1" si="7"/>
        <v>0.24932249322493219</v>
      </c>
      <c r="BM30" t="str">
        <f ca="1">OFFSET([1]EquipTable!$A$1,ROW()-1,0)</f>
        <v>Equip2101</v>
      </c>
      <c r="BO30">
        <f ca="1">IF(VLOOKUP($BR30,[2]ActorTable!$1:$1048576,MATCH("업데이트순번",[2]ActorTable!$1:$1,0),0)&lt;=$BP$1,1,0)
*IF(MID(BR30,7,1)="2",0.1,1)</f>
        <v>1</v>
      </c>
      <c r="BP30">
        <f t="shared" ca="1" si="8"/>
        <v>3.8314176245210718E-2</v>
      </c>
      <c r="BQ30">
        <f t="shared" ca="1" si="9"/>
        <v>0.78544061302681978</v>
      </c>
      <c r="BR30" t="str">
        <f ca="1">OFFSET([2]ActorTable!$A$1,ROW()-1,0)</f>
        <v>Actor1029</v>
      </c>
      <c r="BS30" t="str">
        <f ca="1">VLOOKUP($BR30,[2]ActorTable!$1:$1048576,MATCH("이름참고",[2]ActorTable!$1:$1,0),0)</f>
        <v>사이보그캐릭터</v>
      </c>
    </row>
    <row r="31" spans="1:71">
      <c r="A31">
        <v>5</v>
      </c>
      <c r="B31">
        <v>1</v>
      </c>
      <c r="C31">
        <f t="shared" si="0"/>
        <v>0</v>
      </c>
      <c r="D31">
        <f t="shared" ca="1" si="3"/>
        <v>0.31298060421223994</v>
      </c>
      <c r="E31">
        <f t="shared" ca="1" si="3"/>
        <v>0.64864363441689132</v>
      </c>
      <c r="F31">
        <f t="shared" ca="1" si="1"/>
        <v>0.41159575618919819</v>
      </c>
      <c r="G31">
        <f t="shared" ca="1" si="1"/>
        <v>0.22315729177644206</v>
      </c>
      <c r="H31">
        <f t="shared" ca="1" si="1"/>
        <v>0.25129639810843341</v>
      </c>
      <c r="I31">
        <f t="shared" ca="1" si="1"/>
        <v>0.4188401064359043</v>
      </c>
      <c r="L31" t="str">
        <f ca="1">IF(LEN(J31)&lt;&gt;0,J31,VLOOKUP(D31+$B31,$BG:$BH,MATCH($BH$1,$BG$1:$BH$1,0),1))</f>
        <v>지정 장비</v>
      </c>
      <c r="M31" t="str">
        <f ca="1">IF(LEN(K31)&lt;&gt;0,
  IF(LEN($J31)=0,"두 칸 모두 입력",
  IF($J31="지정 장비",K31,INDEX($BR:$BR,MATCH(K31,$BS:$BS,0)))),
IF($L31="삭제","삭제",
IF($L31="지정 장비",VLOOKUP($E31,$BL:$BM,MATCH($BM$1,$BL$1:$BM$1,0),1),
IF(OR($L31="캐릭터 상자 일반등급",$L31="캐릭터 상자 영웅등급"),"삭제",
IF(OR($L31="지정 캐릭터",$L31="지정 캐릭터 PP",$L31="지정 캐릭터 LBP1",$L31="지정 캐릭터 LBP2",$L31="지정 캐릭터 LBP3"),
  IF(AND(OR($B31=7,$B31=8),$L31=OFFSET($L31,-1,0)),OFFSET(M31,-1,0),VLOOKUP($E31,$BQ:$BR,MATCH($BR$1,$BQ$1:$BR$1,0),1)),
IF(OR($L31="안 지정 캐릭터 영웅등급",$L31="안 지정 캐릭터 PP 일반등급",$L31="안 지정 캐릭터 PP 영웅등급"),
  IF(AND(OR($B31=7,$B31=8),$L31=OFFSET($L31,-1,0)),OFFSET(M31,-1,0),INT($E31*100000)),
"그외없음"))))))</f>
        <v>Equip5301</v>
      </c>
      <c r="N31">
        <f ca="1">IF($L31="삭제","삭제",
IF(OR($L31="지정 장비",$L31="캐릭터 상자 일반등급",$L31="캐릭터 상자 영웅등급",$L31="지정 캐릭터",$L31="지정 캐릭터 LBP1",$L31="지정 캐릭터 LBP2",$L31="지정 캐릭터 LBP3",$L31="안 지정 캐릭터 영웅등급"),1,
IF($L31="지정 캐릭터 PP",
  IF(AND(OR($B31=7,$B31=8),$L31=OFFSET($L31,-1,0)),OFFSET(N31,-1,0),
    VLOOKUP($L31,$AM:$AY,MATCH($AU$1,$AM$1:$AY$1,0),0)+INT($E31*(VLOOKUP($L31,$AM:$AY,MATCH($AV$1,$AM$1:$AY$1,0),0)-VLOOKUP($L31,$AM:$AY,MATCH($AU$1,$AM$1:$AY$1,0),0)))),
IF(OR($L31="안 지정 캐릭터 PP 일반등급",$L31="안 지정 캐릭터 PP 영웅등급"),
  IF(AND(OR($B31=7,$B31=8),$L31=OFFSET($L31,-1,0)),OFFSET(N31,-1,0),
    VLOOKUP($L31,$AM:$AY,MATCH($AU$1,$AM$1:$AY$1,0),0)+INT($E31*(VLOOKUP($L31,$AM:$AY,MATCH($AV$1,$AM$1:$AY$1,0),0)-VLOOKUP($L31,$AM:$AY,MATCH($AU$1,$AM$1:$AY$1,0),0)))),
"그외없음"))))</f>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
IF($L31="안 지정 캐릭터 영웅등급",
  IF(AND(OR($B31=7,$B31=8),$L31=OFFSET($L31,-1,0)),OFFSET(P31,-1,0),
    VLOOKUP($L31,$AM:$AZ,MATCH($AY$1,$AM$1:$AZ$1,0),0)+INT($H31*(VLOOKUP($L31,$AM:$AZ,MATCH($AZ$1,$AM$1:$AZ$1,0),0)-VLOOKUP($L31,$AM:$AZ,MATCH($AY$1,$AM$1:$AZ$1,0),0)))),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
    ROUNDDOWN(VLOOKUP($M31,[1]EquipTable!$1:$1048576,MATCH("표준 GO pr Min",[1]EquipTable!$1:$1,0),0)+INT($I31*(VLOOKUP($M31,[1]EquipTable!$1:$1048576,MATCH("표준 GO pr Max",[1]EquipTable!$1:$1,0),0)-VLOOKUP($M31,[1]EquipTable!$1:$1048576,MATCH("표준 GO pr Min",[1]EquipTable!$1:$1,0),0))),-2)),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
IF($L31="안 지정 캐릭터 영웅등급",
  IF(AND(OR($B31=7,$B31=8),$L31=OFFSET($L31,-1,0)),OFFSET(Q31,-1,0),
    VLOOKUP($L31,$AM:$AZ,MATCH($AW$1,$AM$1:$AZ$1,0),0)+INT($I31*(VLOOKUP($L31,$AM:$AZ,MATCH($AX$1,$AM$1:$AZ$1,0),0)-VLOOKUP($L31,$AM:$AZ,MATCH($AW$1,$AM$1:$AZ$1,0),0)))),
IF($L31="지정 캐릭터 PP",
  IF(AND(OR($B31=7,$B31=8),$L31=OFFSET($L31,-1,0)),OFFSET(Q31,-1,0),
    INT($N31*(VLOOKUP($L31,$AM:$AZ,MATCH($AX$1,$AM$1:$AZ$1,0),0)+$I31*(VLOOKUP($L31,$AM:$AZ,MATCH($AY$1,$AM$1:$AZ$1,0),0)-VLOOKUP($L31,$AM:$AZ,MATCH($AX$1,$AM$1:$AZ$1,0),0))))),
IF(OR($L31="안 지정 캐릭터 PP 일반등급",$L31="안 지정 캐릭터 PP 영웅등급"),
  IF(AND(OR($B31=7,$B31=8),$L31=OFFSET($L31,-1,0)),OFFSET(Q31,-1,0),
    $N31*VLOOKUP($L31,$AM:$AZ,MATCH($AW$1,$AM$1:$AZ$1,0),0)),
"그외없음")))))))</f>
        <v>16</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4"/>
        <v>0</v>
      </c>
      <c r="T31" t="s">
        <v>93</v>
      </c>
      <c r="U31" t="s">
        <v>221</v>
      </c>
      <c r="V31">
        <v>1</v>
      </c>
      <c r="W31" t="s">
        <v>145</v>
      </c>
      <c r="Y31">
        <v>4400</v>
      </c>
      <c r="Z31" t="str">
        <f ca="1">IF(ISBLANK(AA31),"",
VLOOKUP(AA31,OFFSET(INDIRECT("$A:$B"),0,MATCH(AA$1&amp;"_Verify",INDIRECT("$1:$1"),0)-1),2,0)
)</f>
        <v>fe</v>
      </c>
      <c r="AA31" t="s">
        <v>93</v>
      </c>
      <c r="AB31" t="s">
        <v>221</v>
      </c>
      <c r="AC31">
        <v>1</v>
      </c>
      <c r="AD31" t="s">
        <v>145</v>
      </c>
      <c r="AF31">
        <v>4400</v>
      </c>
      <c r="AG31" t="str">
        <f>IF(ISBLANK($AA31),"",
IF(AND($B31&gt;=VLOOKUP($AA31,$AM:$AP,3,0),$B31&lt;=VLOOKUP($AA31,$AM:$AP,4,0)),"","슬롯타입이상"))</f>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블레이드 보우</v>
      </c>
      <c r="AI31">
        <v>1</v>
      </c>
      <c r="AJ3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v>
      </c>
      <c r="AK31" t="str">
        <f ca="1">IF(AI31&lt;&gt;1,"",
"{"""&amp;A$1&amp;""":"&amp;A31
&amp;","""&amp;B$1&amp;""":"&amp;B31
&amp;IF(LEN(Z31)=0,"",","""&amp;Z$1&amp;""":"""&amp;Z31&amp;"""")
&amp;IF(LEN(AB31)=0,"",","""&amp;AB$1&amp;""":"""&amp;AB31&amp;"""")
&amp;IF(LEN(AC31)=0,"",","""&amp;AC$1&amp;""":"&amp;AC31)
&amp;IF(LEN(AD31)=0,"",","""&amp;AD$1&amp;""":"""&amp;AD31&amp;"""")
&amp;IF(LEN(AE31)=0,"",","""&amp;AE$1&amp;""":"&amp;AE31)
&amp;IF(LEN(AF31)=0,"",","""&amp;AF$1&amp;""":"&amp;AF31)&amp;"}")</f>
        <v>{"dy":5,"sl":1,"tp":"fe","vl":"Equip2002","cn":1,"pt":"GO","pr":4400}</v>
      </c>
      <c r="BJ31">
        <f ca="1">IF(VLOOKUP($BM31,[1]EquipTable!$1:$1048576,MATCH("업데이트순번",[1]EquipTable!$1:$1,0),0)&lt;=$BK$1,1,0)
*IF(MID(BM31,7,1)="4",0.1,1)</f>
        <v>1</v>
      </c>
      <c r="BK31">
        <f t="shared" ca="1" si="6"/>
        <v>1.3550135501355014E-2</v>
      </c>
      <c r="BL31">
        <f t="shared" ca="1" si="7"/>
        <v>0.26287262872628719</v>
      </c>
      <c r="BM31" t="str">
        <f ca="1">OFFSET([1]EquipTable!$A$1,ROW()-1,0)</f>
        <v>Equip2102</v>
      </c>
      <c r="BO31">
        <f ca="1">IF(VLOOKUP($BR31,[2]ActorTable!$1:$1048576,MATCH("업데이트순번",[2]ActorTable!$1:$1,0),0)&lt;=$BP$1,1,0)
*IF(MID(BR31,7,1)="2",0.1,1)</f>
        <v>1</v>
      </c>
      <c r="BP31">
        <f t="shared" ca="1" si="8"/>
        <v>3.8314176245210718E-2</v>
      </c>
      <c r="BQ31">
        <f t="shared" ca="1" si="9"/>
        <v>0.8237547892720305</v>
      </c>
      <c r="BR31" t="str">
        <f ca="1">OFFSET([2]ActorTable!$A$1,ROW()-1,0)</f>
        <v>Actor0030</v>
      </c>
      <c r="BS31" t="str">
        <f ca="1">VLOOKUP($BR31,[2]ActorTable!$1:$1048576,MATCH("이름참고",[2]ActorTable!$1:$1,0),0)</f>
        <v>샌드워리어</v>
      </c>
    </row>
    <row r="32" spans="1:71">
      <c r="A32">
        <v>5</v>
      </c>
      <c r="B32">
        <v>2</v>
      </c>
      <c r="C32">
        <f t="shared" si="0"/>
        <v>0</v>
      </c>
      <c r="D32">
        <f t="shared" ca="1" si="3"/>
        <v>0.50666455668284061</v>
      </c>
      <c r="E32">
        <f t="shared" ca="1" si="3"/>
        <v>0.82671860207087244</v>
      </c>
      <c r="F32">
        <f t="shared" ca="1" si="1"/>
        <v>0.87393672567159775</v>
      </c>
      <c r="G32">
        <f t="shared" ca="1" si="1"/>
        <v>0.78662862567730285</v>
      </c>
      <c r="H32">
        <f t="shared" ca="1" si="1"/>
        <v>0.58514374753388387</v>
      </c>
      <c r="I32">
        <f t="shared" ca="1" si="1"/>
        <v>0.26523876266726887</v>
      </c>
      <c r="L32" t="str">
        <f ca="1">IF(LEN(J32)&lt;&gt;0,J32,VLOOKUP(D32+$B32,$BG:$BH,MATCH($BH$1,$BG$1:$BH$1,0),1))</f>
        <v>안 지정 캐릭터 PP 영웅등급</v>
      </c>
      <c r="M32">
        <f ca="1">IF(LEN(K32)&lt;&gt;0,
  IF(LEN($J32)=0,"두 칸 모두 입력",
  IF($J32="지정 장비",K32,INDEX($BR:$BR,MATCH(K32,$BS:$BS,0)))),
IF($L32="삭제","삭제",
IF($L32="지정 장비",VLOOKUP($E32,$BL:$BM,MATCH($BM$1,$BL$1:$BM$1,0),1),
IF(OR($L32="캐릭터 상자 일반등급",$L32="캐릭터 상자 영웅등급"),"삭제",
IF(OR($L32="지정 캐릭터",$L32="지정 캐릭터 PP",$L32="지정 캐릭터 LBP1",$L32="지정 캐릭터 LBP2",$L32="지정 캐릭터 LBP3"),
  IF(AND(OR($B32=7,$B32=8),$L32=OFFSET($L32,-1,0)),OFFSET(M32,-1,0),VLOOKUP($E32,$BQ:$BR,MATCH($BR$1,$BQ$1:$BR$1,0),1)),
IF(OR($L32="안 지정 캐릭터 영웅등급",$L32="안 지정 캐릭터 PP 일반등급",$L32="안 지정 캐릭터 PP 영웅등급"),
  IF(AND(OR($B32=7,$B32=8),$L32=OFFSET($L32,-1,0)),OFFSET(M32,-1,0),INT($E32*100000)),
"그외없음"))))))</f>
        <v>82671</v>
      </c>
      <c r="N32">
        <f ca="1">IF($L32="삭제","삭제",
IF(OR($L32="지정 장비",$L32="캐릭터 상자 일반등급",$L32="캐릭터 상자 영웅등급",$L32="지정 캐릭터",$L32="지정 캐릭터 LBP1",$L32="지정 캐릭터 LBP2",$L32="지정 캐릭터 LBP3",$L32="안 지정 캐릭터 영웅등급"),1,
IF($L32="지정 캐릭터 PP",
  IF(AND(OR($B32=7,$B32=8),$L32=OFFSET($L32,-1,0)),OFFSET(N32,-1,0),
    VLOOKUP($L32,$AM:$AY,MATCH($AU$1,$AM$1:$AY$1,0),0)+INT($E32*(VLOOKUP($L32,$AM:$AY,MATCH($AV$1,$AM$1:$AY$1,0),0)-VLOOKUP($L32,$AM:$AY,MATCH($AU$1,$AM$1:$AY$1,0),0)))),
IF(OR($L32="안 지정 캐릭터 PP 일반등급",$L32="안 지정 캐릭터 PP 영웅등급"),
  IF(AND(OR($B32=7,$B32=8),$L32=OFFSET($L32,-1,0)),OFFSET(N32,-1,0),
    VLOOKUP($L32,$AM:$AY,MATCH($AU$1,$AM$1:$AY$1,0),0)+INT($E32*(VLOOKUP($L32,$AM:$AY,MATCH($AV$1,$AM$1:$AY$1,0),0)-VLOOKUP($L32,$AM:$AY,MATCH($AU$1,$AM$1:$AY$1,0),0)))),
"그외없음"))))</f>
        <v>23</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
IF($L32="안 지정 캐릭터 영웅등급",
  IF(AND(OR($B32=7,$B32=8),$L32=OFFSET($L32,-1,0)),OFFSET(P32,-1,0),
    VLOOKUP($L32,$AM:$AZ,MATCH($AY$1,$AM$1:$AZ$1,0),0)+INT($H32*(VLOOKUP($L32,$AM:$AZ,MATCH($AZ$1,$AM$1:$AZ$1,0),0)-VLOOKUP($L32,$AM:$AZ,MATCH($AY$1,$AM$1:$AZ$1,0),0)))),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
    ROUNDDOWN(VLOOKUP($M32,[1]EquipTable!$1:$1048576,MATCH("표준 GO pr Min",[1]EquipTable!$1:$1,0),0)+INT($I32*(VLOOKUP($M32,[1]EquipTable!$1:$1048576,MATCH("표준 GO pr Max",[1]EquipTable!$1:$1,0),0)-VLOOKUP($M32,[1]EquipTable!$1:$1048576,MATCH("표준 GO pr Min",[1]EquipTable!$1:$1,0),0))),-2)),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
IF($L32="안 지정 캐릭터 영웅등급",
  IF(AND(OR($B32=7,$B32=8),$L32=OFFSET($L32,-1,0)),OFFSET(Q32,-1,0),
    VLOOKUP($L32,$AM:$AZ,MATCH($AW$1,$AM$1:$AZ$1,0),0)+INT($I32*(VLOOKUP($L32,$AM:$AZ,MATCH($AX$1,$AM$1:$AZ$1,0),0)-VLOOKUP($L32,$AM:$AZ,MATCH($AW$1,$AM$1:$AZ$1,0),0)))),
IF($L32="지정 캐릭터 PP",
  IF(AND(OR($B32=7,$B32=8),$L32=OFFSET($L32,-1,0)),OFFSET(Q32,-1,0),
    INT($N32*(VLOOKUP($L32,$AM:$AZ,MATCH($AX$1,$AM$1:$AZ$1,0),0)+$I32*(VLOOKUP($L32,$AM:$AZ,MATCH($AY$1,$AM$1:$AZ$1,0),0)-VLOOKUP($L32,$AM:$AZ,MATCH($AX$1,$AM$1:$AZ$1,0),0))))),
IF(OR($L32="안 지정 캐릭터 PP 일반등급",$L32="안 지정 캐릭터 PP 영웅등급"),
  IF(AND(OR($B32=7,$B32=8),$L32=OFFSET($L32,-1,0)),OFFSET(Q32,-1,0),
    $N32*VLOOKUP($L32,$AM:$AZ,MATCH($AW$1,$AM$1:$AZ$1,0),0)),
"그외없음")))))))</f>
        <v>2300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4"/>
        <v>0</v>
      </c>
      <c r="T32" t="s">
        <v>102</v>
      </c>
      <c r="U32">
        <v>9959</v>
      </c>
      <c r="V32">
        <v>15</v>
      </c>
      <c r="W32" t="s">
        <v>145</v>
      </c>
      <c r="Y32">
        <v>1500</v>
      </c>
      <c r="Z32" t="str">
        <f ca="1">IF(ISBLANK(AA32),"",
VLOOKUP(AA32,OFFSET(INDIRECT("$A:$B"),0,MATCH(AA$1&amp;"_Verify",INDIRECT("$1:$1"),0)-1),2,0)
)</f>
        <v>uph</v>
      </c>
      <c r="AA32" t="s">
        <v>102</v>
      </c>
      <c r="AB32">
        <v>9959</v>
      </c>
      <c r="AC32">
        <v>15</v>
      </c>
      <c r="AD32" t="s">
        <v>145</v>
      </c>
      <c r="AF32">
        <v>1500</v>
      </c>
      <c r="AG32" t="str">
        <f>IF(ISBLANK($AA32),"",
IF(AND($B32&gt;=VLOOKUP($AA32,$AM:$AP,3,0),$B32&lt;=VLOOKUP($AA32,$AM:$AP,4,0)),"","슬롯타입이상"))</f>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v>
      </c>
      <c r="AK32" t="str">
        <f ca="1">IF(AI32&lt;&gt;1,"",
"{"""&amp;A$1&amp;""":"&amp;A32
&amp;","""&amp;B$1&amp;""":"&amp;B32
&amp;IF(LEN(Z32)=0,"",","""&amp;Z$1&amp;""":"""&amp;Z32&amp;"""")
&amp;IF(LEN(AB32)=0,"",","""&amp;AB$1&amp;""":"""&amp;AB32&amp;"""")
&amp;IF(LEN(AC32)=0,"",","""&amp;AC$1&amp;""":"&amp;AC32)
&amp;IF(LEN(AD32)=0,"",","""&amp;AD$1&amp;""":"""&amp;AD32&amp;"""")
&amp;IF(LEN(AE32)=0,"",","""&amp;AE$1&amp;""":"&amp;AE32)
&amp;IF(LEN(AF32)=0,"",","""&amp;AF$1&amp;""":"&amp;AF32)&amp;"}")</f>
        <v>{"dy":5,"sl":2,"tp":"uph","vl":"9959","cn":15,"pt":"GO","pr":1500}</v>
      </c>
      <c r="BJ32">
        <f ca="1">IF(VLOOKUP($BM32,[1]EquipTable!$1:$1048576,MATCH("업데이트순번",[1]EquipTable!$1:$1,0),0)&lt;=$BK$1,1,0)
*IF(MID(BM32,7,1)="4",0.1,1)</f>
        <v>1</v>
      </c>
      <c r="BK32">
        <f t="shared" ca="1" si="6"/>
        <v>1.3550135501355014E-2</v>
      </c>
      <c r="BL32">
        <f t="shared" ca="1" si="7"/>
        <v>0.27642276422764223</v>
      </c>
      <c r="BM32" t="str">
        <f ca="1">OFFSET([1]EquipTable!$A$1,ROW()-1,0)</f>
        <v>Equip2201</v>
      </c>
      <c r="BO32">
        <f ca="1">IF(VLOOKUP($BR32,[2]ActorTable!$1:$1048576,MATCH("업데이트순번",[2]ActorTable!$1:$1,0),0)&lt;=$BP$1,1,0)
*IF(MID(BR32,7,1)="2",0.1,1)</f>
        <v>0.1</v>
      </c>
      <c r="BP32">
        <f t="shared" ca="1" si="8"/>
        <v>3.8314176245210717E-3</v>
      </c>
      <c r="BQ32">
        <f t="shared" ca="1" si="9"/>
        <v>0.86206896551724121</v>
      </c>
      <c r="BR32" t="str">
        <f ca="1">OFFSET([2]ActorTable!$A$1,ROW()-1,0)</f>
        <v>Actor3231</v>
      </c>
      <c r="BS32" t="str">
        <f ca="1">VLOOKUP($BR32,[2]ActorTable!$1:$1048576,MATCH("이름참고",[2]ActorTable!$1:$1,0),0)</f>
        <v>블레이드팬댄서</v>
      </c>
    </row>
    <row r="33" spans="1:71">
      <c r="A33">
        <v>5</v>
      </c>
      <c r="B33">
        <v>3</v>
      </c>
      <c r="C33">
        <f t="shared" si="0"/>
        <v>0</v>
      </c>
      <c r="D33">
        <f t="shared" ca="1" si="3"/>
        <v>0.15101886699106426</v>
      </c>
      <c r="E33">
        <f t="shared" ca="1" si="3"/>
        <v>0.98444880808043389</v>
      </c>
      <c r="F33">
        <f t="shared" ca="1" si="1"/>
        <v>0.47345836415042863</v>
      </c>
      <c r="G33">
        <f t="shared" ca="1" si="1"/>
        <v>0.45110689681270411</v>
      </c>
      <c r="H33">
        <f t="shared" ca="1" si="1"/>
        <v>0.51244589981372268</v>
      </c>
      <c r="I33">
        <f t="shared" ca="1" si="1"/>
        <v>0.78276345041286644</v>
      </c>
      <c r="L33" t="str">
        <f ca="1">IF(LEN(J33)&lt;&gt;0,J33,VLOOKUP(D33+$B33,$BG:$BH,MATCH($BH$1,$BG$1:$BH$1,0),1))</f>
        <v>안 지정 캐릭터 PP 영웅등급</v>
      </c>
      <c r="M33">
        <f ca="1">IF(LEN(K33)&lt;&gt;0,
  IF(LEN($J33)=0,"두 칸 모두 입력",
  IF($J33="지정 장비",K33,INDEX($BR:$BR,MATCH(K33,$BS:$BS,0)))),
IF($L33="삭제","삭제",
IF($L33="지정 장비",VLOOKUP($E33,$BL:$BM,MATCH($BM$1,$BL$1:$BM$1,0),1),
IF(OR($L33="캐릭터 상자 일반등급",$L33="캐릭터 상자 영웅등급"),"삭제",
IF(OR($L33="지정 캐릭터",$L33="지정 캐릭터 PP",$L33="지정 캐릭터 LBP1",$L33="지정 캐릭터 LBP2",$L33="지정 캐릭터 LBP3"),
  IF(AND(OR($B33=7,$B33=8),$L33=OFFSET($L33,-1,0)),OFFSET(M33,-1,0),VLOOKUP($E33,$BQ:$BR,MATCH($BR$1,$BQ$1:$BR$1,0),1)),
IF(OR($L33="안 지정 캐릭터 영웅등급",$L33="안 지정 캐릭터 PP 일반등급",$L33="안 지정 캐릭터 PP 영웅등급"),
  IF(AND(OR($B33=7,$B33=8),$L33=OFFSET($L33,-1,0)),OFFSET(M33,-1,0),INT($E33*100000)),
"그외없음"))))))</f>
        <v>98444</v>
      </c>
      <c r="N33">
        <f ca="1">IF($L33="삭제","삭제",
IF(OR($L33="지정 장비",$L33="캐릭터 상자 일반등급",$L33="캐릭터 상자 영웅등급",$L33="지정 캐릭터",$L33="지정 캐릭터 LBP1",$L33="지정 캐릭터 LBP2",$L33="지정 캐릭터 LBP3",$L33="안 지정 캐릭터 영웅등급"),1,
IF($L33="지정 캐릭터 PP",
  IF(AND(OR($B33=7,$B33=8),$L33=OFFSET($L33,-1,0)),OFFSET(N33,-1,0),
    VLOOKUP($L33,$AM:$AY,MATCH($AU$1,$AM$1:$AY$1,0),0)+INT($E33*(VLOOKUP($L33,$AM:$AY,MATCH($AV$1,$AM$1:$AY$1,0),0)-VLOOKUP($L33,$AM:$AY,MATCH($AU$1,$AM$1:$AY$1,0),0)))),
IF(OR($L33="안 지정 캐릭터 PP 일반등급",$L33="안 지정 캐릭터 PP 영웅등급"),
  IF(AND(OR($B33=7,$B33=8),$L33=OFFSET($L33,-1,0)),OFFSET(N33,-1,0),
    VLOOKUP($L33,$AM:$AY,MATCH($AU$1,$AM$1:$AY$1,0),0)+INT($E33*(VLOOKUP($L33,$AM:$AY,MATCH($AV$1,$AM$1:$AY$1,0),0)-VLOOKUP($L33,$AM:$AY,MATCH($AU$1,$AM$1:$AY$1,0),0)))),
"그외없음"))))</f>
        <v>24</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
IF($L33="안 지정 캐릭터 영웅등급",
  IF(AND(OR($B33=7,$B33=8),$L33=OFFSET($L33,-1,0)),OFFSET(P33,-1,0),
    VLOOKUP($L33,$AM:$AZ,MATCH($AY$1,$AM$1:$AZ$1,0),0)+INT($H33*(VLOOKUP($L33,$AM:$AZ,MATCH($AZ$1,$AM$1:$AZ$1,0),0)-VLOOKUP($L33,$AM:$AZ,MATCH($AY$1,$AM$1:$AZ$1,0),0)))),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
    ROUNDDOWN(VLOOKUP($M33,[1]EquipTable!$1:$1048576,MATCH("표준 GO pr Min",[1]EquipTable!$1:$1,0),0)+INT($I33*(VLOOKUP($M33,[1]EquipTable!$1:$1048576,MATCH("표준 GO pr Max",[1]EquipTable!$1:$1,0),0)-VLOOKUP($M33,[1]EquipTable!$1:$1048576,MATCH("표준 GO pr Min",[1]EquipTable!$1:$1,0),0))),-2)),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
IF($L33="안 지정 캐릭터 영웅등급",
  IF(AND(OR($B33=7,$B33=8),$L33=OFFSET($L33,-1,0)),OFFSET(Q33,-1,0),
    VLOOKUP($L33,$AM:$AZ,MATCH($AW$1,$AM$1:$AZ$1,0),0)+INT($I33*(VLOOKUP($L33,$AM:$AZ,MATCH($AX$1,$AM$1:$AZ$1,0),0)-VLOOKUP($L33,$AM:$AZ,MATCH($AW$1,$AM$1:$AZ$1,0),0)))),
IF($L33="지정 캐릭터 PP",
  IF(AND(OR($B33=7,$B33=8),$L33=OFFSET($L33,-1,0)),OFFSET(Q33,-1,0),
    INT($N33*(VLOOKUP($L33,$AM:$AZ,MATCH($AX$1,$AM$1:$AZ$1,0),0)+$I33*(VLOOKUP($L33,$AM:$AZ,MATCH($AY$1,$AM$1:$AZ$1,0),0)-VLOOKUP($L33,$AM:$AZ,MATCH($AX$1,$AM$1:$AZ$1,0),0))))),
IF(OR($L33="안 지정 캐릭터 PP 일반등급",$L33="안 지정 캐릭터 PP 영웅등급"),
  IF(AND(OR($B33=7,$B33=8),$L33=OFFSET($L33,-1,0)),OFFSET(Q33,-1,0),
    $N33*VLOOKUP($L33,$AM:$AZ,MATCH($AW$1,$AM$1:$AZ$1,0),0)),
"그외없음")))))))</f>
        <v>2400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4"/>
        <v>0</v>
      </c>
      <c r="T33" t="s">
        <v>102</v>
      </c>
      <c r="U33">
        <v>4714</v>
      </c>
      <c r="V33">
        <v>15</v>
      </c>
      <c r="W33" t="s">
        <v>145</v>
      </c>
      <c r="Y33">
        <v>1500</v>
      </c>
      <c r="Z33" t="str">
        <f ca="1">IF(ISBLANK(AA33),"",
VLOOKUP(AA33,OFFSET(INDIRECT("$A:$B"),0,MATCH(AA$1&amp;"_Verify",INDIRECT("$1:$1"),0)-1),2,0)
)</f>
        <v>uph</v>
      </c>
      <c r="AA33" t="s">
        <v>102</v>
      </c>
      <c r="AB33">
        <v>4714</v>
      </c>
      <c r="AC33">
        <v>15</v>
      </c>
      <c r="AD33" t="s">
        <v>145</v>
      </c>
      <c r="AF33">
        <v>1500</v>
      </c>
      <c r="AG33" t="str">
        <f>IF(ISBLANK($AA33),"",
IF(AND($B33&gt;=VLOOKUP($AA33,$AM:$AP,3,0),$B33&lt;=VLOOKUP($AA33,$AM:$AP,4,0)),"","슬롯타입이상"))</f>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v>
      </c>
      <c r="AK33" t="str">
        <f ca="1">IF(AI33&lt;&gt;1,"",
"{"""&amp;A$1&amp;""":"&amp;A33
&amp;","""&amp;B$1&amp;""":"&amp;B33
&amp;IF(LEN(Z33)=0,"",","""&amp;Z$1&amp;""":"""&amp;Z33&amp;"""")
&amp;IF(LEN(AB33)=0,"",","""&amp;AB$1&amp;""":"""&amp;AB33&amp;"""")
&amp;IF(LEN(AC33)=0,"",","""&amp;AC$1&amp;""":"&amp;AC33)
&amp;IF(LEN(AD33)=0,"",","""&amp;AD$1&amp;""":"""&amp;AD33&amp;"""")
&amp;IF(LEN(AE33)=0,"",","""&amp;AE$1&amp;""":"&amp;AE33)
&amp;IF(LEN(AF33)=0,"",","""&amp;AF$1&amp;""":"&amp;AF33)&amp;"}")</f>
        <v>{"dy":5,"sl":3,"tp":"uph","vl":"4714","cn":15,"pt":"GO","pr":1500}</v>
      </c>
      <c r="BJ33">
        <f ca="1">IF(VLOOKUP($BM33,[1]EquipTable!$1:$1048576,MATCH("업데이트순번",[1]EquipTable!$1:$1,0),0)&lt;=$BK$1,1,0)
*IF(MID(BM33,7,1)="4",0.1,1)</f>
        <v>1</v>
      </c>
      <c r="BK33">
        <f t="shared" ca="1" si="6"/>
        <v>1.3550135501355014E-2</v>
      </c>
      <c r="BL33">
        <f t="shared" ca="1" si="7"/>
        <v>0.28997289972899726</v>
      </c>
      <c r="BM33" t="str">
        <f ca="1">OFFSET([1]EquipTable!$A$1,ROW()-1,0)</f>
        <v>Equip2202</v>
      </c>
      <c r="BO33">
        <f ca="1">IF(VLOOKUP($BR33,[2]ActorTable!$1:$1048576,MATCH("업데이트순번",[2]ActorTable!$1:$1,0),0)&lt;=$BP$1,1,0)
*IF(MID(BR33,7,1)="2",0.1,1)</f>
        <v>0</v>
      </c>
      <c r="BP33">
        <f t="shared" ca="1" si="8"/>
        <v>0</v>
      </c>
      <c r="BQ33">
        <f t="shared" ca="1" si="9"/>
        <v>0.86590038314176232</v>
      </c>
      <c r="BR33" t="str">
        <f ca="1">OFFSET([2]ActorTable!$A$1,ROW()-1,0)</f>
        <v>Actor9932</v>
      </c>
      <c r="BS33" t="str">
        <f ca="1">VLOOKUP($BR33,[2]ActorTable!$1:$1048576,MATCH("이름참고",[2]ActorTable!$1:$1,0),0)</f>
        <v>스트링없음</v>
      </c>
    </row>
    <row r="34" spans="1:71">
      <c r="A34">
        <v>5</v>
      </c>
      <c r="B34">
        <v>4</v>
      </c>
      <c r="C34">
        <f t="shared" si="0"/>
        <v>0</v>
      </c>
      <c r="D34">
        <f t="shared" ca="1" si="3"/>
        <v>4.7941910170787194E-2</v>
      </c>
      <c r="E34">
        <f t="shared" ca="1" si="3"/>
        <v>0.84375401663837402</v>
      </c>
      <c r="F34">
        <f t="shared" ca="1" si="1"/>
        <v>0.25521436922786211</v>
      </c>
      <c r="G34">
        <f t="shared" ca="1" si="1"/>
        <v>0.39393810613123614</v>
      </c>
      <c r="H34">
        <f t="shared" ca="1" si="1"/>
        <v>0.56321127911912394</v>
      </c>
      <c r="I34">
        <f t="shared" ca="1" si="1"/>
        <v>0.62001161047897146</v>
      </c>
      <c r="L34" t="str">
        <f ca="1">IF(LEN(J34)&lt;&gt;0,J34,VLOOKUP(D34+$B34,$BG:$BH,MATCH($BH$1,$BG$1:$BH$1,0),1))</f>
        <v>안 지정 캐릭터 PP 일반등급</v>
      </c>
      <c r="M34">
        <f ca="1">IF(LEN(K34)&lt;&gt;0,
  IF(LEN($J34)=0,"두 칸 모두 입력",
  IF($J34="지정 장비",K34,INDEX($BR:$BR,MATCH(K34,$BS:$BS,0)))),
IF($L34="삭제","삭제",
IF($L34="지정 장비",VLOOKUP($E34,$BL:$BM,MATCH($BM$1,$BL$1:$BM$1,0),1),
IF(OR($L34="캐릭터 상자 일반등급",$L34="캐릭터 상자 영웅등급"),"삭제",
IF(OR($L34="지정 캐릭터",$L34="지정 캐릭터 PP",$L34="지정 캐릭터 LBP1",$L34="지정 캐릭터 LBP2",$L34="지정 캐릭터 LBP3"),
  IF(AND(OR($B34=7,$B34=8),$L34=OFFSET($L34,-1,0)),OFFSET(M34,-1,0),VLOOKUP($E34,$BQ:$BR,MATCH($BR$1,$BQ$1:$BR$1,0),1)),
IF(OR($L34="안 지정 캐릭터 영웅등급",$L34="안 지정 캐릭터 PP 일반등급",$L34="안 지정 캐릭터 PP 영웅등급"),
  IF(AND(OR($B34=7,$B34=8),$L34=OFFSET($L34,-1,0)),OFFSET(M34,-1,0),INT($E34*100000)),
"그외없음"))))))</f>
        <v>84375</v>
      </c>
      <c r="N34">
        <f ca="1">IF($L34="삭제","삭제",
IF(OR($L34="지정 장비",$L34="캐릭터 상자 일반등급",$L34="캐릭터 상자 영웅등급",$L34="지정 캐릭터",$L34="지정 캐릭터 LBP1",$L34="지정 캐릭터 LBP2",$L34="지정 캐릭터 LBP3",$L34="안 지정 캐릭터 영웅등급"),1,
IF($L34="지정 캐릭터 PP",
  IF(AND(OR($B34=7,$B34=8),$L34=OFFSET($L34,-1,0)),OFFSET(N34,-1,0),
    VLOOKUP($L34,$AM:$AY,MATCH($AU$1,$AM$1:$AY$1,0),0)+INT($E34*(VLOOKUP($L34,$AM:$AY,MATCH($AV$1,$AM$1:$AY$1,0),0)-VLOOKUP($L34,$AM:$AY,MATCH($AU$1,$AM$1:$AY$1,0),0)))),
IF(OR($L34="안 지정 캐릭터 PP 일반등급",$L34="안 지정 캐릭터 PP 영웅등급"),
  IF(AND(OR($B34=7,$B34=8),$L34=OFFSET($L34,-1,0)),OFFSET(N34,-1,0),
    VLOOKUP($L34,$AM:$AY,MATCH($AU$1,$AM$1:$AY$1,0),0)+INT($E34*(VLOOKUP($L34,$AM:$AY,MATCH($AV$1,$AM$1:$AY$1,0),0)-VLOOKUP($L34,$AM:$AY,MATCH($AU$1,$AM$1:$AY$1,0),0)))),
"그외없음"))))</f>
        <v>23</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
IF($L34="안 지정 캐릭터 영웅등급",
  IF(AND(OR($B34=7,$B34=8),$L34=OFFSET($L34,-1,0)),OFFSET(P34,-1,0),
    VLOOKUP($L34,$AM:$AZ,MATCH($AY$1,$AM$1:$AZ$1,0),0)+INT($H34*(VLOOKUP($L34,$AM:$AZ,MATCH($AZ$1,$AM$1:$AZ$1,0),0)-VLOOKUP($L34,$AM:$AZ,MATCH($AY$1,$AM$1:$AZ$1,0),0)))),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
    ROUNDDOWN(VLOOKUP($M34,[1]EquipTable!$1:$1048576,MATCH("표준 GO pr Min",[1]EquipTable!$1:$1,0),0)+INT($I34*(VLOOKUP($M34,[1]EquipTable!$1:$1048576,MATCH("표준 GO pr Max",[1]EquipTable!$1:$1,0),0)-VLOOKUP($M34,[1]EquipTable!$1:$1048576,MATCH("표준 GO pr Min",[1]EquipTable!$1:$1,0),0))),-2)),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
IF($L34="안 지정 캐릭터 영웅등급",
  IF(AND(OR($B34=7,$B34=8),$L34=OFFSET($L34,-1,0)),OFFSET(Q34,-1,0),
    VLOOKUP($L34,$AM:$AZ,MATCH($AW$1,$AM$1:$AZ$1,0),0)+INT($I34*(VLOOKUP($L34,$AM:$AZ,MATCH($AX$1,$AM$1:$AZ$1,0),0)-VLOOKUP($L34,$AM:$AZ,MATCH($AW$1,$AM$1:$AZ$1,0),0)))),
IF($L34="지정 캐릭터 PP",
  IF(AND(OR($B34=7,$B34=8),$L34=OFFSET($L34,-1,0)),OFFSET(Q34,-1,0),
    INT($N34*(VLOOKUP($L34,$AM:$AZ,MATCH($AX$1,$AM$1:$AZ$1,0),0)+$I34*(VLOOKUP($L34,$AM:$AZ,MATCH($AY$1,$AM$1:$AZ$1,0),0)-VLOOKUP($L34,$AM:$AZ,MATCH($AX$1,$AM$1:$AZ$1,0),0))))),
IF(OR($L34="안 지정 캐릭터 PP 일반등급",$L34="안 지정 캐릭터 PP 영웅등급"),
  IF(AND(OR($B34=7,$B34=8),$L34=OFFSET($L34,-1,0)),OFFSET(Q34,-1,0),
    $N34*VLOOKUP($L34,$AM:$AZ,MATCH($AW$1,$AM$1:$AZ$1,0),0)),
"그외없음")))))))</f>
        <v>2300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4"/>
        <v>0</v>
      </c>
      <c r="T34" t="s">
        <v>103</v>
      </c>
      <c r="U34">
        <v>81611</v>
      </c>
      <c r="V34">
        <v>23</v>
      </c>
      <c r="W34" t="s">
        <v>145</v>
      </c>
      <c r="Y34">
        <v>2300</v>
      </c>
      <c r="Z34" t="str">
        <f ca="1">IF(ISBLANK(AA34),"",
VLOOKUP(AA34,OFFSET(INDIRECT("$A:$B"),0,MATCH(AA$1&amp;"_Verify",INDIRECT("$1:$1"),0)-1),2,0)
)</f>
        <v>upn</v>
      </c>
      <c r="AA34" t="s">
        <v>103</v>
      </c>
      <c r="AB34">
        <v>81611</v>
      </c>
      <c r="AC34">
        <v>23</v>
      </c>
      <c r="AD34" t="s">
        <v>145</v>
      </c>
      <c r="AF34">
        <v>2300</v>
      </c>
      <c r="AG34" t="str">
        <f>IF(ISBLANK($AA34),"",
IF(AND($B34&gt;=VLOOKUP($AA34,$AM:$AP,3,0),$B34&lt;=VLOOKUP($AA34,$AM:$AP,4,0)),"","슬롯타입이상"))</f>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v>
      </c>
      <c r="AK34" t="str">
        <f ca="1">IF(AI34&lt;&gt;1,"",
"{"""&amp;A$1&amp;""":"&amp;A34
&amp;","""&amp;B$1&amp;""":"&amp;B34
&amp;IF(LEN(Z34)=0,"",","""&amp;Z$1&amp;""":"""&amp;Z34&amp;"""")
&amp;IF(LEN(AB34)=0,"",","""&amp;AB$1&amp;""":"""&amp;AB34&amp;"""")
&amp;IF(LEN(AC34)=0,"",","""&amp;AC$1&amp;""":"&amp;AC34)
&amp;IF(LEN(AD34)=0,"",","""&amp;AD$1&amp;""":"""&amp;AD34&amp;"""")
&amp;IF(LEN(AE34)=0,"",","""&amp;AE$1&amp;""":"&amp;AE34)
&amp;IF(LEN(AF34)=0,"",","""&amp;AF$1&amp;""":"&amp;AF34)&amp;"}")</f>
        <v>{"dy":5,"sl":4,"tp":"upn","vl":"81611","cn":23,"pt":"GO","pr":2300}</v>
      </c>
      <c r="BJ34">
        <f ca="1">IF(VLOOKUP($BM34,[1]EquipTable!$1:$1048576,MATCH("업데이트순번",[1]EquipTable!$1:$1,0),0)&lt;=$BK$1,1,0)
*IF(MID(BM34,7,1)="4",0.1,1)</f>
        <v>1</v>
      </c>
      <c r="BK34">
        <f t="shared" ca="1" si="6"/>
        <v>1.3550135501355014E-2</v>
      </c>
      <c r="BL34">
        <f t="shared" ca="1" si="7"/>
        <v>0.30352303523035229</v>
      </c>
      <c r="BM34" t="str">
        <f ca="1">OFFSET([1]EquipTable!$A$1,ROW()-1,0)</f>
        <v>Equip2301</v>
      </c>
      <c r="BO34">
        <f ca="1">IF(VLOOKUP($BR34,[2]ActorTable!$1:$1048576,MATCH("업데이트순번",[2]ActorTable!$1:$1,0),0)&lt;=$BP$1,1,0)
*IF(MID(BR34,7,1)="2",0.1,1)</f>
        <v>0.1</v>
      </c>
      <c r="BP34">
        <f t="shared" ca="1" si="8"/>
        <v>3.8314176245210717E-3</v>
      </c>
      <c r="BQ34">
        <f t="shared" ca="1" si="9"/>
        <v>0.86590038314176232</v>
      </c>
      <c r="BR34" t="str">
        <f ca="1">OFFSET([2]ActorTable!$A$1,ROW()-1,0)</f>
        <v>Actor0233</v>
      </c>
      <c r="BS34" t="str">
        <f ca="1">VLOOKUP($BR34,[2]ActorTable!$1:$1048576,MATCH("이름참고",[2]ActorTable!$1:$1,0),0)</f>
        <v>시리아</v>
      </c>
    </row>
    <row r="35" spans="1:71">
      <c r="A35">
        <v>5</v>
      </c>
      <c r="B35">
        <v>5</v>
      </c>
      <c r="C35">
        <f t="shared" si="0"/>
        <v>0</v>
      </c>
      <c r="D35">
        <f t="shared" ca="1" si="3"/>
        <v>0.85596294141582285</v>
      </c>
      <c r="E35">
        <f t="shared" ca="1" si="3"/>
        <v>0.16774410934144546</v>
      </c>
      <c r="F35">
        <f t="shared" ca="1" si="1"/>
        <v>0.31390174888849642</v>
      </c>
      <c r="G35">
        <f t="shared" ca="1" si="1"/>
        <v>0.1078613789371291</v>
      </c>
      <c r="H35">
        <f t="shared" ca="1" si="1"/>
        <v>5.196946196495944E-2</v>
      </c>
      <c r="I35">
        <f t="shared" ca="1" si="1"/>
        <v>8.6509041327664016E-2</v>
      </c>
      <c r="L35" t="str">
        <f ca="1">IF(LEN(J35)&lt;&gt;0,J35,VLOOKUP(D35+$B35,$BG:$BH,MATCH($BH$1,$BG$1:$BH$1,0),1))</f>
        <v>삭제</v>
      </c>
      <c r="M35" t="str">
        <f ca="1">IF(LEN(K35)&lt;&gt;0,
  IF(LEN($J35)=0,"두 칸 모두 입력",
  IF($J35="지정 장비",K35,INDEX($BR:$BR,MATCH(K35,$BS:$BS,0)))),
IF($L35="삭제","삭제",
IF($L35="지정 장비",VLOOKUP($E35,$BL:$BM,MATCH($BM$1,$BL$1:$BM$1,0),1),
IF(OR($L35="캐릭터 상자 일반등급",$L35="캐릭터 상자 영웅등급"),"삭제",
IF(OR($L35="지정 캐릭터",$L35="지정 캐릭터 PP",$L35="지정 캐릭터 LBP1",$L35="지정 캐릭터 LBP2",$L35="지정 캐릭터 LBP3"),
  IF(AND(OR($B35=7,$B35=8),$L35=OFFSET($L35,-1,0)),OFFSET(M35,-1,0),VLOOKUP($E35,$BQ:$BR,MATCH($BR$1,$BQ$1:$BR$1,0),1)),
IF(OR($L35="안 지정 캐릭터 영웅등급",$L35="안 지정 캐릭터 PP 일반등급",$L35="안 지정 캐릭터 PP 영웅등급"),
  IF(AND(OR($B35=7,$B35=8),$L35=OFFSET($L35,-1,0)),OFFSET(M35,-1,0),INT($E35*100000)),
"그외없음"))))))</f>
        <v>삭제</v>
      </c>
      <c r="N35" t="str">
        <f ca="1">IF($L35="삭제","삭제",
IF(OR($L35="지정 장비",$L35="캐릭터 상자 일반등급",$L35="캐릭터 상자 영웅등급",$L35="지정 캐릭터",$L35="지정 캐릭터 LBP1",$L35="지정 캐릭터 LBP2",$L35="지정 캐릭터 LBP3",$L35="안 지정 캐릭터 영웅등급"),1,
IF($L35="지정 캐릭터 PP",
  IF(AND(OR($B35=7,$B35=8),$L35=OFFSET($L35,-1,0)),OFFSET(N35,-1,0),
    VLOOKUP($L35,$AM:$AY,MATCH($AU$1,$AM$1:$AY$1,0),0)+INT($E35*(VLOOKUP($L35,$AM:$AY,MATCH($AV$1,$AM$1:$AY$1,0),0)-VLOOKUP($L35,$AM:$AY,MATCH($AU$1,$AM$1:$AY$1,0),0)))),
IF(OR($L35="안 지정 캐릭터 PP 일반등급",$L35="안 지정 캐릭터 PP 영웅등급"),
  IF(AND(OR($B35=7,$B35=8),$L35=OFFSET($L35,-1,0)),OFFSET(N35,-1,0),
    VLOOKUP($L35,$AM:$AY,MATCH($AU$1,$AM$1:$AY$1,0),0)+INT($E35*(VLOOKUP($L35,$AM:$AY,MATCH($AV$1,$AM$1:$AY$1,0),0)-VLOOKUP($L35,$AM:$AY,MATCH($AU$1,$AM$1:$AY$1,0),0)))),
"그외없음"))))</f>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
IF($L35="안 지정 캐릭터 영웅등급",
  IF(AND(OR($B35=7,$B35=8),$L35=OFFSET($L35,-1,0)),OFFSET(P35,-1,0),
    VLOOKUP($L35,$AM:$AZ,MATCH($AY$1,$AM$1:$AZ$1,0),0)+INT($H35*(VLOOKUP($L35,$AM:$AZ,MATCH($AZ$1,$AM$1:$AZ$1,0),0)-VLOOKUP($L35,$AM:$AZ,MATCH($AY$1,$AM$1:$AZ$1,0),0)))),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
    ROUNDDOWN(VLOOKUP($M35,[1]EquipTable!$1:$1048576,MATCH("표준 GO pr Min",[1]EquipTable!$1:$1,0),0)+INT($I35*(VLOOKUP($M35,[1]EquipTable!$1:$1048576,MATCH("표준 GO pr Max",[1]EquipTable!$1:$1,0),0)-VLOOKUP($M35,[1]EquipTable!$1:$1048576,MATCH("표준 GO pr Min",[1]EquipTable!$1:$1,0),0))),-2)),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
IF($L35="안 지정 캐릭터 영웅등급",
  IF(AND(OR($B35=7,$B35=8),$L35=OFFSET($L35,-1,0)),OFFSET(Q35,-1,0),
    VLOOKUP($L35,$AM:$AZ,MATCH($AW$1,$AM$1:$AZ$1,0),0)+INT($I35*(VLOOKUP($L35,$AM:$AZ,MATCH($AX$1,$AM$1:$AZ$1,0),0)-VLOOKUP($L35,$AM:$AZ,MATCH($AW$1,$AM$1:$AZ$1,0),0)))),
IF($L35="지정 캐릭터 PP",
  IF(AND(OR($B35=7,$B35=8),$L35=OFFSET($L35,-1,0)),OFFSET(Q35,-1,0),
    INT($N35*(VLOOKUP($L35,$AM:$AZ,MATCH($AX$1,$AM$1:$AZ$1,0),0)+$I35*(VLOOKUP($L35,$AM:$AZ,MATCH($AY$1,$AM$1:$AZ$1,0),0)-VLOOKUP($L35,$AM:$AZ,MATCH($AX$1,$AM$1:$AZ$1,0),0))))),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4"/>
        <v>0</v>
      </c>
      <c r="Z35" t="str">
        <f ca="1">IF(ISBLANK(AA35),"",
VLOOKUP(AA35,OFFSET(INDIRECT("$A:$B"),0,MATCH(AA$1&amp;"_Verify",INDIRECT("$1:$1"),0)-1),2,0)
)</f>
        <v/>
      </c>
      <c r="AG35" t="str">
        <f>IF(ISBLANK($AA35),"",
IF(AND($B35&gt;=VLOOKUP($AA35,$AM:$AP,3,0),$B35&lt;=VLOOKUP($AA35,$AM:$AP,4,0)),"","슬롯타입이상"))</f>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v>
      </c>
      <c r="AK35" t="str">
        <f ca="1">IF(AI35&lt;&gt;1,"",
"{"""&amp;A$1&amp;""":"&amp;A35
&amp;","""&amp;B$1&amp;""":"&amp;B35
&amp;IF(LEN(Z35)=0,"",","""&amp;Z$1&amp;""":"""&amp;Z35&amp;"""")
&amp;IF(LEN(AB35)=0,"",","""&amp;AB$1&amp;""":"""&amp;AB35&amp;"""")
&amp;IF(LEN(AC35)=0,"",","""&amp;AC$1&amp;""":"&amp;AC35)
&amp;IF(LEN(AD35)=0,"",","""&amp;AD$1&amp;""":"""&amp;AD35&amp;"""")
&amp;IF(LEN(AE35)=0,"",","""&amp;AE$1&amp;""":"&amp;AE35)
&amp;IF(LEN(AF35)=0,"",","""&amp;AF$1&amp;""":"&amp;AF35)&amp;"}")</f>
        <v>{"dy":5,"sl":5}</v>
      </c>
      <c r="BJ35">
        <f ca="1">IF(VLOOKUP($BM35,[1]EquipTable!$1:$1048576,MATCH("업데이트순번",[1]EquipTable!$1:$1,0),0)&lt;=$BK$1,1,0)
*IF(MID(BM35,7,1)="4",0.1,1)</f>
        <v>1</v>
      </c>
      <c r="BK35">
        <f t="shared" ca="1" si="6"/>
        <v>1.3550135501355014E-2</v>
      </c>
      <c r="BL35">
        <f t="shared" ca="1" si="7"/>
        <v>0.31707317073170732</v>
      </c>
      <c r="BM35" t="str">
        <f ca="1">OFFSET([1]EquipTable!$A$1,ROW()-1,0)</f>
        <v>Equip2302</v>
      </c>
      <c r="BO35">
        <f ca="1">IF(VLOOKUP($BR35,[2]ActorTable!$1:$1048576,MATCH("업데이트순번",[2]ActorTable!$1:$1,0),0)&lt;=$BP$1,1,0)
*IF(MID(BR35,7,1)="2",0.1,1)</f>
        <v>0</v>
      </c>
      <c r="BP35">
        <f t="shared" ca="1" si="8"/>
        <v>0</v>
      </c>
      <c r="BQ35">
        <f t="shared" ca="1" si="9"/>
        <v>0.86973180076628342</v>
      </c>
      <c r="BR35" t="str">
        <f ca="1">OFFSET([2]ActorTable!$A$1,ROW()-1,0)</f>
        <v>Actor9934</v>
      </c>
      <c r="BS35" t="str">
        <f ca="1">VLOOKUP($BR35,[2]ActorTable!$1:$1048576,MATCH("이름참고",[2]ActorTable!$1:$1,0),0)</f>
        <v>스트링없음</v>
      </c>
    </row>
    <row r="36" spans="1:71">
      <c r="A36">
        <v>5</v>
      </c>
      <c r="B36">
        <v>6</v>
      </c>
      <c r="C36">
        <f t="shared" si="0"/>
        <v>0</v>
      </c>
      <c r="D36">
        <f t="shared" ca="1" si="3"/>
        <v>0.29865864455321656</v>
      </c>
      <c r="E36">
        <f t="shared" ca="1" si="3"/>
        <v>0.5623386516508645</v>
      </c>
      <c r="F36">
        <f t="shared" ca="1" si="1"/>
        <v>0.39910850220305649</v>
      </c>
      <c r="G36">
        <f t="shared" ca="1" si="1"/>
        <v>0.63904450685314806</v>
      </c>
      <c r="H36">
        <f t="shared" ca="1" si="1"/>
        <v>0.20623414578805466</v>
      </c>
      <c r="I36">
        <f t="shared" ca="1" si="1"/>
        <v>0.64115693278701369</v>
      </c>
      <c r="L36" t="str">
        <f ca="1">IF(LEN(J36)&lt;&gt;0,J36,VLOOKUP(D36+$B36,$BG:$BH,MATCH($BH$1,$BG$1:$BH$1,0),1))</f>
        <v>삭제</v>
      </c>
      <c r="M36" t="str">
        <f ca="1">IF(LEN(K36)&lt;&gt;0,
  IF(LEN($J36)=0,"두 칸 모두 입력",
  IF($J36="지정 장비",K36,INDEX($BR:$BR,MATCH(K36,$BS:$BS,0)))),
IF($L36="삭제","삭제",
IF($L36="지정 장비",VLOOKUP($E36,$BL:$BM,MATCH($BM$1,$BL$1:$BM$1,0),1),
IF(OR($L36="캐릭터 상자 일반등급",$L36="캐릭터 상자 영웅등급"),"삭제",
IF(OR($L36="지정 캐릭터",$L36="지정 캐릭터 PP",$L36="지정 캐릭터 LBP1",$L36="지정 캐릭터 LBP2",$L36="지정 캐릭터 LBP3"),
  IF(AND(OR($B36=7,$B36=8),$L36=OFFSET($L36,-1,0)),OFFSET(M36,-1,0),VLOOKUP($E36,$BQ:$BR,MATCH($BR$1,$BQ$1:$BR$1,0),1)),
IF(OR($L36="안 지정 캐릭터 영웅등급",$L36="안 지정 캐릭터 PP 일반등급",$L36="안 지정 캐릭터 PP 영웅등급"),
  IF(AND(OR($B36=7,$B36=8),$L36=OFFSET($L36,-1,0)),OFFSET(M36,-1,0),INT($E36*100000)),
"그외없음"))))))</f>
        <v>삭제</v>
      </c>
      <c r="N36" t="str">
        <f ca="1">IF($L36="삭제","삭제",
IF(OR($L36="지정 장비",$L36="캐릭터 상자 일반등급",$L36="캐릭터 상자 영웅등급",$L36="지정 캐릭터",$L36="지정 캐릭터 LBP1",$L36="지정 캐릭터 LBP2",$L36="지정 캐릭터 LBP3",$L36="안 지정 캐릭터 영웅등급"),1,
IF($L36="지정 캐릭터 PP",
  IF(AND(OR($B36=7,$B36=8),$L36=OFFSET($L36,-1,0)),OFFSET(N36,-1,0),
    VLOOKUP($L36,$AM:$AY,MATCH($AU$1,$AM$1:$AY$1,0),0)+INT($E36*(VLOOKUP($L36,$AM:$AY,MATCH($AV$1,$AM$1:$AY$1,0),0)-VLOOKUP($L36,$AM:$AY,MATCH($AU$1,$AM$1:$AY$1,0),0)))),
IF(OR($L36="안 지정 캐릭터 PP 일반등급",$L36="안 지정 캐릭터 PP 영웅등급"),
  IF(AND(OR($B36=7,$B36=8),$L36=OFFSET($L36,-1,0)),OFFSET(N36,-1,0),
    VLOOKUP($L36,$AM:$AY,MATCH($AU$1,$AM$1:$AY$1,0),0)+INT($E36*(VLOOKUP($L36,$AM:$AY,MATCH($AV$1,$AM$1:$AY$1,0),0)-VLOOKUP($L36,$AM:$AY,MATCH($AU$1,$AM$1:$AY$1,0),0)))),
"그외없음"))))</f>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
IF($L36="안 지정 캐릭터 영웅등급",
  IF(AND(OR($B36=7,$B36=8),$L36=OFFSET($L36,-1,0)),OFFSET(P36,-1,0),
    VLOOKUP($L36,$AM:$AZ,MATCH($AY$1,$AM$1:$AZ$1,0),0)+INT($H36*(VLOOKUP($L36,$AM:$AZ,MATCH($AZ$1,$AM$1:$AZ$1,0),0)-VLOOKUP($L36,$AM:$AZ,MATCH($AY$1,$AM$1:$AZ$1,0),0)))),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
    ROUNDDOWN(VLOOKUP($M36,[1]EquipTable!$1:$1048576,MATCH("표준 GO pr Min",[1]EquipTable!$1:$1,0),0)+INT($I36*(VLOOKUP($M36,[1]EquipTable!$1:$1048576,MATCH("표준 GO pr Max",[1]EquipTable!$1:$1,0),0)-VLOOKUP($M36,[1]EquipTable!$1:$1048576,MATCH("표준 GO pr Min",[1]EquipTable!$1:$1,0),0))),-2)),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
IF($L36="안 지정 캐릭터 영웅등급",
  IF(AND(OR($B36=7,$B36=8),$L36=OFFSET($L36,-1,0)),OFFSET(Q36,-1,0),
    VLOOKUP($L36,$AM:$AZ,MATCH($AW$1,$AM$1:$AZ$1,0),0)+INT($I36*(VLOOKUP($L36,$AM:$AZ,MATCH($AX$1,$AM$1:$AZ$1,0),0)-VLOOKUP($L36,$AM:$AZ,MATCH($AW$1,$AM$1:$AZ$1,0),0)))),
IF($L36="지정 캐릭터 PP",
  IF(AND(OR($B36=7,$B36=8),$L36=OFFSET($L36,-1,0)),OFFSET(Q36,-1,0),
    INT($N36*(VLOOKUP($L36,$AM:$AZ,MATCH($AX$1,$AM$1:$AZ$1,0),0)+$I36*(VLOOKUP($L36,$AM:$AZ,MATCH($AY$1,$AM$1:$AZ$1,0),0)-VLOOKUP($L36,$AM:$AZ,MATCH($AX$1,$AM$1:$AZ$1,0),0))))),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4"/>
        <v>0</v>
      </c>
      <c r="Z36" t="str">
        <f ca="1">IF(ISBLANK(AA36),"",
VLOOKUP(AA36,OFFSET(INDIRECT("$A:$B"),0,MATCH(AA$1&amp;"_Verify",INDIRECT("$1:$1"),0)-1),2,0)
)</f>
        <v/>
      </c>
      <c r="AG36" t="str">
        <f>IF(ISBLANK($AA36),"",
IF(AND($B36&gt;=VLOOKUP($AA36,$AM:$AP,3,0),$B36&lt;=VLOOKUP($AA36,$AM:$AP,4,0)),"","슬롯타입이상"))</f>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v>
      </c>
      <c r="AK36" t="str">
        <f ca="1">IF(AI36&lt;&gt;1,"",
"{"""&amp;A$1&amp;""":"&amp;A36
&amp;","""&amp;B$1&amp;""":"&amp;B36
&amp;IF(LEN(Z36)=0,"",","""&amp;Z$1&amp;""":"""&amp;Z36&amp;"""")
&amp;IF(LEN(AB36)=0,"",","""&amp;AB$1&amp;""":"""&amp;AB36&amp;"""")
&amp;IF(LEN(AC36)=0,"",","""&amp;AC$1&amp;""":"&amp;AC36)
&amp;IF(LEN(AD36)=0,"",","""&amp;AD$1&amp;""":"""&amp;AD36&amp;"""")
&amp;IF(LEN(AE36)=0,"",","""&amp;AE$1&amp;""":"&amp;AE36)
&amp;IF(LEN(AF36)=0,"",","""&amp;AF$1&amp;""":"&amp;AF36)&amp;"}")</f>
        <v>{"dy":5,"sl":6}</v>
      </c>
      <c r="BJ36">
        <f ca="1">IF(VLOOKUP($BM36,[1]EquipTable!$1:$1048576,MATCH("업데이트순번",[1]EquipTable!$1:$1,0),0)&lt;=$BK$1,1,0)
*IF(MID(BM36,7,1)="4",0.1,1)</f>
        <v>0.1</v>
      </c>
      <c r="BK36">
        <f t="shared" ca="1" si="6"/>
        <v>1.3550135501355016E-3</v>
      </c>
      <c r="BL36">
        <f t="shared" ca="1" si="7"/>
        <v>0.33062330623306235</v>
      </c>
      <c r="BM36" t="str">
        <f ca="1">OFFSET([1]EquipTable!$A$1,ROW()-1,0)</f>
        <v>Equip2401</v>
      </c>
      <c r="BO36">
        <f ca="1">IF(VLOOKUP($BR36,[2]ActorTable!$1:$1048576,MATCH("업데이트순번",[2]ActorTable!$1:$1,0),0)&lt;=$BP$1,1,0)
*IF(MID(BR36,7,1)="2",0.1,1)</f>
        <v>0.1</v>
      </c>
      <c r="BP36">
        <f t="shared" ca="1" si="8"/>
        <v>3.8314176245210717E-3</v>
      </c>
      <c r="BQ36">
        <f t="shared" ca="1" si="9"/>
        <v>0.86973180076628342</v>
      </c>
      <c r="BR36" t="str">
        <f ca="1">OFFSET([2]ActorTable!$A$1,ROW()-1,0)</f>
        <v>Actor2235</v>
      </c>
      <c r="BS36" t="str">
        <f ca="1">VLOOKUP($BR36,[2]ActorTable!$1:$1048576,MATCH("이름참고",[2]ActorTable!$1:$1,0),0)</f>
        <v>린하이</v>
      </c>
    </row>
    <row r="37" spans="1:71">
      <c r="A37">
        <v>6</v>
      </c>
      <c r="B37">
        <v>0</v>
      </c>
      <c r="C37">
        <f t="shared" si="0"/>
        <v>0</v>
      </c>
      <c r="D37">
        <f t="shared" ca="1" si="3"/>
        <v>0.86614918126494589</v>
      </c>
      <c r="E37">
        <f t="shared" ca="1" si="3"/>
        <v>4.7900846688026522E-2</v>
      </c>
      <c r="F37">
        <f t="shared" ca="1" si="1"/>
        <v>0.91839846126579028</v>
      </c>
      <c r="G37">
        <f t="shared" ca="1" si="1"/>
        <v>0.92599988512413944</v>
      </c>
      <c r="H37">
        <f t="shared" ca="1" si="1"/>
        <v>0.78248699378752407</v>
      </c>
      <c r="I37">
        <f t="shared" ca="1" si="1"/>
        <v>2.8477991134442271E-2</v>
      </c>
      <c r="L37" t="str">
        <f ca="1">IF(LEN(J37)&lt;&gt;0,J37,VLOOKUP(D37+$B37,$BG:$BH,MATCH($BH$1,$BG$1:$BH$1,0),1))</f>
        <v>지정 장비</v>
      </c>
      <c r="M37" t="str">
        <f ca="1">IF(LEN(K37)&lt;&gt;0,
  IF(LEN($J37)=0,"두 칸 모두 입력",
  IF($J37="지정 장비",K37,INDEX($BR:$BR,MATCH(K37,$BS:$BS,0)))),
IF($L37="삭제","삭제",
IF($L37="지정 장비",VLOOKUP($E37,$BL:$BM,MATCH($BM$1,$BL$1:$BM$1,0),1),
IF(OR($L37="캐릭터 상자 일반등급",$L37="캐릭터 상자 영웅등급"),"삭제",
IF(OR($L37="지정 캐릭터",$L37="지정 캐릭터 PP",$L37="지정 캐릭터 LBP1",$L37="지정 캐릭터 LBP2",$L37="지정 캐릭터 LBP3"),
  IF(AND(OR($B37=7,$B37=8),$L37=OFFSET($L37,-1,0)),OFFSET(M37,-1,0),VLOOKUP($E37,$BQ:$BR,MATCH($BR$1,$BQ$1:$BR$1,0),1)),
IF(OR($L37="안 지정 캐릭터 영웅등급",$L37="안 지정 캐릭터 PP 일반등급",$L37="안 지정 캐릭터 PP 영웅등급"),
  IF(AND(OR($B37=7,$B37=8),$L37=OFFSET($L37,-1,0)),OFFSET(M37,-1,0),INT($E37*100000)),
"그외없음"))))))</f>
        <v>Equip0102</v>
      </c>
      <c r="N37">
        <f ca="1">IF($L37="삭제","삭제",
IF(OR($L37="지정 장비",$L37="캐릭터 상자 일반등급",$L37="캐릭터 상자 영웅등급",$L37="지정 캐릭터",$L37="지정 캐릭터 LBP1",$L37="지정 캐릭터 LBP2",$L37="지정 캐릭터 LBP3",$L37="안 지정 캐릭터 영웅등급"),1,
IF($L37="지정 캐릭터 PP",
  IF(AND(OR($B37=7,$B37=8),$L37=OFFSET($L37,-1,0)),OFFSET(N37,-1,0),
    VLOOKUP($L37,$AM:$AY,MATCH($AU$1,$AM$1:$AY$1,0),0)+INT($E37*(VLOOKUP($L37,$AM:$AY,MATCH($AV$1,$AM$1:$AY$1,0),0)-VLOOKUP($L37,$AM:$AY,MATCH($AU$1,$AM$1:$AY$1,0),0)))),
IF(OR($L37="안 지정 캐릭터 PP 일반등급",$L37="안 지정 캐릭터 PP 영웅등급"),
  IF(AND(OR($B37=7,$B37=8),$L37=OFFSET($L37,-1,0)),OFFSET(N37,-1,0),
    VLOOKUP($L37,$AM:$AY,MATCH($AU$1,$AM$1:$AY$1,0),0)+INT($E37*(VLOOKUP($L37,$AM:$AY,MATCH($AV$1,$AM$1:$AY$1,0),0)-VLOOKUP($L37,$AM:$AY,MATCH($AU$1,$AM$1:$AY$1,0),0)))),
"그외없음"))))</f>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
IF($L37="안 지정 캐릭터 영웅등급",
  IF(AND(OR($B37=7,$B37=8),$L37=OFFSET($L37,-1,0)),OFFSET(P37,-1,0),
    VLOOKUP($L37,$AM:$AZ,MATCH($AY$1,$AM$1:$AZ$1,0),0)+INT($H37*(VLOOKUP($L37,$AM:$AZ,MATCH($AZ$1,$AM$1:$AZ$1,0),0)-VLOOKUP($L37,$AM:$AZ,MATCH($AY$1,$AM$1:$AZ$1,0),0)))),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
    ROUNDDOWN(VLOOKUP($M37,[1]EquipTable!$1:$1048576,MATCH("표준 GO pr Min",[1]EquipTable!$1:$1,0),0)+INT($I37*(VLOOKUP($M37,[1]EquipTable!$1:$1048576,MATCH("표준 GO pr Max",[1]EquipTable!$1:$1,0),0)-VLOOKUP($M37,[1]EquipTable!$1:$1048576,MATCH("표준 GO pr Min",[1]EquipTable!$1:$1,0),0))),-2)),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
IF($L37="안 지정 캐릭터 영웅등급",
  IF(AND(OR($B37=7,$B37=8),$L37=OFFSET($L37,-1,0)),OFFSET(Q37,-1,0),
    VLOOKUP($L37,$AM:$AZ,MATCH($AW$1,$AM$1:$AZ$1,0),0)+INT($I37*(VLOOKUP($L37,$AM:$AZ,MATCH($AX$1,$AM$1:$AZ$1,0),0)-VLOOKUP($L37,$AM:$AZ,MATCH($AW$1,$AM$1:$AZ$1,0),0)))),
IF($L37="지정 캐릭터 PP",
  IF(AND(OR($B37=7,$B37=8),$L37=OFFSET($L37,-1,0)),OFFSET(Q37,-1,0),
    INT($N37*(VLOOKUP($L37,$AM:$AZ,MATCH($AX$1,$AM$1:$AZ$1,0),0)+$I37*(VLOOKUP($L37,$AM:$AZ,MATCH($AY$1,$AM$1:$AZ$1,0),0)-VLOOKUP($L37,$AM:$AZ,MATCH($AX$1,$AM$1:$AZ$1,0),0))))),
IF(OR($L37="안 지정 캐릭터 PP 일반등급",$L37="안 지정 캐릭터 PP 영웅등급"),
  IF(AND(OR($B37=7,$B37=8),$L37=OFFSET($L37,-1,0)),OFFSET(Q37,-1,0),
    $N37*VLOOKUP($L37,$AM:$AZ,MATCH($AW$1,$AM$1:$AZ$1,0),0)),
"그외없음")))))))</f>
        <v>12100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4"/>
        <v>0</v>
      </c>
      <c r="T37" t="s">
        <v>93</v>
      </c>
      <c r="U37" t="s">
        <v>218</v>
      </c>
      <c r="V37">
        <v>1</v>
      </c>
      <c r="W37" t="s">
        <v>149</v>
      </c>
      <c r="Y37">
        <v>16</v>
      </c>
      <c r="Z37" t="str">
        <f ca="1">IF(ISBLANK(AA37),"",
VLOOKUP(AA37,OFFSET(INDIRECT("$A:$B"),0,MATCH(AA$1&amp;"_Verify",INDIRECT("$1:$1"),0)-1),2,0)
)</f>
        <v>fe</v>
      </c>
      <c r="AA37" t="s">
        <v>93</v>
      </c>
      <c r="AB37" t="s">
        <v>116</v>
      </c>
      <c r="AC37">
        <v>1</v>
      </c>
      <c r="AD37" t="s">
        <v>73</v>
      </c>
      <c r="AF37">
        <v>5000</v>
      </c>
      <c r="AG37" t="str">
        <f>IF(ISBLANK($AA37),"",
IF(AND($B37&gt;=VLOOKUP($AA37,$AM:$AP,3,0),$B37&lt;=VLOOKUP($AA37,$AM:$AP,4,0)),"","슬롯타입이상"))</f>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뿔과 뼈로 만든 활</v>
      </c>
      <c r="AI37">
        <v>1</v>
      </c>
      <c r="AJ37"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v>
      </c>
      <c r="AK37" t="str">
        <f ca="1">IF(AI37&lt;&gt;1,"",
"{"""&amp;A$1&amp;""":"&amp;A37
&amp;","""&amp;B$1&amp;""":"&amp;B37
&amp;IF(LEN(Z37)=0,"",","""&amp;Z$1&amp;""":"""&amp;Z37&amp;"""")
&amp;IF(LEN(AB37)=0,"",","""&amp;AB$1&amp;""":"""&amp;AB37&amp;"""")
&amp;IF(LEN(AC37)=0,"",","""&amp;AC$1&amp;""":"&amp;AC37)
&amp;IF(LEN(AD37)=0,"",","""&amp;AD$1&amp;""":"""&amp;AD37&amp;"""")
&amp;IF(LEN(AE37)=0,"",","""&amp;AE$1&amp;""":"&amp;AE37)
&amp;IF(LEN(AF37)=0,"",","""&amp;AF$1&amp;""":"&amp;AF37)&amp;"}")</f>
        <v>{"dy":6,"sl":0,"tp":"fe","vl":"Equip2301","cn":1,"pt":"GO","pr":5000}</v>
      </c>
      <c r="BJ37">
        <f ca="1">IF(VLOOKUP($BM37,[1]EquipTable!$1:$1048576,MATCH("업데이트순번",[1]EquipTable!$1:$1,0),0)&lt;=$BK$1,1,0)
*IF(MID(BM37,7,1)="4",0.1,1)</f>
        <v>0.1</v>
      </c>
      <c r="BK37">
        <f t="shared" ca="1" si="6"/>
        <v>1.3550135501355016E-3</v>
      </c>
      <c r="BL37">
        <f t="shared" ca="1" si="7"/>
        <v>0.33197831978319786</v>
      </c>
      <c r="BM37" t="str">
        <f ca="1">OFFSET([1]EquipTable!$A$1,ROW()-1,0)</f>
        <v>Equip2402</v>
      </c>
      <c r="BO37">
        <f ca="1">IF(VLOOKUP($BR37,[2]ActorTable!$1:$1048576,MATCH("업데이트순번",[2]ActorTable!$1:$1,0),0)&lt;=$BP$1,1,0)
*IF(MID(BR37,7,1)="2",0.1,1)</f>
        <v>0.1</v>
      </c>
      <c r="BP37">
        <f t="shared" ca="1" si="8"/>
        <v>3.8314176245210717E-3</v>
      </c>
      <c r="BQ37">
        <f t="shared" ca="1" si="9"/>
        <v>0.87356321839080453</v>
      </c>
      <c r="BR37" t="str">
        <f ca="1">OFFSET([2]ActorTable!$A$1,ROW()-1,0)</f>
        <v>Actor0236</v>
      </c>
      <c r="BS37" t="str">
        <f ca="1">VLOOKUP($BR37,[2]ActorTable!$1:$1048576,MATCH("이름참고",[2]ActorTable!$1:$1,0),0)</f>
        <v>네크로맨서포</v>
      </c>
    </row>
    <row r="38" spans="1:71">
      <c r="A38">
        <v>6</v>
      </c>
      <c r="B38">
        <v>1</v>
      </c>
      <c r="C38">
        <f t="shared" si="0"/>
        <v>0</v>
      </c>
      <c r="D38">
        <f t="shared" ca="1" si="3"/>
        <v>0.51939522306146513</v>
      </c>
      <c r="E38">
        <f t="shared" ca="1" si="3"/>
        <v>0.73834661285558301</v>
      </c>
      <c r="F38">
        <f t="shared" ca="1" si="1"/>
        <v>0.34063369120618991</v>
      </c>
      <c r="G38">
        <f t="shared" ca="1" si="1"/>
        <v>0.87894192132141102</v>
      </c>
      <c r="H38">
        <f t="shared" ca="1" si="1"/>
        <v>0.69115655529644349</v>
      </c>
      <c r="I38">
        <f t="shared" ca="1" si="1"/>
        <v>0.31141247235975211</v>
      </c>
      <c r="L38" t="str">
        <f ca="1">IF(LEN(J38)&lt;&gt;0,J38,VLOOKUP(D38+$B38,$BG:$BH,MATCH($BH$1,$BG$1:$BH$1,0),1))</f>
        <v>지정 장비</v>
      </c>
      <c r="M38" t="str">
        <f ca="1">IF(LEN(K38)&lt;&gt;0,
  IF(LEN($J38)=0,"두 칸 모두 입력",
  IF($J38="지정 장비",K38,INDEX($BR:$BR,MATCH(K38,$BS:$BS,0)))),
IF($L38="삭제","삭제",
IF($L38="지정 장비",VLOOKUP($E38,$BL:$BM,MATCH($BM$1,$BL$1:$BM$1,0),1),
IF(OR($L38="캐릭터 상자 일반등급",$L38="캐릭터 상자 영웅등급"),"삭제",
IF(OR($L38="지정 캐릭터",$L38="지정 캐릭터 PP",$L38="지정 캐릭터 LBP1",$L38="지정 캐릭터 LBP2",$L38="지정 캐릭터 LBP3"),
  IF(AND(OR($B38=7,$B38=8),$L38=OFFSET($L38,-1,0)),OFFSET(M38,-1,0),VLOOKUP($E38,$BQ:$BR,MATCH($BR$1,$BQ$1:$BR$1,0),1)),
IF(OR($L38="안 지정 캐릭터 영웅등급",$L38="안 지정 캐릭터 PP 일반등급",$L38="안 지정 캐릭터 PP 영웅등급"),
  IF(AND(OR($B38=7,$B38=8),$L38=OFFSET($L38,-1,0)),OFFSET(M38,-1,0),INT($E38*100000)),
"그외없음"))))))</f>
        <v>Equip6202</v>
      </c>
      <c r="N38">
        <f ca="1">IF($L38="삭제","삭제",
IF(OR($L38="지정 장비",$L38="캐릭터 상자 일반등급",$L38="캐릭터 상자 영웅등급",$L38="지정 캐릭터",$L38="지정 캐릭터 LBP1",$L38="지정 캐릭터 LBP2",$L38="지정 캐릭터 LBP3",$L38="안 지정 캐릭터 영웅등급"),1,
IF($L38="지정 캐릭터 PP",
  IF(AND(OR($B38=7,$B38=8),$L38=OFFSET($L38,-1,0)),OFFSET(N38,-1,0),
    VLOOKUP($L38,$AM:$AY,MATCH($AU$1,$AM$1:$AY$1,0),0)+INT($E38*(VLOOKUP($L38,$AM:$AY,MATCH($AV$1,$AM$1:$AY$1,0),0)-VLOOKUP($L38,$AM:$AY,MATCH($AU$1,$AM$1:$AY$1,0),0)))),
IF(OR($L38="안 지정 캐릭터 PP 일반등급",$L38="안 지정 캐릭터 PP 영웅등급"),
  IF(AND(OR($B38=7,$B38=8),$L38=OFFSET($L38,-1,0)),OFFSET(N38,-1,0),
    VLOOKUP($L38,$AM:$AY,MATCH($AU$1,$AM$1:$AY$1,0),0)+INT($E38*(VLOOKUP($L38,$AM:$AY,MATCH($AV$1,$AM$1:$AY$1,0),0)-VLOOKUP($L38,$AM:$AY,MATCH($AU$1,$AM$1:$AY$1,0),0)))),
"그외없음"))))</f>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
IF($L38="안 지정 캐릭터 영웅등급",
  IF(AND(OR($B38=7,$B38=8),$L38=OFFSET($L38,-1,0)),OFFSET(P38,-1,0),
    VLOOKUP($L38,$AM:$AZ,MATCH($AY$1,$AM$1:$AZ$1,0),0)+INT($H38*(VLOOKUP($L38,$AM:$AZ,MATCH($AZ$1,$AM$1:$AZ$1,0),0)-VLOOKUP($L38,$AM:$AZ,MATCH($AY$1,$AM$1:$AZ$1,0),0)))),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
    ROUNDDOWN(VLOOKUP($M38,[1]EquipTable!$1:$1048576,MATCH("표준 GO pr Min",[1]EquipTable!$1:$1,0),0)+INT($I38*(VLOOKUP($M38,[1]EquipTable!$1:$1048576,MATCH("표준 GO pr Max",[1]EquipTable!$1:$1,0),0)-VLOOKUP($M38,[1]EquipTable!$1:$1048576,MATCH("표준 GO pr Min",[1]EquipTable!$1:$1,0),0))),-2)),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
IF($L38="안 지정 캐릭터 영웅등급",
  IF(AND(OR($B38=7,$B38=8),$L38=OFFSET($L38,-1,0)),OFFSET(Q38,-1,0),
    VLOOKUP($L38,$AM:$AZ,MATCH($AW$1,$AM$1:$AZ$1,0),0)+INT($I38*(VLOOKUP($L38,$AM:$AZ,MATCH($AX$1,$AM$1:$AZ$1,0),0)-VLOOKUP($L38,$AM:$AZ,MATCH($AW$1,$AM$1:$AZ$1,0),0)))),
IF($L38="지정 캐릭터 PP",
  IF(AND(OR($B38=7,$B38=8),$L38=OFFSET($L38,-1,0)),OFFSET(Q38,-1,0),
    INT($N38*(VLOOKUP($L38,$AM:$AZ,MATCH($AX$1,$AM$1:$AZ$1,0),0)+$I38*(VLOOKUP($L38,$AM:$AZ,MATCH($AY$1,$AM$1:$AZ$1,0),0)-VLOOKUP($L38,$AM:$AZ,MATCH($AX$1,$AM$1:$AZ$1,0),0))))),
IF(OR($L38="안 지정 캐릭터 PP 일반등급",$L38="안 지정 캐릭터 PP 영웅등급"),
  IF(AND(OR($B38=7,$B38=8),$L38=OFFSET($L38,-1,0)),OFFSET(Q38,-1,0),
    $N38*VLOOKUP($L38,$AM:$AZ,MATCH($AW$1,$AM$1:$AZ$1,0),0)),
"그외없음")))))))</f>
        <v>38400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4"/>
        <v>0</v>
      </c>
      <c r="T38" t="s">
        <v>93</v>
      </c>
      <c r="U38" t="s">
        <v>204</v>
      </c>
      <c r="V38">
        <v>1</v>
      </c>
      <c r="W38" t="s">
        <v>149</v>
      </c>
      <c r="Y38">
        <v>5</v>
      </c>
      <c r="Z38" t="str">
        <f ca="1">IF(ISBLANK(AA38),"",
VLOOKUP(AA38,OFFSET(INDIRECT("$A:$B"),0,MATCH(AA$1&amp;"_Verify",INDIRECT("$1:$1"),0)-1),2,0)
)</f>
        <v>fe</v>
      </c>
      <c r="AA38" t="s">
        <v>93</v>
      </c>
      <c r="AB38" t="s">
        <v>125</v>
      </c>
      <c r="AC38">
        <v>1</v>
      </c>
      <c r="AD38" t="s">
        <v>73</v>
      </c>
      <c r="AF38">
        <v>24450</v>
      </c>
      <c r="AG38" t="str">
        <f>IF(ISBLANK($AA38),"",
IF(AND($B38&gt;=VLOOKUP($AA38,$AM:$AP,3,0),$B38&lt;=VLOOKUP($AA38,$AM:$AP,4,0)),"","슬롯타입이상"))</f>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빛을 가둔 수정 지팡이</v>
      </c>
      <c r="AI38">
        <v>1</v>
      </c>
      <c r="AJ38"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v>
      </c>
      <c r="AK38" t="str">
        <f ca="1">IF(AI38&lt;&gt;1,"",
"{"""&amp;A$1&amp;""":"&amp;A38
&amp;","""&amp;B$1&amp;""":"&amp;B38
&amp;IF(LEN(Z38)=0,"",","""&amp;Z$1&amp;""":"""&amp;Z38&amp;"""")
&amp;IF(LEN(AB38)=0,"",","""&amp;AB$1&amp;""":"""&amp;AB38&amp;"""")
&amp;IF(LEN(AC38)=0,"",","""&amp;AC$1&amp;""":"&amp;AC38)
&amp;IF(LEN(AD38)=0,"",","""&amp;AD$1&amp;""":"""&amp;AD38&amp;"""")
&amp;IF(LEN(AE38)=0,"",","""&amp;AE$1&amp;""":"&amp;AE38)
&amp;IF(LEN(AF38)=0,"",","""&amp;AF$1&amp;""":"&amp;AF38)&amp;"}")</f>
        <v>{"dy":6,"sl":1,"tp":"fe","vl":"Equip3201","cn":1,"pt":"GO","pr":24450}</v>
      </c>
      <c r="BJ38">
        <f ca="1">IF(VLOOKUP($BM38,[1]EquipTable!$1:$1048576,MATCH("업데이트순번",[1]EquipTable!$1:$1,0),0)&lt;=$BK$1,1,0)
*IF(MID(BM38,7,1)="4",0.1,1)</f>
        <v>0</v>
      </c>
      <c r="BK38">
        <f t="shared" ca="1" si="6"/>
        <v>0</v>
      </c>
      <c r="BL38">
        <f t="shared" ca="1" si="7"/>
        <v>0.33333333333333337</v>
      </c>
      <c r="BM38" t="str">
        <f ca="1">OFFSET([1]EquipTable!$A$1,ROW()-1,0)</f>
        <v>Equip2403</v>
      </c>
      <c r="BO38">
        <f ca="1">IF(VLOOKUP($BR38,[2]ActorTable!$1:$1048576,MATCH("업데이트순번",[2]ActorTable!$1:$1,0),0)&lt;=$BP$1,1,0)
*IF(MID(BR38,7,1)="2",0.1,1)</f>
        <v>1</v>
      </c>
      <c r="BP38">
        <f t="shared" ca="1" si="8"/>
        <v>3.8314176245210718E-2</v>
      </c>
      <c r="BQ38">
        <f t="shared" ca="1" si="9"/>
        <v>0.87739463601532564</v>
      </c>
      <c r="BR38" t="str">
        <f ca="1">OFFSET([2]ActorTable!$A$1,ROW()-1,0)</f>
        <v>Actor0037</v>
      </c>
      <c r="BS38" t="str">
        <f ca="1">VLOOKUP($BR38,[2]ActorTable!$1:$1048576,MATCH("이름참고",[2]ActorTable!$1:$1,0),0)</f>
        <v>걸워리어</v>
      </c>
    </row>
    <row r="39" spans="1:71">
      <c r="A39">
        <v>6</v>
      </c>
      <c r="B39">
        <v>2</v>
      </c>
      <c r="C39">
        <f t="shared" si="0"/>
        <v>0</v>
      </c>
      <c r="D39">
        <f t="shared" ca="1" si="3"/>
        <v>0.98164241961423193</v>
      </c>
      <c r="E39">
        <f t="shared" ca="1" si="3"/>
        <v>0.39738287320452881</v>
      </c>
      <c r="F39">
        <f t="shared" ca="1" si="1"/>
        <v>0.17365888276141195</v>
      </c>
      <c r="G39">
        <f t="shared" ca="1" si="1"/>
        <v>0.7507965631244552</v>
      </c>
      <c r="H39">
        <f t="shared" ca="1" si="1"/>
        <v>0.43229235524352805</v>
      </c>
      <c r="I39">
        <f t="shared" ca="1" si="1"/>
        <v>0.67880763138601097</v>
      </c>
      <c r="L39" t="str">
        <f ca="1">IF(LEN(J39)&lt;&gt;0,J39,VLOOKUP(D39+$B39,$BG:$BH,MATCH($BH$1,$BG$1:$BH$1,0),1))</f>
        <v>안 지정 캐릭터 PP 영웅등급</v>
      </c>
      <c r="M39">
        <f ca="1">IF(LEN(K39)&lt;&gt;0,
  IF(LEN($J39)=0,"두 칸 모두 입력",
  IF($J39="지정 장비",K39,INDEX($BR:$BR,MATCH(K39,$BS:$BS,0)))),
IF($L39="삭제","삭제",
IF($L39="지정 장비",VLOOKUP($E39,$BL:$BM,MATCH($BM$1,$BL$1:$BM$1,0),1),
IF(OR($L39="캐릭터 상자 일반등급",$L39="캐릭터 상자 영웅등급"),"삭제",
IF(OR($L39="지정 캐릭터",$L39="지정 캐릭터 PP",$L39="지정 캐릭터 LBP1",$L39="지정 캐릭터 LBP2",$L39="지정 캐릭터 LBP3"),
  IF(AND(OR($B39=7,$B39=8),$L39=OFFSET($L39,-1,0)),OFFSET(M39,-1,0),VLOOKUP($E39,$BQ:$BR,MATCH($BR$1,$BQ$1:$BR$1,0),1)),
IF(OR($L39="안 지정 캐릭터 영웅등급",$L39="안 지정 캐릭터 PP 일반등급",$L39="안 지정 캐릭터 PP 영웅등급"),
  IF(AND(OR($B39=7,$B39=8),$L39=OFFSET($L39,-1,0)),OFFSET(M39,-1,0),INT($E39*100000)),
"그외없음"))))))</f>
        <v>39738</v>
      </c>
      <c r="N39">
        <f ca="1">IF($L39="삭제","삭제",
IF(OR($L39="지정 장비",$L39="캐릭터 상자 일반등급",$L39="캐릭터 상자 영웅등급",$L39="지정 캐릭터",$L39="지정 캐릭터 LBP1",$L39="지정 캐릭터 LBP2",$L39="지정 캐릭터 LBP3",$L39="안 지정 캐릭터 영웅등급"),1,
IF($L39="지정 캐릭터 PP",
  IF(AND(OR($B39=7,$B39=8),$L39=OFFSET($L39,-1,0)),OFFSET(N39,-1,0),
    VLOOKUP($L39,$AM:$AY,MATCH($AU$1,$AM$1:$AY$1,0),0)+INT($E39*(VLOOKUP($L39,$AM:$AY,MATCH($AV$1,$AM$1:$AY$1,0),0)-VLOOKUP($L39,$AM:$AY,MATCH($AU$1,$AM$1:$AY$1,0),0)))),
IF(OR($L39="안 지정 캐릭터 PP 일반등급",$L39="안 지정 캐릭터 PP 영웅등급"),
  IF(AND(OR($B39=7,$B39=8),$L39=OFFSET($L39,-1,0)),OFFSET(N39,-1,0),
    VLOOKUP($L39,$AM:$AY,MATCH($AU$1,$AM$1:$AY$1,0),0)+INT($E39*(VLOOKUP($L39,$AM:$AY,MATCH($AV$1,$AM$1:$AY$1,0),0)-VLOOKUP($L39,$AM:$AY,MATCH($AU$1,$AM$1:$AY$1,0),0)))),
"그외없음"))))</f>
        <v>18</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
IF($L39="안 지정 캐릭터 영웅등급",
  IF(AND(OR($B39=7,$B39=8),$L39=OFFSET($L39,-1,0)),OFFSET(P39,-1,0),
    VLOOKUP($L39,$AM:$AZ,MATCH($AY$1,$AM$1:$AZ$1,0),0)+INT($H39*(VLOOKUP($L39,$AM:$AZ,MATCH($AZ$1,$AM$1:$AZ$1,0),0)-VLOOKUP($L39,$AM:$AZ,MATCH($AY$1,$AM$1:$AZ$1,0),0)))),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
    ROUNDDOWN(VLOOKUP($M39,[1]EquipTable!$1:$1048576,MATCH("표준 GO pr Min",[1]EquipTable!$1:$1,0),0)+INT($I39*(VLOOKUP($M39,[1]EquipTable!$1:$1048576,MATCH("표준 GO pr Max",[1]EquipTable!$1:$1,0),0)-VLOOKUP($M39,[1]EquipTable!$1:$1048576,MATCH("표준 GO pr Min",[1]EquipTable!$1:$1,0),0))),-2)),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
IF($L39="안 지정 캐릭터 영웅등급",
  IF(AND(OR($B39=7,$B39=8),$L39=OFFSET($L39,-1,0)),OFFSET(Q39,-1,0),
    VLOOKUP($L39,$AM:$AZ,MATCH($AW$1,$AM$1:$AZ$1,0),0)+INT($I39*(VLOOKUP($L39,$AM:$AZ,MATCH($AX$1,$AM$1:$AZ$1,0),0)-VLOOKUP($L39,$AM:$AZ,MATCH($AW$1,$AM$1:$AZ$1,0),0)))),
IF($L39="지정 캐릭터 PP",
  IF(AND(OR($B39=7,$B39=8),$L39=OFFSET($L39,-1,0)),OFFSET(Q39,-1,0),
    INT($N39*(VLOOKUP($L39,$AM:$AZ,MATCH($AX$1,$AM$1:$AZ$1,0),0)+$I39*(VLOOKUP($L39,$AM:$AZ,MATCH($AY$1,$AM$1:$AZ$1,0),0)-VLOOKUP($L39,$AM:$AZ,MATCH($AX$1,$AM$1:$AZ$1,0),0))))),
IF(OR($L39="안 지정 캐릭터 PP 일반등급",$L39="안 지정 캐릭터 PP 영웅등급"),
  IF(AND(OR($B39=7,$B39=8),$L39=OFFSET($L39,-1,0)),OFFSET(Q39,-1,0),
    $N39*VLOOKUP($L39,$AM:$AZ,MATCH($AW$1,$AM$1:$AZ$1,0),0)),
"그외없음")))))))</f>
        <v>1800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4"/>
        <v>0</v>
      </c>
      <c r="T39" t="s">
        <v>102</v>
      </c>
      <c r="U39">
        <v>20925</v>
      </c>
      <c r="V39">
        <v>17</v>
      </c>
      <c r="W39" t="s">
        <v>145</v>
      </c>
      <c r="Y39">
        <v>1700</v>
      </c>
      <c r="Z39" t="str">
        <f ca="1">IF(ISBLANK(AA39),"",
VLOOKUP(AA39,OFFSET(INDIRECT("$A:$B"),0,MATCH(AA$1&amp;"_Verify",INDIRECT("$1:$1"),0)-1),2,0)
)</f>
        <v>upn</v>
      </c>
      <c r="AA39" t="s">
        <v>103</v>
      </c>
      <c r="AB39">
        <v>27153</v>
      </c>
      <c r="AC39">
        <v>16</v>
      </c>
      <c r="AD39" t="s">
        <v>73</v>
      </c>
      <c r="AF39">
        <v>1600</v>
      </c>
      <c r="AG39" t="str">
        <f>IF(ISBLANK($AA39),"",
IF(AND($B39&gt;=VLOOKUP($AA39,$AM:$AP,3,0),$B39&lt;=VLOOKUP($AA39,$AM:$AP,4,0)),"","슬롯타입이상"))</f>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v>
      </c>
      <c r="AK39" t="str">
        <f ca="1">IF(AI39&lt;&gt;1,"",
"{"""&amp;A$1&amp;""":"&amp;A39
&amp;","""&amp;B$1&amp;""":"&amp;B39
&amp;IF(LEN(Z39)=0,"",","""&amp;Z$1&amp;""":"""&amp;Z39&amp;"""")
&amp;IF(LEN(AB39)=0,"",","""&amp;AB$1&amp;""":"""&amp;AB39&amp;"""")
&amp;IF(LEN(AC39)=0,"",","""&amp;AC$1&amp;""":"&amp;AC39)
&amp;IF(LEN(AD39)=0,"",","""&amp;AD$1&amp;""":"""&amp;AD39&amp;"""")
&amp;IF(LEN(AE39)=0,"",","""&amp;AE$1&amp;""":"&amp;AE39)
&amp;IF(LEN(AF39)=0,"",","""&amp;AF$1&amp;""":"&amp;AF39)&amp;"}")</f>
        <v>{"dy":6,"sl":2,"tp":"upn","vl":"27153","cn":16,"pt":"GO","pr":1600}</v>
      </c>
      <c r="BJ39">
        <f ca="1">IF(VLOOKUP($BM39,[1]EquipTable!$1:$1048576,MATCH("업데이트순번",[1]EquipTable!$1:$1,0),0)&lt;=$BK$1,1,0)
*IF(MID(BM39,7,1)="4",0.1,1)</f>
        <v>0</v>
      </c>
      <c r="BK39">
        <f t="shared" ca="1" si="6"/>
        <v>0</v>
      </c>
      <c r="BL39">
        <f t="shared" ca="1" si="7"/>
        <v>0.33333333333333337</v>
      </c>
      <c r="BM39" t="str">
        <f ca="1">OFFSET([1]EquipTable!$A$1,ROW()-1,0)</f>
        <v>Equip2404</v>
      </c>
      <c r="BO39">
        <f ca="1">IF(VLOOKUP($BR39,[2]ActorTable!$1:$1048576,MATCH("업데이트순번",[2]ActorTable!$1:$1,0),0)&lt;=$BP$1,1,0)
*IF(MID(BR39,7,1)="2",0.1,1)</f>
        <v>0.1</v>
      </c>
      <c r="BP39">
        <f t="shared" ca="1" si="8"/>
        <v>3.8314176245210717E-3</v>
      </c>
      <c r="BQ39">
        <f t="shared" ca="1" si="9"/>
        <v>0.91570881226053635</v>
      </c>
      <c r="BR39" t="str">
        <f ca="1">OFFSET([2]ActorTable!$A$1,ROW()-1,0)</f>
        <v>Actor2238</v>
      </c>
      <c r="BS39" t="str">
        <f ca="1">VLOOKUP($BR39,[2]ActorTable!$1:$1048576,MATCH("이름참고",[2]ActorTable!$1:$1,0),0)</f>
        <v>걸아처</v>
      </c>
    </row>
    <row r="40" spans="1:71">
      <c r="A40">
        <v>6</v>
      </c>
      <c r="B40">
        <v>3</v>
      </c>
      <c r="C40">
        <f t="shared" si="0"/>
        <v>0</v>
      </c>
      <c r="D40">
        <f t="shared" ca="1" si="3"/>
        <v>0.54977835718601098</v>
      </c>
      <c r="E40">
        <f t="shared" ca="1" si="3"/>
        <v>4.3257560602567247E-2</v>
      </c>
      <c r="F40">
        <f t="shared" ca="1" si="1"/>
        <v>0.49866213254981995</v>
      </c>
      <c r="G40">
        <f t="shared" ca="1" si="1"/>
        <v>0.1452889773176218</v>
      </c>
      <c r="H40">
        <f t="shared" ca="1" si="1"/>
        <v>0.28194295678661896</v>
      </c>
      <c r="I40">
        <f t="shared" ca="1" si="1"/>
        <v>0.55911550048793057</v>
      </c>
      <c r="L40" t="str">
        <f ca="1">IF(LEN(J40)&lt;&gt;0,J40,VLOOKUP(D40+$B40,$BG:$BH,MATCH($BH$1,$BG$1:$BH$1,0),1))</f>
        <v>안 지정 캐릭터 PP 영웅등급</v>
      </c>
      <c r="M40">
        <f ca="1">IF(LEN(K40)&lt;&gt;0,
  IF(LEN($J40)=0,"두 칸 모두 입력",
  IF($J40="지정 장비",K40,INDEX($BR:$BR,MATCH(K40,$BS:$BS,0)))),
IF($L40="삭제","삭제",
IF($L40="지정 장비",VLOOKUP($E40,$BL:$BM,MATCH($BM$1,$BL$1:$BM$1,0),1),
IF(OR($L40="캐릭터 상자 일반등급",$L40="캐릭터 상자 영웅등급"),"삭제",
IF(OR($L40="지정 캐릭터",$L40="지정 캐릭터 PP",$L40="지정 캐릭터 LBP1",$L40="지정 캐릭터 LBP2",$L40="지정 캐릭터 LBP3"),
  IF(AND(OR($B40=7,$B40=8),$L40=OFFSET($L40,-1,0)),OFFSET(M40,-1,0),VLOOKUP($E40,$BQ:$BR,MATCH($BR$1,$BQ$1:$BR$1,0),1)),
IF(OR($L40="안 지정 캐릭터 영웅등급",$L40="안 지정 캐릭터 PP 일반등급",$L40="안 지정 캐릭터 PP 영웅등급"),
  IF(AND(OR($B40=7,$B40=8),$L40=OFFSET($L40,-1,0)),OFFSET(M40,-1,0),INT($E40*100000)),
"그외없음"))))))</f>
        <v>4325</v>
      </c>
      <c r="N40">
        <f ca="1">IF($L40="삭제","삭제",
IF(OR($L40="지정 장비",$L40="캐릭터 상자 일반등급",$L40="캐릭터 상자 영웅등급",$L40="지정 캐릭터",$L40="지정 캐릭터 LBP1",$L40="지정 캐릭터 LBP2",$L40="지정 캐릭터 LBP3",$L40="안 지정 캐릭터 영웅등급"),1,
IF($L40="지정 캐릭터 PP",
  IF(AND(OR($B40=7,$B40=8),$L40=OFFSET($L40,-1,0)),OFFSET(N40,-1,0),
    VLOOKUP($L40,$AM:$AY,MATCH($AU$1,$AM$1:$AY$1,0),0)+INT($E40*(VLOOKUP($L40,$AM:$AY,MATCH($AV$1,$AM$1:$AY$1,0),0)-VLOOKUP($L40,$AM:$AY,MATCH($AU$1,$AM$1:$AY$1,0),0)))),
IF(OR($L40="안 지정 캐릭터 PP 일반등급",$L40="안 지정 캐릭터 PP 영웅등급"),
  IF(AND(OR($B40=7,$B40=8),$L40=OFFSET($L40,-1,0)),OFFSET(N40,-1,0),
    VLOOKUP($L40,$AM:$AY,MATCH($AU$1,$AM$1:$AY$1,0),0)+INT($E40*(VLOOKUP($L40,$AM:$AY,MATCH($AV$1,$AM$1:$AY$1,0),0)-VLOOKUP($L40,$AM:$AY,MATCH($AU$1,$AM$1:$AY$1,0),0)))),
"그외없음"))))</f>
        <v>15</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
IF($L40="안 지정 캐릭터 영웅등급",
  IF(AND(OR($B40=7,$B40=8),$L40=OFFSET($L40,-1,0)),OFFSET(P40,-1,0),
    VLOOKUP($L40,$AM:$AZ,MATCH($AY$1,$AM$1:$AZ$1,0),0)+INT($H40*(VLOOKUP($L40,$AM:$AZ,MATCH($AZ$1,$AM$1:$AZ$1,0),0)-VLOOKUP($L40,$AM:$AZ,MATCH($AY$1,$AM$1:$AZ$1,0),0)))),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
    ROUNDDOWN(VLOOKUP($M40,[1]EquipTable!$1:$1048576,MATCH("표준 GO pr Min",[1]EquipTable!$1:$1,0),0)+INT($I40*(VLOOKUP($M40,[1]EquipTable!$1:$1048576,MATCH("표준 GO pr Max",[1]EquipTable!$1:$1,0),0)-VLOOKUP($M40,[1]EquipTable!$1:$1048576,MATCH("표준 GO pr Min",[1]EquipTable!$1:$1,0),0))),-2)),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
IF($L40="안 지정 캐릭터 영웅등급",
  IF(AND(OR($B40=7,$B40=8),$L40=OFFSET($L40,-1,0)),OFFSET(Q40,-1,0),
    VLOOKUP($L40,$AM:$AZ,MATCH($AW$1,$AM$1:$AZ$1,0),0)+INT($I40*(VLOOKUP($L40,$AM:$AZ,MATCH($AX$1,$AM$1:$AZ$1,0),0)-VLOOKUP($L40,$AM:$AZ,MATCH($AW$1,$AM$1:$AZ$1,0),0)))),
IF($L40="지정 캐릭터 PP",
  IF(AND(OR($B40=7,$B40=8),$L40=OFFSET($L40,-1,0)),OFFSET(Q40,-1,0),
    INT($N40*(VLOOKUP($L40,$AM:$AZ,MATCH($AX$1,$AM$1:$AZ$1,0),0)+$I40*(VLOOKUP($L40,$AM:$AZ,MATCH($AY$1,$AM$1:$AZ$1,0),0)-VLOOKUP($L40,$AM:$AZ,MATCH($AX$1,$AM$1:$AZ$1,0),0))))),
IF(OR($L40="안 지정 캐릭터 PP 일반등급",$L40="안 지정 캐릭터 PP 영웅등급"),
  IF(AND(OR($B40=7,$B40=8),$L40=OFFSET($L40,-1,0)),OFFSET(Q40,-1,0),
    $N40*VLOOKUP($L40,$AM:$AZ,MATCH($AW$1,$AM$1:$AZ$1,0),0)),
"그외없음")))))))</f>
        <v>1500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4"/>
        <v>0</v>
      </c>
      <c r="T40" t="s">
        <v>103</v>
      </c>
      <c r="U40">
        <v>87830</v>
      </c>
      <c r="V40">
        <v>23</v>
      </c>
      <c r="W40" t="s">
        <v>145</v>
      </c>
      <c r="Y40">
        <v>2300</v>
      </c>
      <c r="Z40" t="str">
        <f ca="1">IF(ISBLANK(AA40),"",
VLOOKUP(AA40,OFFSET(INDIRECT("$A:$B"),0,MATCH(AA$1&amp;"_Verify",INDIRECT("$1:$1"),0)-1),2,0)
)</f>
        <v>uph</v>
      </c>
      <c r="AA40" t="s">
        <v>102</v>
      </c>
      <c r="AB40">
        <v>44534</v>
      </c>
      <c r="AC40">
        <v>19</v>
      </c>
      <c r="AD40" t="s">
        <v>73</v>
      </c>
      <c r="AF40">
        <v>1900</v>
      </c>
      <c r="AG40" t="str">
        <f>IF(ISBLANK($AA40),"",
IF(AND($B40&gt;=VLOOKUP($AA40,$AM:$AP,3,0),$B40&lt;=VLOOKUP($AA40,$AM:$AP,4,0)),"","슬롯타입이상"))</f>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v>
      </c>
      <c r="AK40" t="str">
        <f ca="1">IF(AI40&lt;&gt;1,"",
"{"""&amp;A$1&amp;""":"&amp;A40
&amp;","""&amp;B$1&amp;""":"&amp;B40
&amp;IF(LEN(Z40)=0,"",","""&amp;Z$1&amp;""":"""&amp;Z40&amp;"""")
&amp;IF(LEN(AB40)=0,"",","""&amp;AB$1&amp;""":"""&amp;AB40&amp;"""")
&amp;IF(LEN(AC40)=0,"",","""&amp;AC$1&amp;""":"&amp;AC40)
&amp;IF(LEN(AD40)=0,"",","""&amp;AD$1&amp;""":"""&amp;AD40&amp;"""")
&amp;IF(LEN(AE40)=0,"",","""&amp;AE$1&amp;""":"&amp;AE40)
&amp;IF(LEN(AF40)=0,"",","""&amp;AF$1&amp;""":"&amp;AF40)&amp;"}")</f>
        <v>{"dy":6,"sl":3,"tp":"uph","vl":"44534","cn":19,"pt":"GO","pr":1900}</v>
      </c>
      <c r="BJ40">
        <f ca="1">IF(VLOOKUP($BM40,[1]EquipTable!$1:$1048576,MATCH("업데이트순번",[1]EquipTable!$1:$1,0),0)&lt;=$BK$1,1,0)
*IF(MID(BM40,7,1)="4",0.1,1)</f>
        <v>0</v>
      </c>
      <c r="BK40">
        <f t="shared" ca="1" si="6"/>
        <v>0</v>
      </c>
      <c r="BL40">
        <f t="shared" ca="1" si="7"/>
        <v>0.33333333333333337</v>
      </c>
      <c r="BM40" t="str">
        <f ca="1">OFFSET([1]EquipTable!$A$1,ROW()-1,0)</f>
        <v>Equip2405</v>
      </c>
      <c r="BO40">
        <f ca="1">IF(VLOOKUP($BR40,[2]ActorTable!$1:$1048576,MATCH("업데이트순번",[2]ActorTable!$1:$1,0),0)&lt;=$BP$1,1,0)
*IF(MID(BR40,7,1)="2",0.1,1)</f>
        <v>1</v>
      </c>
      <c r="BP40">
        <f t="shared" ca="1" si="8"/>
        <v>3.8314176245210718E-2</v>
      </c>
      <c r="BQ40">
        <f t="shared" ca="1" si="9"/>
        <v>0.91954022988505746</v>
      </c>
      <c r="BR40" t="str">
        <f ca="1">OFFSET([2]ActorTable!$A$1,ROW()-1,0)</f>
        <v>Actor1039</v>
      </c>
      <c r="BS40" t="str">
        <f ca="1">VLOOKUP($BR40,[2]ActorTable!$1:$1048576,MATCH("이름참고",[2]ActorTable!$1:$1,0),0)</f>
        <v>에너지실드로봇</v>
      </c>
    </row>
    <row r="41" spans="1:71">
      <c r="A41">
        <v>6</v>
      </c>
      <c r="B41">
        <v>4</v>
      </c>
      <c r="C41">
        <f t="shared" si="0"/>
        <v>0</v>
      </c>
      <c r="D41">
        <f t="shared" ca="1" si="3"/>
        <v>0.66857191468963739</v>
      </c>
      <c r="E41">
        <f t="shared" ca="1" si="3"/>
        <v>0.3852147245373746</v>
      </c>
      <c r="F41">
        <f t="shared" ca="1" si="1"/>
        <v>0.99130393227415703</v>
      </c>
      <c r="G41">
        <f t="shared" ca="1" si="1"/>
        <v>0.20034375818836636</v>
      </c>
      <c r="H41">
        <f t="shared" ca="1" si="1"/>
        <v>0.4068796007350316</v>
      </c>
      <c r="I41">
        <f t="shared" ca="1" si="1"/>
        <v>7.0766153071529447E-2</v>
      </c>
      <c r="L41" t="str">
        <f ca="1">IF(LEN(J41)&lt;&gt;0,J41,VLOOKUP(D41+$B41,$BG:$BH,MATCH($BH$1,$BG$1:$BH$1,0),1))</f>
        <v>안 지정 캐릭터 PP 일반등급</v>
      </c>
      <c r="M41">
        <f ca="1">IF(LEN(K41)&lt;&gt;0,
  IF(LEN($J41)=0,"두 칸 모두 입력",
  IF($J41="지정 장비",K41,INDEX($BR:$BR,MATCH(K41,$BS:$BS,0)))),
IF($L41="삭제","삭제",
IF($L41="지정 장비",VLOOKUP($E41,$BL:$BM,MATCH($BM$1,$BL$1:$BM$1,0),1),
IF(OR($L41="캐릭터 상자 일반등급",$L41="캐릭터 상자 영웅등급"),"삭제",
IF(OR($L41="지정 캐릭터",$L41="지정 캐릭터 PP",$L41="지정 캐릭터 LBP1",$L41="지정 캐릭터 LBP2",$L41="지정 캐릭터 LBP3"),
  IF(AND(OR($B41=7,$B41=8),$L41=OFFSET($L41,-1,0)),OFFSET(M41,-1,0),VLOOKUP($E41,$BQ:$BR,MATCH($BR$1,$BQ$1:$BR$1,0),1)),
IF(OR($L41="안 지정 캐릭터 영웅등급",$L41="안 지정 캐릭터 PP 일반등급",$L41="안 지정 캐릭터 PP 영웅등급"),
  IF(AND(OR($B41=7,$B41=8),$L41=OFFSET($L41,-1,0)),OFFSET(M41,-1,0),INT($E41*100000)),
"그외없음"))))))</f>
        <v>38521</v>
      </c>
      <c r="N41">
        <f ca="1">IF($L41="삭제","삭제",
IF(OR($L41="지정 장비",$L41="캐릭터 상자 일반등급",$L41="캐릭터 상자 영웅등급",$L41="지정 캐릭터",$L41="지정 캐릭터 LBP1",$L41="지정 캐릭터 LBP2",$L41="지정 캐릭터 LBP3",$L41="안 지정 캐릭터 영웅등급"),1,
IF($L41="지정 캐릭터 PP",
  IF(AND(OR($B41=7,$B41=8),$L41=OFFSET($L41,-1,0)),OFFSET(N41,-1,0),
    VLOOKUP($L41,$AM:$AY,MATCH($AU$1,$AM$1:$AY$1,0),0)+INT($E41*(VLOOKUP($L41,$AM:$AY,MATCH($AV$1,$AM$1:$AY$1,0),0)-VLOOKUP($L41,$AM:$AY,MATCH($AU$1,$AM$1:$AY$1,0),0)))),
IF(OR($L41="안 지정 캐릭터 PP 일반등급",$L41="안 지정 캐릭터 PP 영웅등급"),
  IF(AND(OR($B41=7,$B41=8),$L41=OFFSET($L41,-1,0)),OFFSET(N41,-1,0),
    VLOOKUP($L41,$AM:$AY,MATCH($AU$1,$AM$1:$AY$1,0),0)+INT($E41*(VLOOKUP($L41,$AM:$AY,MATCH($AV$1,$AM$1:$AY$1,0),0)-VLOOKUP($L41,$AM:$AY,MATCH($AU$1,$AM$1:$AY$1,0),0)))),
"그외없음"))))</f>
        <v>18</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
IF($L41="안 지정 캐릭터 영웅등급",
  IF(AND(OR($B41=7,$B41=8),$L41=OFFSET($L41,-1,0)),OFFSET(P41,-1,0),
    VLOOKUP($L41,$AM:$AZ,MATCH($AY$1,$AM$1:$AZ$1,0),0)+INT($H41*(VLOOKUP($L41,$AM:$AZ,MATCH($AZ$1,$AM$1:$AZ$1,0),0)-VLOOKUP($L41,$AM:$AZ,MATCH($AY$1,$AM$1:$AZ$1,0),0)))),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
    ROUNDDOWN(VLOOKUP($M41,[1]EquipTable!$1:$1048576,MATCH("표준 GO pr Min",[1]EquipTable!$1:$1,0),0)+INT($I41*(VLOOKUP($M41,[1]EquipTable!$1:$1048576,MATCH("표준 GO pr Max",[1]EquipTable!$1:$1,0),0)-VLOOKUP($M41,[1]EquipTable!$1:$1048576,MATCH("표준 GO pr Min",[1]EquipTable!$1:$1,0),0))),-2)),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
IF($L41="안 지정 캐릭터 영웅등급",
  IF(AND(OR($B41=7,$B41=8),$L41=OFFSET($L41,-1,0)),OFFSET(Q41,-1,0),
    VLOOKUP($L41,$AM:$AZ,MATCH($AW$1,$AM$1:$AZ$1,0),0)+INT($I41*(VLOOKUP($L41,$AM:$AZ,MATCH($AX$1,$AM$1:$AZ$1,0),0)-VLOOKUP($L41,$AM:$AZ,MATCH($AW$1,$AM$1:$AZ$1,0),0)))),
IF($L41="지정 캐릭터 PP",
  IF(AND(OR($B41=7,$B41=8),$L41=OFFSET($L41,-1,0)),OFFSET(Q41,-1,0),
    INT($N41*(VLOOKUP($L41,$AM:$AZ,MATCH($AX$1,$AM$1:$AZ$1,0),0)+$I41*(VLOOKUP($L41,$AM:$AZ,MATCH($AY$1,$AM$1:$AZ$1,0),0)-VLOOKUP($L41,$AM:$AZ,MATCH($AX$1,$AM$1:$AZ$1,0),0))))),
IF(OR($L41="안 지정 캐릭터 PP 일반등급",$L41="안 지정 캐릭터 PP 영웅등급"),
  IF(AND(OR($B41=7,$B41=8),$L41=OFFSET($L41,-1,0)),OFFSET(Q41,-1,0),
    $N41*VLOOKUP($L41,$AM:$AZ,MATCH($AW$1,$AM$1:$AZ$1,0),0)),
"그외없음")))))))</f>
        <v>1800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4"/>
        <v>0</v>
      </c>
      <c r="T41" t="s">
        <v>103</v>
      </c>
      <c r="U41">
        <v>51198</v>
      </c>
      <c r="V41">
        <v>20</v>
      </c>
      <c r="W41" t="s">
        <v>145</v>
      </c>
      <c r="Y41">
        <v>2000</v>
      </c>
      <c r="Z41" t="str">
        <f ca="1">IF(ISBLANK(AA41),"",
VLOOKUP(AA41,OFFSET(INDIRECT("$A:$B"),0,MATCH(AA$1&amp;"_Verify",INDIRECT("$1:$1"),0)-1),2,0)
)</f>
        <v>bh</v>
      </c>
      <c r="AA41" t="s">
        <v>95</v>
      </c>
      <c r="AC41">
        <v>1</v>
      </c>
      <c r="AD41" t="s">
        <v>74</v>
      </c>
      <c r="AE41">
        <v>120</v>
      </c>
      <c r="AF41">
        <v>90</v>
      </c>
      <c r="AG41" t="str">
        <f>IF(ISBLANK($AA41),"",
IF(AND($B41&gt;=VLOOKUP($AA41,$AM:$AP,3,0),$B41&lt;=VLOOKUP($AA41,$AM:$AP,4,0)),"","슬롯타입이상"))</f>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v>
      </c>
      <c r="AK41" t="str">
        <f ca="1">IF(AI41&lt;&gt;1,"",
"{"""&amp;A$1&amp;""":"&amp;A41
&amp;","""&amp;B$1&amp;""":"&amp;B41
&amp;IF(LEN(Z41)=0,"",","""&amp;Z$1&amp;""":"""&amp;Z41&amp;"""")
&amp;IF(LEN(AB41)=0,"",","""&amp;AB$1&amp;""":"""&amp;AB41&amp;"""")
&amp;IF(LEN(AC41)=0,"",","""&amp;AC$1&amp;""":"&amp;AC41)
&amp;IF(LEN(AD41)=0,"",","""&amp;AD$1&amp;""":"""&amp;AD41&amp;"""")
&amp;IF(LEN(AE41)=0,"",","""&amp;AE$1&amp;""":"&amp;AE41)
&amp;IF(LEN(AF41)=0,"",","""&amp;AF$1&amp;""":"&amp;AF41)&amp;"}")</f>
        <v>{"dy":6,"sl":4,"tp":"bh","cn":1,"pt":"DI","pp":120,"pr":90}</v>
      </c>
      <c r="BJ41">
        <f ca="1">IF(VLOOKUP($BM41,[1]EquipTable!$1:$1048576,MATCH("업데이트순번",[1]EquipTable!$1:$1,0),0)&lt;=$BK$1,1,0)
*IF(MID(BM41,7,1)="4",0.1,1)</f>
        <v>1</v>
      </c>
      <c r="BK41">
        <f t="shared" ca="1" si="6"/>
        <v>1.3550135501355014E-2</v>
      </c>
      <c r="BL41">
        <f t="shared" ca="1" si="7"/>
        <v>0.33333333333333337</v>
      </c>
      <c r="BM41" t="str">
        <f ca="1">OFFSET([1]EquipTable!$A$1,ROW()-1,0)</f>
        <v>Equip3001</v>
      </c>
      <c r="BO41">
        <f ca="1">IF(VLOOKUP($BR41,[2]ActorTable!$1:$1048576,MATCH("업데이트순번",[2]ActorTable!$1:$1,0),0)&lt;=$BP$1,1,0)
*IF(MID(BR41,7,1)="2",0.1,1)</f>
        <v>0.1</v>
      </c>
      <c r="BP41">
        <f t="shared" ca="1" si="8"/>
        <v>3.8314176245210717E-3</v>
      </c>
      <c r="BQ41">
        <f t="shared" ca="1" si="9"/>
        <v>0.95785440613026818</v>
      </c>
      <c r="BR41" t="str">
        <f ca="1">OFFSET([2]ActorTable!$A$1,ROW()-1,0)</f>
        <v>Actor0240</v>
      </c>
      <c r="BS41" t="str">
        <f ca="1">VLOOKUP($BR41,[2]ActorTable!$1:$1048576,MATCH("이름참고",[2]ActorTable!$1:$1,0),0)</f>
        <v>아이스매지션</v>
      </c>
    </row>
    <row r="42" spans="1:71">
      <c r="A42">
        <v>6</v>
      </c>
      <c r="B42">
        <v>5</v>
      </c>
      <c r="C42">
        <f t="shared" si="0"/>
        <v>0</v>
      </c>
      <c r="D42">
        <f t="shared" ca="1" si="3"/>
        <v>0.37335680149367134</v>
      </c>
      <c r="E42">
        <f t="shared" ca="1" si="3"/>
        <v>0.67775935098500573</v>
      </c>
      <c r="F42">
        <f t="shared" ca="1" si="1"/>
        <v>0.99178022543823463</v>
      </c>
      <c r="G42">
        <f t="shared" ca="1" si="1"/>
        <v>0.75321080191575474</v>
      </c>
      <c r="H42">
        <f t="shared" ca="1" si="1"/>
        <v>0.26544821115053541</v>
      </c>
      <c r="I42">
        <f t="shared" ca="1" si="1"/>
        <v>0.74584101784632972</v>
      </c>
      <c r="L42" t="str">
        <f ca="1">IF(LEN(J42)&lt;&gt;0,J42,VLOOKUP(D42+$B42,$BG:$BH,MATCH($BH$1,$BG$1:$BH$1,0),1))</f>
        <v>삭제</v>
      </c>
      <c r="M42" t="str">
        <f ca="1">IF(LEN(K42)&lt;&gt;0,
  IF(LEN($J42)=0,"두 칸 모두 입력",
  IF($J42="지정 장비",K42,INDEX($BR:$BR,MATCH(K42,$BS:$BS,0)))),
IF($L42="삭제","삭제",
IF($L42="지정 장비",VLOOKUP($E42,$BL:$BM,MATCH($BM$1,$BL$1:$BM$1,0),1),
IF(OR($L42="캐릭터 상자 일반등급",$L42="캐릭터 상자 영웅등급"),"삭제",
IF(OR($L42="지정 캐릭터",$L42="지정 캐릭터 PP",$L42="지정 캐릭터 LBP1",$L42="지정 캐릭터 LBP2",$L42="지정 캐릭터 LBP3"),
  IF(AND(OR($B42=7,$B42=8),$L42=OFFSET($L42,-1,0)),OFFSET(M42,-1,0),VLOOKUP($E42,$BQ:$BR,MATCH($BR$1,$BQ$1:$BR$1,0),1)),
IF(OR($L42="안 지정 캐릭터 영웅등급",$L42="안 지정 캐릭터 PP 일반등급",$L42="안 지정 캐릭터 PP 영웅등급"),
  IF(AND(OR($B42=7,$B42=8),$L42=OFFSET($L42,-1,0)),OFFSET(M42,-1,0),INT($E42*100000)),
"그외없음"))))))</f>
        <v>삭제</v>
      </c>
      <c r="N42" t="str">
        <f ca="1">IF($L42="삭제","삭제",
IF(OR($L42="지정 장비",$L42="캐릭터 상자 일반등급",$L42="캐릭터 상자 영웅등급",$L42="지정 캐릭터",$L42="지정 캐릭터 LBP1",$L42="지정 캐릭터 LBP2",$L42="지정 캐릭터 LBP3",$L42="안 지정 캐릭터 영웅등급"),1,
IF($L42="지정 캐릭터 PP",
  IF(AND(OR($B42=7,$B42=8),$L42=OFFSET($L42,-1,0)),OFFSET(N42,-1,0),
    VLOOKUP($L42,$AM:$AY,MATCH($AU$1,$AM$1:$AY$1,0),0)+INT($E42*(VLOOKUP($L42,$AM:$AY,MATCH($AV$1,$AM$1:$AY$1,0),0)-VLOOKUP($L42,$AM:$AY,MATCH($AU$1,$AM$1:$AY$1,0),0)))),
IF(OR($L42="안 지정 캐릭터 PP 일반등급",$L42="안 지정 캐릭터 PP 영웅등급"),
  IF(AND(OR($B42=7,$B42=8),$L42=OFFSET($L42,-1,0)),OFFSET(N42,-1,0),
    VLOOKUP($L42,$AM:$AY,MATCH($AU$1,$AM$1:$AY$1,0),0)+INT($E42*(VLOOKUP($L42,$AM:$AY,MATCH($AV$1,$AM$1:$AY$1,0),0)-VLOOKUP($L42,$AM:$AY,MATCH($AU$1,$AM$1:$AY$1,0),0)))),
"그외없음"))))</f>
        <v>삭제</v>
      </c>
      <c r="O42" t="str">
        <f ca="1">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삭제</v>
      </c>
      <c r="P42" t="str">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
IF($L42="안 지정 캐릭터 영웅등급",
  IF(AND(OR($B42=7,$B42=8),$L42=OFFSET($L42,-1,0)),OFFSET(P42,-1,0),
    VLOOKUP($L42,$AM:$AZ,MATCH($AY$1,$AM$1:$AZ$1,0),0)+INT($H42*(VLOOKUP($L42,$AM:$AZ,MATCH($AZ$1,$AM$1:$AZ$1,0),0)-VLOOKUP($L42,$AM:$AZ,MATCH($AY$1,$AM$1:$AZ$1,0),0)))),
IF($L42="지정 캐릭터 PP",
  IF(AND(OR($B42=7,$B42=8),$L42=OFFSET($L42,-1,0)),OFFSET(P42,-1,0),
    INT($N42*VLOOKUP($L42,$AM:$AZ,MATCH($AW$1,$AM$1:$AZ$1,0),0))),
"그외없음")))))))</f>
        <v>삭제</v>
      </c>
      <c r="Q42" t="str">
        <f ca="1">IF($L42="삭제","삭제",
IF($L42="지정 장비",
  IF($O42="DI",
    VLOOKUP($M42,[1]EquipTable!$1:$1048576,MATCH("표준 DI pr Min",[1]EquipTable!$1:$1,0),0)+INT($I42*(VLOOKUP($M42,[1]EquipTable!$1:$1048576,MATCH("표준 DI pr Max",[1]EquipTable!$1:$1,0),0)-VLOOKUP($M42,[1]EquipTable!$1:$1048576,MATCH("표준 DI pr Min",[1]EquipTable!$1:$1,0),0))),
    ROUNDDOWN(VLOOKUP($M42,[1]EquipTable!$1:$1048576,MATCH("표준 GO pr Min",[1]EquipTable!$1:$1,0),0)+INT($I42*(VLOOKUP($M42,[1]EquipTable!$1:$1048576,MATCH("표준 GO pr Max",[1]EquipTable!$1:$1,0),0)-VLOOKUP($M42,[1]EquipTable!$1:$1048576,MATCH("표준 GO pr Min",[1]EquipTable!$1:$1,0),0))),-2)),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
IF($L42="안 지정 캐릭터 영웅등급",
  IF(AND(OR($B42=7,$B42=8),$L42=OFFSET($L42,-1,0)),OFFSET(Q42,-1,0),
    VLOOKUP($L42,$AM:$AZ,MATCH($AW$1,$AM$1:$AZ$1,0),0)+INT($I42*(VLOOKUP($L42,$AM:$AZ,MATCH($AX$1,$AM$1:$AZ$1,0),0)-VLOOKUP($L42,$AM:$AZ,MATCH($AW$1,$AM$1:$AZ$1,0),0)))),
IF($L42="지정 캐릭터 PP",
  IF(AND(OR($B42=7,$B42=8),$L42=OFFSET($L42,-1,0)),OFFSET(Q42,-1,0),
    INT($N42*(VLOOKUP($L42,$AM:$AZ,MATCH($AX$1,$AM$1:$AZ$1,0),0)+$I42*(VLOOKUP($L42,$AM:$AZ,MATCH($AY$1,$AM$1:$AZ$1,0),0)-VLOOKUP($L42,$AM:$AZ,MATCH($AX$1,$AM$1:$AZ$1,0),0))))),
IF(OR($L42="안 지정 캐릭터 PP 일반등급",$L42="안 지정 캐릭터 PP 영웅등급"),
  IF(AND(OR($B42=7,$B42=8),$L42=OFFSET($L42,-1,0)),OFFSET(Q42,-1,0),
    $N42*VLOOKUP($L42,$AM:$AZ,MATCH($AW$1,$AM$1:$AZ$1,0),0)),
"그외없음")))))))</f>
        <v>삭제</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4"/>
        <v>0</v>
      </c>
      <c r="Z42" t="str">
        <f ca="1">IF(ISBLANK(AA42),"",
VLOOKUP(AA42,OFFSET(INDIRECT("$A:$B"),0,MATCH(AA$1&amp;"_Verify",INDIRECT("$1:$1"),0)-1),2,0)
)</f>
        <v>fc</v>
      </c>
      <c r="AA42" t="s">
        <v>96</v>
      </c>
      <c r="AB42" t="s">
        <v>114</v>
      </c>
      <c r="AC42">
        <v>1</v>
      </c>
      <c r="AD42" t="s">
        <v>132</v>
      </c>
      <c r="AE42">
        <v>88</v>
      </c>
      <c r="AF42">
        <v>30</v>
      </c>
      <c r="AG42" t="str">
        <f>IF(ISBLANK($AA42),"",
IF(AND($B42&gt;=VLOOKUP($AA42,$AM:$AP,3,0),$B42&lt;=VLOOKUP($AA42,$AM:$AP,4,0)),"","슬롯타입이상"))</f>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걸워리어</v>
      </c>
      <c r="AI42">
        <v>1</v>
      </c>
      <c r="AJ4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v>
      </c>
      <c r="AK42" t="str">
        <f ca="1">IF(AI42&lt;&gt;1,"",
"{"""&amp;A$1&amp;""":"&amp;A42
&amp;","""&amp;B$1&amp;""":"&amp;B42
&amp;IF(LEN(Z42)=0,"",","""&amp;Z$1&amp;""":"""&amp;Z42&amp;"""")
&amp;IF(LEN(AB42)=0,"",","""&amp;AB$1&amp;""":"""&amp;AB42&amp;"""")
&amp;IF(LEN(AC42)=0,"",","""&amp;AC$1&amp;""":"&amp;AC42)
&amp;IF(LEN(AD42)=0,"",","""&amp;AD$1&amp;""":"""&amp;AD42&amp;"""")
&amp;IF(LEN(AE42)=0,"",","""&amp;AE$1&amp;""":"&amp;AE42)
&amp;IF(LEN(AF42)=0,"",","""&amp;AF$1&amp;""":"&amp;AF42)&amp;"}")</f>
        <v>{"dy":6,"sl":5,"tp":"fc","vl":"Actor0037","cn":1,"pt":"DI","pp":88,"pr":30}</v>
      </c>
      <c r="BJ42">
        <f ca="1">IF(VLOOKUP($BM42,[1]EquipTable!$1:$1048576,MATCH("업데이트순번",[1]EquipTable!$1:$1,0),0)&lt;=$BK$1,1,0)
*IF(MID(BM42,7,1)="4",0.1,1)</f>
        <v>1</v>
      </c>
      <c r="BK42">
        <f t="shared" ca="1" si="6"/>
        <v>1.3550135501355014E-2</v>
      </c>
      <c r="BL42">
        <f t="shared" ca="1" si="7"/>
        <v>0.3468834688346884</v>
      </c>
      <c r="BM42" t="str">
        <f ca="1">OFFSET([1]EquipTable!$A$1,ROW()-1,0)</f>
        <v>Equip3002</v>
      </c>
      <c r="BO42">
        <f ca="1">IF(VLOOKUP($BR42,[2]ActorTable!$1:$1048576,MATCH("업데이트순번",[2]ActorTable!$1:$1,0),0)&lt;=$BP$1,1,0)
*IF(MID(BR42,7,1)="2",0.1,1)</f>
        <v>1</v>
      </c>
      <c r="BP42">
        <f t="shared" ca="1" si="8"/>
        <v>3.8314176245210718E-2</v>
      </c>
      <c r="BQ42">
        <f t="shared" ca="1" si="9"/>
        <v>0.96168582375478928</v>
      </c>
      <c r="BR42" t="str">
        <f ca="1">OFFSET([2]ActorTable!$A$1,ROW()-1,0)</f>
        <v>Actor1141</v>
      </c>
      <c r="BS42" t="str">
        <f ca="1">VLOOKUP($BR42,[2]ActorTable!$1:$1048576,MATCH("이름참고",[2]ActorTable!$1:$1,0),0)</f>
        <v>앤젤릭워리어</v>
      </c>
    </row>
    <row r="43" spans="1:71">
      <c r="A43">
        <v>6</v>
      </c>
      <c r="B43">
        <v>6</v>
      </c>
      <c r="C43">
        <f t="shared" si="0"/>
        <v>0</v>
      </c>
      <c r="D43">
        <f t="shared" ca="1" si="3"/>
        <v>0.78065324998004348</v>
      </c>
      <c r="E43">
        <f t="shared" ca="1" si="3"/>
        <v>0.67260675691969796</v>
      </c>
      <c r="F43">
        <f t="shared" ca="1" si="1"/>
        <v>0.93604061439256214</v>
      </c>
      <c r="G43">
        <f t="shared" ca="1" si="1"/>
        <v>0.36621403309510114</v>
      </c>
      <c r="H43">
        <f t="shared" ca="1" si="1"/>
        <v>0.22950309024059701</v>
      </c>
      <c r="I43">
        <f t="shared" ca="1" si="1"/>
        <v>0.60941843954099184</v>
      </c>
      <c r="L43" t="str">
        <f ca="1">IF(LEN(J43)&lt;&gt;0,J43,VLOOKUP(D43+$B43,$BG:$BH,MATCH($BH$1,$BG$1:$BH$1,0),1))</f>
        <v>삭제</v>
      </c>
      <c r="M43" t="str">
        <f ca="1">IF(LEN(K43)&lt;&gt;0,
  IF(LEN($J43)=0,"두 칸 모두 입력",
  IF($J43="지정 장비",K43,INDEX($BR:$BR,MATCH(K43,$BS:$BS,0)))),
IF($L43="삭제","삭제",
IF($L43="지정 장비",VLOOKUP($E43,$BL:$BM,MATCH($BM$1,$BL$1:$BM$1,0),1),
IF(OR($L43="캐릭터 상자 일반등급",$L43="캐릭터 상자 영웅등급"),"삭제",
IF(OR($L43="지정 캐릭터",$L43="지정 캐릭터 PP",$L43="지정 캐릭터 LBP1",$L43="지정 캐릭터 LBP2",$L43="지정 캐릭터 LBP3"),
  IF(AND(OR($B43=7,$B43=8),$L43=OFFSET($L43,-1,0)),OFFSET(M43,-1,0),VLOOKUP($E43,$BQ:$BR,MATCH($BR$1,$BQ$1:$BR$1,0),1)),
IF(OR($L43="안 지정 캐릭터 영웅등급",$L43="안 지정 캐릭터 PP 일반등급",$L43="안 지정 캐릭터 PP 영웅등급"),
  IF(AND(OR($B43=7,$B43=8),$L43=OFFSET($L43,-1,0)),OFFSET(M43,-1,0),INT($E43*100000)),
"그외없음"))))))</f>
        <v>삭제</v>
      </c>
      <c r="N43" t="str">
        <f ca="1">IF($L43="삭제","삭제",
IF(OR($L43="지정 장비",$L43="캐릭터 상자 일반등급",$L43="캐릭터 상자 영웅등급",$L43="지정 캐릭터",$L43="지정 캐릭터 LBP1",$L43="지정 캐릭터 LBP2",$L43="지정 캐릭터 LBP3",$L43="안 지정 캐릭터 영웅등급"),1,
IF($L43="지정 캐릭터 PP",
  IF(AND(OR($B43=7,$B43=8),$L43=OFFSET($L43,-1,0)),OFFSET(N43,-1,0),
    VLOOKUP($L43,$AM:$AY,MATCH($AU$1,$AM$1:$AY$1,0),0)+INT($E43*(VLOOKUP($L43,$AM:$AY,MATCH($AV$1,$AM$1:$AY$1,0),0)-VLOOKUP($L43,$AM:$AY,MATCH($AU$1,$AM$1:$AY$1,0),0)))),
IF(OR($L43="안 지정 캐릭터 PP 일반등급",$L43="안 지정 캐릭터 PP 영웅등급"),
  IF(AND(OR($B43=7,$B43=8),$L43=OFFSET($L43,-1,0)),OFFSET(N43,-1,0),
    VLOOKUP($L43,$AM:$AY,MATCH($AU$1,$AM$1:$AY$1,0),0)+INT($E43*(VLOOKUP($L43,$AM:$AY,MATCH($AV$1,$AM$1:$AY$1,0),0)-VLOOKUP($L43,$AM:$AY,MATCH($AU$1,$AM$1:$AY$1,0),0)))),
"그외없음"))))</f>
        <v>삭제</v>
      </c>
      <c r="O43" t="str">
        <f ca="1">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삭제</v>
      </c>
      <c r="P43" t="str">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
IF($L43="안 지정 캐릭터 영웅등급",
  IF(AND(OR($B43=7,$B43=8),$L43=OFFSET($L43,-1,0)),OFFSET(P43,-1,0),
    VLOOKUP($L43,$AM:$AZ,MATCH($AY$1,$AM$1:$AZ$1,0),0)+INT($H43*(VLOOKUP($L43,$AM:$AZ,MATCH($AZ$1,$AM$1:$AZ$1,0),0)-VLOOKUP($L43,$AM:$AZ,MATCH($AY$1,$AM$1:$AZ$1,0),0)))),
IF($L43="지정 캐릭터 PP",
  IF(AND(OR($B43=7,$B43=8),$L43=OFFSET($L43,-1,0)),OFFSET(P43,-1,0),
    INT($N43*VLOOKUP($L43,$AM:$AZ,MATCH($AW$1,$AM$1:$AZ$1,0),0))),
"그외없음")))))))</f>
        <v>삭제</v>
      </c>
      <c r="Q43" t="str">
        <f ca="1">IF($L43="삭제","삭제",
IF($L43="지정 장비",
  IF($O43="DI",
    VLOOKUP($M43,[1]EquipTable!$1:$1048576,MATCH("표준 DI pr Min",[1]EquipTable!$1:$1,0),0)+INT($I43*(VLOOKUP($M43,[1]EquipTable!$1:$1048576,MATCH("표준 DI pr Max",[1]EquipTable!$1:$1,0),0)-VLOOKUP($M43,[1]EquipTable!$1:$1048576,MATCH("표준 DI pr Min",[1]EquipTable!$1:$1,0),0))),
    ROUNDDOWN(VLOOKUP($M43,[1]EquipTable!$1:$1048576,MATCH("표준 GO pr Min",[1]EquipTable!$1:$1,0),0)+INT($I43*(VLOOKUP($M43,[1]EquipTable!$1:$1048576,MATCH("표준 GO pr Max",[1]EquipTable!$1:$1,0),0)-VLOOKUP($M43,[1]EquipTable!$1:$1048576,MATCH("표준 GO pr Min",[1]EquipTable!$1:$1,0),0))),-2)),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
IF($L43="안 지정 캐릭터 영웅등급",
  IF(AND(OR($B43=7,$B43=8),$L43=OFFSET($L43,-1,0)),OFFSET(Q43,-1,0),
    VLOOKUP($L43,$AM:$AZ,MATCH($AW$1,$AM$1:$AZ$1,0),0)+INT($I43*(VLOOKUP($L43,$AM:$AZ,MATCH($AX$1,$AM$1:$AZ$1,0),0)-VLOOKUP($L43,$AM:$AZ,MATCH($AW$1,$AM$1:$AZ$1,0),0)))),
IF($L43="지정 캐릭터 PP",
  IF(AND(OR($B43=7,$B43=8),$L43=OFFSET($L43,-1,0)),OFFSET(Q43,-1,0),
    INT($N43*(VLOOKUP($L43,$AM:$AZ,MATCH($AX$1,$AM$1:$AZ$1,0),0)+$I43*(VLOOKUP($L43,$AM:$AZ,MATCH($AY$1,$AM$1:$AZ$1,0),0)-VLOOKUP($L43,$AM:$AZ,MATCH($AX$1,$AM$1:$AZ$1,0),0))))),
IF(OR($L43="안 지정 캐릭터 PP 일반등급",$L43="안 지정 캐릭터 PP 영웅등급"),
  IF(AND(OR($B43=7,$B43=8),$L43=OFFSET($L43,-1,0)),OFFSET(Q43,-1,0),
    $N43*VLOOKUP($L43,$AM:$AZ,MATCH($AW$1,$AM$1:$AZ$1,0),0)),
"그외없음")))))))</f>
        <v>삭제</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4"/>
        <v>0</v>
      </c>
      <c r="Z43" t="str">
        <f ca="1">IF(ISBLANK(AA43),"",
VLOOKUP(AA43,OFFSET(INDIRECT("$A:$B"),0,MATCH(AA$1&amp;"_Verify",INDIRECT("$1:$1"),0)-1),2,0)
)</f>
        <v>fl1</v>
      </c>
      <c r="AA43" t="s">
        <v>98</v>
      </c>
      <c r="AB43" t="s">
        <v>133</v>
      </c>
      <c r="AC43">
        <v>1</v>
      </c>
      <c r="AD43" t="s">
        <v>132</v>
      </c>
      <c r="AE43">
        <v>100</v>
      </c>
      <c r="AF43">
        <v>40</v>
      </c>
      <c r="AG43" t="str">
        <f>IF(ISBLANK($AA43),"",
IF(AND($B43&gt;=VLOOKUP($AA43,$AM:$AP,3,0),$B43&lt;=VLOOKUP($AA43,$AM:$AP,4,0)),"","슬롯타입이상"))</f>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킵시리즈</v>
      </c>
      <c r="AI43">
        <v>1</v>
      </c>
      <c r="AJ4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v>
      </c>
      <c r="AK43" t="str">
        <f ca="1">IF(AI43&lt;&gt;1,"",
"{"""&amp;A$1&amp;""":"&amp;A43
&amp;","""&amp;B$1&amp;""":"&amp;B43
&amp;IF(LEN(Z43)=0,"",","""&amp;Z$1&amp;""":"""&amp;Z43&amp;"""")
&amp;IF(LEN(AB43)=0,"",","""&amp;AB$1&amp;""":"""&amp;AB43&amp;"""")
&amp;IF(LEN(AC43)=0,"",","""&amp;AC$1&amp;""":"&amp;AC43)
&amp;IF(LEN(AD43)=0,"",","""&amp;AD$1&amp;""":"""&amp;AD43&amp;"""")
&amp;IF(LEN(AE43)=0,"",","""&amp;AE$1&amp;""":"&amp;AE43)
&amp;IF(LEN(AF43)=0,"",","""&amp;AF$1&amp;""":"&amp;AF43)&amp;"}")</f>
        <v>{"dy":6,"sl":6,"tp":"fl1","vl":"Actor1002","cn":1,"pt":"DI","pp":100,"pr":40}</v>
      </c>
      <c r="BJ43">
        <f ca="1">IF(VLOOKUP($BM43,[1]EquipTable!$1:$1048576,MATCH("업데이트순번",[1]EquipTable!$1:$1,0),0)&lt;=$BK$1,1,0)
*IF(MID(BM43,7,1)="4",0.1,1)</f>
        <v>1</v>
      </c>
      <c r="BK43">
        <f t="shared" ca="1" si="6"/>
        <v>1.3550135501355014E-2</v>
      </c>
      <c r="BL43">
        <f t="shared" ca="1" si="7"/>
        <v>0.36043360433604343</v>
      </c>
      <c r="BM43" t="str">
        <f ca="1">OFFSET([1]EquipTable!$A$1,ROW()-1,0)</f>
        <v>Equip3101</v>
      </c>
    </row>
    <row r="44" spans="1:71">
      <c r="A44">
        <v>7</v>
      </c>
      <c r="B44">
        <v>0</v>
      </c>
      <c r="C44">
        <f t="shared" si="0"/>
        <v>0</v>
      </c>
      <c r="D44">
        <f t="shared" ca="1" si="3"/>
        <v>0.1093845524417284</v>
      </c>
      <c r="E44">
        <f t="shared" ca="1" si="3"/>
        <v>0.35597969539311525</v>
      </c>
      <c r="F44">
        <f t="shared" ca="1" si="1"/>
        <v>0.27003958778128523</v>
      </c>
      <c r="G44">
        <f t="shared" ca="1" si="1"/>
        <v>0.66544255735134228</v>
      </c>
      <c r="H44">
        <f t="shared" ca="1" si="1"/>
        <v>0.15248812906949438</v>
      </c>
      <c r="I44">
        <f t="shared" ca="1" si="1"/>
        <v>0.9853409941026553</v>
      </c>
      <c r="L44" t="str">
        <f ca="1">IF(LEN(J44)&lt;&gt;0,J44,VLOOKUP(D44+$B44,$BG:$BH,MATCH($BH$1,$BG$1:$BH$1,0),1))</f>
        <v>지정 장비</v>
      </c>
      <c r="M44" t="str">
        <f ca="1">IF(LEN(K44)&lt;&gt;0,
  IF(LEN($J44)=0,"두 칸 모두 입력",
  IF($J44="지정 장비",K44,INDEX($BR:$BR,MATCH(K44,$BS:$BS,0)))),
IF($L44="삭제","삭제",
IF($L44="지정 장비",VLOOKUP($E44,$BL:$BM,MATCH($BM$1,$BL$1:$BM$1,0),1),
IF(OR($L44="캐릭터 상자 일반등급",$L44="캐릭터 상자 영웅등급"),"삭제",
IF(OR($L44="지정 캐릭터",$L44="지정 캐릭터 PP",$L44="지정 캐릭터 LBP1",$L44="지정 캐릭터 LBP2",$L44="지정 캐릭터 LBP3"),
  IF(AND(OR($B44=7,$B44=8),$L44=OFFSET($L44,-1,0)),OFFSET(M44,-1,0),VLOOKUP($E44,$BQ:$BR,MATCH($BR$1,$BQ$1:$BR$1,0),1)),
IF(OR($L44="안 지정 캐릭터 영웅등급",$L44="안 지정 캐릭터 PP 일반등급",$L44="안 지정 캐릭터 PP 영웅등급"),
  IF(AND(OR($B44=7,$B44=8),$L44=OFFSET($L44,-1,0)),OFFSET(M44,-1,0),INT($E44*100000)),
"그외없음"))))))</f>
        <v>Equip3002</v>
      </c>
      <c r="N44">
        <f ca="1">IF($L44="삭제","삭제",
IF(OR($L44="지정 장비",$L44="캐릭터 상자 일반등급",$L44="캐릭터 상자 영웅등급",$L44="지정 캐릭터",$L44="지정 캐릭터 LBP1",$L44="지정 캐릭터 LBP2",$L44="지정 캐릭터 LBP3",$L44="안 지정 캐릭터 영웅등급"),1,
IF($L44="지정 캐릭터 PP",
  IF(AND(OR($B44=7,$B44=8),$L44=OFFSET($L44,-1,0)),OFFSET(N44,-1,0),
    VLOOKUP($L44,$AM:$AY,MATCH($AU$1,$AM$1:$AY$1,0),0)+INT($E44*(VLOOKUP($L44,$AM:$AY,MATCH($AV$1,$AM$1:$AY$1,0),0)-VLOOKUP($L44,$AM:$AY,MATCH($AU$1,$AM$1:$AY$1,0),0)))),
IF(OR($L44="안 지정 캐릭터 PP 일반등급",$L44="안 지정 캐릭터 PP 영웅등급"),
  IF(AND(OR($B44=7,$B44=8),$L44=OFFSET($L44,-1,0)),OFFSET(N44,-1,0),
    VLOOKUP($L44,$AM:$AY,MATCH($AU$1,$AM$1:$AY$1,0),0)+INT($E44*(VLOOKUP($L44,$AM:$AY,MATCH($AV$1,$AM$1:$AY$1,0),0)-VLOOKUP($L44,$AM:$AY,MATCH($AU$1,$AM$1:$AY$1,0),0)))),
"그외없음"))))</f>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
IF($L44="안 지정 캐릭터 영웅등급",
  IF(AND(OR($B44=7,$B44=8),$L44=OFFSET($L44,-1,0)),OFFSET(P44,-1,0),
    VLOOKUP($L44,$AM:$AZ,MATCH($AY$1,$AM$1:$AZ$1,0),0)+INT($H44*(VLOOKUP($L44,$AM:$AZ,MATCH($AZ$1,$AM$1:$AZ$1,0),0)-VLOOKUP($L44,$AM:$AZ,MATCH($AY$1,$AM$1:$AZ$1,0),0)))),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
    ROUNDDOWN(VLOOKUP($M44,[1]EquipTable!$1:$1048576,MATCH("표준 GO pr Min",[1]EquipTable!$1:$1,0),0)+INT($I44*(VLOOKUP($M44,[1]EquipTable!$1:$1048576,MATCH("표준 GO pr Max",[1]EquipTable!$1:$1,0),0)-VLOOKUP($M44,[1]EquipTable!$1:$1048576,MATCH("표준 GO pr Min",[1]EquipTable!$1:$1,0),0))),-2)),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
IF($L44="안 지정 캐릭터 영웅등급",
  IF(AND(OR($B44=7,$B44=8),$L44=OFFSET($L44,-1,0)),OFFSET(Q44,-1,0),
    VLOOKUP($L44,$AM:$AZ,MATCH($AW$1,$AM$1:$AZ$1,0),0)+INT($I44*(VLOOKUP($L44,$AM:$AZ,MATCH($AX$1,$AM$1:$AZ$1,0),0)-VLOOKUP($L44,$AM:$AZ,MATCH($AW$1,$AM$1:$AZ$1,0),0)))),
IF($L44="지정 캐릭터 PP",
  IF(AND(OR($B44=7,$B44=8),$L44=OFFSET($L44,-1,0)),OFFSET(Q44,-1,0),
    INT($N44*(VLOOKUP($L44,$AM:$AZ,MATCH($AX$1,$AM$1:$AZ$1,0),0)+$I44*(VLOOKUP($L44,$AM:$AZ,MATCH($AY$1,$AM$1:$AZ$1,0),0)-VLOOKUP($L44,$AM:$AZ,MATCH($AX$1,$AM$1:$AZ$1,0),0))))),
IF(OR($L44="안 지정 캐릭터 PP 일반등급",$L44="안 지정 캐릭터 PP 영웅등급"),
  IF(AND(OR($B44=7,$B44=8),$L44=OFFSET($L44,-1,0)),OFFSET(Q44,-1,0),
    $N44*VLOOKUP($L44,$AM:$AZ,MATCH($AW$1,$AM$1:$AZ$1,0),0)),
"그외없음")))))))</f>
        <v>5200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4"/>
        <v>0</v>
      </c>
      <c r="T44" t="s">
        <v>93</v>
      </c>
      <c r="U44" t="s">
        <v>199</v>
      </c>
      <c r="V44">
        <v>1</v>
      </c>
      <c r="W44" t="s">
        <v>145</v>
      </c>
      <c r="Y44">
        <v>4100</v>
      </c>
      <c r="Z44" t="str">
        <f ca="1">IF(ISBLANK(AA44),"",
VLOOKUP(AA44,OFFSET(INDIRECT("$A:$B"),0,MATCH(AA$1&amp;"_Verify",INDIRECT("$1:$1"),0)-1),2,0)
)</f>
        <v>bh</v>
      </c>
      <c r="AA44" t="s">
        <v>95</v>
      </c>
      <c r="AC44">
        <v>1</v>
      </c>
      <c r="AD44" t="s">
        <v>231</v>
      </c>
      <c r="AF44">
        <v>50</v>
      </c>
      <c r="AG44" t="str">
        <f>IF(ISBLANK($AA44),"",
IF(AND($B44&gt;=VLOOKUP($AA44,$AM:$AP,3,0),$B44&lt;=VLOOKUP($AA44,$AM:$AP,4,0)),"","슬롯타입이상"))</f>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
      </c>
      <c r="AI44">
        <v>1</v>
      </c>
      <c r="AJ4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v>
      </c>
      <c r="AK44" t="str">
        <f ca="1">IF(AI44&lt;&gt;1,"",
"{"""&amp;A$1&amp;""":"&amp;A44
&amp;","""&amp;B$1&amp;""":"&amp;B44
&amp;IF(LEN(Z44)=0,"",","""&amp;Z$1&amp;""":"""&amp;Z44&amp;"""")
&amp;IF(LEN(AB44)=0,"",","""&amp;AB$1&amp;""":"""&amp;AB44&amp;"""")
&amp;IF(LEN(AC44)=0,"",","""&amp;AC$1&amp;""":"&amp;AC44)
&amp;IF(LEN(AD44)=0,"",","""&amp;AD$1&amp;""":"""&amp;AD44&amp;"""")
&amp;IF(LEN(AE44)=0,"",","""&amp;AE$1&amp;""":"&amp;AE44)
&amp;IF(LEN(AF44)=0,"",","""&amp;AF$1&amp;""":"&amp;AF44)&amp;"}")</f>
        <v>{"dy":7,"sl":0,"tp":"bh","cn":1,"pt":"DI","pr":50}</v>
      </c>
      <c r="BJ44">
        <f ca="1">IF(VLOOKUP($BM44,[1]EquipTable!$1:$1048576,MATCH("업데이트순번",[1]EquipTable!$1:$1,0),0)&lt;=$BK$1,1,0)
*IF(MID(BM44,7,1)="4",0.1,1)</f>
        <v>1</v>
      </c>
      <c r="BK44">
        <f t="shared" ca="1" si="6"/>
        <v>1.3550135501355014E-2</v>
      </c>
      <c r="BL44">
        <f t="shared" ca="1" si="7"/>
        <v>0.37398373983739847</v>
      </c>
      <c r="BM44" t="str">
        <f ca="1">OFFSET([1]EquipTable!$A$1,ROW()-1,0)</f>
        <v>Equip3102</v>
      </c>
    </row>
    <row r="45" spans="1:71">
      <c r="A45">
        <v>7</v>
      </c>
      <c r="B45">
        <v>1</v>
      </c>
      <c r="C45">
        <f t="shared" si="0"/>
        <v>0</v>
      </c>
      <c r="D45">
        <f t="shared" ca="1" si="3"/>
        <v>0.49673518568263486</v>
      </c>
      <c r="E45">
        <f t="shared" ca="1" si="3"/>
        <v>0.26639523099303197</v>
      </c>
      <c r="F45">
        <f t="shared" ca="1" si="1"/>
        <v>0.36492668658540628</v>
      </c>
      <c r="G45">
        <f t="shared" ca="1" si="1"/>
        <v>0.16703578109852357</v>
      </c>
      <c r="H45">
        <f t="shared" ca="1" si="1"/>
        <v>0.7202972011013079</v>
      </c>
      <c r="I45">
        <f t="shared" ca="1" si="1"/>
        <v>0.34107591592128228</v>
      </c>
      <c r="L45" t="str">
        <f ca="1">IF(LEN(J45)&lt;&gt;0,J45,VLOOKUP(D45+$B45,$BG:$BH,MATCH($BH$1,$BG$1:$BH$1,0),1))</f>
        <v>지정 장비</v>
      </c>
      <c r="M45" t="str">
        <f ca="1">IF(LEN(K45)&lt;&gt;0,
  IF(LEN($J45)=0,"두 칸 모두 입력",
  IF($J45="지정 장비",K45,INDEX($BR:$BR,MATCH(K45,$BS:$BS,0)))),
IF($L45="삭제","삭제",
IF($L45="지정 장비",VLOOKUP($E45,$BL:$BM,MATCH($BM$1,$BL$1:$BM$1,0),1),
IF(OR($L45="캐릭터 상자 일반등급",$L45="캐릭터 상자 영웅등급"),"삭제",
IF(OR($L45="지정 캐릭터",$L45="지정 캐릭터 PP",$L45="지정 캐릭터 LBP1",$L45="지정 캐릭터 LBP2",$L45="지정 캐릭터 LBP3"),
  IF(AND(OR($B45=7,$B45=8),$L45=OFFSET($L45,-1,0)),OFFSET(M45,-1,0),VLOOKUP($E45,$BQ:$BR,MATCH($BR$1,$BQ$1:$BR$1,0),1)),
IF(OR($L45="안 지정 캐릭터 영웅등급",$L45="안 지정 캐릭터 PP 일반등급",$L45="안 지정 캐릭터 PP 영웅등급"),
  IF(AND(OR($B45=7,$B45=8),$L45=OFFSET($L45,-1,0)),OFFSET(M45,-1,0),INT($E45*100000)),
"그외없음"))))))</f>
        <v>Equip2102</v>
      </c>
      <c r="N45">
        <f ca="1">IF($L45="삭제","삭제",
IF(OR($L45="지정 장비",$L45="캐릭터 상자 일반등급",$L45="캐릭터 상자 영웅등급",$L45="지정 캐릭터",$L45="지정 캐릭터 LBP1",$L45="지정 캐릭터 LBP2",$L45="지정 캐릭터 LBP3",$L45="안 지정 캐릭터 영웅등급"),1,
IF($L45="지정 캐릭터 PP",
  IF(AND(OR($B45=7,$B45=8),$L45=OFFSET($L45,-1,0)),OFFSET(N45,-1,0),
    VLOOKUP($L45,$AM:$AY,MATCH($AU$1,$AM$1:$AY$1,0),0)+INT($E45*(VLOOKUP($L45,$AM:$AY,MATCH($AV$1,$AM$1:$AY$1,0),0)-VLOOKUP($L45,$AM:$AY,MATCH($AU$1,$AM$1:$AY$1,0),0)))),
IF(OR($L45="안 지정 캐릭터 PP 일반등급",$L45="안 지정 캐릭터 PP 영웅등급"),
  IF(AND(OR($B45=7,$B45=8),$L45=OFFSET($L45,-1,0)),OFFSET(N45,-1,0),
    VLOOKUP($L45,$AM:$AY,MATCH($AU$1,$AM$1:$AY$1,0),0)+INT($E45*(VLOOKUP($L45,$AM:$AY,MATCH($AV$1,$AM$1:$AY$1,0),0)-VLOOKUP($L45,$AM:$AY,MATCH($AU$1,$AM$1:$AY$1,0),0)))),
"그외없음"))))</f>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
IF($L45="안 지정 캐릭터 영웅등급",
  IF(AND(OR($B45=7,$B45=8),$L45=OFFSET($L45,-1,0)),OFFSET(P45,-1,0),
    VLOOKUP($L45,$AM:$AZ,MATCH($AY$1,$AM$1:$AZ$1,0),0)+INT($H45*(VLOOKUP($L45,$AM:$AZ,MATCH($AZ$1,$AM$1:$AZ$1,0),0)-VLOOKUP($L45,$AM:$AZ,MATCH($AY$1,$AM$1:$AZ$1,0),0)))),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
    ROUNDDOWN(VLOOKUP($M45,[1]EquipTable!$1:$1048576,MATCH("표준 GO pr Min",[1]EquipTable!$1:$1,0),0)+INT($I45*(VLOOKUP($M45,[1]EquipTable!$1:$1048576,MATCH("표준 GO pr Max",[1]EquipTable!$1:$1,0),0)-VLOOKUP($M45,[1]EquipTable!$1:$1048576,MATCH("표준 GO pr Min",[1]EquipTable!$1:$1,0),0))),-2)),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
IF($L45="안 지정 캐릭터 영웅등급",
  IF(AND(OR($B45=7,$B45=8),$L45=OFFSET($L45,-1,0)),OFFSET(Q45,-1,0),
    VLOOKUP($L45,$AM:$AZ,MATCH($AW$1,$AM$1:$AZ$1,0),0)+INT($I45*(VLOOKUP($L45,$AM:$AZ,MATCH($AX$1,$AM$1:$AZ$1,0),0)-VLOOKUP($L45,$AM:$AZ,MATCH($AW$1,$AM$1:$AZ$1,0),0)))),
IF($L45="지정 캐릭터 PP",
  IF(AND(OR($B45=7,$B45=8),$L45=OFFSET($L45,-1,0)),OFFSET(Q45,-1,0),
    INT($N45*(VLOOKUP($L45,$AM:$AZ,MATCH($AX$1,$AM$1:$AZ$1,0),0)+$I45*(VLOOKUP($L45,$AM:$AZ,MATCH($AY$1,$AM$1:$AZ$1,0),0)-VLOOKUP($L45,$AM:$AZ,MATCH($AX$1,$AM$1:$AZ$1,0),0))))),
IF(OR($L45="안 지정 캐릭터 PP 일반등급",$L45="안 지정 캐릭터 PP 영웅등급"),
  IF(AND(OR($B45=7,$B45=8),$L45=OFFSET($L45,-1,0)),OFFSET(Q45,-1,0),
    $N45*VLOOKUP($L45,$AM:$AZ,MATCH($AW$1,$AM$1:$AZ$1,0),0)),
"그외없음")))))))</f>
        <v>13000</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4"/>
        <v>0</v>
      </c>
      <c r="T45" t="s">
        <v>93</v>
      </c>
      <c r="U45" t="s">
        <v>199</v>
      </c>
      <c r="V45">
        <v>1</v>
      </c>
      <c r="W45" t="s">
        <v>145</v>
      </c>
      <c r="Y45">
        <v>4500</v>
      </c>
      <c r="Z45" t="str">
        <f ca="1">IF(ISBLANK(AA45),"",
VLOOKUP(AA45,OFFSET(INDIRECT("$A:$B"),0,MATCH(AA$1&amp;"_Verify",INDIRECT("$1:$1"),0)-1),2,0)
)</f>
        <v>fe</v>
      </c>
      <c r="AA45" t="s">
        <v>93</v>
      </c>
      <c r="AB45" t="s">
        <v>230</v>
      </c>
      <c r="AC45">
        <v>1</v>
      </c>
      <c r="AD45" t="s">
        <v>145</v>
      </c>
      <c r="AF45">
        <v>4500</v>
      </c>
      <c r="AG45" t="str">
        <f>IF(ISBLANK($AA45),"",
IF(AND($B45&gt;=VLOOKUP($AA45,$AM:$AP,3,0),$B45&lt;=VLOOKUP($AA45,$AM:$AP,4,0)),"","슬롯타입이상"))</f>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푸른 보석 지팡이</v>
      </c>
      <c r="AI45">
        <v>1</v>
      </c>
      <c r="AJ4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v>
      </c>
      <c r="AK45" t="str">
        <f ca="1">IF(AI45&lt;&gt;1,"",
"{"""&amp;A$1&amp;""":"&amp;A45
&amp;","""&amp;B$1&amp;""":"&amp;B45
&amp;IF(LEN(Z45)=0,"",","""&amp;Z$1&amp;""":"""&amp;Z45&amp;"""")
&amp;IF(LEN(AB45)=0,"",","""&amp;AB$1&amp;""":"""&amp;AB45&amp;"""")
&amp;IF(LEN(AC45)=0,"",","""&amp;AC$1&amp;""":"&amp;AC45)
&amp;IF(LEN(AD45)=0,"",","""&amp;AD$1&amp;""":"""&amp;AD45&amp;"""")
&amp;IF(LEN(AE45)=0,"",","""&amp;AE$1&amp;""":"&amp;AE45)
&amp;IF(LEN(AF45)=0,"",","""&amp;AF$1&amp;""":"&amp;AF45)&amp;"}")</f>
        <v>{"dy":7,"sl":1,"tp":"fe","vl":"Equip3001","cn":1,"pt":"GO","pr":4500}</v>
      </c>
      <c r="BJ45">
        <f ca="1">IF(VLOOKUP($BM45,[1]EquipTable!$1:$1048576,MATCH("업데이트순번",[1]EquipTable!$1:$1,0),0)&lt;=$BK$1,1,0)
*IF(MID(BM45,7,1)="4",0.1,1)</f>
        <v>1</v>
      </c>
      <c r="BK45">
        <f t="shared" ca="1" si="6"/>
        <v>1.3550135501355014E-2</v>
      </c>
      <c r="BL45">
        <f t="shared" ca="1" si="7"/>
        <v>0.3875338753387535</v>
      </c>
      <c r="BM45" t="str">
        <f ca="1">OFFSET([1]EquipTable!$A$1,ROW()-1,0)</f>
        <v>Equip3201</v>
      </c>
    </row>
    <row r="46" spans="1:71">
      <c r="A46">
        <v>7</v>
      </c>
      <c r="B46">
        <v>2</v>
      </c>
      <c r="C46">
        <f t="shared" si="0"/>
        <v>0</v>
      </c>
      <c r="D46">
        <f t="shared" ca="1" si="3"/>
        <v>0.72624252151675928</v>
      </c>
      <c r="E46">
        <f t="shared" ca="1" si="3"/>
        <v>0.51828061168488304</v>
      </c>
      <c r="F46">
        <f t="shared" ca="1" si="1"/>
        <v>0.69592575760726016</v>
      </c>
      <c r="G46">
        <f t="shared" ca="1" si="1"/>
        <v>0.17768296348633594</v>
      </c>
      <c r="H46">
        <f t="shared" ca="1" si="1"/>
        <v>0.78854499749094475</v>
      </c>
      <c r="I46">
        <f t="shared" ca="1" si="1"/>
        <v>0.50891631089440192</v>
      </c>
      <c r="L46" t="str">
        <f ca="1">IF(LEN(J46)&lt;&gt;0,J46,VLOOKUP(D46+$B46,$BG:$BH,MATCH($BH$1,$BG$1:$BH$1,0),1))</f>
        <v>안 지정 캐릭터 PP 영웅등급</v>
      </c>
      <c r="M46">
        <f ca="1">IF(LEN(K46)&lt;&gt;0,
  IF(LEN($J46)=0,"두 칸 모두 입력",
  IF($J46="지정 장비",K46,INDEX($BR:$BR,MATCH(K46,$BS:$BS,0)))),
IF($L46="삭제","삭제",
IF($L46="지정 장비",VLOOKUP($E46,$BL:$BM,MATCH($BM$1,$BL$1:$BM$1,0),1),
IF(OR($L46="캐릭터 상자 일반등급",$L46="캐릭터 상자 영웅등급"),"삭제",
IF(OR($L46="지정 캐릭터",$L46="지정 캐릭터 PP",$L46="지정 캐릭터 LBP1",$L46="지정 캐릭터 LBP2",$L46="지정 캐릭터 LBP3"),
  IF(AND(OR($B46=7,$B46=8),$L46=OFFSET($L46,-1,0)),OFFSET(M46,-1,0),VLOOKUP($E46,$BQ:$BR,MATCH($BR$1,$BQ$1:$BR$1,0),1)),
IF(OR($L46="안 지정 캐릭터 영웅등급",$L46="안 지정 캐릭터 PP 일반등급",$L46="안 지정 캐릭터 PP 영웅등급"),
  IF(AND(OR($B46=7,$B46=8),$L46=OFFSET($L46,-1,0)),OFFSET(M46,-1,0),INT($E46*100000)),
"그외없음"))))))</f>
        <v>51828</v>
      </c>
      <c r="N46">
        <f ca="1">IF($L46="삭제","삭제",
IF(OR($L46="지정 장비",$L46="캐릭터 상자 일반등급",$L46="캐릭터 상자 영웅등급",$L46="지정 캐릭터",$L46="지정 캐릭터 LBP1",$L46="지정 캐릭터 LBP2",$L46="지정 캐릭터 LBP3",$L46="안 지정 캐릭터 영웅등급"),1,
IF($L46="지정 캐릭터 PP",
  IF(AND(OR($B46=7,$B46=8),$L46=OFFSET($L46,-1,0)),OFFSET(N46,-1,0),
    VLOOKUP($L46,$AM:$AY,MATCH($AU$1,$AM$1:$AY$1,0),0)+INT($E46*(VLOOKUP($L46,$AM:$AY,MATCH($AV$1,$AM$1:$AY$1,0),0)-VLOOKUP($L46,$AM:$AY,MATCH($AU$1,$AM$1:$AY$1,0),0)))),
IF(OR($L46="안 지정 캐릭터 PP 일반등급",$L46="안 지정 캐릭터 PP 영웅등급"),
  IF(AND(OR($B46=7,$B46=8),$L46=OFFSET($L46,-1,0)),OFFSET(N46,-1,0),
    VLOOKUP($L46,$AM:$AY,MATCH($AU$1,$AM$1:$AY$1,0),0)+INT($E46*(VLOOKUP($L46,$AM:$AY,MATCH($AV$1,$AM$1:$AY$1,0),0)-VLOOKUP($L46,$AM:$AY,MATCH($AU$1,$AM$1:$AY$1,0),0)))),
"그외없음"))))</f>
        <v>20</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
IF($L46="안 지정 캐릭터 영웅등급",
  IF(AND(OR($B46=7,$B46=8),$L46=OFFSET($L46,-1,0)),OFFSET(P46,-1,0),
    VLOOKUP($L46,$AM:$AZ,MATCH($AY$1,$AM$1:$AZ$1,0),0)+INT($H46*(VLOOKUP($L46,$AM:$AZ,MATCH($AZ$1,$AM$1:$AZ$1,0),0)-VLOOKUP($L46,$AM:$AZ,MATCH($AY$1,$AM$1:$AZ$1,0),0)))),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
    ROUNDDOWN(VLOOKUP($M46,[1]EquipTable!$1:$1048576,MATCH("표준 GO pr Min",[1]EquipTable!$1:$1,0),0)+INT($I46*(VLOOKUP($M46,[1]EquipTable!$1:$1048576,MATCH("표준 GO pr Max",[1]EquipTable!$1:$1,0),0)-VLOOKUP($M46,[1]EquipTable!$1:$1048576,MATCH("표준 GO pr Min",[1]EquipTable!$1:$1,0),0))),-2)),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
IF($L46="안 지정 캐릭터 영웅등급",
  IF(AND(OR($B46=7,$B46=8),$L46=OFFSET($L46,-1,0)),OFFSET(Q46,-1,0),
    VLOOKUP($L46,$AM:$AZ,MATCH($AW$1,$AM$1:$AZ$1,0),0)+INT($I46*(VLOOKUP($L46,$AM:$AZ,MATCH($AX$1,$AM$1:$AZ$1,0),0)-VLOOKUP($L46,$AM:$AZ,MATCH($AW$1,$AM$1:$AZ$1,0),0)))),
IF($L46="지정 캐릭터 PP",
  IF(AND(OR($B46=7,$B46=8),$L46=OFFSET($L46,-1,0)),OFFSET(Q46,-1,0),
    INT($N46*(VLOOKUP($L46,$AM:$AZ,MATCH($AX$1,$AM$1:$AZ$1,0),0)+$I46*(VLOOKUP($L46,$AM:$AZ,MATCH($AY$1,$AM$1:$AZ$1,0),0)-VLOOKUP($L46,$AM:$AZ,MATCH($AX$1,$AM$1:$AZ$1,0),0))))),
IF(OR($L46="안 지정 캐릭터 PP 일반등급",$L46="안 지정 캐릭터 PP 영웅등급"),
  IF(AND(OR($B46=7,$B46=8),$L46=OFFSET($L46,-1,0)),OFFSET(Q46,-1,0),
    $N46*VLOOKUP($L46,$AM:$AZ,MATCH($AW$1,$AM$1:$AZ$1,0),0)),
"그외없음")))))))</f>
        <v>2000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4"/>
        <v>0</v>
      </c>
      <c r="T46" t="s">
        <v>102</v>
      </c>
      <c r="U46">
        <v>81880</v>
      </c>
      <c r="V46">
        <v>23</v>
      </c>
      <c r="W46" t="s">
        <v>145</v>
      </c>
      <c r="Y46">
        <v>2300</v>
      </c>
      <c r="Z46" t="str">
        <f ca="1">IF(ISBLANK(AA46),"",
VLOOKUP(AA46,OFFSET(INDIRECT("$A:$B"),0,MATCH(AA$1&amp;"_Verify",INDIRECT("$1:$1"),0)-1),2,0)
)</f>
        <v>uph</v>
      </c>
      <c r="AA46" t="s">
        <v>102</v>
      </c>
      <c r="AB46">
        <v>81880</v>
      </c>
      <c r="AC46">
        <v>23</v>
      </c>
      <c r="AD46" t="s">
        <v>145</v>
      </c>
      <c r="AF46">
        <v>2300</v>
      </c>
      <c r="AG46" t="str">
        <f>IF(ISBLANK($AA46),"",
IF(AND($B46&gt;=VLOOKUP($AA46,$AM:$AP,3,0),$B46&lt;=VLOOKUP($AA46,$AM:$AP,4,0)),"","슬롯타입이상"))</f>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v>
      </c>
      <c r="AK46" t="str">
        <f ca="1">IF(AI46&lt;&gt;1,"",
"{"""&amp;A$1&amp;""":"&amp;A46
&amp;","""&amp;B$1&amp;""":"&amp;B46
&amp;IF(LEN(Z46)=0,"",","""&amp;Z$1&amp;""":"""&amp;Z46&amp;"""")
&amp;IF(LEN(AB46)=0,"",","""&amp;AB$1&amp;""":"""&amp;AB46&amp;"""")
&amp;IF(LEN(AC46)=0,"",","""&amp;AC$1&amp;""":"&amp;AC46)
&amp;IF(LEN(AD46)=0,"",","""&amp;AD$1&amp;""":"""&amp;AD46&amp;"""")
&amp;IF(LEN(AE46)=0,"",","""&amp;AE$1&amp;""":"&amp;AE46)
&amp;IF(LEN(AF46)=0,"",","""&amp;AF$1&amp;""":"&amp;AF46)&amp;"}")</f>
        <v>{"dy":7,"sl":2,"tp":"uph","vl":"81880","cn":23,"pt":"GO","pr":2300}</v>
      </c>
      <c r="BJ46">
        <f ca="1">IF(VLOOKUP($BM46,[1]EquipTable!$1:$1048576,MATCH("업데이트순번",[1]EquipTable!$1:$1,0),0)&lt;=$BK$1,1,0)
*IF(MID(BM46,7,1)="4",0.1,1)</f>
        <v>1</v>
      </c>
      <c r="BK46">
        <f t="shared" ca="1" si="6"/>
        <v>1.3550135501355014E-2</v>
      </c>
      <c r="BL46">
        <f t="shared" ca="1" si="7"/>
        <v>0.40108401084010853</v>
      </c>
      <c r="BM46" t="str">
        <f ca="1">OFFSET([1]EquipTable!$A$1,ROW()-1,0)</f>
        <v>Equip3202</v>
      </c>
    </row>
    <row r="47" spans="1:71">
      <c r="A47">
        <v>7</v>
      </c>
      <c r="B47">
        <v>3</v>
      </c>
      <c r="C47">
        <f t="shared" si="0"/>
        <v>0</v>
      </c>
      <c r="D47">
        <f t="shared" ca="1" si="3"/>
        <v>0.45720132001714453</v>
      </c>
      <c r="E47">
        <f t="shared" ca="1" si="3"/>
        <v>0.10252709196198362</v>
      </c>
      <c r="F47">
        <f t="shared" ca="1" si="1"/>
        <v>0.40536471840619293</v>
      </c>
      <c r="G47">
        <f t="shared" ca="1" si="1"/>
        <v>0.96700880121381694</v>
      </c>
      <c r="H47">
        <f t="shared" ca="1" si="1"/>
        <v>0.26417431979831874</v>
      </c>
      <c r="I47">
        <f t="shared" ca="1" si="1"/>
        <v>0.32951667963186437</v>
      </c>
      <c r="L47" t="str">
        <f ca="1">IF(LEN(J47)&lt;&gt;0,J47,VLOOKUP(D47+$B47,$BG:$BH,MATCH($BH$1,$BG$1:$BH$1,0),1))</f>
        <v>안 지정 캐릭터 PP 영웅등급</v>
      </c>
      <c r="M47">
        <f ca="1">IF(LEN(K47)&lt;&gt;0,
  IF(LEN($J47)=0,"두 칸 모두 입력",
  IF($J47="지정 장비",K47,INDEX($BR:$BR,MATCH(K47,$BS:$BS,0)))),
IF($L47="삭제","삭제",
IF($L47="지정 장비",VLOOKUP($E47,$BL:$BM,MATCH($BM$1,$BL$1:$BM$1,0),1),
IF(OR($L47="캐릭터 상자 일반등급",$L47="캐릭터 상자 영웅등급"),"삭제",
IF(OR($L47="지정 캐릭터",$L47="지정 캐릭터 PP",$L47="지정 캐릭터 LBP1",$L47="지정 캐릭터 LBP2",$L47="지정 캐릭터 LBP3"),
  IF(AND(OR($B47=7,$B47=8),$L47=OFFSET($L47,-1,0)),OFFSET(M47,-1,0),VLOOKUP($E47,$BQ:$BR,MATCH($BR$1,$BQ$1:$BR$1,0),1)),
IF(OR($L47="안 지정 캐릭터 영웅등급",$L47="안 지정 캐릭터 PP 일반등급",$L47="안 지정 캐릭터 PP 영웅등급"),
  IF(AND(OR($B47=7,$B47=8),$L47=OFFSET($L47,-1,0)),OFFSET(M47,-1,0),INT($E47*100000)),
"그외없음"))))))</f>
        <v>10252</v>
      </c>
      <c r="N47">
        <f ca="1">IF($L47="삭제","삭제",
IF(OR($L47="지정 장비",$L47="캐릭터 상자 일반등급",$L47="캐릭터 상자 영웅등급",$L47="지정 캐릭터",$L47="지정 캐릭터 LBP1",$L47="지정 캐릭터 LBP2",$L47="지정 캐릭터 LBP3",$L47="안 지정 캐릭터 영웅등급"),1,
IF($L47="지정 캐릭터 PP",
  IF(AND(OR($B47=7,$B47=8),$L47=OFFSET($L47,-1,0)),OFFSET(N47,-1,0),
    VLOOKUP($L47,$AM:$AY,MATCH($AU$1,$AM$1:$AY$1,0),0)+INT($E47*(VLOOKUP($L47,$AM:$AY,MATCH($AV$1,$AM$1:$AY$1,0),0)-VLOOKUP($L47,$AM:$AY,MATCH($AU$1,$AM$1:$AY$1,0),0)))),
IF(OR($L47="안 지정 캐릭터 PP 일반등급",$L47="안 지정 캐릭터 PP 영웅등급"),
  IF(AND(OR($B47=7,$B47=8),$L47=OFFSET($L47,-1,0)),OFFSET(N47,-1,0),
    VLOOKUP($L47,$AM:$AY,MATCH($AU$1,$AM$1:$AY$1,0),0)+INT($E47*(VLOOKUP($L47,$AM:$AY,MATCH($AV$1,$AM$1:$AY$1,0),0)-VLOOKUP($L47,$AM:$AY,MATCH($AU$1,$AM$1:$AY$1,0),0)))),
"그외없음"))))</f>
        <v>16</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
IF($L47="안 지정 캐릭터 영웅등급",
  IF(AND(OR($B47=7,$B47=8),$L47=OFFSET($L47,-1,0)),OFFSET(P47,-1,0),
    VLOOKUP($L47,$AM:$AZ,MATCH($AY$1,$AM$1:$AZ$1,0),0)+INT($H47*(VLOOKUP($L47,$AM:$AZ,MATCH($AZ$1,$AM$1:$AZ$1,0),0)-VLOOKUP($L47,$AM:$AZ,MATCH($AY$1,$AM$1:$AZ$1,0),0)))),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
    ROUNDDOWN(VLOOKUP($M47,[1]EquipTable!$1:$1048576,MATCH("표준 GO pr Min",[1]EquipTable!$1:$1,0),0)+INT($I47*(VLOOKUP($M47,[1]EquipTable!$1:$1048576,MATCH("표준 GO pr Max",[1]EquipTable!$1:$1,0),0)-VLOOKUP($M47,[1]EquipTable!$1:$1048576,MATCH("표준 GO pr Min",[1]EquipTable!$1:$1,0),0))),-2)),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
IF($L47="안 지정 캐릭터 영웅등급",
  IF(AND(OR($B47=7,$B47=8),$L47=OFFSET($L47,-1,0)),OFFSET(Q47,-1,0),
    VLOOKUP($L47,$AM:$AZ,MATCH($AW$1,$AM$1:$AZ$1,0),0)+INT($I47*(VLOOKUP($L47,$AM:$AZ,MATCH($AX$1,$AM$1:$AZ$1,0),0)-VLOOKUP($L47,$AM:$AZ,MATCH($AW$1,$AM$1:$AZ$1,0),0)))),
IF($L47="지정 캐릭터 PP",
  IF(AND(OR($B47=7,$B47=8),$L47=OFFSET($L47,-1,0)),OFFSET(Q47,-1,0),
    INT($N47*(VLOOKUP($L47,$AM:$AZ,MATCH($AX$1,$AM$1:$AZ$1,0),0)+$I47*(VLOOKUP($L47,$AM:$AZ,MATCH($AY$1,$AM$1:$AZ$1,0),0)-VLOOKUP($L47,$AM:$AZ,MATCH($AX$1,$AM$1:$AZ$1,0),0))))),
IF(OR($L47="안 지정 캐릭터 PP 일반등급",$L47="안 지정 캐릭터 PP 영웅등급"),
  IF(AND(OR($B47=7,$B47=8),$L47=OFFSET($L47,-1,0)),OFFSET(Q47,-1,0),
    $N47*VLOOKUP($L47,$AM:$AZ,MATCH($AW$1,$AM$1:$AZ$1,0),0)),
"그외없음")))))))</f>
        <v>1600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4"/>
        <v>0</v>
      </c>
      <c r="T47" t="s">
        <v>103</v>
      </c>
      <c r="U47">
        <v>4207</v>
      </c>
      <c r="V47">
        <v>15</v>
      </c>
      <c r="W47" t="s">
        <v>145</v>
      </c>
      <c r="Y47">
        <v>1500</v>
      </c>
      <c r="Z47" t="str">
        <f ca="1">IF(ISBLANK(AA47),"",
VLOOKUP(AA47,OFFSET(INDIRECT("$A:$B"),0,MATCH(AA$1&amp;"_Verify",INDIRECT("$1:$1"),0)-1),2,0)
)</f>
        <v>upn</v>
      </c>
      <c r="AA47" t="s">
        <v>103</v>
      </c>
      <c r="AB47">
        <v>4207</v>
      </c>
      <c r="AC47">
        <v>15</v>
      </c>
      <c r="AD47" t="s">
        <v>145</v>
      </c>
      <c r="AF47">
        <v>1500</v>
      </c>
      <c r="AG47" t="str">
        <f>IF(ISBLANK($AA47),"",
IF(AND($B47&gt;=VLOOKUP($AA47,$AM:$AP,3,0),$B47&lt;=VLOOKUP($AA47,$AM:$AP,4,0)),"","슬롯타입이상"))</f>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v>
      </c>
      <c r="AK47" t="str">
        <f ca="1">IF(AI47&lt;&gt;1,"",
"{"""&amp;A$1&amp;""":"&amp;A47
&amp;","""&amp;B$1&amp;""":"&amp;B47
&amp;IF(LEN(Z47)=0,"",","""&amp;Z$1&amp;""":"""&amp;Z47&amp;"""")
&amp;IF(LEN(AB47)=0,"",","""&amp;AB$1&amp;""":"""&amp;AB47&amp;"""")
&amp;IF(LEN(AC47)=0,"",","""&amp;AC$1&amp;""":"&amp;AC47)
&amp;IF(LEN(AD47)=0,"",","""&amp;AD$1&amp;""":"""&amp;AD47&amp;"""")
&amp;IF(LEN(AE47)=0,"",","""&amp;AE$1&amp;""":"&amp;AE47)
&amp;IF(LEN(AF47)=0,"",","""&amp;AF$1&amp;""":"&amp;AF47)&amp;"}")</f>
        <v>{"dy":7,"sl":3,"tp":"upn","vl":"4207","cn":15,"pt":"GO","pr":1500}</v>
      </c>
      <c r="BJ47">
        <f ca="1">IF(VLOOKUP($BM47,[1]EquipTable!$1:$1048576,MATCH("업데이트순번",[1]EquipTable!$1:$1,0),0)&lt;=$BK$1,1,0)
*IF(MID(BM47,7,1)="4",0.1,1)</f>
        <v>1</v>
      </c>
      <c r="BK47">
        <f t="shared" ca="1" si="6"/>
        <v>1.3550135501355014E-2</v>
      </c>
      <c r="BL47">
        <f t="shared" ca="1" si="7"/>
        <v>0.41463414634146356</v>
      </c>
      <c r="BM47" t="str">
        <f ca="1">OFFSET([1]EquipTable!$A$1,ROW()-1,0)</f>
        <v>Equip3301</v>
      </c>
    </row>
    <row r="48" spans="1:71">
      <c r="A48">
        <v>7</v>
      </c>
      <c r="B48">
        <v>4</v>
      </c>
      <c r="C48">
        <f t="shared" si="0"/>
        <v>0</v>
      </c>
      <c r="D48">
        <f t="shared" ca="1" si="3"/>
        <v>0.50637866903459849</v>
      </c>
      <c r="E48">
        <f t="shared" ca="1" si="3"/>
        <v>8.0194861787077576E-2</v>
      </c>
      <c r="F48">
        <f t="shared" ca="1" si="1"/>
        <v>0.72153714632643673</v>
      </c>
      <c r="G48">
        <f t="shared" ca="1" si="1"/>
        <v>0.7761498646660322</v>
      </c>
      <c r="H48">
        <f t="shared" ca="1" si="1"/>
        <v>9.5210987170750605E-2</v>
      </c>
      <c r="I48">
        <f t="shared" ca="1" si="1"/>
        <v>0.60254540862971628</v>
      </c>
      <c r="L48" t="str">
        <f ca="1">IF(LEN(J48)&lt;&gt;0,J48,VLOOKUP(D48+$B48,$BG:$BH,MATCH($BH$1,$BG$1:$BH$1,0),1))</f>
        <v>안 지정 캐릭터 PP 일반등급</v>
      </c>
      <c r="M48">
        <f ca="1">IF(LEN(K48)&lt;&gt;0,
  IF(LEN($J48)=0,"두 칸 모두 입력",
  IF($J48="지정 장비",K48,INDEX($BR:$BR,MATCH(K48,$BS:$BS,0)))),
IF($L48="삭제","삭제",
IF($L48="지정 장비",VLOOKUP($E48,$BL:$BM,MATCH($BM$1,$BL$1:$BM$1,0),1),
IF(OR($L48="캐릭터 상자 일반등급",$L48="캐릭터 상자 영웅등급"),"삭제",
IF(OR($L48="지정 캐릭터",$L48="지정 캐릭터 PP",$L48="지정 캐릭터 LBP1",$L48="지정 캐릭터 LBP2",$L48="지정 캐릭터 LBP3"),
  IF(AND(OR($B48=7,$B48=8),$L48=OFFSET($L48,-1,0)),OFFSET(M48,-1,0),VLOOKUP($E48,$BQ:$BR,MATCH($BR$1,$BQ$1:$BR$1,0),1)),
IF(OR($L48="안 지정 캐릭터 영웅등급",$L48="안 지정 캐릭터 PP 일반등급",$L48="안 지정 캐릭터 PP 영웅등급"),
  IF(AND(OR($B48=7,$B48=8),$L48=OFFSET($L48,-1,0)),OFFSET(M48,-1,0),INT($E48*100000)),
"그외없음"))))))</f>
        <v>8019</v>
      </c>
      <c r="N48">
        <f ca="1">IF($L48="삭제","삭제",
IF(OR($L48="지정 장비",$L48="캐릭터 상자 일반등급",$L48="캐릭터 상자 영웅등급",$L48="지정 캐릭터",$L48="지정 캐릭터 LBP1",$L48="지정 캐릭터 LBP2",$L48="지정 캐릭터 LBP3",$L48="안 지정 캐릭터 영웅등급"),1,
IF($L48="지정 캐릭터 PP",
  IF(AND(OR($B48=7,$B48=8),$L48=OFFSET($L48,-1,0)),OFFSET(N48,-1,0),
    VLOOKUP($L48,$AM:$AY,MATCH($AU$1,$AM$1:$AY$1,0),0)+INT($E48*(VLOOKUP($L48,$AM:$AY,MATCH($AV$1,$AM$1:$AY$1,0),0)-VLOOKUP($L48,$AM:$AY,MATCH($AU$1,$AM$1:$AY$1,0),0)))),
IF(OR($L48="안 지정 캐릭터 PP 일반등급",$L48="안 지정 캐릭터 PP 영웅등급"),
  IF(AND(OR($B48=7,$B48=8),$L48=OFFSET($L48,-1,0)),OFFSET(N48,-1,0),
    VLOOKUP($L48,$AM:$AY,MATCH($AU$1,$AM$1:$AY$1,0),0)+INT($E48*(VLOOKUP($L48,$AM:$AY,MATCH($AV$1,$AM$1:$AY$1,0),0)-VLOOKUP($L48,$AM:$AY,MATCH($AU$1,$AM$1:$AY$1,0),0)))),
"그외없음"))))</f>
        <v>15</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
IF($L48="안 지정 캐릭터 영웅등급",
  IF(AND(OR($B48=7,$B48=8),$L48=OFFSET($L48,-1,0)),OFFSET(P48,-1,0),
    VLOOKUP($L48,$AM:$AZ,MATCH($AY$1,$AM$1:$AZ$1,0),0)+INT($H48*(VLOOKUP($L48,$AM:$AZ,MATCH($AZ$1,$AM$1:$AZ$1,0),0)-VLOOKUP($L48,$AM:$AZ,MATCH($AY$1,$AM$1:$AZ$1,0),0)))),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
    ROUNDDOWN(VLOOKUP($M48,[1]EquipTable!$1:$1048576,MATCH("표준 GO pr Min",[1]EquipTable!$1:$1,0),0)+INT($I48*(VLOOKUP($M48,[1]EquipTable!$1:$1048576,MATCH("표준 GO pr Max",[1]EquipTable!$1:$1,0),0)-VLOOKUP($M48,[1]EquipTable!$1:$1048576,MATCH("표준 GO pr Min",[1]EquipTable!$1:$1,0),0))),-2)),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
IF($L48="안 지정 캐릭터 영웅등급",
  IF(AND(OR($B48=7,$B48=8),$L48=OFFSET($L48,-1,0)),OFFSET(Q48,-1,0),
    VLOOKUP($L48,$AM:$AZ,MATCH($AW$1,$AM$1:$AZ$1,0),0)+INT($I48*(VLOOKUP($L48,$AM:$AZ,MATCH($AX$1,$AM$1:$AZ$1,0),0)-VLOOKUP($L48,$AM:$AZ,MATCH($AW$1,$AM$1:$AZ$1,0),0)))),
IF($L48="지정 캐릭터 PP",
  IF(AND(OR($B48=7,$B48=8),$L48=OFFSET($L48,-1,0)),OFFSET(Q48,-1,0),
    INT($N48*(VLOOKUP($L48,$AM:$AZ,MATCH($AX$1,$AM$1:$AZ$1,0),0)+$I48*(VLOOKUP($L48,$AM:$AZ,MATCH($AY$1,$AM$1:$AZ$1,0),0)-VLOOKUP($L48,$AM:$AZ,MATCH($AX$1,$AM$1:$AZ$1,0),0))))),
IF(OR($L48="안 지정 캐릭터 PP 일반등급",$L48="안 지정 캐릭터 PP 영웅등급"),
  IF(AND(OR($B48=7,$B48=8),$L48=OFFSET($L48,-1,0)),OFFSET(Q48,-1,0),
    $N48*VLOOKUP($L48,$AM:$AZ,MATCH($AW$1,$AM$1:$AZ$1,0),0)),
"그외없음")))))))</f>
        <v>1500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4"/>
        <v>0</v>
      </c>
      <c r="T48" t="s">
        <v>103</v>
      </c>
      <c r="U48">
        <v>52119</v>
      </c>
      <c r="V48">
        <v>20</v>
      </c>
      <c r="W48" t="s">
        <v>145</v>
      </c>
      <c r="Y48">
        <v>2000</v>
      </c>
      <c r="Z48" t="str">
        <f ca="1">IF(ISBLANK(AA48),"",
VLOOKUP(AA48,OFFSET(INDIRECT("$A:$B"),0,MATCH(AA$1&amp;"_Verify",INDIRECT("$1:$1"),0)-1),2,0)
)</f>
        <v>upn</v>
      </c>
      <c r="AA48" t="s">
        <v>103</v>
      </c>
      <c r="AB48">
        <v>52119</v>
      </c>
      <c r="AC48">
        <v>20</v>
      </c>
      <c r="AD48" t="s">
        <v>145</v>
      </c>
      <c r="AF48">
        <v>2000</v>
      </c>
      <c r="AG48" t="str">
        <f>IF(ISBLANK($AA48),"",
IF(AND($B48&gt;=VLOOKUP($AA48,$AM:$AP,3,0),$B48&lt;=VLOOKUP($AA48,$AM:$AP,4,0)),"","슬롯타입이상"))</f>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v>
      </c>
      <c r="AK48" t="str">
        <f ca="1">IF(AI48&lt;&gt;1,"",
"{"""&amp;A$1&amp;""":"&amp;A48
&amp;","""&amp;B$1&amp;""":"&amp;B48
&amp;IF(LEN(Z48)=0,"",","""&amp;Z$1&amp;""":"""&amp;Z48&amp;"""")
&amp;IF(LEN(AB48)=0,"",","""&amp;AB$1&amp;""":"""&amp;AB48&amp;"""")
&amp;IF(LEN(AC48)=0,"",","""&amp;AC$1&amp;""":"&amp;AC48)
&amp;IF(LEN(AD48)=0,"",","""&amp;AD$1&amp;""":"""&amp;AD48&amp;"""")
&amp;IF(LEN(AE48)=0,"",","""&amp;AE$1&amp;""":"&amp;AE48)
&amp;IF(LEN(AF48)=0,"",","""&amp;AF$1&amp;""":"&amp;AF48)&amp;"}")</f>
        <v>{"dy":7,"sl":4,"tp":"upn","vl":"52119","cn":20,"pt":"GO","pr":2000}</v>
      </c>
      <c r="BJ48">
        <f ca="1">IF(VLOOKUP($BM48,[1]EquipTable!$1:$1048576,MATCH("업데이트순번",[1]EquipTable!$1:$1,0),0)&lt;=$BK$1,1,0)
*IF(MID(BM48,7,1)="4",0.1,1)</f>
        <v>1</v>
      </c>
      <c r="BK48">
        <f t="shared" ca="1" si="6"/>
        <v>1.3550135501355014E-2</v>
      </c>
      <c r="BL48">
        <f t="shared" ca="1" si="7"/>
        <v>0.42818428184281859</v>
      </c>
      <c r="BM48" t="str">
        <f ca="1">OFFSET([1]EquipTable!$A$1,ROW()-1,0)</f>
        <v>Equip3302</v>
      </c>
    </row>
    <row r="49" spans="1:65">
      <c r="A49">
        <v>7</v>
      </c>
      <c r="B49">
        <v>5</v>
      </c>
      <c r="C49">
        <f t="shared" si="0"/>
        <v>0</v>
      </c>
      <c r="D49">
        <f t="shared" ca="1" si="3"/>
        <v>0.24005236130084651</v>
      </c>
      <c r="E49">
        <f t="shared" ca="1" si="3"/>
        <v>0.60074678817574001</v>
      </c>
      <c r="F49">
        <f t="shared" ca="1" si="1"/>
        <v>0.777169971438322</v>
      </c>
      <c r="G49">
        <f t="shared" ca="1" si="1"/>
        <v>0.76682362505271717</v>
      </c>
      <c r="H49">
        <f t="shared" ca="1" si="1"/>
        <v>0.3465481450817286</v>
      </c>
      <c r="I49">
        <f t="shared" ca="1" si="1"/>
        <v>0.4912919209483485</v>
      </c>
      <c r="L49" t="str">
        <f ca="1">IF(LEN(J49)&lt;&gt;0,J49,VLOOKUP(D49+$B49,$BG:$BH,MATCH($BH$1,$BG$1:$BH$1,0),1))</f>
        <v>삭제</v>
      </c>
      <c r="M49" t="str">
        <f ca="1">IF(LEN(K49)&lt;&gt;0,
  IF(LEN($J49)=0,"두 칸 모두 입력",
  IF($J49="지정 장비",K49,INDEX($BR:$BR,MATCH(K49,$BS:$BS,0)))),
IF($L49="삭제","삭제",
IF($L49="지정 장비",VLOOKUP($E49,$BL:$BM,MATCH($BM$1,$BL$1:$BM$1,0),1),
IF(OR($L49="캐릭터 상자 일반등급",$L49="캐릭터 상자 영웅등급"),"삭제",
IF(OR($L49="지정 캐릭터",$L49="지정 캐릭터 PP",$L49="지정 캐릭터 LBP1",$L49="지정 캐릭터 LBP2",$L49="지정 캐릭터 LBP3"),
  IF(AND(OR($B49=7,$B49=8),$L49=OFFSET($L49,-1,0)),OFFSET(M49,-1,0),VLOOKUP($E49,$BQ:$BR,MATCH($BR$1,$BQ$1:$BR$1,0),1)),
IF(OR($L49="안 지정 캐릭터 영웅등급",$L49="안 지정 캐릭터 PP 일반등급",$L49="안 지정 캐릭터 PP 영웅등급"),
  IF(AND(OR($B49=7,$B49=8),$L49=OFFSET($L49,-1,0)),OFFSET(M49,-1,0),INT($E49*100000)),
"그외없음"))))))</f>
        <v>삭제</v>
      </c>
      <c r="N49" t="str">
        <f ca="1">IF($L49="삭제","삭제",
IF(OR($L49="지정 장비",$L49="캐릭터 상자 일반등급",$L49="캐릭터 상자 영웅등급",$L49="지정 캐릭터",$L49="지정 캐릭터 LBP1",$L49="지정 캐릭터 LBP2",$L49="지정 캐릭터 LBP3",$L49="안 지정 캐릭터 영웅등급"),1,
IF($L49="지정 캐릭터 PP",
  IF(AND(OR($B49=7,$B49=8),$L49=OFFSET($L49,-1,0)),OFFSET(N49,-1,0),
    VLOOKUP($L49,$AM:$AY,MATCH($AU$1,$AM$1:$AY$1,0),0)+INT($E49*(VLOOKUP($L49,$AM:$AY,MATCH($AV$1,$AM$1:$AY$1,0),0)-VLOOKUP($L49,$AM:$AY,MATCH($AU$1,$AM$1:$AY$1,0),0)))),
IF(OR($L49="안 지정 캐릭터 PP 일반등급",$L49="안 지정 캐릭터 PP 영웅등급"),
  IF(AND(OR($B49=7,$B49=8),$L49=OFFSET($L49,-1,0)),OFFSET(N49,-1,0),
    VLOOKUP($L49,$AM:$AY,MATCH($AU$1,$AM$1:$AY$1,0),0)+INT($E49*(VLOOKUP($L49,$AM:$AY,MATCH($AV$1,$AM$1:$AY$1,0),0)-VLOOKUP($L49,$AM:$AY,MATCH($AU$1,$AM$1:$AY$1,0),0)))),
"그외없음"))))</f>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
IF($L49="안 지정 캐릭터 영웅등급",
  IF(AND(OR($B49=7,$B49=8),$L49=OFFSET($L49,-1,0)),OFFSET(P49,-1,0),
    VLOOKUP($L49,$AM:$AZ,MATCH($AY$1,$AM$1:$AZ$1,0),0)+INT($H49*(VLOOKUP($L49,$AM:$AZ,MATCH($AZ$1,$AM$1:$AZ$1,0),0)-VLOOKUP($L49,$AM:$AZ,MATCH($AY$1,$AM$1:$AZ$1,0),0)))),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
    ROUNDDOWN(VLOOKUP($M49,[1]EquipTable!$1:$1048576,MATCH("표준 GO pr Min",[1]EquipTable!$1:$1,0),0)+INT($I49*(VLOOKUP($M49,[1]EquipTable!$1:$1048576,MATCH("표준 GO pr Max",[1]EquipTable!$1:$1,0),0)-VLOOKUP($M49,[1]EquipTable!$1:$1048576,MATCH("표준 GO pr Min",[1]EquipTable!$1:$1,0),0))),-2)),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
IF($L49="안 지정 캐릭터 영웅등급",
  IF(AND(OR($B49=7,$B49=8),$L49=OFFSET($L49,-1,0)),OFFSET(Q49,-1,0),
    VLOOKUP($L49,$AM:$AZ,MATCH($AW$1,$AM$1:$AZ$1,0),0)+INT($I49*(VLOOKUP($L49,$AM:$AZ,MATCH($AX$1,$AM$1:$AZ$1,0),0)-VLOOKUP($L49,$AM:$AZ,MATCH($AW$1,$AM$1:$AZ$1,0),0)))),
IF($L49="지정 캐릭터 PP",
  IF(AND(OR($B49=7,$B49=8),$L49=OFFSET($L49,-1,0)),OFFSET(Q49,-1,0),
    INT($N49*(VLOOKUP($L49,$AM:$AZ,MATCH($AX$1,$AM$1:$AZ$1,0),0)+$I49*(VLOOKUP($L49,$AM:$AZ,MATCH($AY$1,$AM$1:$AZ$1,0),0)-VLOOKUP($L49,$AM:$AZ,MATCH($AX$1,$AM$1:$AZ$1,0),0))))),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4"/>
        <v>0</v>
      </c>
      <c r="Z49" t="str">
        <f ca="1">IF(ISBLANK(AA49),"",
VLOOKUP(AA49,OFFSET(INDIRECT("$A:$B"),0,MATCH(AA$1&amp;"_Verify",INDIRECT("$1:$1"),0)-1),2,0)
)</f>
        <v/>
      </c>
      <c r="AG49" t="str">
        <f>IF(ISBLANK($AA49),"",
IF(AND($B49&gt;=VLOOKUP($AA49,$AM:$AP,3,0),$B49&lt;=VLOOKUP($AA49,$AM:$AP,4,0)),"","슬롯타입이상"))</f>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v>
      </c>
      <c r="AK49" t="str">
        <f ca="1">IF(AI49&lt;&gt;1,"",
"{"""&amp;A$1&amp;""":"&amp;A49
&amp;","""&amp;B$1&amp;""":"&amp;B49
&amp;IF(LEN(Z49)=0,"",","""&amp;Z$1&amp;""":"""&amp;Z49&amp;"""")
&amp;IF(LEN(AB49)=0,"",","""&amp;AB$1&amp;""":"""&amp;AB49&amp;"""")
&amp;IF(LEN(AC49)=0,"",","""&amp;AC$1&amp;""":"&amp;AC49)
&amp;IF(LEN(AD49)=0,"",","""&amp;AD$1&amp;""":"""&amp;AD49&amp;"""")
&amp;IF(LEN(AE49)=0,"",","""&amp;AE$1&amp;""":"&amp;AE49)
&amp;IF(LEN(AF49)=0,"",","""&amp;AF$1&amp;""":"&amp;AF49)&amp;"}")</f>
        <v>{"dy":7,"sl":5}</v>
      </c>
      <c r="BJ49">
        <f ca="1">IF(VLOOKUP($BM49,[1]EquipTable!$1:$1048576,MATCH("업데이트순번",[1]EquipTable!$1:$1,0),0)&lt;=$BK$1,1,0)
*IF(MID(BM49,7,1)="4",0.1,1)</f>
        <v>0.1</v>
      </c>
      <c r="BK49">
        <f t="shared" ca="1" si="6"/>
        <v>1.3550135501355016E-3</v>
      </c>
      <c r="BL49">
        <f t="shared" ca="1" si="7"/>
        <v>0.44173441734417362</v>
      </c>
      <c r="BM49" t="str">
        <f ca="1">OFFSET([1]EquipTable!$A$1,ROW()-1,0)</f>
        <v>Equip3401</v>
      </c>
    </row>
    <row r="50" spans="1:65">
      <c r="A50">
        <v>7</v>
      </c>
      <c r="B50">
        <v>6</v>
      </c>
      <c r="C50">
        <f t="shared" si="0"/>
        <v>0</v>
      </c>
      <c r="D50">
        <f t="shared" ca="1" si="3"/>
        <v>0.54767656804043863</v>
      </c>
      <c r="E50">
        <f t="shared" ca="1" si="3"/>
        <v>6.4419016943245699E-3</v>
      </c>
      <c r="F50">
        <f t="shared" ca="1" si="1"/>
        <v>0.62081572517658001</v>
      </c>
      <c r="G50">
        <f t="shared" ca="1" si="1"/>
        <v>0.37047669509607084</v>
      </c>
      <c r="H50">
        <f t="shared" ca="1" si="1"/>
        <v>0.6400117216795016</v>
      </c>
      <c r="I50">
        <f t="shared" ca="1" si="1"/>
        <v>0.96015580417846913</v>
      </c>
      <c r="L50" t="str">
        <f ca="1">IF(LEN(J50)&lt;&gt;0,J50,VLOOKUP(D50+$B50,$BG:$BH,MATCH($BH$1,$BG$1:$BH$1,0),1))</f>
        <v>삭제</v>
      </c>
      <c r="M50" t="str">
        <f ca="1">IF(LEN(K50)&lt;&gt;0,
  IF(LEN($J50)=0,"두 칸 모두 입력",
  IF($J50="지정 장비",K50,INDEX($BR:$BR,MATCH(K50,$BS:$BS,0)))),
IF($L50="삭제","삭제",
IF($L50="지정 장비",VLOOKUP($E50,$BL:$BM,MATCH($BM$1,$BL$1:$BM$1,0),1),
IF(OR($L50="캐릭터 상자 일반등급",$L50="캐릭터 상자 영웅등급"),"삭제",
IF(OR($L50="지정 캐릭터",$L50="지정 캐릭터 PP",$L50="지정 캐릭터 LBP1",$L50="지정 캐릭터 LBP2",$L50="지정 캐릭터 LBP3"),
  IF(AND(OR($B50=7,$B50=8),$L50=OFFSET($L50,-1,0)),OFFSET(M50,-1,0),VLOOKUP($E50,$BQ:$BR,MATCH($BR$1,$BQ$1:$BR$1,0),1)),
IF(OR($L50="안 지정 캐릭터 영웅등급",$L50="안 지정 캐릭터 PP 일반등급",$L50="안 지정 캐릭터 PP 영웅등급"),
  IF(AND(OR($B50=7,$B50=8),$L50=OFFSET($L50,-1,0)),OFFSET(M50,-1,0),INT($E50*100000)),
"그외없음"))))))</f>
        <v>삭제</v>
      </c>
      <c r="N50" t="str">
        <f ca="1">IF($L50="삭제","삭제",
IF(OR($L50="지정 장비",$L50="캐릭터 상자 일반등급",$L50="캐릭터 상자 영웅등급",$L50="지정 캐릭터",$L50="지정 캐릭터 LBP1",$L50="지정 캐릭터 LBP2",$L50="지정 캐릭터 LBP3",$L50="안 지정 캐릭터 영웅등급"),1,
IF($L50="지정 캐릭터 PP",
  IF(AND(OR($B50=7,$B50=8),$L50=OFFSET($L50,-1,0)),OFFSET(N50,-1,0),
    VLOOKUP($L50,$AM:$AY,MATCH($AU$1,$AM$1:$AY$1,0),0)+INT($E50*(VLOOKUP($L50,$AM:$AY,MATCH($AV$1,$AM$1:$AY$1,0),0)-VLOOKUP($L50,$AM:$AY,MATCH($AU$1,$AM$1:$AY$1,0),0)))),
IF(OR($L50="안 지정 캐릭터 PP 일반등급",$L50="안 지정 캐릭터 PP 영웅등급"),
  IF(AND(OR($B50=7,$B50=8),$L50=OFFSET($L50,-1,0)),OFFSET(N50,-1,0),
    VLOOKUP($L50,$AM:$AY,MATCH($AU$1,$AM$1:$AY$1,0),0)+INT($E50*(VLOOKUP($L50,$AM:$AY,MATCH($AV$1,$AM$1:$AY$1,0),0)-VLOOKUP($L50,$AM:$AY,MATCH($AU$1,$AM$1:$AY$1,0),0)))),
"그외없음"))))</f>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
IF($L50="안 지정 캐릭터 영웅등급",
  IF(AND(OR($B50=7,$B50=8),$L50=OFFSET($L50,-1,0)),OFFSET(P50,-1,0),
    VLOOKUP($L50,$AM:$AZ,MATCH($AY$1,$AM$1:$AZ$1,0),0)+INT($H50*(VLOOKUP($L50,$AM:$AZ,MATCH($AZ$1,$AM$1:$AZ$1,0),0)-VLOOKUP($L50,$AM:$AZ,MATCH($AY$1,$AM$1:$AZ$1,0),0)))),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
    ROUNDDOWN(VLOOKUP($M50,[1]EquipTable!$1:$1048576,MATCH("표준 GO pr Min",[1]EquipTable!$1:$1,0),0)+INT($I50*(VLOOKUP($M50,[1]EquipTable!$1:$1048576,MATCH("표준 GO pr Max",[1]EquipTable!$1:$1,0),0)-VLOOKUP($M50,[1]EquipTable!$1:$1048576,MATCH("표준 GO pr Min",[1]EquipTable!$1:$1,0),0))),-2)),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
IF($L50="안 지정 캐릭터 영웅등급",
  IF(AND(OR($B50=7,$B50=8),$L50=OFFSET($L50,-1,0)),OFFSET(Q50,-1,0),
    VLOOKUP($L50,$AM:$AZ,MATCH($AW$1,$AM$1:$AZ$1,0),0)+INT($I50*(VLOOKUP($L50,$AM:$AZ,MATCH($AX$1,$AM$1:$AZ$1,0),0)-VLOOKUP($L50,$AM:$AZ,MATCH($AW$1,$AM$1:$AZ$1,0),0)))),
IF($L50="지정 캐릭터 PP",
  IF(AND(OR($B50=7,$B50=8),$L50=OFFSET($L50,-1,0)),OFFSET(Q50,-1,0),
    INT($N50*(VLOOKUP($L50,$AM:$AZ,MATCH($AX$1,$AM$1:$AZ$1,0),0)+$I50*(VLOOKUP($L50,$AM:$AZ,MATCH($AY$1,$AM$1:$AZ$1,0),0)-VLOOKUP($L50,$AM:$AZ,MATCH($AX$1,$AM$1:$AZ$1,0),0))))),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4"/>
        <v>0</v>
      </c>
      <c r="Z50" t="str">
        <f ca="1">IF(ISBLANK(AA50),"",
VLOOKUP(AA50,OFFSET(INDIRECT("$A:$B"),0,MATCH(AA$1&amp;"_Verify",INDIRECT("$1:$1"),0)-1),2,0)
)</f>
        <v/>
      </c>
      <c r="AG50" t="str">
        <f>IF(ISBLANK($AA50),"",
IF(AND($B50&gt;=VLOOKUP($AA50,$AM:$AP,3,0),$B50&lt;=VLOOKUP($AA50,$AM:$AP,4,0)),"","슬롯타입이상"))</f>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v>
      </c>
      <c r="AK50" t="str">
        <f ca="1">IF(AI50&lt;&gt;1,"",
"{"""&amp;A$1&amp;""":"&amp;A50
&amp;","""&amp;B$1&amp;""":"&amp;B50
&amp;IF(LEN(Z50)=0,"",","""&amp;Z$1&amp;""":"""&amp;Z50&amp;"""")
&amp;IF(LEN(AB50)=0,"",","""&amp;AB$1&amp;""":"""&amp;AB50&amp;"""")
&amp;IF(LEN(AC50)=0,"",","""&amp;AC$1&amp;""":"&amp;AC50)
&amp;IF(LEN(AD50)=0,"",","""&amp;AD$1&amp;""":"""&amp;AD50&amp;"""")
&amp;IF(LEN(AE50)=0,"",","""&amp;AE$1&amp;""":"&amp;AE50)
&amp;IF(LEN(AF50)=0,"",","""&amp;AF$1&amp;""":"&amp;AF50)&amp;"}")</f>
        <v>{"dy":7,"sl":6}</v>
      </c>
      <c r="BJ50">
        <f ca="1">IF(VLOOKUP($BM50,[1]EquipTable!$1:$1048576,MATCH("업데이트순번",[1]EquipTable!$1:$1,0),0)&lt;=$BK$1,1,0)
*IF(MID(BM50,7,1)="4",0.1,1)</f>
        <v>0.1</v>
      </c>
      <c r="BK50">
        <f t="shared" ca="1" si="6"/>
        <v>1.3550135501355016E-3</v>
      </c>
      <c r="BL50">
        <f t="shared" ca="1" si="7"/>
        <v>0.44308943089430913</v>
      </c>
      <c r="BM50" t="str">
        <f ca="1">OFFSET([1]EquipTable!$A$1,ROW()-1,0)</f>
        <v>Equip3402</v>
      </c>
    </row>
    <row r="51" spans="1:65">
      <c r="A51">
        <v>8</v>
      </c>
      <c r="B51">
        <v>0</v>
      </c>
      <c r="C51">
        <f t="shared" si="0"/>
        <v>0</v>
      </c>
      <c r="D51">
        <f t="shared" ca="1" si="3"/>
        <v>0.54179741074961951</v>
      </c>
      <c r="E51">
        <f t="shared" ca="1" si="3"/>
        <v>1.5751920108835749E-2</v>
      </c>
      <c r="F51">
        <f t="shared" ca="1" si="1"/>
        <v>0.74270037975791081</v>
      </c>
      <c r="G51">
        <f t="shared" ca="1" si="1"/>
        <v>6.94930096802443E-2</v>
      </c>
      <c r="H51">
        <f t="shared" ca="1" si="1"/>
        <v>0.61983752245906287</v>
      </c>
      <c r="I51">
        <f t="shared" ca="1" si="1"/>
        <v>0.30620091009645845</v>
      </c>
      <c r="L51" t="str">
        <f ca="1">IF(LEN(J51)&lt;&gt;0,J51,VLOOKUP(D51+$B51,$BG:$BH,MATCH($BH$1,$BG$1:$BH$1,0),1))</f>
        <v>지정 장비</v>
      </c>
      <c r="M51" t="str">
        <f ca="1">IF(LEN(K51)&lt;&gt;0,
  IF(LEN($J51)=0,"두 칸 모두 입력",
  IF($J51="지정 장비",K51,INDEX($BR:$BR,MATCH(K51,$BS:$BS,0)))),
IF($L51="삭제","삭제",
IF($L51="지정 장비",VLOOKUP($E51,$BL:$BM,MATCH($BM$1,$BL$1:$BM$1,0),1),
IF(OR($L51="캐릭터 상자 일반등급",$L51="캐릭터 상자 영웅등급"),"삭제",
IF(OR($L51="지정 캐릭터",$L51="지정 캐릭터 PP",$L51="지정 캐릭터 LBP1",$L51="지정 캐릭터 LBP2",$L51="지정 캐릭터 LBP3"),
  IF(AND(OR($B51=7,$B51=8),$L51=OFFSET($L51,-1,0)),OFFSET(M51,-1,0),VLOOKUP($E51,$BQ:$BR,MATCH($BR$1,$BQ$1:$BR$1,0),1)),
IF(OR($L51="안 지정 캐릭터 영웅등급",$L51="안 지정 캐릭터 PP 일반등급",$L51="안 지정 캐릭터 PP 영웅등급"),
  IF(AND(OR($B51=7,$B51=8),$L51=OFFSET($L51,-1,0)),OFFSET(M51,-1,0),INT($E51*100000)),
"그외없음"))))))</f>
        <v>Equip0002</v>
      </c>
      <c r="N51">
        <f ca="1">IF($L51="삭제","삭제",
IF(OR($L51="지정 장비",$L51="캐릭터 상자 일반등급",$L51="캐릭터 상자 영웅등급",$L51="지정 캐릭터",$L51="지정 캐릭터 LBP1",$L51="지정 캐릭터 LBP2",$L51="지정 캐릭터 LBP3",$L51="안 지정 캐릭터 영웅등급"),1,
IF($L51="지정 캐릭터 PP",
  IF(AND(OR($B51=7,$B51=8),$L51=OFFSET($L51,-1,0)),OFFSET(N51,-1,0),
    VLOOKUP($L51,$AM:$AY,MATCH($AU$1,$AM$1:$AY$1,0),0)+INT($E51*(VLOOKUP($L51,$AM:$AY,MATCH($AV$1,$AM$1:$AY$1,0),0)-VLOOKUP($L51,$AM:$AY,MATCH($AU$1,$AM$1:$AY$1,0),0)))),
IF(OR($L51="안 지정 캐릭터 PP 일반등급",$L51="안 지정 캐릭터 PP 영웅등급"),
  IF(AND(OR($B51=7,$B51=8),$L51=OFFSET($L51,-1,0)),OFFSET(N51,-1,0),
    VLOOKUP($L51,$AM:$AY,MATCH($AU$1,$AM$1:$AY$1,0),0)+INT($E51*(VLOOKUP($L51,$AM:$AY,MATCH($AV$1,$AM$1:$AY$1,0),0)-VLOOKUP($L51,$AM:$AY,MATCH($AU$1,$AM$1:$AY$1,0),0)))),
"그외없음"))))</f>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
IF($L51="안 지정 캐릭터 영웅등급",
  IF(AND(OR($B51=7,$B51=8),$L51=OFFSET($L51,-1,0)),OFFSET(P51,-1,0),
    VLOOKUP($L51,$AM:$AZ,MATCH($AY$1,$AM$1:$AZ$1,0),0)+INT($H51*(VLOOKUP($L51,$AM:$AZ,MATCH($AZ$1,$AM$1:$AZ$1,0),0)-VLOOKUP($L51,$AM:$AZ,MATCH($AY$1,$AM$1:$AZ$1,0),0)))),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
    ROUNDDOWN(VLOOKUP($M51,[1]EquipTable!$1:$1048576,MATCH("표준 GO pr Min",[1]EquipTable!$1:$1,0),0)+INT($I51*(VLOOKUP($M51,[1]EquipTable!$1:$1048576,MATCH("표준 GO pr Max",[1]EquipTable!$1:$1,0),0)-VLOOKUP($M51,[1]EquipTable!$1:$1048576,MATCH("표준 GO pr Min",[1]EquipTable!$1:$1,0),0))),-2)),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
IF($L51="안 지정 캐릭터 영웅등급",
  IF(AND(OR($B51=7,$B51=8),$L51=OFFSET($L51,-1,0)),OFFSET(Q51,-1,0),
    VLOOKUP($L51,$AM:$AZ,MATCH($AW$1,$AM$1:$AZ$1,0),0)+INT($I51*(VLOOKUP($L51,$AM:$AZ,MATCH($AX$1,$AM$1:$AZ$1,0),0)-VLOOKUP($L51,$AM:$AZ,MATCH($AW$1,$AM$1:$AZ$1,0),0)))),
IF($L51="지정 캐릭터 PP",
  IF(AND(OR($B51=7,$B51=8),$L51=OFFSET($L51,-1,0)),OFFSET(Q51,-1,0),
    INT($N51*(VLOOKUP($L51,$AM:$AZ,MATCH($AX$1,$AM$1:$AZ$1,0),0)+$I51*(VLOOKUP($L51,$AM:$AZ,MATCH($AY$1,$AM$1:$AZ$1,0),0)-VLOOKUP($L51,$AM:$AZ,MATCH($AX$1,$AM$1:$AZ$1,0),0))))),
IF(OR($L51="안 지정 캐릭터 PP 일반등급",$L51="안 지정 캐릭터 PP 영웅등급"),
  IF(AND(OR($B51=7,$B51=8),$L51=OFFSET($L51,-1,0)),OFFSET(Q51,-1,0),
    $N51*VLOOKUP($L51,$AM:$AZ,MATCH($AW$1,$AM$1:$AZ$1,0),0)),
"그외없음")))))))</f>
        <v>4400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4"/>
        <v>0</v>
      </c>
      <c r="T51" t="s">
        <v>93</v>
      </c>
      <c r="U51" t="s">
        <v>204</v>
      </c>
      <c r="V51">
        <v>1</v>
      </c>
      <c r="W51" t="s">
        <v>149</v>
      </c>
      <c r="Y51">
        <v>6</v>
      </c>
      <c r="Z51" t="str">
        <f ca="1">IF(ISBLANK(AA51),"",
VLOOKUP(AA51,OFFSET(INDIRECT("$A:$B"),0,MATCH(AA$1&amp;"_Verify",INDIRECT("$1:$1"),0)-1),2,0)
)</f>
        <v>fe</v>
      </c>
      <c r="AA51" t="s">
        <v>93</v>
      </c>
      <c r="AB51" t="s">
        <v>204</v>
      </c>
      <c r="AC51">
        <v>1</v>
      </c>
      <c r="AD51" t="s">
        <v>149</v>
      </c>
      <c r="AF51">
        <v>6</v>
      </c>
      <c r="AG51" t="str">
        <f>IF(ISBLANK($AA51),"",
IF(AND($B51&gt;=VLOOKUP($AA51,$AM:$AP,3,0),$B51&lt;=VLOOKUP($AA51,$AM:$AP,4,0)),"","슬롯타입이상"))</f>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붉은 보석 대검</v>
      </c>
      <c r="AI51">
        <v>1</v>
      </c>
      <c r="AJ5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v>
      </c>
      <c r="AK51" t="str">
        <f ca="1">IF(AI51&lt;&gt;1,"",
"{"""&amp;A$1&amp;""":"&amp;A51
&amp;","""&amp;B$1&amp;""":"&amp;B51
&amp;IF(LEN(Z51)=0,"",","""&amp;Z$1&amp;""":"""&amp;Z51&amp;"""")
&amp;IF(LEN(AB51)=0,"",","""&amp;AB$1&amp;""":"""&amp;AB51&amp;"""")
&amp;IF(LEN(AC51)=0,"",","""&amp;AC$1&amp;""":"&amp;AC51)
&amp;IF(LEN(AD51)=0,"",","""&amp;AD$1&amp;""":"""&amp;AD51&amp;"""")
&amp;IF(LEN(AE51)=0,"",","""&amp;AE$1&amp;""":"&amp;AE51)
&amp;IF(LEN(AF51)=0,"",","""&amp;AF$1&amp;""":"&amp;AF51)&amp;"}")</f>
        <v>{"dy":8,"sl":0,"tp":"fe","vl":"Equip8201","cn":1,"pt":"DI","pr":6}</v>
      </c>
      <c r="BJ51">
        <f ca="1">IF(VLOOKUP($BM51,[1]EquipTable!$1:$1048576,MATCH("업데이트순번",[1]EquipTable!$1:$1,0),0)&lt;=$BK$1,1,0)
*IF(MID(BM51,7,1)="4",0.1,1)</f>
        <v>0</v>
      </c>
      <c r="BK51">
        <f t="shared" ca="1" si="6"/>
        <v>0</v>
      </c>
      <c r="BL51">
        <f t="shared" ca="1" si="7"/>
        <v>0.44444444444444464</v>
      </c>
      <c r="BM51" t="str">
        <f ca="1">OFFSET([1]EquipTable!$A$1,ROW()-1,0)</f>
        <v>Equip3403</v>
      </c>
    </row>
    <row r="52" spans="1:65">
      <c r="A52">
        <v>8</v>
      </c>
      <c r="B52">
        <v>1</v>
      </c>
      <c r="C52">
        <f t="shared" si="0"/>
        <v>0</v>
      </c>
      <c r="D52">
        <f t="shared" ca="1" si="3"/>
        <v>0.50960084624223478</v>
      </c>
      <c r="E52">
        <f t="shared" ca="1" si="3"/>
        <v>0.78102151933784625</v>
      </c>
      <c r="F52">
        <f t="shared" ca="1" si="1"/>
        <v>0.60657673768323561</v>
      </c>
      <c r="G52">
        <f t="shared" ca="1" si="1"/>
        <v>0.85640636317471819</v>
      </c>
      <c r="H52">
        <f t="shared" ca="1" si="1"/>
        <v>0.6157294257873499</v>
      </c>
      <c r="I52">
        <f t="shared" ca="1" si="1"/>
        <v>0.15847294726761474</v>
      </c>
      <c r="L52" t="str">
        <f ca="1">IF(LEN(J52)&lt;&gt;0,J52,VLOOKUP(D52+$B52,$BG:$BH,MATCH($BH$1,$BG$1:$BH$1,0),1))</f>
        <v>지정 장비</v>
      </c>
      <c r="M52" t="str">
        <f ca="1">IF(LEN(K52)&lt;&gt;0,
  IF(LEN($J52)=0,"두 칸 모두 입력",
  IF($J52="지정 장비",K52,INDEX($BR:$BR,MATCH(K52,$BS:$BS,0)))),
IF($L52="삭제","삭제",
IF($L52="지정 장비",VLOOKUP($E52,$BL:$BM,MATCH($BM$1,$BL$1:$BM$1,0),1),
IF(OR($L52="캐릭터 상자 일반등급",$L52="캐릭터 상자 영웅등급"),"삭제",
IF(OR($L52="지정 캐릭터",$L52="지정 캐릭터 PP",$L52="지정 캐릭터 LBP1",$L52="지정 캐릭터 LBP2",$L52="지정 캐릭터 LBP3"),
  IF(AND(OR($B52=7,$B52=8),$L52=OFFSET($L52,-1,0)),OFFSET(M52,-1,0),VLOOKUP($E52,$BQ:$BR,MATCH($BR$1,$BQ$1:$BR$1,0),1)),
IF(OR($L52="안 지정 캐릭터 영웅등급",$L52="안 지정 캐릭터 PP 일반등급",$L52="안 지정 캐릭터 PP 영웅등급"),
  IF(AND(OR($B52=7,$B52=8),$L52=OFFSET($L52,-1,0)),OFFSET(M52,-1,0),INT($E52*100000)),
"그외없음"))))))</f>
        <v>Equip7001</v>
      </c>
      <c r="N52">
        <f ca="1">IF($L52="삭제","삭제",
IF(OR($L52="지정 장비",$L52="캐릭터 상자 일반등급",$L52="캐릭터 상자 영웅등급",$L52="지정 캐릭터",$L52="지정 캐릭터 LBP1",$L52="지정 캐릭터 LBP2",$L52="지정 캐릭터 LBP3",$L52="안 지정 캐릭터 영웅등급"),1,
IF($L52="지정 캐릭터 PP",
  IF(AND(OR($B52=7,$B52=8),$L52=OFFSET($L52,-1,0)),OFFSET(N52,-1,0),
    VLOOKUP($L52,$AM:$AY,MATCH($AU$1,$AM$1:$AY$1,0),0)+INT($E52*(VLOOKUP($L52,$AM:$AY,MATCH($AV$1,$AM$1:$AY$1,0),0)-VLOOKUP($L52,$AM:$AY,MATCH($AU$1,$AM$1:$AY$1,0),0)))),
IF(OR($L52="안 지정 캐릭터 PP 일반등급",$L52="안 지정 캐릭터 PP 영웅등급"),
  IF(AND(OR($B52=7,$B52=8),$L52=OFFSET($L52,-1,0)),OFFSET(N52,-1,0),
    VLOOKUP($L52,$AM:$AY,MATCH($AU$1,$AM$1:$AY$1,0),0)+INT($E52*(VLOOKUP($L52,$AM:$AY,MATCH($AV$1,$AM$1:$AY$1,0),0)-VLOOKUP($L52,$AM:$AY,MATCH($AU$1,$AM$1:$AY$1,0),0)))),
"그외없음"))))</f>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
IF($L52="안 지정 캐릭터 영웅등급",
  IF(AND(OR($B52=7,$B52=8),$L52=OFFSET($L52,-1,0)),OFFSET(P52,-1,0),
    VLOOKUP($L52,$AM:$AZ,MATCH($AY$1,$AM$1:$AZ$1,0),0)+INT($H52*(VLOOKUP($L52,$AM:$AZ,MATCH($AZ$1,$AM$1:$AZ$1,0),0)-VLOOKUP($L52,$AM:$AZ,MATCH($AY$1,$AM$1:$AZ$1,0),0)))),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
    ROUNDDOWN(VLOOKUP($M52,[1]EquipTable!$1:$1048576,MATCH("표준 GO pr Min",[1]EquipTable!$1:$1,0),0)+INT($I52*(VLOOKUP($M52,[1]EquipTable!$1:$1048576,MATCH("표준 GO pr Max",[1]EquipTable!$1:$1,0),0)-VLOOKUP($M52,[1]EquipTable!$1:$1048576,MATCH("표준 GO pr Min",[1]EquipTable!$1:$1,0),0))),-2)),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
IF($L52="안 지정 캐릭터 영웅등급",
  IF(AND(OR($B52=7,$B52=8),$L52=OFFSET($L52,-1,0)),OFFSET(Q52,-1,0),
    VLOOKUP($L52,$AM:$AZ,MATCH($AW$1,$AM$1:$AZ$1,0),0)+INT($I52*(VLOOKUP($L52,$AM:$AZ,MATCH($AX$1,$AM$1:$AZ$1,0),0)-VLOOKUP($L52,$AM:$AZ,MATCH($AW$1,$AM$1:$AZ$1,0),0)))),
IF($L52="지정 캐릭터 PP",
  IF(AND(OR($B52=7,$B52=8),$L52=OFFSET($L52,-1,0)),OFFSET(Q52,-1,0),
    INT($N52*(VLOOKUP($L52,$AM:$AZ,MATCH($AX$1,$AM$1:$AZ$1,0),0)+$I52*(VLOOKUP($L52,$AM:$AZ,MATCH($AY$1,$AM$1:$AZ$1,0),0)-VLOOKUP($L52,$AM:$AZ,MATCH($AX$1,$AM$1:$AZ$1,0),0))))),
IF(OR($L52="안 지정 캐릭터 PP 일반등급",$L52="안 지정 캐릭터 PP 영웅등급"),
  IF(AND(OR($B52=7,$B52=8),$L52=OFFSET($L52,-1,0)),OFFSET(Q52,-1,0),
    $N52*VLOOKUP($L52,$AM:$AZ,MATCH($AW$1,$AM$1:$AZ$1,0),0)),
"그외없음")))))))</f>
        <v>4000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4"/>
        <v>0</v>
      </c>
      <c r="T52" t="s">
        <v>93</v>
      </c>
      <c r="U52" t="s">
        <v>225</v>
      </c>
      <c r="V52">
        <v>1</v>
      </c>
      <c r="W52" t="s">
        <v>145</v>
      </c>
      <c r="Y52">
        <v>12900</v>
      </c>
      <c r="Z52" t="str">
        <f ca="1">IF(ISBLANK(AA52),"",
VLOOKUP(AA52,OFFSET(INDIRECT("$A:$B"),0,MATCH(AA$1&amp;"_Verify",INDIRECT("$1:$1"),0)-1),2,0)
)</f>
        <v>fe</v>
      </c>
      <c r="AA52" t="s">
        <v>93</v>
      </c>
      <c r="AB52" t="s">
        <v>225</v>
      </c>
      <c r="AC52">
        <v>1</v>
      </c>
      <c r="AD52" t="s">
        <v>145</v>
      </c>
      <c r="AF52">
        <v>12900</v>
      </c>
      <c r="AG52" t="str">
        <f>IF(ISBLANK($AA52),"",
IF(AND($B52&gt;=VLOOKUP($AA52,$AM:$AP,3,0),$B52&lt;=VLOOKUP($AA52,$AM:$AP,4,0)),"","슬롯타입이상"))</f>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생명의 붉은 검</v>
      </c>
      <c r="AI52">
        <v>1</v>
      </c>
      <c r="AJ5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v>
      </c>
      <c r="AK52" t="str">
        <f ca="1">IF(AI52&lt;&gt;1,"",
"{"""&amp;A$1&amp;""":"&amp;A52
&amp;","""&amp;B$1&amp;""":"&amp;B52
&amp;IF(LEN(Z52)=0,"",","""&amp;Z$1&amp;""":"""&amp;Z52&amp;"""")
&amp;IF(LEN(AB52)=0,"",","""&amp;AB$1&amp;""":"""&amp;AB52&amp;"""")
&amp;IF(LEN(AC52)=0,"",","""&amp;AC$1&amp;""":"&amp;AC52)
&amp;IF(LEN(AD52)=0,"",","""&amp;AD$1&amp;""":"""&amp;AD52&amp;"""")
&amp;IF(LEN(AE52)=0,"",","""&amp;AE$1&amp;""":"&amp;AE52)
&amp;IF(LEN(AF52)=0,"",","""&amp;AF$1&amp;""":"&amp;AF52)&amp;"}")</f>
        <v>{"dy":8,"sl":1,"tp":"fe","vl":"Equip5102","cn":1,"pt":"GO","pr":12900}</v>
      </c>
      <c r="BJ52">
        <f ca="1">IF(VLOOKUP($BM52,[1]EquipTable!$1:$1048576,MATCH("업데이트순번",[1]EquipTable!$1:$1,0),0)&lt;=$BK$1,1,0)
*IF(MID(BM52,7,1)="4",0.1,1)</f>
        <v>0</v>
      </c>
      <c r="BK52">
        <f t="shared" ca="1" si="6"/>
        <v>0</v>
      </c>
      <c r="BL52">
        <f t="shared" ca="1" si="7"/>
        <v>0.44444444444444464</v>
      </c>
      <c r="BM52" t="str">
        <f ca="1">OFFSET([1]EquipTable!$A$1,ROW()-1,0)</f>
        <v>Equip3404</v>
      </c>
    </row>
    <row r="53" spans="1:65">
      <c r="A53">
        <v>8</v>
      </c>
      <c r="B53">
        <v>2</v>
      </c>
      <c r="C53">
        <f t="shared" si="0"/>
        <v>0</v>
      </c>
      <c r="D53">
        <f t="shared" ca="1" si="3"/>
        <v>0.88249129791477321</v>
      </c>
      <c r="E53">
        <f t="shared" ca="1" si="3"/>
        <v>0.95667392381544603</v>
      </c>
      <c r="F53">
        <f t="shared" ca="1" si="1"/>
        <v>0.53670029341191638</v>
      </c>
      <c r="G53">
        <f t="shared" ca="1" si="1"/>
        <v>0.24157493842858879</v>
      </c>
      <c r="H53">
        <f t="shared" ca="1" si="1"/>
        <v>0.66653118544661005</v>
      </c>
      <c r="I53">
        <f t="shared" ca="1" si="1"/>
        <v>8.3743190808021617E-2</v>
      </c>
      <c r="L53" t="str">
        <f ca="1">IF(LEN(J53)&lt;&gt;0,J53,VLOOKUP(D53+$B53,$BG:$BH,MATCH($BH$1,$BG$1:$BH$1,0),1))</f>
        <v>안 지정 캐릭터 PP 영웅등급</v>
      </c>
      <c r="M53">
        <f ca="1">IF(LEN(K53)&lt;&gt;0,
  IF(LEN($J53)=0,"두 칸 모두 입력",
  IF($J53="지정 장비",K53,INDEX($BR:$BR,MATCH(K53,$BS:$BS,0)))),
IF($L53="삭제","삭제",
IF($L53="지정 장비",VLOOKUP($E53,$BL:$BM,MATCH($BM$1,$BL$1:$BM$1,0),1),
IF(OR($L53="캐릭터 상자 일반등급",$L53="캐릭터 상자 영웅등급"),"삭제",
IF(OR($L53="지정 캐릭터",$L53="지정 캐릭터 PP",$L53="지정 캐릭터 LBP1",$L53="지정 캐릭터 LBP2",$L53="지정 캐릭터 LBP3"),
  IF(AND(OR($B53=7,$B53=8),$L53=OFFSET($L53,-1,0)),OFFSET(M53,-1,0),VLOOKUP($E53,$BQ:$BR,MATCH($BR$1,$BQ$1:$BR$1,0),1)),
IF(OR($L53="안 지정 캐릭터 영웅등급",$L53="안 지정 캐릭터 PP 일반등급",$L53="안 지정 캐릭터 PP 영웅등급"),
  IF(AND(OR($B53=7,$B53=8),$L53=OFFSET($L53,-1,0)),OFFSET(M53,-1,0),INT($E53*100000)),
"그외없음"))))))</f>
        <v>95667</v>
      </c>
      <c r="N53">
        <f ca="1">IF($L53="삭제","삭제",
IF(OR($L53="지정 장비",$L53="캐릭터 상자 일반등급",$L53="캐릭터 상자 영웅등급",$L53="지정 캐릭터",$L53="지정 캐릭터 LBP1",$L53="지정 캐릭터 LBP2",$L53="지정 캐릭터 LBP3",$L53="안 지정 캐릭터 영웅등급"),1,
IF($L53="지정 캐릭터 PP",
  IF(AND(OR($B53=7,$B53=8),$L53=OFFSET($L53,-1,0)),OFFSET(N53,-1,0),
    VLOOKUP($L53,$AM:$AY,MATCH($AU$1,$AM$1:$AY$1,0),0)+INT($E53*(VLOOKUP($L53,$AM:$AY,MATCH($AV$1,$AM$1:$AY$1,0),0)-VLOOKUP($L53,$AM:$AY,MATCH($AU$1,$AM$1:$AY$1,0),0)))),
IF(OR($L53="안 지정 캐릭터 PP 일반등급",$L53="안 지정 캐릭터 PP 영웅등급"),
  IF(AND(OR($B53=7,$B53=8),$L53=OFFSET($L53,-1,0)),OFFSET(N53,-1,0),
    VLOOKUP($L53,$AM:$AY,MATCH($AU$1,$AM$1:$AY$1,0),0)+INT($E53*(VLOOKUP($L53,$AM:$AY,MATCH($AV$1,$AM$1:$AY$1,0),0)-VLOOKUP($L53,$AM:$AY,MATCH($AU$1,$AM$1:$AY$1,0),0)))),
"그외없음"))))</f>
        <v>24</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
IF($L53="안 지정 캐릭터 영웅등급",
  IF(AND(OR($B53=7,$B53=8),$L53=OFFSET($L53,-1,0)),OFFSET(P53,-1,0),
    VLOOKUP($L53,$AM:$AZ,MATCH($AY$1,$AM$1:$AZ$1,0),0)+INT($H53*(VLOOKUP($L53,$AM:$AZ,MATCH($AZ$1,$AM$1:$AZ$1,0),0)-VLOOKUP($L53,$AM:$AZ,MATCH($AY$1,$AM$1:$AZ$1,0),0)))),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
    ROUNDDOWN(VLOOKUP($M53,[1]EquipTable!$1:$1048576,MATCH("표준 GO pr Min",[1]EquipTable!$1:$1,0),0)+INT($I53*(VLOOKUP($M53,[1]EquipTable!$1:$1048576,MATCH("표준 GO pr Max",[1]EquipTable!$1:$1,0),0)-VLOOKUP($M53,[1]EquipTable!$1:$1048576,MATCH("표준 GO pr Min",[1]EquipTable!$1:$1,0),0))),-2)),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
IF($L53="안 지정 캐릭터 영웅등급",
  IF(AND(OR($B53=7,$B53=8),$L53=OFFSET($L53,-1,0)),OFFSET(Q53,-1,0),
    VLOOKUP($L53,$AM:$AZ,MATCH($AW$1,$AM$1:$AZ$1,0),0)+INT($I53*(VLOOKUP($L53,$AM:$AZ,MATCH($AX$1,$AM$1:$AZ$1,0),0)-VLOOKUP($L53,$AM:$AZ,MATCH($AW$1,$AM$1:$AZ$1,0),0)))),
IF($L53="지정 캐릭터 PP",
  IF(AND(OR($B53=7,$B53=8),$L53=OFFSET($L53,-1,0)),OFFSET(Q53,-1,0),
    INT($N53*(VLOOKUP($L53,$AM:$AZ,MATCH($AX$1,$AM$1:$AZ$1,0),0)+$I53*(VLOOKUP($L53,$AM:$AZ,MATCH($AY$1,$AM$1:$AZ$1,0),0)-VLOOKUP($L53,$AM:$AZ,MATCH($AX$1,$AM$1:$AZ$1,0),0))))),
IF(OR($L53="안 지정 캐릭터 PP 일반등급",$L53="안 지정 캐릭터 PP 영웅등급"),
  IF(AND(OR($B53=7,$B53=8),$L53=OFFSET($L53,-1,0)),OFFSET(Q53,-1,0),
    $N53*VLOOKUP($L53,$AM:$AZ,MATCH($AW$1,$AM$1:$AZ$1,0),0)),
"그외없음")))))))</f>
        <v>2400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4"/>
        <v>0</v>
      </c>
      <c r="T53" t="s">
        <v>102</v>
      </c>
      <c r="U53">
        <v>85604</v>
      </c>
      <c r="V53">
        <v>23</v>
      </c>
      <c r="W53" t="s">
        <v>145</v>
      </c>
      <c r="Y53">
        <v>2300</v>
      </c>
      <c r="Z53" t="str">
        <f ca="1">IF(ISBLANK(AA53),"",
VLOOKUP(AA53,OFFSET(INDIRECT("$A:$B"),0,MATCH(AA$1&amp;"_Verify",INDIRECT("$1:$1"),0)-1),2,0)
)</f>
        <v>uph</v>
      </c>
      <c r="AA53" t="s">
        <v>102</v>
      </c>
      <c r="AB53">
        <v>85604</v>
      </c>
      <c r="AC53">
        <v>23</v>
      </c>
      <c r="AD53" t="s">
        <v>145</v>
      </c>
      <c r="AF53">
        <v>2300</v>
      </c>
      <c r="AG53" t="str">
        <f>IF(ISBLANK($AA53),"",
IF(AND($B53&gt;=VLOOKUP($AA53,$AM:$AP,3,0),$B53&lt;=VLOOKUP($AA53,$AM:$AP,4,0)),"","슬롯타입이상"))</f>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v>
      </c>
      <c r="AK53" t="str">
        <f ca="1">IF(AI53&lt;&gt;1,"",
"{"""&amp;A$1&amp;""":"&amp;A53
&amp;","""&amp;B$1&amp;""":"&amp;B53
&amp;IF(LEN(Z53)=0,"",","""&amp;Z$1&amp;""":"""&amp;Z53&amp;"""")
&amp;IF(LEN(AB53)=0,"",","""&amp;AB$1&amp;""":"""&amp;AB53&amp;"""")
&amp;IF(LEN(AC53)=0,"",","""&amp;AC$1&amp;""":"&amp;AC53)
&amp;IF(LEN(AD53)=0,"",","""&amp;AD$1&amp;""":"""&amp;AD53&amp;"""")
&amp;IF(LEN(AE53)=0,"",","""&amp;AE$1&amp;""":"&amp;AE53)
&amp;IF(LEN(AF53)=0,"",","""&amp;AF$1&amp;""":"&amp;AF53)&amp;"}")</f>
        <v>{"dy":8,"sl":2,"tp":"uph","vl":"85604","cn":23,"pt":"GO","pr":2300}</v>
      </c>
      <c r="BJ53">
        <f ca="1">IF(VLOOKUP($BM53,[1]EquipTable!$1:$1048576,MATCH("업데이트순번",[1]EquipTable!$1:$1,0),0)&lt;=$BK$1,1,0)
*IF(MID(BM53,7,1)="4",0.1,1)</f>
        <v>0</v>
      </c>
      <c r="BK53">
        <f t="shared" ca="1" si="6"/>
        <v>0</v>
      </c>
      <c r="BL53">
        <f t="shared" ca="1" si="7"/>
        <v>0.44444444444444464</v>
      </c>
      <c r="BM53" t="str">
        <f ca="1">OFFSET([1]EquipTable!$A$1,ROW()-1,0)</f>
        <v>Equip3405</v>
      </c>
    </row>
    <row r="54" spans="1:65">
      <c r="A54">
        <v>8</v>
      </c>
      <c r="B54">
        <v>3</v>
      </c>
      <c r="C54">
        <f t="shared" si="0"/>
        <v>0</v>
      </c>
      <c r="D54">
        <f t="shared" ca="1" si="3"/>
        <v>0.14931480675067899</v>
      </c>
      <c r="E54">
        <f t="shared" ca="1" si="3"/>
        <v>0.31303343599388322</v>
      </c>
      <c r="F54">
        <f t="shared" ca="1" si="1"/>
        <v>0.61346947358331683</v>
      </c>
      <c r="G54">
        <f t="shared" ca="1" si="1"/>
        <v>0.63163056117138749</v>
      </c>
      <c r="H54">
        <f t="shared" ca="1" si="1"/>
        <v>0.79573079671588265</v>
      </c>
      <c r="I54">
        <f t="shared" ca="1" si="1"/>
        <v>0.32815943847885876</v>
      </c>
      <c r="L54" t="str">
        <f ca="1">IF(LEN(J54)&lt;&gt;0,J54,VLOOKUP(D54+$B54,$BG:$BH,MATCH($BH$1,$BG$1:$BH$1,0),1))</f>
        <v>안 지정 캐릭터 PP 영웅등급</v>
      </c>
      <c r="M54">
        <f ca="1">IF(LEN(K54)&lt;&gt;0,
  IF(LEN($J54)=0,"두 칸 모두 입력",
  IF($J54="지정 장비",K54,INDEX($BR:$BR,MATCH(K54,$BS:$BS,0)))),
IF($L54="삭제","삭제",
IF($L54="지정 장비",VLOOKUP($E54,$BL:$BM,MATCH($BM$1,$BL$1:$BM$1,0),1),
IF(OR($L54="캐릭터 상자 일반등급",$L54="캐릭터 상자 영웅등급"),"삭제",
IF(OR($L54="지정 캐릭터",$L54="지정 캐릭터 PP",$L54="지정 캐릭터 LBP1",$L54="지정 캐릭터 LBP2",$L54="지정 캐릭터 LBP3"),
  IF(AND(OR($B54=7,$B54=8),$L54=OFFSET($L54,-1,0)),OFFSET(M54,-1,0),VLOOKUP($E54,$BQ:$BR,MATCH($BR$1,$BQ$1:$BR$1,0),1)),
IF(OR($L54="안 지정 캐릭터 영웅등급",$L54="안 지정 캐릭터 PP 일반등급",$L54="안 지정 캐릭터 PP 영웅등급"),
  IF(AND(OR($B54=7,$B54=8),$L54=OFFSET($L54,-1,0)),OFFSET(M54,-1,0),INT($E54*100000)),
"그외없음"))))))</f>
        <v>31303</v>
      </c>
      <c r="N54">
        <f ca="1">IF($L54="삭제","삭제",
IF(OR($L54="지정 장비",$L54="캐릭터 상자 일반등급",$L54="캐릭터 상자 영웅등급",$L54="지정 캐릭터",$L54="지정 캐릭터 LBP1",$L54="지정 캐릭터 LBP2",$L54="지정 캐릭터 LBP3",$L54="안 지정 캐릭터 영웅등급"),1,
IF($L54="지정 캐릭터 PP",
  IF(AND(OR($B54=7,$B54=8),$L54=OFFSET($L54,-1,0)),OFFSET(N54,-1,0),
    VLOOKUP($L54,$AM:$AY,MATCH($AU$1,$AM$1:$AY$1,0),0)+INT($E54*(VLOOKUP($L54,$AM:$AY,MATCH($AV$1,$AM$1:$AY$1,0),0)-VLOOKUP($L54,$AM:$AY,MATCH($AU$1,$AM$1:$AY$1,0),0)))),
IF(OR($L54="안 지정 캐릭터 PP 일반등급",$L54="안 지정 캐릭터 PP 영웅등급"),
  IF(AND(OR($B54=7,$B54=8),$L54=OFFSET($L54,-1,0)),OFFSET(N54,-1,0),
    VLOOKUP($L54,$AM:$AY,MATCH($AU$1,$AM$1:$AY$1,0),0)+INT($E54*(VLOOKUP($L54,$AM:$AY,MATCH($AV$1,$AM$1:$AY$1,0),0)-VLOOKUP($L54,$AM:$AY,MATCH($AU$1,$AM$1:$AY$1,0),0)))),
"그외없음"))))</f>
        <v>18</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
IF($L54="안 지정 캐릭터 영웅등급",
  IF(AND(OR($B54=7,$B54=8),$L54=OFFSET($L54,-1,0)),OFFSET(P54,-1,0),
    VLOOKUP($L54,$AM:$AZ,MATCH($AY$1,$AM$1:$AZ$1,0),0)+INT($H54*(VLOOKUP($L54,$AM:$AZ,MATCH($AZ$1,$AM$1:$AZ$1,0),0)-VLOOKUP($L54,$AM:$AZ,MATCH($AY$1,$AM$1:$AZ$1,0),0)))),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
    ROUNDDOWN(VLOOKUP($M54,[1]EquipTable!$1:$1048576,MATCH("표준 GO pr Min",[1]EquipTable!$1:$1,0),0)+INT($I54*(VLOOKUP($M54,[1]EquipTable!$1:$1048576,MATCH("표준 GO pr Max",[1]EquipTable!$1:$1,0),0)-VLOOKUP($M54,[1]EquipTable!$1:$1048576,MATCH("표준 GO pr Min",[1]EquipTable!$1:$1,0),0))),-2)),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
IF($L54="안 지정 캐릭터 영웅등급",
  IF(AND(OR($B54=7,$B54=8),$L54=OFFSET($L54,-1,0)),OFFSET(Q54,-1,0),
    VLOOKUP($L54,$AM:$AZ,MATCH($AW$1,$AM$1:$AZ$1,0),0)+INT($I54*(VLOOKUP($L54,$AM:$AZ,MATCH($AX$1,$AM$1:$AZ$1,0),0)-VLOOKUP($L54,$AM:$AZ,MATCH($AW$1,$AM$1:$AZ$1,0),0)))),
IF($L54="지정 캐릭터 PP",
  IF(AND(OR($B54=7,$B54=8),$L54=OFFSET($L54,-1,0)),OFFSET(Q54,-1,0),
    INT($N54*(VLOOKUP($L54,$AM:$AZ,MATCH($AX$1,$AM$1:$AZ$1,0),0)+$I54*(VLOOKUP($L54,$AM:$AZ,MATCH($AY$1,$AM$1:$AZ$1,0),0)-VLOOKUP($L54,$AM:$AZ,MATCH($AX$1,$AM$1:$AZ$1,0),0))))),
IF(OR($L54="안 지정 캐릭터 PP 일반등급",$L54="안 지정 캐릭터 PP 영웅등급"),
  IF(AND(OR($B54=7,$B54=8),$L54=OFFSET($L54,-1,0)),OFFSET(Q54,-1,0),
    $N54*VLOOKUP($L54,$AM:$AZ,MATCH($AW$1,$AM$1:$AZ$1,0),0)),
"그외없음")))))))</f>
        <v>1800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4"/>
        <v>0</v>
      </c>
      <c r="T54" t="s">
        <v>102</v>
      </c>
      <c r="U54">
        <v>61858</v>
      </c>
      <c r="V54">
        <v>21</v>
      </c>
      <c r="W54" t="s">
        <v>145</v>
      </c>
      <c r="Y54">
        <v>2100</v>
      </c>
      <c r="Z54" t="str">
        <f ca="1">IF(ISBLANK(AA54),"",
VLOOKUP(AA54,OFFSET(INDIRECT("$A:$B"),0,MATCH(AA$1&amp;"_Verify",INDIRECT("$1:$1"),0)-1),2,0)
)</f>
        <v>uph</v>
      </c>
      <c r="AA54" t="s">
        <v>102</v>
      </c>
      <c r="AB54">
        <v>61858</v>
      </c>
      <c r="AC54">
        <v>21</v>
      </c>
      <c r="AD54" t="s">
        <v>145</v>
      </c>
      <c r="AF54">
        <v>2100</v>
      </c>
      <c r="AG54" t="str">
        <f>IF(ISBLANK($AA54),"",
IF(AND($B54&gt;=VLOOKUP($AA54,$AM:$AP,3,0),$B54&lt;=VLOOKUP($AA54,$AM:$AP,4,0)),"","슬롯타입이상"))</f>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v>
      </c>
      <c r="AK54" t="str">
        <f ca="1">IF(AI54&lt;&gt;1,"",
"{"""&amp;A$1&amp;""":"&amp;A54
&amp;","""&amp;B$1&amp;""":"&amp;B54
&amp;IF(LEN(Z54)=0,"",","""&amp;Z$1&amp;""":"""&amp;Z54&amp;"""")
&amp;IF(LEN(AB54)=0,"",","""&amp;AB$1&amp;""":"""&amp;AB54&amp;"""")
&amp;IF(LEN(AC54)=0,"",","""&amp;AC$1&amp;""":"&amp;AC54)
&amp;IF(LEN(AD54)=0,"",","""&amp;AD$1&amp;""":"""&amp;AD54&amp;"""")
&amp;IF(LEN(AE54)=0,"",","""&amp;AE$1&amp;""":"&amp;AE54)
&amp;IF(LEN(AF54)=0,"",","""&amp;AF$1&amp;""":"&amp;AF54)&amp;"}")</f>
        <v>{"dy":8,"sl":3,"tp":"uph","vl":"61858","cn":21,"pt":"GO","pr":2100}</v>
      </c>
      <c r="BJ54">
        <f ca="1">IF(VLOOKUP($BM54,[1]EquipTable!$1:$1048576,MATCH("업데이트순번",[1]EquipTable!$1:$1,0),0)&lt;=$BK$1,1,0)
*IF(MID(BM54,7,1)="4",0.1,1)</f>
        <v>1</v>
      </c>
      <c r="BK54">
        <f t="shared" ca="1" si="6"/>
        <v>1.3550135501355014E-2</v>
      </c>
      <c r="BL54">
        <f t="shared" ca="1" si="7"/>
        <v>0.44444444444444464</v>
      </c>
      <c r="BM54" t="str">
        <f ca="1">OFFSET([1]EquipTable!$A$1,ROW()-1,0)</f>
        <v>Equip4001</v>
      </c>
    </row>
    <row r="55" spans="1:65">
      <c r="A55">
        <v>8</v>
      </c>
      <c r="B55">
        <v>4</v>
      </c>
      <c r="C55">
        <f t="shared" si="0"/>
        <v>0</v>
      </c>
      <c r="D55">
        <f t="shared" ca="1" si="3"/>
        <v>0.20888601157599906</v>
      </c>
      <c r="E55">
        <f t="shared" ca="1" si="3"/>
        <v>0.52590214034080807</v>
      </c>
      <c r="F55">
        <f t="shared" ca="1" si="1"/>
        <v>0.84042693873227126</v>
      </c>
      <c r="G55">
        <f t="shared" ca="1" si="1"/>
        <v>0.98037036247587539</v>
      </c>
      <c r="H55">
        <f t="shared" ca="1" si="1"/>
        <v>0.18903785806894391</v>
      </c>
      <c r="I55">
        <f t="shared" ca="1" si="1"/>
        <v>0.66768855087479506</v>
      </c>
      <c r="L55" t="str">
        <f ca="1">IF(LEN(J55)&lt;&gt;0,J55,VLOOKUP(D55+$B55,$BG:$BH,MATCH($BH$1,$BG$1:$BH$1,0),1))</f>
        <v>안 지정 캐릭터 PP 일반등급</v>
      </c>
      <c r="M55">
        <f ca="1">IF(LEN(K55)&lt;&gt;0,
  IF(LEN($J55)=0,"두 칸 모두 입력",
  IF($J55="지정 장비",K55,INDEX($BR:$BR,MATCH(K55,$BS:$BS,0)))),
IF($L55="삭제","삭제",
IF($L55="지정 장비",VLOOKUP($E55,$BL:$BM,MATCH($BM$1,$BL$1:$BM$1,0),1),
IF(OR($L55="캐릭터 상자 일반등급",$L55="캐릭터 상자 영웅등급"),"삭제",
IF(OR($L55="지정 캐릭터",$L55="지정 캐릭터 PP",$L55="지정 캐릭터 LBP1",$L55="지정 캐릭터 LBP2",$L55="지정 캐릭터 LBP3"),
  IF(AND(OR($B55=7,$B55=8),$L55=OFFSET($L55,-1,0)),OFFSET(M55,-1,0),VLOOKUP($E55,$BQ:$BR,MATCH($BR$1,$BQ$1:$BR$1,0),1)),
IF(OR($L55="안 지정 캐릭터 영웅등급",$L55="안 지정 캐릭터 PP 일반등급",$L55="안 지정 캐릭터 PP 영웅등급"),
  IF(AND(OR($B55=7,$B55=8),$L55=OFFSET($L55,-1,0)),OFFSET(M55,-1,0),INT($E55*100000)),
"그외없음"))))))</f>
        <v>52590</v>
      </c>
      <c r="N55">
        <f ca="1">IF($L55="삭제","삭제",
IF(OR($L55="지정 장비",$L55="캐릭터 상자 일반등급",$L55="캐릭터 상자 영웅등급",$L55="지정 캐릭터",$L55="지정 캐릭터 LBP1",$L55="지정 캐릭터 LBP2",$L55="지정 캐릭터 LBP3",$L55="안 지정 캐릭터 영웅등급"),1,
IF($L55="지정 캐릭터 PP",
  IF(AND(OR($B55=7,$B55=8),$L55=OFFSET($L55,-1,0)),OFFSET(N55,-1,0),
    VLOOKUP($L55,$AM:$AY,MATCH($AU$1,$AM$1:$AY$1,0),0)+INT($E55*(VLOOKUP($L55,$AM:$AY,MATCH($AV$1,$AM$1:$AY$1,0),0)-VLOOKUP($L55,$AM:$AY,MATCH($AU$1,$AM$1:$AY$1,0),0)))),
IF(OR($L55="안 지정 캐릭터 PP 일반등급",$L55="안 지정 캐릭터 PP 영웅등급"),
  IF(AND(OR($B55=7,$B55=8),$L55=OFFSET($L55,-1,0)),OFFSET(N55,-1,0),
    VLOOKUP($L55,$AM:$AY,MATCH($AU$1,$AM$1:$AY$1,0),0)+INT($E55*(VLOOKUP($L55,$AM:$AY,MATCH($AV$1,$AM$1:$AY$1,0),0)-VLOOKUP($L55,$AM:$AY,MATCH($AU$1,$AM$1:$AY$1,0),0)))),
"그외없음"))))</f>
        <v>20</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
IF($L55="안 지정 캐릭터 영웅등급",
  IF(AND(OR($B55=7,$B55=8),$L55=OFFSET($L55,-1,0)),OFFSET(P55,-1,0),
    VLOOKUP($L55,$AM:$AZ,MATCH($AY$1,$AM$1:$AZ$1,0),0)+INT($H55*(VLOOKUP($L55,$AM:$AZ,MATCH($AZ$1,$AM$1:$AZ$1,0),0)-VLOOKUP($L55,$AM:$AZ,MATCH($AY$1,$AM$1:$AZ$1,0),0)))),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
    ROUNDDOWN(VLOOKUP($M55,[1]EquipTable!$1:$1048576,MATCH("표준 GO pr Min",[1]EquipTable!$1:$1,0),0)+INT($I55*(VLOOKUP($M55,[1]EquipTable!$1:$1048576,MATCH("표준 GO pr Max",[1]EquipTable!$1:$1,0),0)-VLOOKUP($M55,[1]EquipTable!$1:$1048576,MATCH("표준 GO pr Min",[1]EquipTable!$1:$1,0),0))),-2)),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
IF($L55="안 지정 캐릭터 영웅등급",
  IF(AND(OR($B55=7,$B55=8),$L55=OFFSET($L55,-1,0)),OFFSET(Q55,-1,0),
    VLOOKUP($L55,$AM:$AZ,MATCH($AW$1,$AM$1:$AZ$1,0),0)+INT($I55*(VLOOKUP($L55,$AM:$AZ,MATCH($AX$1,$AM$1:$AZ$1,0),0)-VLOOKUP($L55,$AM:$AZ,MATCH($AW$1,$AM$1:$AZ$1,0),0)))),
IF($L55="지정 캐릭터 PP",
  IF(AND(OR($B55=7,$B55=8),$L55=OFFSET($L55,-1,0)),OFFSET(Q55,-1,0),
    INT($N55*(VLOOKUP($L55,$AM:$AZ,MATCH($AX$1,$AM$1:$AZ$1,0),0)+$I55*(VLOOKUP($L55,$AM:$AZ,MATCH($AY$1,$AM$1:$AZ$1,0),0)-VLOOKUP($L55,$AM:$AZ,MATCH($AX$1,$AM$1:$AZ$1,0),0))))),
IF(OR($L55="안 지정 캐릭터 PP 일반등급",$L55="안 지정 캐릭터 PP 영웅등급"),
  IF(AND(OR($B55=7,$B55=8),$L55=OFFSET($L55,-1,0)),OFFSET(Q55,-1,0),
    $N55*VLOOKUP($L55,$AM:$AZ,MATCH($AW$1,$AM$1:$AZ$1,0),0)),
"그외없음")))))))</f>
        <v>2000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4"/>
        <v>0</v>
      </c>
      <c r="T55" t="s">
        <v>103</v>
      </c>
      <c r="U55">
        <v>40542</v>
      </c>
      <c r="V55">
        <v>19</v>
      </c>
      <c r="W55" t="s">
        <v>145</v>
      </c>
      <c r="Y55">
        <v>1900</v>
      </c>
      <c r="Z55" t="str">
        <f ca="1">IF(ISBLANK(AA55),"",
VLOOKUP(AA55,OFFSET(INDIRECT("$A:$B"),0,MATCH(AA$1&amp;"_Verify",INDIRECT("$1:$1"),0)-1),2,0)
)</f>
        <v>upn</v>
      </c>
      <c r="AA55" t="s">
        <v>103</v>
      </c>
      <c r="AB55">
        <v>40542</v>
      </c>
      <c r="AC55">
        <v>19</v>
      </c>
      <c r="AD55" t="s">
        <v>145</v>
      </c>
      <c r="AF55">
        <v>1900</v>
      </c>
      <c r="AG55" t="str">
        <f>IF(ISBLANK($AA55),"",
IF(AND($B55&gt;=VLOOKUP($AA55,$AM:$AP,3,0),$B55&lt;=VLOOKUP($AA55,$AM:$AP,4,0)),"","슬롯타입이상"))</f>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v>
      </c>
      <c r="AK55" t="str">
        <f ca="1">IF(AI55&lt;&gt;1,"",
"{"""&amp;A$1&amp;""":"&amp;A55
&amp;","""&amp;B$1&amp;""":"&amp;B55
&amp;IF(LEN(Z55)=0,"",","""&amp;Z$1&amp;""":"""&amp;Z55&amp;"""")
&amp;IF(LEN(AB55)=0,"",","""&amp;AB$1&amp;""":"""&amp;AB55&amp;"""")
&amp;IF(LEN(AC55)=0,"",","""&amp;AC$1&amp;""":"&amp;AC55)
&amp;IF(LEN(AD55)=0,"",","""&amp;AD$1&amp;""":"""&amp;AD55&amp;"""")
&amp;IF(LEN(AE55)=0,"",","""&amp;AE$1&amp;""":"&amp;AE55)
&amp;IF(LEN(AF55)=0,"",","""&amp;AF$1&amp;""":"&amp;AF55)&amp;"}")</f>
        <v>{"dy":8,"sl":4,"tp":"upn","vl":"40542","cn":19,"pt":"GO","pr":1900}</v>
      </c>
      <c r="BJ55">
        <f ca="1">IF(VLOOKUP($BM55,[1]EquipTable!$1:$1048576,MATCH("업데이트순번",[1]EquipTable!$1:$1,0),0)&lt;=$BK$1,1,0)
*IF(MID(BM55,7,1)="4",0.1,1)</f>
        <v>1</v>
      </c>
      <c r="BK55">
        <f t="shared" ca="1" si="6"/>
        <v>1.3550135501355014E-2</v>
      </c>
      <c r="BL55">
        <f t="shared" ca="1" si="7"/>
        <v>0.45799457994579967</v>
      </c>
      <c r="BM55" t="str">
        <f ca="1">OFFSET([1]EquipTable!$A$1,ROW()-1,0)</f>
        <v>Equip4002</v>
      </c>
    </row>
    <row r="56" spans="1:65">
      <c r="A56">
        <v>8</v>
      </c>
      <c r="B56">
        <v>5</v>
      </c>
      <c r="C56">
        <f t="shared" si="0"/>
        <v>0</v>
      </c>
      <c r="D56">
        <f t="shared" ca="1" si="3"/>
        <v>0.50485860239097868</v>
      </c>
      <c r="E56">
        <f t="shared" ca="1" si="3"/>
        <v>0.73621764545586099</v>
      </c>
      <c r="F56">
        <f t="shared" ca="1" si="1"/>
        <v>0.6903299473802883</v>
      </c>
      <c r="G56">
        <f t="shared" ca="1" si="1"/>
        <v>0.48477752847005806</v>
      </c>
      <c r="H56">
        <f t="shared" ca="1" si="1"/>
        <v>0.96431123324323875</v>
      </c>
      <c r="I56">
        <f t="shared" ca="1" si="1"/>
        <v>0.96165207857993462</v>
      </c>
      <c r="L56" t="str">
        <f ca="1">IF(LEN(J56)&lt;&gt;0,J56,VLOOKUP(D56+$B56,$BG:$BH,MATCH($BH$1,$BG$1:$BH$1,0),1))</f>
        <v>삭제</v>
      </c>
      <c r="M56" t="str">
        <f ca="1">IF(LEN(K56)&lt;&gt;0,
  IF(LEN($J56)=0,"두 칸 모두 입력",
  IF($J56="지정 장비",K56,INDEX($BR:$BR,MATCH(K56,$BS:$BS,0)))),
IF($L56="삭제","삭제",
IF($L56="지정 장비",VLOOKUP($E56,$BL:$BM,MATCH($BM$1,$BL$1:$BM$1,0),1),
IF(OR($L56="캐릭터 상자 일반등급",$L56="캐릭터 상자 영웅등급"),"삭제",
IF(OR($L56="지정 캐릭터",$L56="지정 캐릭터 PP",$L56="지정 캐릭터 LBP1",$L56="지정 캐릭터 LBP2",$L56="지정 캐릭터 LBP3"),
  IF(AND(OR($B56=7,$B56=8),$L56=OFFSET($L56,-1,0)),OFFSET(M56,-1,0),VLOOKUP($E56,$BQ:$BR,MATCH($BR$1,$BQ$1:$BR$1,0),1)),
IF(OR($L56="안 지정 캐릭터 영웅등급",$L56="안 지정 캐릭터 PP 일반등급",$L56="안 지정 캐릭터 PP 영웅등급"),
  IF(AND(OR($B56=7,$B56=8),$L56=OFFSET($L56,-1,0)),OFFSET(M56,-1,0),INT($E56*100000)),
"그외없음"))))))</f>
        <v>삭제</v>
      </c>
      <c r="N56" t="str">
        <f ca="1">IF($L56="삭제","삭제",
IF(OR($L56="지정 장비",$L56="캐릭터 상자 일반등급",$L56="캐릭터 상자 영웅등급",$L56="지정 캐릭터",$L56="지정 캐릭터 LBP1",$L56="지정 캐릭터 LBP2",$L56="지정 캐릭터 LBP3",$L56="안 지정 캐릭터 영웅등급"),1,
IF($L56="지정 캐릭터 PP",
  IF(AND(OR($B56=7,$B56=8),$L56=OFFSET($L56,-1,0)),OFFSET(N56,-1,0),
    VLOOKUP($L56,$AM:$AY,MATCH($AU$1,$AM$1:$AY$1,0),0)+INT($E56*(VLOOKUP($L56,$AM:$AY,MATCH($AV$1,$AM$1:$AY$1,0),0)-VLOOKUP($L56,$AM:$AY,MATCH($AU$1,$AM$1:$AY$1,0),0)))),
IF(OR($L56="안 지정 캐릭터 PP 일반등급",$L56="안 지정 캐릭터 PP 영웅등급"),
  IF(AND(OR($B56=7,$B56=8),$L56=OFFSET($L56,-1,0)),OFFSET(N56,-1,0),
    VLOOKUP($L56,$AM:$AY,MATCH($AU$1,$AM$1:$AY$1,0),0)+INT($E56*(VLOOKUP($L56,$AM:$AY,MATCH($AV$1,$AM$1:$AY$1,0),0)-VLOOKUP($L56,$AM:$AY,MATCH($AU$1,$AM$1:$AY$1,0),0)))),
"그외없음"))))</f>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
IF($L56="안 지정 캐릭터 영웅등급",
  IF(AND(OR($B56=7,$B56=8),$L56=OFFSET($L56,-1,0)),OFFSET(P56,-1,0),
    VLOOKUP($L56,$AM:$AZ,MATCH($AY$1,$AM$1:$AZ$1,0),0)+INT($H56*(VLOOKUP($L56,$AM:$AZ,MATCH($AZ$1,$AM$1:$AZ$1,0),0)-VLOOKUP($L56,$AM:$AZ,MATCH($AY$1,$AM$1:$AZ$1,0),0)))),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
    ROUNDDOWN(VLOOKUP($M56,[1]EquipTable!$1:$1048576,MATCH("표준 GO pr Min",[1]EquipTable!$1:$1,0),0)+INT($I56*(VLOOKUP($M56,[1]EquipTable!$1:$1048576,MATCH("표준 GO pr Max",[1]EquipTable!$1:$1,0),0)-VLOOKUP($M56,[1]EquipTable!$1:$1048576,MATCH("표준 GO pr Min",[1]EquipTable!$1:$1,0),0))),-2)),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
IF($L56="안 지정 캐릭터 영웅등급",
  IF(AND(OR($B56=7,$B56=8),$L56=OFFSET($L56,-1,0)),OFFSET(Q56,-1,0),
    VLOOKUP($L56,$AM:$AZ,MATCH($AW$1,$AM$1:$AZ$1,0),0)+INT($I56*(VLOOKUP($L56,$AM:$AZ,MATCH($AX$1,$AM$1:$AZ$1,0),0)-VLOOKUP($L56,$AM:$AZ,MATCH($AW$1,$AM$1:$AZ$1,0),0)))),
IF($L56="지정 캐릭터 PP",
  IF(AND(OR($B56=7,$B56=8),$L56=OFFSET($L56,-1,0)),OFFSET(Q56,-1,0),
    INT($N56*(VLOOKUP($L56,$AM:$AZ,MATCH($AX$1,$AM$1:$AZ$1,0),0)+$I56*(VLOOKUP($L56,$AM:$AZ,MATCH($AY$1,$AM$1:$AZ$1,0),0)-VLOOKUP($L56,$AM:$AZ,MATCH($AX$1,$AM$1:$AZ$1,0),0))))),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4"/>
        <v>0</v>
      </c>
      <c r="Z56" t="str">
        <f ca="1">IF(ISBLANK(AA56),"",
VLOOKUP(AA56,OFFSET(INDIRECT("$A:$B"),0,MATCH(AA$1&amp;"_Verify",INDIRECT("$1:$1"),0)-1),2,0)
)</f>
        <v/>
      </c>
      <c r="AG56" t="str">
        <f>IF(ISBLANK($AA56),"",
IF(AND($B56&gt;=VLOOKUP($AA56,$AM:$AP,3,0),$B56&lt;=VLOOKUP($AA56,$AM:$AP,4,0)),"","슬롯타입이상"))</f>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v>
      </c>
      <c r="AK56" t="str">
        <f ca="1">IF(AI56&lt;&gt;1,"",
"{"""&amp;A$1&amp;""":"&amp;A56
&amp;","""&amp;B$1&amp;""":"&amp;B56
&amp;IF(LEN(Z56)=0,"",","""&amp;Z$1&amp;""":"""&amp;Z56&amp;"""")
&amp;IF(LEN(AB56)=0,"",","""&amp;AB$1&amp;""":"""&amp;AB56&amp;"""")
&amp;IF(LEN(AC56)=0,"",","""&amp;AC$1&amp;""":"&amp;AC56)
&amp;IF(LEN(AD56)=0,"",","""&amp;AD$1&amp;""":"""&amp;AD56&amp;"""")
&amp;IF(LEN(AE56)=0,"",","""&amp;AE$1&amp;""":"&amp;AE56)
&amp;IF(LEN(AF56)=0,"",","""&amp;AF$1&amp;""":"&amp;AF56)&amp;"}")</f>
        <v>{"dy":8,"sl":5}</v>
      </c>
      <c r="BJ56">
        <f ca="1">IF(VLOOKUP($BM56,[1]EquipTable!$1:$1048576,MATCH("업데이트순번",[1]EquipTable!$1:$1,0),0)&lt;=$BK$1,1,0)
*IF(MID(BM56,7,1)="4",0.1,1)</f>
        <v>1</v>
      </c>
      <c r="BK56">
        <f t="shared" ca="1" si="6"/>
        <v>1.3550135501355014E-2</v>
      </c>
      <c r="BL56">
        <f t="shared" ca="1" si="7"/>
        <v>0.47154471544715471</v>
      </c>
      <c r="BM56" t="str">
        <f ca="1">OFFSET([1]EquipTable!$A$1,ROW()-1,0)</f>
        <v>Equip4101</v>
      </c>
    </row>
    <row r="57" spans="1:65">
      <c r="A57">
        <v>8</v>
      </c>
      <c r="B57">
        <v>6</v>
      </c>
      <c r="C57">
        <f t="shared" si="0"/>
        <v>0</v>
      </c>
      <c r="D57">
        <f t="shared" ca="1" si="3"/>
        <v>0.92500411184193576</v>
      </c>
      <c r="E57">
        <f t="shared" ca="1" si="3"/>
        <v>0.78994095353077631</v>
      </c>
      <c r="F57">
        <f t="shared" ca="1" si="1"/>
        <v>0.41218025807568404</v>
      </c>
      <c r="G57">
        <f t="shared" ca="1" si="1"/>
        <v>0.25306357952744907</v>
      </c>
      <c r="H57">
        <f t="shared" ca="1" si="1"/>
        <v>6.629416633115448E-3</v>
      </c>
      <c r="I57">
        <f t="shared" ca="1" si="1"/>
        <v>0.87329716049243955</v>
      </c>
      <c r="L57" t="str">
        <f ca="1">IF(LEN(J57)&lt;&gt;0,J57,VLOOKUP(D57+$B57,$BG:$BH,MATCH($BH$1,$BG$1:$BH$1,0),1))</f>
        <v>삭제</v>
      </c>
      <c r="M57" t="str">
        <f ca="1">IF(LEN(K57)&lt;&gt;0,
  IF(LEN($J57)=0,"두 칸 모두 입력",
  IF($J57="지정 장비",K57,INDEX($BR:$BR,MATCH(K57,$BS:$BS,0)))),
IF($L57="삭제","삭제",
IF($L57="지정 장비",VLOOKUP($E57,$BL:$BM,MATCH($BM$1,$BL$1:$BM$1,0),1),
IF(OR($L57="캐릭터 상자 일반등급",$L57="캐릭터 상자 영웅등급"),"삭제",
IF(OR($L57="지정 캐릭터",$L57="지정 캐릭터 PP",$L57="지정 캐릭터 LBP1",$L57="지정 캐릭터 LBP2",$L57="지정 캐릭터 LBP3"),
  IF(AND(OR($B57=7,$B57=8),$L57=OFFSET($L57,-1,0)),OFFSET(M57,-1,0),VLOOKUP($E57,$BQ:$BR,MATCH($BR$1,$BQ$1:$BR$1,0),1)),
IF(OR($L57="안 지정 캐릭터 영웅등급",$L57="안 지정 캐릭터 PP 일반등급",$L57="안 지정 캐릭터 PP 영웅등급"),
  IF(AND(OR($B57=7,$B57=8),$L57=OFFSET($L57,-1,0)),OFFSET(M57,-1,0),INT($E57*100000)),
"그외없음"))))))</f>
        <v>삭제</v>
      </c>
      <c r="N57" t="str">
        <f ca="1">IF($L57="삭제","삭제",
IF(OR($L57="지정 장비",$L57="캐릭터 상자 일반등급",$L57="캐릭터 상자 영웅등급",$L57="지정 캐릭터",$L57="지정 캐릭터 LBP1",$L57="지정 캐릭터 LBP2",$L57="지정 캐릭터 LBP3",$L57="안 지정 캐릭터 영웅등급"),1,
IF($L57="지정 캐릭터 PP",
  IF(AND(OR($B57=7,$B57=8),$L57=OFFSET($L57,-1,0)),OFFSET(N57,-1,0),
    VLOOKUP($L57,$AM:$AY,MATCH($AU$1,$AM$1:$AY$1,0),0)+INT($E57*(VLOOKUP($L57,$AM:$AY,MATCH($AV$1,$AM$1:$AY$1,0),0)-VLOOKUP($L57,$AM:$AY,MATCH($AU$1,$AM$1:$AY$1,0),0)))),
IF(OR($L57="안 지정 캐릭터 PP 일반등급",$L57="안 지정 캐릭터 PP 영웅등급"),
  IF(AND(OR($B57=7,$B57=8),$L57=OFFSET($L57,-1,0)),OFFSET(N57,-1,0),
    VLOOKUP($L57,$AM:$AY,MATCH($AU$1,$AM$1:$AY$1,0),0)+INT($E57*(VLOOKUP($L57,$AM:$AY,MATCH($AV$1,$AM$1:$AY$1,0),0)-VLOOKUP($L57,$AM:$AY,MATCH($AU$1,$AM$1:$AY$1,0),0)))),
"그외없음"))))</f>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
IF($L57="안 지정 캐릭터 영웅등급",
  IF(AND(OR($B57=7,$B57=8),$L57=OFFSET($L57,-1,0)),OFFSET(P57,-1,0),
    VLOOKUP($L57,$AM:$AZ,MATCH($AY$1,$AM$1:$AZ$1,0),0)+INT($H57*(VLOOKUP($L57,$AM:$AZ,MATCH($AZ$1,$AM$1:$AZ$1,0),0)-VLOOKUP($L57,$AM:$AZ,MATCH($AY$1,$AM$1:$AZ$1,0),0)))),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
    ROUNDDOWN(VLOOKUP($M57,[1]EquipTable!$1:$1048576,MATCH("표준 GO pr Min",[1]EquipTable!$1:$1,0),0)+INT($I57*(VLOOKUP($M57,[1]EquipTable!$1:$1048576,MATCH("표준 GO pr Max",[1]EquipTable!$1:$1,0),0)-VLOOKUP($M57,[1]EquipTable!$1:$1048576,MATCH("표준 GO pr Min",[1]EquipTable!$1:$1,0),0))),-2)),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
IF($L57="안 지정 캐릭터 영웅등급",
  IF(AND(OR($B57=7,$B57=8),$L57=OFFSET($L57,-1,0)),OFFSET(Q57,-1,0),
    VLOOKUP($L57,$AM:$AZ,MATCH($AW$1,$AM$1:$AZ$1,0),0)+INT($I57*(VLOOKUP($L57,$AM:$AZ,MATCH($AX$1,$AM$1:$AZ$1,0),0)-VLOOKUP($L57,$AM:$AZ,MATCH($AW$1,$AM$1:$AZ$1,0),0)))),
IF($L57="지정 캐릭터 PP",
  IF(AND(OR($B57=7,$B57=8),$L57=OFFSET($L57,-1,0)),OFFSET(Q57,-1,0),
    INT($N57*(VLOOKUP($L57,$AM:$AZ,MATCH($AX$1,$AM$1:$AZ$1,0),0)+$I57*(VLOOKUP($L57,$AM:$AZ,MATCH($AY$1,$AM$1:$AZ$1,0),0)-VLOOKUP($L57,$AM:$AZ,MATCH($AX$1,$AM$1:$AZ$1,0),0))))),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4"/>
        <v>0</v>
      </c>
      <c r="Z57" t="str">
        <f ca="1">IF(ISBLANK(AA57),"",
VLOOKUP(AA57,OFFSET(INDIRECT("$A:$B"),0,MATCH(AA$1&amp;"_Verify",INDIRECT("$1:$1"),0)-1),2,0)
)</f>
        <v/>
      </c>
      <c r="AG57" t="str">
        <f>IF(ISBLANK($AA57),"",
IF(AND($B57&gt;=VLOOKUP($AA57,$AM:$AP,3,0),$B57&lt;=VLOOKUP($AA57,$AM:$AP,4,0)),"","슬롯타입이상"))</f>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v>
      </c>
      <c r="AK57" t="str">
        <f ca="1">IF(AI57&lt;&gt;1,"",
"{"""&amp;A$1&amp;""":"&amp;A57
&amp;","""&amp;B$1&amp;""":"&amp;B57
&amp;IF(LEN(Z57)=0,"",","""&amp;Z$1&amp;""":"""&amp;Z57&amp;"""")
&amp;IF(LEN(AB57)=0,"",","""&amp;AB$1&amp;""":"""&amp;AB57&amp;"""")
&amp;IF(LEN(AC57)=0,"",","""&amp;AC$1&amp;""":"&amp;AC57)
&amp;IF(LEN(AD57)=0,"",","""&amp;AD$1&amp;""":"""&amp;AD57&amp;"""")
&amp;IF(LEN(AE57)=0,"",","""&amp;AE$1&amp;""":"&amp;AE57)
&amp;IF(LEN(AF57)=0,"",","""&amp;AF$1&amp;""":"&amp;AF57)&amp;"}")</f>
        <v>{"dy":8,"sl":6}</v>
      </c>
      <c r="BJ57">
        <f ca="1">IF(VLOOKUP($BM57,[1]EquipTable!$1:$1048576,MATCH("업데이트순번",[1]EquipTable!$1:$1,0),0)&lt;=$BK$1,1,0)
*IF(MID(BM57,7,1)="4",0.1,1)</f>
        <v>1</v>
      </c>
      <c r="BK57">
        <f t="shared" ca="1" si="6"/>
        <v>1.3550135501355014E-2</v>
      </c>
      <c r="BL57">
        <f t="shared" ca="1" si="7"/>
        <v>0.48509485094850974</v>
      </c>
      <c r="BM57" t="str">
        <f ca="1">OFFSET([1]EquipTable!$A$1,ROW()-1,0)</f>
        <v>Equip4102</v>
      </c>
    </row>
    <row r="58" spans="1:65">
      <c r="A58">
        <v>9</v>
      </c>
      <c r="B58">
        <v>0</v>
      </c>
      <c r="C58">
        <f t="shared" si="0"/>
        <v>0</v>
      </c>
      <c r="D58">
        <f t="shared" ca="1" si="3"/>
        <v>0.8680304303263946</v>
      </c>
      <c r="E58">
        <f t="shared" ca="1" si="3"/>
        <v>0.11465006209614437</v>
      </c>
      <c r="F58">
        <f t="shared" ca="1" si="1"/>
        <v>0.99076045955476488</v>
      </c>
      <c r="G58">
        <f t="shared" ca="1" si="1"/>
        <v>0.16001436962808646</v>
      </c>
      <c r="H58">
        <f t="shared" ca="1" si="1"/>
        <v>0.14627774413986139</v>
      </c>
      <c r="I58">
        <f t="shared" ca="1" si="1"/>
        <v>0.20245549579191746</v>
      </c>
      <c r="L58" t="str">
        <f ca="1">IF(LEN(J58)&lt;&gt;0,J58,VLOOKUP(D58+$B58,$BG:$BH,MATCH($BH$1,$BG$1:$BH$1,0),1))</f>
        <v>지정 장비</v>
      </c>
      <c r="M58" t="str">
        <f ca="1">IF(LEN(K58)&lt;&gt;0,
  IF(LEN($J58)=0,"두 칸 모두 입력",
  IF($J58="지정 장비",K58,INDEX($BR:$BR,MATCH(K58,$BS:$BS,0)))),
IF($L58="삭제","삭제",
IF($L58="지정 장비",VLOOKUP($E58,$BL:$BM,MATCH($BM$1,$BL$1:$BM$1,0),1),
IF(OR($L58="캐릭터 상자 일반등급",$L58="캐릭터 상자 영웅등급"),"삭제",
IF(OR($L58="지정 캐릭터",$L58="지정 캐릭터 PP",$L58="지정 캐릭터 LBP1",$L58="지정 캐릭터 LBP2",$L58="지정 캐릭터 LBP3"),
  IF(AND(OR($B58=7,$B58=8),$L58=OFFSET($L58,-1,0)),OFFSET(M58,-1,0),VLOOKUP($E58,$BQ:$BR,MATCH($BR$1,$BQ$1:$BR$1,0),1)),
IF(OR($L58="안 지정 캐릭터 영웅등급",$L58="안 지정 캐릭터 PP 일반등급",$L58="안 지정 캐릭터 PP 영웅등급"),
  IF(AND(OR($B58=7,$B58=8),$L58=OFFSET($L58,-1,0)),OFFSET(M58,-1,0),INT($E58*100000)),
"그외없음"))))))</f>
        <v>Equip1001</v>
      </c>
      <c r="N58">
        <f ca="1">IF($L58="삭제","삭제",
IF(OR($L58="지정 장비",$L58="캐릭터 상자 일반등급",$L58="캐릭터 상자 영웅등급",$L58="지정 캐릭터",$L58="지정 캐릭터 LBP1",$L58="지정 캐릭터 LBP2",$L58="지정 캐릭터 LBP3",$L58="안 지정 캐릭터 영웅등급"),1,
IF($L58="지정 캐릭터 PP",
  IF(AND(OR($B58=7,$B58=8),$L58=OFFSET($L58,-1,0)),OFFSET(N58,-1,0),
    VLOOKUP($L58,$AM:$AY,MATCH($AU$1,$AM$1:$AY$1,0),0)+INT($E58*(VLOOKUP($L58,$AM:$AY,MATCH($AV$1,$AM$1:$AY$1,0),0)-VLOOKUP($L58,$AM:$AY,MATCH($AU$1,$AM$1:$AY$1,0),0)))),
IF(OR($L58="안 지정 캐릭터 PP 일반등급",$L58="안 지정 캐릭터 PP 영웅등급"),
  IF(AND(OR($B58=7,$B58=8),$L58=OFFSET($L58,-1,0)),OFFSET(N58,-1,0),
    VLOOKUP($L58,$AM:$AY,MATCH($AU$1,$AM$1:$AY$1,0),0)+INT($E58*(VLOOKUP($L58,$AM:$AY,MATCH($AV$1,$AM$1:$AY$1,0),0)-VLOOKUP($L58,$AM:$AY,MATCH($AU$1,$AM$1:$AY$1,0),0)))),
"그외없음"))))</f>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GO</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
IF($L58="안 지정 캐릭터 영웅등급",
  IF(AND(OR($B58=7,$B58=8),$L58=OFFSET($L58,-1,0)),OFFSET(P58,-1,0),
    VLOOKUP($L58,$AM:$AZ,MATCH($AY$1,$AM$1:$AZ$1,0),0)+INT($H58*(VLOOKUP($L58,$AM:$AZ,MATCH($AZ$1,$AM$1:$AZ$1,0),0)-VLOOKUP($L58,$AM:$AZ,MATCH($AY$1,$AM$1:$AZ$1,0),0)))),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
    ROUNDDOWN(VLOOKUP($M58,[1]EquipTable!$1:$1048576,MATCH("표준 GO pr Min",[1]EquipTable!$1:$1,0),0)+INT($I58*(VLOOKUP($M58,[1]EquipTable!$1:$1048576,MATCH("표준 GO pr Max",[1]EquipTable!$1:$1,0),0)-VLOOKUP($M58,[1]EquipTable!$1:$1048576,MATCH("표준 GO pr Min",[1]EquipTable!$1:$1,0),0))),-2)),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
IF($L58="안 지정 캐릭터 영웅등급",
  IF(AND(OR($B58=7,$B58=8),$L58=OFFSET($L58,-1,0)),OFFSET(Q58,-1,0),
    VLOOKUP($L58,$AM:$AZ,MATCH($AW$1,$AM$1:$AZ$1,0),0)+INT($I58*(VLOOKUP($L58,$AM:$AZ,MATCH($AX$1,$AM$1:$AZ$1,0),0)-VLOOKUP($L58,$AM:$AZ,MATCH($AW$1,$AM$1:$AZ$1,0),0)))),
IF($L58="지정 캐릭터 PP",
  IF(AND(OR($B58=7,$B58=8),$L58=OFFSET($L58,-1,0)),OFFSET(Q58,-1,0),
    INT($N58*(VLOOKUP($L58,$AM:$AZ,MATCH($AX$1,$AM$1:$AZ$1,0),0)+$I58*(VLOOKUP($L58,$AM:$AZ,MATCH($AY$1,$AM$1:$AZ$1,0),0)-VLOOKUP($L58,$AM:$AZ,MATCH($AX$1,$AM$1:$AZ$1,0),0))))),
IF(OR($L58="안 지정 캐릭터 PP 일반등급",$L58="안 지정 캐릭터 PP 영웅등급"),
  IF(AND(OR($B58=7,$B58=8),$L58=OFFSET($L58,-1,0)),OFFSET(Q58,-1,0),
    $N58*VLOOKUP($L58,$AM:$AZ,MATCH($AW$1,$AM$1:$AZ$1,0),0)),
"그외없음")))))))</f>
        <v>4100</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4"/>
        <v>0</v>
      </c>
      <c r="T58" t="s">
        <v>93</v>
      </c>
      <c r="U58" t="s">
        <v>126</v>
      </c>
      <c r="V58">
        <v>1</v>
      </c>
      <c r="W58" t="s">
        <v>145</v>
      </c>
      <c r="Y58">
        <v>12200</v>
      </c>
      <c r="Z58" t="str">
        <f ca="1">IF(ISBLANK(AA58),"",
VLOOKUP(AA58,OFFSET(INDIRECT("$A:$B"),0,MATCH(AA$1&amp;"_Verify",INDIRECT("$1:$1"),0)-1),2,0)
)</f>
        <v>fe</v>
      </c>
      <c r="AA58" t="s">
        <v>93</v>
      </c>
      <c r="AB58" t="s">
        <v>126</v>
      </c>
      <c r="AC58">
        <v>1</v>
      </c>
      <c r="AD58" t="s">
        <v>145</v>
      </c>
      <c r="AF58">
        <v>12200</v>
      </c>
      <c r="AG58" t="str">
        <f>IF(ISBLANK($AA58),"",
IF(AND($B58&gt;=VLOOKUP($AA58,$AM:$AP,3,0),$B58&lt;=VLOOKUP($AA58,$AM:$AP,4,0)),"","슬롯타입이상"))</f>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라이플 모델 2048</v>
      </c>
      <c r="AI58">
        <v>1</v>
      </c>
      <c r="AJ58"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v>
      </c>
      <c r="AK58" t="str">
        <f ca="1">IF(AI58&lt;&gt;1,"",
"{"""&amp;A$1&amp;""":"&amp;A58
&amp;","""&amp;B$1&amp;""":"&amp;B58
&amp;IF(LEN(Z58)=0,"",","""&amp;Z$1&amp;""":"""&amp;Z58&amp;"""")
&amp;IF(LEN(AB58)=0,"",","""&amp;AB$1&amp;""":"""&amp;AB58&amp;"""")
&amp;IF(LEN(AC58)=0,"",","""&amp;AC$1&amp;""":"&amp;AC58)
&amp;IF(LEN(AD58)=0,"",","""&amp;AD$1&amp;""":"""&amp;AD58&amp;"""")
&amp;IF(LEN(AE58)=0,"",","""&amp;AE$1&amp;""":"&amp;AE58)
&amp;IF(LEN(AF58)=0,"",","""&amp;AF$1&amp;""":"&amp;AF58)&amp;"}")</f>
        <v>{"dy":9,"sl":0,"tp":"fe","vl":"Equip6101","cn":1,"pt":"GO","pr":12200}</v>
      </c>
      <c r="BJ58">
        <f ca="1">IF(VLOOKUP($BM58,[1]EquipTable!$1:$1048576,MATCH("업데이트순번",[1]EquipTable!$1:$1,0),0)&lt;=$BK$1,1,0)
*IF(MID(BM58,7,1)="4",0.1,1)</f>
        <v>1</v>
      </c>
      <c r="BK58">
        <f t="shared" ca="1" si="6"/>
        <v>1.3550135501355014E-2</v>
      </c>
      <c r="BL58">
        <f t="shared" ca="1" si="7"/>
        <v>0.49864498644986477</v>
      </c>
      <c r="BM58" t="str">
        <f ca="1">OFFSET([1]EquipTable!$A$1,ROW()-1,0)</f>
        <v>Equip4201</v>
      </c>
    </row>
    <row r="59" spans="1:65">
      <c r="A59">
        <v>9</v>
      </c>
      <c r="B59">
        <v>1</v>
      </c>
      <c r="C59">
        <f t="shared" si="0"/>
        <v>0</v>
      </c>
      <c r="D59">
        <f t="shared" ca="1" si="3"/>
        <v>0.6708435068064923</v>
      </c>
      <c r="E59">
        <f t="shared" ca="1" si="3"/>
        <v>0.61542882586555714</v>
      </c>
      <c r="F59">
        <f t="shared" ca="1" si="1"/>
        <v>0.37894350520840303</v>
      </c>
      <c r="G59">
        <f t="shared" ca="1" si="1"/>
        <v>0.71636758581513604</v>
      </c>
      <c r="H59">
        <f t="shared" ca="1" si="1"/>
        <v>0.1926079987911814</v>
      </c>
      <c r="I59">
        <f t="shared" ca="1" si="1"/>
        <v>0.36723021866259276</v>
      </c>
      <c r="L59" t="str">
        <f ca="1">IF(LEN(J59)&lt;&gt;0,J59,VLOOKUP(D59+$B59,$BG:$BH,MATCH($BH$1,$BG$1:$BH$1,0),1))</f>
        <v>지정 장비</v>
      </c>
      <c r="M59" t="str">
        <f ca="1">IF(LEN(K59)&lt;&gt;0,
  IF(LEN($J59)=0,"두 칸 모두 입력",
  IF($J59="지정 장비",K59,INDEX($BR:$BR,MATCH(K59,$BS:$BS,0)))),
IF($L59="삭제","삭제",
IF($L59="지정 장비",VLOOKUP($E59,$BL:$BM,MATCH($BM$1,$BL$1:$BM$1,0),1),
IF(OR($L59="캐릭터 상자 일반등급",$L59="캐릭터 상자 영웅등급"),"삭제",
IF(OR($L59="지정 캐릭터",$L59="지정 캐릭터 PP",$L59="지정 캐릭터 LBP1",$L59="지정 캐릭터 LBP2",$L59="지정 캐릭터 LBP3"),
  IF(AND(OR($B59=7,$B59=8),$L59=OFFSET($L59,-1,0)),OFFSET(M59,-1,0),VLOOKUP($E59,$BQ:$BR,MATCH($BR$1,$BQ$1:$BR$1,0),1)),
IF(OR($L59="안 지정 캐릭터 영웅등급",$L59="안 지정 캐릭터 PP 일반등급",$L59="안 지정 캐릭터 PP 영웅등급"),
  IF(AND(OR($B59=7,$B59=8),$L59=OFFSET($L59,-1,0)),OFFSET(M59,-1,0),INT($E59*100000)),
"그외없음"))))))</f>
        <v>Equip5201</v>
      </c>
      <c r="N59">
        <f ca="1">IF($L59="삭제","삭제",
IF(OR($L59="지정 장비",$L59="캐릭터 상자 일반등급",$L59="캐릭터 상자 영웅등급",$L59="지정 캐릭터",$L59="지정 캐릭터 LBP1",$L59="지정 캐릭터 LBP2",$L59="지정 캐릭터 LBP3",$L59="안 지정 캐릭터 영웅등급"),1,
IF($L59="지정 캐릭터 PP",
  IF(AND(OR($B59=7,$B59=8),$L59=OFFSET($L59,-1,0)),OFFSET(N59,-1,0),
    VLOOKUP($L59,$AM:$AY,MATCH($AU$1,$AM$1:$AY$1,0),0)+INT($E59*(VLOOKUP($L59,$AM:$AY,MATCH($AV$1,$AM$1:$AY$1,0),0)-VLOOKUP($L59,$AM:$AY,MATCH($AU$1,$AM$1:$AY$1,0),0)))),
IF(OR($L59="안 지정 캐릭터 PP 일반등급",$L59="안 지정 캐릭터 PP 영웅등급"),
  IF(AND(OR($B59=7,$B59=8),$L59=OFFSET($L59,-1,0)),OFFSET(N59,-1,0),
    VLOOKUP($L59,$AM:$AY,MATCH($AU$1,$AM$1:$AY$1,0),0)+INT($E59*(VLOOKUP($L59,$AM:$AY,MATCH($AV$1,$AM$1:$AY$1,0),0)-VLOOKUP($L59,$AM:$AY,MATCH($AU$1,$AM$1:$AY$1,0),0)))),
"그외없음"))))</f>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
IF($L59="안 지정 캐릭터 영웅등급",
  IF(AND(OR($B59=7,$B59=8),$L59=OFFSET($L59,-1,0)),OFFSET(P59,-1,0),
    VLOOKUP($L59,$AM:$AZ,MATCH($AY$1,$AM$1:$AZ$1,0),0)+INT($H59*(VLOOKUP($L59,$AM:$AZ,MATCH($AZ$1,$AM$1:$AZ$1,0),0)-VLOOKUP($L59,$AM:$AZ,MATCH($AY$1,$AM$1:$AZ$1,0),0)))),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
    ROUNDDOWN(VLOOKUP($M59,[1]EquipTable!$1:$1048576,MATCH("표준 GO pr Min",[1]EquipTable!$1:$1,0),0)+INT($I59*(VLOOKUP($M59,[1]EquipTable!$1:$1048576,MATCH("표준 GO pr Max",[1]EquipTable!$1:$1,0),0)-VLOOKUP($M59,[1]EquipTable!$1:$1048576,MATCH("표준 GO pr Min",[1]EquipTable!$1:$1,0),0))),-2)),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
IF($L59="안 지정 캐릭터 영웅등급",
  IF(AND(OR($B59=7,$B59=8),$L59=OFFSET($L59,-1,0)),OFFSET(Q59,-1,0),
    VLOOKUP($L59,$AM:$AZ,MATCH($AW$1,$AM$1:$AZ$1,0),0)+INT($I59*(VLOOKUP($L59,$AM:$AZ,MATCH($AX$1,$AM$1:$AZ$1,0),0)-VLOOKUP($L59,$AM:$AZ,MATCH($AW$1,$AM$1:$AZ$1,0),0)))),
IF($L59="지정 캐릭터 PP",
  IF(AND(OR($B59=7,$B59=8),$L59=OFFSET($L59,-1,0)),OFFSET(Q59,-1,0),
    INT($N59*(VLOOKUP($L59,$AM:$AZ,MATCH($AX$1,$AM$1:$AZ$1,0),0)+$I59*(VLOOKUP($L59,$AM:$AZ,MATCH($AY$1,$AM$1:$AZ$1,0),0)-VLOOKUP($L59,$AM:$AZ,MATCH($AX$1,$AM$1:$AZ$1,0),0))))),
IF(OR($L59="안 지정 캐릭터 PP 일반등급",$L59="안 지정 캐릭터 PP 영웅등급"),
  IF(AND(OR($B59=7,$B59=8),$L59=OFFSET($L59,-1,0)),OFFSET(Q59,-1,0),
    $N59*VLOOKUP($L59,$AM:$AZ,MATCH($AW$1,$AM$1:$AZ$1,0),0)),
"그외없음")))))))</f>
        <v>38600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4"/>
        <v>0</v>
      </c>
      <c r="T59" t="s">
        <v>93</v>
      </c>
      <c r="U59" t="s">
        <v>226</v>
      </c>
      <c r="V59">
        <v>1</v>
      </c>
      <c r="W59" t="s">
        <v>145</v>
      </c>
      <c r="Y59">
        <v>13100</v>
      </c>
      <c r="Z59" t="str">
        <f ca="1">IF(ISBLANK(AA59),"",
VLOOKUP(AA59,OFFSET(INDIRECT("$A:$B"),0,MATCH(AA$1&amp;"_Verify",INDIRECT("$1:$1"),0)-1),2,0)
)</f>
        <v>fe</v>
      </c>
      <c r="AA59" t="s">
        <v>93</v>
      </c>
      <c r="AB59" t="s">
        <v>226</v>
      </c>
      <c r="AC59">
        <v>1</v>
      </c>
      <c r="AD59" t="s">
        <v>145</v>
      </c>
      <c r="AF59">
        <v>13100</v>
      </c>
      <c r="AG59" t="str">
        <f>IF(ISBLANK($AA59),"",
IF(AND($B59&gt;=VLOOKUP($AA59,$AM:$AP,3,0),$B59&lt;=VLOOKUP($AA59,$AM:$AP,4,0)),"","슬롯타입이상"))</f>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고대인의 블레이드</v>
      </c>
      <c r="AI59">
        <v>1</v>
      </c>
      <c r="AJ59"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v>
      </c>
      <c r="AK59" t="str">
        <f ca="1">IF(AI59&lt;&gt;1,"",
"{"""&amp;A$1&amp;""":"&amp;A59
&amp;","""&amp;B$1&amp;""":"&amp;B59
&amp;IF(LEN(Z59)=0,"",","""&amp;Z$1&amp;""":"""&amp;Z59&amp;"""")
&amp;IF(LEN(AB59)=0,"",","""&amp;AB$1&amp;""":"""&amp;AB59&amp;"""")
&amp;IF(LEN(AC59)=0,"",","""&amp;AC$1&amp;""":"&amp;AC59)
&amp;IF(LEN(AD59)=0,"",","""&amp;AD$1&amp;""":"""&amp;AD59&amp;"""")
&amp;IF(LEN(AE59)=0,"",","""&amp;AE$1&amp;""":"&amp;AE59)
&amp;IF(LEN(AF59)=0,"",","""&amp;AF$1&amp;""":"&amp;AF59)&amp;"}")</f>
        <v>{"dy":9,"sl":1,"tp":"fe","vl":"Equip8102","cn":1,"pt":"GO","pr":13100}</v>
      </c>
      <c r="BJ59">
        <f ca="1">IF(VLOOKUP($BM59,[1]EquipTable!$1:$1048576,MATCH("업데이트순번",[1]EquipTable!$1:$1,0),0)&lt;=$BK$1,1,0)
*IF(MID(BM59,7,1)="4",0.1,1)</f>
        <v>1</v>
      </c>
      <c r="BK59">
        <f t="shared" ca="1" si="6"/>
        <v>1.3550135501355014E-2</v>
      </c>
      <c r="BL59">
        <f t="shared" ca="1" si="7"/>
        <v>0.51219512195121975</v>
      </c>
      <c r="BM59" t="str">
        <f ca="1">OFFSET([1]EquipTable!$A$1,ROW()-1,0)</f>
        <v>Equip4202</v>
      </c>
    </row>
    <row r="60" spans="1:65">
      <c r="A60">
        <v>9</v>
      </c>
      <c r="B60">
        <v>2</v>
      </c>
      <c r="C60">
        <f t="shared" si="0"/>
        <v>0</v>
      </c>
      <c r="D60">
        <f t="shared" ca="1" si="3"/>
        <v>0.90736035220913991</v>
      </c>
      <c r="E60">
        <f t="shared" ca="1" si="3"/>
        <v>0.48858195395714232</v>
      </c>
      <c r="F60">
        <f t="shared" ca="1" si="1"/>
        <v>0.64114184683751263</v>
      </c>
      <c r="G60">
        <f t="shared" ca="1" si="1"/>
        <v>0.33882840720079721</v>
      </c>
      <c r="H60">
        <f t="shared" ca="1" si="1"/>
        <v>0.30880076697143188</v>
      </c>
      <c r="I60">
        <f t="shared" ca="1" si="1"/>
        <v>0.6889677719750168</v>
      </c>
      <c r="L60" t="str">
        <f ca="1">IF(LEN(J60)&lt;&gt;0,J60,VLOOKUP(D60+$B60,$BG:$BH,MATCH($BH$1,$BG$1:$BH$1,0),1))</f>
        <v>안 지정 캐릭터 PP 영웅등급</v>
      </c>
      <c r="M60">
        <f ca="1">IF(LEN(K60)&lt;&gt;0,
  IF(LEN($J60)=0,"두 칸 모두 입력",
  IF($J60="지정 장비",K60,INDEX($BR:$BR,MATCH(K60,$BS:$BS,0)))),
IF($L60="삭제","삭제",
IF($L60="지정 장비",VLOOKUP($E60,$BL:$BM,MATCH($BM$1,$BL$1:$BM$1,0),1),
IF(OR($L60="캐릭터 상자 일반등급",$L60="캐릭터 상자 영웅등급"),"삭제",
IF(OR($L60="지정 캐릭터",$L60="지정 캐릭터 PP",$L60="지정 캐릭터 LBP1",$L60="지정 캐릭터 LBP2",$L60="지정 캐릭터 LBP3"),
  IF(AND(OR($B60=7,$B60=8),$L60=OFFSET($L60,-1,0)),OFFSET(M60,-1,0),VLOOKUP($E60,$BQ:$BR,MATCH($BR$1,$BQ$1:$BR$1,0),1)),
IF(OR($L60="안 지정 캐릭터 영웅등급",$L60="안 지정 캐릭터 PP 일반등급",$L60="안 지정 캐릭터 PP 영웅등급"),
  IF(AND(OR($B60=7,$B60=8),$L60=OFFSET($L60,-1,0)),OFFSET(M60,-1,0),INT($E60*100000)),
"그외없음"))))))</f>
        <v>48858</v>
      </c>
      <c r="N60">
        <f ca="1">IF($L60="삭제","삭제",
IF(OR($L60="지정 장비",$L60="캐릭터 상자 일반등급",$L60="캐릭터 상자 영웅등급",$L60="지정 캐릭터",$L60="지정 캐릭터 LBP1",$L60="지정 캐릭터 LBP2",$L60="지정 캐릭터 LBP3",$L60="안 지정 캐릭터 영웅등급"),1,
IF($L60="지정 캐릭터 PP",
  IF(AND(OR($B60=7,$B60=8),$L60=OFFSET($L60,-1,0)),OFFSET(N60,-1,0),
    VLOOKUP($L60,$AM:$AY,MATCH($AU$1,$AM$1:$AY$1,0),0)+INT($E60*(VLOOKUP($L60,$AM:$AY,MATCH($AV$1,$AM$1:$AY$1,0),0)-VLOOKUP($L60,$AM:$AY,MATCH($AU$1,$AM$1:$AY$1,0),0)))),
IF(OR($L60="안 지정 캐릭터 PP 일반등급",$L60="안 지정 캐릭터 PP 영웅등급"),
  IF(AND(OR($B60=7,$B60=8),$L60=OFFSET($L60,-1,0)),OFFSET(N60,-1,0),
    VLOOKUP($L60,$AM:$AY,MATCH($AU$1,$AM$1:$AY$1,0),0)+INT($E60*(VLOOKUP($L60,$AM:$AY,MATCH($AV$1,$AM$1:$AY$1,0),0)-VLOOKUP($L60,$AM:$AY,MATCH($AU$1,$AM$1:$AY$1,0),0)))),
"그외없음"))))</f>
        <v>19</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
IF($L60="안 지정 캐릭터 영웅등급",
  IF(AND(OR($B60=7,$B60=8),$L60=OFFSET($L60,-1,0)),OFFSET(P60,-1,0),
    VLOOKUP($L60,$AM:$AZ,MATCH($AY$1,$AM$1:$AZ$1,0),0)+INT($H60*(VLOOKUP($L60,$AM:$AZ,MATCH($AZ$1,$AM$1:$AZ$1,0),0)-VLOOKUP($L60,$AM:$AZ,MATCH($AY$1,$AM$1:$AZ$1,0),0)))),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
    ROUNDDOWN(VLOOKUP($M60,[1]EquipTable!$1:$1048576,MATCH("표준 GO pr Min",[1]EquipTable!$1:$1,0),0)+INT($I60*(VLOOKUP($M60,[1]EquipTable!$1:$1048576,MATCH("표준 GO pr Max",[1]EquipTable!$1:$1,0),0)-VLOOKUP($M60,[1]EquipTable!$1:$1048576,MATCH("표준 GO pr Min",[1]EquipTable!$1:$1,0),0))),-2)),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
IF($L60="안 지정 캐릭터 영웅등급",
  IF(AND(OR($B60=7,$B60=8),$L60=OFFSET($L60,-1,0)),OFFSET(Q60,-1,0),
    VLOOKUP($L60,$AM:$AZ,MATCH($AW$1,$AM$1:$AZ$1,0),0)+INT($I60*(VLOOKUP($L60,$AM:$AZ,MATCH($AX$1,$AM$1:$AZ$1,0),0)-VLOOKUP($L60,$AM:$AZ,MATCH($AW$1,$AM$1:$AZ$1,0),0)))),
IF($L60="지정 캐릭터 PP",
  IF(AND(OR($B60=7,$B60=8),$L60=OFFSET($L60,-1,0)),OFFSET(Q60,-1,0),
    INT($N60*(VLOOKUP($L60,$AM:$AZ,MATCH($AX$1,$AM$1:$AZ$1,0),0)+$I60*(VLOOKUP($L60,$AM:$AZ,MATCH($AY$1,$AM$1:$AZ$1,0),0)-VLOOKUP($L60,$AM:$AZ,MATCH($AX$1,$AM$1:$AZ$1,0),0))))),
IF(OR($L60="안 지정 캐릭터 PP 일반등급",$L60="안 지정 캐릭터 PP 영웅등급"),
  IF(AND(OR($B60=7,$B60=8),$L60=OFFSET($L60,-1,0)),OFFSET(Q60,-1,0),
    $N60*VLOOKUP($L60,$AM:$AZ,MATCH($AW$1,$AM$1:$AZ$1,0),0)),
"그외없음")))))))</f>
        <v>1900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4"/>
        <v>0</v>
      </c>
      <c r="T60" t="s">
        <v>102</v>
      </c>
      <c r="U60">
        <v>53195</v>
      </c>
      <c r="V60">
        <v>20</v>
      </c>
      <c r="W60" t="s">
        <v>145</v>
      </c>
      <c r="Y60">
        <v>2000</v>
      </c>
      <c r="Z60" t="str">
        <f ca="1">IF(ISBLANK(AA60),"",
VLOOKUP(AA60,OFFSET(INDIRECT("$A:$B"),0,MATCH(AA$1&amp;"_Verify",INDIRECT("$1:$1"),0)-1),2,0)
)</f>
        <v>uph</v>
      </c>
      <c r="AA60" t="s">
        <v>102</v>
      </c>
      <c r="AB60">
        <v>53195</v>
      </c>
      <c r="AC60">
        <v>20</v>
      </c>
      <c r="AD60" t="s">
        <v>145</v>
      </c>
      <c r="AF60">
        <v>2000</v>
      </c>
      <c r="AG60" t="str">
        <f>IF(ISBLANK($AA60),"",
IF(AND($B60&gt;=VLOOKUP($AA60,$AM:$AP,3,0),$B60&lt;=VLOOKUP($AA60,$AM:$AP,4,0)),"","슬롯타입이상"))</f>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v>
      </c>
      <c r="AK60" t="str">
        <f ca="1">IF(AI60&lt;&gt;1,"",
"{"""&amp;A$1&amp;""":"&amp;A60
&amp;","""&amp;B$1&amp;""":"&amp;B60
&amp;IF(LEN(Z60)=0,"",","""&amp;Z$1&amp;""":"""&amp;Z60&amp;"""")
&amp;IF(LEN(AB60)=0,"",","""&amp;AB$1&amp;""":"""&amp;AB60&amp;"""")
&amp;IF(LEN(AC60)=0,"",","""&amp;AC$1&amp;""":"&amp;AC60)
&amp;IF(LEN(AD60)=0,"",","""&amp;AD$1&amp;""":"""&amp;AD60&amp;"""")
&amp;IF(LEN(AE60)=0,"",","""&amp;AE$1&amp;""":"&amp;AE60)
&amp;IF(LEN(AF60)=0,"",","""&amp;AF$1&amp;""":"&amp;AF60)&amp;"}")</f>
        <v>{"dy":9,"sl":2,"tp":"uph","vl":"53195","cn":20,"pt":"GO","pr":2000}</v>
      </c>
      <c r="BJ60">
        <f ca="1">IF(VLOOKUP($BM60,[1]EquipTable!$1:$1048576,MATCH("업데이트순번",[1]EquipTable!$1:$1,0),0)&lt;=$BK$1,1,0)
*IF(MID(BM60,7,1)="4",0.1,1)</f>
        <v>1</v>
      </c>
      <c r="BK60">
        <f t="shared" ca="1" si="6"/>
        <v>1.3550135501355014E-2</v>
      </c>
      <c r="BL60">
        <f t="shared" ca="1" si="7"/>
        <v>0.52574525745257472</v>
      </c>
      <c r="BM60" t="str">
        <f ca="1">OFFSET([1]EquipTable!$A$1,ROW()-1,0)</f>
        <v>Equip4301</v>
      </c>
    </row>
    <row r="61" spans="1:65">
      <c r="A61">
        <v>9</v>
      </c>
      <c r="B61">
        <v>3</v>
      </c>
      <c r="C61">
        <f t="shared" si="0"/>
        <v>0</v>
      </c>
      <c r="D61">
        <f t="shared" ca="1" si="3"/>
        <v>0.9784319924164232</v>
      </c>
      <c r="E61">
        <f t="shared" ca="1" si="3"/>
        <v>0.93290043490242758</v>
      </c>
      <c r="F61">
        <f t="shared" ca="1" si="1"/>
        <v>0.87983944130716052</v>
      </c>
      <c r="G61">
        <f t="shared" ca="1" si="1"/>
        <v>0.22486309857994968</v>
      </c>
      <c r="H61">
        <f t="shared" ca="1" si="1"/>
        <v>0.49809687091170129</v>
      </c>
      <c r="I61">
        <f t="shared" ca="1" si="1"/>
        <v>0.43079583363308815</v>
      </c>
      <c r="L61" t="str">
        <f ca="1">IF(LEN(J61)&lt;&gt;0,J61,VLOOKUP(D61+$B61,$BG:$BH,MATCH($BH$1,$BG$1:$BH$1,0),1))</f>
        <v>안 지정 캐릭터 PP 일반등급</v>
      </c>
      <c r="M61">
        <f ca="1">IF(LEN(K61)&lt;&gt;0,
  IF(LEN($J61)=0,"두 칸 모두 입력",
  IF($J61="지정 장비",K61,INDEX($BR:$BR,MATCH(K61,$BS:$BS,0)))),
IF($L61="삭제","삭제",
IF($L61="지정 장비",VLOOKUP($E61,$BL:$BM,MATCH($BM$1,$BL$1:$BM$1,0),1),
IF(OR($L61="캐릭터 상자 일반등급",$L61="캐릭터 상자 영웅등급"),"삭제",
IF(OR($L61="지정 캐릭터",$L61="지정 캐릭터 PP",$L61="지정 캐릭터 LBP1",$L61="지정 캐릭터 LBP2",$L61="지정 캐릭터 LBP3"),
  IF(AND(OR($B61=7,$B61=8),$L61=OFFSET($L61,-1,0)),OFFSET(M61,-1,0),VLOOKUP($E61,$BQ:$BR,MATCH($BR$1,$BQ$1:$BR$1,0),1)),
IF(OR($L61="안 지정 캐릭터 영웅등급",$L61="안 지정 캐릭터 PP 일반등급",$L61="안 지정 캐릭터 PP 영웅등급"),
  IF(AND(OR($B61=7,$B61=8),$L61=OFFSET($L61,-1,0)),OFFSET(M61,-1,0),INT($E61*100000)),
"그외없음"))))))</f>
        <v>93290</v>
      </c>
      <c r="N61">
        <f ca="1">IF($L61="삭제","삭제",
IF(OR($L61="지정 장비",$L61="캐릭터 상자 일반등급",$L61="캐릭터 상자 영웅등급",$L61="지정 캐릭터",$L61="지정 캐릭터 LBP1",$L61="지정 캐릭터 LBP2",$L61="지정 캐릭터 LBP3",$L61="안 지정 캐릭터 영웅등급"),1,
IF($L61="지정 캐릭터 PP",
  IF(AND(OR($B61=7,$B61=8),$L61=OFFSET($L61,-1,0)),OFFSET(N61,-1,0),
    VLOOKUP($L61,$AM:$AY,MATCH($AU$1,$AM$1:$AY$1,0),0)+INT($E61*(VLOOKUP($L61,$AM:$AY,MATCH($AV$1,$AM$1:$AY$1,0),0)-VLOOKUP($L61,$AM:$AY,MATCH($AU$1,$AM$1:$AY$1,0),0)))),
IF(OR($L61="안 지정 캐릭터 PP 일반등급",$L61="안 지정 캐릭터 PP 영웅등급"),
  IF(AND(OR($B61=7,$B61=8),$L61=OFFSET($L61,-1,0)),OFFSET(N61,-1,0),
    VLOOKUP($L61,$AM:$AY,MATCH($AU$1,$AM$1:$AY$1,0),0)+INT($E61*(VLOOKUP($L61,$AM:$AY,MATCH($AV$1,$AM$1:$AY$1,0),0)-VLOOKUP($L61,$AM:$AY,MATCH($AU$1,$AM$1:$AY$1,0),0)))),
"그외없음"))))</f>
        <v>24</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
IF($L61="안 지정 캐릭터 영웅등급",
  IF(AND(OR($B61=7,$B61=8),$L61=OFFSET($L61,-1,0)),OFFSET(P61,-1,0),
    VLOOKUP($L61,$AM:$AZ,MATCH($AY$1,$AM$1:$AZ$1,0),0)+INT($H61*(VLOOKUP($L61,$AM:$AZ,MATCH($AZ$1,$AM$1:$AZ$1,0),0)-VLOOKUP($L61,$AM:$AZ,MATCH($AY$1,$AM$1:$AZ$1,0),0)))),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
    ROUNDDOWN(VLOOKUP($M61,[1]EquipTable!$1:$1048576,MATCH("표준 GO pr Min",[1]EquipTable!$1:$1,0),0)+INT($I61*(VLOOKUP($M61,[1]EquipTable!$1:$1048576,MATCH("표준 GO pr Max",[1]EquipTable!$1:$1,0),0)-VLOOKUP($M61,[1]EquipTable!$1:$1048576,MATCH("표준 GO pr Min",[1]EquipTable!$1:$1,0),0))),-2)),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
IF($L61="안 지정 캐릭터 영웅등급",
  IF(AND(OR($B61=7,$B61=8),$L61=OFFSET($L61,-1,0)),OFFSET(Q61,-1,0),
    VLOOKUP($L61,$AM:$AZ,MATCH($AW$1,$AM$1:$AZ$1,0),0)+INT($I61*(VLOOKUP($L61,$AM:$AZ,MATCH($AX$1,$AM$1:$AZ$1,0),0)-VLOOKUP($L61,$AM:$AZ,MATCH($AW$1,$AM$1:$AZ$1,0),0)))),
IF($L61="지정 캐릭터 PP",
  IF(AND(OR($B61=7,$B61=8),$L61=OFFSET($L61,-1,0)),OFFSET(Q61,-1,0),
    INT($N61*(VLOOKUP($L61,$AM:$AZ,MATCH($AX$1,$AM$1:$AZ$1,0),0)+$I61*(VLOOKUP($L61,$AM:$AZ,MATCH($AY$1,$AM$1:$AZ$1,0),0)-VLOOKUP($L61,$AM:$AZ,MATCH($AX$1,$AM$1:$AZ$1,0),0))))),
IF(OR($L61="안 지정 캐릭터 PP 일반등급",$L61="안 지정 캐릭터 PP 영웅등급"),
  IF(AND(OR($B61=7,$B61=8),$L61=OFFSET($L61,-1,0)),OFFSET(Q61,-1,0),
    $N61*VLOOKUP($L61,$AM:$AZ,MATCH($AW$1,$AM$1:$AZ$1,0),0)),
"그외없음")))))))</f>
        <v>2400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4"/>
        <v>0</v>
      </c>
      <c r="T61" t="s">
        <v>102</v>
      </c>
      <c r="U61">
        <v>90525</v>
      </c>
      <c r="V61">
        <v>24</v>
      </c>
      <c r="W61" t="s">
        <v>145</v>
      </c>
      <c r="Y61">
        <v>2400</v>
      </c>
      <c r="Z61" t="str">
        <f ca="1">IF(ISBLANK(AA61),"",
VLOOKUP(AA61,OFFSET(INDIRECT("$A:$B"),0,MATCH(AA$1&amp;"_Verify",INDIRECT("$1:$1"),0)-1),2,0)
)</f>
        <v>uph</v>
      </c>
      <c r="AA61" t="s">
        <v>102</v>
      </c>
      <c r="AB61">
        <v>90525</v>
      </c>
      <c r="AC61">
        <v>24</v>
      </c>
      <c r="AD61" t="s">
        <v>145</v>
      </c>
      <c r="AF61">
        <v>2400</v>
      </c>
      <c r="AG61" t="str">
        <f>IF(ISBLANK($AA61),"",
IF(AND($B61&gt;=VLOOKUP($AA61,$AM:$AP,3,0),$B61&lt;=VLOOKUP($AA61,$AM:$AP,4,0)),"","슬롯타입이상"))</f>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v>
      </c>
      <c r="AK61" t="str">
        <f ca="1">IF(AI61&lt;&gt;1,"",
"{"""&amp;A$1&amp;""":"&amp;A61
&amp;","""&amp;B$1&amp;""":"&amp;B61
&amp;IF(LEN(Z61)=0,"",","""&amp;Z$1&amp;""":"""&amp;Z61&amp;"""")
&amp;IF(LEN(AB61)=0,"",","""&amp;AB$1&amp;""":"""&amp;AB61&amp;"""")
&amp;IF(LEN(AC61)=0,"",","""&amp;AC$1&amp;""":"&amp;AC61)
&amp;IF(LEN(AD61)=0,"",","""&amp;AD$1&amp;""":"""&amp;AD61&amp;"""")
&amp;IF(LEN(AE61)=0,"",","""&amp;AE$1&amp;""":"&amp;AE61)
&amp;IF(LEN(AF61)=0,"",","""&amp;AF$1&amp;""":"&amp;AF61)&amp;"}")</f>
        <v>{"dy":9,"sl":3,"tp":"uph","vl":"90525","cn":24,"pt":"GO","pr":2400}</v>
      </c>
      <c r="BJ61">
        <f ca="1">IF(VLOOKUP($BM61,[1]EquipTable!$1:$1048576,MATCH("업데이트순번",[1]EquipTable!$1:$1,0),0)&lt;=$BK$1,1,0)
*IF(MID(BM61,7,1)="4",0.1,1)</f>
        <v>1</v>
      </c>
      <c r="BK61">
        <f t="shared" ca="1" si="6"/>
        <v>1.3550135501355014E-2</v>
      </c>
      <c r="BL61">
        <f t="shared" ca="1" si="7"/>
        <v>0.5392953929539297</v>
      </c>
      <c r="BM61" t="str">
        <f ca="1">OFFSET([1]EquipTable!$A$1,ROW()-1,0)</f>
        <v>Equip4302</v>
      </c>
    </row>
    <row r="62" spans="1:65">
      <c r="A62">
        <v>9</v>
      </c>
      <c r="B62">
        <v>4</v>
      </c>
      <c r="C62">
        <f t="shared" si="0"/>
        <v>0</v>
      </c>
      <c r="D62">
        <f t="shared" ca="1" si="3"/>
        <v>0.9784630284049175</v>
      </c>
      <c r="E62">
        <f t="shared" ca="1" si="3"/>
        <v>3.9642173337148479E-2</v>
      </c>
      <c r="F62">
        <f t="shared" ca="1" si="1"/>
        <v>0.67129133935645313</v>
      </c>
      <c r="G62">
        <f t="shared" ca="1" si="1"/>
        <v>0.50897758702521367</v>
      </c>
      <c r="H62">
        <f t="shared" ca="1" si="1"/>
        <v>0.48570575230060087</v>
      </c>
      <c r="I62">
        <f t="shared" ca="1" si="1"/>
        <v>0.9569570379235609</v>
      </c>
      <c r="L62" t="str">
        <f ca="1">IF(LEN(J62)&lt;&gt;0,J62,VLOOKUP(D62+$B62,$BG:$BH,MATCH($BH$1,$BG$1:$BH$1,0),1))</f>
        <v>안 지정 캐릭터 PP 일반등급</v>
      </c>
      <c r="M62">
        <f ca="1">IF(LEN(K62)&lt;&gt;0,
  IF(LEN($J62)=0,"두 칸 모두 입력",
  IF($J62="지정 장비",K62,INDEX($BR:$BR,MATCH(K62,$BS:$BS,0)))),
IF($L62="삭제","삭제",
IF($L62="지정 장비",VLOOKUP($E62,$BL:$BM,MATCH($BM$1,$BL$1:$BM$1,0),1),
IF(OR($L62="캐릭터 상자 일반등급",$L62="캐릭터 상자 영웅등급"),"삭제",
IF(OR($L62="지정 캐릭터",$L62="지정 캐릭터 PP",$L62="지정 캐릭터 LBP1",$L62="지정 캐릭터 LBP2",$L62="지정 캐릭터 LBP3"),
  IF(AND(OR($B62=7,$B62=8),$L62=OFFSET($L62,-1,0)),OFFSET(M62,-1,0),VLOOKUP($E62,$BQ:$BR,MATCH($BR$1,$BQ$1:$BR$1,0),1)),
IF(OR($L62="안 지정 캐릭터 영웅등급",$L62="안 지정 캐릭터 PP 일반등급",$L62="안 지정 캐릭터 PP 영웅등급"),
  IF(AND(OR($B62=7,$B62=8),$L62=OFFSET($L62,-1,0)),OFFSET(M62,-1,0),INT($E62*100000)),
"그외없음"))))))</f>
        <v>3964</v>
      </c>
      <c r="N62">
        <f ca="1">IF($L62="삭제","삭제",
IF(OR($L62="지정 장비",$L62="캐릭터 상자 일반등급",$L62="캐릭터 상자 영웅등급",$L62="지정 캐릭터",$L62="지정 캐릭터 LBP1",$L62="지정 캐릭터 LBP2",$L62="지정 캐릭터 LBP3",$L62="안 지정 캐릭터 영웅등급"),1,
IF($L62="지정 캐릭터 PP",
  IF(AND(OR($B62=7,$B62=8),$L62=OFFSET($L62,-1,0)),OFFSET(N62,-1,0),
    VLOOKUP($L62,$AM:$AY,MATCH($AU$1,$AM$1:$AY$1,0),0)+INT($E62*(VLOOKUP($L62,$AM:$AY,MATCH($AV$1,$AM$1:$AY$1,0),0)-VLOOKUP($L62,$AM:$AY,MATCH($AU$1,$AM$1:$AY$1,0),0)))),
IF(OR($L62="안 지정 캐릭터 PP 일반등급",$L62="안 지정 캐릭터 PP 영웅등급"),
  IF(AND(OR($B62=7,$B62=8),$L62=OFFSET($L62,-1,0)),OFFSET(N62,-1,0),
    VLOOKUP($L62,$AM:$AY,MATCH($AU$1,$AM$1:$AY$1,0),0)+INT($E62*(VLOOKUP($L62,$AM:$AY,MATCH($AV$1,$AM$1:$AY$1,0),0)-VLOOKUP($L62,$AM:$AY,MATCH($AU$1,$AM$1:$AY$1,0),0)))),
"그외없음"))))</f>
        <v>15</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
IF($L62="안 지정 캐릭터 영웅등급",
  IF(AND(OR($B62=7,$B62=8),$L62=OFFSET($L62,-1,0)),OFFSET(P62,-1,0),
    VLOOKUP($L62,$AM:$AZ,MATCH($AY$1,$AM$1:$AZ$1,0),0)+INT($H62*(VLOOKUP($L62,$AM:$AZ,MATCH($AZ$1,$AM$1:$AZ$1,0),0)-VLOOKUP($L62,$AM:$AZ,MATCH($AY$1,$AM$1:$AZ$1,0),0)))),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
    ROUNDDOWN(VLOOKUP($M62,[1]EquipTable!$1:$1048576,MATCH("표준 GO pr Min",[1]EquipTable!$1:$1,0),0)+INT($I62*(VLOOKUP($M62,[1]EquipTable!$1:$1048576,MATCH("표준 GO pr Max",[1]EquipTable!$1:$1,0),0)-VLOOKUP($M62,[1]EquipTable!$1:$1048576,MATCH("표준 GO pr Min",[1]EquipTable!$1:$1,0),0))),-2)),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
IF($L62="안 지정 캐릭터 영웅등급",
  IF(AND(OR($B62=7,$B62=8),$L62=OFFSET($L62,-1,0)),OFFSET(Q62,-1,0),
    VLOOKUP($L62,$AM:$AZ,MATCH($AW$1,$AM$1:$AZ$1,0),0)+INT($I62*(VLOOKUP($L62,$AM:$AZ,MATCH($AX$1,$AM$1:$AZ$1,0),0)-VLOOKUP($L62,$AM:$AZ,MATCH($AW$1,$AM$1:$AZ$1,0),0)))),
IF($L62="지정 캐릭터 PP",
  IF(AND(OR($B62=7,$B62=8),$L62=OFFSET($L62,-1,0)),OFFSET(Q62,-1,0),
    INT($N62*(VLOOKUP($L62,$AM:$AZ,MATCH($AX$1,$AM$1:$AZ$1,0),0)+$I62*(VLOOKUP($L62,$AM:$AZ,MATCH($AY$1,$AM$1:$AZ$1,0),0)-VLOOKUP($L62,$AM:$AZ,MATCH($AX$1,$AM$1:$AZ$1,0),0))))),
IF(OR($L62="안 지정 캐릭터 PP 일반등급",$L62="안 지정 캐릭터 PP 영웅등급"),
  IF(AND(OR($B62=7,$B62=8),$L62=OFFSET($L62,-1,0)),OFFSET(Q62,-1,0),
    $N62*VLOOKUP($L62,$AM:$AZ,MATCH($AW$1,$AM$1:$AZ$1,0),0)),
"그외없음")))))))</f>
        <v>1500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4"/>
        <v>0</v>
      </c>
      <c r="T62" t="s">
        <v>103</v>
      </c>
      <c r="U62">
        <v>13717</v>
      </c>
      <c r="V62">
        <v>16</v>
      </c>
      <c r="W62" t="s">
        <v>145</v>
      </c>
      <c r="Y62">
        <v>1600</v>
      </c>
      <c r="Z62" t="str">
        <f ca="1">IF(ISBLANK(AA62),"",
VLOOKUP(AA62,OFFSET(INDIRECT("$A:$B"),0,MATCH(AA$1&amp;"_Verify",INDIRECT("$1:$1"),0)-1),2,0)
)</f>
        <v>upn</v>
      </c>
      <c r="AA62" t="s">
        <v>103</v>
      </c>
      <c r="AB62">
        <v>13717</v>
      </c>
      <c r="AC62">
        <v>16</v>
      </c>
      <c r="AD62" t="s">
        <v>145</v>
      </c>
      <c r="AF62">
        <v>1600</v>
      </c>
      <c r="AG62" t="str">
        <f>IF(ISBLANK($AA62),"",
IF(AND($B62&gt;=VLOOKUP($AA62,$AM:$AP,3,0),$B62&lt;=VLOOKUP($AA62,$AM:$AP,4,0)),"","슬롯타입이상"))</f>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v>
      </c>
      <c r="AK62" t="str">
        <f ca="1">IF(AI62&lt;&gt;1,"",
"{"""&amp;A$1&amp;""":"&amp;A62
&amp;","""&amp;B$1&amp;""":"&amp;B62
&amp;IF(LEN(Z62)=0,"",","""&amp;Z$1&amp;""":"""&amp;Z62&amp;"""")
&amp;IF(LEN(AB62)=0,"",","""&amp;AB$1&amp;""":"""&amp;AB62&amp;"""")
&amp;IF(LEN(AC62)=0,"",","""&amp;AC$1&amp;""":"&amp;AC62)
&amp;IF(LEN(AD62)=0,"",","""&amp;AD$1&amp;""":"""&amp;AD62&amp;"""")
&amp;IF(LEN(AE62)=0,"",","""&amp;AE$1&amp;""":"&amp;AE62)
&amp;IF(LEN(AF62)=0,"",","""&amp;AF$1&amp;""":"&amp;AF62)&amp;"}")</f>
        <v>{"dy":9,"sl":4,"tp":"upn","vl":"13717","cn":16,"pt":"GO","pr":1600}</v>
      </c>
      <c r="BJ62">
        <f ca="1">IF(VLOOKUP($BM62,[1]EquipTable!$1:$1048576,MATCH("업데이트순번",[1]EquipTable!$1:$1,0),0)&lt;=$BK$1,1,0)
*IF(MID(BM62,7,1)="4",0.1,1)</f>
        <v>0.1</v>
      </c>
      <c r="BK62">
        <f t="shared" ca="1" si="6"/>
        <v>1.3550135501355016E-3</v>
      </c>
      <c r="BL62">
        <f t="shared" ca="1" si="7"/>
        <v>0.55284552845528467</v>
      </c>
      <c r="BM62" t="str">
        <f ca="1">OFFSET([1]EquipTable!$A$1,ROW()-1,0)</f>
        <v>Equip4401</v>
      </c>
    </row>
    <row r="63" spans="1:65">
      <c r="A63">
        <v>9</v>
      </c>
      <c r="B63">
        <v>5</v>
      </c>
      <c r="C63">
        <f t="shared" si="0"/>
        <v>0</v>
      </c>
      <c r="D63">
        <f t="shared" ca="1" si="3"/>
        <v>0.30257018698146376</v>
      </c>
      <c r="E63">
        <f t="shared" ca="1" si="3"/>
        <v>0.53177059826097417</v>
      </c>
      <c r="F63">
        <f t="shared" ca="1" si="1"/>
        <v>0.44758571408206949</v>
      </c>
      <c r="G63">
        <f t="shared" ca="1" si="1"/>
        <v>0.47987310154910578</v>
      </c>
      <c r="H63">
        <f t="shared" ca="1" si="1"/>
        <v>0.36704227482145757</v>
      </c>
      <c r="I63">
        <f t="shared" ca="1" si="1"/>
        <v>0.87982187788744004</v>
      </c>
      <c r="L63" t="str">
        <f ca="1">IF(LEN(J63)&lt;&gt;0,J63,VLOOKUP(D63+$B63,$BG:$BH,MATCH($BH$1,$BG$1:$BH$1,0),1))</f>
        <v>삭제</v>
      </c>
      <c r="M63" t="str">
        <f ca="1">IF(LEN(K63)&lt;&gt;0,
  IF(LEN($J63)=0,"두 칸 모두 입력",
  IF($J63="지정 장비",K63,INDEX($BR:$BR,MATCH(K63,$BS:$BS,0)))),
IF($L63="삭제","삭제",
IF($L63="지정 장비",VLOOKUP($E63,$BL:$BM,MATCH($BM$1,$BL$1:$BM$1,0),1),
IF(OR($L63="캐릭터 상자 일반등급",$L63="캐릭터 상자 영웅등급"),"삭제",
IF(OR($L63="지정 캐릭터",$L63="지정 캐릭터 PP",$L63="지정 캐릭터 LBP1",$L63="지정 캐릭터 LBP2",$L63="지정 캐릭터 LBP3"),
  IF(AND(OR($B63=7,$B63=8),$L63=OFFSET($L63,-1,0)),OFFSET(M63,-1,0),VLOOKUP($E63,$BQ:$BR,MATCH($BR$1,$BQ$1:$BR$1,0),1)),
IF(OR($L63="안 지정 캐릭터 영웅등급",$L63="안 지정 캐릭터 PP 일반등급",$L63="안 지정 캐릭터 PP 영웅등급"),
  IF(AND(OR($B63=7,$B63=8),$L63=OFFSET($L63,-1,0)),OFFSET(M63,-1,0),INT($E63*100000)),
"그외없음"))))))</f>
        <v>삭제</v>
      </c>
      <c r="N63" t="str">
        <f ca="1">IF($L63="삭제","삭제",
IF(OR($L63="지정 장비",$L63="캐릭터 상자 일반등급",$L63="캐릭터 상자 영웅등급",$L63="지정 캐릭터",$L63="지정 캐릭터 LBP1",$L63="지정 캐릭터 LBP2",$L63="지정 캐릭터 LBP3",$L63="안 지정 캐릭터 영웅등급"),1,
IF($L63="지정 캐릭터 PP",
  IF(AND(OR($B63=7,$B63=8),$L63=OFFSET($L63,-1,0)),OFFSET(N63,-1,0),
    VLOOKUP($L63,$AM:$AY,MATCH($AU$1,$AM$1:$AY$1,0),0)+INT($E63*(VLOOKUP($L63,$AM:$AY,MATCH($AV$1,$AM$1:$AY$1,0),0)-VLOOKUP($L63,$AM:$AY,MATCH($AU$1,$AM$1:$AY$1,0),0)))),
IF(OR($L63="안 지정 캐릭터 PP 일반등급",$L63="안 지정 캐릭터 PP 영웅등급"),
  IF(AND(OR($B63=7,$B63=8),$L63=OFFSET($L63,-1,0)),OFFSET(N63,-1,0),
    VLOOKUP($L63,$AM:$AY,MATCH($AU$1,$AM$1:$AY$1,0),0)+INT($E63*(VLOOKUP($L63,$AM:$AY,MATCH($AV$1,$AM$1:$AY$1,0),0)-VLOOKUP($L63,$AM:$AY,MATCH($AU$1,$AM$1:$AY$1,0),0)))),
"그외없음"))))</f>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
IF($L63="안 지정 캐릭터 영웅등급",
  IF(AND(OR($B63=7,$B63=8),$L63=OFFSET($L63,-1,0)),OFFSET(P63,-1,0),
    VLOOKUP($L63,$AM:$AZ,MATCH($AY$1,$AM$1:$AZ$1,0),0)+INT($H63*(VLOOKUP($L63,$AM:$AZ,MATCH($AZ$1,$AM$1:$AZ$1,0),0)-VLOOKUP($L63,$AM:$AZ,MATCH($AY$1,$AM$1:$AZ$1,0),0)))),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
    ROUNDDOWN(VLOOKUP($M63,[1]EquipTable!$1:$1048576,MATCH("표준 GO pr Min",[1]EquipTable!$1:$1,0),0)+INT($I63*(VLOOKUP($M63,[1]EquipTable!$1:$1048576,MATCH("표준 GO pr Max",[1]EquipTable!$1:$1,0),0)-VLOOKUP($M63,[1]EquipTable!$1:$1048576,MATCH("표준 GO pr Min",[1]EquipTable!$1:$1,0),0))),-2)),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
IF($L63="안 지정 캐릭터 영웅등급",
  IF(AND(OR($B63=7,$B63=8),$L63=OFFSET($L63,-1,0)),OFFSET(Q63,-1,0),
    VLOOKUP($L63,$AM:$AZ,MATCH($AW$1,$AM$1:$AZ$1,0),0)+INT($I63*(VLOOKUP($L63,$AM:$AZ,MATCH($AX$1,$AM$1:$AZ$1,0),0)-VLOOKUP($L63,$AM:$AZ,MATCH($AW$1,$AM$1:$AZ$1,0),0)))),
IF($L63="지정 캐릭터 PP",
  IF(AND(OR($B63=7,$B63=8),$L63=OFFSET($L63,-1,0)),OFFSET(Q63,-1,0),
    INT($N63*(VLOOKUP($L63,$AM:$AZ,MATCH($AX$1,$AM$1:$AZ$1,0),0)+$I63*(VLOOKUP($L63,$AM:$AZ,MATCH($AY$1,$AM$1:$AZ$1,0),0)-VLOOKUP($L63,$AM:$AZ,MATCH($AX$1,$AM$1:$AZ$1,0),0))))),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4"/>
        <v>0</v>
      </c>
      <c r="Z63" t="str">
        <f ca="1">IF(ISBLANK(AA63),"",
VLOOKUP(AA63,OFFSET(INDIRECT("$A:$B"),0,MATCH(AA$1&amp;"_Verify",INDIRECT("$1:$1"),0)-1),2,0)
)</f>
        <v/>
      </c>
      <c r="AG63" t="str">
        <f>IF(ISBLANK($AA63),"",
IF(AND($B63&gt;=VLOOKUP($AA63,$AM:$AP,3,0),$B63&lt;=VLOOKUP($AA63,$AM:$AP,4,0)),"","슬롯타입이상"))</f>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v>
      </c>
      <c r="AK63" t="str">
        <f ca="1">IF(AI63&lt;&gt;1,"",
"{"""&amp;A$1&amp;""":"&amp;A63
&amp;","""&amp;B$1&amp;""":"&amp;B63
&amp;IF(LEN(Z63)=0,"",","""&amp;Z$1&amp;""":"""&amp;Z63&amp;"""")
&amp;IF(LEN(AB63)=0,"",","""&amp;AB$1&amp;""":"""&amp;AB63&amp;"""")
&amp;IF(LEN(AC63)=0,"",","""&amp;AC$1&amp;""":"&amp;AC63)
&amp;IF(LEN(AD63)=0,"",","""&amp;AD$1&amp;""":"""&amp;AD63&amp;"""")
&amp;IF(LEN(AE63)=0,"",","""&amp;AE$1&amp;""":"&amp;AE63)
&amp;IF(LEN(AF63)=0,"",","""&amp;AF$1&amp;""":"&amp;AF63)&amp;"}")</f>
        <v>{"dy":9,"sl":5}</v>
      </c>
      <c r="BJ63">
        <f ca="1">IF(VLOOKUP($BM63,[1]EquipTable!$1:$1048576,MATCH("업데이트순번",[1]EquipTable!$1:$1,0),0)&lt;=$BK$1,1,0)
*IF(MID(BM63,7,1)="4",0.1,1)</f>
        <v>0.1</v>
      </c>
      <c r="BK63">
        <f t="shared" ca="1" si="6"/>
        <v>1.3550135501355016E-3</v>
      </c>
      <c r="BL63">
        <f t="shared" ca="1" si="7"/>
        <v>0.55420054200542013</v>
      </c>
      <c r="BM63" t="str">
        <f ca="1">OFFSET([1]EquipTable!$A$1,ROW()-1,0)</f>
        <v>Equip4402</v>
      </c>
    </row>
    <row r="64" spans="1:65">
      <c r="A64">
        <v>9</v>
      </c>
      <c r="B64">
        <v>6</v>
      </c>
      <c r="C64">
        <f t="shared" si="0"/>
        <v>0</v>
      </c>
      <c r="D64">
        <f t="shared" ca="1" si="3"/>
        <v>9.8070731222191787E-3</v>
      </c>
      <c r="E64">
        <f t="shared" ca="1" si="3"/>
        <v>0.88054037180564326</v>
      </c>
      <c r="F64">
        <f t="shared" ca="1" si="1"/>
        <v>0.30535679014279637</v>
      </c>
      <c r="G64">
        <f t="shared" ca="1" si="1"/>
        <v>0.86654775505856951</v>
      </c>
      <c r="H64">
        <f t="shared" ca="1" si="1"/>
        <v>0.25540032711048744</v>
      </c>
      <c r="I64">
        <f t="shared" ca="1" si="1"/>
        <v>0.60343719057203282</v>
      </c>
      <c r="L64" t="str">
        <f ca="1">IF(LEN(J64)&lt;&gt;0,J64,VLOOKUP(D64+$B64,$BG:$BH,MATCH($BH$1,$BG$1:$BH$1,0),1))</f>
        <v>삭제</v>
      </c>
      <c r="M64" t="str">
        <f ca="1">IF(LEN(K64)&lt;&gt;0,
  IF(LEN($J64)=0,"두 칸 모두 입력",
  IF($J64="지정 장비",K64,INDEX($BR:$BR,MATCH(K64,$BS:$BS,0)))),
IF($L64="삭제","삭제",
IF($L64="지정 장비",VLOOKUP($E64,$BL:$BM,MATCH($BM$1,$BL$1:$BM$1,0),1),
IF(OR($L64="캐릭터 상자 일반등급",$L64="캐릭터 상자 영웅등급"),"삭제",
IF(OR($L64="지정 캐릭터",$L64="지정 캐릭터 PP",$L64="지정 캐릭터 LBP1",$L64="지정 캐릭터 LBP2",$L64="지정 캐릭터 LBP3"),
  IF(AND(OR($B64=7,$B64=8),$L64=OFFSET($L64,-1,0)),OFFSET(M64,-1,0),VLOOKUP($E64,$BQ:$BR,MATCH($BR$1,$BQ$1:$BR$1,0),1)),
IF(OR($L64="안 지정 캐릭터 영웅등급",$L64="안 지정 캐릭터 PP 일반등급",$L64="안 지정 캐릭터 PP 영웅등급"),
  IF(AND(OR($B64=7,$B64=8),$L64=OFFSET($L64,-1,0)),OFFSET(M64,-1,0),INT($E64*100000)),
"그외없음"))))))</f>
        <v>삭제</v>
      </c>
      <c r="N64" t="str">
        <f ca="1">IF($L64="삭제","삭제",
IF(OR($L64="지정 장비",$L64="캐릭터 상자 일반등급",$L64="캐릭터 상자 영웅등급",$L64="지정 캐릭터",$L64="지정 캐릭터 LBP1",$L64="지정 캐릭터 LBP2",$L64="지정 캐릭터 LBP3",$L64="안 지정 캐릭터 영웅등급"),1,
IF($L64="지정 캐릭터 PP",
  IF(AND(OR($B64=7,$B64=8),$L64=OFFSET($L64,-1,0)),OFFSET(N64,-1,0),
    VLOOKUP($L64,$AM:$AY,MATCH($AU$1,$AM$1:$AY$1,0),0)+INT($E64*(VLOOKUP($L64,$AM:$AY,MATCH($AV$1,$AM$1:$AY$1,0),0)-VLOOKUP($L64,$AM:$AY,MATCH($AU$1,$AM$1:$AY$1,0),0)))),
IF(OR($L64="안 지정 캐릭터 PP 일반등급",$L64="안 지정 캐릭터 PP 영웅등급"),
  IF(AND(OR($B64=7,$B64=8),$L64=OFFSET($L64,-1,0)),OFFSET(N64,-1,0),
    VLOOKUP($L64,$AM:$AY,MATCH($AU$1,$AM$1:$AY$1,0),0)+INT($E64*(VLOOKUP($L64,$AM:$AY,MATCH($AV$1,$AM$1:$AY$1,0),0)-VLOOKUP($L64,$AM:$AY,MATCH($AU$1,$AM$1:$AY$1,0),0)))),
"그외없음"))))</f>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
IF($L64="안 지정 캐릭터 영웅등급",
  IF(AND(OR($B64=7,$B64=8),$L64=OFFSET($L64,-1,0)),OFFSET(P64,-1,0),
    VLOOKUP($L64,$AM:$AZ,MATCH($AY$1,$AM$1:$AZ$1,0),0)+INT($H64*(VLOOKUP($L64,$AM:$AZ,MATCH($AZ$1,$AM$1:$AZ$1,0),0)-VLOOKUP($L64,$AM:$AZ,MATCH($AY$1,$AM$1:$AZ$1,0),0)))),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
    ROUNDDOWN(VLOOKUP($M64,[1]EquipTable!$1:$1048576,MATCH("표준 GO pr Min",[1]EquipTable!$1:$1,0),0)+INT($I64*(VLOOKUP($M64,[1]EquipTable!$1:$1048576,MATCH("표준 GO pr Max",[1]EquipTable!$1:$1,0),0)-VLOOKUP($M64,[1]EquipTable!$1:$1048576,MATCH("표준 GO pr Min",[1]EquipTable!$1:$1,0),0))),-2)),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
IF($L64="안 지정 캐릭터 영웅등급",
  IF(AND(OR($B64=7,$B64=8),$L64=OFFSET($L64,-1,0)),OFFSET(Q64,-1,0),
    VLOOKUP($L64,$AM:$AZ,MATCH($AW$1,$AM$1:$AZ$1,0),0)+INT($I64*(VLOOKUP($L64,$AM:$AZ,MATCH($AX$1,$AM$1:$AZ$1,0),0)-VLOOKUP($L64,$AM:$AZ,MATCH($AW$1,$AM$1:$AZ$1,0),0)))),
IF($L64="지정 캐릭터 PP",
  IF(AND(OR($B64=7,$B64=8),$L64=OFFSET($L64,-1,0)),OFFSET(Q64,-1,0),
    INT($N64*(VLOOKUP($L64,$AM:$AZ,MATCH($AX$1,$AM$1:$AZ$1,0),0)+$I64*(VLOOKUP($L64,$AM:$AZ,MATCH($AY$1,$AM$1:$AZ$1,0),0)-VLOOKUP($L64,$AM:$AZ,MATCH($AX$1,$AM$1:$AZ$1,0),0))))),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4"/>
        <v>0</v>
      </c>
      <c r="Z64" t="str">
        <f ca="1">IF(ISBLANK(AA64),"",
VLOOKUP(AA64,OFFSET(INDIRECT("$A:$B"),0,MATCH(AA$1&amp;"_Verify",INDIRECT("$1:$1"),0)-1),2,0)
)</f>
        <v/>
      </c>
      <c r="AG64" t="str">
        <f>IF(ISBLANK($AA64),"",
IF(AND($B64&gt;=VLOOKUP($AA64,$AM:$AP,3,0),$B64&lt;=VLOOKUP($AA64,$AM:$AP,4,0)),"","슬롯타입이상"))</f>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v>
      </c>
      <c r="AK64" t="str">
        <f ca="1">IF(AI64&lt;&gt;1,"",
"{"""&amp;A$1&amp;""":"&amp;A64
&amp;","""&amp;B$1&amp;""":"&amp;B64
&amp;IF(LEN(Z64)=0,"",","""&amp;Z$1&amp;""":"""&amp;Z64&amp;"""")
&amp;IF(LEN(AB64)=0,"",","""&amp;AB$1&amp;""":"""&amp;AB64&amp;"""")
&amp;IF(LEN(AC64)=0,"",","""&amp;AC$1&amp;""":"&amp;AC64)
&amp;IF(LEN(AD64)=0,"",","""&amp;AD$1&amp;""":"""&amp;AD64&amp;"""")
&amp;IF(LEN(AE64)=0,"",","""&amp;AE$1&amp;""":"&amp;AE64)
&amp;IF(LEN(AF64)=0,"",","""&amp;AF$1&amp;""":"&amp;AF64)&amp;"}")</f>
        <v>{"dy":9,"sl":6}</v>
      </c>
      <c r="BJ64">
        <f ca="1">IF(VLOOKUP($BM64,[1]EquipTable!$1:$1048576,MATCH("업데이트순번",[1]EquipTable!$1:$1,0),0)&lt;=$BK$1,1,0)
*IF(MID(BM64,7,1)="4",0.1,1)</f>
        <v>0</v>
      </c>
      <c r="BK64">
        <f t="shared" ca="1" si="6"/>
        <v>0</v>
      </c>
      <c r="BL64">
        <f t="shared" ca="1" si="7"/>
        <v>0.55555555555555558</v>
      </c>
      <c r="BM64" t="str">
        <f ca="1">OFFSET([1]EquipTable!$A$1,ROW()-1,0)</f>
        <v>Equip4403</v>
      </c>
    </row>
    <row r="65" spans="1:65">
      <c r="A65">
        <v>10</v>
      </c>
      <c r="B65">
        <v>0</v>
      </c>
      <c r="C65">
        <f t="shared" si="0"/>
        <v>0</v>
      </c>
      <c r="D65">
        <f t="shared" ca="1" si="3"/>
        <v>0.10741654506278409</v>
      </c>
      <c r="E65">
        <f t="shared" ca="1" si="3"/>
        <v>0.67397040171316236</v>
      </c>
      <c r="F65">
        <f t="shared" ca="1" si="1"/>
        <v>0.78401412676640603</v>
      </c>
      <c r="G65">
        <f t="shared" ca="1" si="1"/>
        <v>4.365238577680508E-2</v>
      </c>
      <c r="H65">
        <f t="shared" ca="1" si="1"/>
        <v>0.76184549181503247</v>
      </c>
      <c r="I65">
        <f t="shared" ref="I65:I128" ca="1" si="11">RAND()</f>
        <v>0.59013373766364774</v>
      </c>
      <c r="L65" t="str">
        <f ca="1">IF(LEN(J65)&lt;&gt;0,J65,VLOOKUP(D65+$B65,$BG:$BH,MATCH($BH$1,$BG$1:$BH$1,0),1))</f>
        <v>지정 장비</v>
      </c>
      <c r="M65" t="str">
        <f ca="1">IF(LEN(K65)&lt;&gt;0,
  IF(LEN($J65)=0,"두 칸 모두 입력",
  IF($J65="지정 장비",K65,INDEX($BR:$BR,MATCH(K65,$BS:$BS,0)))),
IF($L65="삭제","삭제",
IF($L65="지정 장비",VLOOKUP($E65,$BL:$BM,MATCH($BM$1,$BL$1:$BM$1,0),1),
IF(OR($L65="캐릭터 상자 일반등급",$L65="캐릭터 상자 영웅등급"),"삭제",
IF(OR($L65="지정 캐릭터",$L65="지정 캐릭터 PP",$L65="지정 캐릭터 LBP1",$L65="지정 캐릭터 LBP2",$L65="지정 캐릭터 LBP3"),
  IF(AND(OR($B65=7,$B65=8),$L65=OFFSET($L65,-1,0)),OFFSET(M65,-1,0),VLOOKUP($E65,$BQ:$BR,MATCH($BR$1,$BQ$1:$BR$1,0),1)),
IF(OR($L65="안 지정 캐릭터 영웅등급",$L65="안 지정 캐릭터 PP 일반등급",$L65="안 지정 캐릭터 PP 영웅등급"),
  IF(AND(OR($B65=7,$B65=8),$L65=OFFSET($L65,-1,0)),OFFSET(M65,-1,0),INT($E65*100000)),
"그외없음"))))))</f>
        <v>Equip6001</v>
      </c>
      <c r="N65">
        <f ca="1">IF($L65="삭제","삭제",
IF(OR($L65="지정 장비",$L65="캐릭터 상자 일반등급",$L65="캐릭터 상자 영웅등급",$L65="지정 캐릭터",$L65="지정 캐릭터 LBP1",$L65="지정 캐릭터 LBP2",$L65="지정 캐릭터 LBP3",$L65="안 지정 캐릭터 영웅등급"),1,
IF($L65="지정 캐릭터 PP",
  IF(AND(OR($B65=7,$B65=8),$L65=OFFSET($L65,-1,0)),OFFSET(N65,-1,0),
    VLOOKUP($L65,$AM:$AY,MATCH($AU$1,$AM$1:$AY$1,0),0)+INT($E65*(VLOOKUP($L65,$AM:$AY,MATCH($AV$1,$AM$1:$AY$1,0),0)-VLOOKUP($L65,$AM:$AY,MATCH($AU$1,$AM$1:$AY$1,0),0)))),
IF(OR($L65="안 지정 캐릭터 PP 일반등급",$L65="안 지정 캐릭터 PP 영웅등급"),
  IF(AND(OR($B65=7,$B65=8),$L65=OFFSET($L65,-1,0)),OFFSET(N65,-1,0),
    VLOOKUP($L65,$AM:$AY,MATCH($AU$1,$AM$1:$AY$1,0),0)+INT($E65*(VLOOKUP($L65,$AM:$AY,MATCH($AV$1,$AM$1:$AY$1,0),0)-VLOOKUP($L65,$AM:$AY,MATCH($AU$1,$AM$1:$AY$1,0),0)))),
"그외없음"))))</f>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
IF($L65="안 지정 캐릭터 영웅등급",
  IF(AND(OR($B65=7,$B65=8),$L65=OFFSET($L65,-1,0)),OFFSET(P65,-1,0),
    VLOOKUP($L65,$AM:$AZ,MATCH($AY$1,$AM$1:$AZ$1,0),0)+INT($H65*(VLOOKUP($L65,$AM:$AZ,MATCH($AZ$1,$AM$1:$AZ$1,0),0)-VLOOKUP($L65,$AM:$AZ,MATCH($AY$1,$AM$1:$AZ$1,0),0)))),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
    ROUNDDOWN(VLOOKUP($M65,[1]EquipTable!$1:$1048576,MATCH("표준 GO pr Min",[1]EquipTable!$1:$1,0),0)+INT($I65*(VLOOKUP($M65,[1]EquipTable!$1:$1048576,MATCH("표준 GO pr Max",[1]EquipTable!$1:$1,0),0)-VLOOKUP($M65,[1]EquipTable!$1:$1048576,MATCH("표준 GO pr Min",[1]EquipTable!$1:$1,0),0))),-2)),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
IF($L65="안 지정 캐릭터 영웅등급",
  IF(AND(OR($B65=7,$B65=8),$L65=OFFSET($L65,-1,0)),OFFSET(Q65,-1,0),
    VLOOKUP($L65,$AM:$AZ,MATCH($AW$1,$AM$1:$AZ$1,0),0)+INT($I65*(VLOOKUP($L65,$AM:$AZ,MATCH($AX$1,$AM$1:$AZ$1,0),0)-VLOOKUP($L65,$AM:$AZ,MATCH($AW$1,$AM$1:$AZ$1,0),0)))),
IF($L65="지정 캐릭터 PP",
  IF(AND(OR($B65=7,$B65=8),$L65=OFFSET($L65,-1,0)),OFFSET(Q65,-1,0),
    INT($N65*(VLOOKUP($L65,$AM:$AZ,MATCH($AX$1,$AM$1:$AZ$1,0),0)+$I65*(VLOOKUP($L65,$AM:$AZ,MATCH($AY$1,$AM$1:$AZ$1,0),0)-VLOOKUP($L65,$AM:$AZ,MATCH($AX$1,$AM$1:$AZ$1,0),0))))),
IF(OR($L65="안 지정 캐릭터 PP 일반등급",$L65="안 지정 캐릭터 PP 영웅등급"),
  IF(AND(OR($B65=7,$B65=8),$L65=OFFSET($L65,-1,0)),OFFSET(Q65,-1,0),
    $N65*VLOOKUP($L65,$AM:$AZ,MATCH($AW$1,$AM$1:$AZ$1,0),0)),
"그외없음")))))))</f>
        <v>4400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4"/>
        <v>0</v>
      </c>
      <c r="T65" t="s">
        <v>93</v>
      </c>
      <c r="U65" t="s">
        <v>227</v>
      </c>
      <c r="V65">
        <v>1</v>
      </c>
      <c r="W65" t="s">
        <v>149</v>
      </c>
      <c r="Y65">
        <v>18</v>
      </c>
      <c r="Z65" t="str">
        <f ca="1">IF(ISBLANK(AA65),"",
VLOOKUP(AA65,OFFSET(INDIRECT("$A:$B"),0,MATCH(AA$1&amp;"_Verify",INDIRECT("$1:$1"),0)-1),2,0)
)</f>
        <v>fe</v>
      </c>
      <c r="AA65" t="s">
        <v>93</v>
      </c>
      <c r="AB65" t="s">
        <v>227</v>
      </c>
      <c r="AC65">
        <v>1</v>
      </c>
      <c r="AD65" t="s">
        <v>149</v>
      </c>
      <c r="AF65">
        <v>18</v>
      </c>
      <c r="AG65" t="str">
        <f>IF(ISBLANK($AA65),"",
IF(AND($B65&gt;=VLOOKUP($AA65,$AM:$AP,3,0),$B65&lt;=VLOOKUP($AA65,$AM:$AP,4,0)),"","슬롯타입이상"))</f>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태양과 달과 별</v>
      </c>
      <c r="AI65">
        <v>1</v>
      </c>
      <c r="AJ65"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v>
      </c>
      <c r="AK65" t="str">
        <f ca="1">IF(AI65&lt;&gt;1,"",
"{"""&amp;A$1&amp;""":"&amp;A65
&amp;","""&amp;B$1&amp;""":"&amp;B65
&amp;IF(LEN(Z65)=0,"",","""&amp;Z$1&amp;""":"""&amp;Z65&amp;"""")
&amp;IF(LEN(AB65)=0,"",","""&amp;AB$1&amp;""":"""&amp;AB65&amp;"""")
&amp;IF(LEN(AC65)=0,"",","""&amp;AC$1&amp;""":"&amp;AC65)
&amp;IF(LEN(AD65)=0,"",","""&amp;AD$1&amp;""":"""&amp;AD65&amp;"""")
&amp;IF(LEN(AE65)=0,"",","""&amp;AE$1&amp;""":"&amp;AE65)
&amp;IF(LEN(AF65)=0,"",","""&amp;AF$1&amp;""":"&amp;AF65)&amp;"}")</f>
        <v>{"dy":10,"sl":0,"tp":"fe","vl":"Equip3302","cn":1,"pt":"DI","pr":18}</v>
      </c>
      <c r="BJ65">
        <f ca="1">IF(VLOOKUP($BM65,[1]EquipTable!$1:$1048576,MATCH("업데이트순번",[1]EquipTable!$1:$1,0),0)&lt;=$BK$1,1,0)
*IF(MID(BM65,7,1)="4",0.1,1)</f>
        <v>0</v>
      </c>
      <c r="BK65">
        <f t="shared" ca="1" si="6"/>
        <v>0</v>
      </c>
      <c r="BL65">
        <f t="shared" ca="1" si="7"/>
        <v>0.55555555555555558</v>
      </c>
      <c r="BM65" t="str">
        <f ca="1">OFFSET([1]EquipTable!$A$1,ROW()-1,0)</f>
        <v>Equip4404</v>
      </c>
    </row>
    <row r="66" spans="1:65">
      <c r="A66">
        <v>10</v>
      </c>
      <c r="B66">
        <v>1</v>
      </c>
      <c r="C66">
        <f t="shared" ref="C66:C129" si="12">IF(B66&lt;=6,0,
IF(B66=7,1,2))</f>
        <v>0</v>
      </c>
      <c r="D66">
        <f t="shared" ca="1" si="3"/>
        <v>0.35934629137806562</v>
      </c>
      <c r="E66">
        <f t="shared" ca="1" si="3"/>
        <v>0.10542481674882764</v>
      </c>
      <c r="F66">
        <f t="shared" ca="1" si="3"/>
        <v>0.98634137205154981</v>
      </c>
      <c r="G66">
        <f t="shared" ca="1" si="3"/>
        <v>0.95311047235443935</v>
      </c>
      <c r="H66">
        <f t="shared" ca="1" si="3"/>
        <v>0.49828921949973837</v>
      </c>
      <c r="I66">
        <f t="shared" ca="1" si="3"/>
        <v>0.46070863805266193</v>
      </c>
      <c r="L66" t="str">
        <f ca="1">IF(LEN(J66)&lt;&gt;0,J66,VLOOKUP(D66+$B66,$BG:$BH,MATCH($BH$1,$BG$1:$BH$1,0),1))</f>
        <v>지정 장비</v>
      </c>
      <c r="M66" t="str">
        <f ca="1">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Equip0302</v>
      </c>
      <c r="N66">
        <f ca="1">IF($L66="삭제","삭제",
IF(OR($L66="지정 장비",$L66="캐릭터 상자 일반등급",$L66="캐릭터 상자 영웅등급",$L66="지정 캐릭터",$L66="지정 캐릭터 LBP1",$L66="지정 캐릭터 LBP2",$L66="지정 캐릭터 LBP3",$L66="안 지정 캐릭터 영웅등급"),1,
IF($L66="지정 캐릭터 PP",
  IF(AND(OR($B66=7,$B66=8),$L66=OFFSET($L66,-1,0)),OFFSET(N66,-1,0),
    VLOOKUP($L66,$AM:$AY,MATCH($AU$1,$AM$1:$AY$1,0),0)+INT($E66*(VLOOKUP($L66,$AM:$AY,MATCH($AV$1,$AM$1:$AY$1,0),0)-VLOOKUP($L66,$AM:$AY,MATCH($AU$1,$AM$1:$AY$1,0),0)))),
IF(OR($L66="안 지정 캐릭터 PP 일반등급",$L66="안 지정 캐릭터 PP 영웅등급"),
  IF(AND(OR($B66=7,$B66=8),$L66=OFFSET($L66,-1,0)),OFFSET(N66,-1,0),
    VLOOKUP($L66,$AM:$AY,MATCH($AU$1,$AM$1:$AY$1,0),0)+INT($E66*(VLOOKUP($L66,$AM:$AY,MATCH($AV$1,$AM$1:$AY$1,0),0)-VLOOKUP($L66,$AM:$AY,MATCH($AU$1,$AM$1:$AY$1,0),0)))),
"그외없음"))))</f>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
IF($L66="안 지정 캐릭터 영웅등급",
  IF(AND(OR($B66=7,$B66=8),$L66=OFFSET($L66,-1,0)),OFFSET(P66,-1,0),
    VLOOKUP($L66,$AM:$AZ,MATCH($AY$1,$AM$1:$AZ$1,0),0)+INT($H66*(VLOOKUP($L66,$AM:$AZ,MATCH($AZ$1,$AM$1:$AZ$1,0),0)-VLOOKUP($L66,$AM:$AZ,MATCH($AY$1,$AM$1:$AZ$1,0),0)))),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
    ROUNDDOWN(VLOOKUP($M66,[1]EquipTable!$1:$1048576,MATCH("표준 GO pr Min",[1]EquipTable!$1:$1,0),0)+INT($I66*(VLOOKUP($M66,[1]EquipTable!$1:$1048576,MATCH("표준 GO pr Max",[1]EquipTable!$1:$1,0),0)-VLOOKUP($M66,[1]EquipTable!$1:$1048576,MATCH("표준 GO pr Min",[1]EquipTable!$1:$1,0),0))),-2)),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
IF($L66="안 지정 캐릭터 영웅등급",
  IF(AND(OR($B66=7,$B66=8),$L66=OFFSET($L66,-1,0)),OFFSET(Q66,-1,0),
    VLOOKUP($L66,$AM:$AZ,MATCH($AW$1,$AM$1:$AZ$1,0),0)+INT($I66*(VLOOKUP($L66,$AM:$AZ,MATCH($AX$1,$AM$1:$AZ$1,0),0)-VLOOKUP($L66,$AM:$AZ,MATCH($AW$1,$AM$1:$AZ$1,0),0)))),
IF($L66="지정 캐릭터 PP",
  IF(AND(OR($B66=7,$B66=8),$L66=OFFSET($L66,-1,0)),OFFSET(Q66,-1,0),
    INT($N66*(VLOOKUP($L66,$AM:$AZ,MATCH($AX$1,$AM$1:$AZ$1,0),0)+$I66*(VLOOKUP($L66,$AM:$AZ,MATCH($AY$1,$AM$1:$AZ$1,0),0)-VLOOKUP($L66,$AM:$AZ,MATCH($AX$1,$AM$1:$AZ$1,0),0))))),
IF(OR($L66="안 지정 캐릭터 PP 일반등급",$L66="안 지정 캐릭터 PP 영웅등급"),
  IF(AND(OR($B66=7,$B66=8),$L66=OFFSET($L66,-1,0)),OFFSET(Q66,-1,0),
    $N66*VLOOKUP($L66,$AM:$AZ,MATCH($AW$1,$AM$1:$AZ$1,0),0)),
"그외없음")))))))</f>
        <v>19</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4"/>
        <v>0</v>
      </c>
      <c r="T66" t="s">
        <v>93</v>
      </c>
      <c r="U66" t="s">
        <v>219</v>
      </c>
      <c r="V66">
        <v>1</v>
      </c>
      <c r="W66" t="s">
        <v>145</v>
      </c>
      <c r="Y66">
        <v>5100</v>
      </c>
      <c r="Z66" t="str">
        <f ca="1">IF(ISBLANK(AA66),"",
VLOOKUP(AA66,OFFSET(INDIRECT("$A:$B"),0,MATCH(AA$1&amp;"_Verify",INDIRECT("$1:$1"),0)-1),2,0)
)</f>
        <v>fe</v>
      </c>
      <c r="AA66" t="s">
        <v>93</v>
      </c>
      <c r="AB66" t="s">
        <v>219</v>
      </c>
      <c r="AC66">
        <v>1</v>
      </c>
      <c r="AD66" t="s">
        <v>145</v>
      </c>
      <c r="AF66">
        <v>5100</v>
      </c>
      <c r="AG66" t="str">
        <f>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해골 대형 방패</v>
      </c>
      <c r="AI66">
        <v>1</v>
      </c>
      <c r="AJ66" t="str">
        <f t="shared" ca="1" si="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v>
      </c>
      <c r="AK66" t="str">
        <f ca="1">IF(AI66&lt;&gt;1,"",
"{"""&amp;A$1&amp;""":"&amp;A66
&amp;","""&amp;B$1&amp;""":"&amp;B66
&amp;IF(LEN(Z66)=0,"",","""&amp;Z$1&amp;""":"""&amp;Z66&amp;"""")
&amp;IF(LEN(AB66)=0,"",","""&amp;AB$1&amp;""":"""&amp;AB66&amp;"""")
&amp;IF(LEN(AC66)=0,"",","""&amp;AC$1&amp;""":"&amp;AC66)
&amp;IF(LEN(AD66)=0,"",","""&amp;AD$1&amp;""":"""&amp;AD66&amp;"""")
&amp;IF(LEN(AE66)=0,"",","""&amp;AE$1&amp;""":"&amp;AE66)
&amp;IF(LEN(AF66)=0,"",","""&amp;AF$1&amp;""":"&amp;AF66)&amp;"}")</f>
        <v>{"dy":10,"sl":1,"tp":"fe","vl":"Equip7002","cn":1,"pt":"GO","pr":5100}</v>
      </c>
      <c r="BJ66">
        <f ca="1">IF(VLOOKUP($BM66,[1]EquipTable!$1:$1048576,MATCH("업데이트순번",[1]EquipTable!$1:$1,0),0)&lt;=$BK$1,1,0)
*IF(MID(BM66,7,1)="4",0.1,1)</f>
        <v>0</v>
      </c>
      <c r="BK66">
        <f t="shared" ca="1" si="6"/>
        <v>0</v>
      </c>
      <c r="BL66">
        <f t="shared" ca="1" si="7"/>
        <v>0.55555555555555558</v>
      </c>
      <c r="BM66" t="str">
        <f ca="1">OFFSET([1]EquipTable!$A$1,ROW()-1,0)</f>
        <v>Equip4405</v>
      </c>
    </row>
    <row r="67" spans="1:65">
      <c r="A67">
        <v>10</v>
      </c>
      <c r="B67">
        <v>2</v>
      </c>
      <c r="C67">
        <f t="shared" si="12"/>
        <v>0</v>
      </c>
      <c r="D67">
        <f t="shared" ref="D67:H130" ca="1" si="13">RAND()</f>
        <v>0.3065670744002803</v>
      </c>
      <c r="E67">
        <f t="shared" ca="1" si="13"/>
        <v>0.41359509556955421</v>
      </c>
      <c r="F67">
        <f t="shared" ca="1" si="13"/>
        <v>0.82883594464822496</v>
      </c>
      <c r="G67">
        <f t="shared" ca="1" si="13"/>
        <v>8.9445850298237817E-2</v>
      </c>
      <c r="H67">
        <f t="shared" ca="1" si="13"/>
        <v>0.28691413625989548</v>
      </c>
      <c r="I67">
        <f t="shared" ref="I67:I130" ca="1" si="14">RAND()</f>
        <v>0.2139132380999339</v>
      </c>
      <c r="L67" t="str">
        <f ca="1">IF(LEN(J67)&lt;&gt;0,J67,VLOOKUP(D67+$B67,$BG:$BH,MATCH($BH$1,$BG$1:$BH$1,0),1))</f>
        <v>안 지정 캐릭터 PP 영웅등급</v>
      </c>
      <c r="M67">
        <f ca="1">IF(LEN(K67)&lt;&gt;0,
  IF(LEN($J67)=0,"두 칸 모두 입력",
  IF($J67="지정 장비",K67,INDEX($BR:$BR,MATCH(K67,$BS:$BS,0)))),
IF($L67="삭제","삭제",
IF($L67="지정 장비",VLOOKUP($E67,$BL:$BM,MATCH($BM$1,$BL$1:$BM$1,0),1),
IF(OR($L67="캐릭터 상자 일반등급",$L67="캐릭터 상자 영웅등급"),"삭제",
IF(OR($L67="지정 캐릭터",$L67="지정 캐릭터 PP",$L67="지정 캐릭터 LBP1",$L67="지정 캐릭터 LBP2",$L67="지정 캐릭터 LBP3"),
  IF(AND(OR($B67=7,$B67=8),$L67=OFFSET($L67,-1,0)),OFFSET(M67,-1,0),VLOOKUP($E67,$BQ:$BR,MATCH($BR$1,$BQ$1:$BR$1,0),1)),
IF(OR($L67="안 지정 캐릭터 영웅등급",$L67="안 지정 캐릭터 PP 일반등급",$L67="안 지정 캐릭터 PP 영웅등급"),
  IF(AND(OR($B67=7,$B67=8),$L67=OFFSET($L67,-1,0)),OFFSET(M67,-1,0),INT($E67*100000)),
"그외없음"))))))</f>
        <v>41359</v>
      </c>
      <c r="N67">
        <f ca="1">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
IF(OR($L67="안 지정 캐릭터 PP 일반등급",$L67="안 지정 캐릭터 PP 영웅등급"),
  IF(AND(OR($B67=7,$B67=8),$L67=OFFSET($L67,-1,0)),OFFSET(N67,-1,0),
    VLOOKUP($L67,$AM:$AY,MATCH($AU$1,$AM$1:$AY$1,0),0)+INT($E67*(VLOOKUP($L67,$AM:$AY,MATCH($AV$1,$AM$1:$AY$1,0),0)-VLOOKUP($L67,$AM:$AY,MATCH($AU$1,$AM$1:$AY$1,0),0)))),
"그외없음"))))</f>
        <v>19</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
IF($L67="안 지정 캐릭터 영웅등급",
  IF(AND(OR($B67=7,$B67=8),$L67=OFFSET($L67,-1,0)),OFFSET(P67,-1,0),
    VLOOKUP($L67,$AM:$AZ,MATCH($AY$1,$AM$1:$AZ$1,0),0)+INT($H67*(VLOOKUP($L67,$AM:$AZ,MATCH($AZ$1,$AM$1:$AZ$1,0),0)-VLOOKUP($L67,$AM:$AZ,MATCH($AY$1,$AM$1:$AZ$1,0),0)))),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
    ROUNDDOWN(VLOOKUP($M67,[1]EquipTable!$1:$1048576,MATCH("표준 GO pr Min",[1]EquipTable!$1:$1,0),0)+INT($I67*(VLOOKUP($M67,[1]EquipTable!$1:$1048576,MATCH("표준 GO pr Max",[1]EquipTable!$1:$1,0),0)-VLOOKUP($M67,[1]EquipTable!$1:$1048576,MATCH("표준 GO pr Min",[1]EquipTable!$1:$1,0),0))),-2)),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
IF($L67="안 지정 캐릭터 영웅등급",
  IF(AND(OR($B67=7,$B67=8),$L67=OFFSET($L67,-1,0)),OFFSET(Q67,-1,0),
    VLOOKUP($L67,$AM:$AZ,MATCH($AW$1,$AM$1:$AZ$1,0),0)+INT($I67*(VLOOKUP($L67,$AM:$AZ,MATCH($AX$1,$AM$1:$AZ$1,0),0)-VLOOKUP($L67,$AM:$AZ,MATCH($AW$1,$AM$1:$AZ$1,0),0)))),
IF($L67="지정 캐릭터 PP",
  IF(AND(OR($B67=7,$B67=8),$L67=OFFSET($L67,-1,0)),OFFSET(Q67,-1,0),
    INT($N67*(VLOOKUP($L67,$AM:$AZ,MATCH($AX$1,$AM$1:$AZ$1,0),0)+$I67*(VLOOKUP($L67,$AM:$AZ,MATCH($AY$1,$AM$1:$AZ$1,0),0)-VLOOKUP($L67,$AM:$AZ,MATCH($AX$1,$AM$1:$AZ$1,0),0))))),
IF(OR($L67="안 지정 캐릭터 PP 일반등급",$L67="안 지정 캐릭터 PP 영웅등급"),
  IF(AND(OR($B67=7,$B67=8),$L67=OFFSET($L67,-1,0)),OFFSET(Q67,-1,0),
    $N67*VLOOKUP($L67,$AM:$AZ,MATCH($AW$1,$AM$1:$AZ$1,0),0)),
"그외없음")))))))</f>
        <v>1900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15">IF(OR(ISNUMBER(M67),M67="삭제"),0,
IF(LEFT(M67,5)="Equip",IF(MID(M67,7,1)="4",1,0),
IF(LEFT(M67,5)="Actor",IF(MID(M67,7,1)="2",1,0),
"그외없음")))</f>
        <v>0</v>
      </c>
      <c r="T67" t="s">
        <v>102</v>
      </c>
      <c r="U67">
        <v>9430</v>
      </c>
      <c r="V67">
        <v>15</v>
      </c>
      <c r="W67" t="s">
        <v>145</v>
      </c>
      <c r="Y67">
        <v>1500</v>
      </c>
      <c r="Z67" t="str">
        <f ca="1">IF(ISBLANK(AA67),"",
VLOOKUP(AA67,OFFSET(INDIRECT("$A:$B"),0,MATCH(AA$1&amp;"_Verify",INDIRECT("$1:$1"),0)-1),2,0)
)</f>
        <v>uph</v>
      </c>
      <c r="AA67" t="s">
        <v>102</v>
      </c>
      <c r="AB67">
        <v>9430</v>
      </c>
      <c r="AC67">
        <v>15</v>
      </c>
      <c r="AD67" t="s">
        <v>145</v>
      </c>
      <c r="AF67">
        <v>1500</v>
      </c>
      <c r="AG67" t="str">
        <f>IF(ISBLANK($AA67),"",
IF(AND($B67&gt;=VLOOKUP($AA67,$AM:$AP,3,0),$B67&lt;=VLOOKUP($AA67,$AM:$AP,4,0)),"","슬롯타입이상"))</f>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16">AJ66&amp;IF(LEN(AK67)=0,"",","&amp;AK67)</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v>
      </c>
      <c r="AK67" t="str">
        <f ca="1">IF(AI67&lt;&gt;1,"",
"{"""&amp;A$1&amp;""":"&amp;A67
&amp;","""&amp;B$1&amp;""":"&amp;B67
&amp;IF(LEN(Z67)=0,"",","""&amp;Z$1&amp;""":"""&amp;Z67&amp;"""")
&amp;IF(LEN(AB67)=0,"",","""&amp;AB$1&amp;""":"""&amp;AB67&amp;"""")
&amp;IF(LEN(AC67)=0,"",","""&amp;AC$1&amp;""":"&amp;AC67)
&amp;IF(LEN(AD67)=0,"",","""&amp;AD$1&amp;""":"""&amp;AD67&amp;"""")
&amp;IF(LEN(AE67)=0,"",","""&amp;AE$1&amp;""":"&amp;AE67)
&amp;IF(LEN(AF67)=0,"",","""&amp;AF$1&amp;""":"&amp;AF67)&amp;"}")</f>
        <v>{"dy":10,"sl":2,"tp":"uph","vl":"9430","cn":15,"pt":"GO","pr":1500}</v>
      </c>
      <c r="BJ67">
        <f ca="1">IF(VLOOKUP($BM67,[1]EquipTable!$1:$1048576,MATCH("업데이트순번",[1]EquipTable!$1:$1,0),0)&lt;=$BK$1,1,0)
*IF(MID(BM67,7,1)="4",0.1,1)</f>
        <v>0</v>
      </c>
      <c r="BK67">
        <f t="shared" ref="BK67:BK128" ca="1" si="17">BJ67/SUM(BJ:BJ)</f>
        <v>0</v>
      </c>
      <c r="BL67">
        <f t="shared" ref="BL67:BL128" ca="1" si="18">BL66+BK66</f>
        <v>0.55555555555555558</v>
      </c>
      <c r="BM67" t="str">
        <f ca="1">OFFSET([1]EquipTable!$A$1,ROW()-1,0)</f>
        <v>후보</v>
      </c>
    </row>
    <row r="68" spans="1:65">
      <c r="A68">
        <v>10</v>
      </c>
      <c r="B68">
        <v>3</v>
      </c>
      <c r="C68">
        <f t="shared" si="12"/>
        <v>0</v>
      </c>
      <c r="D68">
        <f t="shared" ca="1" si="13"/>
        <v>0.62839295881994084</v>
      </c>
      <c r="E68">
        <f t="shared" ca="1" si="13"/>
        <v>0.24738097108086399</v>
      </c>
      <c r="F68">
        <f t="shared" ca="1" si="13"/>
        <v>0.24816897607989674</v>
      </c>
      <c r="G68">
        <f t="shared" ca="1" si="13"/>
        <v>0.44868248678846245</v>
      </c>
      <c r="H68">
        <f t="shared" ca="1" si="13"/>
        <v>0.15840727834263912</v>
      </c>
      <c r="I68">
        <f t="shared" ca="1" si="14"/>
        <v>0.83696817438064819</v>
      </c>
      <c r="L68" t="str">
        <f ca="1">IF(LEN(J68)&lt;&gt;0,J68,VLOOKUP(D68+$B68,$BG:$BH,MATCH($BH$1,$BG$1:$BH$1,0),1))</f>
        <v>안 지정 캐릭터 PP 영웅등급</v>
      </c>
      <c r="M68">
        <f ca="1">IF(LEN(K68)&lt;&gt;0,
  IF(LEN($J68)=0,"두 칸 모두 입력",
  IF($J68="지정 장비",K68,INDEX($BR:$BR,MATCH(K68,$BS:$BS,0)))),
IF($L68="삭제","삭제",
IF($L68="지정 장비",VLOOKUP($E68,$BL:$BM,MATCH($BM$1,$BL$1:$BM$1,0),1),
IF(OR($L68="캐릭터 상자 일반등급",$L68="캐릭터 상자 영웅등급"),"삭제",
IF(OR($L68="지정 캐릭터",$L68="지정 캐릭터 PP",$L68="지정 캐릭터 LBP1",$L68="지정 캐릭터 LBP2",$L68="지정 캐릭터 LBP3"),
  IF(AND(OR($B68=7,$B68=8),$L68=OFFSET($L68,-1,0)),OFFSET(M68,-1,0),VLOOKUP($E68,$BQ:$BR,MATCH($BR$1,$BQ$1:$BR$1,0),1)),
IF(OR($L68="안 지정 캐릭터 영웅등급",$L68="안 지정 캐릭터 PP 일반등급",$L68="안 지정 캐릭터 PP 영웅등급"),
  IF(AND(OR($B68=7,$B68=8),$L68=OFFSET($L68,-1,0)),OFFSET(M68,-1,0),INT($E68*100000)),
"그외없음"))))))</f>
        <v>24738</v>
      </c>
      <c r="N68">
        <f ca="1">IF($L68="삭제","삭제",
IF(OR($L68="지정 장비",$L68="캐릭터 상자 일반등급",$L68="캐릭터 상자 영웅등급",$L68="지정 캐릭터",$L68="지정 캐릭터 LBP1",$L68="지정 캐릭터 LBP2",$L68="지정 캐릭터 LBP3",$L68="안 지정 캐릭터 영웅등급"),1,
IF($L68="지정 캐릭터 PP",
  IF(AND(OR($B68=7,$B68=8),$L68=OFFSET($L68,-1,0)),OFFSET(N68,-1,0),
    VLOOKUP($L68,$AM:$AY,MATCH($AU$1,$AM$1:$AY$1,0),0)+INT($E68*(VLOOKUP($L68,$AM:$AY,MATCH($AV$1,$AM$1:$AY$1,0),0)-VLOOKUP($L68,$AM:$AY,MATCH($AU$1,$AM$1:$AY$1,0),0)))),
IF(OR($L68="안 지정 캐릭터 PP 일반등급",$L68="안 지정 캐릭터 PP 영웅등급"),
  IF(AND(OR($B68=7,$B68=8),$L68=OFFSET($L68,-1,0)),OFFSET(N68,-1,0),
    VLOOKUP($L68,$AM:$AY,MATCH($AU$1,$AM$1:$AY$1,0),0)+INT($E68*(VLOOKUP($L68,$AM:$AY,MATCH($AV$1,$AM$1:$AY$1,0),0)-VLOOKUP($L68,$AM:$AY,MATCH($AU$1,$AM$1:$AY$1,0),0)))),
"그외없음"))))</f>
        <v>17</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
IF($L68="안 지정 캐릭터 영웅등급",
  IF(AND(OR($B68=7,$B68=8),$L68=OFFSET($L68,-1,0)),OFFSET(P68,-1,0),
    VLOOKUP($L68,$AM:$AZ,MATCH($AY$1,$AM$1:$AZ$1,0),0)+INT($H68*(VLOOKUP($L68,$AM:$AZ,MATCH($AZ$1,$AM$1:$AZ$1,0),0)-VLOOKUP($L68,$AM:$AZ,MATCH($AY$1,$AM$1:$AZ$1,0),0)))),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
    ROUNDDOWN(VLOOKUP($M68,[1]EquipTable!$1:$1048576,MATCH("표준 GO pr Min",[1]EquipTable!$1:$1,0),0)+INT($I68*(VLOOKUP($M68,[1]EquipTable!$1:$1048576,MATCH("표준 GO pr Max",[1]EquipTable!$1:$1,0),0)-VLOOKUP($M68,[1]EquipTable!$1:$1048576,MATCH("표준 GO pr Min",[1]EquipTable!$1:$1,0),0))),-2)),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
IF($L68="안 지정 캐릭터 영웅등급",
  IF(AND(OR($B68=7,$B68=8),$L68=OFFSET($L68,-1,0)),OFFSET(Q68,-1,0),
    VLOOKUP($L68,$AM:$AZ,MATCH($AW$1,$AM$1:$AZ$1,0),0)+INT($I68*(VLOOKUP($L68,$AM:$AZ,MATCH($AX$1,$AM$1:$AZ$1,0),0)-VLOOKUP($L68,$AM:$AZ,MATCH($AW$1,$AM$1:$AZ$1,0),0)))),
IF($L68="지정 캐릭터 PP",
  IF(AND(OR($B68=7,$B68=8),$L68=OFFSET($L68,-1,0)),OFFSET(Q68,-1,0),
    INT($N68*(VLOOKUP($L68,$AM:$AZ,MATCH($AX$1,$AM$1:$AZ$1,0),0)+$I68*(VLOOKUP($L68,$AM:$AZ,MATCH($AY$1,$AM$1:$AZ$1,0),0)-VLOOKUP($L68,$AM:$AZ,MATCH($AX$1,$AM$1:$AZ$1,0),0))))),
IF(OR($L68="안 지정 캐릭터 PP 일반등급",$L68="안 지정 캐릭터 PP 영웅등급"),
  IF(AND(OR($B68=7,$B68=8),$L68=OFFSET($L68,-1,0)),OFFSET(Q68,-1,0),
    $N68*VLOOKUP($L68,$AM:$AZ,MATCH($AW$1,$AM$1:$AZ$1,0),0)),
"그외없음")))))))</f>
        <v>1700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15"/>
        <v>0</v>
      </c>
      <c r="T68" t="s">
        <v>103</v>
      </c>
      <c r="U68">
        <v>3250</v>
      </c>
      <c r="V68">
        <v>15</v>
      </c>
      <c r="W68" t="s">
        <v>145</v>
      </c>
      <c r="Y68">
        <v>1500</v>
      </c>
      <c r="Z68" t="str">
        <f ca="1">IF(ISBLANK(AA68),"",
VLOOKUP(AA68,OFFSET(INDIRECT("$A:$B"),0,MATCH(AA$1&amp;"_Verify",INDIRECT("$1:$1"),0)-1),2,0)
)</f>
        <v>upn</v>
      </c>
      <c r="AA68" t="s">
        <v>103</v>
      </c>
      <c r="AB68">
        <v>3250</v>
      </c>
      <c r="AC68">
        <v>15</v>
      </c>
      <c r="AD68" t="s">
        <v>145</v>
      </c>
      <c r="AF68">
        <v>1500</v>
      </c>
      <c r="AG68" t="str">
        <f>IF(ISBLANK($AA68),"",
IF(AND($B68&gt;=VLOOKUP($AA68,$AM:$AP,3,0),$B68&lt;=VLOOKUP($AA68,$AM:$AP,4,0)),"","슬롯타입이상"))</f>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v>
      </c>
      <c r="AK68" t="str">
        <f ca="1">IF(AI68&lt;&gt;1,"",
"{"""&amp;A$1&amp;""":"&amp;A68
&amp;","""&amp;B$1&amp;""":"&amp;B68
&amp;IF(LEN(Z68)=0,"",","""&amp;Z$1&amp;""":"""&amp;Z68&amp;"""")
&amp;IF(LEN(AB68)=0,"",","""&amp;AB$1&amp;""":"""&amp;AB68&amp;"""")
&amp;IF(LEN(AC68)=0,"",","""&amp;AC$1&amp;""":"&amp;AC68)
&amp;IF(LEN(AD68)=0,"",","""&amp;AD$1&amp;""":"""&amp;AD68&amp;"""")
&amp;IF(LEN(AE68)=0,"",","""&amp;AE$1&amp;""":"&amp;AE68)
&amp;IF(LEN(AF68)=0,"",","""&amp;AF$1&amp;""":"&amp;AF68)&amp;"}")</f>
        <v>{"dy":10,"sl":3,"tp":"upn","vl":"3250","cn":15,"pt":"GO","pr":1500}</v>
      </c>
      <c r="BJ68">
        <f ca="1">IF(VLOOKUP($BM68,[1]EquipTable!$1:$1048576,MATCH("업데이트순번",[1]EquipTable!$1:$1,0),0)&lt;=$BK$1,1,0)
*IF(MID(BM68,7,1)="4",0.1,1)</f>
        <v>1</v>
      </c>
      <c r="BK68">
        <f t="shared" ca="1" si="17"/>
        <v>1.3550135501355014E-2</v>
      </c>
      <c r="BL68">
        <f t="shared" ca="1" si="18"/>
        <v>0.55555555555555558</v>
      </c>
      <c r="BM68" t="str">
        <f ca="1">OFFSET([1]EquipTable!$A$1,ROW()-1,0)</f>
        <v>Equip5001</v>
      </c>
    </row>
    <row r="69" spans="1:65">
      <c r="A69">
        <v>10</v>
      </c>
      <c r="B69">
        <v>4</v>
      </c>
      <c r="C69">
        <f t="shared" si="12"/>
        <v>0</v>
      </c>
      <c r="D69">
        <f t="shared" ca="1" si="13"/>
        <v>0.93675045861902762</v>
      </c>
      <c r="E69">
        <f t="shared" ca="1" si="13"/>
        <v>0.5124640905192327</v>
      </c>
      <c r="F69">
        <f t="shared" ca="1" si="13"/>
        <v>0.70284582804717177</v>
      </c>
      <c r="G69">
        <f t="shared" ca="1" si="13"/>
        <v>1.6741301011016452E-2</v>
      </c>
      <c r="H69">
        <f t="shared" ca="1" si="13"/>
        <v>0.27817998574788561</v>
      </c>
      <c r="I69">
        <f t="shared" ca="1" si="14"/>
        <v>0.88654049081602215</v>
      </c>
      <c r="L69" t="str">
        <f ca="1">IF(LEN(J69)&lt;&gt;0,J69,VLOOKUP(D69+$B69,$BG:$BH,MATCH($BH$1,$BG$1:$BH$1,0),1))</f>
        <v>안 지정 캐릭터 PP 일반등급</v>
      </c>
      <c r="M69">
        <f ca="1">IF(LEN(K69)&lt;&gt;0,
  IF(LEN($J69)=0,"두 칸 모두 입력",
  IF($J69="지정 장비",K69,INDEX($BR:$BR,MATCH(K69,$BS:$BS,0)))),
IF($L69="삭제","삭제",
IF($L69="지정 장비",VLOOKUP($E69,$BL:$BM,MATCH($BM$1,$BL$1:$BM$1,0),1),
IF(OR($L69="캐릭터 상자 일반등급",$L69="캐릭터 상자 영웅등급"),"삭제",
IF(OR($L69="지정 캐릭터",$L69="지정 캐릭터 PP",$L69="지정 캐릭터 LBP1",$L69="지정 캐릭터 LBP2",$L69="지정 캐릭터 LBP3"),
  IF(AND(OR($B69=7,$B69=8),$L69=OFFSET($L69,-1,0)),OFFSET(M69,-1,0),VLOOKUP($E69,$BQ:$BR,MATCH($BR$1,$BQ$1:$BR$1,0),1)),
IF(OR($L69="안 지정 캐릭터 영웅등급",$L69="안 지정 캐릭터 PP 일반등급",$L69="안 지정 캐릭터 PP 영웅등급"),
  IF(AND(OR($B69=7,$B69=8),$L69=OFFSET($L69,-1,0)),OFFSET(M69,-1,0),INT($E69*100000)),
"그외없음"))))))</f>
        <v>51246</v>
      </c>
      <c r="N69">
        <f ca="1">IF($L69="삭제","삭제",
IF(OR($L69="지정 장비",$L69="캐릭터 상자 일반등급",$L69="캐릭터 상자 영웅등급",$L69="지정 캐릭터",$L69="지정 캐릭터 LBP1",$L69="지정 캐릭터 LBP2",$L69="지정 캐릭터 LBP3",$L69="안 지정 캐릭터 영웅등급"),1,
IF($L69="지정 캐릭터 PP",
  IF(AND(OR($B69=7,$B69=8),$L69=OFFSET($L69,-1,0)),OFFSET(N69,-1,0),
    VLOOKUP($L69,$AM:$AY,MATCH($AU$1,$AM$1:$AY$1,0),0)+INT($E69*(VLOOKUP($L69,$AM:$AY,MATCH($AV$1,$AM$1:$AY$1,0),0)-VLOOKUP($L69,$AM:$AY,MATCH($AU$1,$AM$1:$AY$1,0),0)))),
IF(OR($L69="안 지정 캐릭터 PP 일반등급",$L69="안 지정 캐릭터 PP 영웅등급"),
  IF(AND(OR($B69=7,$B69=8),$L69=OFFSET($L69,-1,0)),OFFSET(N69,-1,0),
    VLOOKUP($L69,$AM:$AY,MATCH($AU$1,$AM$1:$AY$1,0),0)+INT($E69*(VLOOKUP($L69,$AM:$AY,MATCH($AV$1,$AM$1:$AY$1,0),0)-VLOOKUP($L69,$AM:$AY,MATCH($AU$1,$AM$1:$AY$1,0),0)))),
"그외없음"))))</f>
        <v>20</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
IF($L69="안 지정 캐릭터 영웅등급",
  IF(AND(OR($B69=7,$B69=8),$L69=OFFSET($L69,-1,0)),OFFSET(P69,-1,0),
    VLOOKUP($L69,$AM:$AZ,MATCH($AY$1,$AM$1:$AZ$1,0),0)+INT($H69*(VLOOKUP($L69,$AM:$AZ,MATCH($AZ$1,$AM$1:$AZ$1,0),0)-VLOOKUP($L69,$AM:$AZ,MATCH($AY$1,$AM$1:$AZ$1,0),0)))),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
    ROUNDDOWN(VLOOKUP($M69,[1]EquipTable!$1:$1048576,MATCH("표준 GO pr Min",[1]EquipTable!$1:$1,0),0)+INT($I69*(VLOOKUP($M69,[1]EquipTable!$1:$1048576,MATCH("표준 GO pr Max",[1]EquipTable!$1:$1,0),0)-VLOOKUP($M69,[1]EquipTable!$1:$1048576,MATCH("표준 GO pr Min",[1]EquipTable!$1:$1,0),0))),-2)),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
IF($L69="안 지정 캐릭터 영웅등급",
  IF(AND(OR($B69=7,$B69=8),$L69=OFFSET($L69,-1,0)),OFFSET(Q69,-1,0),
    VLOOKUP($L69,$AM:$AZ,MATCH($AW$1,$AM$1:$AZ$1,0),0)+INT($I69*(VLOOKUP($L69,$AM:$AZ,MATCH($AX$1,$AM$1:$AZ$1,0),0)-VLOOKUP($L69,$AM:$AZ,MATCH($AW$1,$AM$1:$AZ$1,0),0)))),
IF($L69="지정 캐릭터 PP",
  IF(AND(OR($B69=7,$B69=8),$L69=OFFSET($L69,-1,0)),OFFSET(Q69,-1,0),
    INT($N69*(VLOOKUP($L69,$AM:$AZ,MATCH($AX$1,$AM$1:$AZ$1,0),0)+$I69*(VLOOKUP($L69,$AM:$AZ,MATCH($AY$1,$AM$1:$AZ$1,0),0)-VLOOKUP($L69,$AM:$AZ,MATCH($AX$1,$AM$1:$AZ$1,0),0))))),
IF(OR($L69="안 지정 캐릭터 PP 일반등급",$L69="안 지정 캐릭터 PP 영웅등급"),
  IF(AND(OR($B69=7,$B69=8),$L69=OFFSET($L69,-1,0)),OFFSET(Q69,-1,0),
    $N69*VLOOKUP($L69,$AM:$AZ,MATCH($AW$1,$AM$1:$AZ$1,0),0)),
"그외없음")))))))</f>
        <v>2000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15"/>
        <v>0</v>
      </c>
      <c r="T69" t="s">
        <v>103</v>
      </c>
      <c r="U69">
        <v>31247</v>
      </c>
      <c r="V69">
        <v>18</v>
      </c>
      <c r="W69" t="s">
        <v>145</v>
      </c>
      <c r="Y69">
        <v>1800</v>
      </c>
      <c r="Z69" t="str">
        <f ca="1">IF(ISBLANK(AA69),"",
VLOOKUP(AA69,OFFSET(INDIRECT("$A:$B"),0,MATCH(AA$1&amp;"_Verify",INDIRECT("$1:$1"),0)-1),2,0)
)</f>
        <v>upn</v>
      </c>
      <c r="AA69" t="s">
        <v>103</v>
      </c>
      <c r="AB69">
        <v>31247</v>
      </c>
      <c r="AC69">
        <v>18</v>
      </c>
      <c r="AD69" t="s">
        <v>145</v>
      </c>
      <c r="AF69">
        <v>1800</v>
      </c>
      <c r="AG69" t="str">
        <f>IF(ISBLANK($AA69),"",
IF(AND($B69&gt;=VLOOKUP($AA69,$AM:$AP,3,0),$B69&lt;=VLOOKUP($AA69,$AM:$AP,4,0)),"","슬롯타입이상"))</f>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v>
      </c>
      <c r="AK69" t="str">
        <f ca="1">IF(AI69&lt;&gt;1,"",
"{"""&amp;A$1&amp;""":"&amp;A69
&amp;","""&amp;B$1&amp;""":"&amp;B69
&amp;IF(LEN(Z69)=0,"",","""&amp;Z$1&amp;""":"""&amp;Z69&amp;"""")
&amp;IF(LEN(AB69)=0,"",","""&amp;AB$1&amp;""":"""&amp;AB69&amp;"""")
&amp;IF(LEN(AC69)=0,"",","""&amp;AC$1&amp;""":"&amp;AC69)
&amp;IF(LEN(AD69)=0,"",","""&amp;AD$1&amp;""":"""&amp;AD69&amp;"""")
&amp;IF(LEN(AE69)=0,"",","""&amp;AE$1&amp;""":"&amp;AE69)
&amp;IF(LEN(AF69)=0,"",","""&amp;AF$1&amp;""":"&amp;AF69)&amp;"}")</f>
        <v>{"dy":10,"sl":4,"tp":"upn","vl":"31247","cn":18,"pt":"GO","pr":1800}</v>
      </c>
      <c r="BJ69">
        <f ca="1">IF(VLOOKUP($BM69,[1]EquipTable!$1:$1048576,MATCH("업데이트순번",[1]EquipTable!$1:$1,0),0)&lt;=$BK$1,1,0)
*IF(MID(BM69,7,1)="4",0.1,1)</f>
        <v>1</v>
      </c>
      <c r="BK69">
        <f t="shared" ca="1" si="17"/>
        <v>1.3550135501355014E-2</v>
      </c>
      <c r="BL69">
        <f t="shared" ca="1" si="18"/>
        <v>0.56910569105691056</v>
      </c>
      <c r="BM69" t="str">
        <f ca="1">OFFSET([1]EquipTable!$A$1,ROW()-1,0)</f>
        <v>Equip5002</v>
      </c>
    </row>
    <row r="70" spans="1:65">
      <c r="A70">
        <v>10</v>
      </c>
      <c r="B70">
        <v>5</v>
      </c>
      <c r="C70">
        <f t="shared" si="12"/>
        <v>0</v>
      </c>
      <c r="D70">
        <f t="shared" ca="1" si="13"/>
        <v>0.61605418575144888</v>
      </c>
      <c r="E70">
        <f t="shared" ca="1" si="13"/>
        <v>0.17018110351189897</v>
      </c>
      <c r="F70">
        <f t="shared" ca="1" si="13"/>
        <v>0.41257792671812732</v>
      </c>
      <c r="G70">
        <f t="shared" ca="1" si="13"/>
        <v>0.3624417039748602</v>
      </c>
      <c r="H70">
        <f t="shared" ca="1" si="13"/>
        <v>0.76485387740736555</v>
      </c>
      <c r="I70">
        <f t="shared" ca="1" si="14"/>
        <v>0.34705185317915388</v>
      </c>
      <c r="L70" t="str">
        <f ca="1">IF(LEN(J70)&lt;&gt;0,J70,VLOOKUP(D70+$B70,$BG:$BH,MATCH($BH$1,$BG$1:$BH$1,0),1))</f>
        <v>삭제</v>
      </c>
      <c r="M70" t="str">
        <f ca="1">IF(LEN(K70)&lt;&gt;0,
  IF(LEN($J70)=0,"두 칸 모두 입력",
  IF($J70="지정 장비",K70,INDEX($BR:$BR,MATCH(K70,$BS:$BS,0)))),
IF($L70="삭제","삭제",
IF($L70="지정 장비",VLOOKUP($E70,$BL:$BM,MATCH($BM$1,$BL$1:$BM$1,0),1),
IF(OR($L70="캐릭터 상자 일반등급",$L70="캐릭터 상자 영웅등급"),"삭제",
IF(OR($L70="지정 캐릭터",$L70="지정 캐릭터 PP",$L70="지정 캐릭터 LBP1",$L70="지정 캐릭터 LBP2",$L70="지정 캐릭터 LBP3"),
  IF(AND(OR($B70=7,$B70=8),$L70=OFFSET($L70,-1,0)),OFFSET(M70,-1,0),VLOOKUP($E70,$BQ:$BR,MATCH($BR$1,$BQ$1:$BR$1,0),1)),
IF(OR($L70="안 지정 캐릭터 영웅등급",$L70="안 지정 캐릭터 PP 일반등급",$L70="안 지정 캐릭터 PP 영웅등급"),
  IF(AND(OR($B70=7,$B70=8),$L70=OFFSET($L70,-1,0)),OFFSET(M70,-1,0),INT($E70*100000)),
"그외없음"))))))</f>
        <v>삭제</v>
      </c>
      <c r="N70" t="str">
        <f ca="1">IF($L70="삭제","삭제",
IF(OR($L70="지정 장비",$L70="캐릭터 상자 일반등급",$L70="캐릭터 상자 영웅등급",$L70="지정 캐릭터",$L70="지정 캐릭터 LBP1",$L70="지정 캐릭터 LBP2",$L70="지정 캐릭터 LBP3",$L70="안 지정 캐릭터 영웅등급"),1,
IF($L70="지정 캐릭터 PP",
  IF(AND(OR($B70=7,$B70=8),$L70=OFFSET($L70,-1,0)),OFFSET(N70,-1,0),
    VLOOKUP($L70,$AM:$AY,MATCH($AU$1,$AM$1:$AY$1,0),0)+INT($E70*(VLOOKUP($L70,$AM:$AY,MATCH($AV$1,$AM$1:$AY$1,0),0)-VLOOKUP($L70,$AM:$AY,MATCH($AU$1,$AM$1:$AY$1,0),0)))),
IF(OR($L70="안 지정 캐릭터 PP 일반등급",$L70="안 지정 캐릭터 PP 영웅등급"),
  IF(AND(OR($B70=7,$B70=8),$L70=OFFSET($L70,-1,0)),OFFSET(N70,-1,0),
    VLOOKUP($L70,$AM:$AY,MATCH($AU$1,$AM$1:$AY$1,0),0)+INT($E70*(VLOOKUP($L70,$AM:$AY,MATCH($AV$1,$AM$1:$AY$1,0),0)-VLOOKUP($L70,$AM:$AY,MATCH($AU$1,$AM$1:$AY$1,0),0)))),
"그외없음"))))</f>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
IF($L70="안 지정 캐릭터 영웅등급",
  IF(AND(OR($B70=7,$B70=8),$L70=OFFSET($L70,-1,0)),OFFSET(P70,-1,0),
    VLOOKUP($L70,$AM:$AZ,MATCH($AY$1,$AM$1:$AZ$1,0),0)+INT($H70*(VLOOKUP($L70,$AM:$AZ,MATCH($AZ$1,$AM$1:$AZ$1,0),0)-VLOOKUP($L70,$AM:$AZ,MATCH($AY$1,$AM$1:$AZ$1,0),0)))),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
    ROUNDDOWN(VLOOKUP($M70,[1]EquipTable!$1:$1048576,MATCH("표준 GO pr Min",[1]EquipTable!$1:$1,0),0)+INT($I70*(VLOOKUP($M70,[1]EquipTable!$1:$1048576,MATCH("표준 GO pr Max",[1]EquipTable!$1:$1,0),0)-VLOOKUP($M70,[1]EquipTable!$1:$1048576,MATCH("표준 GO pr Min",[1]EquipTable!$1:$1,0),0))),-2)),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
IF($L70="안 지정 캐릭터 영웅등급",
  IF(AND(OR($B70=7,$B70=8),$L70=OFFSET($L70,-1,0)),OFFSET(Q70,-1,0),
    VLOOKUP($L70,$AM:$AZ,MATCH($AW$1,$AM$1:$AZ$1,0),0)+INT($I70*(VLOOKUP($L70,$AM:$AZ,MATCH($AX$1,$AM$1:$AZ$1,0),0)-VLOOKUP($L70,$AM:$AZ,MATCH($AW$1,$AM$1:$AZ$1,0),0)))),
IF($L70="지정 캐릭터 PP",
  IF(AND(OR($B70=7,$B70=8),$L70=OFFSET($L70,-1,0)),OFFSET(Q70,-1,0),
    INT($N70*(VLOOKUP($L70,$AM:$AZ,MATCH($AX$1,$AM$1:$AZ$1,0),0)+$I70*(VLOOKUP($L70,$AM:$AZ,MATCH($AY$1,$AM$1:$AZ$1,0),0)-VLOOKUP($L70,$AM:$AZ,MATCH($AX$1,$AM$1:$AZ$1,0),0))))),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15"/>
        <v>0</v>
      </c>
      <c r="Z70" t="str">
        <f ca="1">IF(ISBLANK(AA70),"",
VLOOKUP(AA70,OFFSET(INDIRECT("$A:$B"),0,MATCH(AA$1&amp;"_Verify",INDIRECT("$1:$1"),0)-1),2,0)
)</f>
        <v/>
      </c>
      <c r="AG70" t="str">
        <f>IF(ISBLANK($AA70),"",
IF(AND($B70&gt;=VLOOKUP($AA70,$AM:$AP,3,0),$B70&lt;=VLOOKUP($AA70,$AM:$AP,4,0)),"","슬롯타입이상"))</f>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v>
      </c>
      <c r="AK70" t="str">
        <f ca="1">IF(AI70&lt;&gt;1,"",
"{"""&amp;A$1&amp;""":"&amp;A70
&amp;","""&amp;B$1&amp;""":"&amp;B70
&amp;IF(LEN(Z70)=0,"",","""&amp;Z$1&amp;""":"""&amp;Z70&amp;"""")
&amp;IF(LEN(AB70)=0,"",","""&amp;AB$1&amp;""":"""&amp;AB70&amp;"""")
&amp;IF(LEN(AC70)=0,"",","""&amp;AC$1&amp;""":"&amp;AC70)
&amp;IF(LEN(AD70)=0,"",","""&amp;AD$1&amp;""":"""&amp;AD70&amp;"""")
&amp;IF(LEN(AE70)=0,"",","""&amp;AE$1&amp;""":"&amp;AE70)
&amp;IF(LEN(AF70)=0,"",","""&amp;AF$1&amp;""":"&amp;AF70)&amp;"}")</f>
        <v>{"dy":10,"sl":5}</v>
      </c>
      <c r="BJ70">
        <f ca="1">IF(VLOOKUP($BM70,[1]EquipTable!$1:$1048576,MATCH("업데이트순번",[1]EquipTable!$1:$1,0),0)&lt;=$BK$1,1,0)
*IF(MID(BM70,7,1)="4",0.1,1)</f>
        <v>1</v>
      </c>
      <c r="BK70">
        <f t="shared" ca="1" si="17"/>
        <v>1.3550135501355014E-2</v>
      </c>
      <c r="BL70">
        <f t="shared" ca="1" si="18"/>
        <v>0.58265582655826553</v>
      </c>
      <c r="BM70" t="str">
        <f ca="1">OFFSET([1]EquipTable!$A$1,ROW()-1,0)</f>
        <v>Equip5101</v>
      </c>
    </row>
    <row r="71" spans="1:65">
      <c r="A71">
        <v>10</v>
      </c>
      <c r="B71">
        <v>6</v>
      </c>
      <c r="C71">
        <f t="shared" si="12"/>
        <v>0</v>
      </c>
      <c r="D71">
        <f t="shared" ca="1" si="13"/>
        <v>8.0758293348269228E-2</v>
      </c>
      <c r="E71">
        <f t="shared" ca="1" si="13"/>
        <v>0.86719690753418577</v>
      </c>
      <c r="F71">
        <f t="shared" ca="1" si="13"/>
        <v>0.73335861691808646</v>
      </c>
      <c r="G71">
        <f t="shared" ca="1" si="13"/>
        <v>0.59583038580937397</v>
      </c>
      <c r="H71">
        <f t="shared" ca="1" si="13"/>
        <v>0.77981828752123039</v>
      </c>
      <c r="I71">
        <f t="shared" ca="1" si="14"/>
        <v>0.62575065002356967</v>
      </c>
      <c r="L71" t="str">
        <f ca="1">IF(LEN(J71)&lt;&gt;0,J71,VLOOKUP(D71+$B71,$BG:$BH,MATCH($BH$1,$BG$1:$BH$1,0),1))</f>
        <v>삭제</v>
      </c>
      <c r="M71" t="str">
        <f ca="1">IF(LEN(K71)&lt;&gt;0,
  IF(LEN($J71)=0,"두 칸 모두 입력",
  IF($J71="지정 장비",K71,INDEX($BR:$BR,MATCH(K71,$BS:$BS,0)))),
IF($L71="삭제","삭제",
IF($L71="지정 장비",VLOOKUP($E71,$BL:$BM,MATCH($BM$1,$BL$1:$BM$1,0),1),
IF(OR($L71="캐릭터 상자 일반등급",$L71="캐릭터 상자 영웅등급"),"삭제",
IF(OR($L71="지정 캐릭터",$L71="지정 캐릭터 PP",$L71="지정 캐릭터 LBP1",$L71="지정 캐릭터 LBP2",$L71="지정 캐릭터 LBP3"),
  IF(AND(OR($B71=7,$B71=8),$L71=OFFSET($L71,-1,0)),OFFSET(M71,-1,0),VLOOKUP($E71,$BQ:$BR,MATCH($BR$1,$BQ$1:$BR$1,0),1)),
IF(OR($L71="안 지정 캐릭터 영웅등급",$L71="안 지정 캐릭터 PP 일반등급",$L71="안 지정 캐릭터 PP 영웅등급"),
  IF(AND(OR($B71=7,$B71=8),$L71=OFFSET($L71,-1,0)),OFFSET(M71,-1,0),INT($E71*100000)),
"그외없음"))))))</f>
        <v>삭제</v>
      </c>
      <c r="N71" t="str">
        <f ca="1">IF($L71="삭제","삭제",
IF(OR($L71="지정 장비",$L71="캐릭터 상자 일반등급",$L71="캐릭터 상자 영웅등급",$L71="지정 캐릭터",$L71="지정 캐릭터 LBP1",$L71="지정 캐릭터 LBP2",$L71="지정 캐릭터 LBP3",$L71="안 지정 캐릭터 영웅등급"),1,
IF($L71="지정 캐릭터 PP",
  IF(AND(OR($B71=7,$B71=8),$L71=OFFSET($L71,-1,0)),OFFSET(N71,-1,0),
    VLOOKUP($L71,$AM:$AY,MATCH($AU$1,$AM$1:$AY$1,0),0)+INT($E71*(VLOOKUP($L71,$AM:$AY,MATCH($AV$1,$AM$1:$AY$1,0),0)-VLOOKUP($L71,$AM:$AY,MATCH($AU$1,$AM$1:$AY$1,0),0)))),
IF(OR($L71="안 지정 캐릭터 PP 일반등급",$L71="안 지정 캐릭터 PP 영웅등급"),
  IF(AND(OR($B71=7,$B71=8),$L71=OFFSET($L71,-1,0)),OFFSET(N71,-1,0),
    VLOOKUP($L71,$AM:$AY,MATCH($AU$1,$AM$1:$AY$1,0),0)+INT($E71*(VLOOKUP($L71,$AM:$AY,MATCH($AV$1,$AM$1:$AY$1,0),0)-VLOOKUP($L71,$AM:$AY,MATCH($AU$1,$AM$1:$AY$1,0),0)))),
"그외없음"))))</f>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
IF($L71="안 지정 캐릭터 영웅등급",
  IF(AND(OR($B71=7,$B71=8),$L71=OFFSET($L71,-1,0)),OFFSET(P71,-1,0),
    VLOOKUP($L71,$AM:$AZ,MATCH($AY$1,$AM$1:$AZ$1,0),0)+INT($H71*(VLOOKUP($L71,$AM:$AZ,MATCH($AZ$1,$AM$1:$AZ$1,0),0)-VLOOKUP($L71,$AM:$AZ,MATCH($AY$1,$AM$1:$AZ$1,0),0)))),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
    ROUNDDOWN(VLOOKUP($M71,[1]EquipTable!$1:$1048576,MATCH("표준 GO pr Min",[1]EquipTable!$1:$1,0),0)+INT($I71*(VLOOKUP($M71,[1]EquipTable!$1:$1048576,MATCH("표준 GO pr Max",[1]EquipTable!$1:$1,0),0)-VLOOKUP($M71,[1]EquipTable!$1:$1048576,MATCH("표준 GO pr Min",[1]EquipTable!$1:$1,0),0))),-2)),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
IF($L71="안 지정 캐릭터 영웅등급",
  IF(AND(OR($B71=7,$B71=8),$L71=OFFSET($L71,-1,0)),OFFSET(Q71,-1,0),
    VLOOKUP($L71,$AM:$AZ,MATCH($AW$1,$AM$1:$AZ$1,0),0)+INT($I71*(VLOOKUP($L71,$AM:$AZ,MATCH($AX$1,$AM$1:$AZ$1,0),0)-VLOOKUP($L71,$AM:$AZ,MATCH($AW$1,$AM$1:$AZ$1,0),0)))),
IF($L71="지정 캐릭터 PP",
  IF(AND(OR($B71=7,$B71=8),$L71=OFFSET($L71,-1,0)),OFFSET(Q71,-1,0),
    INT($N71*(VLOOKUP($L71,$AM:$AZ,MATCH($AX$1,$AM$1:$AZ$1,0),0)+$I71*(VLOOKUP($L71,$AM:$AZ,MATCH($AY$1,$AM$1:$AZ$1,0),0)-VLOOKUP($L71,$AM:$AZ,MATCH($AX$1,$AM$1:$AZ$1,0),0))))),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15"/>
        <v>0</v>
      </c>
      <c r="Z71" t="str">
        <f ca="1">IF(ISBLANK(AA71),"",
VLOOKUP(AA71,OFFSET(INDIRECT("$A:$B"),0,MATCH(AA$1&amp;"_Verify",INDIRECT("$1:$1"),0)-1),2,0)
)</f>
        <v/>
      </c>
      <c r="AG71" t="str">
        <f>IF(ISBLANK($AA71),"",
IF(AND($B71&gt;=VLOOKUP($AA71,$AM:$AP,3,0),$B71&lt;=VLOOKUP($AA71,$AM:$AP,4,0)),"","슬롯타입이상"))</f>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v>
      </c>
      <c r="AK71" t="str">
        <f ca="1">IF(AI71&lt;&gt;1,"",
"{"""&amp;A$1&amp;""":"&amp;A71
&amp;","""&amp;B$1&amp;""":"&amp;B71
&amp;IF(LEN(Z71)=0,"",","""&amp;Z$1&amp;""":"""&amp;Z71&amp;"""")
&amp;IF(LEN(AB71)=0,"",","""&amp;AB$1&amp;""":"""&amp;AB71&amp;"""")
&amp;IF(LEN(AC71)=0,"",","""&amp;AC$1&amp;""":"&amp;AC71)
&amp;IF(LEN(AD71)=0,"",","""&amp;AD$1&amp;""":"""&amp;AD71&amp;"""")
&amp;IF(LEN(AE71)=0,"",","""&amp;AE$1&amp;""":"&amp;AE71)
&amp;IF(LEN(AF71)=0,"",","""&amp;AF$1&amp;""":"&amp;AF71)&amp;"}")</f>
        <v>{"dy":10,"sl":6}</v>
      </c>
      <c r="BJ71">
        <f ca="1">IF(VLOOKUP($BM71,[1]EquipTable!$1:$1048576,MATCH("업데이트순번",[1]EquipTable!$1:$1,0),0)&lt;=$BK$1,1,0)
*IF(MID(BM71,7,1)="4",0.1,1)</f>
        <v>1</v>
      </c>
      <c r="BK71">
        <f t="shared" ca="1" si="17"/>
        <v>1.3550135501355014E-2</v>
      </c>
      <c r="BL71">
        <f t="shared" ca="1" si="18"/>
        <v>0.59620596205962051</v>
      </c>
      <c r="BM71" t="str">
        <f ca="1">OFFSET([1]EquipTable!$A$1,ROW()-1,0)</f>
        <v>Equip5102</v>
      </c>
    </row>
    <row r="72" spans="1:65">
      <c r="A72">
        <v>11</v>
      </c>
      <c r="B72">
        <v>0</v>
      </c>
      <c r="C72">
        <f t="shared" si="12"/>
        <v>0</v>
      </c>
      <c r="D72">
        <f t="shared" ca="1" si="13"/>
        <v>0.20586178571635316</v>
      </c>
      <c r="E72">
        <f t="shared" ca="1" si="13"/>
        <v>0.41682691500027946</v>
      </c>
      <c r="F72">
        <f t="shared" ca="1" si="13"/>
        <v>9.759663041772515E-2</v>
      </c>
      <c r="G72">
        <f t="shared" ca="1" si="13"/>
        <v>0.10813780017091601</v>
      </c>
      <c r="H72">
        <f t="shared" ca="1" si="13"/>
        <v>0.83085846454525203</v>
      </c>
      <c r="I72">
        <f t="shared" ca="1" si="14"/>
        <v>0.88310956327931989</v>
      </c>
      <c r="L72" t="str">
        <f ca="1">IF(LEN(J72)&lt;&gt;0,J72,VLOOKUP(D72+$B72,$BG:$BH,MATCH($BH$1,$BG$1:$BH$1,0),1))</f>
        <v>지정 장비</v>
      </c>
      <c r="M72" t="str">
        <f ca="1">IF(LEN(K72)&lt;&gt;0,
  IF(LEN($J72)=0,"두 칸 모두 입력",
  IF($J72="지정 장비",K72,INDEX($BR:$BR,MATCH(K72,$BS:$BS,0)))),
IF($L72="삭제","삭제",
IF($L72="지정 장비",VLOOKUP($E72,$BL:$BM,MATCH($BM$1,$BL$1:$BM$1,0),1),
IF(OR($L72="캐릭터 상자 일반등급",$L72="캐릭터 상자 영웅등급"),"삭제",
IF(OR($L72="지정 캐릭터",$L72="지정 캐릭터 PP",$L72="지정 캐릭터 LBP1",$L72="지정 캐릭터 LBP2",$L72="지정 캐릭터 LBP3"),
  IF(AND(OR($B72=7,$B72=8),$L72=OFFSET($L72,-1,0)),OFFSET(M72,-1,0),VLOOKUP($E72,$BQ:$BR,MATCH($BR$1,$BQ$1:$BR$1,0),1)),
IF(OR($L72="안 지정 캐릭터 영웅등급",$L72="안 지정 캐릭터 PP 일반등급",$L72="안 지정 캐릭터 PP 영웅등급"),
  IF(AND(OR($B72=7,$B72=8),$L72=OFFSET($L72,-1,0)),OFFSET(M72,-1,0),INT($E72*100000)),
"그외없음"))))))</f>
        <v>Equip3301</v>
      </c>
      <c r="N72">
        <f ca="1">IF($L72="삭제","삭제",
IF(OR($L72="지정 장비",$L72="캐릭터 상자 일반등급",$L72="캐릭터 상자 영웅등급",$L72="지정 캐릭터",$L72="지정 캐릭터 LBP1",$L72="지정 캐릭터 LBP2",$L72="지정 캐릭터 LBP3",$L72="안 지정 캐릭터 영웅등급"),1,
IF($L72="지정 캐릭터 PP",
  IF(AND(OR($B72=7,$B72=8),$L72=OFFSET($L72,-1,0)),OFFSET(N72,-1,0),
    VLOOKUP($L72,$AM:$AY,MATCH($AU$1,$AM$1:$AY$1,0),0)+INT($E72*(VLOOKUP($L72,$AM:$AY,MATCH($AV$1,$AM$1:$AY$1,0),0)-VLOOKUP($L72,$AM:$AY,MATCH($AU$1,$AM$1:$AY$1,0),0)))),
IF(OR($L72="안 지정 캐릭터 PP 일반등급",$L72="안 지정 캐릭터 PP 영웅등급"),
  IF(AND(OR($B72=7,$B72=8),$L72=OFFSET($L72,-1,0)),OFFSET(N72,-1,0),
    VLOOKUP($L72,$AM:$AY,MATCH($AU$1,$AM$1:$AY$1,0),0)+INT($E72*(VLOOKUP($L72,$AM:$AY,MATCH($AV$1,$AM$1:$AY$1,0),0)-VLOOKUP($L72,$AM:$AY,MATCH($AU$1,$AM$1:$AY$1,0),0)))),
"그외없음"))))</f>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
IF($L72="안 지정 캐릭터 영웅등급",
  IF(AND(OR($B72=7,$B72=8),$L72=OFFSET($L72,-1,0)),OFFSET(P72,-1,0),
    VLOOKUP($L72,$AM:$AZ,MATCH($AY$1,$AM$1:$AZ$1,0),0)+INT($H72*(VLOOKUP($L72,$AM:$AZ,MATCH($AZ$1,$AM$1:$AZ$1,0),0)-VLOOKUP($L72,$AM:$AZ,MATCH($AY$1,$AM$1:$AZ$1,0),0)))),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
    ROUNDDOWN(VLOOKUP($M72,[1]EquipTable!$1:$1048576,MATCH("표준 GO pr Min",[1]EquipTable!$1:$1,0),0)+INT($I72*(VLOOKUP($M72,[1]EquipTable!$1:$1048576,MATCH("표준 GO pr Max",[1]EquipTable!$1:$1,0),0)-VLOOKUP($M72,[1]EquipTable!$1:$1048576,MATCH("표준 GO pr Min",[1]EquipTable!$1:$1,0),0))),-2)),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
IF($L72="안 지정 캐릭터 영웅등급",
  IF(AND(OR($B72=7,$B72=8),$L72=OFFSET($L72,-1,0)),OFFSET(Q72,-1,0),
    VLOOKUP($L72,$AM:$AZ,MATCH($AW$1,$AM$1:$AZ$1,0),0)+INT($I72*(VLOOKUP($L72,$AM:$AZ,MATCH($AX$1,$AM$1:$AZ$1,0),0)-VLOOKUP($L72,$AM:$AZ,MATCH($AW$1,$AM$1:$AZ$1,0),0)))),
IF($L72="지정 캐릭터 PP",
  IF(AND(OR($B72=7,$B72=8),$L72=OFFSET($L72,-1,0)),OFFSET(Q72,-1,0),
    INT($N72*(VLOOKUP($L72,$AM:$AZ,MATCH($AX$1,$AM$1:$AZ$1,0),0)+$I72*(VLOOKUP($L72,$AM:$AZ,MATCH($AY$1,$AM$1:$AZ$1,0),0)-VLOOKUP($L72,$AM:$AZ,MATCH($AX$1,$AM$1:$AZ$1,0),0))))),
IF(OR($L72="안 지정 캐릭터 PP 일반등급",$L72="안 지정 캐릭터 PP 영웅등급"),
  IF(AND(OR($B72=7,$B72=8),$L72=OFFSET($L72,-1,0)),OFFSET(Q72,-1,0),
    $N72*VLOOKUP($L72,$AM:$AZ,MATCH($AW$1,$AM$1:$AZ$1,0),0)),
"그외없음")))))))</f>
        <v>17</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15"/>
        <v>0</v>
      </c>
      <c r="T72" t="s">
        <v>95</v>
      </c>
      <c r="V72">
        <v>1</v>
      </c>
      <c r="W72" t="s">
        <v>149</v>
      </c>
      <c r="Y72">
        <v>50</v>
      </c>
      <c r="Z72" t="str">
        <f ca="1">IF(ISBLANK(AA72),"",
VLOOKUP(AA72,OFFSET(INDIRECT("$A:$B"),0,MATCH(AA$1&amp;"_Verify",INDIRECT("$1:$1"),0)-1),2,0)
)</f>
        <v>bh</v>
      </c>
      <c r="AA72" t="s">
        <v>95</v>
      </c>
      <c r="AC72">
        <v>1</v>
      </c>
      <c r="AD72" t="s">
        <v>149</v>
      </c>
      <c r="AF72">
        <v>50</v>
      </c>
      <c r="AG72" t="str">
        <f>IF(ISBLANK($AA72),"",
IF(AND($B72&gt;=VLOOKUP($AA72,$AM:$AP,3,0),$B72&lt;=VLOOKUP($AA72,$AM:$AP,4,0)),"","슬롯타입이상"))</f>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
      </c>
      <c r="AI72">
        <v>1</v>
      </c>
      <c r="AJ7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v>
      </c>
      <c r="AK72" t="str">
        <f ca="1">IF(AI72&lt;&gt;1,"",
"{"""&amp;A$1&amp;""":"&amp;A72
&amp;","""&amp;B$1&amp;""":"&amp;B72
&amp;IF(LEN(Z72)=0,"",","""&amp;Z$1&amp;""":"""&amp;Z72&amp;"""")
&amp;IF(LEN(AB72)=0,"",","""&amp;AB$1&amp;""":"""&amp;AB72&amp;"""")
&amp;IF(LEN(AC72)=0,"",","""&amp;AC$1&amp;""":"&amp;AC72)
&amp;IF(LEN(AD72)=0,"",","""&amp;AD$1&amp;""":"""&amp;AD72&amp;"""")
&amp;IF(LEN(AE72)=0,"",","""&amp;AE$1&amp;""":"&amp;AE72)
&amp;IF(LEN(AF72)=0,"",","""&amp;AF$1&amp;""":"&amp;AF72)&amp;"}")</f>
        <v>{"dy":11,"sl":0,"tp":"bh","cn":1,"pt":"DI","pr":50}</v>
      </c>
      <c r="BJ72">
        <f ca="1">IF(VLOOKUP($BM72,[1]EquipTable!$1:$1048576,MATCH("업데이트순번",[1]EquipTable!$1:$1,0),0)&lt;=$BK$1,1,0)
*IF(MID(BM72,7,1)="4",0.1,1)</f>
        <v>1</v>
      </c>
      <c r="BK72">
        <f t="shared" ca="1" si="17"/>
        <v>1.3550135501355014E-2</v>
      </c>
      <c r="BL72">
        <f t="shared" ca="1" si="18"/>
        <v>0.60975609756097549</v>
      </c>
      <c r="BM72" t="str">
        <f ca="1">OFFSET([1]EquipTable!$A$1,ROW()-1,0)</f>
        <v>Equip5201</v>
      </c>
    </row>
    <row r="73" spans="1:65">
      <c r="A73">
        <v>11</v>
      </c>
      <c r="B73">
        <v>1</v>
      </c>
      <c r="C73">
        <f t="shared" si="12"/>
        <v>0</v>
      </c>
      <c r="D73">
        <f t="shared" ca="1" si="13"/>
        <v>0.11985375708420243</v>
      </c>
      <c r="E73">
        <f t="shared" ca="1" si="13"/>
        <v>0.26003041288233042</v>
      </c>
      <c r="F73">
        <f t="shared" ca="1" si="13"/>
        <v>0.94150240282053632</v>
      </c>
      <c r="G73">
        <f t="shared" ca="1" si="13"/>
        <v>0.94350205426788203</v>
      </c>
      <c r="H73">
        <f t="shared" ca="1" si="13"/>
        <v>0.32549866447513687</v>
      </c>
      <c r="I73">
        <f t="shared" ca="1" si="14"/>
        <v>0.65716527736646158</v>
      </c>
      <c r="L73" t="str">
        <f ca="1">IF(LEN(J73)&lt;&gt;0,J73,VLOOKUP(D73+$B73,$BG:$BH,MATCH($BH$1,$BG$1:$BH$1,0),1))</f>
        <v>지정 장비</v>
      </c>
      <c r="M73" t="str">
        <f ca="1">IF(LEN(K73)&lt;&gt;0,
  IF(LEN($J73)=0,"두 칸 모두 입력",
  IF($J73="지정 장비",K73,INDEX($BR:$BR,MATCH(K73,$BS:$BS,0)))),
IF($L73="삭제","삭제",
IF($L73="지정 장비",VLOOKUP($E73,$BL:$BM,MATCH($BM$1,$BL$1:$BM$1,0),1),
IF(OR($L73="캐릭터 상자 일반등급",$L73="캐릭터 상자 영웅등급"),"삭제",
IF(OR($L73="지정 캐릭터",$L73="지정 캐릭터 PP",$L73="지정 캐릭터 LBP1",$L73="지정 캐릭터 LBP2",$L73="지정 캐릭터 LBP3"),
  IF(AND(OR($B73=7,$B73=8),$L73=OFFSET($L73,-1,0)),OFFSET(M73,-1,0),VLOOKUP($E73,$BQ:$BR,MATCH($BR$1,$BQ$1:$BR$1,0),1)),
IF(OR($L73="안 지정 캐릭터 영웅등급",$L73="안 지정 캐릭터 PP 일반등급",$L73="안 지정 캐릭터 PP 영웅등급"),
  IF(AND(OR($B73=7,$B73=8),$L73=OFFSET($L73,-1,0)),OFFSET(M73,-1,0),INT($E73*100000)),
"그외없음"))))))</f>
        <v>Equip2101</v>
      </c>
      <c r="N73">
        <f ca="1">IF($L73="삭제","삭제",
IF(OR($L73="지정 장비",$L73="캐릭터 상자 일반등급",$L73="캐릭터 상자 영웅등급",$L73="지정 캐릭터",$L73="지정 캐릭터 LBP1",$L73="지정 캐릭터 LBP2",$L73="지정 캐릭터 LBP3",$L73="안 지정 캐릭터 영웅등급"),1,
IF($L73="지정 캐릭터 PP",
  IF(AND(OR($B73=7,$B73=8),$L73=OFFSET($L73,-1,0)),OFFSET(N73,-1,0),
    VLOOKUP($L73,$AM:$AY,MATCH($AU$1,$AM$1:$AY$1,0),0)+INT($E73*(VLOOKUP($L73,$AM:$AY,MATCH($AV$1,$AM$1:$AY$1,0),0)-VLOOKUP($L73,$AM:$AY,MATCH($AU$1,$AM$1:$AY$1,0),0)))),
IF(OR($L73="안 지정 캐릭터 PP 일반등급",$L73="안 지정 캐릭터 PP 영웅등급"),
  IF(AND(OR($B73=7,$B73=8),$L73=OFFSET($L73,-1,0)),OFFSET(N73,-1,0),
    VLOOKUP($L73,$AM:$AY,MATCH($AU$1,$AM$1:$AY$1,0),0)+INT($E73*(VLOOKUP($L73,$AM:$AY,MATCH($AV$1,$AM$1:$AY$1,0),0)-VLOOKUP($L73,$AM:$AY,MATCH($AU$1,$AM$1:$AY$1,0),0)))),
"그외없음"))))</f>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
IF($L73="안 지정 캐릭터 영웅등급",
  IF(AND(OR($B73=7,$B73=8),$L73=OFFSET($L73,-1,0)),OFFSET(P73,-1,0),
    VLOOKUP($L73,$AM:$AZ,MATCH($AY$1,$AM$1:$AZ$1,0),0)+INT($H73*(VLOOKUP($L73,$AM:$AZ,MATCH($AZ$1,$AM$1:$AZ$1,0),0)-VLOOKUP($L73,$AM:$AZ,MATCH($AY$1,$AM$1:$AZ$1,0),0)))),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
    ROUNDDOWN(VLOOKUP($M73,[1]EquipTable!$1:$1048576,MATCH("표준 GO pr Min",[1]EquipTable!$1:$1,0),0)+INT($I73*(VLOOKUP($M73,[1]EquipTable!$1:$1048576,MATCH("표준 GO pr Max",[1]EquipTable!$1:$1,0),0)-VLOOKUP($M73,[1]EquipTable!$1:$1048576,MATCH("표준 GO pr Min",[1]EquipTable!$1:$1,0),0))),-2)),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
IF($L73="안 지정 캐릭터 영웅등급",
  IF(AND(OR($B73=7,$B73=8),$L73=OFFSET($L73,-1,0)),OFFSET(Q73,-1,0),
    VLOOKUP($L73,$AM:$AZ,MATCH($AW$1,$AM$1:$AZ$1,0),0)+INT($I73*(VLOOKUP($L73,$AM:$AZ,MATCH($AX$1,$AM$1:$AZ$1,0),0)-VLOOKUP($L73,$AM:$AZ,MATCH($AW$1,$AM$1:$AZ$1,0),0)))),
IF($L73="지정 캐릭터 PP",
  IF(AND(OR($B73=7,$B73=8),$L73=OFFSET($L73,-1,0)),OFFSET(Q73,-1,0),
    INT($N73*(VLOOKUP($L73,$AM:$AZ,MATCH($AX$1,$AM$1:$AZ$1,0),0)+$I73*(VLOOKUP($L73,$AM:$AZ,MATCH($AY$1,$AM$1:$AZ$1,0),0)-VLOOKUP($L73,$AM:$AZ,MATCH($AX$1,$AM$1:$AZ$1,0),0))))),
IF(OR($L73="안 지정 캐릭터 PP 일반등급",$L73="안 지정 캐릭터 PP 영웅등급"),
  IF(AND(OR($B73=7,$B73=8),$L73=OFFSET($L73,-1,0)),OFFSET(Q73,-1,0),
    $N73*VLOOKUP($L73,$AM:$AZ,MATCH($AW$1,$AM$1:$AZ$1,0),0)),
"그외없음")))))))</f>
        <v>13500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15"/>
        <v>0</v>
      </c>
      <c r="T73" t="s">
        <v>93</v>
      </c>
      <c r="U73" t="s">
        <v>207</v>
      </c>
      <c r="V73">
        <v>1</v>
      </c>
      <c r="W73" t="s">
        <v>145</v>
      </c>
      <c r="Y73">
        <v>12300</v>
      </c>
      <c r="Z73" t="str">
        <f ca="1">IF(ISBLANK(AA73),"",
VLOOKUP(AA73,OFFSET(INDIRECT("$A:$B"),0,MATCH(AA$1&amp;"_Verify",INDIRECT("$1:$1"),0)-1),2,0)
)</f>
        <v>fe</v>
      </c>
      <c r="AA73" t="s">
        <v>93</v>
      </c>
      <c r="AB73" t="s">
        <v>207</v>
      </c>
      <c r="AC73">
        <v>1</v>
      </c>
      <c r="AD73" t="s">
        <v>145</v>
      </c>
      <c r="AF73">
        <v>12300</v>
      </c>
      <c r="AG73" t="str">
        <f>IF(ISBLANK($AA73),"",
IF(AND($B73&gt;=VLOOKUP($AA73,$AM:$AP,3,0),$B73&lt;=VLOOKUP($AA73,$AM:$AP,4,0)),"","슬롯타입이상"))</f>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원시 마족 지팡이</v>
      </c>
      <c r="AI73">
        <v>1</v>
      </c>
      <c r="AJ7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v>
      </c>
      <c r="AK73" t="str">
        <f ca="1">IF(AI73&lt;&gt;1,"",
"{"""&amp;A$1&amp;""":"&amp;A73
&amp;","""&amp;B$1&amp;""":"&amp;B73
&amp;IF(LEN(Z73)=0,"",","""&amp;Z$1&amp;""":"""&amp;Z73&amp;"""")
&amp;IF(LEN(AB73)=0,"",","""&amp;AB$1&amp;""":"""&amp;AB73&amp;"""")
&amp;IF(LEN(AC73)=0,"",","""&amp;AC$1&amp;""":"&amp;AC73)
&amp;IF(LEN(AD73)=0,"",","""&amp;AD$1&amp;""":"""&amp;AD73&amp;"""")
&amp;IF(LEN(AE73)=0,"",","""&amp;AE$1&amp;""":"&amp;AE73)
&amp;IF(LEN(AF73)=0,"",","""&amp;AF$1&amp;""":"&amp;AF73)&amp;"}")</f>
        <v>{"dy":11,"sl":1,"tp":"fe","vl":"Equip3101","cn":1,"pt":"GO","pr":12300}</v>
      </c>
      <c r="BJ73">
        <f ca="1">IF(VLOOKUP($BM73,[1]EquipTable!$1:$1048576,MATCH("업데이트순번",[1]EquipTable!$1:$1,0),0)&lt;=$BK$1,1,0)
*IF(MID(BM73,7,1)="4",0.1,1)</f>
        <v>1</v>
      </c>
      <c r="BK73">
        <f t="shared" ca="1" si="17"/>
        <v>1.3550135501355014E-2</v>
      </c>
      <c r="BL73">
        <f t="shared" ca="1" si="18"/>
        <v>0.62330623306233046</v>
      </c>
      <c r="BM73" t="str">
        <f ca="1">OFFSET([1]EquipTable!$A$1,ROW()-1,0)</f>
        <v>Equip5202</v>
      </c>
    </row>
    <row r="74" spans="1:65">
      <c r="A74">
        <v>11</v>
      </c>
      <c r="B74">
        <v>2</v>
      </c>
      <c r="C74">
        <f t="shared" si="12"/>
        <v>0</v>
      </c>
      <c r="D74">
        <f t="shared" ca="1" si="13"/>
        <v>0.60931991068923319</v>
      </c>
      <c r="E74">
        <f t="shared" ca="1" si="13"/>
        <v>0.86356123834377863</v>
      </c>
      <c r="F74">
        <f t="shared" ca="1" si="13"/>
        <v>0.89859817964962729</v>
      </c>
      <c r="G74">
        <f t="shared" ca="1" si="13"/>
        <v>0.6431997976443995</v>
      </c>
      <c r="H74">
        <f t="shared" ca="1" si="13"/>
        <v>0.91586321847317032</v>
      </c>
      <c r="I74">
        <f t="shared" ca="1" si="14"/>
        <v>0.93236120575938852</v>
      </c>
      <c r="L74" t="str">
        <f ca="1">IF(LEN(J74)&lt;&gt;0,J74,VLOOKUP(D74+$B74,$BG:$BH,MATCH($BH$1,$BG$1:$BH$1,0),1))</f>
        <v>안 지정 캐릭터 PP 영웅등급</v>
      </c>
      <c r="M74">
        <f ca="1">IF(LEN(K74)&lt;&gt;0,
  IF(LEN($J74)=0,"두 칸 모두 입력",
  IF($J74="지정 장비",K74,INDEX($BR:$BR,MATCH(K74,$BS:$BS,0)))),
IF($L74="삭제","삭제",
IF($L74="지정 장비",VLOOKUP($E74,$BL:$BM,MATCH($BM$1,$BL$1:$BM$1,0),1),
IF(OR($L74="캐릭터 상자 일반등급",$L74="캐릭터 상자 영웅등급"),"삭제",
IF(OR($L74="지정 캐릭터",$L74="지정 캐릭터 PP",$L74="지정 캐릭터 LBP1",$L74="지정 캐릭터 LBP2",$L74="지정 캐릭터 LBP3"),
  IF(AND(OR($B74=7,$B74=8),$L74=OFFSET($L74,-1,0)),OFFSET(M74,-1,0),VLOOKUP($E74,$BQ:$BR,MATCH($BR$1,$BQ$1:$BR$1,0),1)),
IF(OR($L74="안 지정 캐릭터 영웅등급",$L74="안 지정 캐릭터 PP 일반등급",$L74="안 지정 캐릭터 PP 영웅등급"),
  IF(AND(OR($B74=7,$B74=8),$L74=OFFSET($L74,-1,0)),OFFSET(M74,-1,0),INT($E74*100000)),
"그외없음"))))))</f>
        <v>86356</v>
      </c>
      <c r="N74">
        <f ca="1">IF($L74="삭제","삭제",
IF(OR($L74="지정 장비",$L74="캐릭터 상자 일반등급",$L74="캐릭터 상자 영웅등급",$L74="지정 캐릭터",$L74="지정 캐릭터 LBP1",$L74="지정 캐릭터 LBP2",$L74="지정 캐릭터 LBP3",$L74="안 지정 캐릭터 영웅등급"),1,
IF($L74="지정 캐릭터 PP",
  IF(AND(OR($B74=7,$B74=8),$L74=OFFSET($L74,-1,0)),OFFSET(N74,-1,0),
    VLOOKUP($L74,$AM:$AY,MATCH($AU$1,$AM$1:$AY$1,0),0)+INT($E74*(VLOOKUP($L74,$AM:$AY,MATCH($AV$1,$AM$1:$AY$1,0),0)-VLOOKUP($L74,$AM:$AY,MATCH($AU$1,$AM$1:$AY$1,0),0)))),
IF(OR($L74="안 지정 캐릭터 PP 일반등급",$L74="안 지정 캐릭터 PP 영웅등급"),
  IF(AND(OR($B74=7,$B74=8),$L74=OFFSET($L74,-1,0)),OFFSET(N74,-1,0),
    VLOOKUP($L74,$AM:$AY,MATCH($AU$1,$AM$1:$AY$1,0),0)+INT($E74*(VLOOKUP($L74,$AM:$AY,MATCH($AV$1,$AM$1:$AY$1,0),0)-VLOOKUP($L74,$AM:$AY,MATCH($AU$1,$AM$1:$AY$1,0),0)))),
"그외없음"))))</f>
        <v>23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
IF($L74="안 지정 캐릭터 영웅등급",
  IF(AND(OR($B74=7,$B74=8),$L74=OFFSET($L74,-1,0)),OFFSET(P74,-1,0),
    VLOOKUP($L74,$AM:$AZ,MATCH($AY$1,$AM$1:$AZ$1,0),0)+INT($H74*(VLOOKUP($L74,$AM:$AZ,MATCH($AZ$1,$AM$1:$AZ$1,0),0)-VLOOKUP($L74,$AM:$AZ,MATCH($AY$1,$AM$1:$AZ$1,0),0)))),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
    ROUNDDOWN(VLOOKUP($M74,[1]EquipTable!$1:$1048576,MATCH("표준 GO pr Min",[1]EquipTable!$1:$1,0),0)+INT($I74*(VLOOKUP($M74,[1]EquipTable!$1:$1048576,MATCH("표준 GO pr Max",[1]EquipTable!$1:$1,0),0)-VLOOKUP($M74,[1]EquipTable!$1:$1048576,MATCH("표준 GO pr Min",[1]EquipTable!$1:$1,0),0))),-2)),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
IF($L74="안 지정 캐릭터 영웅등급",
  IF(AND(OR($B74=7,$B74=8),$L74=OFFSET($L74,-1,0)),OFFSET(Q74,-1,0),
    VLOOKUP($L74,$AM:$AZ,MATCH($AW$1,$AM$1:$AZ$1,0),0)+INT($I74*(VLOOKUP($L74,$AM:$AZ,MATCH($AX$1,$AM$1:$AZ$1,0),0)-VLOOKUP($L74,$AM:$AZ,MATCH($AW$1,$AM$1:$AZ$1,0),0)))),
IF($L74="지정 캐릭터 PP",
  IF(AND(OR($B74=7,$B74=8),$L74=OFFSET($L74,-1,0)),OFFSET(Q74,-1,0),
    INT($N74*(VLOOKUP($L74,$AM:$AZ,MATCH($AX$1,$AM$1:$AZ$1,0),0)+$I74*(VLOOKUP($L74,$AM:$AZ,MATCH($AY$1,$AM$1:$AZ$1,0),0)-VLOOKUP($L74,$AM:$AZ,MATCH($AX$1,$AM$1:$AZ$1,0),0))))),
IF(OR($L74="안 지정 캐릭터 PP 일반등급",$L74="안 지정 캐릭터 PP 영웅등급"),
  IF(AND(OR($B74=7,$B74=8),$L74=OFFSET($L74,-1,0)),OFFSET(Q74,-1,0),
    $N74*VLOOKUP($L74,$AM:$AZ,MATCH($AW$1,$AM$1:$AZ$1,0),0)),
"그외없음")))))))</f>
        <v>2300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15"/>
        <v>0</v>
      </c>
      <c r="T74" t="s">
        <v>102</v>
      </c>
      <c r="U74">
        <v>32218</v>
      </c>
      <c r="V74">
        <v>18</v>
      </c>
      <c r="W74" t="s">
        <v>145</v>
      </c>
      <c r="Y74">
        <v>1800</v>
      </c>
      <c r="Z74" t="str">
        <f ca="1">IF(ISBLANK(AA74),"",
VLOOKUP(AA74,OFFSET(INDIRECT("$A:$B"),0,MATCH(AA$1&amp;"_Verify",INDIRECT("$1:$1"),0)-1),2,0)
)</f>
        <v>uph</v>
      </c>
      <c r="AA74" t="s">
        <v>102</v>
      </c>
      <c r="AB74">
        <v>32218</v>
      </c>
      <c r="AC74">
        <v>18</v>
      </c>
      <c r="AD74" t="s">
        <v>145</v>
      </c>
      <c r="AF74">
        <v>1800</v>
      </c>
      <c r="AG74" t="str">
        <f>IF(ISBLANK($AA74),"",
IF(AND($B74&gt;=VLOOKUP($AA74,$AM:$AP,3,0),$B74&lt;=VLOOKUP($AA74,$AM:$AP,4,0)),"","슬롯타입이상"))</f>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v>
      </c>
      <c r="AK74" t="str">
        <f ca="1">IF(AI74&lt;&gt;1,"",
"{"""&amp;A$1&amp;""":"&amp;A74
&amp;","""&amp;B$1&amp;""":"&amp;B74
&amp;IF(LEN(Z74)=0,"",","""&amp;Z$1&amp;""":"""&amp;Z74&amp;"""")
&amp;IF(LEN(AB74)=0,"",","""&amp;AB$1&amp;""":"""&amp;AB74&amp;"""")
&amp;IF(LEN(AC74)=0,"",","""&amp;AC$1&amp;""":"&amp;AC74)
&amp;IF(LEN(AD74)=0,"",","""&amp;AD$1&amp;""":"""&amp;AD74&amp;"""")
&amp;IF(LEN(AE74)=0,"",","""&amp;AE$1&amp;""":"&amp;AE74)
&amp;IF(LEN(AF74)=0,"",","""&amp;AF$1&amp;""":"&amp;AF74)&amp;"}")</f>
        <v>{"dy":11,"sl":2,"tp":"uph","vl":"32218","cn":18,"pt":"GO","pr":1800}</v>
      </c>
      <c r="BJ74">
        <f ca="1">IF(VLOOKUP($BM74,[1]EquipTable!$1:$1048576,MATCH("업데이트순번",[1]EquipTable!$1:$1,0),0)&lt;=$BK$1,1,0)
*IF(MID(BM74,7,1)="4",0.1,1)</f>
        <v>1</v>
      </c>
      <c r="BK74">
        <f t="shared" ca="1" si="17"/>
        <v>1.3550135501355014E-2</v>
      </c>
      <c r="BL74">
        <f t="shared" ca="1" si="18"/>
        <v>0.63685636856368544</v>
      </c>
      <c r="BM74" t="str">
        <f ca="1">OFFSET([1]EquipTable!$A$1,ROW()-1,0)</f>
        <v>Equip5301</v>
      </c>
    </row>
    <row r="75" spans="1:65">
      <c r="A75">
        <v>11</v>
      </c>
      <c r="B75">
        <v>3</v>
      </c>
      <c r="C75">
        <f t="shared" si="12"/>
        <v>0</v>
      </c>
      <c r="D75">
        <f t="shared" ca="1" si="13"/>
        <v>0.84496974581771056</v>
      </c>
      <c r="E75">
        <f t="shared" ca="1" si="13"/>
        <v>0.48555992532998193</v>
      </c>
      <c r="F75">
        <f t="shared" ca="1" si="13"/>
        <v>2.5723076549155954E-2</v>
      </c>
      <c r="G75">
        <f t="shared" ca="1" si="13"/>
        <v>0.87770377470195549</v>
      </c>
      <c r="H75">
        <f t="shared" ca="1" si="13"/>
        <v>0.20033246014393058</v>
      </c>
      <c r="I75">
        <f t="shared" ca="1" si="14"/>
        <v>0.33085855422249433</v>
      </c>
      <c r="L75" t="str">
        <f ca="1">IF(LEN(J75)&lt;&gt;0,J75,VLOOKUP(D75+$B75,$BG:$BH,MATCH($BH$1,$BG$1:$BH$1,0),1))</f>
        <v>안 지정 캐릭터 PP 일반등급</v>
      </c>
      <c r="M75">
        <f ca="1">IF(LEN(K75)&lt;&gt;0,
  IF(LEN($J75)=0,"두 칸 모두 입력",
  IF($J75="지정 장비",K75,INDEX($BR:$BR,MATCH(K75,$BS:$BS,0)))),
IF($L75="삭제","삭제",
IF($L75="지정 장비",VLOOKUP($E75,$BL:$BM,MATCH($BM$1,$BL$1:$BM$1,0),1),
IF(OR($L75="캐릭터 상자 일반등급",$L75="캐릭터 상자 영웅등급"),"삭제",
IF(OR($L75="지정 캐릭터",$L75="지정 캐릭터 PP",$L75="지정 캐릭터 LBP1",$L75="지정 캐릭터 LBP2",$L75="지정 캐릭터 LBP3"),
  IF(AND(OR($B75=7,$B75=8),$L75=OFFSET($L75,-1,0)),OFFSET(M75,-1,0),VLOOKUP($E75,$BQ:$BR,MATCH($BR$1,$BQ$1:$BR$1,0),1)),
IF(OR($L75="안 지정 캐릭터 영웅등급",$L75="안 지정 캐릭터 PP 일반등급",$L75="안 지정 캐릭터 PP 영웅등급"),
  IF(AND(OR($B75=7,$B75=8),$L75=OFFSET($L75,-1,0)),OFFSET(M75,-1,0),INT($E75*100000)),
"그외없음"))))))</f>
        <v>48555</v>
      </c>
      <c r="N75">
        <f ca="1">IF($L75="삭제","삭제",
IF(OR($L75="지정 장비",$L75="캐릭터 상자 일반등급",$L75="캐릭터 상자 영웅등급",$L75="지정 캐릭터",$L75="지정 캐릭터 LBP1",$L75="지정 캐릭터 LBP2",$L75="지정 캐릭터 LBP3",$L75="안 지정 캐릭터 영웅등급"),1,
IF($L75="지정 캐릭터 PP",
  IF(AND(OR($B75=7,$B75=8),$L75=OFFSET($L75,-1,0)),OFFSET(N75,-1,0),
    VLOOKUP($L75,$AM:$AY,MATCH($AU$1,$AM$1:$AY$1,0),0)+INT($E75*(VLOOKUP($L75,$AM:$AY,MATCH($AV$1,$AM$1:$AY$1,0),0)-VLOOKUP($L75,$AM:$AY,MATCH($AU$1,$AM$1:$AY$1,0),0)))),
IF(OR($L75="안 지정 캐릭터 PP 일반등급",$L75="안 지정 캐릭터 PP 영웅등급"),
  IF(AND(OR($B75=7,$B75=8),$L75=OFFSET($L75,-1,0)),OFFSET(N75,-1,0),
    VLOOKUP($L75,$AM:$AY,MATCH($AU$1,$AM$1:$AY$1,0),0)+INT($E75*(VLOOKUP($L75,$AM:$AY,MATCH($AV$1,$AM$1:$AY$1,0),0)-VLOOKUP($L75,$AM:$AY,MATCH($AU$1,$AM$1:$AY$1,0),0)))),
"그외없음"))))</f>
        <v>19</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
IF($L75="안 지정 캐릭터 영웅등급",
  IF(AND(OR($B75=7,$B75=8),$L75=OFFSET($L75,-1,0)),OFFSET(P75,-1,0),
    VLOOKUP($L75,$AM:$AZ,MATCH($AY$1,$AM$1:$AZ$1,0),0)+INT($H75*(VLOOKUP($L75,$AM:$AZ,MATCH($AZ$1,$AM$1:$AZ$1,0),0)-VLOOKUP($L75,$AM:$AZ,MATCH($AY$1,$AM$1:$AZ$1,0),0)))),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
    ROUNDDOWN(VLOOKUP($M75,[1]EquipTable!$1:$1048576,MATCH("표준 GO pr Min",[1]EquipTable!$1:$1,0),0)+INT($I75*(VLOOKUP($M75,[1]EquipTable!$1:$1048576,MATCH("표준 GO pr Max",[1]EquipTable!$1:$1,0),0)-VLOOKUP($M75,[1]EquipTable!$1:$1048576,MATCH("표준 GO pr Min",[1]EquipTable!$1:$1,0),0))),-2)),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
IF($L75="안 지정 캐릭터 영웅등급",
  IF(AND(OR($B75=7,$B75=8),$L75=OFFSET($L75,-1,0)),OFFSET(Q75,-1,0),
    VLOOKUP($L75,$AM:$AZ,MATCH($AW$1,$AM$1:$AZ$1,0),0)+INT($I75*(VLOOKUP($L75,$AM:$AZ,MATCH($AX$1,$AM$1:$AZ$1,0),0)-VLOOKUP($L75,$AM:$AZ,MATCH($AW$1,$AM$1:$AZ$1,0),0)))),
IF($L75="지정 캐릭터 PP",
  IF(AND(OR($B75=7,$B75=8),$L75=OFFSET($L75,-1,0)),OFFSET(Q75,-1,0),
    INT($N75*(VLOOKUP($L75,$AM:$AZ,MATCH($AX$1,$AM$1:$AZ$1,0),0)+$I75*(VLOOKUP($L75,$AM:$AZ,MATCH($AY$1,$AM$1:$AZ$1,0),0)-VLOOKUP($L75,$AM:$AZ,MATCH($AX$1,$AM$1:$AZ$1,0),0))))),
IF(OR($L75="안 지정 캐릭터 PP 일반등급",$L75="안 지정 캐릭터 PP 영웅등급"),
  IF(AND(OR($B75=7,$B75=8),$L75=OFFSET($L75,-1,0)),OFFSET(Q75,-1,0),
    $N75*VLOOKUP($L75,$AM:$AZ,MATCH($AW$1,$AM$1:$AZ$1,0),0)),
"그외없음")))))))</f>
        <v>1900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15"/>
        <v>0</v>
      </c>
      <c r="T75" t="s">
        <v>103</v>
      </c>
      <c r="U75">
        <v>30509</v>
      </c>
      <c r="V75">
        <v>18</v>
      </c>
      <c r="W75" t="s">
        <v>145</v>
      </c>
      <c r="Y75">
        <v>1800</v>
      </c>
      <c r="Z75" t="str">
        <f ca="1">IF(ISBLANK(AA75),"",
VLOOKUP(AA75,OFFSET(INDIRECT("$A:$B"),0,MATCH(AA$1&amp;"_Verify",INDIRECT("$1:$1"),0)-1),2,0)
)</f>
        <v>upn</v>
      </c>
      <c r="AA75" t="s">
        <v>103</v>
      </c>
      <c r="AB75">
        <v>30509</v>
      </c>
      <c r="AC75">
        <v>18</v>
      </c>
      <c r="AD75" t="s">
        <v>145</v>
      </c>
      <c r="AF75">
        <v>1800</v>
      </c>
      <c r="AG75" t="str">
        <f>IF(ISBLANK($AA75),"",
IF(AND($B75&gt;=VLOOKUP($AA75,$AM:$AP,3,0),$B75&lt;=VLOOKUP($AA75,$AM:$AP,4,0)),"","슬롯타입이상"))</f>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v>
      </c>
      <c r="AK75" t="str">
        <f ca="1">IF(AI75&lt;&gt;1,"",
"{"""&amp;A$1&amp;""":"&amp;A75
&amp;","""&amp;B$1&amp;""":"&amp;B75
&amp;IF(LEN(Z75)=0,"",","""&amp;Z$1&amp;""":"""&amp;Z75&amp;"""")
&amp;IF(LEN(AB75)=0,"",","""&amp;AB$1&amp;""":"""&amp;AB75&amp;"""")
&amp;IF(LEN(AC75)=0,"",","""&amp;AC$1&amp;""":"&amp;AC75)
&amp;IF(LEN(AD75)=0,"",","""&amp;AD$1&amp;""":"""&amp;AD75&amp;"""")
&amp;IF(LEN(AE75)=0,"",","""&amp;AE$1&amp;""":"&amp;AE75)
&amp;IF(LEN(AF75)=0,"",","""&amp;AF$1&amp;""":"&amp;AF75)&amp;"}")</f>
        <v>{"dy":11,"sl":3,"tp":"upn","vl":"30509","cn":18,"pt":"GO","pr":1800}</v>
      </c>
      <c r="BJ75">
        <f ca="1">IF(VLOOKUP($BM75,[1]EquipTable!$1:$1048576,MATCH("업데이트순번",[1]EquipTable!$1:$1,0),0)&lt;=$BK$1,1,0)
*IF(MID(BM75,7,1)="4",0.1,1)</f>
        <v>1</v>
      </c>
      <c r="BK75">
        <f t="shared" ca="1" si="17"/>
        <v>1.3550135501355014E-2</v>
      </c>
      <c r="BL75">
        <f t="shared" ca="1" si="18"/>
        <v>0.65040650406504041</v>
      </c>
      <c r="BM75" t="str">
        <f ca="1">OFFSET([1]EquipTable!$A$1,ROW()-1,0)</f>
        <v>Equip5302</v>
      </c>
    </row>
    <row r="76" spans="1:65">
      <c r="A76">
        <v>11</v>
      </c>
      <c r="B76">
        <v>4</v>
      </c>
      <c r="C76">
        <f t="shared" si="12"/>
        <v>0</v>
      </c>
      <c r="D76">
        <f t="shared" ca="1" si="13"/>
        <v>0.57284441945894027</v>
      </c>
      <c r="E76">
        <f t="shared" ca="1" si="13"/>
        <v>2.7594952536491801E-2</v>
      </c>
      <c r="F76">
        <f t="shared" ca="1" si="13"/>
        <v>1.358778476233391E-2</v>
      </c>
      <c r="G76">
        <f t="shared" ca="1" si="13"/>
        <v>5.9189047796699201E-2</v>
      </c>
      <c r="H76">
        <f t="shared" ca="1" si="13"/>
        <v>0.59201101558704006</v>
      </c>
      <c r="I76">
        <f t="shared" ca="1" si="14"/>
        <v>0.55388214126907787</v>
      </c>
      <c r="L76" t="str">
        <f ca="1">IF(LEN(J76)&lt;&gt;0,J76,VLOOKUP(D76+$B76,$BG:$BH,MATCH($BH$1,$BG$1:$BH$1,0),1))</f>
        <v>안 지정 캐릭터 PP 일반등급</v>
      </c>
      <c r="M76">
        <f ca="1">IF(LEN(K76)&lt;&gt;0,
  IF(LEN($J76)=0,"두 칸 모두 입력",
  IF($J76="지정 장비",K76,INDEX($BR:$BR,MATCH(K76,$BS:$BS,0)))),
IF($L76="삭제","삭제",
IF($L76="지정 장비",VLOOKUP($E76,$BL:$BM,MATCH($BM$1,$BL$1:$BM$1,0),1),
IF(OR($L76="캐릭터 상자 일반등급",$L76="캐릭터 상자 영웅등급"),"삭제",
IF(OR($L76="지정 캐릭터",$L76="지정 캐릭터 PP",$L76="지정 캐릭터 LBP1",$L76="지정 캐릭터 LBP2",$L76="지정 캐릭터 LBP3"),
  IF(AND(OR($B76=7,$B76=8),$L76=OFFSET($L76,-1,0)),OFFSET(M76,-1,0),VLOOKUP($E76,$BQ:$BR,MATCH($BR$1,$BQ$1:$BR$1,0),1)),
IF(OR($L76="안 지정 캐릭터 영웅등급",$L76="안 지정 캐릭터 PP 일반등급",$L76="안 지정 캐릭터 PP 영웅등급"),
  IF(AND(OR($B76=7,$B76=8),$L76=OFFSET($L76,-1,0)),OFFSET(M76,-1,0),INT($E76*100000)),
"그외없음"))))))</f>
        <v>2759</v>
      </c>
      <c r="N76">
        <f ca="1">IF($L76="삭제","삭제",
IF(OR($L76="지정 장비",$L76="캐릭터 상자 일반등급",$L76="캐릭터 상자 영웅등급",$L76="지정 캐릭터",$L76="지정 캐릭터 LBP1",$L76="지정 캐릭터 LBP2",$L76="지정 캐릭터 LBP3",$L76="안 지정 캐릭터 영웅등급"),1,
IF($L76="지정 캐릭터 PP",
  IF(AND(OR($B76=7,$B76=8),$L76=OFFSET($L76,-1,0)),OFFSET(N76,-1,0),
    VLOOKUP($L76,$AM:$AY,MATCH($AU$1,$AM$1:$AY$1,0),0)+INT($E76*(VLOOKUP($L76,$AM:$AY,MATCH($AV$1,$AM$1:$AY$1,0),0)-VLOOKUP($L76,$AM:$AY,MATCH($AU$1,$AM$1:$AY$1,0),0)))),
IF(OR($L76="안 지정 캐릭터 PP 일반등급",$L76="안 지정 캐릭터 PP 영웅등급"),
  IF(AND(OR($B76=7,$B76=8),$L76=OFFSET($L76,-1,0)),OFFSET(N76,-1,0),
    VLOOKUP($L76,$AM:$AY,MATCH($AU$1,$AM$1:$AY$1,0),0)+INT($E76*(VLOOKUP($L76,$AM:$AY,MATCH($AV$1,$AM$1:$AY$1,0),0)-VLOOKUP($L76,$AM:$AY,MATCH($AU$1,$AM$1:$AY$1,0),0)))),
"그외없음"))))</f>
        <v>15</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
IF($L76="안 지정 캐릭터 영웅등급",
  IF(AND(OR($B76=7,$B76=8),$L76=OFFSET($L76,-1,0)),OFFSET(P76,-1,0),
    VLOOKUP($L76,$AM:$AZ,MATCH($AY$1,$AM$1:$AZ$1,0),0)+INT($H76*(VLOOKUP($L76,$AM:$AZ,MATCH($AZ$1,$AM$1:$AZ$1,0),0)-VLOOKUP($L76,$AM:$AZ,MATCH($AY$1,$AM$1:$AZ$1,0),0)))),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
    ROUNDDOWN(VLOOKUP($M76,[1]EquipTable!$1:$1048576,MATCH("표준 GO pr Min",[1]EquipTable!$1:$1,0),0)+INT($I76*(VLOOKUP($M76,[1]EquipTable!$1:$1048576,MATCH("표준 GO pr Max",[1]EquipTable!$1:$1,0),0)-VLOOKUP($M76,[1]EquipTable!$1:$1048576,MATCH("표준 GO pr Min",[1]EquipTable!$1:$1,0),0))),-2)),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
IF($L76="안 지정 캐릭터 영웅등급",
  IF(AND(OR($B76=7,$B76=8),$L76=OFFSET($L76,-1,0)),OFFSET(Q76,-1,0),
    VLOOKUP($L76,$AM:$AZ,MATCH($AW$1,$AM$1:$AZ$1,0),0)+INT($I76*(VLOOKUP($L76,$AM:$AZ,MATCH($AX$1,$AM$1:$AZ$1,0),0)-VLOOKUP($L76,$AM:$AZ,MATCH($AW$1,$AM$1:$AZ$1,0),0)))),
IF($L76="지정 캐릭터 PP",
  IF(AND(OR($B76=7,$B76=8),$L76=OFFSET($L76,-1,0)),OFFSET(Q76,-1,0),
    INT($N76*(VLOOKUP($L76,$AM:$AZ,MATCH($AX$1,$AM$1:$AZ$1,0),0)+$I76*(VLOOKUP($L76,$AM:$AZ,MATCH($AY$1,$AM$1:$AZ$1,0),0)-VLOOKUP($L76,$AM:$AZ,MATCH($AX$1,$AM$1:$AZ$1,0),0))))),
IF(OR($L76="안 지정 캐릭터 PP 일반등급",$L76="안 지정 캐릭터 PP 영웅등급"),
  IF(AND(OR($B76=7,$B76=8),$L76=OFFSET($L76,-1,0)),OFFSET(Q76,-1,0),
    $N76*VLOOKUP($L76,$AM:$AZ,MATCH($AW$1,$AM$1:$AZ$1,0),0)),
"그외없음")))))))</f>
        <v>1500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15"/>
        <v>0</v>
      </c>
      <c r="T76" t="s">
        <v>103</v>
      </c>
      <c r="U76">
        <v>5295</v>
      </c>
      <c r="V76">
        <v>15</v>
      </c>
      <c r="W76" t="s">
        <v>145</v>
      </c>
      <c r="Y76">
        <v>1500</v>
      </c>
      <c r="Z76" t="str">
        <f ca="1">IF(ISBLANK(AA76),"",
VLOOKUP(AA76,OFFSET(INDIRECT("$A:$B"),0,MATCH(AA$1&amp;"_Verify",INDIRECT("$1:$1"),0)-1),2,0)
)</f>
        <v>upn</v>
      </c>
      <c r="AA76" t="s">
        <v>103</v>
      </c>
      <c r="AB76">
        <v>5295</v>
      </c>
      <c r="AC76">
        <v>15</v>
      </c>
      <c r="AD76" t="s">
        <v>145</v>
      </c>
      <c r="AF76">
        <v>1500</v>
      </c>
      <c r="AG76" t="str">
        <f>IF(ISBLANK($AA76),"",
IF(AND($B76&gt;=VLOOKUP($AA76,$AM:$AP,3,0),$B76&lt;=VLOOKUP($AA76,$AM:$AP,4,0)),"","슬롯타입이상"))</f>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v>
      </c>
      <c r="AK76" t="str">
        <f ca="1">IF(AI76&lt;&gt;1,"",
"{"""&amp;A$1&amp;""":"&amp;A76
&amp;","""&amp;B$1&amp;""":"&amp;B76
&amp;IF(LEN(Z76)=0,"",","""&amp;Z$1&amp;""":"""&amp;Z76&amp;"""")
&amp;IF(LEN(AB76)=0,"",","""&amp;AB$1&amp;""":"""&amp;AB76&amp;"""")
&amp;IF(LEN(AC76)=0,"",","""&amp;AC$1&amp;""":"&amp;AC76)
&amp;IF(LEN(AD76)=0,"",","""&amp;AD$1&amp;""":"""&amp;AD76&amp;"""")
&amp;IF(LEN(AE76)=0,"",","""&amp;AE$1&amp;""":"&amp;AE76)
&amp;IF(LEN(AF76)=0,"",","""&amp;AF$1&amp;""":"&amp;AF76)&amp;"}")</f>
        <v>{"dy":11,"sl":4,"tp":"upn","vl":"5295","cn":15,"pt":"GO","pr":1500}</v>
      </c>
      <c r="BJ76">
        <f ca="1">IF(VLOOKUP($BM76,[1]EquipTable!$1:$1048576,MATCH("업데이트순번",[1]EquipTable!$1:$1,0),0)&lt;=$BK$1,1,0)
*IF(MID(BM76,7,1)="4",0.1,1)</f>
        <v>0.1</v>
      </c>
      <c r="BK76">
        <f t="shared" ca="1" si="17"/>
        <v>1.3550135501355016E-3</v>
      </c>
      <c r="BL76">
        <f t="shared" ca="1" si="18"/>
        <v>0.66395663956639539</v>
      </c>
      <c r="BM76" t="str">
        <f ca="1">OFFSET([1]EquipTable!$A$1,ROW()-1,0)</f>
        <v>Equip5401</v>
      </c>
    </row>
    <row r="77" spans="1:65">
      <c r="A77">
        <v>11</v>
      </c>
      <c r="B77">
        <v>5</v>
      </c>
      <c r="C77">
        <f t="shared" si="12"/>
        <v>0</v>
      </c>
      <c r="D77">
        <f t="shared" ca="1" si="13"/>
        <v>0.934303893957249</v>
      </c>
      <c r="E77">
        <f t="shared" ca="1" si="13"/>
        <v>0.90150398920756836</v>
      </c>
      <c r="F77">
        <f t="shared" ca="1" si="13"/>
        <v>0.34225053806711037</v>
      </c>
      <c r="G77">
        <f t="shared" ca="1" si="13"/>
        <v>6.1737447964236525E-2</v>
      </c>
      <c r="H77">
        <f t="shared" ca="1" si="13"/>
        <v>0.65595474070891957</v>
      </c>
      <c r="I77">
        <f t="shared" ca="1" si="14"/>
        <v>0.40170565163669036</v>
      </c>
      <c r="L77" t="str">
        <f ca="1">IF(LEN(J77)&lt;&gt;0,J77,VLOOKUP(D77+$B77,$BG:$BH,MATCH($BH$1,$BG$1:$BH$1,0),1))</f>
        <v>삭제</v>
      </c>
      <c r="M77" t="str">
        <f ca="1">IF(LEN(K77)&lt;&gt;0,
  IF(LEN($J77)=0,"두 칸 모두 입력",
  IF($J77="지정 장비",K77,INDEX($BR:$BR,MATCH(K77,$BS:$BS,0)))),
IF($L77="삭제","삭제",
IF($L77="지정 장비",VLOOKUP($E77,$BL:$BM,MATCH($BM$1,$BL$1:$BM$1,0),1),
IF(OR($L77="캐릭터 상자 일반등급",$L77="캐릭터 상자 영웅등급"),"삭제",
IF(OR($L77="지정 캐릭터",$L77="지정 캐릭터 PP",$L77="지정 캐릭터 LBP1",$L77="지정 캐릭터 LBP2",$L77="지정 캐릭터 LBP3"),
  IF(AND(OR($B77=7,$B77=8),$L77=OFFSET($L77,-1,0)),OFFSET(M77,-1,0),VLOOKUP($E77,$BQ:$BR,MATCH($BR$1,$BQ$1:$BR$1,0),1)),
IF(OR($L77="안 지정 캐릭터 영웅등급",$L77="안 지정 캐릭터 PP 일반등급",$L77="안 지정 캐릭터 PP 영웅등급"),
  IF(AND(OR($B77=7,$B77=8),$L77=OFFSET($L77,-1,0)),OFFSET(M77,-1,0),INT($E77*100000)),
"그외없음"))))))</f>
        <v>삭제</v>
      </c>
      <c r="N77" t="str">
        <f ca="1">IF($L77="삭제","삭제",
IF(OR($L77="지정 장비",$L77="캐릭터 상자 일반등급",$L77="캐릭터 상자 영웅등급",$L77="지정 캐릭터",$L77="지정 캐릭터 LBP1",$L77="지정 캐릭터 LBP2",$L77="지정 캐릭터 LBP3",$L77="안 지정 캐릭터 영웅등급"),1,
IF($L77="지정 캐릭터 PP",
  IF(AND(OR($B77=7,$B77=8),$L77=OFFSET($L77,-1,0)),OFFSET(N77,-1,0),
    VLOOKUP($L77,$AM:$AY,MATCH($AU$1,$AM$1:$AY$1,0),0)+INT($E77*(VLOOKUP($L77,$AM:$AY,MATCH($AV$1,$AM$1:$AY$1,0),0)-VLOOKUP($L77,$AM:$AY,MATCH($AU$1,$AM$1:$AY$1,0),0)))),
IF(OR($L77="안 지정 캐릭터 PP 일반등급",$L77="안 지정 캐릭터 PP 영웅등급"),
  IF(AND(OR($B77=7,$B77=8),$L77=OFFSET($L77,-1,0)),OFFSET(N77,-1,0),
    VLOOKUP($L77,$AM:$AY,MATCH($AU$1,$AM$1:$AY$1,0),0)+INT($E77*(VLOOKUP($L77,$AM:$AY,MATCH($AV$1,$AM$1:$AY$1,0),0)-VLOOKUP($L77,$AM:$AY,MATCH($AU$1,$AM$1:$AY$1,0),0)))),
"그외없음"))))</f>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
IF($L77="안 지정 캐릭터 영웅등급",
  IF(AND(OR($B77=7,$B77=8),$L77=OFFSET($L77,-1,0)),OFFSET(P77,-1,0),
    VLOOKUP($L77,$AM:$AZ,MATCH($AY$1,$AM$1:$AZ$1,0),0)+INT($H77*(VLOOKUP($L77,$AM:$AZ,MATCH($AZ$1,$AM$1:$AZ$1,0),0)-VLOOKUP($L77,$AM:$AZ,MATCH($AY$1,$AM$1:$AZ$1,0),0)))),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
    ROUNDDOWN(VLOOKUP($M77,[1]EquipTable!$1:$1048576,MATCH("표준 GO pr Min",[1]EquipTable!$1:$1,0),0)+INT($I77*(VLOOKUP($M77,[1]EquipTable!$1:$1048576,MATCH("표준 GO pr Max",[1]EquipTable!$1:$1,0),0)-VLOOKUP($M77,[1]EquipTable!$1:$1048576,MATCH("표준 GO pr Min",[1]EquipTable!$1:$1,0),0))),-2)),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
IF($L77="안 지정 캐릭터 영웅등급",
  IF(AND(OR($B77=7,$B77=8),$L77=OFFSET($L77,-1,0)),OFFSET(Q77,-1,0),
    VLOOKUP($L77,$AM:$AZ,MATCH($AW$1,$AM$1:$AZ$1,0),0)+INT($I77*(VLOOKUP($L77,$AM:$AZ,MATCH($AX$1,$AM$1:$AZ$1,0),0)-VLOOKUP($L77,$AM:$AZ,MATCH($AW$1,$AM$1:$AZ$1,0),0)))),
IF($L77="지정 캐릭터 PP",
  IF(AND(OR($B77=7,$B77=8),$L77=OFFSET($L77,-1,0)),OFFSET(Q77,-1,0),
    INT($N77*(VLOOKUP($L77,$AM:$AZ,MATCH($AX$1,$AM$1:$AZ$1,0),0)+$I77*(VLOOKUP($L77,$AM:$AZ,MATCH($AY$1,$AM$1:$AZ$1,0),0)-VLOOKUP($L77,$AM:$AZ,MATCH($AX$1,$AM$1:$AZ$1,0),0))))),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15"/>
        <v>0</v>
      </c>
      <c r="Z77" t="str">
        <f ca="1">IF(ISBLANK(AA77),"",
VLOOKUP(AA77,OFFSET(INDIRECT("$A:$B"),0,MATCH(AA$1&amp;"_Verify",INDIRECT("$1:$1"),0)-1),2,0)
)</f>
        <v/>
      </c>
      <c r="AG77" t="str">
        <f>IF(ISBLANK($AA77),"",
IF(AND($B77&gt;=VLOOKUP($AA77,$AM:$AP,3,0),$B77&lt;=VLOOKUP($AA77,$AM:$AP,4,0)),"","슬롯타입이상"))</f>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v>
      </c>
      <c r="AK77" t="str">
        <f ca="1">IF(AI77&lt;&gt;1,"",
"{"""&amp;A$1&amp;""":"&amp;A77
&amp;","""&amp;B$1&amp;""":"&amp;B77
&amp;IF(LEN(Z77)=0,"",","""&amp;Z$1&amp;""":"""&amp;Z77&amp;"""")
&amp;IF(LEN(AB77)=0,"",","""&amp;AB$1&amp;""":"""&amp;AB77&amp;"""")
&amp;IF(LEN(AC77)=0,"",","""&amp;AC$1&amp;""":"&amp;AC77)
&amp;IF(LEN(AD77)=0,"",","""&amp;AD$1&amp;""":"""&amp;AD77&amp;"""")
&amp;IF(LEN(AE77)=0,"",","""&amp;AE$1&amp;""":"&amp;AE77)
&amp;IF(LEN(AF77)=0,"",","""&amp;AF$1&amp;""":"&amp;AF77)&amp;"}")</f>
        <v>{"dy":11,"sl":5}</v>
      </c>
      <c r="BJ77">
        <f ca="1">IF(VLOOKUP($BM77,[1]EquipTable!$1:$1048576,MATCH("업데이트순번",[1]EquipTable!$1:$1,0),0)&lt;=$BK$1,1,0)
*IF(MID(BM77,7,1)="4",0.1,1)</f>
        <v>0.1</v>
      </c>
      <c r="BK77">
        <f t="shared" ca="1" si="17"/>
        <v>1.3550135501355016E-3</v>
      </c>
      <c r="BL77">
        <f t="shared" ca="1" si="18"/>
        <v>0.66531165311653084</v>
      </c>
      <c r="BM77" t="str">
        <f ca="1">OFFSET([1]EquipTable!$A$1,ROW()-1,0)</f>
        <v>Equip5402</v>
      </c>
    </row>
    <row r="78" spans="1:65">
      <c r="A78">
        <v>11</v>
      </c>
      <c r="B78">
        <v>6</v>
      </c>
      <c r="C78">
        <f t="shared" si="12"/>
        <v>0</v>
      </c>
      <c r="D78">
        <f t="shared" ca="1" si="13"/>
        <v>0.74276050767975477</v>
      </c>
      <c r="E78">
        <f t="shared" ca="1" si="13"/>
        <v>0.97294289863708228</v>
      </c>
      <c r="F78">
        <f t="shared" ca="1" si="13"/>
        <v>0.17184440465119322</v>
      </c>
      <c r="G78">
        <f t="shared" ca="1" si="13"/>
        <v>0.18509831716718061</v>
      </c>
      <c r="H78">
        <f t="shared" ca="1" si="13"/>
        <v>0.29476442579161999</v>
      </c>
      <c r="I78">
        <f t="shared" ca="1" si="14"/>
        <v>0.5217933775510557</v>
      </c>
      <c r="L78" t="str">
        <f ca="1">IF(LEN(J78)&lt;&gt;0,J78,VLOOKUP(D78+$B78,$BG:$BH,MATCH($BH$1,$BG$1:$BH$1,0),1))</f>
        <v>삭제</v>
      </c>
      <c r="M78" t="str">
        <f ca="1">IF(LEN(K78)&lt;&gt;0,
  IF(LEN($J78)=0,"두 칸 모두 입력",
  IF($J78="지정 장비",K78,INDEX($BR:$BR,MATCH(K78,$BS:$BS,0)))),
IF($L78="삭제","삭제",
IF($L78="지정 장비",VLOOKUP($E78,$BL:$BM,MATCH($BM$1,$BL$1:$BM$1,0),1),
IF(OR($L78="캐릭터 상자 일반등급",$L78="캐릭터 상자 영웅등급"),"삭제",
IF(OR($L78="지정 캐릭터",$L78="지정 캐릭터 PP",$L78="지정 캐릭터 LBP1",$L78="지정 캐릭터 LBP2",$L78="지정 캐릭터 LBP3"),
  IF(AND(OR($B78=7,$B78=8),$L78=OFFSET($L78,-1,0)),OFFSET(M78,-1,0),VLOOKUP($E78,$BQ:$BR,MATCH($BR$1,$BQ$1:$BR$1,0),1)),
IF(OR($L78="안 지정 캐릭터 영웅등급",$L78="안 지정 캐릭터 PP 일반등급",$L78="안 지정 캐릭터 PP 영웅등급"),
  IF(AND(OR($B78=7,$B78=8),$L78=OFFSET($L78,-1,0)),OFFSET(M78,-1,0),INT($E78*100000)),
"그외없음"))))))</f>
        <v>삭제</v>
      </c>
      <c r="N78" t="str">
        <f ca="1">IF($L78="삭제","삭제",
IF(OR($L78="지정 장비",$L78="캐릭터 상자 일반등급",$L78="캐릭터 상자 영웅등급",$L78="지정 캐릭터",$L78="지정 캐릭터 LBP1",$L78="지정 캐릭터 LBP2",$L78="지정 캐릭터 LBP3",$L78="안 지정 캐릭터 영웅등급"),1,
IF($L78="지정 캐릭터 PP",
  IF(AND(OR($B78=7,$B78=8),$L78=OFFSET($L78,-1,0)),OFFSET(N78,-1,0),
    VLOOKUP($L78,$AM:$AY,MATCH($AU$1,$AM$1:$AY$1,0),0)+INT($E78*(VLOOKUP($L78,$AM:$AY,MATCH($AV$1,$AM$1:$AY$1,0),0)-VLOOKUP($L78,$AM:$AY,MATCH($AU$1,$AM$1:$AY$1,0),0)))),
IF(OR($L78="안 지정 캐릭터 PP 일반등급",$L78="안 지정 캐릭터 PP 영웅등급"),
  IF(AND(OR($B78=7,$B78=8),$L78=OFFSET($L78,-1,0)),OFFSET(N78,-1,0),
    VLOOKUP($L78,$AM:$AY,MATCH($AU$1,$AM$1:$AY$1,0),0)+INT($E78*(VLOOKUP($L78,$AM:$AY,MATCH($AV$1,$AM$1:$AY$1,0),0)-VLOOKUP($L78,$AM:$AY,MATCH($AU$1,$AM$1:$AY$1,0),0)))),
"그외없음"))))</f>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
IF($L78="안 지정 캐릭터 영웅등급",
  IF(AND(OR($B78=7,$B78=8),$L78=OFFSET($L78,-1,0)),OFFSET(P78,-1,0),
    VLOOKUP($L78,$AM:$AZ,MATCH($AY$1,$AM$1:$AZ$1,0),0)+INT($H78*(VLOOKUP($L78,$AM:$AZ,MATCH($AZ$1,$AM$1:$AZ$1,0),0)-VLOOKUP($L78,$AM:$AZ,MATCH($AY$1,$AM$1:$AZ$1,0),0)))),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
    ROUNDDOWN(VLOOKUP($M78,[1]EquipTable!$1:$1048576,MATCH("표준 GO pr Min",[1]EquipTable!$1:$1,0),0)+INT($I78*(VLOOKUP($M78,[1]EquipTable!$1:$1048576,MATCH("표준 GO pr Max",[1]EquipTable!$1:$1,0),0)-VLOOKUP($M78,[1]EquipTable!$1:$1048576,MATCH("표준 GO pr Min",[1]EquipTable!$1:$1,0),0))),-2)),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
IF($L78="안 지정 캐릭터 영웅등급",
  IF(AND(OR($B78=7,$B78=8),$L78=OFFSET($L78,-1,0)),OFFSET(Q78,-1,0),
    VLOOKUP($L78,$AM:$AZ,MATCH($AW$1,$AM$1:$AZ$1,0),0)+INT($I78*(VLOOKUP($L78,$AM:$AZ,MATCH($AX$1,$AM$1:$AZ$1,0),0)-VLOOKUP($L78,$AM:$AZ,MATCH($AW$1,$AM$1:$AZ$1,0),0)))),
IF($L78="지정 캐릭터 PP",
  IF(AND(OR($B78=7,$B78=8),$L78=OFFSET($L78,-1,0)),OFFSET(Q78,-1,0),
    INT($N78*(VLOOKUP($L78,$AM:$AZ,MATCH($AX$1,$AM$1:$AZ$1,0),0)+$I78*(VLOOKUP($L78,$AM:$AZ,MATCH($AY$1,$AM$1:$AZ$1,0),0)-VLOOKUP($L78,$AM:$AZ,MATCH($AX$1,$AM$1:$AZ$1,0),0))))),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15"/>
        <v>0</v>
      </c>
      <c r="Z78" t="str">
        <f ca="1">IF(ISBLANK(AA78),"",
VLOOKUP(AA78,OFFSET(INDIRECT("$A:$B"),0,MATCH(AA$1&amp;"_Verify",INDIRECT("$1:$1"),0)-1),2,0)
)</f>
        <v/>
      </c>
      <c r="AG78" t="str">
        <f>IF(ISBLANK($AA78),"",
IF(AND($B78&gt;=VLOOKUP($AA78,$AM:$AP,3,0),$B78&lt;=VLOOKUP($AA78,$AM:$AP,4,0)),"","슬롯타입이상"))</f>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v>
      </c>
      <c r="AK78" t="str">
        <f ca="1">IF(AI78&lt;&gt;1,"",
"{"""&amp;A$1&amp;""":"&amp;A78
&amp;","""&amp;B$1&amp;""":"&amp;B78
&amp;IF(LEN(Z78)=0,"",","""&amp;Z$1&amp;""":"""&amp;Z78&amp;"""")
&amp;IF(LEN(AB78)=0,"",","""&amp;AB$1&amp;""":"""&amp;AB78&amp;"""")
&amp;IF(LEN(AC78)=0,"",","""&amp;AC$1&amp;""":"&amp;AC78)
&amp;IF(LEN(AD78)=0,"",","""&amp;AD$1&amp;""":"""&amp;AD78&amp;"""")
&amp;IF(LEN(AE78)=0,"",","""&amp;AE$1&amp;""":"&amp;AE78)
&amp;IF(LEN(AF78)=0,"",","""&amp;AF$1&amp;""":"&amp;AF78)&amp;"}")</f>
        <v>{"dy":11,"sl":6}</v>
      </c>
      <c r="BJ78">
        <f ca="1">IF(VLOOKUP($BM78,[1]EquipTable!$1:$1048576,MATCH("업데이트순번",[1]EquipTable!$1:$1,0),0)&lt;=$BK$1,1,0)
*IF(MID(BM78,7,1)="4",0.1,1)</f>
        <v>0</v>
      </c>
      <c r="BK78">
        <f t="shared" ca="1" si="17"/>
        <v>0</v>
      </c>
      <c r="BL78">
        <f t="shared" ca="1" si="18"/>
        <v>0.6666666666666663</v>
      </c>
      <c r="BM78" t="str">
        <f ca="1">OFFSET([1]EquipTable!$A$1,ROW()-1,0)</f>
        <v>Equip5403</v>
      </c>
    </row>
    <row r="79" spans="1:65">
      <c r="A79">
        <v>12</v>
      </c>
      <c r="B79">
        <v>0</v>
      </c>
      <c r="C79">
        <f t="shared" si="12"/>
        <v>0</v>
      </c>
      <c r="D79">
        <f t="shared" ca="1" si="13"/>
        <v>0.33962472536409127</v>
      </c>
      <c r="E79">
        <f t="shared" ca="1" si="13"/>
        <v>0.2596144872208016</v>
      </c>
      <c r="F79">
        <f t="shared" ca="1" si="13"/>
        <v>0.45387003610618726</v>
      </c>
      <c r="G79">
        <f t="shared" ca="1" si="13"/>
        <v>0.94236281328839355</v>
      </c>
      <c r="H79">
        <f t="shared" ca="1" si="13"/>
        <v>5.9300122131877631E-2</v>
      </c>
      <c r="I79">
        <f t="shared" ca="1" si="14"/>
        <v>0.51329164069144517</v>
      </c>
      <c r="L79" t="str">
        <f ca="1">IF(LEN(J79)&lt;&gt;0,J79,VLOOKUP(D79+$B79,$BG:$BH,MATCH($BH$1,$BG$1:$BH$1,0),1))</f>
        <v>지정 장비</v>
      </c>
      <c r="M79" t="str">
        <f ca="1">IF(LEN(K79)&lt;&gt;0,
  IF(LEN($J79)=0,"두 칸 모두 입력",
  IF($J79="지정 장비",K79,INDEX($BR:$BR,MATCH(K79,$BS:$BS,0)))),
IF($L79="삭제","삭제",
IF($L79="지정 장비",VLOOKUP($E79,$BL:$BM,MATCH($BM$1,$BL$1:$BM$1,0),1),
IF(OR($L79="캐릭터 상자 일반등급",$L79="캐릭터 상자 영웅등급"),"삭제",
IF(OR($L79="지정 캐릭터",$L79="지정 캐릭터 PP",$L79="지정 캐릭터 LBP1",$L79="지정 캐릭터 LBP2",$L79="지정 캐릭터 LBP3"),
  IF(AND(OR($B79=7,$B79=8),$L79=OFFSET($L79,-1,0)),OFFSET(M79,-1,0),VLOOKUP($E79,$BQ:$BR,MATCH($BR$1,$BQ$1:$BR$1,0),1)),
IF(OR($L79="안 지정 캐릭터 영웅등급",$L79="안 지정 캐릭터 PP 일반등급",$L79="안 지정 캐릭터 PP 영웅등급"),
  IF(AND(OR($B79=7,$B79=8),$L79=OFFSET($L79,-1,0)),OFFSET(M79,-1,0),INT($E79*100000)),
"그외없음"))))))</f>
        <v>Equip2101</v>
      </c>
      <c r="N79">
        <f ca="1">IF($L79="삭제","삭제",
IF(OR($L79="지정 장비",$L79="캐릭터 상자 일반등급",$L79="캐릭터 상자 영웅등급",$L79="지정 캐릭터",$L79="지정 캐릭터 LBP1",$L79="지정 캐릭터 LBP2",$L79="지정 캐릭터 LBP3",$L79="안 지정 캐릭터 영웅등급"),1,
IF($L79="지정 캐릭터 PP",
  IF(AND(OR($B79=7,$B79=8),$L79=OFFSET($L79,-1,0)),OFFSET(N79,-1,0),
    VLOOKUP($L79,$AM:$AY,MATCH($AU$1,$AM$1:$AY$1,0),0)+INT($E79*(VLOOKUP($L79,$AM:$AY,MATCH($AV$1,$AM$1:$AY$1,0),0)-VLOOKUP($L79,$AM:$AY,MATCH($AU$1,$AM$1:$AY$1,0),0)))),
IF(OR($L79="안 지정 캐릭터 PP 일반등급",$L79="안 지정 캐릭터 PP 영웅등급"),
  IF(AND(OR($B79=7,$B79=8),$L79=OFFSET($L79,-1,0)),OFFSET(N79,-1,0),
    VLOOKUP($L79,$AM:$AY,MATCH($AU$1,$AM$1:$AY$1,0),0)+INT($E79*(VLOOKUP($L79,$AM:$AY,MATCH($AV$1,$AM$1:$AY$1,0),0)-VLOOKUP($L79,$AM:$AY,MATCH($AU$1,$AM$1:$AY$1,0),0)))),
"그외없음"))))</f>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
IF($L79="안 지정 캐릭터 영웅등급",
  IF(AND(OR($B79=7,$B79=8),$L79=OFFSET($L79,-1,0)),OFFSET(P79,-1,0),
    VLOOKUP($L79,$AM:$AZ,MATCH($AY$1,$AM$1:$AZ$1,0),0)+INT($H79*(VLOOKUP($L79,$AM:$AZ,MATCH($AZ$1,$AM$1:$AZ$1,0),0)-VLOOKUP($L79,$AM:$AZ,MATCH($AY$1,$AM$1:$AZ$1,0),0)))),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
    ROUNDDOWN(VLOOKUP($M79,[1]EquipTable!$1:$1048576,MATCH("표준 GO pr Min",[1]EquipTable!$1:$1,0),0)+INT($I79*(VLOOKUP($M79,[1]EquipTable!$1:$1048576,MATCH("표준 GO pr Max",[1]EquipTable!$1:$1,0),0)-VLOOKUP($M79,[1]EquipTable!$1:$1048576,MATCH("표준 GO pr Min",[1]EquipTable!$1:$1,0),0))),-2)),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
IF($L79="안 지정 캐릭터 영웅등급",
  IF(AND(OR($B79=7,$B79=8),$L79=OFFSET($L79,-1,0)),OFFSET(Q79,-1,0),
    VLOOKUP($L79,$AM:$AZ,MATCH($AW$1,$AM$1:$AZ$1,0),0)+INT($I79*(VLOOKUP($L79,$AM:$AZ,MATCH($AX$1,$AM$1:$AZ$1,0),0)-VLOOKUP($L79,$AM:$AZ,MATCH($AW$1,$AM$1:$AZ$1,0),0)))),
IF($L79="지정 캐릭터 PP",
  IF(AND(OR($B79=7,$B79=8),$L79=OFFSET($L79,-1,0)),OFFSET(Q79,-1,0),
    INT($N79*(VLOOKUP($L79,$AM:$AZ,MATCH($AX$1,$AM$1:$AZ$1,0),0)+$I79*(VLOOKUP($L79,$AM:$AZ,MATCH($AY$1,$AM$1:$AZ$1,0),0)-VLOOKUP($L79,$AM:$AZ,MATCH($AX$1,$AM$1:$AZ$1,0),0))))),
IF(OR($L79="안 지정 캐릭터 PP 일반등급",$L79="안 지정 캐릭터 PP 영웅등급"),
  IF(AND(OR($B79=7,$B79=8),$L79=OFFSET($L79,-1,0)),OFFSET(Q79,-1,0),
    $N79*VLOOKUP($L79,$AM:$AZ,MATCH($AW$1,$AM$1:$AZ$1,0),0)),
"그외없음")))))))</f>
        <v>13200</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15"/>
        <v>0</v>
      </c>
      <c r="T79" t="s">
        <v>93</v>
      </c>
      <c r="U79" t="s">
        <v>228</v>
      </c>
      <c r="V79">
        <v>1</v>
      </c>
      <c r="W79" t="s">
        <v>145</v>
      </c>
      <c r="Y79">
        <v>39700</v>
      </c>
      <c r="Z79" t="str">
        <f ca="1">IF(ISBLANK(AA79),"",
VLOOKUP(AA79,OFFSET(INDIRECT("$A:$B"),0,MATCH(AA$1&amp;"_Verify",INDIRECT("$1:$1"),0)-1),2,0)
)</f>
        <v>fe</v>
      </c>
      <c r="AA79" t="s">
        <v>93</v>
      </c>
      <c r="AB79" t="s">
        <v>228</v>
      </c>
      <c r="AC79">
        <v>1</v>
      </c>
      <c r="AD79" t="s">
        <v>145</v>
      </c>
      <c r="AF79">
        <v>39700</v>
      </c>
      <c r="AG79" t="str">
        <f>IF(ISBLANK($AA79),"",
IF(AND($B79&gt;=VLOOKUP($AA79,$AM:$AP,3,0),$B79&lt;=VLOOKUP($AA79,$AM:$AP,4,0)),"","슬롯타입이상"))</f>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미스틱 해머</v>
      </c>
      <c r="AI79">
        <v>1</v>
      </c>
      <c r="AJ7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v>
      </c>
      <c r="AK79" t="str">
        <f ca="1">IF(AI79&lt;&gt;1,"",
"{"""&amp;A$1&amp;""":"&amp;A79
&amp;","""&amp;B$1&amp;""":"&amp;B79
&amp;IF(LEN(Z79)=0,"",","""&amp;Z$1&amp;""":"""&amp;Z79&amp;"""")
&amp;IF(LEN(AB79)=0,"",","""&amp;AB$1&amp;""":"""&amp;AB79&amp;"""")
&amp;IF(LEN(AC79)=0,"",","""&amp;AC$1&amp;""":"&amp;AC79)
&amp;IF(LEN(AD79)=0,"",","""&amp;AD$1&amp;""":"""&amp;AD79&amp;"""")
&amp;IF(LEN(AE79)=0,"",","""&amp;AE$1&amp;""":"&amp;AE79)
&amp;IF(LEN(AF79)=0,"",","""&amp;AF$1&amp;""":"&amp;AF79)&amp;"}")</f>
        <v>{"dy":12,"sl":0,"tp":"fe","vl":"Equip4202","cn":1,"pt":"GO","pr":39700}</v>
      </c>
      <c r="BJ79">
        <f ca="1">IF(VLOOKUP($BM79,[1]EquipTable!$1:$1048576,MATCH("업데이트순번",[1]EquipTable!$1:$1,0),0)&lt;=$BK$1,1,0)
*IF(MID(BM79,7,1)="4",0.1,1)</f>
        <v>0</v>
      </c>
      <c r="BK79">
        <f t="shared" ca="1" si="17"/>
        <v>0</v>
      </c>
      <c r="BL79">
        <f t="shared" ca="1" si="18"/>
        <v>0.6666666666666663</v>
      </c>
      <c r="BM79" t="str">
        <f ca="1">OFFSET([1]EquipTable!$A$1,ROW()-1,0)</f>
        <v>Equip5404</v>
      </c>
    </row>
    <row r="80" spans="1:65">
      <c r="A80">
        <v>12</v>
      </c>
      <c r="B80">
        <v>1</v>
      </c>
      <c r="C80">
        <f t="shared" si="12"/>
        <v>0</v>
      </c>
      <c r="D80">
        <f t="shared" ca="1" si="13"/>
        <v>0.57568119122655625</v>
      </c>
      <c r="E80">
        <f t="shared" ca="1" si="13"/>
        <v>0.85335753562469818</v>
      </c>
      <c r="F80">
        <f t="shared" ca="1" si="13"/>
        <v>0.29845268624453569</v>
      </c>
      <c r="G80">
        <f t="shared" ca="1" si="13"/>
        <v>6.5326815706597485E-2</v>
      </c>
      <c r="H80">
        <f t="shared" ca="1" si="13"/>
        <v>0.21094874462681279</v>
      </c>
      <c r="I80">
        <f t="shared" ca="1" si="14"/>
        <v>0.20945966637328617</v>
      </c>
      <c r="L80" t="str">
        <f ca="1">IF(LEN(J80)&lt;&gt;0,J80,VLOOKUP(D80+$B80,$BG:$BH,MATCH($BH$1,$BG$1:$BH$1,0),1))</f>
        <v>지정 장비</v>
      </c>
      <c r="M80" t="str">
        <f ca="1">IF(LEN(K80)&lt;&gt;0,
  IF(LEN($J80)=0,"두 칸 모두 입력",
  IF($J80="지정 장비",K80,INDEX($BR:$BR,MATCH(K80,$BS:$BS,0)))),
IF($L80="삭제","삭제",
IF($L80="지정 장비",VLOOKUP($E80,$BL:$BM,MATCH($BM$1,$BL$1:$BM$1,0),1),
IF(OR($L80="캐릭터 상자 일반등급",$L80="캐릭터 상자 영웅등급"),"삭제",
IF(OR($L80="지정 캐릭터",$L80="지정 캐릭터 PP",$L80="지정 캐릭터 LBP1",$L80="지정 캐릭터 LBP2",$L80="지정 캐릭터 LBP3"),
  IF(AND(OR($B80=7,$B80=8),$L80=OFFSET($L80,-1,0)),OFFSET(M80,-1,0),VLOOKUP($E80,$BQ:$BR,MATCH($BR$1,$BQ$1:$BR$1,0),1)),
IF(OR($L80="안 지정 캐릭터 영웅등급",$L80="안 지정 캐릭터 PP 일반등급",$L80="안 지정 캐릭터 PP 영웅등급"),
  IF(AND(OR($B80=7,$B80=8),$L80=OFFSET($L80,-1,0)),OFFSET(M80,-1,0),INT($E80*100000)),
"그외없음"))))))</f>
        <v>Equip7202</v>
      </c>
      <c r="N80">
        <f ca="1">IF($L80="삭제","삭제",
IF(OR($L80="지정 장비",$L80="캐릭터 상자 일반등급",$L80="캐릭터 상자 영웅등급",$L80="지정 캐릭터",$L80="지정 캐릭터 LBP1",$L80="지정 캐릭터 LBP2",$L80="지정 캐릭터 LBP3",$L80="안 지정 캐릭터 영웅등급"),1,
IF($L80="지정 캐릭터 PP",
  IF(AND(OR($B80=7,$B80=8),$L80=OFFSET($L80,-1,0)),OFFSET(N80,-1,0),
    VLOOKUP($L80,$AM:$AY,MATCH($AU$1,$AM$1:$AY$1,0),0)+INT($E80*(VLOOKUP($L80,$AM:$AY,MATCH($AV$1,$AM$1:$AY$1,0),0)-VLOOKUP($L80,$AM:$AY,MATCH($AU$1,$AM$1:$AY$1,0),0)))),
IF(OR($L80="안 지정 캐릭터 PP 일반등급",$L80="안 지정 캐릭터 PP 영웅등급"),
  IF(AND(OR($B80=7,$B80=8),$L80=OFFSET($L80,-1,0)),OFFSET(N80,-1,0),
    VLOOKUP($L80,$AM:$AY,MATCH($AU$1,$AM$1:$AY$1,0),0)+INT($E80*(VLOOKUP($L80,$AM:$AY,MATCH($AV$1,$AM$1:$AY$1,0),0)-VLOOKUP($L80,$AM:$AY,MATCH($AU$1,$AM$1:$AY$1,0),0)))),
"그외없음"))))</f>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DI</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
IF($L80="안 지정 캐릭터 영웅등급",
  IF(AND(OR($B80=7,$B80=8),$L80=OFFSET($L80,-1,0)),OFFSET(P80,-1,0),
    VLOOKUP($L80,$AM:$AZ,MATCH($AY$1,$AM$1:$AZ$1,0),0)+INT($H80*(VLOOKUP($L80,$AM:$AZ,MATCH($AZ$1,$AM$1:$AZ$1,0),0)-VLOOKUP($L80,$AM:$AZ,MATCH($AY$1,$AM$1:$AZ$1,0),0)))),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
    ROUNDDOWN(VLOOKUP($M80,[1]EquipTable!$1:$1048576,MATCH("표준 GO pr Min",[1]EquipTable!$1:$1,0),0)+INT($I80*(VLOOKUP($M80,[1]EquipTable!$1:$1048576,MATCH("표준 GO pr Max",[1]EquipTable!$1:$1,0),0)-VLOOKUP($M80,[1]EquipTable!$1:$1048576,MATCH("표준 GO pr Min",[1]EquipTable!$1:$1,0),0))),-2)),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
IF($L80="안 지정 캐릭터 영웅등급",
  IF(AND(OR($B80=7,$B80=8),$L80=OFFSET($L80,-1,0)),OFFSET(Q80,-1,0),
    VLOOKUP($L80,$AM:$AZ,MATCH($AW$1,$AM$1:$AZ$1,0),0)+INT($I80*(VLOOKUP($L80,$AM:$AZ,MATCH($AX$1,$AM$1:$AZ$1,0),0)-VLOOKUP($L80,$AM:$AZ,MATCH($AW$1,$AM$1:$AZ$1,0),0)))),
IF($L80="지정 캐릭터 PP",
  IF(AND(OR($B80=7,$B80=8),$L80=OFFSET($L80,-1,0)),OFFSET(Q80,-1,0),
    INT($N80*(VLOOKUP($L80,$AM:$AZ,MATCH($AX$1,$AM$1:$AZ$1,0),0)+$I80*(VLOOKUP($L80,$AM:$AZ,MATCH($AY$1,$AM$1:$AZ$1,0),0)-VLOOKUP($L80,$AM:$AZ,MATCH($AX$1,$AM$1:$AZ$1,0),0))))),
IF(OR($L80="안 지정 캐릭터 PP 일반등급",$L80="안 지정 캐릭터 PP 영웅등급"),
  IF(AND(OR($B80=7,$B80=8),$L80=OFFSET($L80,-1,0)),OFFSET(Q80,-1,0),
    $N80*VLOOKUP($L80,$AM:$AZ,MATCH($AW$1,$AM$1:$AZ$1,0),0)),
"그외없음")))))))</f>
        <v>6</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15"/>
        <v>0</v>
      </c>
      <c r="T80" t="s">
        <v>93</v>
      </c>
      <c r="U80" t="s">
        <v>130</v>
      </c>
      <c r="V80">
        <v>1</v>
      </c>
      <c r="W80" t="s">
        <v>145</v>
      </c>
      <c r="Y80">
        <v>12700</v>
      </c>
      <c r="Z80" t="str">
        <f ca="1">IF(ISBLANK(AA80),"",
VLOOKUP(AA80,OFFSET(INDIRECT("$A:$B"),0,MATCH(AA$1&amp;"_Verify",INDIRECT("$1:$1"),0)-1),2,0)
)</f>
        <v>fe</v>
      </c>
      <c r="AA80" t="s">
        <v>93</v>
      </c>
      <c r="AB80" t="s">
        <v>130</v>
      </c>
      <c r="AC80">
        <v>1</v>
      </c>
      <c r="AD80" t="s">
        <v>145</v>
      </c>
      <c r="AF80">
        <v>12700</v>
      </c>
      <c r="AG80" t="str">
        <f>IF(ISBLANK($AA80),"",
IF(AND($B80&gt;=VLOOKUP($AA80,$AM:$AP,3,0),$B80&lt;=VLOOKUP($AA80,$AM:$AP,4,0)),"","슬롯타입이상"))</f>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그림자 단검</v>
      </c>
      <c r="AI80">
        <v>1</v>
      </c>
      <c r="AJ8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v>
      </c>
      <c r="AK80" t="str">
        <f ca="1">IF(AI80&lt;&gt;1,"",
"{"""&amp;A$1&amp;""":"&amp;A80
&amp;","""&amp;B$1&amp;""":"&amp;B80
&amp;IF(LEN(Z80)=0,"",","""&amp;Z$1&amp;""":"""&amp;Z80&amp;"""")
&amp;IF(LEN(AB80)=0,"",","""&amp;AB$1&amp;""":"""&amp;AB80&amp;"""")
&amp;IF(LEN(AC80)=0,"",","""&amp;AC$1&amp;""":"&amp;AC80)
&amp;IF(LEN(AD80)=0,"",","""&amp;AD$1&amp;""":"""&amp;AD80&amp;"""")
&amp;IF(LEN(AE80)=0,"",","""&amp;AE$1&amp;""":"&amp;AE80)
&amp;IF(LEN(AF80)=0,"",","""&amp;AF$1&amp;""":"&amp;AF80)&amp;"}")</f>
        <v>{"dy":12,"sl":1,"tp":"fe","vl":"Equip1102","cn":1,"pt":"GO","pr":12700}</v>
      </c>
      <c r="BJ80">
        <f ca="1">IF(VLOOKUP($BM80,[1]EquipTable!$1:$1048576,MATCH("업데이트순번",[1]EquipTable!$1:$1,0),0)&lt;=$BK$1,1,0)
*IF(MID(BM80,7,1)="4",0.1,1)</f>
        <v>0</v>
      </c>
      <c r="BK80">
        <f t="shared" ca="1" si="17"/>
        <v>0</v>
      </c>
      <c r="BL80">
        <f t="shared" ca="1" si="18"/>
        <v>0.6666666666666663</v>
      </c>
      <c r="BM80" t="str">
        <f ca="1">OFFSET([1]EquipTable!$A$1,ROW()-1,0)</f>
        <v>Equip5405</v>
      </c>
    </row>
    <row r="81" spans="1:65">
      <c r="A81">
        <v>12</v>
      </c>
      <c r="B81">
        <v>2</v>
      </c>
      <c r="C81">
        <f t="shared" si="12"/>
        <v>0</v>
      </c>
      <c r="D81">
        <f t="shared" ca="1" si="13"/>
        <v>0.86075508394252964</v>
      </c>
      <c r="E81">
        <f t="shared" ca="1" si="13"/>
        <v>0.96781328307609271</v>
      </c>
      <c r="F81">
        <f t="shared" ca="1" si="13"/>
        <v>0.84861852018116479</v>
      </c>
      <c r="G81">
        <f t="shared" ca="1" si="13"/>
        <v>0.4198427364096593</v>
      </c>
      <c r="H81">
        <f t="shared" ca="1" si="13"/>
        <v>0.18683315289595337</v>
      </c>
      <c r="I81">
        <f t="shared" ca="1" si="14"/>
        <v>0.84684760840200035</v>
      </c>
      <c r="L81" t="str">
        <f ca="1">IF(LEN(J81)&lt;&gt;0,J81,VLOOKUP(D81+$B81,$BG:$BH,MATCH($BH$1,$BG$1:$BH$1,0),1))</f>
        <v>안 지정 캐릭터 PP 영웅등급</v>
      </c>
      <c r="M81">
        <f ca="1">IF(LEN(K81)&lt;&gt;0,
  IF(LEN($J81)=0,"두 칸 모두 입력",
  IF($J81="지정 장비",K81,INDEX($BR:$BR,MATCH(K81,$BS:$BS,0)))),
IF($L81="삭제","삭제",
IF($L81="지정 장비",VLOOKUP($E81,$BL:$BM,MATCH($BM$1,$BL$1:$BM$1,0),1),
IF(OR($L81="캐릭터 상자 일반등급",$L81="캐릭터 상자 영웅등급"),"삭제",
IF(OR($L81="지정 캐릭터",$L81="지정 캐릭터 PP",$L81="지정 캐릭터 LBP1",$L81="지정 캐릭터 LBP2",$L81="지정 캐릭터 LBP3"),
  IF(AND(OR($B81=7,$B81=8),$L81=OFFSET($L81,-1,0)),OFFSET(M81,-1,0),VLOOKUP($E81,$BQ:$BR,MATCH($BR$1,$BQ$1:$BR$1,0),1)),
IF(OR($L81="안 지정 캐릭터 영웅등급",$L81="안 지정 캐릭터 PP 일반등급",$L81="안 지정 캐릭터 PP 영웅등급"),
  IF(AND(OR($B81=7,$B81=8),$L81=OFFSET($L81,-1,0)),OFFSET(M81,-1,0),INT($E81*100000)),
"그외없음"))))))</f>
        <v>96781</v>
      </c>
      <c r="N81">
        <f ca="1">IF($L81="삭제","삭제",
IF(OR($L81="지정 장비",$L81="캐릭터 상자 일반등급",$L81="캐릭터 상자 영웅등급",$L81="지정 캐릭터",$L81="지정 캐릭터 LBP1",$L81="지정 캐릭터 LBP2",$L81="지정 캐릭터 LBP3",$L81="안 지정 캐릭터 영웅등급"),1,
IF($L81="지정 캐릭터 PP",
  IF(AND(OR($B81=7,$B81=8),$L81=OFFSET($L81,-1,0)),OFFSET(N81,-1,0),
    VLOOKUP($L81,$AM:$AY,MATCH($AU$1,$AM$1:$AY$1,0),0)+INT($E81*(VLOOKUP($L81,$AM:$AY,MATCH($AV$1,$AM$1:$AY$1,0),0)-VLOOKUP($L81,$AM:$AY,MATCH($AU$1,$AM$1:$AY$1,0),0)))),
IF(OR($L81="안 지정 캐릭터 PP 일반등급",$L81="안 지정 캐릭터 PP 영웅등급"),
  IF(AND(OR($B81=7,$B81=8),$L81=OFFSET($L81,-1,0)),OFFSET(N81,-1,0),
    VLOOKUP($L81,$AM:$AY,MATCH($AU$1,$AM$1:$AY$1,0),0)+INT($E81*(VLOOKUP($L81,$AM:$AY,MATCH($AV$1,$AM$1:$AY$1,0),0)-VLOOKUP($L81,$AM:$AY,MATCH($AU$1,$AM$1:$AY$1,0),0)))),
"그외없음"))))</f>
        <v>24</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
IF($L81="안 지정 캐릭터 영웅등급",
  IF(AND(OR($B81=7,$B81=8),$L81=OFFSET($L81,-1,0)),OFFSET(P81,-1,0),
    VLOOKUP($L81,$AM:$AZ,MATCH($AY$1,$AM$1:$AZ$1,0),0)+INT($H81*(VLOOKUP($L81,$AM:$AZ,MATCH($AZ$1,$AM$1:$AZ$1,0),0)-VLOOKUP($L81,$AM:$AZ,MATCH($AY$1,$AM$1:$AZ$1,0),0)))),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
    ROUNDDOWN(VLOOKUP($M81,[1]EquipTable!$1:$1048576,MATCH("표준 GO pr Min",[1]EquipTable!$1:$1,0),0)+INT($I81*(VLOOKUP($M81,[1]EquipTable!$1:$1048576,MATCH("표준 GO pr Max",[1]EquipTable!$1:$1,0),0)-VLOOKUP($M81,[1]EquipTable!$1:$1048576,MATCH("표준 GO pr Min",[1]EquipTable!$1:$1,0),0))),-2)),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
IF($L81="안 지정 캐릭터 영웅등급",
  IF(AND(OR($B81=7,$B81=8),$L81=OFFSET($L81,-1,0)),OFFSET(Q81,-1,0),
    VLOOKUP($L81,$AM:$AZ,MATCH($AW$1,$AM$1:$AZ$1,0),0)+INT($I81*(VLOOKUP($L81,$AM:$AZ,MATCH($AX$1,$AM$1:$AZ$1,0),0)-VLOOKUP($L81,$AM:$AZ,MATCH($AW$1,$AM$1:$AZ$1,0),0)))),
IF($L81="지정 캐릭터 PP",
  IF(AND(OR($B81=7,$B81=8),$L81=OFFSET($L81,-1,0)),OFFSET(Q81,-1,0),
    INT($N81*(VLOOKUP($L81,$AM:$AZ,MATCH($AX$1,$AM$1:$AZ$1,0),0)+$I81*(VLOOKUP($L81,$AM:$AZ,MATCH($AY$1,$AM$1:$AZ$1,0),0)-VLOOKUP($L81,$AM:$AZ,MATCH($AX$1,$AM$1:$AZ$1,0),0))))),
IF(OR($L81="안 지정 캐릭터 PP 일반등급",$L81="안 지정 캐릭터 PP 영웅등급"),
  IF(AND(OR($B81=7,$B81=8),$L81=OFFSET($L81,-1,0)),OFFSET(Q81,-1,0),
    $N81*VLOOKUP($L81,$AM:$AZ,MATCH($AW$1,$AM$1:$AZ$1,0),0)),
"그외없음")))))))</f>
        <v>2400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15"/>
        <v>0</v>
      </c>
      <c r="T81" t="s">
        <v>102</v>
      </c>
      <c r="U81">
        <v>57071</v>
      </c>
      <c r="V81">
        <v>20</v>
      </c>
      <c r="W81" t="s">
        <v>145</v>
      </c>
      <c r="Y81">
        <v>2000</v>
      </c>
      <c r="Z81" t="str">
        <f ca="1">IF(ISBLANK(AA81),"",
VLOOKUP(AA81,OFFSET(INDIRECT("$A:$B"),0,MATCH(AA$1&amp;"_Verify",INDIRECT("$1:$1"),0)-1),2,0)
)</f>
        <v>uph</v>
      </c>
      <c r="AA81" t="s">
        <v>102</v>
      </c>
      <c r="AB81">
        <v>57071</v>
      </c>
      <c r="AC81">
        <v>20</v>
      </c>
      <c r="AD81" t="s">
        <v>145</v>
      </c>
      <c r="AF81">
        <v>2000</v>
      </c>
      <c r="AG81" t="str">
        <f>IF(ISBLANK($AA81),"",
IF(AND($B81&gt;=VLOOKUP($AA81,$AM:$AP,3,0),$B81&lt;=VLOOKUP($AA81,$AM:$AP,4,0)),"","슬롯타입이상"))</f>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v>
      </c>
      <c r="AK81" t="str">
        <f ca="1">IF(AI81&lt;&gt;1,"",
"{"""&amp;A$1&amp;""":"&amp;A81
&amp;","""&amp;B$1&amp;""":"&amp;B81
&amp;IF(LEN(Z81)=0,"",","""&amp;Z$1&amp;""":"""&amp;Z81&amp;"""")
&amp;IF(LEN(AB81)=0,"",","""&amp;AB$1&amp;""":"""&amp;AB81&amp;"""")
&amp;IF(LEN(AC81)=0,"",","""&amp;AC$1&amp;""":"&amp;AC81)
&amp;IF(LEN(AD81)=0,"",","""&amp;AD$1&amp;""":"""&amp;AD81&amp;"""")
&amp;IF(LEN(AE81)=0,"",","""&amp;AE$1&amp;""":"&amp;AE81)
&amp;IF(LEN(AF81)=0,"",","""&amp;AF$1&amp;""":"&amp;AF81)&amp;"}")</f>
        <v>{"dy":12,"sl":2,"tp":"uph","vl":"57071","cn":20,"pt":"GO","pr":2000}</v>
      </c>
      <c r="BJ81">
        <f ca="1">IF(VLOOKUP($BM81,[1]EquipTable!$1:$1048576,MATCH("업데이트순번",[1]EquipTable!$1:$1,0),0)&lt;=$BK$1,1,0)
*IF(MID(BM81,7,1)="4",0.1,1)</f>
        <v>0</v>
      </c>
      <c r="BK81">
        <f t="shared" ca="1" si="17"/>
        <v>0</v>
      </c>
      <c r="BL81">
        <f t="shared" ca="1" si="18"/>
        <v>0.6666666666666663</v>
      </c>
      <c r="BM81" t="str">
        <f ca="1">OFFSET([1]EquipTable!$A$1,ROW()-1,0)</f>
        <v>후보</v>
      </c>
    </row>
    <row r="82" spans="1:65">
      <c r="A82">
        <v>12</v>
      </c>
      <c r="B82">
        <v>3</v>
      </c>
      <c r="C82">
        <f t="shared" si="12"/>
        <v>0</v>
      </c>
      <c r="D82">
        <f t="shared" ca="1" si="13"/>
        <v>0.63445533761258044</v>
      </c>
      <c r="E82">
        <f t="shared" ca="1" si="13"/>
        <v>0.52696900055204454</v>
      </c>
      <c r="F82">
        <f t="shared" ca="1" si="13"/>
        <v>0.8548084782399441</v>
      </c>
      <c r="G82">
        <f t="shared" ca="1" si="13"/>
        <v>8.1188653883317419E-2</v>
      </c>
      <c r="H82">
        <f t="shared" ca="1" si="13"/>
        <v>0.10954419745717514</v>
      </c>
      <c r="I82">
        <f t="shared" ca="1" si="14"/>
        <v>0.75223914121022195</v>
      </c>
      <c r="L82" t="str">
        <f ca="1">IF(LEN(J82)&lt;&gt;0,J82,VLOOKUP(D82+$B82,$BG:$BH,MATCH($BH$1,$BG$1:$BH$1,0),1))</f>
        <v>안 지정 캐릭터 PP 영웅등급</v>
      </c>
      <c r="M82">
        <f ca="1">IF(LEN(K82)&lt;&gt;0,
  IF(LEN($J82)=0,"두 칸 모두 입력",
  IF($J82="지정 장비",K82,INDEX($BR:$BR,MATCH(K82,$BS:$BS,0)))),
IF($L82="삭제","삭제",
IF($L82="지정 장비",VLOOKUP($E82,$BL:$BM,MATCH($BM$1,$BL$1:$BM$1,0),1),
IF(OR($L82="캐릭터 상자 일반등급",$L82="캐릭터 상자 영웅등급"),"삭제",
IF(OR($L82="지정 캐릭터",$L82="지정 캐릭터 PP",$L82="지정 캐릭터 LBP1",$L82="지정 캐릭터 LBP2",$L82="지정 캐릭터 LBP3"),
  IF(AND(OR($B82=7,$B82=8),$L82=OFFSET($L82,-1,0)),OFFSET(M82,-1,0),VLOOKUP($E82,$BQ:$BR,MATCH($BR$1,$BQ$1:$BR$1,0),1)),
IF(OR($L82="안 지정 캐릭터 영웅등급",$L82="안 지정 캐릭터 PP 일반등급",$L82="안 지정 캐릭터 PP 영웅등급"),
  IF(AND(OR($B82=7,$B82=8),$L82=OFFSET($L82,-1,0)),OFFSET(M82,-1,0),INT($E82*100000)),
"그외없음"))))))</f>
        <v>52696</v>
      </c>
      <c r="N82">
        <f ca="1">IF($L82="삭제","삭제",
IF(OR($L82="지정 장비",$L82="캐릭터 상자 일반등급",$L82="캐릭터 상자 영웅등급",$L82="지정 캐릭터",$L82="지정 캐릭터 LBP1",$L82="지정 캐릭터 LBP2",$L82="지정 캐릭터 LBP3",$L82="안 지정 캐릭터 영웅등급"),1,
IF($L82="지정 캐릭터 PP",
  IF(AND(OR($B82=7,$B82=8),$L82=OFFSET($L82,-1,0)),OFFSET(N82,-1,0),
    VLOOKUP($L82,$AM:$AY,MATCH($AU$1,$AM$1:$AY$1,0),0)+INT($E82*(VLOOKUP($L82,$AM:$AY,MATCH($AV$1,$AM$1:$AY$1,0),0)-VLOOKUP($L82,$AM:$AY,MATCH($AU$1,$AM$1:$AY$1,0),0)))),
IF(OR($L82="안 지정 캐릭터 PP 일반등급",$L82="안 지정 캐릭터 PP 영웅등급"),
  IF(AND(OR($B82=7,$B82=8),$L82=OFFSET($L82,-1,0)),OFFSET(N82,-1,0),
    VLOOKUP($L82,$AM:$AY,MATCH($AU$1,$AM$1:$AY$1,0),0)+INT($E82*(VLOOKUP($L82,$AM:$AY,MATCH($AV$1,$AM$1:$AY$1,0),0)-VLOOKUP($L82,$AM:$AY,MATCH($AU$1,$AM$1:$AY$1,0),0)))),
"그외없음"))))</f>
        <v>20</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
IF($L82="안 지정 캐릭터 영웅등급",
  IF(AND(OR($B82=7,$B82=8),$L82=OFFSET($L82,-1,0)),OFFSET(P82,-1,0),
    VLOOKUP($L82,$AM:$AZ,MATCH($AY$1,$AM$1:$AZ$1,0),0)+INT($H82*(VLOOKUP($L82,$AM:$AZ,MATCH($AZ$1,$AM$1:$AZ$1,0),0)-VLOOKUP($L82,$AM:$AZ,MATCH($AY$1,$AM$1:$AZ$1,0),0)))),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
    ROUNDDOWN(VLOOKUP($M82,[1]EquipTable!$1:$1048576,MATCH("표준 GO pr Min",[1]EquipTable!$1:$1,0),0)+INT($I82*(VLOOKUP($M82,[1]EquipTable!$1:$1048576,MATCH("표준 GO pr Max",[1]EquipTable!$1:$1,0),0)-VLOOKUP($M82,[1]EquipTable!$1:$1048576,MATCH("표준 GO pr Min",[1]EquipTable!$1:$1,0),0))),-2)),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
IF($L82="안 지정 캐릭터 영웅등급",
  IF(AND(OR($B82=7,$B82=8),$L82=OFFSET($L82,-1,0)),OFFSET(Q82,-1,0),
    VLOOKUP($L82,$AM:$AZ,MATCH($AW$1,$AM$1:$AZ$1,0),0)+INT($I82*(VLOOKUP($L82,$AM:$AZ,MATCH($AX$1,$AM$1:$AZ$1,0),0)-VLOOKUP($L82,$AM:$AZ,MATCH($AW$1,$AM$1:$AZ$1,0),0)))),
IF($L82="지정 캐릭터 PP",
  IF(AND(OR($B82=7,$B82=8),$L82=OFFSET($L82,-1,0)),OFFSET(Q82,-1,0),
    INT($N82*(VLOOKUP($L82,$AM:$AZ,MATCH($AX$1,$AM$1:$AZ$1,0),0)+$I82*(VLOOKUP($L82,$AM:$AZ,MATCH($AY$1,$AM$1:$AZ$1,0),0)-VLOOKUP($L82,$AM:$AZ,MATCH($AX$1,$AM$1:$AZ$1,0),0))))),
IF(OR($L82="안 지정 캐릭터 PP 일반등급",$L82="안 지정 캐릭터 PP 영웅등급"),
  IF(AND(OR($B82=7,$B82=8),$L82=OFFSET($L82,-1,0)),OFFSET(Q82,-1,0),
    $N82*VLOOKUP($L82,$AM:$AZ,MATCH($AW$1,$AM$1:$AZ$1,0),0)),
"그외없음")))))))</f>
        <v>2000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15"/>
        <v>0</v>
      </c>
      <c r="T82" t="s">
        <v>102</v>
      </c>
      <c r="U82">
        <v>80756</v>
      </c>
      <c r="V82">
        <v>23</v>
      </c>
      <c r="W82" t="s">
        <v>145</v>
      </c>
      <c r="Y82">
        <v>2300</v>
      </c>
      <c r="Z82" t="str">
        <f ca="1">IF(ISBLANK(AA82),"",
VLOOKUP(AA82,OFFSET(INDIRECT("$A:$B"),0,MATCH(AA$1&amp;"_Verify",INDIRECT("$1:$1"),0)-1),2,0)
)</f>
        <v>uph</v>
      </c>
      <c r="AA82" t="s">
        <v>102</v>
      </c>
      <c r="AB82">
        <v>80756</v>
      </c>
      <c r="AC82">
        <v>23</v>
      </c>
      <c r="AD82" t="s">
        <v>145</v>
      </c>
      <c r="AF82">
        <v>2300</v>
      </c>
      <c r="AG82" t="str">
        <f>IF(ISBLANK($AA82),"",
IF(AND($B82&gt;=VLOOKUP($AA82,$AM:$AP,3,0),$B82&lt;=VLOOKUP($AA82,$AM:$AP,4,0)),"","슬롯타입이상"))</f>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v>
      </c>
      <c r="AK82" t="str">
        <f ca="1">IF(AI82&lt;&gt;1,"",
"{"""&amp;A$1&amp;""":"&amp;A82
&amp;","""&amp;B$1&amp;""":"&amp;B82
&amp;IF(LEN(Z82)=0,"",","""&amp;Z$1&amp;""":"""&amp;Z82&amp;"""")
&amp;IF(LEN(AB82)=0,"",","""&amp;AB$1&amp;""":"""&amp;AB82&amp;"""")
&amp;IF(LEN(AC82)=0,"",","""&amp;AC$1&amp;""":"&amp;AC82)
&amp;IF(LEN(AD82)=0,"",","""&amp;AD$1&amp;""":"""&amp;AD82&amp;"""")
&amp;IF(LEN(AE82)=0,"",","""&amp;AE$1&amp;""":"&amp;AE82)
&amp;IF(LEN(AF82)=0,"",","""&amp;AF$1&amp;""":"&amp;AF82)&amp;"}")</f>
        <v>{"dy":12,"sl":3,"tp":"uph","vl":"80756","cn":23,"pt":"GO","pr":2300}</v>
      </c>
      <c r="BJ82">
        <f ca="1">IF(VLOOKUP($BM82,[1]EquipTable!$1:$1048576,MATCH("업데이트순번",[1]EquipTable!$1:$1,0),0)&lt;=$BK$1,1,0)
*IF(MID(BM82,7,1)="4",0.1,1)</f>
        <v>0</v>
      </c>
      <c r="BK82">
        <f t="shared" ca="1" si="17"/>
        <v>0</v>
      </c>
      <c r="BL82">
        <f t="shared" ca="1" si="18"/>
        <v>0.6666666666666663</v>
      </c>
      <c r="BM82" t="str">
        <f ca="1">OFFSET([1]EquipTable!$A$1,ROW()-1,0)</f>
        <v>후보</v>
      </c>
    </row>
    <row r="83" spans="1:65">
      <c r="A83">
        <v>12</v>
      </c>
      <c r="B83">
        <v>4</v>
      </c>
      <c r="C83">
        <f t="shared" si="12"/>
        <v>0</v>
      </c>
      <c r="D83">
        <f t="shared" ca="1" si="13"/>
        <v>0.46795016287138469</v>
      </c>
      <c r="E83">
        <f t="shared" ca="1" si="13"/>
        <v>0.64709109065106152</v>
      </c>
      <c r="F83">
        <f t="shared" ca="1" si="13"/>
        <v>0.31391533447768383</v>
      </c>
      <c r="G83">
        <f t="shared" ca="1" si="13"/>
        <v>3.0626864365165152E-2</v>
      </c>
      <c r="H83">
        <f t="shared" ca="1" si="13"/>
        <v>0.82501251510124263</v>
      </c>
      <c r="I83">
        <f t="shared" ca="1" si="14"/>
        <v>0.41742796924289649</v>
      </c>
      <c r="L83" t="str">
        <f ca="1">IF(LEN(J83)&lt;&gt;0,J83,VLOOKUP(D83+$B83,$BG:$BH,MATCH($BH$1,$BG$1:$BH$1,0),1))</f>
        <v>안 지정 캐릭터 PP 일반등급</v>
      </c>
      <c r="M83">
        <f ca="1">IF(LEN(K83)&lt;&gt;0,
  IF(LEN($J83)=0,"두 칸 모두 입력",
  IF($J83="지정 장비",K83,INDEX($BR:$BR,MATCH(K83,$BS:$BS,0)))),
IF($L83="삭제","삭제",
IF($L83="지정 장비",VLOOKUP($E83,$BL:$BM,MATCH($BM$1,$BL$1:$BM$1,0),1),
IF(OR($L83="캐릭터 상자 일반등급",$L83="캐릭터 상자 영웅등급"),"삭제",
IF(OR($L83="지정 캐릭터",$L83="지정 캐릭터 PP",$L83="지정 캐릭터 LBP1",$L83="지정 캐릭터 LBP2",$L83="지정 캐릭터 LBP3"),
  IF(AND(OR($B83=7,$B83=8),$L83=OFFSET($L83,-1,0)),OFFSET(M83,-1,0),VLOOKUP($E83,$BQ:$BR,MATCH($BR$1,$BQ$1:$BR$1,0),1)),
IF(OR($L83="안 지정 캐릭터 영웅등급",$L83="안 지정 캐릭터 PP 일반등급",$L83="안 지정 캐릭터 PP 영웅등급"),
  IF(AND(OR($B83=7,$B83=8),$L83=OFFSET($L83,-1,0)),OFFSET(M83,-1,0),INT($E83*100000)),
"그외없음"))))))</f>
        <v>64709</v>
      </c>
      <c r="N83">
        <f ca="1">IF($L83="삭제","삭제",
IF(OR($L83="지정 장비",$L83="캐릭터 상자 일반등급",$L83="캐릭터 상자 영웅등급",$L83="지정 캐릭터",$L83="지정 캐릭터 LBP1",$L83="지정 캐릭터 LBP2",$L83="지정 캐릭터 LBP3",$L83="안 지정 캐릭터 영웅등급"),1,
IF($L83="지정 캐릭터 PP",
  IF(AND(OR($B83=7,$B83=8),$L83=OFFSET($L83,-1,0)),OFFSET(N83,-1,0),
    VLOOKUP($L83,$AM:$AY,MATCH($AU$1,$AM$1:$AY$1,0),0)+INT($E83*(VLOOKUP($L83,$AM:$AY,MATCH($AV$1,$AM$1:$AY$1,0),0)-VLOOKUP($L83,$AM:$AY,MATCH($AU$1,$AM$1:$AY$1,0),0)))),
IF(OR($L83="안 지정 캐릭터 PP 일반등급",$L83="안 지정 캐릭터 PP 영웅등급"),
  IF(AND(OR($B83=7,$B83=8),$L83=OFFSET($L83,-1,0)),OFFSET(N83,-1,0),
    VLOOKUP($L83,$AM:$AY,MATCH($AU$1,$AM$1:$AY$1,0),0)+INT($E83*(VLOOKUP($L83,$AM:$AY,MATCH($AV$1,$AM$1:$AY$1,0),0)-VLOOKUP($L83,$AM:$AY,MATCH($AU$1,$AM$1:$AY$1,0),0)))),
"그외없음"))))</f>
        <v>21</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
IF($L83="안 지정 캐릭터 영웅등급",
  IF(AND(OR($B83=7,$B83=8),$L83=OFFSET($L83,-1,0)),OFFSET(P83,-1,0),
    VLOOKUP($L83,$AM:$AZ,MATCH($AY$1,$AM$1:$AZ$1,0),0)+INT($H83*(VLOOKUP($L83,$AM:$AZ,MATCH($AZ$1,$AM$1:$AZ$1,0),0)-VLOOKUP($L83,$AM:$AZ,MATCH($AY$1,$AM$1:$AZ$1,0),0)))),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
    ROUNDDOWN(VLOOKUP($M83,[1]EquipTable!$1:$1048576,MATCH("표준 GO pr Min",[1]EquipTable!$1:$1,0),0)+INT($I83*(VLOOKUP($M83,[1]EquipTable!$1:$1048576,MATCH("표준 GO pr Max",[1]EquipTable!$1:$1,0),0)-VLOOKUP($M83,[1]EquipTable!$1:$1048576,MATCH("표준 GO pr Min",[1]EquipTable!$1:$1,0),0))),-2)),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
IF($L83="안 지정 캐릭터 영웅등급",
  IF(AND(OR($B83=7,$B83=8),$L83=OFFSET($L83,-1,0)),OFFSET(Q83,-1,0),
    VLOOKUP($L83,$AM:$AZ,MATCH($AW$1,$AM$1:$AZ$1,0),0)+INT($I83*(VLOOKUP($L83,$AM:$AZ,MATCH($AX$1,$AM$1:$AZ$1,0),0)-VLOOKUP($L83,$AM:$AZ,MATCH($AW$1,$AM$1:$AZ$1,0),0)))),
IF($L83="지정 캐릭터 PP",
  IF(AND(OR($B83=7,$B83=8),$L83=OFFSET($L83,-1,0)),OFFSET(Q83,-1,0),
    INT($N83*(VLOOKUP($L83,$AM:$AZ,MATCH($AX$1,$AM$1:$AZ$1,0),0)+$I83*(VLOOKUP($L83,$AM:$AZ,MATCH($AY$1,$AM$1:$AZ$1,0),0)-VLOOKUP($L83,$AM:$AZ,MATCH($AX$1,$AM$1:$AZ$1,0),0))))),
IF(OR($L83="안 지정 캐릭터 PP 일반등급",$L83="안 지정 캐릭터 PP 영웅등급"),
  IF(AND(OR($B83=7,$B83=8),$L83=OFFSET($L83,-1,0)),OFFSET(Q83,-1,0),
    $N83*VLOOKUP($L83,$AM:$AZ,MATCH($AW$1,$AM$1:$AZ$1,0),0)),
"그외없음")))))))</f>
        <v>2100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15"/>
        <v>0</v>
      </c>
      <c r="T83" t="s">
        <v>103</v>
      </c>
      <c r="U83">
        <v>50820</v>
      </c>
      <c r="V83">
        <v>20</v>
      </c>
      <c r="W83" t="s">
        <v>145</v>
      </c>
      <c r="Y83">
        <v>2000</v>
      </c>
      <c r="Z83" t="str">
        <f ca="1">IF(ISBLANK(AA83),"",
VLOOKUP(AA83,OFFSET(INDIRECT("$A:$B"),0,MATCH(AA$1&amp;"_Verify",INDIRECT("$1:$1"),0)-1),2,0)
)</f>
        <v>upn</v>
      </c>
      <c r="AA83" t="s">
        <v>103</v>
      </c>
      <c r="AB83">
        <v>50820</v>
      </c>
      <c r="AC83">
        <v>20</v>
      </c>
      <c r="AD83" t="s">
        <v>145</v>
      </c>
      <c r="AF83">
        <v>2000</v>
      </c>
      <c r="AG83" t="str">
        <f>IF(ISBLANK($AA83),"",
IF(AND($B83&gt;=VLOOKUP($AA83,$AM:$AP,3,0),$B83&lt;=VLOOKUP($AA83,$AM:$AP,4,0)),"","슬롯타입이상"))</f>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v>
      </c>
      <c r="AK83" t="str">
        <f ca="1">IF(AI83&lt;&gt;1,"",
"{"""&amp;A$1&amp;""":"&amp;A83
&amp;","""&amp;B$1&amp;""":"&amp;B83
&amp;IF(LEN(Z83)=0,"",","""&amp;Z$1&amp;""":"""&amp;Z83&amp;"""")
&amp;IF(LEN(AB83)=0,"",","""&amp;AB$1&amp;""":"""&amp;AB83&amp;"""")
&amp;IF(LEN(AC83)=0,"",","""&amp;AC$1&amp;""":"&amp;AC83)
&amp;IF(LEN(AD83)=0,"",","""&amp;AD$1&amp;""":"""&amp;AD83&amp;"""")
&amp;IF(LEN(AE83)=0,"",","""&amp;AE$1&amp;""":"&amp;AE83)
&amp;IF(LEN(AF83)=0,"",","""&amp;AF$1&amp;""":"&amp;AF83)&amp;"}")</f>
        <v>{"dy":12,"sl":4,"tp":"upn","vl":"50820","cn":20,"pt":"GO","pr":2000}</v>
      </c>
      <c r="BJ83">
        <f ca="1">IF(VLOOKUP($BM83,[1]EquipTable!$1:$1048576,MATCH("업데이트순번",[1]EquipTable!$1:$1,0),0)&lt;=$BK$1,1,0)
*IF(MID(BM83,7,1)="4",0.1,1)</f>
        <v>0</v>
      </c>
      <c r="BK83">
        <f t="shared" ca="1" si="17"/>
        <v>0</v>
      </c>
      <c r="BL83">
        <f t="shared" ca="1" si="18"/>
        <v>0.6666666666666663</v>
      </c>
      <c r="BM83" t="str">
        <f ca="1">OFFSET([1]EquipTable!$A$1,ROW()-1,0)</f>
        <v>후보</v>
      </c>
    </row>
    <row r="84" spans="1:65">
      <c r="A84">
        <v>12</v>
      </c>
      <c r="B84">
        <v>5</v>
      </c>
      <c r="C84">
        <f t="shared" si="12"/>
        <v>0</v>
      </c>
      <c r="D84">
        <f t="shared" ca="1" si="13"/>
        <v>0.42820907465314906</v>
      </c>
      <c r="E84">
        <f t="shared" ca="1" si="13"/>
        <v>0.97908645435301567</v>
      </c>
      <c r="F84">
        <f t="shared" ca="1" si="13"/>
        <v>1.7354154409005451E-2</v>
      </c>
      <c r="G84">
        <f t="shared" ca="1" si="13"/>
        <v>0.75571926729462402</v>
      </c>
      <c r="H84">
        <f t="shared" ca="1" si="13"/>
        <v>0.93699814071742238</v>
      </c>
      <c r="I84">
        <f t="shared" ca="1" si="14"/>
        <v>0.75011948393361716</v>
      </c>
      <c r="L84" t="str">
        <f ca="1">IF(LEN(J84)&lt;&gt;0,J84,VLOOKUP(D84+$B84,$BG:$BH,MATCH($BH$1,$BG$1:$BH$1,0),1))</f>
        <v>삭제</v>
      </c>
      <c r="M84" t="str">
        <f ca="1">IF(LEN(K84)&lt;&gt;0,
  IF(LEN($J84)=0,"두 칸 모두 입력",
  IF($J84="지정 장비",K84,INDEX($BR:$BR,MATCH(K84,$BS:$BS,0)))),
IF($L84="삭제","삭제",
IF($L84="지정 장비",VLOOKUP($E84,$BL:$BM,MATCH($BM$1,$BL$1:$BM$1,0),1),
IF(OR($L84="캐릭터 상자 일반등급",$L84="캐릭터 상자 영웅등급"),"삭제",
IF(OR($L84="지정 캐릭터",$L84="지정 캐릭터 PP",$L84="지정 캐릭터 LBP1",$L84="지정 캐릭터 LBP2",$L84="지정 캐릭터 LBP3"),
  IF(AND(OR($B84=7,$B84=8),$L84=OFFSET($L84,-1,0)),OFFSET(M84,-1,0),VLOOKUP($E84,$BQ:$BR,MATCH($BR$1,$BQ$1:$BR$1,0),1)),
IF(OR($L84="안 지정 캐릭터 영웅등급",$L84="안 지정 캐릭터 PP 일반등급",$L84="안 지정 캐릭터 PP 영웅등급"),
  IF(AND(OR($B84=7,$B84=8),$L84=OFFSET($L84,-1,0)),OFFSET(M84,-1,0),INT($E84*100000)),
"그외없음"))))))</f>
        <v>삭제</v>
      </c>
      <c r="N84" t="str">
        <f ca="1">IF($L84="삭제","삭제",
IF(OR($L84="지정 장비",$L84="캐릭터 상자 일반등급",$L84="캐릭터 상자 영웅등급",$L84="지정 캐릭터",$L84="지정 캐릭터 LBP1",$L84="지정 캐릭터 LBP2",$L84="지정 캐릭터 LBP3",$L84="안 지정 캐릭터 영웅등급"),1,
IF($L84="지정 캐릭터 PP",
  IF(AND(OR($B84=7,$B84=8),$L84=OFFSET($L84,-1,0)),OFFSET(N84,-1,0),
    VLOOKUP($L84,$AM:$AY,MATCH($AU$1,$AM$1:$AY$1,0),0)+INT($E84*(VLOOKUP($L84,$AM:$AY,MATCH($AV$1,$AM$1:$AY$1,0),0)-VLOOKUP($L84,$AM:$AY,MATCH($AU$1,$AM$1:$AY$1,0),0)))),
IF(OR($L84="안 지정 캐릭터 PP 일반등급",$L84="안 지정 캐릭터 PP 영웅등급"),
  IF(AND(OR($B84=7,$B84=8),$L84=OFFSET($L84,-1,0)),OFFSET(N84,-1,0),
    VLOOKUP($L84,$AM:$AY,MATCH($AU$1,$AM$1:$AY$1,0),0)+INT($E84*(VLOOKUP($L84,$AM:$AY,MATCH($AV$1,$AM$1:$AY$1,0),0)-VLOOKUP($L84,$AM:$AY,MATCH($AU$1,$AM$1:$AY$1,0),0)))),
"그외없음"))))</f>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
IF($L84="안 지정 캐릭터 영웅등급",
  IF(AND(OR($B84=7,$B84=8),$L84=OFFSET($L84,-1,0)),OFFSET(P84,-1,0),
    VLOOKUP($L84,$AM:$AZ,MATCH($AY$1,$AM$1:$AZ$1,0),0)+INT($H84*(VLOOKUP($L84,$AM:$AZ,MATCH($AZ$1,$AM$1:$AZ$1,0),0)-VLOOKUP($L84,$AM:$AZ,MATCH($AY$1,$AM$1:$AZ$1,0),0)))),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
    ROUNDDOWN(VLOOKUP($M84,[1]EquipTable!$1:$1048576,MATCH("표준 GO pr Min",[1]EquipTable!$1:$1,0),0)+INT($I84*(VLOOKUP($M84,[1]EquipTable!$1:$1048576,MATCH("표준 GO pr Max",[1]EquipTable!$1:$1,0),0)-VLOOKUP($M84,[1]EquipTable!$1:$1048576,MATCH("표준 GO pr Min",[1]EquipTable!$1:$1,0),0))),-2)),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
IF($L84="안 지정 캐릭터 영웅등급",
  IF(AND(OR($B84=7,$B84=8),$L84=OFFSET($L84,-1,0)),OFFSET(Q84,-1,0),
    VLOOKUP($L84,$AM:$AZ,MATCH($AW$1,$AM$1:$AZ$1,0),0)+INT($I84*(VLOOKUP($L84,$AM:$AZ,MATCH($AX$1,$AM$1:$AZ$1,0),0)-VLOOKUP($L84,$AM:$AZ,MATCH($AW$1,$AM$1:$AZ$1,0),0)))),
IF($L84="지정 캐릭터 PP",
  IF(AND(OR($B84=7,$B84=8),$L84=OFFSET($L84,-1,0)),OFFSET(Q84,-1,0),
    INT($N84*(VLOOKUP($L84,$AM:$AZ,MATCH($AX$1,$AM$1:$AZ$1,0),0)+$I84*(VLOOKUP($L84,$AM:$AZ,MATCH($AY$1,$AM$1:$AZ$1,0),0)-VLOOKUP($L84,$AM:$AZ,MATCH($AX$1,$AM$1:$AZ$1,0),0))))),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15"/>
        <v>0</v>
      </c>
      <c r="Z84" t="str">
        <f ca="1">IF(ISBLANK(AA84),"",
VLOOKUP(AA84,OFFSET(INDIRECT("$A:$B"),0,MATCH(AA$1&amp;"_Verify",INDIRECT("$1:$1"),0)-1),2,0)
)</f>
        <v/>
      </c>
      <c r="AG84" t="str">
        <f>IF(ISBLANK($AA84),"",
IF(AND($B84&gt;=VLOOKUP($AA84,$AM:$AP,3,0),$B84&lt;=VLOOKUP($AA84,$AM:$AP,4,0)),"","슬롯타입이상"))</f>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v>
      </c>
      <c r="AK84" t="str">
        <f ca="1">IF(AI84&lt;&gt;1,"",
"{"""&amp;A$1&amp;""":"&amp;A84
&amp;","""&amp;B$1&amp;""":"&amp;B84
&amp;IF(LEN(Z84)=0,"",","""&amp;Z$1&amp;""":"""&amp;Z84&amp;"""")
&amp;IF(LEN(AB84)=0,"",","""&amp;AB$1&amp;""":"""&amp;AB84&amp;"""")
&amp;IF(LEN(AC84)=0,"",","""&amp;AC$1&amp;""":"&amp;AC84)
&amp;IF(LEN(AD84)=0,"",","""&amp;AD$1&amp;""":"""&amp;AD84&amp;"""")
&amp;IF(LEN(AE84)=0,"",","""&amp;AE$1&amp;""":"&amp;AE84)
&amp;IF(LEN(AF84)=0,"",","""&amp;AF$1&amp;""":"&amp;AF84)&amp;"}")</f>
        <v>{"dy":12,"sl":5}</v>
      </c>
      <c r="BJ84">
        <f ca="1">IF(VLOOKUP($BM84,[1]EquipTable!$1:$1048576,MATCH("업데이트순번",[1]EquipTable!$1:$1,0),0)&lt;=$BK$1,1,0)
*IF(MID(BM84,7,1)="4",0.1,1)</f>
        <v>0</v>
      </c>
      <c r="BK84">
        <f t="shared" ca="1" si="17"/>
        <v>0</v>
      </c>
      <c r="BL84">
        <f t="shared" ca="1" si="18"/>
        <v>0.6666666666666663</v>
      </c>
      <c r="BM84" t="str">
        <f ca="1">OFFSET([1]EquipTable!$A$1,ROW()-1,0)</f>
        <v>후보</v>
      </c>
    </row>
    <row r="85" spans="1:65">
      <c r="A85">
        <v>12</v>
      </c>
      <c r="B85">
        <v>6</v>
      </c>
      <c r="C85">
        <f t="shared" si="12"/>
        <v>0</v>
      </c>
      <c r="D85">
        <f t="shared" ca="1" si="13"/>
        <v>0.52847469166001171</v>
      </c>
      <c r="E85">
        <f t="shared" ca="1" si="13"/>
        <v>0.83183494370135269</v>
      </c>
      <c r="F85">
        <f t="shared" ca="1" si="13"/>
        <v>0.9809737679384174</v>
      </c>
      <c r="G85">
        <f t="shared" ca="1" si="13"/>
        <v>0.88435872471663346</v>
      </c>
      <c r="H85">
        <f t="shared" ca="1" si="13"/>
        <v>0.13092213520615059</v>
      </c>
      <c r="I85">
        <f t="shared" ca="1" si="14"/>
        <v>0.45521313674478137</v>
      </c>
      <c r="L85" t="str">
        <f ca="1">IF(LEN(J85)&lt;&gt;0,J85,VLOOKUP(D85+$B85,$BG:$BH,MATCH($BH$1,$BG$1:$BH$1,0),1))</f>
        <v>삭제</v>
      </c>
      <c r="M85" t="str">
        <f ca="1">IF(LEN(K85)&lt;&gt;0,
  IF(LEN($J85)=0,"두 칸 모두 입력",
  IF($J85="지정 장비",K85,INDEX($BR:$BR,MATCH(K85,$BS:$BS,0)))),
IF($L85="삭제","삭제",
IF($L85="지정 장비",VLOOKUP($E85,$BL:$BM,MATCH($BM$1,$BL$1:$BM$1,0),1),
IF(OR($L85="캐릭터 상자 일반등급",$L85="캐릭터 상자 영웅등급"),"삭제",
IF(OR($L85="지정 캐릭터",$L85="지정 캐릭터 PP",$L85="지정 캐릭터 LBP1",$L85="지정 캐릭터 LBP2",$L85="지정 캐릭터 LBP3"),
  IF(AND(OR($B85=7,$B85=8),$L85=OFFSET($L85,-1,0)),OFFSET(M85,-1,0),VLOOKUP($E85,$BQ:$BR,MATCH($BR$1,$BQ$1:$BR$1,0),1)),
IF(OR($L85="안 지정 캐릭터 영웅등급",$L85="안 지정 캐릭터 PP 일반등급",$L85="안 지정 캐릭터 PP 영웅등급"),
  IF(AND(OR($B85=7,$B85=8),$L85=OFFSET($L85,-1,0)),OFFSET(M85,-1,0),INT($E85*100000)),
"그외없음"))))))</f>
        <v>삭제</v>
      </c>
      <c r="N85" t="str">
        <f ca="1">IF($L85="삭제","삭제",
IF(OR($L85="지정 장비",$L85="캐릭터 상자 일반등급",$L85="캐릭터 상자 영웅등급",$L85="지정 캐릭터",$L85="지정 캐릭터 LBP1",$L85="지정 캐릭터 LBP2",$L85="지정 캐릭터 LBP3",$L85="안 지정 캐릭터 영웅등급"),1,
IF($L85="지정 캐릭터 PP",
  IF(AND(OR($B85=7,$B85=8),$L85=OFFSET($L85,-1,0)),OFFSET(N85,-1,0),
    VLOOKUP($L85,$AM:$AY,MATCH($AU$1,$AM$1:$AY$1,0),0)+INT($E85*(VLOOKUP($L85,$AM:$AY,MATCH($AV$1,$AM$1:$AY$1,0),0)-VLOOKUP($L85,$AM:$AY,MATCH($AU$1,$AM$1:$AY$1,0),0)))),
IF(OR($L85="안 지정 캐릭터 PP 일반등급",$L85="안 지정 캐릭터 PP 영웅등급"),
  IF(AND(OR($B85=7,$B85=8),$L85=OFFSET($L85,-1,0)),OFFSET(N85,-1,0),
    VLOOKUP($L85,$AM:$AY,MATCH($AU$1,$AM$1:$AY$1,0),0)+INT($E85*(VLOOKUP($L85,$AM:$AY,MATCH($AV$1,$AM$1:$AY$1,0),0)-VLOOKUP($L85,$AM:$AY,MATCH($AU$1,$AM$1:$AY$1,0),0)))),
"그외없음"))))</f>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
IF($L85="안 지정 캐릭터 영웅등급",
  IF(AND(OR($B85=7,$B85=8),$L85=OFFSET($L85,-1,0)),OFFSET(P85,-1,0),
    VLOOKUP($L85,$AM:$AZ,MATCH($AY$1,$AM$1:$AZ$1,0),0)+INT($H85*(VLOOKUP($L85,$AM:$AZ,MATCH($AZ$1,$AM$1:$AZ$1,0),0)-VLOOKUP($L85,$AM:$AZ,MATCH($AY$1,$AM$1:$AZ$1,0),0)))),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
    ROUNDDOWN(VLOOKUP($M85,[1]EquipTable!$1:$1048576,MATCH("표준 GO pr Min",[1]EquipTable!$1:$1,0),0)+INT($I85*(VLOOKUP($M85,[1]EquipTable!$1:$1048576,MATCH("표준 GO pr Max",[1]EquipTable!$1:$1,0),0)-VLOOKUP($M85,[1]EquipTable!$1:$1048576,MATCH("표준 GO pr Min",[1]EquipTable!$1:$1,0),0))),-2)),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
IF($L85="안 지정 캐릭터 영웅등급",
  IF(AND(OR($B85=7,$B85=8),$L85=OFFSET($L85,-1,0)),OFFSET(Q85,-1,0),
    VLOOKUP($L85,$AM:$AZ,MATCH($AW$1,$AM$1:$AZ$1,0),0)+INT($I85*(VLOOKUP($L85,$AM:$AZ,MATCH($AX$1,$AM$1:$AZ$1,0),0)-VLOOKUP($L85,$AM:$AZ,MATCH($AW$1,$AM$1:$AZ$1,0),0)))),
IF($L85="지정 캐릭터 PP",
  IF(AND(OR($B85=7,$B85=8),$L85=OFFSET($L85,-1,0)),OFFSET(Q85,-1,0),
    INT($N85*(VLOOKUP($L85,$AM:$AZ,MATCH($AX$1,$AM$1:$AZ$1,0),0)+$I85*(VLOOKUP($L85,$AM:$AZ,MATCH($AY$1,$AM$1:$AZ$1,0),0)-VLOOKUP($L85,$AM:$AZ,MATCH($AX$1,$AM$1:$AZ$1,0),0))))),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15"/>
        <v>0</v>
      </c>
      <c r="Z85" t="str">
        <f ca="1">IF(ISBLANK(AA85),"",
VLOOKUP(AA85,OFFSET(INDIRECT("$A:$B"),0,MATCH(AA$1&amp;"_Verify",INDIRECT("$1:$1"),0)-1),2,0)
)</f>
        <v/>
      </c>
      <c r="AG85" t="str">
        <f>IF(ISBLANK($AA85),"",
IF(AND($B85&gt;=VLOOKUP($AA85,$AM:$AP,3,0),$B85&lt;=VLOOKUP($AA85,$AM:$AP,4,0)),"","슬롯타입이상"))</f>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v>
      </c>
      <c r="AK85" t="str">
        <f ca="1">IF(AI85&lt;&gt;1,"",
"{"""&amp;A$1&amp;""":"&amp;A85
&amp;","""&amp;B$1&amp;""":"&amp;B85
&amp;IF(LEN(Z85)=0,"",","""&amp;Z$1&amp;""":"""&amp;Z85&amp;"""")
&amp;IF(LEN(AB85)=0,"",","""&amp;AB$1&amp;""":"""&amp;AB85&amp;"""")
&amp;IF(LEN(AC85)=0,"",","""&amp;AC$1&amp;""":"&amp;AC85)
&amp;IF(LEN(AD85)=0,"",","""&amp;AD$1&amp;""":"""&amp;AD85&amp;"""")
&amp;IF(LEN(AE85)=0,"",","""&amp;AE$1&amp;""":"&amp;AE85)
&amp;IF(LEN(AF85)=0,"",","""&amp;AF$1&amp;""":"&amp;AF85)&amp;"}")</f>
        <v>{"dy":12,"sl":6}</v>
      </c>
      <c r="BJ85">
        <f ca="1">IF(VLOOKUP($BM85,[1]EquipTable!$1:$1048576,MATCH("업데이트순번",[1]EquipTable!$1:$1,0),0)&lt;=$BK$1,1,0)
*IF(MID(BM85,7,1)="4",0.1,1)</f>
        <v>0</v>
      </c>
      <c r="BK85">
        <f t="shared" ca="1" si="17"/>
        <v>0</v>
      </c>
      <c r="BL85">
        <f t="shared" ca="1" si="18"/>
        <v>0.6666666666666663</v>
      </c>
      <c r="BM85" t="str">
        <f ca="1">OFFSET([1]EquipTable!$A$1,ROW()-1,0)</f>
        <v>후보</v>
      </c>
    </row>
    <row r="86" spans="1:65">
      <c r="A86">
        <v>13</v>
      </c>
      <c r="B86">
        <v>0</v>
      </c>
      <c r="C86">
        <f t="shared" si="12"/>
        <v>0</v>
      </c>
      <c r="D86">
        <f t="shared" ca="1" si="13"/>
        <v>0.96933888309347216</v>
      </c>
      <c r="E86">
        <f t="shared" ca="1" si="13"/>
        <v>0.99904953299564236</v>
      </c>
      <c r="F86">
        <f t="shared" ca="1" si="13"/>
        <v>9.9443546523887427E-3</v>
      </c>
      <c r="G86">
        <f t="shared" ca="1" si="13"/>
        <v>0.56794646480620903</v>
      </c>
      <c r="H86">
        <f t="shared" ca="1" si="13"/>
        <v>0.98480994567983038</v>
      </c>
      <c r="I86">
        <f t="shared" ca="1" si="14"/>
        <v>0.28101792107540347</v>
      </c>
      <c r="L86" t="str">
        <f ca="1">IF(LEN(J86)&lt;&gt;0,J86,VLOOKUP(D86+$B86,$BG:$BH,MATCH($BH$1,$BG$1:$BH$1,0),1))</f>
        <v>캐릭터 상자 영웅등급</v>
      </c>
      <c r="M86" t="str">
        <f ca="1">IF(LEN(K86)&lt;&gt;0,
  IF(LEN($J86)=0,"두 칸 모두 입력",
  IF($J86="지정 장비",K86,INDEX($BR:$BR,MATCH(K86,$BS:$BS,0)))),
IF($L86="삭제","삭제",
IF($L86="지정 장비",VLOOKUP($E86,$BL:$BM,MATCH($BM$1,$BL$1:$BM$1,0),1),
IF(OR($L86="캐릭터 상자 일반등급",$L86="캐릭터 상자 영웅등급"),"삭제",
IF(OR($L86="지정 캐릭터",$L86="지정 캐릭터 PP",$L86="지정 캐릭터 LBP1",$L86="지정 캐릭터 LBP2",$L86="지정 캐릭터 LBP3"),
  IF(AND(OR($B86=7,$B86=8),$L86=OFFSET($L86,-1,0)),OFFSET(M86,-1,0),VLOOKUP($E86,$BQ:$BR,MATCH($BR$1,$BQ$1:$BR$1,0),1)),
IF(OR($L86="안 지정 캐릭터 영웅등급",$L86="안 지정 캐릭터 PP 일반등급",$L86="안 지정 캐릭터 PP 영웅등급"),
  IF(AND(OR($B86=7,$B86=8),$L86=OFFSET($L86,-1,0)),OFFSET(M86,-1,0),INT($E86*100000)),
"그외없음"))))))</f>
        <v>삭제</v>
      </c>
      <c r="N86">
        <f ca="1">IF($L86="삭제","삭제",
IF(OR($L86="지정 장비",$L86="캐릭터 상자 일반등급",$L86="캐릭터 상자 영웅등급",$L86="지정 캐릭터",$L86="지정 캐릭터 LBP1",$L86="지정 캐릭터 LBP2",$L86="지정 캐릭터 LBP3",$L86="안 지정 캐릭터 영웅등급"),1,
IF($L86="지정 캐릭터 PP",
  IF(AND(OR($B86=7,$B86=8),$L86=OFFSET($L86,-1,0)),OFFSET(N86,-1,0),
    VLOOKUP($L86,$AM:$AY,MATCH($AU$1,$AM$1:$AY$1,0),0)+INT($E86*(VLOOKUP($L86,$AM:$AY,MATCH($AV$1,$AM$1:$AY$1,0),0)-VLOOKUP($L86,$AM:$AY,MATCH($AU$1,$AM$1:$AY$1,0),0)))),
IF(OR($L86="안 지정 캐릭터 PP 일반등급",$L86="안 지정 캐릭터 PP 영웅등급"),
  IF(AND(OR($B86=7,$B86=8),$L86=OFFSET($L86,-1,0)),OFFSET(N86,-1,0),
    VLOOKUP($L86,$AM:$AY,MATCH($AU$1,$AM$1:$AY$1,0),0)+INT($E86*(VLOOKUP($L86,$AM:$AY,MATCH($AV$1,$AM$1:$AY$1,0),0)-VLOOKUP($L86,$AM:$AY,MATCH($AU$1,$AM$1:$AY$1,0),0)))),
"그외없음"))))</f>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
IF($L86="안 지정 캐릭터 영웅등급",
  IF(AND(OR($B86=7,$B86=8),$L86=OFFSET($L86,-1,0)),OFFSET(P86,-1,0),
    VLOOKUP($L86,$AM:$AZ,MATCH($AY$1,$AM$1:$AZ$1,0),0)+INT($H86*(VLOOKUP($L86,$AM:$AZ,MATCH($AZ$1,$AM$1:$AZ$1,0),0)-VLOOKUP($L86,$AM:$AZ,MATCH($AY$1,$AM$1:$AZ$1,0),0)))),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
    ROUNDDOWN(VLOOKUP($M86,[1]EquipTable!$1:$1048576,MATCH("표준 GO pr Min",[1]EquipTable!$1:$1,0),0)+INT($I86*(VLOOKUP($M86,[1]EquipTable!$1:$1048576,MATCH("표준 GO pr Max",[1]EquipTable!$1:$1,0),0)-VLOOKUP($M86,[1]EquipTable!$1:$1048576,MATCH("표준 GO pr Min",[1]EquipTable!$1:$1,0),0))),-2)),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
IF($L86="안 지정 캐릭터 영웅등급",
  IF(AND(OR($B86=7,$B86=8),$L86=OFFSET($L86,-1,0)),OFFSET(Q86,-1,0),
    VLOOKUP($L86,$AM:$AZ,MATCH($AW$1,$AM$1:$AZ$1,0),0)+INT($I86*(VLOOKUP($L86,$AM:$AZ,MATCH($AX$1,$AM$1:$AZ$1,0),0)-VLOOKUP($L86,$AM:$AZ,MATCH($AW$1,$AM$1:$AZ$1,0),0)))),
IF($L86="지정 캐릭터 PP",
  IF(AND(OR($B86=7,$B86=8),$L86=OFFSET($L86,-1,0)),OFFSET(Q86,-1,0),
    INT($N86*(VLOOKUP($L86,$AM:$AZ,MATCH($AX$1,$AM$1:$AZ$1,0),0)+$I86*(VLOOKUP($L86,$AM:$AZ,MATCH($AY$1,$AM$1:$AZ$1,0),0)-VLOOKUP($L86,$AM:$AZ,MATCH($AX$1,$AM$1:$AZ$1,0),0))))),
IF(OR($L86="안 지정 캐릭터 PP 일반등급",$L86="안 지정 캐릭터 PP 영웅등급"),
  IF(AND(OR($B86=7,$B86=8),$L86=OFFSET($L86,-1,0)),OFFSET(Q86,-1,0),
    $N86*VLOOKUP($L86,$AM:$AZ,MATCH($AW$1,$AM$1:$AZ$1,0),0)),
"그외없음")))))))</f>
        <v>50</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15"/>
        <v>0</v>
      </c>
      <c r="T86" t="s">
        <v>93</v>
      </c>
      <c r="U86" t="s">
        <v>129</v>
      </c>
      <c r="V86">
        <v>1</v>
      </c>
      <c r="W86" t="s">
        <v>145</v>
      </c>
      <c r="Y86">
        <v>14100</v>
      </c>
      <c r="Z86" t="str">
        <f ca="1">IF(ISBLANK(AA86),"",
VLOOKUP(AA86,OFFSET(INDIRECT("$A:$B"),0,MATCH(AA$1&amp;"_Verify",INDIRECT("$1:$1"),0)-1),2,0)
)</f>
        <v>fe</v>
      </c>
      <c r="AA86" t="s">
        <v>93</v>
      </c>
      <c r="AB86" t="s">
        <v>129</v>
      </c>
      <c r="AC86">
        <v>1</v>
      </c>
      <c r="AD86" t="s">
        <v>145</v>
      </c>
      <c r="AF86">
        <v>14100</v>
      </c>
      <c r="AG86" t="str">
        <f>IF(ISBLANK($AA86),"",
IF(AND($B86&gt;=VLOOKUP($AA86,$AM:$AP,3,0),$B86&lt;=VLOOKUP($AA86,$AM:$AP,4,0)),"","슬롯타입이상"))</f>
        <v/>
      </c>
      <c r="AH86" t="str">
        <f ca="1">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이국의 무기</v>
      </c>
      <c r="AI86">
        <v>1</v>
      </c>
      <c r="AJ8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v>
      </c>
      <c r="AK86" t="str">
        <f ca="1">IF(AI86&lt;&gt;1,"",
"{"""&amp;A$1&amp;""":"&amp;A86
&amp;","""&amp;B$1&amp;""":"&amp;B86
&amp;IF(LEN(Z86)=0,"",","""&amp;Z$1&amp;""":"""&amp;Z86&amp;"""")
&amp;IF(LEN(AB86)=0,"",","""&amp;AB$1&amp;""":"""&amp;AB86&amp;"""")
&amp;IF(LEN(AC86)=0,"",","""&amp;AC$1&amp;""":"&amp;AC86)
&amp;IF(LEN(AD86)=0,"",","""&amp;AD$1&amp;""":"""&amp;AD86&amp;"""")
&amp;IF(LEN(AE86)=0,"",","""&amp;AE$1&amp;""":"&amp;AE86)
&amp;IF(LEN(AF86)=0,"",","""&amp;AF$1&amp;""":"&amp;AF86)&amp;"}")</f>
        <v>{"dy":13,"sl":0,"tp":"fe","vl":"Equip0102","cn":1,"pt":"GO","pr":14100}</v>
      </c>
      <c r="BJ86">
        <f ca="1">IF(VLOOKUP($BM86,[1]EquipTable!$1:$1048576,MATCH("업데이트순번",[1]EquipTable!$1:$1,0),0)&lt;=$BK$1,1,0)
*IF(MID(BM86,7,1)="4",0.1,1)</f>
        <v>0</v>
      </c>
      <c r="BK86">
        <f t="shared" ca="1" si="17"/>
        <v>0</v>
      </c>
      <c r="BL86">
        <f t="shared" ca="1" si="18"/>
        <v>0.6666666666666663</v>
      </c>
      <c r="BM86" t="str">
        <f ca="1">OFFSET([1]EquipTable!$A$1,ROW()-1,0)</f>
        <v>후보</v>
      </c>
    </row>
    <row r="87" spans="1:65">
      <c r="A87">
        <v>13</v>
      </c>
      <c r="B87">
        <v>1</v>
      </c>
      <c r="C87">
        <f t="shared" si="12"/>
        <v>0</v>
      </c>
      <c r="D87">
        <f t="shared" ca="1" si="13"/>
        <v>0.49690709745509987</v>
      </c>
      <c r="E87">
        <f t="shared" ca="1" si="13"/>
        <v>0.17492575679467193</v>
      </c>
      <c r="F87">
        <f t="shared" ca="1" si="13"/>
        <v>0.61573859590895352</v>
      </c>
      <c r="G87">
        <f t="shared" ca="1" si="13"/>
        <v>0.59048407451838913</v>
      </c>
      <c r="H87">
        <f t="shared" ca="1" si="13"/>
        <v>0.47018493556835794</v>
      </c>
      <c r="I87">
        <f t="shared" ca="1" si="14"/>
        <v>0.71233088575941539</v>
      </c>
      <c r="L87" t="str">
        <f ca="1">IF(LEN(J87)&lt;&gt;0,J87,VLOOKUP(D87+$B87,$BG:$BH,MATCH($BH$1,$BG$1:$BH$1,0),1))</f>
        <v>지정 장비</v>
      </c>
      <c r="M87" t="str">
        <f ca="1">IF(LEN(K87)&lt;&gt;0,
  IF(LEN($J87)=0,"두 칸 모두 입력",
  IF($J87="지정 장비",K87,INDEX($BR:$BR,MATCH(K87,$BS:$BS,0)))),
IF($L87="삭제","삭제",
IF($L87="지정 장비",VLOOKUP($E87,$BL:$BM,MATCH($BM$1,$BL$1:$BM$1,0),1),
IF(OR($L87="캐릭터 상자 일반등급",$L87="캐릭터 상자 영웅등급"),"삭제",
IF(OR($L87="지정 캐릭터",$L87="지정 캐릭터 PP",$L87="지정 캐릭터 LBP1",$L87="지정 캐릭터 LBP2",$L87="지정 캐릭터 LBP3"),
  IF(AND(OR($B87=7,$B87=8),$L87=OFFSET($L87,-1,0)),OFFSET(M87,-1,0),VLOOKUP($E87,$BQ:$BR,MATCH($BR$1,$BQ$1:$BR$1,0),1)),
IF(OR($L87="안 지정 캐릭터 영웅등급",$L87="안 지정 캐릭터 PP 일반등급",$L87="안 지정 캐릭터 PP 영웅등급"),
  IF(AND(OR($B87=7,$B87=8),$L87=OFFSET($L87,-1,0)),OFFSET(M87,-1,0),INT($E87*100000)),
"그외없음"))))))</f>
        <v>Equip1201</v>
      </c>
      <c r="N87">
        <f ca="1">IF($L87="삭제","삭제",
IF(OR($L87="지정 장비",$L87="캐릭터 상자 일반등급",$L87="캐릭터 상자 영웅등급",$L87="지정 캐릭터",$L87="지정 캐릭터 LBP1",$L87="지정 캐릭터 LBP2",$L87="지정 캐릭터 LBP3",$L87="안 지정 캐릭터 영웅등급"),1,
IF($L87="지정 캐릭터 PP",
  IF(AND(OR($B87=7,$B87=8),$L87=OFFSET($L87,-1,0)),OFFSET(N87,-1,0),
    VLOOKUP($L87,$AM:$AY,MATCH($AU$1,$AM$1:$AY$1,0),0)+INT($E87*(VLOOKUP($L87,$AM:$AY,MATCH($AV$1,$AM$1:$AY$1,0),0)-VLOOKUP($L87,$AM:$AY,MATCH($AU$1,$AM$1:$AY$1,0),0)))),
IF(OR($L87="안 지정 캐릭터 PP 일반등급",$L87="안 지정 캐릭터 PP 영웅등급"),
  IF(AND(OR($B87=7,$B87=8),$L87=OFFSET($L87,-1,0)),OFFSET(N87,-1,0),
    VLOOKUP($L87,$AM:$AY,MATCH($AU$1,$AM$1:$AY$1,0),0)+INT($E87*(VLOOKUP($L87,$AM:$AY,MATCH($AV$1,$AM$1:$AY$1,0),0)-VLOOKUP($L87,$AM:$AY,MATCH($AU$1,$AM$1:$AY$1,0),0)))),
"그외없음"))))</f>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
IF($L87="안 지정 캐릭터 영웅등급",
  IF(AND(OR($B87=7,$B87=8),$L87=OFFSET($L87,-1,0)),OFFSET(P87,-1,0),
    VLOOKUP($L87,$AM:$AZ,MATCH($AY$1,$AM$1:$AZ$1,0),0)+INT($H87*(VLOOKUP($L87,$AM:$AZ,MATCH($AZ$1,$AM$1:$AZ$1,0),0)-VLOOKUP($L87,$AM:$AZ,MATCH($AY$1,$AM$1:$AZ$1,0),0)))),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
    ROUNDDOWN(VLOOKUP($M87,[1]EquipTable!$1:$1048576,MATCH("표준 GO pr Min",[1]EquipTable!$1:$1,0),0)+INT($I87*(VLOOKUP($M87,[1]EquipTable!$1:$1048576,MATCH("표준 GO pr Max",[1]EquipTable!$1:$1,0),0)-VLOOKUP($M87,[1]EquipTable!$1:$1048576,MATCH("표준 GO pr Min",[1]EquipTable!$1:$1,0),0))),-2)),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
IF($L87="안 지정 캐릭터 영웅등급",
  IF(AND(OR($B87=7,$B87=8),$L87=OFFSET($L87,-1,0)),OFFSET(Q87,-1,0),
    VLOOKUP($L87,$AM:$AZ,MATCH($AW$1,$AM$1:$AZ$1,0),0)+INT($I87*(VLOOKUP($L87,$AM:$AZ,MATCH($AX$1,$AM$1:$AZ$1,0),0)-VLOOKUP($L87,$AM:$AZ,MATCH($AW$1,$AM$1:$AZ$1,0),0)))),
IF($L87="지정 캐릭터 PP",
  IF(AND(OR($B87=7,$B87=8),$L87=OFFSET($L87,-1,0)),OFFSET(Q87,-1,0),
    INT($N87*(VLOOKUP($L87,$AM:$AZ,MATCH($AX$1,$AM$1:$AZ$1,0),0)+$I87*(VLOOKUP($L87,$AM:$AZ,MATCH($AY$1,$AM$1:$AZ$1,0),0)-VLOOKUP($L87,$AM:$AZ,MATCH($AX$1,$AM$1:$AZ$1,0),0))))),
IF(OR($L87="안 지정 캐릭터 PP 일반등급",$L87="안 지정 캐릭터 PP 영웅등급"),
  IF(AND(OR($B87=7,$B87=8),$L87=OFFSET($L87,-1,0)),OFFSET(Q87,-1,0),
    $N87*VLOOKUP($L87,$AM:$AZ,MATCH($AW$1,$AM$1:$AZ$1,0),0)),
"그외없음")))))))</f>
        <v>41100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15"/>
        <v>0</v>
      </c>
      <c r="T87" t="s">
        <v>93</v>
      </c>
      <c r="U87" t="s">
        <v>213</v>
      </c>
      <c r="V87">
        <v>1</v>
      </c>
      <c r="W87" t="s">
        <v>145</v>
      </c>
      <c r="Y87">
        <v>4600</v>
      </c>
      <c r="Z87" t="str">
        <f ca="1">IF(ISBLANK(AA87),"",
VLOOKUP(AA87,OFFSET(INDIRECT("$A:$B"),0,MATCH(AA$1&amp;"_Verify",INDIRECT("$1:$1"),0)-1),2,0)
)</f>
        <v>fe</v>
      </c>
      <c r="AA87" t="s">
        <v>93</v>
      </c>
      <c r="AB87" t="s">
        <v>213</v>
      </c>
      <c r="AC87">
        <v>1</v>
      </c>
      <c r="AD87" t="s">
        <v>145</v>
      </c>
      <c r="AF87">
        <v>4600</v>
      </c>
      <c r="AG87" t="str">
        <f>IF(ISBLANK($AA87),"",
IF(AND($B87&gt;=VLOOKUP($AA87,$AM:$AP,3,0),$B87&lt;=VLOOKUP($AA87,$AM:$AP,4,0)),"","슬롯타입이상"))</f>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유목민의 가보</v>
      </c>
      <c r="AI87">
        <v>1</v>
      </c>
      <c r="AJ8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v>
      </c>
      <c r="AK87" t="str">
        <f ca="1">IF(AI87&lt;&gt;1,"",
"{"""&amp;A$1&amp;""":"&amp;A87
&amp;","""&amp;B$1&amp;""":"&amp;B87
&amp;IF(LEN(Z87)=0,"",","""&amp;Z$1&amp;""":"""&amp;Z87&amp;"""")
&amp;IF(LEN(AB87)=0,"",","""&amp;AB$1&amp;""":"""&amp;AB87&amp;"""")
&amp;IF(LEN(AC87)=0,"",","""&amp;AC$1&amp;""":"&amp;AC87)
&amp;IF(LEN(AD87)=0,"",","""&amp;AD$1&amp;""":"""&amp;AD87&amp;"""")
&amp;IF(LEN(AE87)=0,"",","""&amp;AE$1&amp;""":"&amp;AE87)
&amp;IF(LEN(AF87)=0,"",","""&amp;AF$1&amp;""":"&amp;AF87)&amp;"}")</f>
        <v>{"dy":13,"sl":1,"tp":"fe","vl":"Equip2001","cn":1,"pt":"GO","pr":4600}</v>
      </c>
      <c r="BJ87">
        <f ca="1">IF(VLOOKUP($BM87,[1]EquipTable!$1:$1048576,MATCH("업데이트순번",[1]EquipTable!$1:$1,0),0)&lt;=$BK$1,1,0)
*IF(MID(BM87,7,1)="4",0.1,1)</f>
        <v>0</v>
      </c>
      <c r="BK87">
        <f t="shared" ca="1" si="17"/>
        <v>0</v>
      </c>
      <c r="BL87">
        <f t="shared" ca="1" si="18"/>
        <v>0.6666666666666663</v>
      </c>
      <c r="BM87" t="str">
        <f ca="1">OFFSET([1]EquipTable!$A$1,ROW()-1,0)</f>
        <v>후보</v>
      </c>
    </row>
    <row r="88" spans="1:65">
      <c r="A88">
        <v>13</v>
      </c>
      <c r="B88">
        <v>2</v>
      </c>
      <c r="C88">
        <f t="shared" si="12"/>
        <v>0</v>
      </c>
      <c r="D88">
        <f t="shared" ca="1" si="13"/>
        <v>0.6116541680773615</v>
      </c>
      <c r="E88">
        <f t="shared" ca="1" si="13"/>
        <v>0.37481223235462613</v>
      </c>
      <c r="F88">
        <f t="shared" ca="1" si="13"/>
        <v>0.16605943947015489</v>
      </c>
      <c r="G88">
        <f t="shared" ca="1" si="13"/>
        <v>0.58068060724614323</v>
      </c>
      <c r="H88">
        <f t="shared" ca="1" si="13"/>
        <v>0.85501919778306112</v>
      </c>
      <c r="I88">
        <f t="shared" ca="1" si="14"/>
        <v>0.88554314231382236</v>
      </c>
      <c r="L88" t="str">
        <f ca="1">IF(LEN(J88)&lt;&gt;0,J88,VLOOKUP(D88+$B88,$BG:$BH,MATCH($BH$1,$BG$1:$BH$1,0),1))</f>
        <v>안 지정 캐릭터 PP 영웅등급</v>
      </c>
      <c r="M88">
        <f ca="1">IF(LEN(K88)&lt;&gt;0,
  IF(LEN($J88)=0,"두 칸 모두 입력",
  IF($J88="지정 장비",K88,INDEX($BR:$BR,MATCH(K88,$BS:$BS,0)))),
IF($L88="삭제","삭제",
IF($L88="지정 장비",VLOOKUP($E88,$BL:$BM,MATCH($BM$1,$BL$1:$BM$1,0),1),
IF(OR($L88="캐릭터 상자 일반등급",$L88="캐릭터 상자 영웅등급"),"삭제",
IF(OR($L88="지정 캐릭터",$L88="지정 캐릭터 PP",$L88="지정 캐릭터 LBP1",$L88="지정 캐릭터 LBP2",$L88="지정 캐릭터 LBP3"),
  IF(AND(OR($B88=7,$B88=8),$L88=OFFSET($L88,-1,0)),OFFSET(M88,-1,0),VLOOKUP($E88,$BQ:$BR,MATCH($BR$1,$BQ$1:$BR$1,0),1)),
IF(OR($L88="안 지정 캐릭터 영웅등급",$L88="안 지정 캐릭터 PP 일반등급",$L88="안 지정 캐릭터 PP 영웅등급"),
  IF(AND(OR($B88=7,$B88=8),$L88=OFFSET($L88,-1,0)),OFFSET(M88,-1,0),INT($E88*100000)),
"그외없음"))))))</f>
        <v>37481</v>
      </c>
      <c r="N88">
        <f ca="1">IF($L88="삭제","삭제",
IF(OR($L88="지정 장비",$L88="캐릭터 상자 일반등급",$L88="캐릭터 상자 영웅등급",$L88="지정 캐릭터",$L88="지정 캐릭터 LBP1",$L88="지정 캐릭터 LBP2",$L88="지정 캐릭터 LBP3",$L88="안 지정 캐릭터 영웅등급"),1,
IF($L88="지정 캐릭터 PP",
  IF(AND(OR($B88=7,$B88=8),$L88=OFFSET($L88,-1,0)),OFFSET(N88,-1,0),
    VLOOKUP($L88,$AM:$AY,MATCH($AU$1,$AM$1:$AY$1,0),0)+INT($E88*(VLOOKUP($L88,$AM:$AY,MATCH($AV$1,$AM$1:$AY$1,0),0)-VLOOKUP($L88,$AM:$AY,MATCH($AU$1,$AM$1:$AY$1,0),0)))),
IF(OR($L88="안 지정 캐릭터 PP 일반등급",$L88="안 지정 캐릭터 PP 영웅등급"),
  IF(AND(OR($B88=7,$B88=8),$L88=OFFSET($L88,-1,0)),OFFSET(N88,-1,0),
    VLOOKUP($L88,$AM:$AY,MATCH($AU$1,$AM$1:$AY$1,0),0)+INT($E88*(VLOOKUP($L88,$AM:$AY,MATCH($AV$1,$AM$1:$AY$1,0),0)-VLOOKUP($L88,$AM:$AY,MATCH($AU$1,$AM$1:$AY$1,0),0)))),
"그외없음"))))</f>
        <v>18</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
IF($L88="안 지정 캐릭터 영웅등급",
  IF(AND(OR($B88=7,$B88=8),$L88=OFFSET($L88,-1,0)),OFFSET(P88,-1,0),
    VLOOKUP($L88,$AM:$AZ,MATCH($AY$1,$AM$1:$AZ$1,0),0)+INT($H88*(VLOOKUP($L88,$AM:$AZ,MATCH($AZ$1,$AM$1:$AZ$1,0),0)-VLOOKUP($L88,$AM:$AZ,MATCH($AY$1,$AM$1:$AZ$1,0),0)))),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
    ROUNDDOWN(VLOOKUP($M88,[1]EquipTable!$1:$1048576,MATCH("표준 GO pr Min",[1]EquipTable!$1:$1,0),0)+INT($I88*(VLOOKUP($M88,[1]EquipTable!$1:$1048576,MATCH("표준 GO pr Max",[1]EquipTable!$1:$1,0),0)-VLOOKUP($M88,[1]EquipTable!$1:$1048576,MATCH("표준 GO pr Min",[1]EquipTable!$1:$1,0),0))),-2)),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
IF($L88="안 지정 캐릭터 영웅등급",
  IF(AND(OR($B88=7,$B88=8),$L88=OFFSET($L88,-1,0)),OFFSET(Q88,-1,0),
    VLOOKUP($L88,$AM:$AZ,MATCH($AW$1,$AM$1:$AZ$1,0),0)+INT($I88*(VLOOKUP($L88,$AM:$AZ,MATCH($AX$1,$AM$1:$AZ$1,0),0)-VLOOKUP($L88,$AM:$AZ,MATCH($AW$1,$AM$1:$AZ$1,0),0)))),
IF($L88="지정 캐릭터 PP",
  IF(AND(OR($B88=7,$B88=8),$L88=OFFSET($L88,-1,0)),OFFSET(Q88,-1,0),
    INT($N88*(VLOOKUP($L88,$AM:$AZ,MATCH($AX$1,$AM$1:$AZ$1,0),0)+$I88*(VLOOKUP($L88,$AM:$AZ,MATCH($AY$1,$AM$1:$AZ$1,0),0)-VLOOKUP($L88,$AM:$AZ,MATCH($AX$1,$AM$1:$AZ$1,0),0))))),
IF(OR($L88="안 지정 캐릭터 PP 일반등급",$L88="안 지정 캐릭터 PP 영웅등급"),
  IF(AND(OR($B88=7,$B88=8),$L88=OFFSET($L88,-1,0)),OFFSET(Q88,-1,0),
    $N88*VLOOKUP($L88,$AM:$AZ,MATCH($AW$1,$AM$1:$AZ$1,0),0)),
"그외없음")))))))</f>
        <v>1800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15"/>
        <v>0</v>
      </c>
      <c r="T88" t="s">
        <v>102</v>
      </c>
      <c r="U88">
        <v>90361</v>
      </c>
      <c r="V88">
        <v>24</v>
      </c>
      <c r="W88" t="s">
        <v>145</v>
      </c>
      <c r="Y88">
        <v>2400</v>
      </c>
      <c r="Z88" t="str">
        <f ca="1">IF(ISBLANK(AA88),"",
VLOOKUP(AA88,OFFSET(INDIRECT("$A:$B"),0,MATCH(AA$1&amp;"_Verify",INDIRECT("$1:$1"),0)-1),2,0)
)</f>
        <v>uph</v>
      </c>
      <c r="AA88" t="s">
        <v>102</v>
      </c>
      <c r="AB88">
        <v>90361</v>
      </c>
      <c r="AC88">
        <v>24</v>
      </c>
      <c r="AD88" t="s">
        <v>145</v>
      </c>
      <c r="AF88">
        <v>2400</v>
      </c>
      <c r="AG88" t="str">
        <f>IF(ISBLANK($AA88),"",
IF(AND($B88&gt;=VLOOKUP($AA88,$AM:$AP,3,0),$B88&lt;=VLOOKUP($AA88,$AM:$AP,4,0)),"","슬롯타입이상"))</f>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v>
      </c>
      <c r="AK88" t="str">
        <f ca="1">IF(AI88&lt;&gt;1,"",
"{"""&amp;A$1&amp;""":"&amp;A88
&amp;","""&amp;B$1&amp;""":"&amp;B88
&amp;IF(LEN(Z88)=0,"",","""&amp;Z$1&amp;""":"""&amp;Z88&amp;"""")
&amp;IF(LEN(AB88)=0,"",","""&amp;AB$1&amp;""":"""&amp;AB88&amp;"""")
&amp;IF(LEN(AC88)=0,"",","""&amp;AC$1&amp;""":"&amp;AC88)
&amp;IF(LEN(AD88)=0,"",","""&amp;AD$1&amp;""":"""&amp;AD88&amp;"""")
&amp;IF(LEN(AE88)=0,"",","""&amp;AE$1&amp;""":"&amp;AE88)
&amp;IF(LEN(AF88)=0,"",","""&amp;AF$1&amp;""":"&amp;AF88)&amp;"}")</f>
        <v>{"dy":13,"sl":2,"tp":"uph","vl":"90361","cn":24,"pt":"GO","pr":2400}</v>
      </c>
      <c r="BJ88">
        <f ca="1">IF(VLOOKUP($BM88,[1]EquipTable!$1:$1048576,MATCH("업데이트순번",[1]EquipTable!$1:$1,0),0)&lt;=$BK$1,1,0)
*IF(MID(BM88,7,1)="4",0.1,1)</f>
        <v>1</v>
      </c>
      <c r="BK88">
        <f t="shared" ca="1" si="17"/>
        <v>1.3550135501355014E-2</v>
      </c>
      <c r="BL88">
        <f t="shared" ca="1" si="18"/>
        <v>0.6666666666666663</v>
      </c>
      <c r="BM88" t="str">
        <f ca="1">OFFSET([1]EquipTable!$A$1,ROW()-1,0)</f>
        <v>Equip6001</v>
      </c>
    </row>
    <row r="89" spans="1:65">
      <c r="A89">
        <v>13</v>
      </c>
      <c r="B89">
        <v>3</v>
      </c>
      <c r="C89">
        <f t="shared" si="12"/>
        <v>0</v>
      </c>
      <c r="D89">
        <f t="shared" ca="1" si="13"/>
        <v>0.83661058806295852</v>
      </c>
      <c r="E89">
        <f t="shared" ca="1" si="13"/>
        <v>0.12272303201069956</v>
      </c>
      <c r="F89">
        <f t="shared" ca="1" si="13"/>
        <v>0.57358877405903208</v>
      </c>
      <c r="G89">
        <f t="shared" ca="1" si="13"/>
        <v>0.16805942484167857</v>
      </c>
      <c r="H89">
        <f t="shared" ca="1" si="13"/>
        <v>0.68722092875548835</v>
      </c>
      <c r="I89">
        <f t="shared" ca="1" si="14"/>
        <v>0.96450627574423575</v>
      </c>
      <c r="L89" t="str">
        <f ca="1">IF(LEN(J89)&lt;&gt;0,J89,VLOOKUP(D89+$B89,$BG:$BH,MATCH($BH$1,$BG$1:$BH$1,0),1))</f>
        <v>안 지정 캐릭터 PP 일반등급</v>
      </c>
      <c r="M89">
        <f ca="1">IF(LEN(K89)&lt;&gt;0,
  IF(LEN($J89)=0,"두 칸 모두 입력",
  IF($J89="지정 장비",K89,INDEX($BR:$BR,MATCH(K89,$BS:$BS,0)))),
IF($L89="삭제","삭제",
IF($L89="지정 장비",VLOOKUP($E89,$BL:$BM,MATCH($BM$1,$BL$1:$BM$1,0),1),
IF(OR($L89="캐릭터 상자 일반등급",$L89="캐릭터 상자 영웅등급"),"삭제",
IF(OR($L89="지정 캐릭터",$L89="지정 캐릭터 PP",$L89="지정 캐릭터 LBP1",$L89="지정 캐릭터 LBP2",$L89="지정 캐릭터 LBP3"),
  IF(AND(OR($B89=7,$B89=8),$L89=OFFSET($L89,-1,0)),OFFSET(M89,-1,0),VLOOKUP($E89,$BQ:$BR,MATCH($BR$1,$BQ$1:$BR$1,0),1)),
IF(OR($L89="안 지정 캐릭터 영웅등급",$L89="안 지정 캐릭터 PP 일반등급",$L89="안 지정 캐릭터 PP 영웅등급"),
  IF(AND(OR($B89=7,$B89=8),$L89=OFFSET($L89,-1,0)),OFFSET(M89,-1,0),INT($E89*100000)),
"그외없음"))))))</f>
        <v>12272</v>
      </c>
      <c r="N89">
        <f ca="1">IF($L89="삭제","삭제",
IF(OR($L89="지정 장비",$L89="캐릭터 상자 일반등급",$L89="캐릭터 상자 영웅등급",$L89="지정 캐릭터",$L89="지정 캐릭터 LBP1",$L89="지정 캐릭터 LBP2",$L89="지정 캐릭터 LBP3",$L89="안 지정 캐릭터 영웅등급"),1,
IF($L89="지정 캐릭터 PP",
  IF(AND(OR($B89=7,$B89=8),$L89=OFFSET($L89,-1,0)),OFFSET(N89,-1,0),
    VLOOKUP($L89,$AM:$AY,MATCH($AU$1,$AM$1:$AY$1,0),0)+INT($E89*(VLOOKUP($L89,$AM:$AY,MATCH($AV$1,$AM$1:$AY$1,0),0)-VLOOKUP($L89,$AM:$AY,MATCH($AU$1,$AM$1:$AY$1,0),0)))),
IF(OR($L89="안 지정 캐릭터 PP 일반등급",$L89="안 지정 캐릭터 PP 영웅등급"),
  IF(AND(OR($B89=7,$B89=8),$L89=OFFSET($L89,-1,0)),OFFSET(N89,-1,0),
    VLOOKUP($L89,$AM:$AY,MATCH($AU$1,$AM$1:$AY$1,0),0)+INT($E89*(VLOOKUP($L89,$AM:$AY,MATCH($AV$1,$AM$1:$AY$1,0),0)-VLOOKUP($L89,$AM:$AY,MATCH($AU$1,$AM$1:$AY$1,0),0)))),
"그외없음"))))</f>
        <v>16</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
IF($L89="안 지정 캐릭터 영웅등급",
  IF(AND(OR($B89=7,$B89=8),$L89=OFFSET($L89,-1,0)),OFFSET(P89,-1,0),
    VLOOKUP($L89,$AM:$AZ,MATCH($AY$1,$AM$1:$AZ$1,0),0)+INT($H89*(VLOOKUP($L89,$AM:$AZ,MATCH($AZ$1,$AM$1:$AZ$1,0),0)-VLOOKUP($L89,$AM:$AZ,MATCH($AY$1,$AM$1:$AZ$1,0),0)))),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
    ROUNDDOWN(VLOOKUP($M89,[1]EquipTable!$1:$1048576,MATCH("표준 GO pr Min",[1]EquipTable!$1:$1,0),0)+INT($I89*(VLOOKUP($M89,[1]EquipTable!$1:$1048576,MATCH("표준 GO pr Max",[1]EquipTable!$1:$1,0),0)-VLOOKUP($M89,[1]EquipTable!$1:$1048576,MATCH("표준 GO pr Min",[1]EquipTable!$1:$1,0),0))),-2)),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
IF($L89="안 지정 캐릭터 영웅등급",
  IF(AND(OR($B89=7,$B89=8),$L89=OFFSET($L89,-1,0)),OFFSET(Q89,-1,0),
    VLOOKUP($L89,$AM:$AZ,MATCH($AW$1,$AM$1:$AZ$1,0),0)+INT($I89*(VLOOKUP($L89,$AM:$AZ,MATCH($AX$1,$AM$1:$AZ$1,0),0)-VLOOKUP($L89,$AM:$AZ,MATCH($AW$1,$AM$1:$AZ$1,0),0)))),
IF($L89="지정 캐릭터 PP",
  IF(AND(OR($B89=7,$B89=8),$L89=OFFSET($L89,-1,0)),OFFSET(Q89,-1,0),
    INT($N89*(VLOOKUP($L89,$AM:$AZ,MATCH($AX$1,$AM$1:$AZ$1,0),0)+$I89*(VLOOKUP($L89,$AM:$AZ,MATCH($AY$1,$AM$1:$AZ$1,0),0)-VLOOKUP($L89,$AM:$AZ,MATCH($AX$1,$AM$1:$AZ$1,0),0))))),
IF(OR($L89="안 지정 캐릭터 PP 일반등급",$L89="안 지정 캐릭터 PP 영웅등급"),
  IF(AND(OR($B89=7,$B89=8),$L89=OFFSET($L89,-1,0)),OFFSET(Q89,-1,0),
    $N89*VLOOKUP($L89,$AM:$AZ,MATCH($AW$1,$AM$1:$AZ$1,0),0)),
"그외없음")))))))</f>
        <v>1600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15"/>
        <v>0</v>
      </c>
      <c r="T89" t="s">
        <v>102</v>
      </c>
      <c r="U89">
        <v>19208</v>
      </c>
      <c r="V89">
        <v>16</v>
      </c>
      <c r="W89" t="s">
        <v>145</v>
      </c>
      <c r="Y89">
        <v>1600</v>
      </c>
      <c r="Z89" t="str">
        <f ca="1">IF(ISBLANK(AA89),"",
VLOOKUP(AA89,OFFSET(INDIRECT("$A:$B"),0,MATCH(AA$1&amp;"_Verify",INDIRECT("$1:$1"),0)-1),2,0)
)</f>
        <v>uph</v>
      </c>
      <c r="AA89" t="s">
        <v>102</v>
      </c>
      <c r="AB89">
        <v>19208</v>
      </c>
      <c r="AC89">
        <v>16</v>
      </c>
      <c r="AD89" t="s">
        <v>145</v>
      </c>
      <c r="AF89">
        <v>1600</v>
      </c>
      <c r="AG89" t="str">
        <f>IF(ISBLANK($AA89),"",
IF(AND($B89&gt;=VLOOKUP($AA89,$AM:$AP,3,0),$B89&lt;=VLOOKUP($AA89,$AM:$AP,4,0)),"","슬롯타입이상"))</f>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v>
      </c>
      <c r="AK89" t="str">
        <f ca="1">IF(AI89&lt;&gt;1,"",
"{"""&amp;A$1&amp;""":"&amp;A89
&amp;","""&amp;B$1&amp;""":"&amp;B89
&amp;IF(LEN(Z89)=0,"",","""&amp;Z$1&amp;""":"""&amp;Z89&amp;"""")
&amp;IF(LEN(AB89)=0,"",","""&amp;AB$1&amp;""":"""&amp;AB89&amp;"""")
&amp;IF(LEN(AC89)=0,"",","""&amp;AC$1&amp;""":"&amp;AC89)
&amp;IF(LEN(AD89)=0,"",","""&amp;AD$1&amp;""":"""&amp;AD89&amp;"""")
&amp;IF(LEN(AE89)=0,"",","""&amp;AE$1&amp;""":"&amp;AE89)
&amp;IF(LEN(AF89)=0,"",","""&amp;AF$1&amp;""":"&amp;AF89)&amp;"}")</f>
        <v>{"dy":13,"sl":3,"tp":"uph","vl":"19208","cn":16,"pt":"GO","pr":1600}</v>
      </c>
      <c r="BJ89">
        <f ca="1">IF(VLOOKUP($BM89,[1]EquipTable!$1:$1048576,MATCH("업데이트순번",[1]EquipTable!$1:$1,0),0)&lt;=$BK$1,1,0)
*IF(MID(BM89,7,1)="4",0.1,1)</f>
        <v>1</v>
      </c>
      <c r="BK89">
        <f t="shared" ca="1" si="17"/>
        <v>1.3550135501355014E-2</v>
      </c>
      <c r="BL89">
        <f t="shared" ca="1" si="18"/>
        <v>0.68021680216802127</v>
      </c>
      <c r="BM89" t="str">
        <f ca="1">OFFSET([1]EquipTable!$A$1,ROW()-1,0)</f>
        <v>Equip6002</v>
      </c>
    </row>
    <row r="90" spans="1:65">
      <c r="A90">
        <v>13</v>
      </c>
      <c r="B90">
        <v>4</v>
      </c>
      <c r="C90">
        <f t="shared" si="12"/>
        <v>0</v>
      </c>
      <c r="D90">
        <f t="shared" ca="1" si="13"/>
        <v>0.4109159372567881</v>
      </c>
      <c r="E90">
        <f t="shared" ca="1" si="13"/>
        <v>0.51322381628164504</v>
      </c>
      <c r="F90">
        <f t="shared" ca="1" si="13"/>
        <v>0.44209233548051508</v>
      </c>
      <c r="G90">
        <f t="shared" ca="1" si="13"/>
        <v>0.6055535135343606</v>
      </c>
      <c r="H90">
        <f t="shared" ca="1" si="13"/>
        <v>0.66422018042131326</v>
      </c>
      <c r="I90">
        <f t="shared" ca="1" si="14"/>
        <v>0.57934558523594237</v>
      </c>
      <c r="L90" t="str">
        <f ca="1">IF(LEN(J90)&lt;&gt;0,J90,VLOOKUP(D90+$B90,$BG:$BH,MATCH($BH$1,$BG$1:$BH$1,0),1))</f>
        <v>안 지정 캐릭터 PP 일반등급</v>
      </c>
      <c r="M90">
        <f ca="1">IF(LEN(K90)&lt;&gt;0,
  IF(LEN($J90)=0,"두 칸 모두 입력",
  IF($J90="지정 장비",K90,INDEX($BR:$BR,MATCH(K90,$BS:$BS,0)))),
IF($L90="삭제","삭제",
IF($L90="지정 장비",VLOOKUP($E90,$BL:$BM,MATCH($BM$1,$BL$1:$BM$1,0),1),
IF(OR($L90="캐릭터 상자 일반등급",$L90="캐릭터 상자 영웅등급"),"삭제",
IF(OR($L90="지정 캐릭터",$L90="지정 캐릭터 PP",$L90="지정 캐릭터 LBP1",$L90="지정 캐릭터 LBP2",$L90="지정 캐릭터 LBP3"),
  IF(AND(OR($B90=7,$B90=8),$L90=OFFSET($L90,-1,0)),OFFSET(M90,-1,0),VLOOKUP($E90,$BQ:$BR,MATCH($BR$1,$BQ$1:$BR$1,0),1)),
IF(OR($L90="안 지정 캐릭터 영웅등급",$L90="안 지정 캐릭터 PP 일반등급",$L90="안 지정 캐릭터 PP 영웅등급"),
  IF(AND(OR($B90=7,$B90=8),$L90=OFFSET($L90,-1,0)),OFFSET(M90,-1,0),INT($E90*100000)),
"그외없음"))))))</f>
        <v>51322</v>
      </c>
      <c r="N90">
        <f ca="1">IF($L90="삭제","삭제",
IF(OR($L90="지정 장비",$L90="캐릭터 상자 일반등급",$L90="캐릭터 상자 영웅등급",$L90="지정 캐릭터",$L90="지정 캐릭터 LBP1",$L90="지정 캐릭터 LBP2",$L90="지정 캐릭터 LBP3",$L90="안 지정 캐릭터 영웅등급"),1,
IF($L90="지정 캐릭터 PP",
  IF(AND(OR($B90=7,$B90=8),$L90=OFFSET($L90,-1,0)),OFFSET(N90,-1,0),
    VLOOKUP($L90,$AM:$AY,MATCH($AU$1,$AM$1:$AY$1,0),0)+INT($E90*(VLOOKUP($L90,$AM:$AY,MATCH($AV$1,$AM$1:$AY$1,0),0)-VLOOKUP($L90,$AM:$AY,MATCH($AU$1,$AM$1:$AY$1,0),0)))),
IF(OR($L90="안 지정 캐릭터 PP 일반등급",$L90="안 지정 캐릭터 PP 영웅등급"),
  IF(AND(OR($B90=7,$B90=8),$L90=OFFSET($L90,-1,0)),OFFSET(N90,-1,0),
    VLOOKUP($L90,$AM:$AY,MATCH($AU$1,$AM$1:$AY$1,0),0)+INT($E90*(VLOOKUP($L90,$AM:$AY,MATCH($AV$1,$AM$1:$AY$1,0),0)-VLOOKUP($L90,$AM:$AY,MATCH($AU$1,$AM$1:$AY$1,0),0)))),
"그외없음"))))</f>
        <v>20</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
IF($L90="안 지정 캐릭터 영웅등급",
  IF(AND(OR($B90=7,$B90=8),$L90=OFFSET($L90,-1,0)),OFFSET(P90,-1,0),
    VLOOKUP($L90,$AM:$AZ,MATCH($AY$1,$AM$1:$AZ$1,0),0)+INT($H90*(VLOOKUP($L90,$AM:$AZ,MATCH($AZ$1,$AM$1:$AZ$1,0),0)-VLOOKUP($L90,$AM:$AZ,MATCH($AY$1,$AM$1:$AZ$1,0),0)))),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
    ROUNDDOWN(VLOOKUP($M90,[1]EquipTable!$1:$1048576,MATCH("표준 GO pr Min",[1]EquipTable!$1:$1,0),0)+INT($I90*(VLOOKUP($M90,[1]EquipTable!$1:$1048576,MATCH("표준 GO pr Max",[1]EquipTable!$1:$1,0),0)-VLOOKUP($M90,[1]EquipTable!$1:$1048576,MATCH("표준 GO pr Min",[1]EquipTable!$1:$1,0),0))),-2)),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
IF($L90="안 지정 캐릭터 영웅등급",
  IF(AND(OR($B90=7,$B90=8),$L90=OFFSET($L90,-1,0)),OFFSET(Q90,-1,0),
    VLOOKUP($L90,$AM:$AZ,MATCH($AW$1,$AM$1:$AZ$1,0),0)+INT($I90*(VLOOKUP($L90,$AM:$AZ,MATCH($AX$1,$AM$1:$AZ$1,0),0)-VLOOKUP($L90,$AM:$AZ,MATCH($AW$1,$AM$1:$AZ$1,0),0)))),
IF($L90="지정 캐릭터 PP",
  IF(AND(OR($B90=7,$B90=8),$L90=OFFSET($L90,-1,0)),OFFSET(Q90,-1,0),
    INT($N90*(VLOOKUP($L90,$AM:$AZ,MATCH($AX$1,$AM$1:$AZ$1,0),0)+$I90*(VLOOKUP($L90,$AM:$AZ,MATCH($AY$1,$AM$1:$AZ$1,0),0)-VLOOKUP($L90,$AM:$AZ,MATCH($AX$1,$AM$1:$AZ$1,0),0))))),
IF(OR($L90="안 지정 캐릭터 PP 일반등급",$L90="안 지정 캐릭터 PP 영웅등급"),
  IF(AND(OR($B90=7,$B90=8),$L90=OFFSET($L90,-1,0)),OFFSET(Q90,-1,0),
    $N90*VLOOKUP($L90,$AM:$AZ,MATCH($AW$1,$AM$1:$AZ$1,0),0)),
"그외없음")))))))</f>
        <v>2000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15"/>
        <v>0</v>
      </c>
      <c r="T90" t="s">
        <v>103</v>
      </c>
      <c r="U90">
        <v>80583</v>
      </c>
      <c r="V90">
        <v>23</v>
      </c>
      <c r="W90" t="s">
        <v>145</v>
      </c>
      <c r="Y90">
        <v>2300</v>
      </c>
      <c r="Z90" t="str">
        <f ca="1">IF(ISBLANK(AA90),"",
VLOOKUP(AA90,OFFSET(INDIRECT("$A:$B"),0,MATCH(AA$1&amp;"_Verify",INDIRECT("$1:$1"),0)-1),2,0)
)</f>
        <v>upn</v>
      </c>
      <c r="AA90" t="s">
        <v>103</v>
      </c>
      <c r="AB90">
        <v>80583</v>
      </c>
      <c r="AC90">
        <v>23</v>
      </c>
      <c r="AD90" t="s">
        <v>145</v>
      </c>
      <c r="AF90">
        <v>2300</v>
      </c>
      <c r="AG90" t="str">
        <f>IF(ISBLANK($AA90),"",
IF(AND($B90&gt;=VLOOKUP($AA90,$AM:$AP,3,0),$B90&lt;=VLOOKUP($AA90,$AM:$AP,4,0)),"","슬롯타입이상"))</f>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v>
      </c>
      <c r="AK90" t="str">
        <f ca="1">IF(AI90&lt;&gt;1,"",
"{"""&amp;A$1&amp;""":"&amp;A90
&amp;","""&amp;B$1&amp;""":"&amp;B90
&amp;IF(LEN(Z90)=0,"",","""&amp;Z$1&amp;""":"""&amp;Z90&amp;"""")
&amp;IF(LEN(AB90)=0,"",","""&amp;AB$1&amp;""":"""&amp;AB90&amp;"""")
&amp;IF(LEN(AC90)=0,"",","""&amp;AC$1&amp;""":"&amp;AC90)
&amp;IF(LEN(AD90)=0,"",","""&amp;AD$1&amp;""":"""&amp;AD90&amp;"""")
&amp;IF(LEN(AE90)=0,"",","""&amp;AE$1&amp;""":"&amp;AE90)
&amp;IF(LEN(AF90)=0,"",","""&amp;AF$1&amp;""":"&amp;AF90)&amp;"}")</f>
        <v>{"dy":13,"sl":4,"tp":"upn","vl":"80583","cn":23,"pt":"GO","pr":2300}</v>
      </c>
      <c r="BJ90">
        <f ca="1">IF(VLOOKUP($BM90,[1]EquipTable!$1:$1048576,MATCH("업데이트순번",[1]EquipTable!$1:$1,0),0)&lt;=$BK$1,1,0)
*IF(MID(BM90,7,1)="4",0.1,1)</f>
        <v>1</v>
      </c>
      <c r="BK90">
        <f t="shared" ca="1" si="17"/>
        <v>1.3550135501355014E-2</v>
      </c>
      <c r="BL90">
        <f t="shared" ca="1" si="18"/>
        <v>0.69376693766937625</v>
      </c>
      <c r="BM90" t="str">
        <f ca="1">OFFSET([1]EquipTable!$A$1,ROW()-1,0)</f>
        <v>Equip6101</v>
      </c>
    </row>
    <row r="91" spans="1:65">
      <c r="A91">
        <v>13</v>
      </c>
      <c r="B91">
        <v>5</v>
      </c>
      <c r="C91">
        <f t="shared" si="12"/>
        <v>0</v>
      </c>
      <c r="D91">
        <f t="shared" ca="1" si="13"/>
        <v>9.0710061773502382E-3</v>
      </c>
      <c r="E91">
        <f t="shared" ca="1" si="13"/>
        <v>3.8405243462418692E-2</v>
      </c>
      <c r="F91">
        <f t="shared" ca="1" si="13"/>
        <v>0.4626911382100849</v>
      </c>
      <c r="G91">
        <f t="shared" ca="1" si="13"/>
        <v>0.96808137629005342</v>
      </c>
      <c r="H91">
        <f t="shared" ca="1" si="13"/>
        <v>0.59085452438132757</v>
      </c>
      <c r="I91">
        <f t="shared" ca="1" si="14"/>
        <v>0.48018306595565918</v>
      </c>
      <c r="L91" t="str">
        <f ca="1">IF(LEN(J91)&lt;&gt;0,J91,VLOOKUP(D91+$B91,$BG:$BH,MATCH($BH$1,$BG$1:$BH$1,0),1))</f>
        <v>삭제</v>
      </c>
      <c r="M91" t="str">
        <f ca="1">IF(LEN(K91)&lt;&gt;0,
  IF(LEN($J91)=0,"두 칸 모두 입력",
  IF($J91="지정 장비",K91,INDEX($BR:$BR,MATCH(K91,$BS:$BS,0)))),
IF($L91="삭제","삭제",
IF($L91="지정 장비",VLOOKUP($E91,$BL:$BM,MATCH($BM$1,$BL$1:$BM$1,0),1),
IF(OR($L91="캐릭터 상자 일반등급",$L91="캐릭터 상자 영웅등급"),"삭제",
IF(OR($L91="지정 캐릭터",$L91="지정 캐릭터 PP",$L91="지정 캐릭터 LBP1",$L91="지정 캐릭터 LBP2",$L91="지정 캐릭터 LBP3"),
  IF(AND(OR($B91=7,$B91=8),$L91=OFFSET($L91,-1,0)),OFFSET(M91,-1,0),VLOOKUP($E91,$BQ:$BR,MATCH($BR$1,$BQ$1:$BR$1,0),1)),
IF(OR($L91="안 지정 캐릭터 영웅등급",$L91="안 지정 캐릭터 PP 일반등급",$L91="안 지정 캐릭터 PP 영웅등급"),
  IF(AND(OR($B91=7,$B91=8),$L91=OFFSET($L91,-1,0)),OFFSET(M91,-1,0),INT($E91*100000)),
"그외없음"))))))</f>
        <v>삭제</v>
      </c>
      <c r="N91" t="str">
        <f ca="1">IF($L91="삭제","삭제",
IF(OR($L91="지정 장비",$L91="캐릭터 상자 일반등급",$L91="캐릭터 상자 영웅등급",$L91="지정 캐릭터",$L91="지정 캐릭터 LBP1",$L91="지정 캐릭터 LBP2",$L91="지정 캐릭터 LBP3",$L91="안 지정 캐릭터 영웅등급"),1,
IF($L91="지정 캐릭터 PP",
  IF(AND(OR($B91=7,$B91=8),$L91=OFFSET($L91,-1,0)),OFFSET(N91,-1,0),
    VLOOKUP($L91,$AM:$AY,MATCH($AU$1,$AM$1:$AY$1,0),0)+INT($E91*(VLOOKUP($L91,$AM:$AY,MATCH($AV$1,$AM$1:$AY$1,0),0)-VLOOKUP($L91,$AM:$AY,MATCH($AU$1,$AM$1:$AY$1,0),0)))),
IF(OR($L91="안 지정 캐릭터 PP 일반등급",$L91="안 지정 캐릭터 PP 영웅등급"),
  IF(AND(OR($B91=7,$B91=8),$L91=OFFSET($L91,-1,0)),OFFSET(N91,-1,0),
    VLOOKUP($L91,$AM:$AY,MATCH($AU$1,$AM$1:$AY$1,0),0)+INT($E91*(VLOOKUP($L91,$AM:$AY,MATCH($AV$1,$AM$1:$AY$1,0),0)-VLOOKUP($L91,$AM:$AY,MATCH($AU$1,$AM$1:$AY$1,0),0)))),
"그외없음"))))</f>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
IF($L91="안 지정 캐릭터 영웅등급",
  IF(AND(OR($B91=7,$B91=8),$L91=OFFSET($L91,-1,0)),OFFSET(P91,-1,0),
    VLOOKUP($L91,$AM:$AZ,MATCH($AY$1,$AM$1:$AZ$1,0),0)+INT($H91*(VLOOKUP($L91,$AM:$AZ,MATCH($AZ$1,$AM$1:$AZ$1,0),0)-VLOOKUP($L91,$AM:$AZ,MATCH($AY$1,$AM$1:$AZ$1,0),0)))),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
    ROUNDDOWN(VLOOKUP($M91,[1]EquipTable!$1:$1048576,MATCH("표준 GO pr Min",[1]EquipTable!$1:$1,0),0)+INT($I91*(VLOOKUP($M91,[1]EquipTable!$1:$1048576,MATCH("표준 GO pr Max",[1]EquipTable!$1:$1,0),0)-VLOOKUP($M91,[1]EquipTable!$1:$1048576,MATCH("표준 GO pr Min",[1]EquipTable!$1:$1,0),0))),-2)),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
IF($L91="안 지정 캐릭터 영웅등급",
  IF(AND(OR($B91=7,$B91=8),$L91=OFFSET($L91,-1,0)),OFFSET(Q91,-1,0),
    VLOOKUP($L91,$AM:$AZ,MATCH($AW$1,$AM$1:$AZ$1,0),0)+INT($I91*(VLOOKUP($L91,$AM:$AZ,MATCH($AX$1,$AM$1:$AZ$1,0),0)-VLOOKUP($L91,$AM:$AZ,MATCH($AW$1,$AM$1:$AZ$1,0),0)))),
IF($L91="지정 캐릭터 PP",
  IF(AND(OR($B91=7,$B91=8),$L91=OFFSET($L91,-1,0)),OFFSET(Q91,-1,0),
    INT($N91*(VLOOKUP($L91,$AM:$AZ,MATCH($AX$1,$AM$1:$AZ$1,0),0)+$I91*(VLOOKUP($L91,$AM:$AZ,MATCH($AY$1,$AM$1:$AZ$1,0),0)-VLOOKUP($L91,$AM:$AZ,MATCH($AX$1,$AM$1:$AZ$1,0),0))))),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15"/>
        <v>0</v>
      </c>
      <c r="Z91" t="str">
        <f ca="1">IF(ISBLANK(AA91),"",
VLOOKUP(AA91,OFFSET(INDIRECT("$A:$B"),0,MATCH(AA$1&amp;"_Verify",INDIRECT("$1:$1"),0)-1),2,0)
)</f>
        <v/>
      </c>
      <c r="AG91" t="str">
        <f>IF(ISBLANK($AA91),"",
IF(AND($B91&gt;=VLOOKUP($AA91,$AM:$AP,3,0),$B91&lt;=VLOOKUP($AA91,$AM:$AP,4,0)),"","슬롯타입이상"))</f>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v>
      </c>
      <c r="AK91" t="str">
        <f ca="1">IF(AI91&lt;&gt;1,"",
"{"""&amp;A$1&amp;""":"&amp;A91
&amp;","""&amp;B$1&amp;""":"&amp;B91
&amp;IF(LEN(Z91)=0,"",","""&amp;Z$1&amp;""":"""&amp;Z91&amp;"""")
&amp;IF(LEN(AB91)=0,"",","""&amp;AB$1&amp;""":"""&amp;AB91&amp;"""")
&amp;IF(LEN(AC91)=0,"",","""&amp;AC$1&amp;""":"&amp;AC91)
&amp;IF(LEN(AD91)=0,"",","""&amp;AD$1&amp;""":"""&amp;AD91&amp;"""")
&amp;IF(LEN(AE91)=0,"",","""&amp;AE$1&amp;""":"&amp;AE91)
&amp;IF(LEN(AF91)=0,"",","""&amp;AF$1&amp;""":"&amp;AF91)&amp;"}")</f>
        <v>{"dy":13,"sl":5}</v>
      </c>
      <c r="BJ91">
        <f ca="1">IF(VLOOKUP($BM91,[1]EquipTable!$1:$1048576,MATCH("업데이트순번",[1]EquipTable!$1:$1,0),0)&lt;=$BK$1,1,0)
*IF(MID(BM91,7,1)="4",0.1,1)</f>
        <v>1</v>
      </c>
      <c r="BK91">
        <f t="shared" ca="1" si="17"/>
        <v>1.3550135501355014E-2</v>
      </c>
      <c r="BL91">
        <f t="shared" ca="1" si="18"/>
        <v>0.70731707317073123</v>
      </c>
      <c r="BM91" t="str">
        <f ca="1">OFFSET([1]EquipTable!$A$1,ROW()-1,0)</f>
        <v>Equip6102</v>
      </c>
    </row>
    <row r="92" spans="1:65">
      <c r="A92">
        <v>13</v>
      </c>
      <c r="B92">
        <v>6</v>
      </c>
      <c r="C92">
        <f t="shared" si="12"/>
        <v>0</v>
      </c>
      <c r="D92">
        <f t="shared" ca="1" si="13"/>
        <v>0.57091387105046787</v>
      </c>
      <c r="E92">
        <f t="shared" ca="1" si="13"/>
        <v>0.29548836292755065</v>
      </c>
      <c r="F92">
        <f t="shared" ca="1" si="13"/>
        <v>0.51571674225055919</v>
      </c>
      <c r="G92">
        <f t="shared" ca="1" si="13"/>
        <v>0.84907568573564918</v>
      </c>
      <c r="H92">
        <f t="shared" ca="1" si="13"/>
        <v>0.60087516988410428</v>
      </c>
      <c r="I92">
        <f t="shared" ca="1" si="14"/>
        <v>0.18435661324635666</v>
      </c>
      <c r="L92" t="str">
        <f ca="1">IF(LEN(J92)&lt;&gt;0,J92,VLOOKUP(D92+$B92,$BG:$BH,MATCH($BH$1,$BG$1:$BH$1,0),1))</f>
        <v>삭제</v>
      </c>
      <c r="M92" t="str">
        <f ca="1">IF(LEN(K92)&lt;&gt;0,
  IF(LEN($J92)=0,"두 칸 모두 입력",
  IF($J92="지정 장비",K92,INDEX($BR:$BR,MATCH(K92,$BS:$BS,0)))),
IF($L92="삭제","삭제",
IF($L92="지정 장비",VLOOKUP($E92,$BL:$BM,MATCH($BM$1,$BL$1:$BM$1,0),1),
IF(OR($L92="캐릭터 상자 일반등급",$L92="캐릭터 상자 영웅등급"),"삭제",
IF(OR($L92="지정 캐릭터",$L92="지정 캐릭터 PP",$L92="지정 캐릭터 LBP1",$L92="지정 캐릭터 LBP2",$L92="지정 캐릭터 LBP3"),
  IF(AND(OR($B92=7,$B92=8),$L92=OFFSET($L92,-1,0)),OFFSET(M92,-1,0),VLOOKUP($E92,$BQ:$BR,MATCH($BR$1,$BQ$1:$BR$1,0),1)),
IF(OR($L92="안 지정 캐릭터 영웅등급",$L92="안 지정 캐릭터 PP 일반등급",$L92="안 지정 캐릭터 PP 영웅등급"),
  IF(AND(OR($B92=7,$B92=8),$L92=OFFSET($L92,-1,0)),OFFSET(M92,-1,0),INT($E92*100000)),
"그외없음"))))))</f>
        <v>삭제</v>
      </c>
      <c r="N92" t="str">
        <f ca="1">IF($L92="삭제","삭제",
IF(OR($L92="지정 장비",$L92="캐릭터 상자 일반등급",$L92="캐릭터 상자 영웅등급",$L92="지정 캐릭터",$L92="지정 캐릭터 LBP1",$L92="지정 캐릭터 LBP2",$L92="지정 캐릭터 LBP3",$L92="안 지정 캐릭터 영웅등급"),1,
IF($L92="지정 캐릭터 PP",
  IF(AND(OR($B92=7,$B92=8),$L92=OFFSET($L92,-1,0)),OFFSET(N92,-1,0),
    VLOOKUP($L92,$AM:$AY,MATCH($AU$1,$AM$1:$AY$1,0),0)+INT($E92*(VLOOKUP($L92,$AM:$AY,MATCH($AV$1,$AM$1:$AY$1,0),0)-VLOOKUP($L92,$AM:$AY,MATCH($AU$1,$AM$1:$AY$1,0),0)))),
IF(OR($L92="안 지정 캐릭터 PP 일반등급",$L92="안 지정 캐릭터 PP 영웅등급"),
  IF(AND(OR($B92=7,$B92=8),$L92=OFFSET($L92,-1,0)),OFFSET(N92,-1,0),
    VLOOKUP($L92,$AM:$AY,MATCH($AU$1,$AM$1:$AY$1,0),0)+INT($E92*(VLOOKUP($L92,$AM:$AY,MATCH($AV$1,$AM$1:$AY$1,0),0)-VLOOKUP($L92,$AM:$AY,MATCH($AU$1,$AM$1:$AY$1,0),0)))),
"그외없음"))))</f>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
IF($L92="안 지정 캐릭터 영웅등급",
  IF(AND(OR($B92=7,$B92=8),$L92=OFFSET($L92,-1,0)),OFFSET(P92,-1,0),
    VLOOKUP($L92,$AM:$AZ,MATCH($AY$1,$AM$1:$AZ$1,0),0)+INT($H92*(VLOOKUP($L92,$AM:$AZ,MATCH($AZ$1,$AM$1:$AZ$1,0),0)-VLOOKUP($L92,$AM:$AZ,MATCH($AY$1,$AM$1:$AZ$1,0),0)))),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
    ROUNDDOWN(VLOOKUP($M92,[1]EquipTable!$1:$1048576,MATCH("표준 GO pr Min",[1]EquipTable!$1:$1,0),0)+INT($I92*(VLOOKUP($M92,[1]EquipTable!$1:$1048576,MATCH("표준 GO pr Max",[1]EquipTable!$1:$1,0),0)-VLOOKUP($M92,[1]EquipTable!$1:$1048576,MATCH("표준 GO pr Min",[1]EquipTable!$1:$1,0),0))),-2)),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
IF($L92="안 지정 캐릭터 영웅등급",
  IF(AND(OR($B92=7,$B92=8),$L92=OFFSET($L92,-1,0)),OFFSET(Q92,-1,0),
    VLOOKUP($L92,$AM:$AZ,MATCH($AW$1,$AM$1:$AZ$1,0),0)+INT($I92*(VLOOKUP($L92,$AM:$AZ,MATCH($AX$1,$AM$1:$AZ$1,0),0)-VLOOKUP($L92,$AM:$AZ,MATCH($AW$1,$AM$1:$AZ$1,0),0)))),
IF($L92="지정 캐릭터 PP",
  IF(AND(OR($B92=7,$B92=8),$L92=OFFSET($L92,-1,0)),OFFSET(Q92,-1,0),
    INT($N92*(VLOOKUP($L92,$AM:$AZ,MATCH($AX$1,$AM$1:$AZ$1,0),0)+$I92*(VLOOKUP($L92,$AM:$AZ,MATCH($AY$1,$AM$1:$AZ$1,0),0)-VLOOKUP($L92,$AM:$AZ,MATCH($AX$1,$AM$1:$AZ$1,0),0))))),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15"/>
        <v>0</v>
      </c>
      <c r="Z92" t="str">
        <f ca="1">IF(ISBLANK(AA92),"",
VLOOKUP(AA92,OFFSET(INDIRECT("$A:$B"),0,MATCH(AA$1&amp;"_Verify",INDIRECT("$1:$1"),0)-1),2,0)
)</f>
        <v/>
      </c>
      <c r="AG92" t="str">
        <f>IF(ISBLANK($AA92),"",
IF(AND($B92&gt;=VLOOKUP($AA92,$AM:$AP,3,0),$B92&lt;=VLOOKUP($AA92,$AM:$AP,4,0)),"","슬롯타입이상"))</f>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v>
      </c>
      <c r="AK92" t="str">
        <f ca="1">IF(AI92&lt;&gt;1,"",
"{"""&amp;A$1&amp;""":"&amp;A92
&amp;","""&amp;B$1&amp;""":"&amp;B92
&amp;IF(LEN(Z92)=0,"",","""&amp;Z$1&amp;""":"""&amp;Z92&amp;"""")
&amp;IF(LEN(AB92)=0,"",","""&amp;AB$1&amp;""":"""&amp;AB92&amp;"""")
&amp;IF(LEN(AC92)=0,"",","""&amp;AC$1&amp;""":"&amp;AC92)
&amp;IF(LEN(AD92)=0,"",","""&amp;AD$1&amp;""":"""&amp;AD92&amp;"""")
&amp;IF(LEN(AE92)=0,"",","""&amp;AE$1&amp;""":"&amp;AE92)
&amp;IF(LEN(AF92)=0,"",","""&amp;AF$1&amp;""":"&amp;AF92)&amp;"}")</f>
        <v>{"dy":13,"sl":6}</v>
      </c>
      <c r="BJ92">
        <f ca="1">IF(VLOOKUP($BM92,[1]EquipTable!$1:$1048576,MATCH("업데이트순번",[1]EquipTable!$1:$1,0),0)&lt;=$BK$1,1,0)
*IF(MID(BM92,7,1)="4",0.1,1)</f>
        <v>1</v>
      </c>
      <c r="BK92">
        <f t="shared" ca="1" si="17"/>
        <v>1.3550135501355014E-2</v>
      </c>
      <c r="BL92">
        <f t="shared" ca="1" si="18"/>
        <v>0.7208672086720862</v>
      </c>
      <c r="BM92" t="str">
        <f ca="1">OFFSET([1]EquipTable!$A$1,ROW()-1,0)</f>
        <v>Equip6201</v>
      </c>
    </row>
    <row r="93" spans="1:65">
      <c r="A93">
        <v>14</v>
      </c>
      <c r="B93">
        <v>0</v>
      </c>
      <c r="C93">
        <f t="shared" si="12"/>
        <v>0</v>
      </c>
      <c r="D93">
        <f t="shared" ca="1" si="13"/>
        <v>0.68743444773264817</v>
      </c>
      <c r="E93">
        <f t="shared" ca="1" si="13"/>
        <v>0.91446913070304958</v>
      </c>
      <c r="F93">
        <f t="shared" ca="1" si="13"/>
        <v>0.9726010050952496</v>
      </c>
      <c r="G93">
        <f t="shared" ca="1" si="13"/>
        <v>0.77709957134337837</v>
      </c>
      <c r="H93">
        <f t="shared" ca="1" si="13"/>
        <v>0.11018227208147169</v>
      </c>
      <c r="I93">
        <f t="shared" ca="1" si="14"/>
        <v>0.88521186896528314</v>
      </c>
      <c r="L93" t="str">
        <f ca="1">IF(LEN(J93)&lt;&gt;0,J93,VLOOKUP(D93+$B93,$BG:$BH,MATCH($BH$1,$BG$1:$BH$1,0),1))</f>
        <v>지정 장비</v>
      </c>
      <c r="M93" t="str">
        <f ca="1">IF(LEN(K93)&lt;&gt;0,
  IF(LEN($J93)=0,"두 칸 모두 입력",
  IF($J93="지정 장비",K93,INDEX($BR:$BR,MATCH(K93,$BS:$BS,0)))),
IF($L93="삭제","삭제",
IF($L93="지정 장비",VLOOKUP($E93,$BL:$BM,MATCH($BM$1,$BL$1:$BM$1,0),1),
IF(OR($L93="캐릭터 상자 일반등급",$L93="캐릭터 상자 영웅등급"),"삭제",
IF(OR($L93="지정 캐릭터",$L93="지정 캐릭터 PP",$L93="지정 캐릭터 LBP1",$L93="지정 캐릭터 LBP2",$L93="지정 캐릭터 LBP3"),
  IF(AND(OR($B93=7,$B93=8),$L93=OFFSET($L93,-1,0)),OFFSET(M93,-1,0),VLOOKUP($E93,$BQ:$BR,MATCH($BR$1,$BQ$1:$BR$1,0),1)),
IF(OR($L93="안 지정 캐릭터 영웅등급",$L93="안 지정 캐릭터 PP 일반등급",$L93="안 지정 캐릭터 PP 영웅등급"),
  IF(AND(OR($B93=7,$B93=8),$L93=OFFSET($L93,-1,0)),OFFSET(M93,-1,0),INT($E93*100000)),
"그외없음"))))))</f>
        <v>Equip8002</v>
      </c>
      <c r="N93">
        <f ca="1">IF($L93="삭제","삭제",
IF(OR($L93="지정 장비",$L93="캐릭터 상자 일반등급",$L93="캐릭터 상자 영웅등급",$L93="지정 캐릭터",$L93="지정 캐릭터 LBP1",$L93="지정 캐릭터 LBP2",$L93="지정 캐릭터 LBP3",$L93="안 지정 캐릭터 영웅등급"),1,
IF($L93="지정 캐릭터 PP",
  IF(AND(OR($B93=7,$B93=8),$L93=OFFSET($L93,-1,0)),OFFSET(N93,-1,0),
    VLOOKUP($L93,$AM:$AY,MATCH($AU$1,$AM$1:$AY$1,0),0)+INT($E93*(VLOOKUP($L93,$AM:$AY,MATCH($AV$1,$AM$1:$AY$1,0),0)-VLOOKUP($L93,$AM:$AY,MATCH($AU$1,$AM$1:$AY$1,0),0)))),
IF(OR($L93="안 지정 캐릭터 PP 일반등급",$L93="안 지정 캐릭터 PP 영웅등급"),
  IF(AND(OR($B93=7,$B93=8),$L93=OFFSET($L93,-1,0)),OFFSET(N93,-1,0),
    VLOOKUP($L93,$AM:$AY,MATCH($AU$1,$AM$1:$AY$1,0),0)+INT($E93*(VLOOKUP($L93,$AM:$AY,MATCH($AV$1,$AM$1:$AY$1,0),0)-VLOOKUP($L93,$AM:$AY,MATCH($AU$1,$AM$1:$AY$1,0),0)))),
"그외없음"))))</f>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
IF($L93="안 지정 캐릭터 영웅등급",
  IF(AND(OR($B93=7,$B93=8),$L93=OFFSET($L93,-1,0)),OFFSET(P93,-1,0),
    VLOOKUP($L93,$AM:$AZ,MATCH($AY$1,$AM$1:$AZ$1,0),0)+INT($H93*(VLOOKUP($L93,$AM:$AZ,MATCH($AZ$1,$AM$1:$AZ$1,0),0)-VLOOKUP($L93,$AM:$AZ,MATCH($AY$1,$AM$1:$AZ$1,0),0)))),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
    ROUNDDOWN(VLOOKUP($M93,[1]EquipTable!$1:$1048576,MATCH("표준 GO pr Min",[1]EquipTable!$1:$1,0),0)+INT($I93*(VLOOKUP($M93,[1]EquipTable!$1:$1048576,MATCH("표준 GO pr Max",[1]EquipTable!$1:$1,0),0)-VLOOKUP($M93,[1]EquipTable!$1:$1048576,MATCH("표준 GO pr Min",[1]EquipTable!$1:$1,0),0))),-2)),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
IF($L93="안 지정 캐릭터 영웅등급",
  IF(AND(OR($B93=7,$B93=8),$L93=OFFSET($L93,-1,0)),OFFSET(Q93,-1,0),
    VLOOKUP($L93,$AM:$AZ,MATCH($AW$1,$AM$1:$AZ$1,0),0)+INT($I93*(VLOOKUP($L93,$AM:$AZ,MATCH($AX$1,$AM$1:$AZ$1,0),0)-VLOOKUP($L93,$AM:$AZ,MATCH($AW$1,$AM$1:$AZ$1,0),0)))),
IF($L93="지정 캐릭터 PP",
  IF(AND(OR($B93=7,$B93=8),$L93=OFFSET($L93,-1,0)),OFFSET(Q93,-1,0),
    INT($N93*(VLOOKUP($L93,$AM:$AZ,MATCH($AX$1,$AM$1:$AZ$1,0),0)+$I93*(VLOOKUP($L93,$AM:$AZ,MATCH($AY$1,$AM$1:$AZ$1,0),0)-VLOOKUP($L93,$AM:$AZ,MATCH($AX$1,$AM$1:$AZ$1,0),0))))),
IF(OR($L93="안 지정 캐릭터 PP 일반등급",$L93="안 지정 캐릭터 PP 영웅등급"),
  IF(AND(OR($B93=7,$B93=8),$L93=OFFSET($L93,-1,0)),OFFSET(Q93,-1,0),
    $N93*VLOOKUP($L93,$AM:$AZ,MATCH($AW$1,$AM$1:$AZ$1,0),0)),
"그외없음")))))))</f>
        <v>5100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15"/>
        <v>0</v>
      </c>
      <c r="T93" t="s">
        <v>93</v>
      </c>
      <c r="U93" t="s">
        <v>125</v>
      </c>
      <c r="V93">
        <v>1</v>
      </c>
      <c r="W93" t="s">
        <v>145</v>
      </c>
      <c r="Y93">
        <v>38400</v>
      </c>
      <c r="Z93" t="str">
        <f ca="1">IF(ISBLANK(AA93),"",
VLOOKUP(AA93,OFFSET(INDIRECT("$A:$B"),0,MATCH(AA$1&amp;"_Verify",INDIRECT("$1:$1"),0)-1),2,0)
)</f>
        <v>fe</v>
      </c>
      <c r="AA93" t="s">
        <v>93</v>
      </c>
      <c r="AB93" t="s">
        <v>125</v>
      </c>
      <c r="AC93">
        <v>1</v>
      </c>
      <c r="AD93" t="s">
        <v>145</v>
      </c>
      <c r="AF93">
        <v>38400</v>
      </c>
      <c r="AG93" t="str">
        <f>IF(ISBLANK($AA93),"",
IF(AND($B93&gt;=VLOOKUP($AA93,$AM:$AP,3,0),$B93&lt;=VLOOKUP($AA93,$AM:$AP,4,0)),"","슬롯타입이상"))</f>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빛을 가둔 수정 지팡이</v>
      </c>
      <c r="AI93">
        <v>1</v>
      </c>
      <c r="AJ9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v>
      </c>
      <c r="AK93" t="str">
        <f ca="1">IF(AI93&lt;&gt;1,"",
"{"""&amp;A$1&amp;""":"&amp;A93
&amp;","""&amp;B$1&amp;""":"&amp;B93
&amp;IF(LEN(Z93)=0,"",","""&amp;Z$1&amp;""":"""&amp;Z93&amp;"""")
&amp;IF(LEN(AB93)=0,"",","""&amp;AB$1&amp;""":"""&amp;AB93&amp;"""")
&amp;IF(LEN(AC93)=0,"",","""&amp;AC$1&amp;""":"&amp;AC93)
&amp;IF(LEN(AD93)=0,"",","""&amp;AD$1&amp;""":"""&amp;AD93&amp;"""")
&amp;IF(LEN(AE93)=0,"",","""&amp;AE$1&amp;""":"&amp;AE93)
&amp;IF(LEN(AF93)=0,"",","""&amp;AF$1&amp;""":"&amp;AF93)&amp;"}")</f>
        <v>{"dy":14,"sl":0,"tp":"fe","vl":"Equip3201","cn":1,"pt":"GO","pr":38400}</v>
      </c>
      <c r="BJ93">
        <f ca="1">IF(VLOOKUP($BM93,[1]EquipTable!$1:$1048576,MATCH("업데이트순번",[1]EquipTable!$1:$1,0),0)&lt;=$BK$1,1,0)
*IF(MID(BM93,7,1)="4",0.1,1)</f>
        <v>1</v>
      </c>
      <c r="BK93">
        <f t="shared" ca="1" si="17"/>
        <v>1.3550135501355014E-2</v>
      </c>
      <c r="BL93">
        <f t="shared" ca="1" si="18"/>
        <v>0.73441734417344118</v>
      </c>
      <c r="BM93" t="str">
        <f ca="1">OFFSET([1]EquipTable!$A$1,ROW()-1,0)</f>
        <v>Equip6202</v>
      </c>
    </row>
    <row r="94" spans="1:65">
      <c r="A94">
        <v>14</v>
      </c>
      <c r="B94">
        <v>1</v>
      </c>
      <c r="C94">
        <f t="shared" si="12"/>
        <v>0</v>
      </c>
      <c r="D94">
        <f t="shared" ca="1" si="13"/>
        <v>0.66638107726862883</v>
      </c>
      <c r="E94">
        <f t="shared" ca="1" si="13"/>
        <v>0.30897102952210287</v>
      </c>
      <c r="F94">
        <f t="shared" ca="1" si="13"/>
        <v>0.51500954318635639</v>
      </c>
      <c r="G94">
        <f t="shared" ca="1" si="13"/>
        <v>6.0000540693797566E-3</v>
      </c>
      <c r="H94">
        <f t="shared" ca="1" si="13"/>
        <v>0.67730427576117158</v>
      </c>
      <c r="I94">
        <f t="shared" ca="1" si="14"/>
        <v>0.15346159251649494</v>
      </c>
      <c r="L94" t="str">
        <f ca="1">IF(LEN(J94)&lt;&gt;0,J94,VLOOKUP(D94+$B94,$BG:$BH,MATCH($BH$1,$BG$1:$BH$1,0),1))</f>
        <v>지정 장비</v>
      </c>
      <c r="M94" t="str">
        <f ca="1">IF(LEN(K94)&lt;&gt;0,
  IF(LEN($J94)=0,"두 칸 모두 입력",
  IF($J94="지정 장비",K94,INDEX($BR:$BR,MATCH(K94,$BS:$BS,0)))),
IF($L94="삭제","삭제",
IF($L94="지정 장비",VLOOKUP($E94,$BL:$BM,MATCH($BM$1,$BL$1:$BM$1,0),1),
IF(OR($L94="캐릭터 상자 일반등급",$L94="캐릭터 상자 영웅등급"),"삭제",
IF(OR($L94="지정 캐릭터",$L94="지정 캐릭터 PP",$L94="지정 캐릭터 LBP1",$L94="지정 캐릭터 LBP2",$L94="지정 캐릭터 LBP3"),
  IF(AND(OR($B94=7,$B94=8),$L94=OFFSET($L94,-1,0)),OFFSET(M94,-1,0),VLOOKUP($E94,$BQ:$BR,MATCH($BR$1,$BQ$1:$BR$1,0),1)),
IF(OR($L94="안 지정 캐릭터 영웅등급",$L94="안 지정 캐릭터 PP 일반등급",$L94="안 지정 캐릭터 PP 영웅등급"),
  IF(AND(OR($B94=7,$B94=8),$L94=OFFSET($L94,-1,0)),OFFSET(M94,-1,0),INT($E94*100000)),
"그외없음"))))))</f>
        <v>Equip2301</v>
      </c>
      <c r="N94">
        <f ca="1">IF($L94="삭제","삭제",
IF(OR($L94="지정 장비",$L94="캐릭터 상자 일반등급",$L94="캐릭터 상자 영웅등급",$L94="지정 캐릭터",$L94="지정 캐릭터 LBP1",$L94="지정 캐릭터 LBP2",$L94="지정 캐릭터 LBP3",$L94="안 지정 캐릭터 영웅등급"),1,
IF($L94="지정 캐릭터 PP",
  IF(AND(OR($B94=7,$B94=8),$L94=OFFSET($L94,-1,0)),OFFSET(N94,-1,0),
    VLOOKUP($L94,$AM:$AY,MATCH($AU$1,$AM$1:$AY$1,0),0)+INT($E94*(VLOOKUP($L94,$AM:$AY,MATCH($AV$1,$AM$1:$AY$1,0),0)-VLOOKUP($L94,$AM:$AY,MATCH($AU$1,$AM$1:$AY$1,0),0)))),
IF(OR($L94="안 지정 캐릭터 PP 일반등급",$L94="안 지정 캐릭터 PP 영웅등급"),
  IF(AND(OR($B94=7,$B94=8),$L94=OFFSET($L94,-1,0)),OFFSET(N94,-1,0),
    VLOOKUP($L94,$AM:$AY,MATCH($AU$1,$AM$1:$AY$1,0),0)+INT($E94*(VLOOKUP($L94,$AM:$AY,MATCH($AV$1,$AM$1:$AY$1,0),0)-VLOOKUP($L94,$AM:$AY,MATCH($AU$1,$AM$1:$AY$1,0),0)))),
"그외없음"))))</f>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
IF($L94="안 지정 캐릭터 영웅등급",
  IF(AND(OR($B94=7,$B94=8),$L94=OFFSET($L94,-1,0)),OFFSET(P94,-1,0),
    VLOOKUP($L94,$AM:$AZ,MATCH($AY$1,$AM$1:$AZ$1,0),0)+INT($H94*(VLOOKUP($L94,$AM:$AZ,MATCH($AZ$1,$AM$1:$AZ$1,0),0)-VLOOKUP($L94,$AM:$AZ,MATCH($AY$1,$AM$1:$AZ$1,0),0)))),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
    ROUNDDOWN(VLOOKUP($M94,[1]EquipTable!$1:$1048576,MATCH("표준 GO pr Min",[1]EquipTable!$1:$1,0),0)+INT($I94*(VLOOKUP($M94,[1]EquipTable!$1:$1048576,MATCH("표준 GO pr Max",[1]EquipTable!$1:$1,0),0)-VLOOKUP($M94,[1]EquipTable!$1:$1048576,MATCH("표준 GO pr Min",[1]EquipTable!$1:$1,0),0))),-2)),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
IF($L94="안 지정 캐릭터 영웅등급",
  IF(AND(OR($B94=7,$B94=8),$L94=OFFSET($L94,-1,0)),OFFSET(Q94,-1,0),
    VLOOKUP($L94,$AM:$AZ,MATCH($AW$1,$AM$1:$AZ$1,0),0)+INT($I94*(VLOOKUP($L94,$AM:$AZ,MATCH($AX$1,$AM$1:$AZ$1,0),0)-VLOOKUP($L94,$AM:$AZ,MATCH($AW$1,$AM$1:$AZ$1,0),0)))),
IF($L94="지정 캐릭터 PP",
  IF(AND(OR($B94=7,$B94=8),$L94=OFFSET($L94,-1,0)),OFFSET(Q94,-1,0),
    INT($N94*(VLOOKUP($L94,$AM:$AZ,MATCH($AX$1,$AM$1:$AZ$1,0),0)+$I94*(VLOOKUP($L94,$AM:$AZ,MATCH($AY$1,$AM$1:$AZ$1,0),0)-VLOOKUP($L94,$AM:$AZ,MATCH($AX$1,$AM$1:$AZ$1,0),0))))),
IF(OR($L94="안 지정 캐릭터 PP 일반등급",$L94="안 지정 캐릭터 PP 영웅등급"),
  IF(AND(OR($B94=7,$B94=8),$L94=OFFSET($L94,-1,0)),OFFSET(Q94,-1,0),
    $N94*VLOOKUP($L94,$AM:$AZ,MATCH($AW$1,$AM$1:$AZ$1,0),0)),
"그외없음")))))))</f>
        <v>15</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15"/>
        <v>0</v>
      </c>
      <c r="T94" t="s">
        <v>93</v>
      </c>
      <c r="U94" t="s">
        <v>205</v>
      </c>
      <c r="V94">
        <v>1</v>
      </c>
      <c r="W94" t="s">
        <v>145</v>
      </c>
      <c r="Y94">
        <v>39100</v>
      </c>
      <c r="Z94" t="str">
        <f ca="1">IF(ISBLANK(AA94),"",
VLOOKUP(AA94,OFFSET(INDIRECT("$A:$B"),0,MATCH(AA$1&amp;"_Verify",INDIRECT("$1:$1"),0)-1),2,0)
)</f>
        <v>fe</v>
      </c>
      <c r="AA94" t="s">
        <v>93</v>
      </c>
      <c r="AB94" t="s">
        <v>205</v>
      </c>
      <c r="AC94">
        <v>1</v>
      </c>
      <c r="AD94" t="s">
        <v>145</v>
      </c>
      <c r="AF94">
        <v>39100</v>
      </c>
      <c r="AG94" t="str">
        <f>IF(ISBLANK($AA94),"",
IF(AND($B94&gt;=VLOOKUP($AA94,$AM:$AP,3,0),$B94&lt;=VLOOKUP($AA94,$AM:$AP,4,0)),"","슬롯타입이상"))</f>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이중 날개 활</v>
      </c>
      <c r="AI94">
        <v>1</v>
      </c>
      <c r="AJ9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v>
      </c>
      <c r="AK94" t="str">
        <f ca="1">IF(AI94&lt;&gt;1,"",
"{"""&amp;A$1&amp;""":"&amp;A94
&amp;","""&amp;B$1&amp;""":"&amp;B94
&amp;IF(LEN(Z94)=0,"",","""&amp;Z$1&amp;""":"""&amp;Z94&amp;"""")
&amp;IF(LEN(AB94)=0,"",","""&amp;AB$1&amp;""":"""&amp;AB94&amp;"""")
&amp;IF(LEN(AC94)=0,"",","""&amp;AC$1&amp;""":"&amp;AC94)
&amp;IF(LEN(AD94)=0,"",","""&amp;AD$1&amp;""":"""&amp;AD94&amp;"""")
&amp;IF(LEN(AE94)=0,"",","""&amp;AE$1&amp;""":"&amp;AE94)
&amp;IF(LEN(AF94)=0,"",","""&amp;AF$1&amp;""":"&amp;AF94)&amp;"}")</f>
        <v>{"dy":14,"sl":1,"tp":"fe","vl":"Equip2201","cn":1,"pt":"GO","pr":39100}</v>
      </c>
      <c r="BJ94">
        <f ca="1">IF(VLOOKUP($BM94,[1]EquipTable!$1:$1048576,MATCH("업데이트순번",[1]EquipTable!$1:$1,0),0)&lt;=$BK$1,1,0)
*IF(MID(BM94,7,1)="4",0.1,1)</f>
        <v>1</v>
      </c>
      <c r="BK94">
        <f t="shared" ca="1" si="17"/>
        <v>1.3550135501355014E-2</v>
      </c>
      <c r="BL94">
        <f t="shared" ca="1" si="18"/>
        <v>0.74796747967479615</v>
      </c>
      <c r="BM94" t="str">
        <f ca="1">OFFSET([1]EquipTable!$A$1,ROW()-1,0)</f>
        <v>Equip6301</v>
      </c>
    </row>
    <row r="95" spans="1:65">
      <c r="A95">
        <v>14</v>
      </c>
      <c r="B95">
        <v>2</v>
      </c>
      <c r="C95">
        <f t="shared" si="12"/>
        <v>0</v>
      </c>
      <c r="D95">
        <f t="shared" ca="1" si="13"/>
        <v>0.36800432327092492</v>
      </c>
      <c r="E95">
        <f t="shared" ca="1" si="13"/>
        <v>0.72953141110114439</v>
      </c>
      <c r="F95">
        <f t="shared" ca="1" si="13"/>
        <v>0.72704396866492738</v>
      </c>
      <c r="G95">
        <f t="shared" ca="1" si="13"/>
        <v>0.49331198531834852</v>
      </c>
      <c r="H95">
        <f t="shared" ca="1" si="13"/>
        <v>0.6703898979129268</v>
      </c>
      <c r="I95">
        <f t="shared" ca="1" si="14"/>
        <v>0.25894230408608165</v>
      </c>
      <c r="L95" t="str">
        <f ca="1">IF(LEN(J95)&lt;&gt;0,J95,VLOOKUP(D95+$B95,$BG:$BH,MATCH($BH$1,$BG$1:$BH$1,0),1))</f>
        <v>안 지정 캐릭터 PP 영웅등급</v>
      </c>
      <c r="M95">
        <f ca="1">IF(LEN(K95)&lt;&gt;0,
  IF(LEN($J95)=0,"두 칸 모두 입력",
  IF($J95="지정 장비",K95,INDEX($BR:$BR,MATCH(K95,$BS:$BS,0)))),
IF($L95="삭제","삭제",
IF($L95="지정 장비",VLOOKUP($E95,$BL:$BM,MATCH($BM$1,$BL$1:$BM$1,0),1),
IF(OR($L95="캐릭터 상자 일반등급",$L95="캐릭터 상자 영웅등급"),"삭제",
IF(OR($L95="지정 캐릭터",$L95="지정 캐릭터 PP",$L95="지정 캐릭터 LBP1",$L95="지정 캐릭터 LBP2",$L95="지정 캐릭터 LBP3"),
  IF(AND(OR($B95=7,$B95=8),$L95=OFFSET($L95,-1,0)),OFFSET(M95,-1,0),VLOOKUP($E95,$BQ:$BR,MATCH($BR$1,$BQ$1:$BR$1,0),1)),
IF(OR($L95="안 지정 캐릭터 영웅등급",$L95="안 지정 캐릭터 PP 일반등급",$L95="안 지정 캐릭터 PP 영웅등급"),
  IF(AND(OR($B95=7,$B95=8),$L95=OFFSET($L95,-1,0)),OFFSET(M95,-1,0),INT($E95*100000)),
"그외없음"))))))</f>
        <v>72953</v>
      </c>
      <c r="N95">
        <f ca="1">IF($L95="삭제","삭제",
IF(OR($L95="지정 장비",$L95="캐릭터 상자 일반등급",$L95="캐릭터 상자 영웅등급",$L95="지정 캐릭터",$L95="지정 캐릭터 LBP1",$L95="지정 캐릭터 LBP2",$L95="지정 캐릭터 LBP3",$L95="안 지정 캐릭터 영웅등급"),1,
IF($L95="지정 캐릭터 PP",
  IF(AND(OR($B95=7,$B95=8),$L95=OFFSET($L95,-1,0)),OFFSET(N95,-1,0),
    VLOOKUP($L95,$AM:$AY,MATCH($AU$1,$AM$1:$AY$1,0),0)+INT($E95*(VLOOKUP($L95,$AM:$AY,MATCH($AV$1,$AM$1:$AY$1,0),0)-VLOOKUP($L95,$AM:$AY,MATCH($AU$1,$AM$1:$AY$1,0),0)))),
IF(OR($L95="안 지정 캐릭터 PP 일반등급",$L95="안 지정 캐릭터 PP 영웅등급"),
  IF(AND(OR($B95=7,$B95=8),$L95=OFFSET($L95,-1,0)),OFFSET(N95,-1,0),
    VLOOKUP($L95,$AM:$AY,MATCH($AU$1,$AM$1:$AY$1,0),0)+INT($E95*(VLOOKUP($L95,$AM:$AY,MATCH($AV$1,$AM$1:$AY$1,0),0)-VLOOKUP($L95,$AM:$AY,MATCH($AU$1,$AM$1:$AY$1,0),0)))),
"그외없음"))))</f>
        <v>22</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
IF($L95="안 지정 캐릭터 영웅등급",
  IF(AND(OR($B95=7,$B95=8),$L95=OFFSET($L95,-1,0)),OFFSET(P95,-1,0),
    VLOOKUP($L95,$AM:$AZ,MATCH($AY$1,$AM$1:$AZ$1,0),0)+INT($H95*(VLOOKUP($L95,$AM:$AZ,MATCH($AZ$1,$AM$1:$AZ$1,0),0)-VLOOKUP($L95,$AM:$AZ,MATCH($AY$1,$AM$1:$AZ$1,0),0)))),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
    ROUNDDOWN(VLOOKUP($M95,[1]EquipTable!$1:$1048576,MATCH("표준 GO pr Min",[1]EquipTable!$1:$1,0),0)+INT($I95*(VLOOKUP($M95,[1]EquipTable!$1:$1048576,MATCH("표준 GO pr Max",[1]EquipTable!$1:$1,0),0)-VLOOKUP($M95,[1]EquipTable!$1:$1048576,MATCH("표준 GO pr Min",[1]EquipTable!$1:$1,0),0))),-2)),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
IF($L95="안 지정 캐릭터 영웅등급",
  IF(AND(OR($B95=7,$B95=8),$L95=OFFSET($L95,-1,0)),OFFSET(Q95,-1,0),
    VLOOKUP($L95,$AM:$AZ,MATCH($AW$1,$AM$1:$AZ$1,0),0)+INT($I95*(VLOOKUP($L95,$AM:$AZ,MATCH($AX$1,$AM$1:$AZ$1,0),0)-VLOOKUP($L95,$AM:$AZ,MATCH($AW$1,$AM$1:$AZ$1,0),0)))),
IF($L95="지정 캐릭터 PP",
  IF(AND(OR($B95=7,$B95=8),$L95=OFFSET($L95,-1,0)),OFFSET(Q95,-1,0),
    INT($N95*(VLOOKUP($L95,$AM:$AZ,MATCH($AX$1,$AM$1:$AZ$1,0),0)+$I95*(VLOOKUP($L95,$AM:$AZ,MATCH($AY$1,$AM$1:$AZ$1,0),0)-VLOOKUP($L95,$AM:$AZ,MATCH($AX$1,$AM$1:$AZ$1,0),0))))),
IF(OR($L95="안 지정 캐릭터 PP 일반등급",$L95="안 지정 캐릭터 PP 영웅등급"),
  IF(AND(OR($B95=7,$B95=8),$L95=OFFSET($L95,-1,0)),OFFSET(Q95,-1,0),
    $N95*VLOOKUP($L95,$AM:$AZ,MATCH($AW$1,$AM$1:$AZ$1,0),0)),
"그외없음")))))))</f>
        <v>2200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15"/>
        <v>0</v>
      </c>
      <c r="T95" t="s">
        <v>102</v>
      </c>
      <c r="U95">
        <v>4624</v>
      </c>
      <c r="V95">
        <v>15</v>
      </c>
      <c r="W95" t="s">
        <v>145</v>
      </c>
      <c r="Y95">
        <v>1500</v>
      </c>
      <c r="Z95" t="str">
        <f ca="1">IF(ISBLANK(AA95),"",
VLOOKUP(AA95,OFFSET(INDIRECT("$A:$B"),0,MATCH(AA$1&amp;"_Verify",INDIRECT("$1:$1"),0)-1),2,0)
)</f>
        <v>uph</v>
      </c>
      <c r="AA95" t="s">
        <v>102</v>
      </c>
      <c r="AB95">
        <v>4624</v>
      </c>
      <c r="AC95">
        <v>15</v>
      </c>
      <c r="AD95" t="s">
        <v>145</v>
      </c>
      <c r="AF95">
        <v>1500</v>
      </c>
      <c r="AG95" t="str">
        <f>IF(ISBLANK($AA95),"",
IF(AND($B95&gt;=VLOOKUP($AA95,$AM:$AP,3,0),$B95&lt;=VLOOKUP($AA95,$AM:$AP,4,0)),"","슬롯타입이상"))</f>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v>
      </c>
      <c r="AK95" t="str">
        <f ca="1">IF(AI95&lt;&gt;1,"",
"{"""&amp;A$1&amp;""":"&amp;A95
&amp;","""&amp;B$1&amp;""":"&amp;B95
&amp;IF(LEN(Z95)=0,"",","""&amp;Z$1&amp;""":"""&amp;Z95&amp;"""")
&amp;IF(LEN(AB95)=0,"",","""&amp;AB$1&amp;""":"""&amp;AB95&amp;"""")
&amp;IF(LEN(AC95)=0,"",","""&amp;AC$1&amp;""":"&amp;AC95)
&amp;IF(LEN(AD95)=0,"",","""&amp;AD$1&amp;""":"""&amp;AD95&amp;"""")
&amp;IF(LEN(AE95)=0,"",","""&amp;AE$1&amp;""":"&amp;AE95)
&amp;IF(LEN(AF95)=0,"",","""&amp;AF$1&amp;""":"&amp;AF95)&amp;"}")</f>
        <v>{"dy":14,"sl":2,"tp":"uph","vl":"4624","cn":15,"pt":"GO","pr":1500}</v>
      </c>
      <c r="BJ95">
        <f ca="1">IF(VLOOKUP($BM95,[1]EquipTable!$1:$1048576,MATCH("업데이트순번",[1]EquipTable!$1:$1,0),0)&lt;=$BK$1,1,0)
*IF(MID(BM95,7,1)="4",0.1,1)</f>
        <v>1</v>
      </c>
      <c r="BK95">
        <f t="shared" ca="1" si="17"/>
        <v>1.3550135501355014E-2</v>
      </c>
      <c r="BL95">
        <f t="shared" ca="1" si="18"/>
        <v>0.76151761517615113</v>
      </c>
      <c r="BM95" t="str">
        <f ca="1">OFFSET([1]EquipTable!$A$1,ROW()-1,0)</f>
        <v>Equip6302</v>
      </c>
    </row>
    <row r="96" spans="1:65">
      <c r="A96">
        <v>14</v>
      </c>
      <c r="B96">
        <v>3</v>
      </c>
      <c r="C96">
        <f t="shared" si="12"/>
        <v>0</v>
      </c>
      <c r="D96">
        <f t="shared" ca="1" si="13"/>
        <v>0.53167487930370905</v>
      </c>
      <c r="E96">
        <f t="shared" ca="1" si="13"/>
        <v>0.69979187932463915</v>
      </c>
      <c r="F96">
        <f t="shared" ca="1" si="13"/>
        <v>0.22037305422042397</v>
      </c>
      <c r="G96">
        <f t="shared" ca="1" si="13"/>
        <v>6.6513571407130434E-2</v>
      </c>
      <c r="H96">
        <f t="shared" ca="1" si="13"/>
        <v>0.60069947872746521</v>
      </c>
      <c r="I96">
        <f t="shared" ca="1" si="14"/>
        <v>0.7863041346772337</v>
      </c>
      <c r="L96" t="str">
        <f ca="1">IF(LEN(J96)&lt;&gt;0,J96,VLOOKUP(D96+$B96,$BG:$BH,MATCH($BH$1,$BG$1:$BH$1,0),1))</f>
        <v>안 지정 캐릭터 PP 영웅등급</v>
      </c>
      <c r="M96">
        <f ca="1">IF(LEN(K96)&lt;&gt;0,
  IF(LEN($J96)=0,"두 칸 모두 입력",
  IF($J96="지정 장비",K96,INDEX($BR:$BR,MATCH(K96,$BS:$BS,0)))),
IF($L96="삭제","삭제",
IF($L96="지정 장비",VLOOKUP($E96,$BL:$BM,MATCH($BM$1,$BL$1:$BM$1,0),1),
IF(OR($L96="캐릭터 상자 일반등급",$L96="캐릭터 상자 영웅등급"),"삭제",
IF(OR($L96="지정 캐릭터",$L96="지정 캐릭터 PP",$L96="지정 캐릭터 LBP1",$L96="지정 캐릭터 LBP2",$L96="지정 캐릭터 LBP3"),
  IF(AND(OR($B96=7,$B96=8),$L96=OFFSET($L96,-1,0)),OFFSET(M96,-1,0),VLOOKUP($E96,$BQ:$BR,MATCH($BR$1,$BQ$1:$BR$1,0),1)),
IF(OR($L96="안 지정 캐릭터 영웅등급",$L96="안 지정 캐릭터 PP 일반등급",$L96="안 지정 캐릭터 PP 영웅등급"),
  IF(AND(OR($B96=7,$B96=8),$L96=OFFSET($L96,-1,0)),OFFSET(M96,-1,0),INT($E96*100000)),
"그외없음"))))))</f>
        <v>69979</v>
      </c>
      <c r="N96">
        <f ca="1">IF($L96="삭제","삭제",
IF(OR($L96="지정 장비",$L96="캐릭터 상자 일반등급",$L96="캐릭터 상자 영웅등급",$L96="지정 캐릭터",$L96="지정 캐릭터 LBP1",$L96="지정 캐릭터 LBP2",$L96="지정 캐릭터 LBP3",$L96="안 지정 캐릭터 영웅등급"),1,
IF($L96="지정 캐릭터 PP",
  IF(AND(OR($B96=7,$B96=8),$L96=OFFSET($L96,-1,0)),OFFSET(N96,-1,0),
    VLOOKUP($L96,$AM:$AY,MATCH($AU$1,$AM$1:$AY$1,0),0)+INT($E96*(VLOOKUP($L96,$AM:$AY,MATCH($AV$1,$AM$1:$AY$1,0),0)-VLOOKUP($L96,$AM:$AY,MATCH($AU$1,$AM$1:$AY$1,0),0)))),
IF(OR($L96="안 지정 캐릭터 PP 일반등급",$L96="안 지정 캐릭터 PP 영웅등급"),
  IF(AND(OR($B96=7,$B96=8),$L96=OFFSET($L96,-1,0)),OFFSET(N96,-1,0),
    VLOOKUP($L96,$AM:$AY,MATCH($AU$1,$AM$1:$AY$1,0),0)+INT($E96*(VLOOKUP($L96,$AM:$AY,MATCH($AV$1,$AM$1:$AY$1,0),0)-VLOOKUP($L96,$AM:$AY,MATCH($AU$1,$AM$1:$AY$1,0),0)))),
"그외없음"))))</f>
        <v>21</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
IF($L96="안 지정 캐릭터 영웅등급",
  IF(AND(OR($B96=7,$B96=8),$L96=OFFSET($L96,-1,0)),OFFSET(P96,-1,0),
    VLOOKUP($L96,$AM:$AZ,MATCH($AY$1,$AM$1:$AZ$1,0),0)+INT($H96*(VLOOKUP($L96,$AM:$AZ,MATCH($AZ$1,$AM$1:$AZ$1,0),0)-VLOOKUP($L96,$AM:$AZ,MATCH($AY$1,$AM$1:$AZ$1,0),0)))),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
    ROUNDDOWN(VLOOKUP($M96,[1]EquipTable!$1:$1048576,MATCH("표준 GO pr Min",[1]EquipTable!$1:$1,0),0)+INT($I96*(VLOOKUP($M96,[1]EquipTable!$1:$1048576,MATCH("표준 GO pr Max",[1]EquipTable!$1:$1,0),0)-VLOOKUP($M96,[1]EquipTable!$1:$1048576,MATCH("표준 GO pr Min",[1]EquipTable!$1:$1,0),0))),-2)),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
IF($L96="안 지정 캐릭터 영웅등급",
  IF(AND(OR($B96=7,$B96=8),$L96=OFFSET($L96,-1,0)),OFFSET(Q96,-1,0),
    VLOOKUP($L96,$AM:$AZ,MATCH($AW$1,$AM$1:$AZ$1,0),0)+INT($I96*(VLOOKUP($L96,$AM:$AZ,MATCH($AX$1,$AM$1:$AZ$1,0),0)-VLOOKUP($L96,$AM:$AZ,MATCH($AW$1,$AM$1:$AZ$1,0),0)))),
IF($L96="지정 캐릭터 PP",
  IF(AND(OR($B96=7,$B96=8),$L96=OFFSET($L96,-1,0)),OFFSET(Q96,-1,0),
    INT($N96*(VLOOKUP($L96,$AM:$AZ,MATCH($AX$1,$AM$1:$AZ$1,0),0)+$I96*(VLOOKUP($L96,$AM:$AZ,MATCH($AY$1,$AM$1:$AZ$1,0),0)-VLOOKUP($L96,$AM:$AZ,MATCH($AX$1,$AM$1:$AZ$1,0),0))))),
IF(OR($L96="안 지정 캐릭터 PP 일반등급",$L96="안 지정 캐릭터 PP 영웅등급"),
  IF(AND(OR($B96=7,$B96=8),$L96=OFFSET($L96,-1,0)),OFFSET(Q96,-1,0),
    $N96*VLOOKUP($L96,$AM:$AZ,MATCH($AW$1,$AM$1:$AZ$1,0),0)),
"그외없음")))))))</f>
        <v>2100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15"/>
        <v>0</v>
      </c>
      <c r="T96" t="s">
        <v>103</v>
      </c>
      <c r="U96">
        <v>55977</v>
      </c>
      <c r="V96">
        <v>20</v>
      </c>
      <c r="W96" t="s">
        <v>145</v>
      </c>
      <c r="Y96">
        <v>2000</v>
      </c>
      <c r="Z96" t="str">
        <f ca="1">IF(ISBLANK(AA96),"",
VLOOKUP(AA96,OFFSET(INDIRECT("$A:$B"),0,MATCH(AA$1&amp;"_Verify",INDIRECT("$1:$1"),0)-1),2,0)
)</f>
        <v>upn</v>
      </c>
      <c r="AA96" t="s">
        <v>103</v>
      </c>
      <c r="AB96">
        <v>55977</v>
      </c>
      <c r="AC96">
        <v>20</v>
      </c>
      <c r="AD96" t="s">
        <v>145</v>
      </c>
      <c r="AF96">
        <v>2000</v>
      </c>
      <c r="AG96" t="str">
        <f>IF(ISBLANK($AA96),"",
IF(AND($B96&gt;=VLOOKUP($AA96,$AM:$AP,3,0),$B96&lt;=VLOOKUP($AA96,$AM:$AP,4,0)),"","슬롯타입이상"))</f>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v>
      </c>
      <c r="AK96" t="str">
        <f ca="1">IF(AI96&lt;&gt;1,"",
"{"""&amp;A$1&amp;""":"&amp;A96
&amp;","""&amp;B$1&amp;""":"&amp;B96
&amp;IF(LEN(Z96)=0,"",","""&amp;Z$1&amp;""":"""&amp;Z96&amp;"""")
&amp;IF(LEN(AB96)=0,"",","""&amp;AB$1&amp;""":"""&amp;AB96&amp;"""")
&amp;IF(LEN(AC96)=0,"",","""&amp;AC$1&amp;""":"&amp;AC96)
&amp;IF(LEN(AD96)=0,"",","""&amp;AD$1&amp;""":"""&amp;AD96&amp;"""")
&amp;IF(LEN(AE96)=0,"",","""&amp;AE$1&amp;""":"&amp;AE96)
&amp;IF(LEN(AF96)=0,"",","""&amp;AF$1&amp;""":"&amp;AF96)&amp;"}")</f>
        <v>{"dy":14,"sl":3,"tp":"upn","vl":"55977","cn":20,"pt":"GO","pr":2000}</v>
      </c>
      <c r="BJ96">
        <f ca="1">IF(VLOOKUP($BM96,[1]EquipTable!$1:$1048576,MATCH("업데이트순번",[1]EquipTable!$1:$1,0),0)&lt;=$BK$1,1,0)
*IF(MID(BM96,7,1)="4",0.1,1)</f>
        <v>0.1</v>
      </c>
      <c r="BK96">
        <f t="shared" ca="1" si="17"/>
        <v>1.3550135501355016E-3</v>
      </c>
      <c r="BL96">
        <f t="shared" ca="1" si="18"/>
        <v>0.77506775067750611</v>
      </c>
      <c r="BM96" t="str">
        <f ca="1">OFFSET([1]EquipTable!$A$1,ROW()-1,0)</f>
        <v>Equip6401</v>
      </c>
    </row>
    <row r="97" spans="1:65">
      <c r="A97">
        <v>14</v>
      </c>
      <c r="B97">
        <v>4</v>
      </c>
      <c r="C97">
        <f t="shared" si="12"/>
        <v>0</v>
      </c>
      <c r="D97">
        <f t="shared" ca="1" si="13"/>
        <v>0.76340762060878009</v>
      </c>
      <c r="E97">
        <f t="shared" ca="1" si="13"/>
        <v>0.88683401125590489</v>
      </c>
      <c r="F97">
        <f t="shared" ca="1" si="13"/>
        <v>0.46561267133275686</v>
      </c>
      <c r="G97">
        <f t="shared" ca="1" si="13"/>
        <v>0.50891900968713388</v>
      </c>
      <c r="H97">
        <f t="shared" ca="1" si="13"/>
        <v>0.7783405140374815</v>
      </c>
      <c r="I97">
        <f t="shared" ca="1" si="14"/>
        <v>0.52256213229431714</v>
      </c>
      <c r="L97" t="str">
        <f ca="1">IF(LEN(J97)&lt;&gt;0,J97,VLOOKUP(D97+$B97,$BG:$BH,MATCH($BH$1,$BG$1:$BH$1,0),1))</f>
        <v>안 지정 캐릭터 PP 일반등급</v>
      </c>
      <c r="M97">
        <f ca="1">IF(LEN(K97)&lt;&gt;0,
  IF(LEN($J97)=0,"두 칸 모두 입력",
  IF($J97="지정 장비",K97,INDEX($BR:$BR,MATCH(K97,$BS:$BS,0)))),
IF($L97="삭제","삭제",
IF($L97="지정 장비",VLOOKUP($E97,$BL:$BM,MATCH($BM$1,$BL$1:$BM$1,0),1),
IF(OR($L97="캐릭터 상자 일반등급",$L97="캐릭터 상자 영웅등급"),"삭제",
IF(OR($L97="지정 캐릭터",$L97="지정 캐릭터 PP",$L97="지정 캐릭터 LBP1",$L97="지정 캐릭터 LBP2",$L97="지정 캐릭터 LBP3"),
  IF(AND(OR($B97=7,$B97=8),$L97=OFFSET($L97,-1,0)),OFFSET(M97,-1,0),VLOOKUP($E97,$BQ:$BR,MATCH($BR$1,$BQ$1:$BR$1,0),1)),
IF(OR($L97="안 지정 캐릭터 영웅등급",$L97="안 지정 캐릭터 PP 일반등급",$L97="안 지정 캐릭터 PP 영웅등급"),
  IF(AND(OR($B97=7,$B97=8),$L97=OFFSET($L97,-1,0)),OFFSET(M97,-1,0),INT($E97*100000)),
"그외없음"))))))</f>
        <v>88683</v>
      </c>
      <c r="N97">
        <f ca="1">IF($L97="삭제","삭제",
IF(OR($L97="지정 장비",$L97="캐릭터 상자 일반등급",$L97="캐릭터 상자 영웅등급",$L97="지정 캐릭터",$L97="지정 캐릭터 LBP1",$L97="지정 캐릭터 LBP2",$L97="지정 캐릭터 LBP3",$L97="안 지정 캐릭터 영웅등급"),1,
IF($L97="지정 캐릭터 PP",
  IF(AND(OR($B97=7,$B97=8),$L97=OFFSET($L97,-1,0)),OFFSET(N97,-1,0),
    VLOOKUP($L97,$AM:$AY,MATCH($AU$1,$AM$1:$AY$1,0),0)+INT($E97*(VLOOKUP($L97,$AM:$AY,MATCH($AV$1,$AM$1:$AY$1,0),0)-VLOOKUP($L97,$AM:$AY,MATCH($AU$1,$AM$1:$AY$1,0),0)))),
IF(OR($L97="안 지정 캐릭터 PP 일반등급",$L97="안 지정 캐릭터 PP 영웅등급"),
  IF(AND(OR($B97=7,$B97=8),$L97=OFFSET($L97,-1,0)),OFFSET(N97,-1,0),
    VLOOKUP($L97,$AM:$AY,MATCH($AU$1,$AM$1:$AY$1,0),0)+INT($E97*(VLOOKUP($L97,$AM:$AY,MATCH($AV$1,$AM$1:$AY$1,0),0)-VLOOKUP($L97,$AM:$AY,MATCH($AU$1,$AM$1:$AY$1,0),0)))),
"그외없음"))))</f>
        <v>23</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
IF($L97="안 지정 캐릭터 영웅등급",
  IF(AND(OR($B97=7,$B97=8),$L97=OFFSET($L97,-1,0)),OFFSET(P97,-1,0),
    VLOOKUP($L97,$AM:$AZ,MATCH($AY$1,$AM$1:$AZ$1,0),0)+INT($H97*(VLOOKUP($L97,$AM:$AZ,MATCH($AZ$1,$AM$1:$AZ$1,0),0)-VLOOKUP($L97,$AM:$AZ,MATCH($AY$1,$AM$1:$AZ$1,0),0)))),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
    ROUNDDOWN(VLOOKUP($M97,[1]EquipTable!$1:$1048576,MATCH("표준 GO pr Min",[1]EquipTable!$1:$1,0),0)+INT($I97*(VLOOKUP($M97,[1]EquipTable!$1:$1048576,MATCH("표준 GO pr Max",[1]EquipTable!$1:$1,0),0)-VLOOKUP($M97,[1]EquipTable!$1:$1048576,MATCH("표준 GO pr Min",[1]EquipTable!$1:$1,0),0))),-2)),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
IF($L97="안 지정 캐릭터 영웅등급",
  IF(AND(OR($B97=7,$B97=8),$L97=OFFSET($L97,-1,0)),OFFSET(Q97,-1,0),
    VLOOKUP($L97,$AM:$AZ,MATCH($AW$1,$AM$1:$AZ$1,0),0)+INT($I97*(VLOOKUP($L97,$AM:$AZ,MATCH($AX$1,$AM$1:$AZ$1,0),0)-VLOOKUP($L97,$AM:$AZ,MATCH($AW$1,$AM$1:$AZ$1,0),0)))),
IF($L97="지정 캐릭터 PP",
  IF(AND(OR($B97=7,$B97=8),$L97=OFFSET($L97,-1,0)),OFFSET(Q97,-1,0),
    INT($N97*(VLOOKUP($L97,$AM:$AZ,MATCH($AX$1,$AM$1:$AZ$1,0),0)+$I97*(VLOOKUP($L97,$AM:$AZ,MATCH($AY$1,$AM$1:$AZ$1,0),0)-VLOOKUP($L97,$AM:$AZ,MATCH($AX$1,$AM$1:$AZ$1,0),0))))),
IF(OR($L97="안 지정 캐릭터 PP 일반등급",$L97="안 지정 캐릭터 PP 영웅등급"),
  IF(AND(OR($B97=7,$B97=8),$L97=OFFSET($L97,-1,0)),OFFSET(Q97,-1,0),
    $N97*VLOOKUP($L97,$AM:$AZ,MATCH($AW$1,$AM$1:$AZ$1,0),0)),
"그외없음")))))))</f>
        <v>2300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15"/>
        <v>0</v>
      </c>
      <c r="T97" t="s">
        <v>103</v>
      </c>
      <c r="U97">
        <v>14123</v>
      </c>
      <c r="V97">
        <v>16</v>
      </c>
      <c r="W97" t="s">
        <v>145</v>
      </c>
      <c r="Y97">
        <v>1600</v>
      </c>
      <c r="Z97" t="str">
        <f ca="1">IF(ISBLANK(AA97),"",
VLOOKUP(AA97,OFFSET(INDIRECT("$A:$B"),0,MATCH(AA$1&amp;"_Verify",INDIRECT("$1:$1"),0)-1),2,0)
)</f>
        <v>upn</v>
      </c>
      <c r="AA97" t="s">
        <v>103</v>
      </c>
      <c r="AB97">
        <v>14123</v>
      </c>
      <c r="AC97">
        <v>16</v>
      </c>
      <c r="AD97" t="s">
        <v>145</v>
      </c>
      <c r="AF97">
        <v>1600</v>
      </c>
      <c r="AG97" t="str">
        <f>IF(ISBLANK($AA97),"",
IF(AND($B97&gt;=VLOOKUP($AA97,$AM:$AP,3,0),$B97&lt;=VLOOKUP($AA97,$AM:$AP,4,0)),"","슬롯타입이상"))</f>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v>
      </c>
      <c r="AK97" t="str">
        <f ca="1">IF(AI97&lt;&gt;1,"",
"{"""&amp;A$1&amp;""":"&amp;A97
&amp;","""&amp;B$1&amp;""":"&amp;B97
&amp;IF(LEN(Z97)=0,"",","""&amp;Z$1&amp;""":"""&amp;Z97&amp;"""")
&amp;IF(LEN(AB97)=0,"",","""&amp;AB$1&amp;""":"""&amp;AB97&amp;"""")
&amp;IF(LEN(AC97)=0,"",","""&amp;AC$1&amp;""":"&amp;AC97)
&amp;IF(LEN(AD97)=0,"",","""&amp;AD$1&amp;""":"""&amp;AD97&amp;"""")
&amp;IF(LEN(AE97)=0,"",","""&amp;AE$1&amp;""":"&amp;AE97)
&amp;IF(LEN(AF97)=0,"",","""&amp;AF$1&amp;""":"&amp;AF97)&amp;"}")</f>
        <v>{"dy":14,"sl":4,"tp":"upn","vl":"14123","cn":16,"pt":"GO","pr":1600}</v>
      </c>
      <c r="BJ97">
        <f ca="1">IF(VLOOKUP($BM97,[1]EquipTable!$1:$1048576,MATCH("업데이트순번",[1]EquipTable!$1:$1,0),0)&lt;=$BK$1,1,0)
*IF(MID(BM97,7,1)="4",0.1,1)</f>
        <v>0.1</v>
      </c>
      <c r="BK97">
        <f t="shared" ca="1" si="17"/>
        <v>1.3550135501355016E-3</v>
      </c>
      <c r="BL97">
        <f t="shared" ca="1" si="18"/>
        <v>0.77642276422764156</v>
      </c>
      <c r="BM97" t="str">
        <f ca="1">OFFSET([1]EquipTable!$A$1,ROW()-1,0)</f>
        <v>Equip6402</v>
      </c>
    </row>
    <row r="98" spans="1:65">
      <c r="A98">
        <v>14</v>
      </c>
      <c r="B98">
        <v>5</v>
      </c>
      <c r="C98">
        <f t="shared" si="12"/>
        <v>0</v>
      </c>
      <c r="D98">
        <f t="shared" ca="1" si="13"/>
        <v>0.37080270460926057</v>
      </c>
      <c r="E98">
        <f t="shared" ca="1" si="13"/>
        <v>0.55127787588715182</v>
      </c>
      <c r="F98">
        <f t="shared" ca="1" si="13"/>
        <v>0.17038107857097995</v>
      </c>
      <c r="G98">
        <f t="shared" ca="1" si="13"/>
        <v>0.15340137091661965</v>
      </c>
      <c r="H98">
        <f t="shared" ca="1" si="13"/>
        <v>0.39533187349793453</v>
      </c>
      <c r="I98">
        <f t="shared" ca="1" si="14"/>
        <v>0.57372073786490563</v>
      </c>
      <c r="L98" t="str">
        <f ca="1">IF(LEN(J98)&lt;&gt;0,J98,VLOOKUP(D98+$B98,$BG:$BH,MATCH($BH$1,$BG$1:$BH$1,0),1))</f>
        <v>삭제</v>
      </c>
      <c r="M98" t="str">
        <f ca="1">IF(LEN(K98)&lt;&gt;0,
  IF(LEN($J98)=0,"두 칸 모두 입력",
  IF($J98="지정 장비",K98,INDEX($BR:$BR,MATCH(K98,$BS:$BS,0)))),
IF($L98="삭제","삭제",
IF($L98="지정 장비",VLOOKUP($E98,$BL:$BM,MATCH($BM$1,$BL$1:$BM$1,0),1),
IF(OR($L98="캐릭터 상자 일반등급",$L98="캐릭터 상자 영웅등급"),"삭제",
IF(OR($L98="지정 캐릭터",$L98="지정 캐릭터 PP",$L98="지정 캐릭터 LBP1",$L98="지정 캐릭터 LBP2",$L98="지정 캐릭터 LBP3"),
  IF(AND(OR($B98=7,$B98=8),$L98=OFFSET($L98,-1,0)),OFFSET(M98,-1,0),VLOOKUP($E98,$BQ:$BR,MATCH($BR$1,$BQ$1:$BR$1,0),1)),
IF(OR($L98="안 지정 캐릭터 영웅등급",$L98="안 지정 캐릭터 PP 일반등급",$L98="안 지정 캐릭터 PP 영웅등급"),
  IF(AND(OR($B98=7,$B98=8),$L98=OFFSET($L98,-1,0)),OFFSET(M98,-1,0),INT($E98*100000)),
"그외없음"))))))</f>
        <v>삭제</v>
      </c>
      <c r="N98" t="str">
        <f ca="1">IF($L98="삭제","삭제",
IF(OR($L98="지정 장비",$L98="캐릭터 상자 일반등급",$L98="캐릭터 상자 영웅등급",$L98="지정 캐릭터",$L98="지정 캐릭터 LBP1",$L98="지정 캐릭터 LBP2",$L98="지정 캐릭터 LBP3",$L98="안 지정 캐릭터 영웅등급"),1,
IF($L98="지정 캐릭터 PP",
  IF(AND(OR($B98=7,$B98=8),$L98=OFFSET($L98,-1,0)),OFFSET(N98,-1,0),
    VLOOKUP($L98,$AM:$AY,MATCH($AU$1,$AM$1:$AY$1,0),0)+INT($E98*(VLOOKUP($L98,$AM:$AY,MATCH($AV$1,$AM$1:$AY$1,0),0)-VLOOKUP($L98,$AM:$AY,MATCH($AU$1,$AM$1:$AY$1,0),0)))),
IF(OR($L98="안 지정 캐릭터 PP 일반등급",$L98="안 지정 캐릭터 PP 영웅등급"),
  IF(AND(OR($B98=7,$B98=8),$L98=OFFSET($L98,-1,0)),OFFSET(N98,-1,0),
    VLOOKUP($L98,$AM:$AY,MATCH($AU$1,$AM$1:$AY$1,0),0)+INT($E98*(VLOOKUP($L98,$AM:$AY,MATCH($AV$1,$AM$1:$AY$1,0),0)-VLOOKUP($L98,$AM:$AY,MATCH($AU$1,$AM$1:$AY$1,0),0)))),
"그외없음"))))</f>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
IF($L98="안 지정 캐릭터 영웅등급",
  IF(AND(OR($B98=7,$B98=8),$L98=OFFSET($L98,-1,0)),OFFSET(P98,-1,0),
    VLOOKUP($L98,$AM:$AZ,MATCH($AY$1,$AM$1:$AZ$1,0),0)+INT($H98*(VLOOKUP($L98,$AM:$AZ,MATCH($AZ$1,$AM$1:$AZ$1,0),0)-VLOOKUP($L98,$AM:$AZ,MATCH($AY$1,$AM$1:$AZ$1,0),0)))),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
    ROUNDDOWN(VLOOKUP($M98,[1]EquipTable!$1:$1048576,MATCH("표준 GO pr Min",[1]EquipTable!$1:$1,0),0)+INT($I98*(VLOOKUP($M98,[1]EquipTable!$1:$1048576,MATCH("표준 GO pr Max",[1]EquipTable!$1:$1,0),0)-VLOOKUP($M98,[1]EquipTable!$1:$1048576,MATCH("표준 GO pr Min",[1]EquipTable!$1:$1,0),0))),-2)),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
IF($L98="안 지정 캐릭터 영웅등급",
  IF(AND(OR($B98=7,$B98=8),$L98=OFFSET($L98,-1,0)),OFFSET(Q98,-1,0),
    VLOOKUP($L98,$AM:$AZ,MATCH($AW$1,$AM$1:$AZ$1,0),0)+INT($I98*(VLOOKUP($L98,$AM:$AZ,MATCH($AX$1,$AM$1:$AZ$1,0),0)-VLOOKUP($L98,$AM:$AZ,MATCH($AW$1,$AM$1:$AZ$1,0),0)))),
IF($L98="지정 캐릭터 PP",
  IF(AND(OR($B98=7,$B98=8),$L98=OFFSET($L98,-1,0)),OFFSET(Q98,-1,0),
    INT($N98*(VLOOKUP($L98,$AM:$AZ,MATCH($AX$1,$AM$1:$AZ$1,0),0)+$I98*(VLOOKUP($L98,$AM:$AZ,MATCH($AY$1,$AM$1:$AZ$1,0),0)-VLOOKUP($L98,$AM:$AZ,MATCH($AX$1,$AM$1:$AZ$1,0),0))))),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15"/>
        <v>0</v>
      </c>
      <c r="Z98" t="str">
        <f ca="1">IF(ISBLANK(AA98),"",
VLOOKUP(AA98,OFFSET(INDIRECT("$A:$B"),0,MATCH(AA$1&amp;"_Verify",INDIRECT("$1:$1"),0)-1),2,0)
)</f>
        <v/>
      </c>
      <c r="AG98" t="str">
        <f>IF(ISBLANK($AA98),"",
IF(AND($B98&gt;=VLOOKUP($AA98,$AM:$AP,3,0),$B98&lt;=VLOOKUP($AA98,$AM:$AP,4,0)),"","슬롯타입이상"))</f>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v>
      </c>
      <c r="AK98" t="str">
        <f ca="1">IF(AI98&lt;&gt;1,"",
"{"""&amp;A$1&amp;""":"&amp;A98
&amp;","""&amp;B$1&amp;""":"&amp;B98
&amp;IF(LEN(Z98)=0,"",","""&amp;Z$1&amp;""":"""&amp;Z98&amp;"""")
&amp;IF(LEN(AB98)=0,"",","""&amp;AB$1&amp;""":"""&amp;AB98&amp;"""")
&amp;IF(LEN(AC98)=0,"",","""&amp;AC$1&amp;""":"&amp;AC98)
&amp;IF(LEN(AD98)=0,"",","""&amp;AD$1&amp;""":"""&amp;AD98&amp;"""")
&amp;IF(LEN(AE98)=0,"",","""&amp;AE$1&amp;""":"&amp;AE98)
&amp;IF(LEN(AF98)=0,"",","""&amp;AF$1&amp;""":"&amp;AF98)&amp;"}")</f>
        <v>{"dy":14,"sl":5}</v>
      </c>
      <c r="BJ98">
        <f ca="1">IF(VLOOKUP($BM98,[1]EquipTable!$1:$1048576,MATCH("업데이트순번",[1]EquipTable!$1:$1,0),0)&lt;=$BK$1,1,0)
*IF(MID(BM98,7,1)="4",0.1,1)</f>
        <v>0</v>
      </c>
      <c r="BK98">
        <f t="shared" ca="1" si="17"/>
        <v>0</v>
      </c>
      <c r="BL98">
        <f t="shared" ca="1" si="18"/>
        <v>0.77777777777777701</v>
      </c>
      <c r="BM98" t="str">
        <f ca="1">OFFSET([1]EquipTable!$A$1,ROW()-1,0)</f>
        <v>Equip6403</v>
      </c>
    </row>
    <row r="99" spans="1:65">
      <c r="A99">
        <v>14</v>
      </c>
      <c r="B99">
        <v>6</v>
      </c>
      <c r="C99">
        <f t="shared" si="12"/>
        <v>0</v>
      </c>
      <c r="D99">
        <f t="shared" ca="1" si="13"/>
        <v>0.13769086050465296</v>
      </c>
      <c r="E99">
        <f t="shared" ca="1" si="13"/>
        <v>0.66175712875101234</v>
      </c>
      <c r="F99">
        <f t="shared" ca="1" si="13"/>
        <v>0.91280434247716213</v>
      </c>
      <c r="G99">
        <f t="shared" ref="G99:I162" ca="1" si="19">RAND()</f>
        <v>0.17730157475153652</v>
      </c>
      <c r="H99">
        <f t="shared" ca="1" si="19"/>
        <v>3.5136304528485929E-2</v>
      </c>
      <c r="I99">
        <f t="shared" ca="1" si="19"/>
        <v>0.98373788603872658</v>
      </c>
      <c r="L99" t="str">
        <f ca="1">IF(LEN(J99)&lt;&gt;0,J99,VLOOKUP(D99+$B99,$BG:$BH,MATCH($BH$1,$BG$1:$BH$1,0),1))</f>
        <v>삭제</v>
      </c>
      <c r="M99" t="str">
        <f ca="1">IF(LEN(K99)&lt;&gt;0,
  IF(LEN($J99)=0,"두 칸 모두 입력",
  IF($J99="지정 장비",K99,INDEX($BR:$BR,MATCH(K99,$BS:$BS,0)))),
IF($L99="삭제","삭제",
IF($L99="지정 장비",VLOOKUP($E99,$BL:$BM,MATCH($BM$1,$BL$1:$BM$1,0),1),
IF(OR($L99="캐릭터 상자 일반등급",$L99="캐릭터 상자 영웅등급"),"삭제",
IF(OR($L99="지정 캐릭터",$L99="지정 캐릭터 PP",$L99="지정 캐릭터 LBP1",$L99="지정 캐릭터 LBP2",$L99="지정 캐릭터 LBP3"),
  IF(AND(OR($B99=7,$B99=8),$L99=OFFSET($L99,-1,0)),OFFSET(M99,-1,0),VLOOKUP($E99,$BQ:$BR,MATCH($BR$1,$BQ$1:$BR$1,0),1)),
IF(OR($L99="안 지정 캐릭터 영웅등급",$L99="안 지정 캐릭터 PP 일반등급",$L99="안 지정 캐릭터 PP 영웅등급"),
  IF(AND(OR($B99=7,$B99=8),$L99=OFFSET($L99,-1,0)),OFFSET(M99,-1,0),INT($E99*100000)),
"그외없음"))))))</f>
        <v>삭제</v>
      </c>
      <c r="N99" t="str">
        <f ca="1">IF($L99="삭제","삭제",
IF(OR($L99="지정 장비",$L99="캐릭터 상자 일반등급",$L99="캐릭터 상자 영웅등급",$L99="지정 캐릭터",$L99="지정 캐릭터 LBP1",$L99="지정 캐릭터 LBP2",$L99="지정 캐릭터 LBP3",$L99="안 지정 캐릭터 영웅등급"),1,
IF($L99="지정 캐릭터 PP",
  IF(AND(OR($B99=7,$B99=8),$L99=OFFSET($L99,-1,0)),OFFSET(N99,-1,0),
    VLOOKUP($L99,$AM:$AY,MATCH($AU$1,$AM$1:$AY$1,0),0)+INT($E99*(VLOOKUP($L99,$AM:$AY,MATCH($AV$1,$AM$1:$AY$1,0),0)-VLOOKUP($L99,$AM:$AY,MATCH($AU$1,$AM$1:$AY$1,0),0)))),
IF(OR($L99="안 지정 캐릭터 PP 일반등급",$L99="안 지정 캐릭터 PP 영웅등급"),
  IF(AND(OR($B99=7,$B99=8),$L99=OFFSET($L99,-1,0)),OFFSET(N99,-1,0),
    VLOOKUP($L99,$AM:$AY,MATCH($AU$1,$AM$1:$AY$1,0),0)+INT($E99*(VLOOKUP($L99,$AM:$AY,MATCH($AV$1,$AM$1:$AY$1,0),0)-VLOOKUP($L99,$AM:$AY,MATCH($AU$1,$AM$1:$AY$1,0),0)))),
"그외없음"))))</f>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
IF($L99="안 지정 캐릭터 영웅등급",
  IF(AND(OR($B99=7,$B99=8),$L99=OFFSET($L99,-1,0)),OFFSET(P99,-1,0),
    VLOOKUP($L99,$AM:$AZ,MATCH($AY$1,$AM$1:$AZ$1,0),0)+INT($H99*(VLOOKUP($L99,$AM:$AZ,MATCH($AZ$1,$AM$1:$AZ$1,0),0)-VLOOKUP($L99,$AM:$AZ,MATCH($AY$1,$AM$1:$AZ$1,0),0)))),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
    ROUNDDOWN(VLOOKUP($M99,[1]EquipTable!$1:$1048576,MATCH("표준 GO pr Min",[1]EquipTable!$1:$1,0),0)+INT($I99*(VLOOKUP($M99,[1]EquipTable!$1:$1048576,MATCH("표준 GO pr Max",[1]EquipTable!$1:$1,0),0)-VLOOKUP($M99,[1]EquipTable!$1:$1048576,MATCH("표준 GO pr Min",[1]EquipTable!$1:$1,0),0))),-2)),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
IF($L99="안 지정 캐릭터 영웅등급",
  IF(AND(OR($B99=7,$B99=8),$L99=OFFSET($L99,-1,0)),OFFSET(Q99,-1,0),
    VLOOKUP($L99,$AM:$AZ,MATCH($AW$1,$AM$1:$AZ$1,0),0)+INT($I99*(VLOOKUP($L99,$AM:$AZ,MATCH($AX$1,$AM$1:$AZ$1,0),0)-VLOOKUP($L99,$AM:$AZ,MATCH($AW$1,$AM$1:$AZ$1,0),0)))),
IF($L99="지정 캐릭터 PP",
  IF(AND(OR($B99=7,$B99=8),$L99=OFFSET($L99,-1,0)),OFFSET(Q99,-1,0),
    INT($N99*(VLOOKUP($L99,$AM:$AZ,MATCH($AX$1,$AM$1:$AZ$1,0),0)+$I99*(VLOOKUP($L99,$AM:$AZ,MATCH($AY$1,$AM$1:$AZ$1,0),0)-VLOOKUP($L99,$AM:$AZ,MATCH($AX$1,$AM$1:$AZ$1,0),0))))),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15"/>
        <v>0</v>
      </c>
      <c r="Z99" t="str">
        <f ca="1">IF(ISBLANK(AA99),"",
VLOOKUP(AA99,OFFSET(INDIRECT("$A:$B"),0,MATCH(AA$1&amp;"_Verify",INDIRECT("$1:$1"),0)-1),2,0)
)</f>
        <v/>
      </c>
      <c r="AG99" t="str">
        <f>IF(ISBLANK($AA99),"",
IF(AND($B99&gt;=VLOOKUP($AA99,$AM:$AP,3,0),$B99&lt;=VLOOKUP($AA99,$AM:$AP,4,0)),"","슬롯타입이상"))</f>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v>
      </c>
      <c r="AK99" t="str">
        <f ca="1">IF(AI99&lt;&gt;1,"",
"{"""&amp;A$1&amp;""":"&amp;A99
&amp;","""&amp;B$1&amp;""":"&amp;B99
&amp;IF(LEN(Z99)=0,"",","""&amp;Z$1&amp;""":"""&amp;Z99&amp;"""")
&amp;IF(LEN(AB99)=0,"",","""&amp;AB$1&amp;""":"""&amp;AB99&amp;"""")
&amp;IF(LEN(AC99)=0,"",","""&amp;AC$1&amp;""":"&amp;AC99)
&amp;IF(LEN(AD99)=0,"",","""&amp;AD$1&amp;""":"""&amp;AD99&amp;"""")
&amp;IF(LEN(AE99)=0,"",","""&amp;AE$1&amp;""":"&amp;AE99)
&amp;IF(LEN(AF99)=0,"",","""&amp;AF$1&amp;""":"&amp;AF99)&amp;"}")</f>
        <v>{"dy":14,"sl":6}</v>
      </c>
      <c r="BJ99">
        <f ca="1">IF(VLOOKUP($BM99,[1]EquipTable!$1:$1048576,MATCH("업데이트순번",[1]EquipTable!$1:$1,0),0)&lt;=$BK$1,1,0)
*IF(MID(BM99,7,1)="4",0.1,1)</f>
        <v>0</v>
      </c>
      <c r="BK99">
        <f t="shared" ca="1" si="17"/>
        <v>0</v>
      </c>
      <c r="BL99">
        <f t="shared" ca="1" si="18"/>
        <v>0.77777777777777701</v>
      </c>
      <c r="BM99" t="str">
        <f ca="1">OFFSET([1]EquipTable!$A$1,ROW()-1,0)</f>
        <v>Equip6404</v>
      </c>
    </row>
    <row r="100" spans="1:65">
      <c r="A100">
        <v>15</v>
      </c>
      <c r="B100">
        <v>0</v>
      </c>
      <c r="C100">
        <f t="shared" si="12"/>
        <v>0</v>
      </c>
      <c r="D100">
        <f t="shared" ca="1" si="13"/>
        <v>0.7563527108240925</v>
      </c>
      <c r="E100">
        <f t="shared" ca="1" si="13"/>
        <v>0.50927631582589483</v>
      </c>
      <c r="F100">
        <f t="shared" ca="1" si="13"/>
        <v>0.25627547397574058</v>
      </c>
      <c r="G100">
        <f t="shared" ca="1" si="19"/>
        <v>0.30498803131446595</v>
      </c>
      <c r="H100">
        <f t="shared" ca="1" si="19"/>
        <v>3.9469516368403568E-2</v>
      </c>
      <c r="I100">
        <f t="shared" ca="1" si="19"/>
        <v>0.45169599611116684</v>
      </c>
      <c r="L100" t="str">
        <f ca="1">IF(LEN(J100)&lt;&gt;0,J100,VLOOKUP(D100+$B100,$BG:$BH,MATCH($BH$1,$BG$1:$BH$1,0),1))</f>
        <v>지정 장비</v>
      </c>
      <c r="M100" t="str">
        <f ca="1">IF(LEN(K100)&lt;&gt;0,
  IF(LEN($J100)=0,"두 칸 모두 입력",
  IF($J100="지정 장비",K100,INDEX($BR:$BR,MATCH(K100,$BS:$BS,0)))),
IF($L100="삭제","삭제",
IF($L100="지정 장비",VLOOKUP($E100,$BL:$BM,MATCH($BM$1,$BL$1:$BM$1,0),1),
IF(OR($L100="캐릭터 상자 일반등급",$L100="캐릭터 상자 영웅등급"),"삭제",
IF(OR($L100="지정 캐릭터",$L100="지정 캐릭터 PP",$L100="지정 캐릭터 LBP1",$L100="지정 캐릭터 LBP2",$L100="지정 캐릭터 LBP3"),
  IF(AND(OR($B100=7,$B100=8),$L100=OFFSET($L100,-1,0)),OFFSET(M100,-1,0),VLOOKUP($E100,$BQ:$BR,MATCH($BR$1,$BQ$1:$BR$1,0),1)),
IF(OR($L100="안 지정 캐릭터 영웅등급",$L100="안 지정 캐릭터 PP 일반등급",$L100="안 지정 캐릭터 PP 영웅등급"),
  IF(AND(OR($B100=7,$B100=8),$L100=OFFSET($L100,-1,0)),OFFSET(M100,-1,0),INT($E100*100000)),
"그외없음"))))))</f>
        <v>Equip4201</v>
      </c>
      <c r="N100">
        <f ca="1">IF($L100="삭제","삭제",
IF(OR($L100="지정 장비",$L100="캐릭터 상자 일반등급",$L100="캐릭터 상자 영웅등급",$L100="지정 캐릭터",$L100="지정 캐릭터 LBP1",$L100="지정 캐릭터 LBP2",$L100="지정 캐릭터 LBP3",$L100="안 지정 캐릭터 영웅등급"),1,
IF($L100="지정 캐릭터 PP",
  IF(AND(OR($B100=7,$B100=8),$L100=OFFSET($L100,-1,0)),OFFSET(N100,-1,0),
    VLOOKUP($L100,$AM:$AY,MATCH($AU$1,$AM$1:$AY$1,0),0)+INT($E100*(VLOOKUP($L100,$AM:$AY,MATCH($AV$1,$AM$1:$AY$1,0),0)-VLOOKUP($L100,$AM:$AY,MATCH($AU$1,$AM$1:$AY$1,0),0)))),
IF(OR($L100="안 지정 캐릭터 PP 일반등급",$L100="안 지정 캐릭터 PP 영웅등급"),
  IF(AND(OR($B100=7,$B100=8),$L100=OFFSET($L100,-1,0)),OFFSET(N100,-1,0),
    VLOOKUP($L100,$AM:$AY,MATCH($AU$1,$AM$1:$AY$1,0),0)+INT($E100*(VLOOKUP($L100,$AM:$AY,MATCH($AV$1,$AM$1:$AY$1,0),0)-VLOOKUP($L100,$AM:$AY,MATCH($AU$1,$AM$1:$AY$1,0),0)))),
"그외없음"))))</f>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
IF($L100="안 지정 캐릭터 영웅등급",
  IF(AND(OR($B100=7,$B100=8),$L100=OFFSET($L100,-1,0)),OFFSET(P100,-1,0),
    VLOOKUP($L100,$AM:$AZ,MATCH($AY$1,$AM$1:$AZ$1,0),0)+INT($H100*(VLOOKUP($L100,$AM:$AZ,MATCH($AZ$1,$AM$1:$AZ$1,0),0)-VLOOKUP($L100,$AM:$AZ,MATCH($AY$1,$AM$1:$AZ$1,0),0)))),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
    ROUNDDOWN(VLOOKUP($M100,[1]EquipTable!$1:$1048576,MATCH("표준 GO pr Min",[1]EquipTable!$1:$1,0),0)+INT($I100*(VLOOKUP($M100,[1]EquipTable!$1:$1048576,MATCH("표준 GO pr Max",[1]EquipTable!$1:$1,0),0)-VLOOKUP($M100,[1]EquipTable!$1:$1048576,MATCH("표준 GO pr Min",[1]EquipTable!$1:$1,0),0))),-2)),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
IF($L100="안 지정 캐릭터 영웅등급",
  IF(AND(OR($B100=7,$B100=8),$L100=OFFSET($L100,-1,0)),OFFSET(Q100,-1,0),
    VLOOKUP($L100,$AM:$AZ,MATCH($AW$1,$AM$1:$AZ$1,0),0)+INT($I100*(VLOOKUP($L100,$AM:$AZ,MATCH($AX$1,$AM$1:$AZ$1,0),0)-VLOOKUP($L100,$AM:$AZ,MATCH($AW$1,$AM$1:$AZ$1,0),0)))),
IF($L100="지정 캐릭터 PP",
  IF(AND(OR($B100=7,$B100=8),$L100=OFFSET($L100,-1,0)),OFFSET(Q100,-1,0),
    INT($N100*(VLOOKUP($L100,$AM:$AZ,MATCH($AX$1,$AM$1:$AZ$1,0),0)+$I100*(VLOOKUP($L100,$AM:$AZ,MATCH($AY$1,$AM$1:$AZ$1,0),0)-VLOOKUP($L100,$AM:$AZ,MATCH($AX$1,$AM$1:$AZ$1,0),0))))),
IF(OR($L100="안 지정 캐릭터 PP 일반등급",$L100="안 지정 캐릭터 PP 영웅등급"),
  IF(AND(OR($B100=7,$B100=8),$L100=OFFSET($L100,-1,0)),OFFSET(Q100,-1,0),
    $N100*VLOOKUP($L100,$AM:$AZ,MATCH($AW$1,$AM$1:$AZ$1,0),0)),
"그외없음")))))))</f>
        <v>5</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15"/>
        <v>0</v>
      </c>
      <c r="T100" t="s">
        <v>93</v>
      </c>
      <c r="U100" t="s">
        <v>215</v>
      </c>
      <c r="V100">
        <v>1</v>
      </c>
      <c r="W100" t="s">
        <v>145</v>
      </c>
      <c r="Y100">
        <v>40300</v>
      </c>
      <c r="Z100" t="str">
        <f ca="1">IF(ISBLANK(AA100),"",
VLOOKUP(AA100,OFFSET(INDIRECT("$A:$B"),0,MATCH(AA$1&amp;"_Verify",INDIRECT("$1:$1"),0)-1),2,0)
)</f>
        <v>fe</v>
      </c>
      <c r="AA100" t="s">
        <v>93</v>
      </c>
      <c r="AB100" t="s">
        <v>215</v>
      </c>
      <c r="AC100">
        <v>1</v>
      </c>
      <c r="AD100" t="s">
        <v>145</v>
      </c>
      <c r="AF100">
        <v>40300</v>
      </c>
      <c r="AG100" t="str">
        <f>IF(ISBLANK($AA100),"",
IF(AND($B100&gt;=VLOOKUP($AA100,$AM:$AP,3,0),$B100&lt;=VLOOKUP($AA100,$AM:$AP,4,0)),"","슬롯타입이상"))</f>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십자 은도금 방패</v>
      </c>
      <c r="AI100">
        <v>1</v>
      </c>
      <c r="AJ10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v>
      </c>
      <c r="AK100" t="str">
        <f ca="1">IF(AI100&lt;&gt;1,"",
"{"""&amp;A$1&amp;""":"&amp;A100
&amp;","""&amp;B$1&amp;""":"&amp;B100
&amp;IF(LEN(Z100)=0,"",","""&amp;Z$1&amp;""":"""&amp;Z100&amp;"""")
&amp;IF(LEN(AB100)=0,"",","""&amp;AB$1&amp;""":"""&amp;AB100&amp;"""")
&amp;IF(LEN(AC100)=0,"",","""&amp;AC$1&amp;""":"&amp;AC100)
&amp;IF(LEN(AD100)=0,"",","""&amp;AD$1&amp;""":"""&amp;AD100&amp;"""")
&amp;IF(LEN(AE100)=0,"",","""&amp;AE$1&amp;""":"&amp;AE100)
&amp;IF(LEN(AF100)=0,"",","""&amp;AF$1&amp;""":"&amp;AF100)&amp;"}")</f>
        <v>{"dy":15,"sl":0,"tp":"fe","vl":"Equip7202","cn":1,"pt":"GO","pr":40300}</v>
      </c>
      <c r="BJ100">
        <f ca="1">IF(VLOOKUP($BM100,[1]EquipTable!$1:$1048576,MATCH("업데이트순번",[1]EquipTable!$1:$1,0),0)&lt;=$BK$1,1,0)
*IF(MID(BM100,7,1)="4",0.1,1)</f>
        <v>0</v>
      </c>
      <c r="BK100">
        <f t="shared" ca="1" si="17"/>
        <v>0</v>
      </c>
      <c r="BL100">
        <f t="shared" ca="1" si="18"/>
        <v>0.77777777777777701</v>
      </c>
      <c r="BM100" t="str">
        <f ca="1">OFFSET([1]EquipTable!$A$1,ROW()-1,0)</f>
        <v>Equip6405</v>
      </c>
    </row>
    <row r="101" spans="1:65">
      <c r="A101">
        <v>15</v>
      </c>
      <c r="B101">
        <v>1</v>
      </c>
      <c r="C101">
        <f t="shared" si="12"/>
        <v>0</v>
      </c>
      <c r="D101">
        <f t="shared" ca="1" si="13"/>
        <v>0.26314085593829495</v>
      </c>
      <c r="E101">
        <f t="shared" ca="1" si="13"/>
        <v>0.23240342373605682</v>
      </c>
      <c r="F101">
        <f t="shared" ca="1" si="13"/>
        <v>1.9095982002582668E-3</v>
      </c>
      <c r="G101">
        <f t="shared" ca="1" si="19"/>
        <v>0.31878614211273248</v>
      </c>
      <c r="H101">
        <f t="shared" ca="1" si="19"/>
        <v>0.88284221520654083</v>
      </c>
      <c r="I101">
        <f t="shared" ca="1" si="19"/>
        <v>0.43479273317113531</v>
      </c>
      <c r="L101" t="str">
        <f ca="1">IF(LEN(J101)&lt;&gt;0,J101,VLOOKUP(D101+$B101,$BG:$BH,MATCH($BH$1,$BG$1:$BH$1,0),1))</f>
        <v>지정 장비</v>
      </c>
      <c r="M101" t="str">
        <f ca="1">IF(LEN(K101)&lt;&gt;0,
  IF(LEN($J101)=0,"두 칸 모두 입력",
  IF($J101="지정 장비",K101,INDEX($BR:$BR,MATCH(K101,$BS:$BS,0)))),
IF($L101="삭제","삭제",
IF($L101="지정 장비",VLOOKUP($E101,$BL:$BM,MATCH($BM$1,$BL$1:$BM$1,0),1),
IF(OR($L101="캐릭터 상자 일반등급",$L101="캐릭터 상자 영웅등급"),"삭제",
IF(OR($L101="지정 캐릭터",$L101="지정 캐릭터 PP",$L101="지정 캐릭터 LBP1",$L101="지정 캐릭터 LBP2",$L101="지정 캐릭터 LBP3"),
  IF(AND(OR($B101=7,$B101=8),$L101=OFFSET($L101,-1,0)),OFFSET(M101,-1,0),VLOOKUP($E101,$BQ:$BR,MATCH($BR$1,$BQ$1:$BR$1,0),1)),
IF(OR($L101="안 지정 캐릭터 영웅등급",$L101="안 지정 캐릭터 PP 일반등급",$L101="안 지정 캐릭터 PP 영웅등급"),
  IF(AND(OR($B101=7,$B101=8),$L101=OFFSET($L101,-1,0)),OFFSET(M101,-1,0),INT($E101*100000)),
"그외없음"))))))</f>
        <v>Equip2001</v>
      </c>
      <c r="N101">
        <f ca="1">IF($L101="삭제","삭제",
IF(OR($L101="지정 장비",$L101="캐릭터 상자 일반등급",$L101="캐릭터 상자 영웅등급",$L101="지정 캐릭터",$L101="지정 캐릭터 LBP1",$L101="지정 캐릭터 LBP2",$L101="지정 캐릭터 LBP3",$L101="안 지정 캐릭터 영웅등급"),1,
IF($L101="지정 캐릭터 PP",
  IF(AND(OR($B101=7,$B101=8),$L101=OFFSET($L101,-1,0)),OFFSET(N101,-1,0),
    VLOOKUP($L101,$AM:$AY,MATCH($AU$1,$AM$1:$AY$1,0),0)+INT($E101*(VLOOKUP($L101,$AM:$AY,MATCH($AV$1,$AM$1:$AY$1,0),0)-VLOOKUP($L101,$AM:$AY,MATCH($AU$1,$AM$1:$AY$1,0),0)))),
IF(OR($L101="안 지정 캐릭터 PP 일반등급",$L101="안 지정 캐릭터 PP 영웅등급"),
  IF(AND(OR($B101=7,$B101=8),$L101=OFFSET($L101,-1,0)),OFFSET(N101,-1,0),
    VLOOKUP($L101,$AM:$AY,MATCH($AU$1,$AM$1:$AY$1,0),0)+INT($E101*(VLOOKUP($L101,$AM:$AY,MATCH($AV$1,$AM$1:$AY$1,0),0)-VLOOKUP($L101,$AM:$AY,MATCH($AU$1,$AM$1:$AY$1,0),0)))),
"그외없음"))))</f>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
IF($L101="안 지정 캐릭터 영웅등급",
  IF(AND(OR($B101=7,$B101=8),$L101=OFFSET($L101,-1,0)),OFFSET(P101,-1,0),
    VLOOKUP($L101,$AM:$AZ,MATCH($AY$1,$AM$1:$AZ$1,0),0)+INT($H101*(VLOOKUP($L101,$AM:$AZ,MATCH($AZ$1,$AM$1:$AZ$1,0),0)-VLOOKUP($L101,$AM:$AZ,MATCH($AY$1,$AM$1:$AZ$1,0),0)))),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
    ROUNDDOWN(VLOOKUP($M101,[1]EquipTable!$1:$1048576,MATCH("표준 GO pr Min",[1]EquipTable!$1:$1,0),0)+INT($I101*(VLOOKUP($M101,[1]EquipTable!$1:$1048576,MATCH("표준 GO pr Max",[1]EquipTable!$1:$1,0),0)-VLOOKUP($M101,[1]EquipTable!$1:$1048576,MATCH("표준 GO pr Min",[1]EquipTable!$1:$1,0),0))),-2)),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
IF($L101="안 지정 캐릭터 영웅등급",
  IF(AND(OR($B101=7,$B101=8),$L101=OFFSET($L101,-1,0)),OFFSET(Q101,-1,0),
    VLOOKUP($L101,$AM:$AZ,MATCH($AW$1,$AM$1:$AZ$1,0),0)+INT($I101*(VLOOKUP($L101,$AM:$AZ,MATCH($AX$1,$AM$1:$AZ$1,0),0)-VLOOKUP($L101,$AM:$AZ,MATCH($AW$1,$AM$1:$AZ$1,0),0)))),
IF($L101="지정 캐릭터 PP",
  IF(AND(OR($B101=7,$B101=8),$L101=OFFSET($L101,-1,0)),OFFSET(Q101,-1,0),
    INT($N101*(VLOOKUP($L101,$AM:$AZ,MATCH($AX$1,$AM$1:$AZ$1,0),0)+$I101*(VLOOKUP($L101,$AM:$AZ,MATCH($AY$1,$AM$1:$AZ$1,0),0)-VLOOKUP($L101,$AM:$AZ,MATCH($AX$1,$AM$1:$AZ$1,0),0))))),
IF(OR($L101="안 지정 캐릭터 PP 일반등급",$L101="안 지정 캐릭터 PP 영웅등급"),
  IF(AND(OR($B101=7,$B101=8),$L101=OFFSET($L101,-1,0)),OFFSET(Q101,-1,0),
    $N101*VLOOKUP($L101,$AM:$AZ,MATCH($AW$1,$AM$1:$AZ$1,0),0)),
"그외없음")))))))</f>
        <v>4300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15"/>
        <v>0</v>
      </c>
      <c r="T101" t="s">
        <v>93</v>
      </c>
      <c r="U101" t="s">
        <v>113</v>
      </c>
      <c r="V101">
        <v>1</v>
      </c>
      <c r="W101" t="s">
        <v>145</v>
      </c>
      <c r="Y101">
        <v>4000</v>
      </c>
      <c r="Z101" t="str">
        <f ca="1">IF(ISBLANK(AA101),"",
VLOOKUP(AA101,OFFSET(INDIRECT("$A:$B"),0,MATCH(AA$1&amp;"_Verify",INDIRECT("$1:$1"),0)-1),2,0)
)</f>
        <v>fe</v>
      </c>
      <c r="AA101" t="s">
        <v>93</v>
      </c>
      <c r="AB101" t="s">
        <v>113</v>
      </c>
      <c r="AC101">
        <v>1</v>
      </c>
      <c r="AD101" t="s">
        <v>145</v>
      </c>
      <c r="AF101">
        <v>4000</v>
      </c>
      <c r="AG101" t="str">
        <f>IF(ISBLANK($AA101),"",
IF(AND($B101&gt;=VLOOKUP($AA101,$AM:$AP,3,0),$B101&lt;=VLOOKUP($AA101,$AM:$AP,4,0)),"","슬롯타입이상"))</f>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반원 단검</v>
      </c>
      <c r="AI101">
        <v>1</v>
      </c>
      <c r="AJ10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v>
      </c>
      <c r="AK101" t="str">
        <f ca="1">IF(AI101&lt;&gt;1,"",
"{"""&amp;A$1&amp;""":"&amp;A101
&amp;","""&amp;B$1&amp;""":"&amp;B101
&amp;IF(LEN(Z101)=0,"",","""&amp;Z$1&amp;""":"""&amp;Z101&amp;"""")
&amp;IF(LEN(AB101)=0,"",","""&amp;AB$1&amp;""":"""&amp;AB101&amp;"""")
&amp;IF(LEN(AC101)=0,"",","""&amp;AC$1&amp;""":"&amp;AC101)
&amp;IF(LEN(AD101)=0,"",","""&amp;AD$1&amp;""":"""&amp;AD101&amp;"""")
&amp;IF(LEN(AE101)=0,"",","""&amp;AE$1&amp;""":"&amp;AE101)
&amp;IF(LEN(AF101)=0,"",","""&amp;AF$1&amp;""":"&amp;AF101)&amp;"}")</f>
        <v>{"dy":15,"sl":1,"tp":"fe","vl":"Equip1002","cn":1,"pt":"GO","pr":4000}</v>
      </c>
      <c r="BJ101">
        <f ca="1">IF(VLOOKUP($BM101,[1]EquipTable!$1:$1048576,MATCH("업데이트순번",[1]EquipTable!$1:$1,0),0)&lt;=$BK$1,1,0)
*IF(MID(BM101,7,1)="4",0.1,1)</f>
        <v>1</v>
      </c>
      <c r="BK101">
        <f t="shared" ca="1" si="17"/>
        <v>1.3550135501355014E-2</v>
      </c>
      <c r="BL101">
        <f t="shared" ca="1" si="18"/>
        <v>0.77777777777777701</v>
      </c>
      <c r="BM101" t="str">
        <f ca="1">OFFSET([1]EquipTable!$A$1,ROW()-1,0)</f>
        <v>Equip7001</v>
      </c>
    </row>
    <row r="102" spans="1:65">
      <c r="A102">
        <v>15</v>
      </c>
      <c r="B102">
        <v>2</v>
      </c>
      <c r="C102">
        <f t="shared" si="12"/>
        <v>0</v>
      </c>
      <c r="D102">
        <f t="shared" ca="1" si="13"/>
        <v>0.83194138043472055</v>
      </c>
      <c r="E102">
        <f t="shared" ca="1" si="13"/>
        <v>0.63456730299552855</v>
      </c>
      <c r="F102">
        <f t="shared" ca="1" si="13"/>
        <v>0.11430149856796046</v>
      </c>
      <c r="G102">
        <f t="shared" ca="1" si="19"/>
        <v>0.57478778147449183</v>
      </c>
      <c r="H102">
        <f t="shared" ca="1" si="19"/>
        <v>4.4525585475527985E-2</v>
      </c>
      <c r="I102">
        <f t="shared" ca="1" si="19"/>
        <v>0.20907238001104644</v>
      </c>
      <c r="L102" t="str">
        <f ca="1">IF(LEN(J102)&lt;&gt;0,J102,VLOOKUP(D102+$B102,$BG:$BH,MATCH($BH$1,$BG$1:$BH$1,0),1))</f>
        <v>안 지정 캐릭터 PP 영웅등급</v>
      </c>
      <c r="M102">
        <f ca="1">IF(LEN(K102)&lt;&gt;0,
  IF(LEN($J102)=0,"두 칸 모두 입력",
  IF($J102="지정 장비",K102,INDEX($BR:$BR,MATCH(K102,$BS:$BS,0)))),
IF($L102="삭제","삭제",
IF($L102="지정 장비",VLOOKUP($E102,$BL:$BM,MATCH($BM$1,$BL$1:$BM$1,0),1),
IF(OR($L102="캐릭터 상자 일반등급",$L102="캐릭터 상자 영웅등급"),"삭제",
IF(OR($L102="지정 캐릭터",$L102="지정 캐릭터 PP",$L102="지정 캐릭터 LBP1",$L102="지정 캐릭터 LBP2",$L102="지정 캐릭터 LBP3"),
  IF(AND(OR($B102=7,$B102=8),$L102=OFFSET($L102,-1,0)),OFFSET(M102,-1,0),VLOOKUP($E102,$BQ:$BR,MATCH($BR$1,$BQ$1:$BR$1,0),1)),
IF(OR($L102="안 지정 캐릭터 영웅등급",$L102="안 지정 캐릭터 PP 일반등급",$L102="안 지정 캐릭터 PP 영웅등급"),
  IF(AND(OR($B102=7,$B102=8),$L102=OFFSET($L102,-1,0)),OFFSET(M102,-1,0),INT($E102*100000)),
"그외없음"))))))</f>
        <v>63456</v>
      </c>
      <c r="N102">
        <f ca="1">IF($L102="삭제","삭제",
IF(OR($L102="지정 장비",$L102="캐릭터 상자 일반등급",$L102="캐릭터 상자 영웅등급",$L102="지정 캐릭터",$L102="지정 캐릭터 LBP1",$L102="지정 캐릭터 LBP2",$L102="지정 캐릭터 LBP3",$L102="안 지정 캐릭터 영웅등급"),1,
IF($L102="지정 캐릭터 PP",
  IF(AND(OR($B102=7,$B102=8),$L102=OFFSET($L102,-1,0)),OFFSET(N102,-1,0),
    VLOOKUP($L102,$AM:$AY,MATCH($AU$1,$AM$1:$AY$1,0),0)+INT($E102*(VLOOKUP($L102,$AM:$AY,MATCH($AV$1,$AM$1:$AY$1,0),0)-VLOOKUP($L102,$AM:$AY,MATCH($AU$1,$AM$1:$AY$1,0),0)))),
IF(OR($L102="안 지정 캐릭터 PP 일반등급",$L102="안 지정 캐릭터 PP 영웅등급"),
  IF(AND(OR($B102=7,$B102=8),$L102=OFFSET($L102,-1,0)),OFFSET(N102,-1,0),
    VLOOKUP($L102,$AM:$AY,MATCH($AU$1,$AM$1:$AY$1,0),0)+INT($E102*(VLOOKUP($L102,$AM:$AY,MATCH($AV$1,$AM$1:$AY$1,0),0)-VLOOKUP($L102,$AM:$AY,MATCH($AU$1,$AM$1:$AY$1,0),0)))),
"그외없음"))))</f>
        <v>21</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
IF($L102="안 지정 캐릭터 영웅등급",
  IF(AND(OR($B102=7,$B102=8),$L102=OFFSET($L102,-1,0)),OFFSET(P102,-1,0),
    VLOOKUP($L102,$AM:$AZ,MATCH($AY$1,$AM$1:$AZ$1,0),0)+INT($H102*(VLOOKUP($L102,$AM:$AZ,MATCH($AZ$1,$AM$1:$AZ$1,0),0)-VLOOKUP($L102,$AM:$AZ,MATCH($AY$1,$AM$1:$AZ$1,0),0)))),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
    ROUNDDOWN(VLOOKUP($M102,[1]EquipTable!$1:$1048576,MATCH("표준 GO pr Min",[1]EquipTable!$1:$1,0),0)+INT($I102*(VLOOKUP($M102,[1]EquipTable!$1:$1048576,MATCH("표준 GO pr Max",[1]EquipTable!$1:$1,0),0)-VLOOKUP($M102,[1]EquipTable!$1:$1048576,MATCH("표준 GO pr Min",[1]EquipTable!$1:$1,0),0))),-2)),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
IF($L102="안 지정 캐릭터 영웅등급",
  IF(AND(OR($B102=7,$B102=8),$L102=OFFSET($L102,-1,0)),OFFSET(Q102,-1,0),
    VLOOKUP($L102,$AM:$AZ,MATCH($AW$1,$AM$1:$AZ$1,0),0)+INT($I102*(VLOOKUP($L102,$AM:$AZ,MATCH($AX$1,$AM$1:$AZ$1,0),0)-VLOOKUP($L102,$AM:$AZ,MATCH($AW$1,$AM$1:$AZ$1,0),0)))),
IF($L102="지정 캐릭터 PP",
  IF(AND(OR($B102=7,$B102=8),$L102=OFFSET($L102,-1,0)),OFFSET(Q102,-1,0),
    INT($N102*(VLOOKUP($L102,$AM:$AZ,MATCH($AX$1,$AM$1:$AZ$1,0),0)+$I102*(VLOOKUP($L102,$AM:$AZ,MATCH($AY$1,$AM$1:$AZ$1,0),0)-VLOOKUP($L102,$AM:$AZ,MATCH($AX$1,$AM$1:$AZ$1,0),0))))),
IF(OR($L102="안 지정 캐릭터 PP 일반등급",$L102="안 지정 캐릭터 PP 영웅등급"),
  IF(AND(OR($B102=7,$B102=8),$L102=OFFSET($L102,-1,0)),OFFSET(Q102,-1,0),
    $N102*VLOOKUP($L102,$AM:$AZ,MATCH($AW$1,$AM$1:$AZ$1,0),0)),
"그외없음")))))))</f>
        <v>2100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15"/>
        <v>0</v>
      </c>
      <c r="T102" t="s">
        <v>102</v>
      </c>
      <c r="U102">
        <v>75390</v>
      </c>
      <c r="V102">
        <v>22</v>
      </c>
      <c r="W102" t="s">
        <v>145</v>
      </c>
      <c r="Y102">
        <v>2200</v>
      </c>
      <c r="Z102" t="str">
        <f ca="1">IF(ISBLANK(AA102),"",
VLOOKUP(AA102,OFFSET(INDIRECT("$A:$B"),0,MATCH(AA$1&amp;"_Verify",INDIRECT("$1:$1"),0)-1),2,0)
)</f>
        <v>uph</v>
      </c>
      <c r="AA102" t="s">
        <v>102</v>
      </c>
      <c r="AB102">
        <v>75390</v>
      </c>
      <c r="AC102">
        <v>22</v>
      </c>
      <c r="AD102" t="s">
        <v>145</v>
      </c>
      <c r="AF102">
        <v>2200</v>
      </c>
      <c r="AG102" t="str">
        <f>IF(ISBLANK($AA102),"",
IF(AND($B102&gt;=VLOOKUP($AA102,$AM:$AP,3,0),$B102&lt;=VLOOKUP($AA102,$AM:$AP,4,0)),"","슬롯타입이상"))</f>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v>
      </c>
      <c r="AK102" t="str">
        <f ca="1">IF(AI102&lt;&gt;1,"",
"{"""&amp;A$1&amp;""":"&amp;A102
&amp;","""&amp;B$1&amp;""":"&amp;B102
&amp;IF(LEN(Z102)=0,"",","""&amp;Z$1&amp;""":"""&amp;Z102&amp;"""")
&amp;IF(LEN(AB102)=0,"",","""&amp;AB$1&amp;""":"""&amp;AB102&amp;"""")
&amp;IF(LEN(AC102)=0,"",","""&amp;AC$1&amp;""":"&amp;AC102)
&amp;IF(LEN(AD102)=0,"",","""&amp;AD$1&amp;""":"""&amp;AD102&amp;"""")
&amp;IF(LEN(AE102)=0,"",","""&amp;AE$1&amp;""":"&amp;AE102)
&amp;IF(LEN(AF102)=0,"",","""&amp;AF$1&amp;""":"&amp;AF102)&amp;"}")</f>
        <v>{"dy":15,"sl":2,"tp":"uph","vl":"75390","cn":22,"pt":"GO","pr":2200}</v>
      </c>
      <c r="BJ102">
        <f ca="1">IF(VLOOKUP($BM102,[1]EquipTable!$1:$1048576,MATCH("업데이트순번",[1]EquipTable!$1:$1,0),0)&lt;=$BK$1,1,0)
*IF(MID(BM102,7,1)="4",0.1,1)</f>
        <v>1</v>
      </c>
      <c r="BK102">
        <f t="shared" ca="1" si="17"/>
        <v>1.3550135501355014E-2</v>
      </c>
      <c r="BL102">
        <f t="shared" ca="1" si="18"/>
        <v>0.79132791327913199</v>
      </c>
      <c r="BM102" t="str">
        <f ca="1">OFFSET([1]EquipTable!$A$1,ROW()-1,0)</f>
        <v>Equip7002</v>
      </c>
    </row>
    <row r="103" spans="1:65">
      <c r="A103">
        <v>15</v>
      </c>
      <c r="B103">
        <v>3</v>
      </c>
      <c r="C103">
        <f t="shared" si="12"/>
        <v>0</v>
      </c>
      <c r="D103">
        <f t="shared" ca="1" si="13"/>
        <v>0.10926322121906018</v>
      </c>
      <c r="E103">
        <f t="shared" ca="1" si="13"/>
        <v>0.51938830294954508</v>
      </c>
      <c r="F103">
        <f t="shared" ca="1" si="13"/>
        <v>0.11953454896032789</v>
      </c>
      <c r="G103">
        <f t="shared" ca="1" si="19"/>
        <v>0.37515708933393921</v>
      </c>
      <c r="H103">
        <f t="shared" ca="1" si="19"/>
        <v>0.43210106121412206</v>
      </c>
      <c r="I103">
        <f t="shared" ca="1" si="19"/>
        <v>0.85912348392431315</v>
      </c>
      <c r="L103" t="str">
        <f ca="1">IF(LEN(J103)&lt;&gt;0,J103,VLOOKUP(D103+$B103,$BG:$BH,MATCH($BH$1,$BG$1:$BH$1,0),1))</f>
        <v>안 지정 캐릭터 PP 영웅등급</v>
      </c>
      <c r="M103">
        <f ca="1">IF(LEN(K103)&lt;&gt;0,
  IF(LEN($J103)=0,"두 칸 모두 입력",
  IF($J103="지정 장비",K103,INDEX($BR:$BR,MATCH(K103,$BS:$BS,0)))),
IF($L103="삭제","삭제",
IF($L103="지정 장비",VLOOKUP($E103,$BL:$BM,MATCH($BM$1,$BL$1:$BM$1,0),1),
IF(OR($L103="캐릭터 상자 일반등급",$L103="캐릭터 상자 영웅등급"),"삭제",
IF(OR($L103="지정 캐릭터",$L103="지정 캐릭터 PP",$L103="지정 캐릭터 LBP1",$L103="지정 캐릭터 LBP2",$L103="지정 캐릭터 LBP3"),
  IF(AND(OR($B103=7,$B103=8),$L103=OFFSET($L103,-1,0)),OFFSET(M103,-1,0),VLOOKUP($E103,$BQ:$BR,MATCH($BR$1,$BQ$1:$BR$1,0),1)),
IF(OR($L103="안 지정 캐릭터 영웅등급",$L103="안 지정 캐릭터 PP 일반등급",$L103="안 지정 캐릭터 PP 영웅등급"),
  IF(AND(OR($B103=7,$B103=8),$L103=OFFSET($L103,-1,0)),OFFSET(M103,-1,0),INT($E103*100000)),
"그외없음"))))))</f>
        <v>51938</v>
      </c>
      <c r="N103">
        <f ca="1">IF($L103="삭제","삭제",
IF(OR($L103="지정 장비",$L103="캐릭터 상자 일반등급",$L103="캐릭터 상자 영웅등급",$L103="지정 캐릭터",$L103="지정 캐릭터 LBP1",$L103="지정 캐릭터 LBP2",$L103="지정 캐릭터 LBP3",$L103="안 지정 캐릭터 영웅등급"),1,
IF($L103="지정 캐릭터 PP",
  IF(AND(OR($B103=7,$B103=8),$L103=OFFSET($L103,-1,0)),OFFSET(N103,-1,0),
    VLOOKUP($L103,$AM:$AY,MATCH($AU$1,$AM$1:$AY$1,0),0)+INT($E103*(VLOOKUP($L103,$AM:$AY,MATCH($AV$1,$AM$1:$AY$1,0),0)-VLOOKUP($L103,$AM:$AY,MATCH($AU$1,$AM$1:$AY$1,0),0)))),
IF(OR($L103="안 지정 캐릭터 PP 일반등급",$L103="안 지정 캐릭터 PP 영웅등급"),
  IF(AND(OR($B103=7,$B103=8),$L103=OFFSET($L103,-1,0)),OFFSET(N103,-1,0),
    VLOOKUP($L103,$AM:$AY,MATCH($AU$1,$AM$1:$AY$1,0),0)+INT($E103*(VLOOKUP($L103,$AM:$AY,MATCH($AV$1,$AM$1:$AY$1,0),0)-VLOOKUP($L103,$AM:$AY,MATCH($AU$1,$AM$1:$AY$1,0),0)))),
"그외없음"))))</f>
        <v>20</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
IF($L103="안 지정 캐릭터 영웅등급",
  IF(AND(OR($B103=7,$B103=8),$L103=OFFSET($L103,-1,0)),OFFSET(P103,-1,0),
    VLOOKUP($L103,$AM:$AZ,MATCH($AY$1,$AM$1:$AZ$1,0),0)+INT($H103*(VLOOKUP($L103,$AM:$AZ,MATCH($AZ$1,$AM$1:$AZ$1,0),0)-VLOOKUP($L103,$AM:$AZ,MATCH($AY$1,$AM$1:$AZ$1,0),0)))),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
    ROUNDDOWN(VLOOKUP($M103,[1]EquipTable!$1:$1048576,MATCH("표준 GO pr Min",[1]EquipTable!$1:$1,0),0)+INT($I103*(VLOOKUP($M103,[1]EquipTable!$1:$1048576,MATCH("표준 GO pr Max",[1]EquipTable!$1:$1,0),0)-VLOOKUP($M103,[1]EquipTable!$1:$1048576,MATCH("표준 GO pr Min",[1]EquipTable!$1:$1,0),0))),-2)),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
IF($L103="안 지정 캐릭터 영웅등급",
  IF(AND(OR($B103=7,$B103=8),$L103=OFFSET($L103,-1,0)),OFFSET(Q103,-1,0),
    VLOOKUP($L103,$AM:$AZ,MATCH($AW$1,$AM$1:$AZ$1,0),0)+INT($I103*(VLOOKUP($L103,$AM:$AZ,MATCH($AX$1,$AM$1:$AZ$1,0),0)-VLOOKUP($L103,$AM:$AZ,MATCH($AW$1,$AM$1:$AZ$1,0),0)))),
IF($L103="지정 캐릭터 PP",
  IF(AND(OR($B103=7,$B103=8),$L103=OFFSET($L103,-1,0)),OFFSET(Q103,-1,0),
    INT($N103*(VLOOKUP($L103,$AM:$AZ,MATCH($AX$1,$AM$1:$AZ$1,0),0)+$I103*(VLOOKUP($L103,$AM:$AZ,MATCH($AY$1,$AM$1:$AZ$1,0),0)-VLOOKUP($L103,$AM:$AZ,MATCH($AX$1,$AM$1:$AZ$1,0),0))))),
IF(OR($L103="안 지정 캐릭터 PP 일반등급",$L103="안 지정 캐릭터 PP 영웅등급"),
  IF(AND(OR($B103=7,$B103=8),$L103=OFFSET($L103,-1,0)),OFFSET(Q103,-1,0),
    $N103*VLOOKUP($L103,$AM:$AZ,MATCH($AW$1,$AM$1:$AZ$1,0),0)),
"그외없음")))))))</f>
        <v>2000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15"/>
        <v>0</v>
      </c>
      <c r="T103" t="s">
        <v>102</v>
      </c>
      <c r="U103">
        <v>2191</v>
      </c>
      <c r="V103">
        <v>15</v>
      </c>
      <c r="W103" t="s">
        <v>145</v>
      </c>
      <c r="Y103">
        <v>1500</v>
      </c>
      <c r="Z103" t="str">
        <f ca="1">IF(ISBLANK(AA103),"",
VLOOKUP(AA103,OFFSET(INDIRECT("$A:$B"),0,MATCH(AA$1&amp;"_Verify",INDIRECT("$1:$1"),0)-1),2,0)
)</f>
        <v>uph</v>
      </c>
      <c r="AA103" t="s">
        <v>102</v>
      </c>
      <c r="AB103">
        <v>2191</v>
      </c>
      <c r="AC103">
        <v>15</v>
      </c>
      <c r="AD103" t="s">
        <v>145</v>
      </c>
      <c r="AF103">
        <v>1500</v>
      </c>
      <c r="AG103" t="str">
        <f>IF(ISBLANK($AA103),"",
IF(AND($B103&gt;=VLOOKUP($AA103,$AM:$AP,3,0),$B103&lt;=VLOOKUP($AA103,$AM:$AP,4,0)),"","슬롯타입이상"))</f>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v>
      </c>
      <c r="AK103" t="str">
        <f ca="1">IF(AI103&lt;&gt;1,"",
"{"""&amp;A$1&amp;""":"&amp;A103
&amp;","""&amp;B$1&amp;""":"&amp;B103
&amp;IF(LEN(Z103)=0,"",","""&amp;Z$1&amp;""":"""&amp;Z103&amp;"""")
&amp;IF(LEN(AB103)=0,"",","""&amp;AB$1&amp;""":"""&amp;AB103&amp;"""")
&amp;IF(LEN(AC103)=0,"",","""&amp;AC$1&amp;""":"&amp;AC103)
&amp;IF(LEN(AD103)=0,"",","""&amp;AD$1&amp;""":"""&amp;AD103&amp;"""")
&amp;IF(LEN(AE103)=0,"",","""&amp;AE$1&amp;""":"&amp;AE103)
&amp;IF(LEN(AF103)=0,"",","""&amp;AF$1&amp;""":"&amp;AF103)&amp;"}")</f>
        <v>{"dy":15,"sl":3,"tp":"uph","vl":"2191","cn":15,"pt":"GO","pr":1500}</v>
      </c>
      <c r="BJ103">
        <f ca="1">IF(VLOOKUP($BM103,[1]EquipTable!$1:$1048576,MATCH("업데이트순번",[1]EquipTable!$1:$1,0),0)&lt;=$BK$1,1,0)
*IF(MID(BM103,7,1)="4",0.1,1)</f>
        <v>1</v>
      </c>
      <c r="BK103">
        <f t="shared" ca="1" si="17"/>
        <v>1.3550135501355014E-2</v>
      </c>
      <c r="BL103">
        <f t="shared" ca="1" si="18"/>
        <v>0.80487804878048697</v>
      </c>
      <c r="BM103" t="str">
        <f ca="1">OFFSET([1]EquipTable!$A$1,ROW()-1,0)</f>
        <v>Equip7101</v>
      </c>
    </row>
    <row r="104" spans="1:65">
      <c r="A104">
        <v>15</v>
      </c>
      <c r="B104">
        <v>4</v>
      </c>
      <c r="C104">
        <f t="shared" si="12"/>
        <v>0</v>
      </c>
      <c r="D104">
        <f t="shared" ca="1" si="13"/>
        <v>7.057296189447948E-3</v>
      </c>
      <c r="E104">
        <f t="shared" ca="1" si="13"/>
        <v>0.71619421339102762</v>
      </c>
      <c r="F104">
        <f t="shared" ca="1" si="13"/>
        <v>0.42817109782547758</v>
      </c>
      <c r="G104">
        <f t="shared" ca="1" si="19"/>
        <v>5.2259382091784823E-2</v>
      </c>
      <c r="H104">
        <f t="shared" ca="1" si="19"/>
        <v>0.47281440967036714</v>
      </c>
      <c r="I104">
        <f t="shared" ca="1" si="19"/>
        <v>0.41057281159246661</v>
      </c>
      <c r="L104" t="str">
        <f ca="1">IF(LEN(J104)&lt;&gt;0,J104,VLOOKUP(D104+$B104,$BG:$BH,MATCH($BH$1,$BG$1:$BH$1,0),1))</f>
        <v>안 지정 캐릭터 PP 일반등급</v>
      </c>
      <c r="M104">
        <f ca="1">IF(LEN(K104)&lt;&gt;0,
  IF(LEN($J104)=0,"두 칸 모두 입력",
  IF($J104="지정 장비",K104,INDEX($BR:$BR,MATCH(K104,$BS:$BS,0)))),
IF($L104="삭제","삭제",
IF($L104="지정 장비",VLOOKUP($E104,$BL:$BM,MATCH($BM$1,$BL$1:$BM$1,0),1),
IF(OR($L104="캐릭터 상자 일반등급",$L104="캐릭터 상자 영웅등급"),"삭제",
IF(OR($L104="지정 캐릭터",$L104="지정 캐릭터 PP",$L104="지정 캐릭터 LBP1",$L104="지정 캐릭터 LBP2",$L104="지정 캐릭터 LBP3"),
  IF(AND(OR($B104=7,$B104=8),$L104=OFFSET($L104,-1,0)),OFFSET(M104,-1,0),VLOOKUP($E104,$BQ:$BR,MATCH($BR$1,$BQ$1:$BR$1,0),1)),
IF(OR($L104="안 지정 캐릭터 영웅등급",$L104="안 지정 캐릭터 PP 일반등급",$L104="안 지정 캐릭터 PP 영웅등급"),
  IF(AND(OR($B104=7,$B104=8),$L104=OFFSET($L104,-1,0)),OFFSET(M104,-1,0),INT($E104*100000)),
"그외없음"))))))</f>
        <v>71619</v>
      </c>
      <c r="N104">
        <f ca="1">IF($L104="삭제","삭제",
IF(OR($L104="지정 장비",$L104="캐릭터 상자 일반등급",$L104="캐릭터 상자 영웅등급",$L104="지정 캐릭터",$L104="지정 캐릭터 LBP1",$L104="지정 캐릭터 LBP2",$L104="지정 캐릭터 LBP3",$L104="안 지정 캐릭터 영웅등급"),1,
IF($L104="지정 캐릭터 PP",
  IF(AND(OR($B104=7,$B104=8),$L104=OFFSET($L104,-1,0)),OFFSET(N104,-1,0),
    VLOOKUP($L104,$AM:$AY,MATCH($AU$1,$AM$1:$AY$1,0),0)+INT($E104*(VLOOKUP($L104,$AM:$AY,MATCH($AV$1,$AM$1:$AY$1,0),0)-VLOOKUP($L104,$AM:$AY,MATCH($AU$1,$AM$1:$AY$1,0),0)))),
IF(OR($L104="안 지정 캐릭터 PP 일반등급",$L104="안 지정 캐릭터 PP 영웅등급"),
  IF(AND(OR($B104=7,$B104=8),$L104=OFFSET($L104,-1,0)),OFFSET(N104,-1,0),
    VLOOKUP($L104,$AM:$AY,MATCH($AU$1,$AM$1:$AY$1,0),0)+INT($E104*(VLOOKUP($L104,$AM:$AY,MATCH($AV$1,$AM$1:$AY$1,0),0)-VLOOKUP($L104,$AM:$AY,MATCH($AU$1,$AM$1:$AY$1,0),0)))),
"그외없음"))))</f>
        <v>22</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
IF($L104="안 지정 캐릭터 영웅등급",
  IF(AND(OR($B104=7,$B104=8),$L104=OFFSET($L104,-1,0)),OFFSET(P104,-1,0),
    VLOOKUP($L104,$AM:$AZ,MATCH($AY$1,$AM$1:$AZ$1,0),0)+INT($H104*(VLOOKUP($L104,$AM:$AZ,MATCH($AZ$1,$AM$1:$AZ$1,0),0)-VLOOKUP($L104,$AM:$AZ,MATCH($AY$1,$AM$1:$AZ$1,0),0)))),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
    ROUNDDOWN(VLOOKUP($M104,[1]EquipTable!$1:$1048576,MATCH("표준 GO pr Min",[1]EquipTable!$1:$1,0),0)+INT($I104*(VLOOKUP($M104,[1]EquipTable!$1:$1048576,MATCH("표준 GO pr Max",[1]EquipTable!$1:$1,0),0)-VLOOKUP($M104,[1]EquipTable!$1:$1048576,MATCH("표준 GO pr Min",[1]EquipTable!$1:$1,0),0))),-2)),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
IF($L104="안 지정 캐릭터 영웅등급",
  IF(AND(OR($B104=7,$B104=8),$L104=OFFSET($L104,-1,0)),OFFSET(Q104,-1,0),
    VLOOKUP($L104,$AM:$AZ,MATCH($AW$1,$AM$1:$AZ$1,0),0)+INT($I104*(VLOOKUP($L104,$AM:$AZ,MATCH($AX$1,$AM$1:$AZ$1,0),0)-VLOOKUP($L104,$AM:$AZ,MATCH($AW$1,$AM$1:$AZ$1,0),0)))),
IF($L104="지정 캐릭터 PP",
  IF(AND(OR($B104=7,$B104=8),$L104=OFFSET($L104,-1,0)),OFFSET(Q104,-1,0),
    INT($N104*(VLOOKUP($L104,$AM:$AZ,MATCH($AX$1,$AM$1:$AZ$1,0),0)+$I104*(VLOOKUP($L104,$AM:$AZ,MATCH($AY$1,$AM$1:$AZ$1,0),0)-VLOOKUP($L104,$AM:$AZ,MATCH($AX$1,$AM$1:$AZ$1,0),0))))),
IF(OR($L104="안 지정 캐릭터 PP 일반등급",$L104="안 지정 캐릭터 PP 영웅등급"),
  IF(AND(OR($B104=7,$B104=8),$L104=OFFSET($L104,-1,0)),OFFSET(Q104,-1,0),
    $N104*VLOOKUP($L104,$AM:$AZ,MATCH($AW$1,$AM$1:$AZ$1,0),0)),
"그외없음")))))))</f>
        <v>2200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15"/>
        <v>0</v>
      </c>
      <c r="T104" t="s">
        <v>103</v>
      </c>
      <c r="U104">
        <v>35470</v>
      </c>
      <c r="V104">
        <v>18</v>
      </c>
      <c r="W104" t="s">
        <v>145</v>
      </c>
      <c r="Y104">
        <v>1800</v>
      </c>
      <c r="Z104" t="str">
        <f ca="1">IF(ISBLANK(AA104),"",
VLOOKUP(AA104,OFFSET(INDIRECT("$A:$B"),0,MATCH(AA$1&amp;"_Verify",INDIRECT("$1:$1"),0)-1),2,0)
)</f>
        <v>upn</v>
      </c>
      <c r="AA104" t="s">
        <v>103</v>
      </c>
      <c r="AB104">
        <v>35470</v>
      </c>
      <c r="AC104">
        <v>18</v>
      </c>
      <c r="AD104" t="s">
        <v>145</v>
      </c>
      <c r="AF104">
        <v>1800</v>
      </c>
      <c r="AG104" t="str">
        <f>IF(ISBLANK($AA104),"",
IF(AND($B104&gt;=VLOOKUP($AA104,$AM:$AP,3,0),$B104&lt;=VLOOKUP($AA104,$AM:$AP,4,0)),"","슬롯타입이상"))</f>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v>
      </c>
      <c r="AK104" t="str">
        <f ca="1">IF(AI104&lt;&gt;1,"",
"{"""&amp;A$1&amp;""":"&amp;A104
&amp;","""&amp;B$1&amp;""":"&amp;B104
&amp;IF(LEN(Z104)=0,"",","""&amp;Z$1&amp;""":"""&amp;Z104&amp;"""")
&amp;IF(LEN(AB104)=0,"",","""&amp;AB$1&amp;""":"""&amp;AB104&amp;"""")
&amp;IF(LEN(AC104)=0,"",","""&amp;AC$1&amp;""":"&amp;AC104)
&amp;IF(LEN(AD104)=0,"",","""&amp;AD$1&amp;""":"""&amp;AD104&amp;"""")
&amp;IF(LEN(AE104)=0,"",","""&amp;AE$1&amp;""":"&amp;AE104)
&amp;IF(LEN(AF104)=0,"",","""&amp;AF$1&amp;""":"&amp;AF104)&amp;"}")</f>
        <v>{"dy":15,"sl":4,"tp":"upn","vl":"35470","cn":18,"pt":"GO","pr":1800}</v>
      </c>
      <c r="BJ104">
        <f ca="1">IF(VLOOKUP($BM104,[1]EquipTable!$1:$1048576,MATCH("업데이트순번",[1]EquipTable!$1:$1,0),0)&lt;=$BK$1,1,0)
*IF(MID(BM104,7,1)="4",0.1,1)</f>
        <v>1</v>
      </c>
      <c r="BK104">
        <f t="shared" ca="1" si="17"/>
        <v>1.3550135501355014E-2</v>
      </c>
      <c r="BL104">
        <f t="shared" ca="1" si="18"/>
        <v>0.81842818428184194</v>
      </c>
      <c r="BM104" t="str">
        <f ca="1">OFFSET([1]EquipTable!$A$1,ROW()-1,0)</f>
        <v>Equip7102</v>
      </c>
    </row>
    <row r="105" spans="1:65">
      <c r="A105">
        <v>15</v>
      </c>
      <c r="B105">
        <v>5</v>
      </c>
      <c r="C105">
        <f t="shared" si="12"/>
        <v>0</v>
      </c>
      <c r="D105">
        <f t="shared" ca="1" si="13"/>
        <v>0.65897162854936431</v>
      </c>
      <c r="E105">
        <f t="shared" ca="1" si="13"/>
        <v>0.65955015160229591</v>
      </c>
      <c r="F105">
        <f t="shared" ca="1" si="13"/>
        <v>0.24091696727909007</v>
      </c>
      <c r="G105">
        <f t="shared" ca="1" si="19"/>
        <v>0.90774931599958308</v>
      </c>
      <c r="H105">
        <f t="shared" ca="1" si="19"/>
        <v>0.2180928408052345</v>
      </c>
      <c r="I105">
        <f t="shared" ca="1" si="19"/>
        <v>0.18991481834574064</v>
      </c>
      <c r="L105" t="str">
        <f ca="1">IF(LEN(J105)&lt;&gt;0,J105,VLOOKUP(D105+$B105,$BG:$BH,MATCH($BH$1,$BG$1:$BH$1,0),1))</f>
        <v>삭제</v>
      </c>
      <c r="M105" t="str">
        <f ca="1">IF(LEN(K105)&lt;&gt;0,
  IF(LEN($J105)=0,"두 칸 모두 입력",
  IF($J105="지정 장비",K105,INDEX($BR:$BR,MATCH(K105,$BS:$BS,0)))),
IF($L105="삭제","삭제",
IF($L105="지정 장비",VLOOKUP($E105,$BL:$BM,MATCH($BM$1,$BL$1:$BM$1,0),1),
IF(OR($L105="캐릭터 상자 일반등급",$L105="캐릭터 상자 영웅등급"),"삭제",
IF(OR($L105="지정 캐릭터",$L105="지정 캐릭터 PP",$L105="지정 캐릭터 LBP1",$L105="지정 캐릭터 LBP2",$L105="지정 캐릭터 LBP3"),
  IF(AND(OR($B105=7,$B105=8),$L105=OFFSET($L105,-1,0)),OFFSET(M105,-1,0),VLOOKUP($E105,$BQ:$BR,MATCH($BR$1,$BQ$1:$BR$1,0),1)),
IF(OR($L105="안 지정 캐릭터 영웅등급",$L105="안 지정 캐릭터 PP 일반등급",$L105="안 지정 캐릭터 PP 영웅등급"),
  IF(AND(OR($B105=7,$B105=8),$L105=OFFSET($L105,-1,0)),OFFSET(M105,-1,0),INT($E105*100000)),
"그외없음"))))))</f>
        <v>삭제</v>
      </c>
      <c r="N105" t="str">
        <f ca="1">IF($L105="삭제","삭제",
IF(OR($L105="지정 장비",$L105="캐릭터 상자 일반등급",$L105="캐릭터 상자 영웅등급",$L105="지정 캐릭터",$L105="지정 캐릭터 LBP1",$L105="지정 캐릭터 LBP2",$L105="지정 캐릭터 LBP3",$L105="안 지정 캐릭터 영웅등급"),1,
IF($L105="지정 캐릭터 PP",
  IF(AND(OR($B105=7,$B105=8),$L105=OFFSET($L105,-1,0)),OFFSET(N105,-1,0),
    VLOOKUP($L105,$AM:$AY,MATCH($AU$1,$AM$1:$AY$1,0),0)+INT($E105*(VLOOKUP($L105,$AM:$AY,MATCH($AV$1,$AM$1:$AY$1,0),0)-VLOOKUP($L105,$AM:$AY,MATCH($AU$1,$AM$1:$AY$1,0),0)))),
IF(OR($L105="안 지정 캐릭터 PP 일반등급",$L105="안 지정 캐릭터 PP 영웅등급"),
  IF(AND(OR($B105=7,$B105=8),$L105=OFFSET($L105,-1,0)),OFFSET(N105,-1,0),
    VLOOKUP($L105,$AM:$AY,MATCH($AU$1,$AM$1:$AY$1,0),0)+INT($E105*(VLOOKUP($L105,$AM:$AY,MATCH($AV$1,$AM$1:$AY$1,0),0)-VLOOKUP($L105,$AM:$AY,MATCH($AU$1,$AM$1:$AY$1,0),0)))),
"그외없음"))))</f>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
IF($L105="안 지정 캐릭터 영웅등급",
  IF(AND(OR($B105=7,$B105=8),$L105=OFFSET($L105,-1,0)),OFFSET(P105,-1,0),
    VLOOKUP($L105,$AM:$AZ,MATCH($AY$1,$AM$1:$AZ$1,0),0)+INT($H105*(VLOOKUP($L105,$AM:$AZ,MATCH($AZ$1,$AM$1:$AZ$1,0),0)-VLOOKUP($L105,$AM:$AZ,MATCH($AY$1,$AM$1:$AZ$1,0),0)))),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
    ROUNDDOWN(VLOOKUP($M105,[1]EquipTable!$1:$1048576,MATCH("표준 GO pr Min",[1]EquipTable!$1:$1,0),0)+INT($I105*(VLOOKUP($M105,[1]EquipTable!$1:$1048576,MATCH("표준 GO pr Max",[1]EquipTable!$1:$1,0),0)-VLOOKUP($M105,[1]EquipTable!$1:$1048576,MATCH("표준 GO pr Min",[1]EquipTable!$1:$1,0),0))),-2)),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
IF($L105="안 지정 캐릭터 영웅등급",
  IF(AND(OR($B105=7,$B105=8),$L105=OFFSET($L105,-1,0)),OFFSET(Q105,-1,0),
    VLOOKUP($L105,$AM:$AZ,MATCH($AW$1,$AM$1:$AZ$1,0),0)+INT($I105*(VLOOKUP($L105,$AM:$AZ,MATCH($AX$1,$AM$1:$AZ$1,0),0)-VLOOKUP($L105,$AM:$AZ,MATCH($AW$1,$AM$1:$AZ$1,0),0)))),
IF($L105="지정 캐릭터 PP",
  IF(AND(OR($B105=7,$B105=8),$L105=OFFSET($L105,-1,0)),OFFSET(Q105,-1,0),
    INT($N105*(VLOOKUP($L105,$AM:$AZ,MATCH($AX$1,$AM$1:$AZ$1,0),0)+$I105*(VLOOKUP($L105,$AM:$AZ,MATCH($AY$1,$AM$1:$AZ$1,0),0)-VLOOKUP($L105,$AM:$AZ,MATCH($AX$1,$AM$1:$AZ$1,0),0))))),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15"/>
        <v>0</v>
      </c>
      <c r="Z105" t="str">
        <f ca="1">IF(ISBLANK(AA105),"",
VLOOKUP(AA105,OFFSET(INDIRECT("$A:$B"),0,MATCH(AA$1&amp;"_Verify",INDIRECT("$1:$1"),0)-1),2,0)
)</f>
        <v/>
      </c>
      <c r="AG105" t="str">
        <f>IF(ISBLANK($AA105),"",
IF(AND($B105&gt;=VLOOKUP($AA105,$AM:$AP,3,0),$B105&lt;=VLOOKUP($AA105,$AM:$AP,4,0)),"","슬롯타입이상"))</f>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v>
      </c>
      <c r="AK105" t="str">
        <f ca="1">IF(AI105&lt;&gt;1,"",
"{"""&amp;A$1&amp;""":"&amp;A105
&amp;","""&amp;B$1&amp;""":"&amp;B105
&amp;IF(LEN(Z105)=0,"",","""&amp;Z$1&amp;""":"""&amp;Z105&amp;"""")
&amp;IF(LEN(AB105)=0,"",","""&amp;AB$1&amp;""":"""&amp;AB105&amp;"""")
&amp;IF(LEN(AC105)=0,"",","""&amp;AC$1&amp;""":"&amp;AC105)
&amp;IF(LEN(AD105)=0,"",","""&amp;AD$1&amp;""":"""&amp;AD105&amp;"""")
&amp;IF(LEN(AE105)=0,"",","""&amp;AE$1&amp;""":"&amp;AE105)
&amp;IF(LEN(AF105)=0,"",","""&amp;AF$1&amp;""":"&amp;AF105)&amp;"}")</f>
        <v>{"dy":15,"sl":5}</v>
      </c>
      <c r="BJ105">
        <f ca="1">IF(VLOOKUP($BM105,[1]EquipTable!$1:$1048576,MATCH("업데이트순번",[1]EquipTable!$1:$1,0),0)&lt;=$BK$1,1,0)
*IF(MID(BM105,7,1)="4",0.1,1)</f>
        <v>1</v>
      </c>
      <c r="BK105">
        <f t="shared" ca="1" si="17"/>
        <v>1.3550135501355014E-2</v>
      </c>
      <c r="BL105">
        <f t="shared" ca="1" si="18"/>
        <v>0.83197831978319692</v>
      </c>
      <c r="BM105" t="str">
        <f ca="1">OFFSET([1]EquipTable!$A$1,ROW()-1,0)</f>
        <v>Equip7201</v>
      </c>
    </row>
    <row r="106" spans="1:65">
      <c r="A106">
        <v>15</v>
      </c>
      <c r="B106">
        <v>6</v>
      </c>
      <c r="C106">
        <f t="shared" si="12"/>
        <v>0</v>
      </c>
      <c r="D106">
        <f t="shared" ca="1" si="13"/>
        <v>0.10557420733060108</v>
      </c>
      <c r="E106">
        <f t="shared" ca="1" si="13"/>
        <v>0.70572091217921007</v>
      </c>
      <c r="F106">
        <f t="shared" ca="1" si="13"/>
        <v>0.28765634349493729</v>
      </c>
      <c r="G106">
        <f t="shared" ca="1" si="19"/>
        <v>0.55274405172525698</v>
      </c>
      <c r="H106">
        <f t="shared" ca="1" si="19"/>
        <v>0.93457658242610242</v>
      </c>
      <c r="I106">
        <f t="shared" ca="1" si="19"/>
        <v>0.96878858188902972</v>
      </c>
      <c r="L106" t="str">
        <f ca="1">IF(LEN(J106)&lt;&gt;0,J106,VLOOKUP(D106+$B106,$BG:$BH,MATCH($BH$1,$BG$1:$BH$1,0),1))</f>
        <v>삭제</v>
      </c>
      <c r="M106" t="str">
        <f ca="1">IF(LEN(K106)&lt;&gt;0,
  IF(LEN($J106)=0,"두 칸 모두 입력",
  IF($J106="지정 장비",K106,INDEX($BR:$BR,MATCH(K106,$BS:$BS,0)))),
IF($L106="삭제","삭제",
IF($L106="지정 장비",VLOOKUP($E106,$BL:$BM,MATCH($BM$1,$BL$1:$BM$1,0),1),
IF(OR($L106="캐릭터 상자 일반등급",$L106="캐릭터 상자 영웅등급"),"삭제",
IF(OR($L106="지정 캐릭터",$L106="지정 캐릭터 PP",$L106="지정 캐릭터 LBP1",$L106="지정 캐릭터 LBP2",$L106="지정 캐릭터 LBP3"),
  IF(AND(OR($B106=7,$B106=8),$L106=OFFSET($L106,-1,0)),OFFSET(M106,-1,0),VLOOKUP($E106,$BQ:$BR,MATCH($BR$1,$BQ$1:$BR$1,0),1)),
IF(OR($L106="안 지정 캐릭터 영웅등급",$L106="안 지정 캐릭터 PP 일반등급",$L106="안 지정 캐릭터 PP 영웅등급"),
  IF(AND(OR($B106=7,$B106=8),$L106=OFFSET($L106,-1,0)),OFFSET(M106,-1,0),INT($E106*100000)),
"그외없음"))))))</f>
        <v>삭제</v>
      </c>
      <c r="N106" t="str">
        <f ca="1">IF($L106="삭제","삭제",
IF(OR($L106="지정 장비",$L106="캐릭터 상자 일반등급",$L106="캐릭터 상자 영웅등급",$L106="지정 캐릭터",$L106="지정 캐릭터 LBP1",$L106="지정 캐릭터 LBP2",$L106="지정 캐릭터 LBP3",$L106="안 지정 캐릭터 영웅등급"),1,
IF($L106="지정 캐릭터 PP",
  IF(AND(OR($B106=7,$B106=8),$L106=OFFSET($L106,-1,0)),OFFSET(N106,-1,0),
    VLOOKUP($L106,$AM:$AY,MATCH($AU$1,$AM$1:$AY$1,0),0)+INT($E106*(VLOOKUP($L106,$AM:$AY,MATCH($AV$1,$AM$1:$AY$1,0),0)-VLOOKUP($L106,$AM:$AY,MATCH($AU$1,$AM$1:$AY$1,0),0)))),
IF(OR($L106="안 지정 캐릭터 PP 일반등급",$L106="안 지정 캐릭터 PP 영웅등급"),
  IF(AND(OR($B106=7,$B106=8),$L106=OFFSET($L106,-1,0)),OFFSET(N106,-1,0),
    VLOOKUP($L106,$AM:$AY,MATCH($AU$1,$AM$1:$AY$1,0),0)+INT($E106*(VLOOKUP($L106,$AM:$AY,MATCH($AV$1,$AM$1:$AY$1,0),0)-VLOOKUP($L106,$AM:$AY,MATCH($AU$1,$AM$1:$AY$1,0),0)))),
"그외없음"))))</f>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
IF($L106="안 지정 캐릭터 영웅등급",
  IF(AND(OR($B106=7,$B106=8),$L106=OFFSET($L106,-1,0)),OFFSET(P106,-1,0),
    VLOOKUP($L106,$AM:$AZ,MATCH($AY$1,$AM$1:$AZ$1,0),0)+INT($H106*(VLOOKUP($L106,$AM:$AZ,MATCH($AZ$1,$AM$1:$AZ$1,0),0)-VLOOKUP($L106,$AM:$AZ,MATCH($AY$1,$AM$1:$AZ$1,0),0)))),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
    ROUNDDOWN(VLOOKUP($M106,[1]EquipTable!$1:$1048576,MATCH("표준 GO pr Min",[1]EquipTable!$1:$1,0),0)+INT($I106*(VLOOKUP($M106,[1]EquipTable!$1:$1048576,MATCH("표준 GO pr Max",[1]EquipTable!$1:$1,0),0)-VLOOKUP($M106,[1]EquipTable!$1:$1048576,MATCH("표준 GO pr Min",[1]EquipTable!$1:$1,0),0))),-2)),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
IF($L106="안 지정 캐릭터 영웅등급",
  IF(AND(OR($B106=7,$B106=8),$L106=OFFSET($L106,-1,0)),OFFSET(Q106,-1,0),
    VLOOKUP($L106,$AM:$AZ,MATCH($AW$1,$AM$1:$AZ$1,0),0)+INT($I106*(VLOOKUP($L106,$AM:$AZ,MATCH($AX$1,$AM$1:$AZ$1,0),0)-VLOOKUP($L106,$AM:$AZ,MATCH($AW$1,$AM$1:$AZ$1,0),0)))),
IF($L106="지정 캐릭터 PP",
  IF(AND(OR($B106=7,$B106=8),$L106=OFFSET($L106,-1,0)),OFFSET(Q106,-1,0),
    INT($N106*(VLOOKUP($L106,$AM:$AZ,MATCH($AX$1,$AM$1:$AZ$1,0),0)+$I106*(VLOOKUP($L106,$AM:$AZ,MATCH($AY$1,$AM$1:$AZ$1,0),0)-VLOOKUP($L106,$AM:$AZ,MATCH($AX$1,$AM$1:$AZ$1,0),0))))),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15"/>
        <v>0</v>
      </c>
      <c r="Z106" t="str">
        <f ca="1">IF(ISBLANK(AA106),"",
VLOOKUP(AA106,OFFSET(INDIRECT("$A:$B"),0,MATCH(AA$1&amp;"_Verify",INDIRECT("$1:$1"),0)-1),2,0)
)</f>
        <v/>
      </c>
      <c r="AG106" t="str">
        <f>IF(ISBLANK($AA106),"",
IF(AND($B106&gt;=VLOOKUP($AA106,$AM:$AP,3,0),$B106&lt;=VLOOKUP($AA106,$AM:$AP,4,0)),"","슬롯타입이상"))</f>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v>
      </c>
      <c r="AK106" t="str">
        <f ca="1">IF(AI106&lt;&gt;1,"",
"{"""&amp;A$1&amp;""":"&amp;A106
&amp;","""&amp;B$1&amp;""":"&amp;B106
&amp;IF(LEN(Z106)=0,"",","""&amp;Z$1&amp;""":"""&amp;Z106&amp;"""")
&amp;IF(LEN(AB106)=0,"",","""&amp;AB$1&amp;""":"""&amp;AB106&amp;"""")
&amp;IF(LEN(AC106)=0,"",","""&amp;AC$1&amp;""":"&amp;AC106)
&amp;IF(LEN(AD106)=0,"",","""&amp;AD$1&amp;""":"""&amp;AD106&amp;"""")
&amp;IF(LEN(AE106)=0,"",","""&amp;AE$1&amp;""":"&amp;AE106)
&amp;IF(LEN(AF106)=0,"",","""&amp;AF$1&amp;""":"&amp;AF106)&amp;"}")</f>
        <v>{"dy":15,"sl":6}</v>
      </c>
      <c r="BJ106">
        <f ca="1">IF(VLOOKUP($BM106,[1]EquipTable!$1:$1048576,MATCH("업데이트순번",[1]EquipTable!$1:$1,0),0)&lt;=$BK$1,1,0)
*IF(MID(BM106,7,1)="4",0.1,1)</f>
        <v>1</v>
      </c>
      <c r="BK106">
        <f t="shared" ca="1" si="17"/>
        <v>1.3550135501355014E-2</v>
      </c>
      <c r="BL106">
        <f t="shared" ca="1" si="18"/>
        <v>0.84552845528455189</v>
      </c>
      <c r="BM106" t="str">
        <f ca="1">OFFSET([1]EquipTable!$A$1,ROW()-1,0)</f>
        <v>Equip7202</v>
      </c>
    </row>
    <row r="107" spans="1:65">
      <c r="A107">
        <v>16</v>
      </c>
      <c r="B107">
        <v>0</v>
      </c>
      <c r="C107">
        <f t="shared" si="12"/>
        <v>0</v>
      </c>
      <c r="D107">
        <f t="shared" ca="1" si="13"/>
        <v>0.27357874952367267</v>
      </c>
      <c r="E107">
        <f t="shared" ca="1" si="13"/>
        <v>0.65743162813960154</v>
      </c>
      <c r="F107">
        <f t="shared" ca="1" si="13"/>
        <v>0.69371647687244808</v>
      </c>
      <c r="G107">
        <f t="shared" ca="1" si="19"/>
        <v>0.2955073232534714</v>
      </c>
      <c r="H107">
        <f t="shared" ca="1" si="19"/>
        <v>0.32258341093940701</v>
      </c>
      <c r="I107">
        <f t="shared" ca="1" si="19"/>
        <v>0.13872318095002423</v>
      </c>
      <c r="L107" t="str">
        <f ca="1">IF(LEN(J107)&lt;&gt;0,J107,VLOOKUP(D107+$B107,$BG:$BH,MATCH($BH$1,$BG$1:$BH$1,0),1))</f>
        <v>지정 장비</v>
      </c>
      <c r="M107" t="str">
        <f ca="1">IF(LEN(K107)&lt;&gt;0,
  IF(LEN($J107)=0,"두 칸 모두 입력",
  IF($J107="지정 장비",K107,INDEX($BR:$BR,MATCH(K107,$BS:$BS,0)))),
IF($L107="삭제","삭제",
IF($L107="지정 장비",VLOOKUP($E107,$BL:$BM,MATCH($BM$1,$BL$1:$BM$1,0),1),
IF(OR($L107="캐릭터 상자 일반등급",$L107="캐릭터 상자 영웅등급"),"삭제",
IF(OR($L107="지정 캐릭터",$L107="지정 캐릭터 PP",$L107="지정 캐릭터 LBP1",$L107="지정 캐릭터 LBP2",$L107="지정 캐릭터 LBP3"),
  IF(AND(OR($B107=7,$B107=8),$L107=OFFSET($L107,-1,0)),OFFSET(M107,-1,0),VLOOKUP($E107,$BQ:$BR,MATCH($BR$1,$BQ$1:$BR$1,0),1)),
IF(OR($L107="안 지정 캐릭터 영웅등급",$L107="안 지정 캐릭터 PP 일반등급",$L107="안 지정 캐릭터 PP 영웅등급"),
  IF(AND(OR($B107=7,$B107=8),$L107=OFFSET($L107,-1,0)),OFFSET(M107,-1,0),INT($E107*100000)),
"그외없음"))))))</f>
        <v>Equip5302</v>
      </c>
      <c r="N107">
        <f ca="1">IF($L107="삭제","삭제",
IF(OR($L107="지정 장비",$L107="캐릭터 상자 일반등급",$L107="캐릭터 상자 영웅등급",$L107="지정 캐릭터",$L107="지정 캐릭터 LBP1",$L107="지정 캐릭터 LBP2",$L107="지정 캐릭터 LBP3",$L107="안 지정 캐릭터 영웅등급"),1,
IF($L107="지정 캐릭터 PP",
  IF(AND(OR($B107=7,$B107=8),$L107=OFFSET($L107,-1,0)),OFFSET(N107,-1,0),
    VLOOKUP($L107,$AM:$AY,MATCH($AU$1,$AM$1:$AY$1,0),0)+INT($E107*(VLOOKUP($L107,$AM:$AY,MATCH($AV$1,$AM$1:$AY$1,0),0)-VLOOKUP($L107,$AM:$AY,MATCH($AU$1,$AM$1:$AY$1,0),0)))),
IF(OR($L107="안 지정 캐릭터 PP 일반등급",$L107="안 지정 캐릭터 PP 영웅등급"),
  IF(AND(OR($B107=7,$B107=8),$L107=OFFSET($L107,-1,0)),OFFSET(N107,-1,0),
    VLOOKUP($L107,$AM:$AY,MATCH($AU$1,$AM$1:$AY$1,0),0)+INT($E107*(VLOOKUP($L107,$AM:$AY,MATCH($AV$1,$AM$1:$AY$1,0),0)-VLOOKUP($L107,$AM:$AY,MATCH($AU$1,$AM$1:$AY$1,0),0)))),
"그외없음"))))</f>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
IF($L107="안 지정 캐릭터 영웅등급",
  IF(AND(OR($B107=7,$B107=8),$L107=OFFSET($L107,-1,0)),OFFSET(P107,-1,0),
    VLOOKUP($L107,$AM:$AZ,MATCH($AY$1,$AM$1:$AZ$1,0),0)+INT($H107*(VLOOKUP($L107,$AM:$AZ,MATCH($AZ$1,$AM$1:$AZ$1,0),0)-VLOOKUP($L107,$AM:$AZ,MATCH($AY$1,$AM$1:$AZ$1,0),0)))),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
    ROUNDDOWN(VLOOKUP($M107,[1]EquipTable!$1:$1048576,MATCH("표준 GO pr Min",[1]EquipTable!$1:$1,0),0)+INT($I107*(VLOOKUP($M107,[1]EquipTable!$1:$1048576,MATCH("표준 GO pr Max",[1]EquipTable!$1:$1,0),0)-VLOOKUP($M107,[1]EquipTable!$1:$1048576,MATCH("표준 GO pr Min",[1]EquipTable!$1:$1,0),0))),-2)),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
IF($L107="안 지정 캐릭터 영웅등급",
  IF(AND(OR($B107=7,$B107=8),$L107=OFFSET($L107,-1,0)),OFFSET(Q107,-1,0),
    VLOOKUP($L107,$AM:$AZ,MATCH($AW$1,$AM$1:$AZ$1,0),0)+INT($I107*(VLOOKUP($L107,$AM:$AZ,MATCH($AX$1,$AM$1:$AZ$1,0),0)-VLOOKUP($L107,$AM:$AZ,MATCH($AW$1,$AM$1:$AZ$1,0),0)))),
IF($L107="지정 캐릭터 PP",
  IF(AND(OR($B107=7,$B107=8),$L107=OFFSET($L107,-1,0)),OFFSET(Q107,-1,0),
    INT($N107*(VLOOKUP($L107,$AM:$AZ,MATCH($AX$1,$AM$1:$AZ$1,0),0)+$I107*(VLOOKUP($L107,$AM:$AZ,MATCH($AY$1,$AM$1:$AZ$1,0),0)-VLOOKUP($L107,$AM:$AZ,MATCH($AX$1,$AM$1:$AZ$1,0),0))))),
IF(OR($L107="안 지정 캐릭터 PP 일반등급",$L107="안 지정 캐릭터 PP 영웅등급"),
  IF(AND(OR($B107=7,$B107=8),$L107=OFFSET($L107,-1,0)),OFFSET(Q107,-1,0),
    $N107*VLOOKUP($L107,$AM:$AZ,MATCH($AW$1,$AM$1:$AZ$1,0),0)),
"그외없음")))))))</f>
        <v>18</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15"/>
        <v>0</v>
      </c>
      <c r="T107" t="s">
        <v>93</v>
      </c>
      <c r="U107" t="s">
        <v>200</v>
      </c>
      <c r="V107">
        <v>1</v>
      </c>
      <c r="W107" t="s">
        <v>149</v>
      </c>
      <c r="Y107">
        <v>19</v>
      </c>
      <c r="Z107" t="str">
        <f ca="1">IF(ISBLANK(AA107),"",
VLOOKUP(AA107,OFFSET(INDIRECT("$A:$B"),0,MATCH(AA$1&amp;"_Verify",INDIRECT("$1:$1"),0)-1),2,0)
)</f>
        <v>fe</v>
      </c>
      <c r="AA107" t="s">
        <v>93</v>
      </c>
      <c r="AB107" t="s">
        <v>200</v>
      </c>
      <c r="AC107">
        <v>1</v>
      </c>
      <c r="AD107" t="s">
        <v>149</v>
      </c>
      <c r="AF107">
        <v>19</v>
      </c>
      <c r="AG107" t="str">
        <f>IF(ISBLANK($AA107),"",
IF(AND($B107&gt;=VLOOKUP($AA107,$AM:$AP,3,0),$B107&lt;=VLOOKUP($AA107,$AM:$AP,4,0)),"","슬롯타입이상"))</f>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꽃잎 샷건</v>
      </c>
      <c r="AI107">
        <v>1</v>
      </c>
      <c r="AJ10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v>
      </c>
      <c r="AK107" t="str">
        <f ca="1">IF(AI107&lt;&gt;1,"",
"{"""&amp;A$1&amp;""":"&amp;A107
&amp;","""&amp;B$1&amp;""":"&amp;B107
&amp;IF(LEN(Z107)=0,"",","""&amp;Z$1&amp;""":"""&amp;Z107&amp;"""")
&amp;IF(LEN(AB107)=0,"",","""&amp;AB$1&amp;""":"""&amp;AB107&amp;"""")
&amp;IF(LEN(AC107)=0,"",","""&amp;AC$1&amp;""":"&amp;AC107)
&amp;IF(LEN(AD107)=0,"",","""&amp;AD$1&amp;""":"""&amp;AD107&amp;"""")
&amp;IF(LEN(AE107)=0,"",","""&amp;AE$1&amp;""":"&amp;AE107)
&amp;IF(LEN(AF107)=0,"",","""&amp;AF$1&amp;""":"&amp;AF107)&amp;"}")</f>
        <v>{"dy":16,"sl":0,"tp":"fe","vl":"Equip6302","cn":1,"pt":"DI","pr":19}</v>
      </c>
      <c r="BJ107">
        <f ca="1">IF(VLOOKUP($BM107,[1]EquipTable!$1:$1048576,MATCH("업데이트순번",[1]EquipTable!$1:$1,0),0)&lt;=$BK$1,1,0)
*IF(MID(BM107,7,1)="4",0.1,1)</f>
        <v>1</v>
      </c>
      <c r="BK107">
        <f t="shared" ca="1" si="17"/>
        <v>1.3550135501355014E-2</v>
      </c>
      <c r="BL107">
        <f t="shared" ca="1" si="18"/>
        <v>0.85907859078590687</v>
      </c>
      <c r="BM107" t="str">
        <f ca="1">OFFSET([1]EquipTable!$A$1,ROW()-1,0)</f>
        <v>Equip7301</v>
      </c>
    </row>
    <row r="108" spans="1:65">
      <c r="A108">
        <v>16</v>
      </c>
      <c r="B108">
        <v>1</v>
      </c>
      <c r="C108">
        <f t="shared" si="12"/>
        <v>0</v>
      </c>
      <c r="D108">
        <f t="shared" ca="1" si="13"/>
        <v>0.68421578723755394</v>
      </c>
      <c r="E108">
        <f t="shared" ca="1" si="13"/>
        <v>0.27333891798420773</v>
      </c>
      <c r="F108">
        <f t="shared" ca="1" si="13"/>
        <v>0.54582256404202534</v>
      </c>
      <c r="G108">
        <f t="shared" ca="1" si="19"/>
        <v>0.92949788546846146</v>
      </c>
      <c r="H108">
        <f t="shared" ca="1" si="19"/>
        <v>0.88736057757405273</v>
      </c>
      <c r="I108">
        <f t="shared" ca="1" si="19"/>
        <v>0.74808331876893119</v>
      </c>
      <c r="L108" t="str">
        <f ca="1">IF(LEN(J108)&lt;&gt;0,J108,VLOOKUP(D108+$B108,$BG:$BH,MATCH($BH$1,$BG$1:$BH$1,0),1))</f>
        <v>지정 장비</v>
      </c>
      <c r="M108" t="str">
        <f ca="1">IF(LEN(K108)&lt;&gt;0,
  IF(LEN($J108)=0,"두 칸 모두 입력",
  IF($J108="지정 장비",K108,INDEX($BR:$BR,MATCH(K108,$BS:$BS,0)))),
IF($L108="삭제","삭제",
IF($L108="지정 장비",VLOOKUP($E108,$BL:$BM,MATCH($BM$1,$BL$1:$BM$1,0),1),
IF(OR($L108="캐릭터 상자 일반등급",$L108="캐릭터 상자 영웅등급"),"삭제",
IF(OR($L108="지정 캐릭터",$L108="지정 캐릭터 PP",$L108="지정 캐릭터 LBP1",$L108="지정 캐릭터 LBP2",$L108="지정 캐릭터 LBP3"),
  IF(AND(OR($B108=7,$B108=8),$L108=OFFSET($L108,-1,0)),OFFSET(M108,-1,0),VLOOKUP($E108,$BQ:$BR,MATCH($BR$1,$BQ$1:$BR$1,0),1)),
IF(OR($L108="안 지정 캐릭터 영웅등급",$L108="안 지정 캐릭터 PP 일반등급",$L108="안 지정 캐릭터 PP 영웅등급"),
  IF(AND(OR($B108=7,$B108=8),$L108=OFFSET($L108,-1,0)),OFFSET(M108,-1,0),INT($E108*100000)),
"그외없음"))))))</f>
        <v>Equip2102</v>
      </c>
      <c r="N108">
        <f ca="1">IF($L108="삭제","삭제",
IF(OR($L108="지정 장비",$L108="캐릭터 상자 일반등급",$L108="캐릭터 상자 영웅등급",$L108="지정 캐릭터",$L108="지정 캐릭터 LBP1",$L108="지정 캐릭터 LBP2",$L108="지정 캐릭터 LBP3",$L108="안 지정 캐릭터 영웅등급"),1,
IF($L108="지정 캐릭터 PP",
  IF(AND(OR($B108=7,$B108=8),$L108=OFFSET($L108,-1,0)),OFFSET(N108,-1,0),
    VLOOKUP($L108,$AM:$AY,MATCH($AU$1,$AM$1:$AY$1,0),0)+INT($E108*(VLOOKUP($L108,$AM:$AY,MATCH($AV$1,$AM$1:$AY$1,0),0)-VLOOKUP($L108,$AM:$AY,MATCH($AU$1,$AM$1:$AY$1,0),0)))),
IF(OR($L108="안 지정 캐릭터 PP 일반등급",$L108="안 지정 캐릭터 PP 영웅등급"),
  IF(AND(OR($B108=7,$B108=8),$L108=OFFSET($L108,-1,0)),OFFSET(N108,-1,0),
    VLOOKUP($L108,$AM:$AY,MATCH($AU$1,$AM$1:$AY$1,0),0)+INT($E108*(VLOOKUP($L108,$AM:$AY,MATCH($AV$1,$AM$1:$AY$1,0),0)-VLOOKUP($L108,$AM:$AY,MATCH($AU$1,$AM$1:$AY$1,0),0)))),
"그외없음"))))</f>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
IF($L108="안 지정 캐릭터 영웅등급",
  IF(AND(OR($B108=7,$B108=8),$L108=OFFSET($L108,-1,0)),OFFSET(P108,-1,0),
    VLOOKUP($L108,$AM:$AZ,MATCH($AY$1,$AM$1:$AZ$1,0),0)+INT($H108*(VLOOKUP($L108,$AM:$AZ,MATCH($AZ$1,$AM$1:$AZ$1,0),0)-VLOOKUP($L108,$AM:$AZ,MATCH($AY$1,$AM$1:$AZ$1,0),0)))),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
    ROUNDDOWN(VLOOKUP($M108,[1]EquipTable!$1:$1048576,MATCH("표준 GO pr Min",[1]EquipTable!$1:$1,0),0)+INT($I108*(VLOOKUP($M108,[1]EquipTable!$1:$1048576,MATCH("표준 GO pr Max",[1]EquipTable!$1:$1,0),0)-VLOOKUP($M108,[1]EquipTable!$1:$1048576,MATCH("표준 GO pr Min",[1]EquipTable!$1:$1,0),0))),-2)),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
IF($L108="안 지정 캐릭터 영웅등급",
  IF(AND(OR($B108=7,$B108=8),$L108=OFFSET($L108,-1,0)),OFFSET(Q108,-1,0),
    VLOOKUP($L108,$AM:$AZ,MATCH($AW$1,$AM$1:$AZ$1,0),0)+INT($I108*(VLOOKUP($L108,$AM:$AZ,MATCH($AX$1,$AM$1:$AZ$1,0),0)-VLOOKUP($L108,$AM:$AZ,MATCH($AW$1,$AM$1:$AZ$1,0),0)))),
IF($L108="지정 캐릭터 PP",
  IF(AND(OR($B108=7,$B108=8),$L108=OFFSET($L108,-1,0)),OFFSET(Q108,-1,0),
    INT($N108*(VLOOKUP($L108,$AM:$AZ,MATCH($AX$1,$AM$1:$AZ$1,0),0)+$I108*(VLOOKUP($L108,$AM:$AZ,MATCH($AY$1,$AM$1:$AZ$1,0),0)-VLOOKUP($L108,$AM:$AZ,MATCH($AX$1,$AM$1:$AZ$1,0),0))))),
IF(OR($L108="안 지정 캐릭터 PP 일반등급",$L108="안 지정 캐릭터 PP 영웅등급"),
  IF(AND(OR($B108=7,$B108=8),$L108=OFFSET($L108,-1,0)),OFFSET(Q108,-1,0),
    $N108*VLOOKUP($L108,$AM:$AZ,MATCH($AW$1,$AM$1:$AZ$1,0),0)),
"그외없음")))))))</f>
        <v>14100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15"/>
        <v>0</v>
      </c>
      <c r="T108" t="s">
        <v>93</v>
      </c>
      <c r="U108" t="s">
        <v>214</v>
      </c>
      <c r="V108">
        <v>1</v>
      </c>
      <c r="W108" t="s">
        <v>149</v>
      </c>
      <c r="Y108">
        <v>18</v>
      </c>
      <c r="Z108" t="str">
        <f ca="1">IF(ISBLANK(AA108),"",
VLOOKUP(AA108,OFFSET(INDIRECT("$A:$B"),0,MATCH(AA$1&amp;"_Verify",INDIRECT("$1:$1"),0)-1),2,0)
)</f>
        <v>fe</v>
      </c>
      <c r="AA108" t="s">
        <v>93</v>
      </c>
      <c r="AB108" t="s">
        <v>214</v>
      </c>
      <c r="AC108">
        <v>1</v>
      </c>
      <c r="AD108" t="s">
        <v>149</v>
      </c>
      <c r="AF108">
        <v>18</v>
      </c>
      <c r="AG108" t="str">
        <f>IF(ISBLANK($AA108),"",
IF(AND($B108&gt;=VLOOKUP($AA108,$AM:$AP,3,0),$B108&lt;=VLOOKUP($AA108,$AM:$AP,4,0)),"","슬롯타입이상"))</f>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회전 강철 활</v>
      </c>
      <c r="AI108">
        <v>1</v>
      </c>
      <c r="AJ10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v>
      </c>
      <c r="AK108" t="str">
        <f ca="1">IF(AI108&lt;&gt;1,"",
"{"""&amp;A$1&amp;""":"&amp;A108
&amp;","""&amp;B$1&amp;""":"&amp;B108
&amp;IF(LEN(Z108)=0,"",","""&amp;Z$1&amp;""":"""&amp;Z108&amp;"""")
&amp;IF(LEN(AB108)=0,"",","""&amp;AB$1&amp;""":"""&amp;AB108&amp;"""")
&amp;IF(LEN(AC108)=0,"",","""&amp;AC$1&amp;""":"&amp;AC108)
&amp;IF(LEN(AD108)=0,"",","""&amp;AD$1&amp;""":"""&amp;AD108&amp;"""")
&amp;IF(LEN(AE108)=0,"",","""&amp;AE$1&amp;""":"&amp;AE108)
&amp;IF(LEN(AF108)=0,"",","""&amp;AF$1&amp;""":"&amp;AF108)&amp;"}")</f>
        <v>{"dy":16,"sl":1,"tp":"fe","vl":"Equip2302","cn":1,"pt":"DI","pr":18}</v>
      </c>
      <c r="BJ108">
        <f ca="1">IF(VLOOKUP($BM108,[1]EquipTable!$1:$1048576,MATCH("업데이트순번",[1]EquipTable!$1:$1,0),0)&lt;=$BK$1,1,0)
*IF(MID(BM108,7,1)="4",0.1,1)</f>
        <v>1</v>
      </c>
      <c r="BK108">
        <f t="shared" ca="1" si="17"/>
        <v>1.3550135501355014E-2</v>
      </c>
      <c r="BL108">
        <f t="shared" ca="1" si="18"/>
        <v>0.87262872628726185</v>
      </c>
      <c r="BM108" t="str">
        <f ca="1">OFFSET([1]EquipTable!$A$1,ROW()-1,0)</f>
        <v>Equip7302</v>
      </c>
    </row>
    <row r="109" spans="1:65">
      <c r="A109">
        <v>16</v>
      </c>
      <c r="B109">
        <v>2</v>
      </c>
      <c r="C109">
        <f t="shared" si="12"/>
        <v>0</v>
      </c>
      <c r="D109">
        <f t="shared" ca="1" si="13"/>
        <v>0.45092861767936843</v>
      </c>
      <c r="E109">
        <f t="shared" ca="1" si="13"/>
        <v>0.35887349646970179</v>
      </c>
      <c r="F109">
        <f t="shared" ca="1" si="13"/>
        <v>0.98805813836914524</v>
      </c>
      <c r="G109">
        <f t="shared" ca="1" si="19"/>
        <v>0.58275932858095802</v>
      </c>
      <c r="H109">
        <f t="shared" ca="1" si="19"/>
        <v>0.14058925933618194</v>
      </c>
      <c r="I109">
        <f t="shared" ca="1" si="19"/>
        <v>0.22719104787903199</v>
      </c>
      <c r="L109" t="str">
        <f ca="1">IF(LEN(J109)&lt;&gt;0,J109,VLOOKUP(D109+$B109,$BG:$BH,MATCH($BH$1,$BG$1:$BH$1,0),1))</f>
        <v>안 지정 캐릭터 PP 영웅등급</v>
      </c>
      <c r="M109">
        <f ca="1">IF(LEN(K109)&lt;&gt;0,
  IF(LEN($J109)=0,"두 칸 모두 입력",
  IF($J109="지정 장비",K109,INDEX($BR:$BR,MATCH(K109,$BS:$BS,0)))),
IF($L109="삭제","삭제",
IF($L109="지정 장비",VLOOKUP($E109,$BL:$BM,MATCH($BM$1,$BL$1:$BM$1,0),1),
IF(OR($L109="캐릭터 상자 일반등급",$L109="캐릭터 상자 영웅등급"),"삭제",
IF(OR($L109="지정 캐릭터",$L109="지정 캐릭터 PP",$L109="지정 캐릭터 LBP1",$L109="지정 캐릭터 LBP2",$L109="지정 캐릭터 LBP3"),
  IF(AND(OR($B109=7,$B109=8),$L109=OFFSET($L109,-1,0)),OFFSET(M109,-1,0),VLOOKUP($E109,$BQ:$BR,MATCH($BR$1,$BQ$1:$BR$1,0),1)),
IF(OR($L109="안 지정 캐릭터 영웅등급",$L109="안 지정 캐릭터 PP 일반등급",$L109="안 지정 캐릭터 PP 영웅등급"),
  IF(AND(OR($B109=7,$B109=8),$L109=OFFSET($L109,-1,0)),OFFSET(M109,-1,0),INT($E109*100000)),
"그외없음"))))))</f>
        <v>35887</v>
      </c>
      <c r="N109">
        <f ca="1">IF($L109="삭제","삭제",
IF(OR($L109="지정 장비",$L109="캐릭터 상자 일반등급",$L109="캐릭터 상자 영웅등급",$L109="지정 캐릭터",$L109="지정 캐릭터 LBP1",$L109="지정 캐릭터 LBP2",$L109="지정 캐릭터 LBP3",$L109="안 지정 캐릭터 영웅등급"),1,
IF($L109="지정 캐릭터 PP",
  IF(AND(OR($B109=7,$B109=8),$L109=OFFSET($L109,-1,0)),OFFSET(N109,-1,0),
    VLOOKUP($L109,$AM:$AY,MATCH($AU$1,$AM$1:$AY$1,0),0)+INT($E109*(VLOOKUP($L109,$AM:$AY,MATCH($AV$1,$AM$1:$AY$1,0),0)-VLOOKUP($L109,$AM:$AY,MATCH($AU$1,$AM$1:$AY$1,0),0)))),
IF(OR($L109="안 지정 캐릭터 PP 일반등급",$L109="안 지정 캐릭터 PP 영웅등급"),
  IF(AND(OR($B109=7,$B109=8),$L109=OFFSET($L109,-1,0)),OFFSET(N109,-1,0),
    VLOOKUP($L109,$AM:$AY,MATCH($AU$1,$AM$1:$AY$1,0),0)+INT($E109*(VLOOKUP($L109,$AM:$AY,MATCH($AV$1,$AM$1:$AY$1,0),0)-VLOOKUP($L109,$AM:$AY,MATCH($AU$1,$AM$1:$AY$1,0),0)))),
"그외없음"))))</f>
        <v>18</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
IF($L109="안 지정 캐릭터 영웅등급",
  IF(AND(OR($B109=7,$B109=8),$L109=OFFSET($L109,-1,0)),OFFSET(P109,-1,0),
    VLOOKUP($L109,$AM:$AZ,MATCH($AY$1,$AM$1:$AZ$1,0),0)+INT($H109*(VLOOKUP($L109,$AM:$AZ,MATCH($AZ$1,$AM$1:$AZ$1,0),0)-VLOOKUP($L109,$AM:$AZ,MATCH($AY$1,$AM$1:$AZ$1,0),0)))),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
    ROUNDDOWN(VLOOKUP($M109,[1]EquipTable!$1:$1048576,MATCH("표준 GO pr Min",[1]EquipTable!$1:$1,0),0)+INT($I109*(VLOOKUP($M109,[1]EquipTable!$1:$1048576,MATCH("표준 GO pr Max",[1]EquipTable!$1:$1,0),0)-VLOOKUP($M109,[1]EquipTable!$1:$1048576,MATCH("표준 GO pr Min",[1]EquipTable!$1:$1,0),0))),-2)),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
IF($L109="안 지정 캐릭터 영웅등급",
  IF(AND(OR($B109=7,$B109=8),$L109=OFFSET($L109,-1,0)),OFFSET(Q109,-1,0),
    VLOOKUP($L109,$AM:$AZ,MATCH($AW$1,$AM$1:$AZ$1,0),0)+INT($I109*(VLOOKUP($L109,$AM:$AZ,MATCH($AX$1,$AM$1:$AZ$1,0),0)-VLOOKUP($L109,$AM:$AZ,MATCH($AW$1,$AM$1:$AZ$1,0),0)))),
IF($L109="지정 캐릭터 PP",
  IF(AND(OR($B109=7,$B109=8),$L109=OFFSET($L109,-1,0)),OFFSET(Q109,-1,0),
    INT($N109*(VLOOKUP($L109,$AM:$AZ,MATCH($AX$1,$AM$1:$AZ$1,0),0)+$I109*(VLOOKUP($L109,$AM:$AZ,MATCH($AY$1,$AM$1:$AZ$1,0),0)-VLOOKUP($L109,$AM:$AZ,MATCH($AX$1,$AM$1:$AZ$1,0),0))))),
IF(OR($L109="안 지정 캐릭터 PP 일반등급",$L109="안 지정 캐릭터 PP 영웅등급"),
  IF(AND(OR($B109=7,$B109=8),$L109=OFFSET($L109,-1,0)),OFFSET(Q109,-1,0),
    $N109*VLOOKUP($L109,$AM:$AZ,MATCH($AW$1,$AM$1:$AZ$1,0),0)),
"그외없음")))))))</f>
        <v>1800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15"/>
        <v>0</v>
      </c>
      <c r="T109" t="s">
        <v>102</v>
      </c>
      <c r="U109">
        <v>94893</v>
      </c>
      <c r="V109">
        <v>24</v>
      </c>
      <c r="W109" t="s">
        <v>145</v>
      </c>
      <c r="Y109">
        <v>2400</v>
      </c>
      <c r="Z109" t="str">
        <f ca="1">IF(ISBLANK(AA109),"",
VLOOKUP(AA109,OFFSET(INDIRECT("$A:$B"),0,MATCH(AA$1&amp;"_Verify",INDIRECT("$1:$1"),0)-1),2,0)
)</f>
        <v>uph</v>
      </c>
      <c r="AA109" t="s">
        <v>102</v>
      </c>
      <c r="AB109">
        <v>94893</v>
      </c>
      <c r="AC109">
        <v>24</v>
      </c>
      <c r="AD109" t="s">
        <v>145</v>
      </c>
      <c r="AF109">
        <v>2400</v>
      </c>
      <c r="AG109" t="str">
        <f>IF(ISBLANK($AA109),"",
IF(AND($B109&gt;=VLOOKUP($AA109,$AM:$AP,3,0),$B109&lt;=VLOOKUP($AA109,$AM:$AP,4,0)),"","슬롯타입이상"))</f>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v>
      </c>
      <c r="AK109" t="str">
        <f ca="1">IF(AI109&lt;&gt;1,"",
"{"""&amp;A$1&amp;""":"&amp;A109
&amp;","""&amp;B$1&amp;""":"&amp;B109
&amp;IF(LEN(Z109)=0,"",","""&amp;Z$1&amp;""":"""&amp;Z109&amp;"""")
&amp;IF(LEN(AB109)=0,"",","""&amp;AB$1&amp;""":"""&amp;AB109&amp;"""")
&amp;IF(LEN(AC109)=0,"",","""&amp;AC$1&amp;""":"&amp;AC109)
&amp;IF(LEN(AD109)=0,"",","""&amp;AD$1&amp;""":"""&amp;AD109&amp;"""")
&amp;IF(LEN(AE109)=0,"",","""&amp;AE$1&amp;""":"&amp;AE109)
&amp;IF(LEN(AF109)=0,"",","""&amp;AF$1&amp;""":"&amp;AF109)&amp;"}")</f>
        <v>{"dy":16,"sl":2,"tp":"uph","vl":"94893","cn":24,"pt":"GO","pr":2400}</v>
      </c>
      <c r="BJ109">
        <f ca="1">IF(VLOOKUP($BM109,[1]EquipTable!$1:$1048576,MATCH("업데이트순번",[1]EquipTable!$1:$1,0),0)&lt;=$BK$1,1,0)
*IF(MID(BM109,7,1)="4",0.1,1)</f>
        <v>0.1</v>
      </c>
      <c r="BK109">
        <f t="shared" ca="1" si="17"/>
        <v>1.3550135501355016E-3</v>
      </c>
      <c r="BL109">
        <f t="shared" ca="1" si="18"/>
        <v>0.88617886178861682</v>
      </c>
      <c r="BM109" t="str">
        <f ca="1">OFFSET([1]EquipTable!$A$1,ROW()-1,0)</f>
        <v>Equip7401</v>
      </c>
    </row>
    <row r="110" spans="1:65">
      <c r="A110">
        <v>16</v>
      </c>
      <c r="B110">
        <v>3</v>
      </c>
      <c r="C110">
        <f t="shared" si="12"/>
        <v>0</v>
      </c>
      <c r="D110">
        <f t="shared" ca="1" si="13"/>
        <v>0.56753270736029693</v>
      </c>
      <c r="E110">
        <f t="shared" ca="1" si="13"/>
        <v>0.12488918101799051</v>
      </c>
      <c r="F110">
        <f t="shared" ca="1" si="13"/>
        <v>0.37650362241510904</v>
      </c>
      <c r="G110">
        <f t="shared" ca="1" si="19"/>
        <v>0.57251350382280553</v>
      </c>
      <c r="H110">
        <f t="shared" ca="1" si="19"/>
        <v>0.7378734312695796</v>
      </c>
      <c r="I110">
        <f t="shared" ca="1" si="19"/>
        <v>7.3838833067278009E-2</v>
      </c>
      <c r="L110" t="str">
        <f ca="1">IF(LEN(J110)&lt;&gt;0,J110,VLOOKUP(D110+$B110,$BG:$BH,MATCH($BH$1,$BG$1:$BH$1,0),1))</f>
        <v>안 지정 캐릭터 PP 영웅등급</v>
      </c>
      <c r="M110">
        <f ca="1">IF(LEN(K110)&lt;&gt;0,
  IF(LEN($J110)=0,"두 칸 모두 입력",
  IF($J110="지정 장비",K110,INDEX($BR:$BR,MATCH(K110,$BS:$BS,0)))),
IF($L110="삭제","삭제",
IF($L110="지정 장비",VLOOKUP($E110,$BL:$BM,MATCH($BM$1,$BL$1:$BM$1,0),1),
IF(OR($L110="캐릭터 상자 일반등급",$L110="캐릭터 상자 영웅등급"),"삭제",
IF(OR($L110="지정 캐릭터",$L110="지정 캐릭터 PP",$L110="지정 캐릭터 LBP1",$L110="지정 캐릭터 LBP2",$L110="지정 캐릭터 LBP3"),
  IF(AND(OR($B110=7,$B110=8),$L110=OFFSET($L110,-1,0)),OFFSET(M110,-1,0),VLOOKUP($E110,$BQ:$BR,MATCH($BR$1,$BQ$1:$BR$1,0),1)),
IF(OR($L110="안 지정 캐릭터 영웅등급",$L110="안 지정 캐릭터 PP 일반등급",$L110="안 지정 캐릭터 PP 영웅등급"),
  IF(AND(OR($B110=7,$B110=8),$L110=OFFSET($L110,-1,0)),OFFSET(M110,-1,0),INT($E110*100000)),
"그외없음"))))))</f>
        <v>12488</v>
      </c>
      <c r="N110">
        <f ca="1">IF($L110="삭제","삭제",
IF(OR($L110="지정 장비",$L110="캐릭터 상자 일반등급",$L110="캐릭터 상자 영웅등급",$L110="지정 캐릭터",$L110="지정 캐릭터 LBP1",$L110="지정 캐릭터 LBP2",$L110="지정 캐릭터 LBP3",$L110="안 지정 캐릭터 영웅등급"),1,
IF($L110="지정 캐릭터 PP",
  IF(AND(OR($B110=7,$B110=8),$L110=OFFSET($L110,-1,0)),OFFSET(N110,-1,0),
    VLOOKUP($L110,$AM:$AY,MATCH($AU$1,$AM$1:$AY$1,0),0)+INT($E110*(VLOOKUP($L110,$AM:$AY,MATCH($AV$1,$AM$1:$AY$1,0),0)-VLOOKUP($L110,$AM:$AY,MATCH($AU$1,$AM$1:$AY$1,0),0)))),
IF(OR($L110="안 지정 캐릭터 PP 일반등급",$L110="안 지정 캐릭터 PP 영웅등급"),
  IF(AND(OR($B110=7,$B110=8),$L110=OFFSET($L110,-1,0)),OFFSET(N110,-1,0),
    VLOOKUP($L110,$AM:$AY,MATCH($AU$1,$AM$1:$AY$1,0),0)+INT($E110*(VLOOKUP($L110,$AM:$AY,MATCH($AV$1,$AM$1:$AY$1,0),0)-VLOOKUP($L110,$AM:$AY,MATCH($AU$1,$AM$1:$AY$1,0),0)))),
"그외없음"))))</f>
        <v>16</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
IF($L110="안 지정 캐릭터 영웅등급",
  IF(AND(OR($B110=7,$B110=8),$L110=OFFSET($L110,-1,0)),OFFSET(P110,-1,0),
    VLOOKUP($L110,$AM:$AZ,MATCH($AY$1,$AM$1:$AZ$1,0),0)+INT($H110*(VLOOKUP($L110,$AM:$AZ,MATCH($AZ$1,$AM$1:$AZ$1,0),0)-VLOOKUP($L110,$AM:$AZ,MATCH($AY$1,$AM$1:$AZ$1,0),0)))),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
    ROUNDDOWN(VLOOKUP($M110,[1]EquipTable!$1:$1048576,MATCH("표준 GO pr Min",[1]EquipTable!$1:$1,0),0)+INT($I110*(VLOOKUP($M110,[1]EquipTable!$1:$1048576,MATCH("표준 GO pr Max",[1]EquipTable!$1:$1,0),0)-VLOOKUP($M110,[1]EquipTable!$1:$1048576,MATCH("표준 GO pr Min",[1]EquipTable!$1:$1,0),0))),-2)),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
IF($L110="안 지정 캐릭터 영웅등급",
  IF(AND(OR($B110=7,$B110=8),$L110=OFFSET($L110,-1,0)),OFFSET(Q110,-1,0),
    VLOOKUP($L110,$AM:$AZ,MATCH($AW$1,$AM$1:$AZ$1,0),0)+INT($I110*(VLOOKUP($L110,$AM:$AZ,MATCH($AX$1,$AM$1:$AZ$1,0),0)-VLOOKUP($L110,$AM:$AZ,MATCH($AW$1,$AM$1:$AZ$1,0),0)))),
IF($L110="지정 캐릭터 PP",
  IF(AND(OR($B110=7,$B110=8),$L110=OFFSET($L110,-1,0)),OFFSET(Q110,-1,0),
    INT($N110*(VLOOKUP($L110,$AM:$AZ,MATCH($AX$1,$AM$1:$AZ$1,0),0)+$I110*(VLOOKUP($L110,$AM:$AZ,MATCH($AY$1,$AM$1:$AZ$1,0),0)-VLOOKUP($L110,$AM:$AZ,MATCH($AX$1,$AM$1:$AZ$1,0),0))))),
IF(OR($L110="안 지정 캐릭터 PP 일반등급",$L110="안 지정 캐릭터 PP 영웅등급"),
  IF(AND(OR($B110=7,$B110=8),$L110=OFFSET($L110,-1,0)),OFFSET(Q110,-1,0),
    $N110*VLOOKUP($L110,$AM:$AZ,MATCH($AW$1,$AM$1:$AZ$1,0),0)),
"그외없음")))))))</f>
        <v>1600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15"/>
        <v>0</v>
      </c>
      <c r="T110" t="s">
        <v>102</v>
      </c>
      <c r="U110">
        <v>8494</v>
      </c>
      <c r="V110">
        <v>15</v>
      </c>
      <c r="W110" t="s">
        <v>145</v>
      </c>
      <c r="Y110">
        <v>1500</v>
      </c>
      <c r="Z110" t="str">
        <f ca="1">IF(ISBLANK(AA110),"",
VLOOKUP(AA110,OFFSET(INDIRECT("$A:$B"),0,MATCH(AA$1&amp;"_Verify",INDIRECT("$1:$1"),0)-1),2,0)
)</f>
        <v>uph</v>
      </c>
      <c r="AA110" t="s">
        <v>102</v>
      </c>
      <c r="AB110">
        <v>8494</v>
      </c>
      <c r="AC110">
        <v>15</v>
      </c>
      <c r="AD110" t="s">
        <v>145</v>
      </c>
      <c r="AF110">
        <v>1500</v>
      </c>
      <c r="AG110" t="str">
        <f>IF(ISBLANK($AA110),"",
IF(AND($B110&gt;=VLOOKUP($AA110,$AM:$AP,3,0),$B110&lt;=VLOOKUP($AA110,$AM:$AP,4,0)),"","슬롯타입이상"))</f>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v>
      </c>
      <c r="AK110" t="str">
        <f ca="1">IF(AI110&lt;&gt;1,"",
"{"""&amp;A$1&amp;""":"&amp;A110
&amp;","""&amp;B$1&amp;""":"&amp;B110
&amp;IF(LEN(Z110)=0,"",","""&amp;Z$1&amp;""":"""&amp;Z110&amp;"""")
&amp;IF(LEN(AB110)=0,"",","""&amp;AB$1&amp;""":"""&amp;AB110&amp;"""")
&amp;IF(LEN(AC110)=0,"",","""&amp;AC$1&amp;""":"&amp;AC110)
&amp;IF(LEN(AD110)=0,"",","""&amp;AD$1&amp;""":"""&amp;AD110&amp;"""")
&amp;IF(LEN(AE110)=0,"",","""&amp;AE$1&amp;""":"&amp;AE110)
&amp;IF(LEN(AF110)=0,"",","""&amp;AF$1&amp;""":"&amp;AF110)&amp;"}")</f>
        <v>{"dy":16,"sl":3,"tp":"uph","vl":"8494","cn":15,"pt":"GO","pr":1500}</v>
      </c>
      <c r="BJ110">
        <f ca="1">IF(VLOOKUP($BM110,[1]EquipTable!$1:$1048576,MATCH("업데이트순번",[1]EquipTable!$1:$1,0),0)&lt;=$BK$1,1,0)
*IF(MID(BM110,7,1)="4",0.1,1)</f>
        <v>0.1</v>
      </c>
      <c r="BK110">
        <f t="shared" ca="1" si="17"/>
        <v>1.3550135501355016E-3</v>
      </c>
      <c r="BL110">
        <f t="shared" ca="1" si="18"/>
        <v>0.88753387533875228</v>
      </c>
      <c r="BM110" t="str">
        <f ca="1">OFFSET([1]EquipTable!$A$1,ROW()-1,0)</f>
        <v>Equip7402</v>
      </c>
    </row>
    <row r="111" spans="1:65">
      <c r="A111">
        <v>16</v>
      </c>
      <c r="B111">
        <v>4</v>
      </c>
      <c r="C111">
        <f t="shared" si="12"/>
        <v>0</v>
      </c>
      <c r="D111">
        <f t="shared" ca="1" si="13"/>
        <v>0.53325577391301715</v>
      </c>
      <c r="E111">
        <f t="shared" ca="1" si="13"/>
        <v>0.18574260821598632</v>
      </c>
      <c r="F111">
        <f t="shared" ca="1" si="13"/>
        <v>5.5203861430059176E-2</v>
      </c>
      <c r="G111">
        <f t="shared" ca="1" si="19"/>
        <v>0.39815657983862218</v>
      </c>
      <c r="H111">
        <f t="shared" ca="1" si="19"/>
        <v>0.11150350024083899</v>
      </c>
      <c r="I111">
        <f t="shared" ca="1" si="19"/>
        <v>0.77454100716702623</v>
      </c>
      <c r="L111" t="str">
        <f ca="1">IF(LEN(J111)&lt;&gt;0,J111,VLOOKUP(D111+$B111,$BG:$BH,MATCH($BH$1,$BG$1:$BH$1,0),1))</f>
        <v>안 지정 캐릭터 PP 일반등급</v>
      </c>
      <c r="M111">
        <f ca="1">IF(LEN(K111)&lt;&gt;0,
  IF(LEN($J111)=0,"두 칸 모두 입력",
  IF($J111="지정 장비",K111,INDEX($BR:$BR,MATCH(K111,$BS:$BS,0)))),
IF($L111="삭제","삭제",
IF($L111="지정 장비",VLOOKUP($E111,$BL:$BM,MATCH($BM$1,$BL$1:$BM$1,0),1),
IF(OR($L111="캐릭터 상자 일반등급",$L111="캐릭터 상자 영웅등급"),"삭제",
IF(OR($L111="지정 캐릭터",$L111="지정 캐릭터 PP",$L111="지정 캐릭터 LBP1",$L111="지정 캐릭터 LBP2",$L111="지정 캐릭터 LBP3"),
  IF(AND(OR($B111=7,$B111=8),$L111=OFFSET($L111,-1,0)),OFFSET(M111,-1,0),VLOOKUP($E111,$BQ:$BR,MATCH($BR$1,$BQ$1:$BR$1,0),1)),
IF(OR($L111="안 지정 캐릭터 영웅등급",$L111="안 지정 캐릭터 PP 일반등급",$L111="안 지정 캐릭터 PP 영웅등급"),
  IF(AND(OR($B111=7,$B111=8),$L111=OFFSET($L111,-1,0)),OFFSET(M111,-1,0),INT($E111*100000)),
"그외없음"))))))</f>
        <v>18574</v>
      </c>
      <c r="N111">
        <f ca="1">IF($L111="삭제","삭제",
IF(OR($L111="지정 장비",$L111="캐릭터 상자 일반등급",$L111="캐릭터 상자 영웅등급",$L111="지정 캐릭터",$L111="지정 캐릭터 LBP1",$L111="지정 캐릭터 LBP2",$L111="지정 캐릭터 LBP3",$L111="안 지정 캐릭터 영웅등급"),1,
IF($L111="지정 캐릭터 PP",
  IF(AND(OR($B111=7,$B111=8),$L111=OFFSET($L111,-1,0)),OFFSET(N111,-1,0),
    VLOOKUP($L111,$AM:$AY,MATCH($AU$1,$AM$1:$AY$1,0),0)+INT($E111*(VLOOKUP($L111,$AM:$AY,MATCH($AV$1,$AM$1:$AY$1,0),0)-VLOOKUP($L111,$AM:$AY,MATCH($AU$1,$AM$1:$AY$1,0),0)))),
IF(OR($L111="안 지정 캐릭터 PP 일반등급",$L111="안 지정 캐릭터 PP 영웅등급"),
  IF(AND(OR($B111=7,$B111=8),$L111=OFFSET($L111,-1,0)),OFFSET(N111,-1,0),
    VLOOKUP($L111,$AM:$AY,MATCH($AU$1,$AM$1:$AY$1,0),0)+INT($E111*(VLOOKUP($L111,$AM:$AY,MATCH($AV$1,$AM$1:$AY$1,0),0)-VLOOKUP($L111,$AM:$AY,MATCH($AU$1,$AM$1:$AY$1,0),0)))),
"그외없음"))))</f>
        <v>16</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
IF($L111="안 지정 캐릭터 영웅등급",
  IF(AND(OR($B111=7,$B111=8),$L111=OFFSET($L111,-1,0)),OFFSET(P111,-1,0),
    VLOOKUP($L111,$AM:$AZ,MATCH($AY$1,$AM$1:$AZ$1,0),0)+INT($H111*(VLOOKUP($L111,$AM:$AZ,MATCH($AZ$1,$AM$1:$AZ$1,0),0)-VLOOKUP($L111,$AM:$AZ,MATCH($AY$1,$AM$1:$AZ$1,0),0)))),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
    ROUNDDOWN(VLOOKUP($M111,[1]EquipTable!$1:$1048576,MATCH("표준 GO pr Min",[1]EquipTable!$1:$1,0),0)+INT($I111*(VLOOKUP($M111,[1]EquipTable!$1:$1048576,MATCH("표준 GO pr Max",[1]EquipTable!$1:$1,0),0)-VLOOKUP($M111,[1]EquipTable!$1:$1048576,MATCH("표준 GO pr Min",[1]EquipTable!$1:$1,0),0))),-2)),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
IF($L111="안 지정 캐릭터 영웅등급",
  IF(AND(OR($B111=7,$B111=8),$L111=OFFSET($L111,-1,0)),OFFSET(Q111,-1,0),
    VLOOKUP($L111,$AM:$AZ,MATCH($AW$1,$AM$1:$AZ$1,0),0)+INT($I111*(VLOOKUP($L111,$AM:$AZ,MATCH($AX$1,$AM$1:$AZ$1,0),0)-VLOOKUP($L111,$AM:$AZ,MATCH($AW$1,$AM$1:$AZ$1,0),0)))),
IF($L111="지정 캐릭터 PP",
  IF(AND(OR($B111=7,$B111=8),$L111=OFFSET($L111,-1,0)),OFFSET(Q111,-1,0),
    INT($N111*(VLOOKUP($L111,$AM:$AZ,MATCH($AX$1,$AM$1:$AZ$1,0),0)+$I111*(VLOOKUP($L111,$AM:$AZ,MATCH($AY$1,$AM$1:$AZ$1,0),0)-VLOOKUP($L111,$AM:$AZ,MATCH($AX$1,$AM$1:$AZ$1,0),0))))),
IF(OR($L111="안 지정 캐릭터 PP 일반등급",$L111="안 지정 캐릭터 PP 영웅등급"),
  IF(AND(OR($B111=7,$B111=8),$L111=OFFSET($L111,-1,0)),OFFSET(Q111,-1,0),
    $N111*VLOOKUP($L111,$AM:$AZ,MATCH($AW$1,$AM$1:$AZ$1,0),0)),
"그외없음")))))))</f>
        <v>1600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15"/>
        <v>0</v>
      </c>
      <c r="T111" t="s">
        <v>103</v>
      </c>
      <c r="U111">
        <v>13269</v>
      </c>
      <c r="V111">
        <v>16</v>
      </c>
      <c r="W111" t="s">
        <v>145</v>
      </c>
      <c r="Y111">
        <v>1600</v>
      </c>
      <c r="Z111" t="str">
        <f ca="1">IF(ISBLANK(AA111),"",
VLOOKUP(AA111,OFFSET(INDIRECT("$A:$B"),0,MATCH(AA$1&amp;"_Verify",INDIRECT("$1:$1"),0)-1),2,0)
)</f>
        <v>upn</v>
      </c>
      <c r="AA111" t="s">
        <v>103</v>
      </c>
      <c r="AB111">
        <v>13269</v>
      </c>
      <c r="AC111">
        <v>16</v>
      </c>
      <c r="AD111" t="s">
        <v>145</v>
      </c>
      <c r="AF111">
        <v>1600</v>
      </c>
      <c r="AG111" t="str">
        <f>IF(ISBLANK($AA111),"",
IF(AND($B111&gt;=VLOOKUP($AA111,$AM:$AP,3,0),$B111&lt;=VLOOKUP($AA111,$AM:$AP,4,0)),"","슬롯타입이상"))</f>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v>
      </c>
      <c r="AK111" t="str">
        <f ca="1">IF(AI111&lt;&gt;1,"",
"{"""&amp;A$1&amp;""":"&amp;A111
&amp;","""&amp;B$1&amp;""":"&amp;B111
&amp;IF(LEN(Z111)=0,"",","""&amp;Z$1&amp;""":"""&amp;Z111&amp;"""")
&amp;IF(LEN(AB111)=0,"",","""&amp;AB$1&amp;""":"""&amp;AB111&amp;"""")
&amp;IF(LEN(AC111)=0,"",","""&amp;AC$1&amp;""":"&amp;AC111)
&amp;IF(LEN(AD111)=0,"",","""&amp;AD$1&amp;""":"""&amp;AD111&amp;"""")
&amp;IF(LEN(AE111)=0,"",","""&amp;AE$1&amp;""":"&amp;AE111)
&amp;IF(LEN(AF111)=0,"",","""&amp;AF$1&amp;""":"&amp;AF111)&amp;"}")</f>
        <v>{"dy":16,"sl":4,"tp":"upn","vl":"13269","cn":16,"pt":"GO","pr":1600}</v>
      </c>
      <c r="BJ111">
        <f ca="1">IF(VLOOKUP($BM111,[1]EquipTable!$1:$1048576,MATCH("업데이트순번",[1]EquipTable!$1:$1,0),0)&lt;=$BK$1,1,0)
*IF(MID(BM111,7,1)="4",0.1,1)</f>
        <v>0</v>
      </c>
      <c r="BK111">
        <f t="shared" ca="1" si="17"/>
        <v>0</v>
      </c>
      <c r="BL111">
        <f t="shared" ca="1" si="18"/>
        <v>0.88888888888888773</v>
      </c>
      <c r="BM111" t="str">
        <f ca="1">OFFSET([1]EquipTable!$A$1,ROW()-1,0)</f>
        <v>Equip7403</v>
      </c>
    </row>
    <row r="112" spans="1:65">
      <c r="A112">
        <v>16</v>
      </c>
      <c r="B112">
        <v>5</v>
      </c>
      <c r="C112">
        <f t="shared" si="12"/>
        <v>0</v>
      </c>
      <c r="D112">
        <f t="shared" ca="1" si="13"/>
        <v>0.61018105904790187</v>
      </c>
      <c r="E112">
        <f t="shared" ca="1" si="13"/>
        <v>0.25790442846552009</v>
      </c>
      <c r="F112">
        <f t="shared" ca="1" si="13"/>
        <v>0.79306508708982726</v>
      </c>
      <c r="G112">
        <f t="shared" ca="1" si="19"/>
        <v>0.32084048868326598</v>
      </c>
      <c r="H112">
        <f t="shared" ca="1" si="19"/>
        <v>0.26421872717437844</v>
      </c>
      <c r="I112">
        <f t="shared" ca="1" si="19"/>
        <v>0.36308110816499561</v>
      </c>
      <c r="L112" t="str">
        <f ca="1">IF(LEN(J112)&lt;&gt;0,J112,VLOOKUP(D112+$B112,$BG:$BH,MATCH($BH$1,$BG$1:$BH$1,0),1))</f>
        <v>삭제</v>
      </c>
      <c r="M112" t="str">
        <f ca="1">IF(LEN(K112)&lt;&gt;0,
  IF(LEN($J112)=0,"두 칸 모두 입력",
  IF($J112="지정 장비",K112,INDEX($BR:$BR,MATCH(K112,$BS:$BS,0)))),
IF($L112="삭제","삭제",
IF($L112="지정 장비",VLOOKUP($E112,$BL:$BM,MATCH($BM$1,$BL$1:$BM$1,0),1),
IF(OR($L112="캐릭터 상자 일반등급",$L112="캐릭터 상자 영웅등급"),"삭제",
IF(OR($L112="지정 캐릭터",$L112="지정 캐릭터 PP",$L112="지정 캐릭터 LBP1",$L112="지정 캐릭터 LBP2",$L112="지정 캐릭터 LBP3"),
  IF(AND(OR($B112=7,$B112=8),$L112=OFFSET($L112,-1,0)),OFFSET(M112,-1,0),VLOOKUP($E112,$BQ:$BR,MATCH($BR$1,$BQ$1:$BR$1,0),1)),
IF(OR($L112="안 지정 캐릭터 영웅등급",$L112="안 지정 캐릭터 PP 일반등급",$L112="안 지정 캐릭터 PP 영웅등급"),
  IF(AND(OR($B112=7,$B112=8),$L112=OFFSET($L112,-1,0)),OFFSET(M112,-1,0),INT($E112*100000)),
"그외없음"))))))</f>
        <v>삭제</v>
      </c>
      <c r="N112" t="str">
        <f ca="1">IF($L112="삭제","삭제",
IF(OR($L112="지정 장비",$L112="캐릭터 상자 일반등급",$L112="캐릭터 상자 영웅등급",$L112="지정 캐릭터",$L112="지정 캐릭터 LBP1",$L112="지정 캐릭터 LBP2",$L112="지정 캐릭터 LBP3",$L112="안 지정 캐릭터 영웅등급"),1,
IF($L112="지정 캐릭터 PP",
  IF(AND(OR($B112=7,$B112=8),$L112=OFFSET($L112,-1,0)),OFFSET(N112,-1,0),
    VLOOKUP($L112,$AM:$AY,MATCH($AU$1,$AM$1:$AY$1,0),0)+INT($E112*(VLOOKUP($L112,$AM:$AY,MATCH($AV$1,$AM$1:$AY$1,0),0)-VLOOKUP($L112,$AM:$AY,MATCH($AU$1,$AM$1:$AY$1,0),0)))),
IF(OR($L112="안 지정 캐릭터 PP 일반등급",$L112="안 지정 캐릭터 PP 영웅등급"),
  IF(AND(OR($B112=7,$B112=8),$L112=OFFSET($L112,-1,0)),OFFSET(N112,-1,0),
    VLOOKUP($L112,$AM:$AY,MATCH($AU$1,$AM$1:$AY$1,0),0)+INT($E112*(VLOOKUP($L112,$AM:$AY,MATCH($AV$1,$AM$1:$AY$1,0),0)-VLOOKUP($L112,$AM:$AY,MATCH($AU$1,$AM$1:$AY$1,0),0)))),
"그외없음"))))</f>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
IF($L112="안 지정 캐릭터 영웅등급",
  IF(AND(OR($B112=7,$B112=8),$L112=OFFSET($L112,-1,0)),OFFSET(P112,-1,0),
    VLOOKUP($L112,$AM:$AZ,MATCH($AY$1,$AM$1:$AZ$1,0),0)+INT($H112*(VLOOKUP($L112,$AM:$AZ,MATCH($AZ$1,$AM$1:$AZ$1,0),0)-VLOOKUP($L112,$AM:$AZ,MATCH($AY$1,$AM$1:$AZ$1,0),0)))),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
    ROUNDDOWN(VLOOKUP($M112,[1]EquipTable!$1:$1048576,MATCH("표준 GO pr Min",[1]EquipTable!$1:$1,0),0)+INT($I112*(VLOOKUP($M112,[1]EquipTable!$1:$1048576,MATCH("표준 GO pr Max",[1]EquipTable!$1:$1,0),0)-VLOOKUP($M112,[1]EquipTable!$1:$1048576,MATCH("표준 GO pr Min",[1]EquipTable!$1:$1,0),0))),-2)),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
IF($L112="안 지정 캐릭터 영웅등급",
  IF(AND(OR($B112=7,$B112=8),$L112=OFFSET($L112,-1,0)),OFFSET(Q112,-1,0),
    VLOOKUP($L112,$AM:$AZ,MATCH($AW$1,$AM$1:$AZ$1,0),0)+INT($I112*(VLOOKUP($L112,$AM:$AZ,MATCH($AX$1,$AM$1:$AZ$1,0),0)-VLOOKUP($L112,$AM:$AZ,MATCH($AW$1,$AM$1:$AZ$1,0),0)))),
IF($L112="지정 캐릭터 PP",
  IF(AND(OR($B112=7,$B112=8),$L112=OFFSET($L112,-1,0)),OFFSET(Q112,-1,0),
    INT($N112*(VLOOKUP($L112,$AM:$AZ,MATCH($AX$1,$AM$1:$AZ$1,0),0)+$I112*(VLOOKUP($L112,$AM:$AZ,MATCH($AY$1,$AM$1:$AZ$1,0),0)-VLOOKUP($L112,$AM:$AZ,MATCH($AX$1,$AM$1:$AZ$1,0),0))))),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15"/>
        <v>0</v>
      </c>
      <c r="Z112" t="str">
        <f ca="1">IF(ISBLANK(AA112),"",
VLOOKUP(AA112,OFFSET(INDIRECT("$A:$B"),0,MATCH(AA$1&amp;"_Verify",INDIRECT("$1:$1"),0)-1),2,0)
)</f>
        <v/>
      </c>
      <c r="AG112" t="str">
        <f>IF(ISBLANK($AA112),"",
IF(AND($B112&gt;=VLOOKUP($AA112,$AM:$AP,3,0),$B112&lt;=VLOOKUP($AA112,$AM:$AP,4,0)),"","슬롯타입이상"))</f>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v>
      </c>
      <c r="AK112" t="str">
        <f ca="1">IF(AI112&lt;&gt;1,"",
"{"""&amp;A$1&amp;""":"&amp;A112
&amp;","""&amp;B$1&amp;""":"&amp;B112
&amp;IF(LEN(Z112)=0,"",","""&amp;Z$1&amp;""":"""&amp;Z112&amp;"""")
&amp;IF(LEN(AB112)=0,"",","""&amp;AB$1&amp;""":"""&amp;AB112&amp;"""")
&amp;IF(LEN(AC112)=0,"",","""&amp;AC$1&amp;""":"&amp;AC112)
&amp;IF(LEN(AD112)=0,"",","""&amp;AD$1&amp;""":"""&amp;AD112&amp;"""")
&amp;IF(LEN(AE112)=0,"",","""&amp;AE$1&amp;""":"&amp;AE112)
&amp;IF(LEN(AF112)=0,"",","""&amp;AF$1&amp;""":"&amp;AF112)&amp;"}")</f>
        <v>{"dy":16,"sl":5}</v>
      </c>
      <c r="BJ112">
        <f ca="1">IF(VLOOKUP($BM112,[1]EquipTable!$1:$1048576,MATCH("업데이트순번",[1]EquipTable!$1:$1,0),0)&lt;=$BK$1,1,0)
*IF(MID(BM112,7,1)="4",0.1,1)</f>
        <v>0</v>
      </c>
      <c r="BK112">
        <f t="shared" ca="1" si="17"/>
        <v>0</v>
      </c>
      <c r="BL112">
        <f t="shared" ca="1" si="18"/>
        <v>0.88888888888888773</v>
      </c>
      <c r="BM112" t="str">
        <f ca="1">OFFSET([1]EquipTable!$A$1,ROW()-1,0)</f>
        <v>Equip7404</v>
      </c>
    </row>
    <row r="113" spans="1:65">
      <c r="A113">
        <v>16</v>
      </c>
      <c r="B113">
        <v>6</v>
      </c>
      <c r="C113">
        <f t="shared" si="12"/>
        <v>0</v>
      </c>
      <c r="D113">
        <f t="shared" ca="1" si="13"/>
        <v>0.75310886196969351</v>
      </c>
      <c r="E113">
        <f t="shared" ca="1" si="13"/>
        <v>0.54323440384975985</v>
      </c>
      <c r="F113">
        <f t="shared" ca="1" si="13"/>
        <v>0.18811039052590428</v>
      </c>
      <c r="G113">
        <f t="shared" ca="1" si="19"/>
        <v>0.66134414044795875</v>
      </c>
      <c r="H113">
        <f t="shared" ca="1" si="19"/>
        <v>0.33366245724735932</v>
      </c>
      <c r="I113">
        <f t="shared" ca="1" si="19"/>
        <v>0.37900502365464495</v>
      </c>
      <c r="L113" t="str">
        <f ca="1">IF(LEN(J113)&lt;&gt;0,J113,VLOOKUP(D113+$B113,$BG:$BH,MATCH($BH$1,$BG$1:$BH$1,0),1))</f>
        <v>삭제</v>
      </c>
      <c r="M113" t="str">
        <f ca="1">IF(LEN(K113)&lt;&gt;0,
  IF(LEN($J113)=0,"두 칸 모두 입력",
  IF($J113="지정 장비",K113,INDEX($BR:$BR,MATCH(K113,$BS:$BS,0)))),
IF($L113="삭제","삭제",
IF($L113="지정 장비",VLOOKUP($E113,$BL:$BM,MATCH($BM$1,$BL$1:$BM$1,0),1),
IF(OR($L113="캐릭터 상자 일반등급",$L113="캐릭터 상자 영웅등급"),"삭제",
IF(OR($L113="지정 캐릭터",$L113="지정 캐릭터 PP",$L113="지정 캐릭터 LBP1",$L113="지정 캐릭터 LBP2",$L113="지정 캐릭터 LBP3"),
  IF(AND(OR($B113=7,$B113=8),$L113=OFFSET($L113,-1,0)),OFFSET(M113,-1,0),VLOOKUP($E113,$BQ:$BR,MATCH($BR$1,$BQ$1:$BR$1,0),1)),
IF(OR($L113="안 지정 캐릭터 영웅등급",$L113="안 지정 캐릭터 PP 일반등급",$L113="안 지정 캐릭터 PP 영웅등급"),
  IF(AND(OR($B113=7,$B113=8),$L113=OFFSET($L113,-1,0)),OFFSET(M113,-1,0),INT($E113*100000)),
"그외없음"))))))</f>
        <v>삭제</v>
      </c>
      <c r="N113" t="str">
        <f ca="1">IF($L113="삭제","삭제",
IF(OR($L113="지정 장비",$L113="캐릭터 상자 일반등급",$L113="캐릭터 상자 영웅등급",$L113="지정 캐릭터",$L113="지정 캐릭터 LBP1",$L113="지정 캐릭터 LBP2",$L113="지정 캐릭터 LBP3",$L113="안 지정 캐릭터 영웅등급"),1,
IF($L113="지정 캐릭터 PP",
  IF(AND(OR($B113=7,$B113=8),$L113=OFFSET($L113,-1,0)),OFFSET(N113,-1,0),
    VLOOKUP($L113,$AM:$AY,MATCH($AU$1,$AM$1:$AY$1,0),0)+INT($E113*(VLOOKUP($L113,$AM:$AY,MATCH($AV$1,$AM$1:$AY$1,0),0)-VLOOKUP($L113,$AM:$AY,MATCH($AU$1,$AM$1:$AY$1,0),0)))),
IF(OR($L113="안 지정 캐릭터 PP 일반등급",$L113="안 지정 캐릭터 PP 영웅등급"),
  IF(AND(OR($B113=7,$B113=8),$L113=OFFSET($L113,-1,0)),OFFSET(N113,-1,0),
    VLOOKUP($L113,$AM:$AY,MATCH($AU$1,$AM$1:$AY$1,0),0)+INT($E113*(VLOOKUP($L113,$AM:$AY,MATCH($AV$1,$AM$1:$AY$1,0),0)-VLOOKUP($L113,$AM:$AY,MATCH($AU$1,$AM$1:$AY$1,0),0)))),
"그외없음"))))</f>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
IF($L113="안 지정 캐릭터 영웅등급",
  IF(AND(OR($B113=7,$B113=8),$L113=OFFSET($L113,-1,0)),OFFSET(P113,-1,0),
    VLOOKUP($L113,$AM:$AZ,MATCH($AY$1,$AM$1:$AZ$1,0),0)+INT($H113*(VLOOKUP($L113,$AM:$AZ,MATCH($AZ$1,$AM$1:$AZ$1,0),0)-VLOOKUP($L113,$AM:$AZ,MATCH($AY$1,$AM$1:$AZ$1,0),0)))),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
    ROUNDDOWN(VLOOKUP($M113,[1]EquipTable!$1:$1048576,MATCH("표준 GO pr Min",[1]EquipTable!$1:$1,0),0)+INT($I113*(VLOOKUP($M113,[1]EquipTable!$1:$1048576,MATCH("표준 GO pr Max",[1]EquipTable!$1:$1,0),0)-VLOOKUP($M113,[1]EquipTable!$1:$1048576,MATCH("표준 GO pr Min",[1]EquipTable!$1:$1,0),0))),-2)),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
IF($L113="안 지정 캐릭터 영웅등급",
  IF(AND(OR($B113=7,$B113=8),$L113=OFFSET($L113,-1,0)),OFFSET(Q113,-1,0),
    VLOOKUP($L113,$AM:$AZ,MATCH($AW$1,$AM$1:$AZ$1,0),0)+INT($I113*(VLOOKUP($L113,$AM:$AZ,MATCH($AX$1,$AM$1:$AZ$1,0),0)-VLOOKUP($L113,$AM:$AZ,MATCH($AW$1,$AM$1:$AZ$1,0),0)))),
IF($L113="지정 캐릭터 PP",
  IF(AND(OR($B113=7,$B113=8),$L113=OFFSET($L113,-1,0)),OFFSET(Q113,-1,0),
    INT($N113*(VLOOKUP($L113,$AM:$AZ,MATCH($AX$1,$AM$1:$AZ$1,0),0)+$I113*(VLOOKUP($L113,$AM:$AZ,MATCH($AY$1,$AM$1:$AZ$1,0),0)-VLOOKUP($L113,$AM:$AZ,MATCH($AX$1,$AM$1:$AZ$1,0),0))))),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15"/>
        <v>0</v>
      </c>
      <c r="Z113" t="str">
        <f ca="1">IF(ISBLANK(AA113),"",
VLOOKUP(AA113,OFFSET(INDIRECT("$A:$B"),0,MATCH(AA$1&amp;"_Verify",INDIRECT("$1:$1"),0)-1),2,0)
)</f>
        <v/>
      </c>
      <c r="AG113" t="str">
        <f>IF(ISBLANK($AA113),"",
IF(AND($B113&gt;=VLOOKUP($AA113,$AM:$AP,3,0),$B113&lt;=VLOOKUP($AA113,$AM:$AP,4,0)),"","슬롯타입이상"))</f>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v>
      </c>
      <c r="AK113" t="str">
        <f ca="1">IF(AI113&lt;&gt;1,"",
"{"""&amp;A$1&amp;""":"&amp;A113
&amp;","""&amp;B$1&amp;""":"&amp;B113
&amp;IF(LEN(Z113)=0,"",","""&amp;Z$1&amp;""":"""&amp;Z113&amp;"""")
&amp;IF(LEN(AB113)=0,"",","""&amp;AB$1&amp;""":"""&amp;AB113&amp;"""")
&amp;IF(LEN(AC113)=0,"",","""&amp;AC$1&amp;""":"&amp;AC113)
&amp;IF(LEN(AD113)=0,"",","""&amp;AD$1&amp;""":"""&amp;AD113&amp;"""")
&amp;IF(LEN(AE113)=0,"",","""&amp;AE$1&amp;""":"&amp;AE113)
&amp;IF(LEN(AF113)=0,"",","""&amp;AF$1&amp;""":"&amp;AF113)&amp;"}")</f>
        <v>{"dy":16,"sl":6}</v>
      </c>
      <c r="BJ113">
        <f ca="1">IF(VLOOKUP($BM113,[1]EquipTable!$1:$1048576,MATCH("업데이트순번",[1]EquipTable!$1:$1,0),0)&lt;=$BK$1,1,0)
*IF(MID(BM113,7,1)="4",0.1,1)</f>
        <v>0</v>
      </c>
      <c r="BK113">
        <f t="shared" ca="1" si="17"/>
        <v>0</v>
      </c>
      <c r="BL113">
        <f t="shared" ca="1" si="18"/>
        <v>0.88888888888888773</v>
      </c>
      <c r="BM113" t="str">
        <f ca="1">OFFSET([1]EquipTable!$A$1,ROW()-1,0)</f>
        <v>Equip7405</v>
      </c>
    </row>
    <row r="114" spans="1:65">
      <c r="A114">
        <v>17</v>
      </c>
      <c r="B114">
        <v>0</v>
      </c>
      <c r="C114">
        <f t="shared" si="12"/>
        <v>0</v>
      </c>
      <c r="D114">
        <f t="shared" ca="1" si="13"/>
        <v>0.4687143354077784</v>
      </c>
      <c r="E114">
        <f t="shared" ca="1" si="13"/>
        <v>0.77425346975909115</v>
      </c>
      <c r="F114">
        <f t="shared" ca="1" si="13"/>
        <v>6.8294019097420944E-2</v>
      </c>
      <c r="G114">
        <f t="shared" ca="1" si="19"/>
        <v>0.45782738927083499</v>
      </c>
      <c r="H114">
        <f t="shared" ca="1" si="19"/>
        <v>0.53386931326211906</v>
      </c>
      <c r="I114">
        <f t="shared" ca="1" si="19"/>
        <v>0.95506913677560212</v>
      </c>
      <c r="L114" t="str">
        <f ca="1">IF(LEN(J114)&lt;&gt;0,J114,VLOOKUP(D114+$B114,$BG:$BH,MATCH($BH$1,$BG$1:$BH$1,0),1))</f>
        <v>지정 장비</v>
      </c>
      <c r="M114" t="str">
        <f ca="1">IF(LEN(K114)&lt;&gt;0,
  IF(LEN($J114)=0,"두 칸 모두 입력",
  IF($J114="지정 장비",K114,INDEX($BR:$BR,MATCH(K114,$BS:$BS,0)))),
IF($L114="삭제","삭제",
IF($L114="지정 장비",VLOOKUP($E114,$BL:$BM,MATCH($BM$1,$BL$1:$BM$1,0),1),
IF(OR($L114="캐릭터 상자 일반등급",$L114="캐릭터 상자 영웅등급"),"삭제",
IF(OR($L114="지정 캐릭터",$L114="지정 캐릭터 PP",$L114="지정 캐릭터 LBP1",$L114="지정 캐릭터 LBP2",$L114="지정 캐릭터 LBP3"),
  IF(AND(OR($B114=7,$B114=8),$L114=OFFSET($L114,-1,0)),OFFSET(M114,-1,0),VLOOKUP($E114,$BQ:$BR,MATCH($BR$1,$BQ$1:$BR$1,0),1)),
IF(OR($L114="안 지정 캐릭터 영웅등급",$L114="안 지정 캐릭터 PP 일반등급",$L114="안 지정 캐릭터 PP 영웅등급"),
  IF(AND(OR($B114=7,$B114=8),$L114=OFFSET($L114,-1,0)),OFFSET(M114,-1,0),INT($E114*100000)),
"그외없음"))))))</f>
        <v>Equip6302</v>
      </c>
      <c r="N114">
        <f ca="1">IF($L114="삭제","삭제",
IF(OR($L114="지정 장비",$L114="캐릭터 상자 일반등급",$L114="캐릭터 상자 영웅등급",$L114="지정 캐릭터",$L114="지정 캐릭터 LBP1",$L114="지정 캐릭터 LBP2",$L114="지정 캐릭터 LBP3",$L114="안 지정 캐릭터 영웅등급"),1,
IF($L114="지정 캐릭터 PP",
  IF(AND(OR($B114=7,$B114=8),$L114=OFFSET($L114,-1,0)),OFFSET(N114,-1,0),
    VLOOKUP($L114,$AM:$AY,MATCH($AU$1,$AM$1:$AY$1,0),0)+INT($E114*(VLOOKUP($L114,$AM:$AY,MATCH($AV$1,$AM$1:$AY$1,0),0)-VLOOKUP($L114,$AM:$AY,MATCH($AU$1,$AM$1:$AY$1,0),0)))),
IF(OR($L114="안 지정 캐릭터 PP 일반등급",$L114="안 지정 캐릭터 PP 영웅등급"),
  IF(AND(OR($B114=7,$B114=8),$L114=OFFSET($L114,-1,0)),OFFSET(N114,-1,0),
    VLOOKUP($L114,$AM:$AY,MATCH($AU$1,$AM$1:$AY$1,0),0)+INT($E114*(VLOOKUP($L114,$AM:$AY,MATCH($AV$1,$AM$1:$AY$1,0),0)-VLOOKUP($L114,$AM:$AY,MATCH($AU$1,$AM$1:$AY$1,0),0)))),
"그외없음"))))</f>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
IF($L114="안 지정 캐릭터 영웅등급",
  IF(AND(OR($B114=7,$B114=8),$L114=OFFSET($L114,-1,0)),OFFSET(P114,-1,0),
    VLOOKUP($L114,$AM:$AZ,MATCH($AY$1,$AM$1:$AZ$1,0),0)+INT($H114*(VLOOKUP($L114,$AM:$AZ,MATCH($AZ$1,$AM$1:$AZ$1,0),0)-VLOOKUP($L114,$AM:$AZ,MATCH($AY$1,$AM$1:$AZ$1,0),0)))),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
    ROUNDDOWN(VLOOKUP($M114,[1]EquipTable!$1:$1048576,MATCH("표준 GO pr Min",[1]EquipTable!$1:$1,0),0)+INT($I114*(VLOOKUP($M114,[1]EquipTable!$1:$1048576,MATCH("표준 GO pr Max",[1]EquipTable!$1:$1,0),0)-VLOOKUP($M114,[1]EquipTable!$1:$1048576,MATCH("표준 GO pr Min",[1]EquipTable!$1:$1,0),0))),-2)),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
IF($L114="안 지정 캐릭터 영웅등급",
  IF(AND(OR($B114=7,$B114=8),$L114=OFFSET($L114,-1,0)),OFFSET(Q114,-1,0),
    VLOOKUP($L114,$AM:$AZ,MATCH($AW$1,$AM$1:$AZ$1,0),0)+INT($I114*(VLOOKUP($L114,$AM:$AZ,MATCH($AX$1,$AM$1:$AZ$1,0),0)-VLOOKUP($L114,$AM:$AZ,MATCH($AW$1,$AM$1:$AZ$1,0),0)))),
IF($L114="지정 캐릭터 PP",
  IF(AND(OR($B114=7,$B114=8),$L114=OFFSET($L114,-1,0)),OFFSET(Q114,-1,0),
    INT($N114*(VLOOKUP($L114,$AM:$AZ,MATCH($AX$1,$AM$1:$AZ$1,0),0)+$I114*(VLOOKUP($L114,$AM:$AZ,MATCH($AY$1,$AM$1:$AZ$1,0),0)-VLOOKUP($L114,$AM:$AZ,MATCH($AX$1,$AM$1:$AZ$1,0),0))))),
IF(OR($L114="안 지정 캐릭터 PP 일반등급",$L114="안 지정 캐릭터 PP 영웅등급"),
  IF(AND(OR($B114=7,$B114=8),$L114=OFFSET($L114,-1,0)),OFFSET(Q114,-1,0),
    $N114*VLOOKUP($L114,$AM:$AZ,MATCH($AW$1,$AM$1:$AZ$1,0),0)),
"그외없음")))))))</f>
        <v>20</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15"/>
        <v>0</v>
      </c>
      <c r="T114" t="s">
        <v>93</v>
      </c>
      <c r="U114" t="s">
        <v>215</v>
      </c>
      <c r="V114">
        <v>1</v>
      </c>
      <c r="W114" t="s">
        <v>145</v>
      </c>
      <c r="Y114">
        <v>41000</v>
      </c>
      <c r="Z114" t="str">
        <f ca="1">IF(ISBLANK(AA114),"",
VLOOKUP(AA114,OFFSET(INDIRECT("$A:$B"),0,MATCH(AA$1&amp;"_Verify",INDIRECT("$1:$1"),0)-1),2,0)
)</f>
        <v>fe</v>
      </c>
      <c r="AA114" t="s">
        <v>93</v>
      </c>
      <c r="AB114" t="s">
        <v>215</v>
      </c>
      <c r="AC114">
        <v>1</v>
      </c>
      <c r="AD114" t="s">
        <v>145</v>
      </c>
      <c r="AF114">
        <v>41000</v>
      </c>
      <c r="AG114" t="str">
        <f>IF(ISBLANK($AA114),"",
IF(AND($B114&gt;=VLOOKUP($AA114,$AM:$AP,3,0),$B114&lt;=VLOOKUP($AA114,$AM:$AP,4,0)),"","슬롯타입이상"))</f>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십자 은도금 방패</v>
      </c>
      <c r="AI114">
        <v>1</v>
      </c>
      <c r="AJ11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v>
      </c>
      <c r="AK114" t="str">
        <f ca="1">IF(AI114&lt;&gt;1,"",
"{"""&amp;A$1&amp;""":"&amp;A114
&amp;","""&amp;B$1&amp;""":"&amp;B114
&amp;IF(LEN(Z114)=0,"",","""&amp;Z$1&amp;""":"""&amp;Z114&amp;"""")
&amp;IF(LEN(AB114)=0,"",","""&amp;AB$1&amp;""":"""&amp;AB114&amp;"""")
&amp;IF(LEN(AC114)=0,"",","""&amp;AC$1&amp;""":"&amp;AC114)
&amp;IF(LEN(AD114)=0,"",","""&amp;AD$1&amp;""":"""&amp;AD114&amp;"""")
&amp;IF(LEN(AE114)=0,"",","""&amp;AE$1&amp;""":"&amp;AE114)
&amp;IF(LEN(AF114)=0,"",","""&amp;AF$1&amp;""":"&amp;AF114)&amp;"}")</f>
        <v>{"dy":17,"sl":0,"tp":"fe","vl":"Equip7202","cn":1,"pt":"GO","pr":41000}</v>
      </c>
      <c r="BJ114">
        <f ca="1">IF(VLOOKUP($BM114,[1]EquipTable!$1:$1048576,MATCH("업데이트순번",[1]EquipTable!$1:$1,0),0)&lt;=$BK$1,1,0)
*IF(MID(BM114,7,1)="4",0.1,1)</f>
        <v>0</v>
      </c>
      <c r="BK114">
        <f t="shared" ca="1" si="17"/>
        <v>0</v>
      </c>
      <c r="BL114">
        <f t="shared" ca="1" si="18"/>
        <v>0.88888888888888773</v>
      </c>
      <c r="BM114" t="str">
        <f ca="1">OFFSET([1]EquipTable!$A$1,ROW()-1,0)</f>
        <v>후보</v>
      </c>
    </row>
    <row r="115" spans="1:65">
      <c r="A115">
        <v>17</v>
      </c>
      <c r="B115">
        <v>1</v>
      </c>
      <c r="C115">
        <f t="shared" si="12"/>
        <v>0</v>
      </c>
      <c r="D115">
        <f t="shared" ca="1" si="13"/>
        <v>4.6477672024253791E-2</v>
      </c>
      <c r="E115">
        <f t="shared" ca="1" si="13"/>
        <v>0.51126871956229947</v>
      </c>
      <c r="F115">
        <f t="shared" ca="1" si="13"/>
        <v>0.68855296241710362</v>
      </c>
      <c r="G115">
        <f t="shared" ca="1" si="19"/>
        <v>4.3017088432306227E-2</v>
      </c>
      <c r="H115">
        <f t="shared" ca="1" si="19"/>
        <v>0.77433125785463863</v>
      </c>
      <c r="I115">
        <f t="shared" ca="1" si="19"/>
        <v>0.12920173675969771</v>
      </c>
      <c r="L115" t="str">
        <f ca="1">IF(LEN(J115)&lt;&gt;0,J115,VLOOKUP(D115+$B115,$BG:$BH,MATCH($BH$1,$BG$1:$BH$1,0),1))</f>
        <v>지정 장비</v>
      </c>
      <c r="M115" t="str">
        <f ca="1">IF(LEN(K115)&lt;&gt;0,
  IF(LEN($J115)=0,"두 칸 모두 입력",
  IF($J115="지정 장비",K115,INDEX($BR:$BR,MATCH(K115,$BS:$BS,0)))),
IF($L115="삭제","삭제",
IF($L115="지정 장비",VLOOKUP($E115,$BL:$BM,MATCH($BM$1,$BL$1:$BM$1,0),1),
IF(OR($L115="캐릭터 상자 일반등급",$L115="캐릭터 상자 영웅등급"),"삭제",
IF(OR($L115="지정 캐릭터",$L115="지정 캐릭터 PP",$L115="지정 캐릭터 LBP1",$L115="지정 캐릭터 LBP2",$L115="지정 캐릭터 LBP3"),
  IF(AND(OR($B115=7,$B115=8),$L115=OFFSET($L115,-1,0)),OFFSET(M115,-1,0),VLOOKUP($E115,$BQ:$BR,MATCH($BR$1,$BQ$1:$BR$1,0),1)),
IF(OR($L115="안 지정 캐릭터 영웅등급",$L115="안 지정 캐릭터 PP 일반등급",$L115="안 지정 캐릭터 PP 영웅등급"),
  IF(AND(OR($B115=7,$B115=8),$L115=OFFSET($L115,-1,0)),OFFSET(M115,-1,0),INT($E115*100000)),
"그외없음"))))))</f>
        <v>Equip4201</v>
      </c>
      <c r="N115">
        <f ca="1">IF($L115="삭제","삭제",
IF(OR($L115="지정 장비",$L115="캐릭터 상자 일반등급",$L115="캐릭터 상자 영웅등급",$L115="지정 캐릭터",$L115="지정 캐릭터 LBP1",$L115="지정 캐릭터 LBP2",$L115="지정 캐릭터 LBP3",$L115="안 지정 캐릭터 영웅등급"),1,
IF($L115="지정 캐릭터 PP",
  IF(AND(OR($B115=7,$B115=8),$L115=OFFSET($L115,-1,0)),OFFSET(N115,-1,0),
    VLOOKUP($L115,$AM:$AY,MATCH($AU$1,$AM$1:$AY$1,0),0)+INT($E115*(VLOOKUP($L115,$AM:$AY,MATCH($AV$1,$AM$1:$AY$1,0),0)-VLOOKUP($L115,$AM:$AY,MATCH($AU$1,$AM$1:$AY$1,0),0)))),
IF(OR($L115="안 지정 캐릭터 PP 일반등급",$L115="안 지정 캐릭터 PP 영웅등급"),
  IF(AND(OR($B115=7,$B115=8),$L115=OFFSET($L115,-1,0)),OFFSET(N115,-1,0),
    VLOOKUP($L115,$AM:$AY,MATCH($AU$1,$AM$1:$AY$1,0),0)+INT($E115*(VLOOKUP($L115,$AM:$AY,MATCH($AV$1,$AM$1:$AY$1,0),0)-VLOOKUP($L115,$AM:$AY,MATCH($AU$1,$AM$1:$AY$1,0),0)))),
"그외없음"))))</f>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DI</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
IF($L115="안 지정 캐릭터 영웅등급",
  IF(AND(OR($B115=7,$B115=8),$L115=OFFSET($L115,-1,0)),OFFSET(P115,-1,0),
    VLOOKUP($L115,$AM:$AZ,MATCH($AY$1,$AM$1:$AZ$1,0),0)+INT($H115*(VLOOKUP($L115,$AM:$AZ,MATCH($AZ$1,$AM$1:$AZ$1,0),0)-VLOOKUP($L115,$AM:$AZ,MATCH($AY$1,$AM$1:$AZ$1,0),0)))),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
    ROUNDDOWN(VLOOKUP($M115,[1]EquipTable!$1:$1048576,MATCH("표준 GO pr Min",[1]EquipTable!$1:$1,0),0)+INT($I115*(VLOOKUP($M115,[1]EquipTable!$1:$1048576,MATCH("표준 GO pr Max",[1]EquipTable!$1:$1,0),0)-VLOOKUP($M115,[1]EquipTable!$1:$1048576,MATCH("표준 GO pr Min",[1]EquipTable!$1:$1,0),0))),-2)),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
IF($L115="안 지정 캐릭터 영웅등급",
  IF(AND(OR($B115=7,$B115=8),$L115=OFFSET($L115,-1,0)),OFFSET(Q115,-1,0),
    VLOOKUP($L115,$AM:$AZ,MATCH($AW$1,$AM$1:$AZ$1,0),0)+INT($I115*(VLOOKUP($L115,$AM:$AZ,MATCH($AX$1,$AM$1:$AZ$1,0),0)-VLOOKUP($L115,$AM:$AZ,MATCH($AW$1,$AM$1:$AZ$1,0),0)))),
IF($L115="지정 캐릭터 PP",
  IF(AND(OR($B115=7,$B115=8),$L115=OFFSET($L115,-1,0)),OFFSET(Q115,-1,0),
    INT($N115*(VLOOKUP($L115,$AM:$AZ,MATCH($AX$1,$AM$1:$AZ$1,0),0)+$I115*(VLOOKUP($L115,$AM:$AZ,MATCH($AY$1,$AM$1:$AZ$1,0),0)-VLOOKUP($L115,$AM:$AZ,MATCH($AX$1,$AM$1:$AZ$1,0),0))))),
IF(OR($L115="안 지정 캐릭터 PP 일반등급",$L115="안 지정 캐릭터 PP 영웅등급"),
  IF(AND(OR($B115=7,$B115=8),$L115=OFFSET($L115,-1,0)),OFFSET(Q115,-1,0),
    $N115*VLOOKUP($L115,$AM:$AZ,MATCH($AW$1,$AM$1:$AZ$1,0),0)),
"그외없음")))))))</f>
        <v>5</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15"/>
        <v>0</v>
      </c>
      <c r="T115" t="s">
        <v>93</v>
      </c>
      <c r="U115" t="s">
        <v>206</v>
      </c>
      <c r="V115">
        <v>1</v>
      </c>
      <c r="W115" t="s">
        <v>149</v>
      </c>
      <c r="Y115">
        <v>16</v>
      </c>
      <c r="Z115" t="str">
        <f ca="1">IF(ISBLANK(AA115),"",
VLOOKUP(AA115,OFFSET(INDIRECT("$A:$B"),0,MATCH(AA$1&amp;"_Verify",INDIRECT("$1:$1"),0)-1),2,0)
)</f>
        <v>fe</v>
      </c>
      <c r="AA115" t="s">
        <v>93</v>
      </c>
      <c r="AB115" t="s">
        <v>206</v>
      </c>
      <c r="AC115">
        <v>1</v>
      </c>
      <c r="AD115" t="s">
        <v>149</v>
      </c>
      <c r="AF115">
        <v>16</v>
      </c>
      <c r="AG115" t="str">
        <f>IF(ISBLANK($AA115),"",
IF(AND($B115&gt;=VLOOKUP($AA115,$AM:$AP,3,0),$B115&lt;=VLOOKUP($AA115,$AM:$AP,4,0)),"","슬롯타입이상"))</f>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홍연의 해머</v>
      </c>
      <c r="AI115">
        <v>1</v>
      </c>
      <c r="AJ11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v>
      </c>
      <c r="AK115" t="str">
        <f ca="1">IF(AI115&lt;&gt;1,"",
"{"""&amp;A$1&amp;""":"&amp;A115
&amp;","""&amp;B$1&amp;""":"&amp;B115
&amp;IF(LEN(Z115)=0,"",","""&amp;Z$1&amp;""":"""&amp;Z115&amp;"""")
&amp;IF(LEN(AB115)=0,"",","""&amp;AB$1&amp;""":"""&amp;AB115&amp;"""")
&amp;IF(LEN(AC115)=0,"",","""&amp;AC$1&amp;""":"&amp;AC115)
&amp;IF(LEN(AD115)=0,"",","""&amp;AD$1&amp;""":"""&amp;AD115&amp;"""")
&amp;IF(LEN(AE115)=0,"",","""&amp;AE$1&amp;""":"&amp;AE115)
&amp;IF(LEN(AF115)=0,"",","""&amp;AF$1&amp;""":"&amp;AF115)&amp;"}")</f>
        <v>{"dy":17,"sl":1,"tp":"fe","vl":"Equip4301","cn":1,"pt":"DI","pr":16}</v>
      </c>
      <c r="BJ115">
        <f ca="1">IF(VLOOKUP($BM115,[1]EquipTable!$1:$1048576,MATCH("업데이트순번",[1]EquipTable!$1:$1,0),0)&lt;=$BK$1,1,0)
*IF(MID(BM115,7,1)="4",0.1,1)</f>
        <v>1</v>
      </c>
      <c r="BK115">
        <f t="shared" ca="1" si="17"/>
        <v>1.3550135501355014E-2</v>
      </c>
      <c r="BL115">
        <f t="shared" ca="1" si="18"/>
        <v>0.88888888888888773</v>
      </c>
      <c r="BM115" t="str">
        <f ca="1">OFFSET([1]EquipTable!$A$1,ROW()-1,0)</f>
        <v>Equip8001</v>
      </c>
    </row>
    <row r="116" spans="1:65">
      <c r="A116">
        <v>17</v>
      </c>
      <c r="B116">
        <v>2</v>
      </c>
      <c r="C116">
        <f t="shared" si="12"/>
        <v>0</v>
      </c>
      <c r="D116">
        <f t="shared" ca="1" si="13"/>
        <v>0.19021847631243105</v>
      </c>
      <c r="E116">
        <f t="shared" ca="1" si="13"/>
        <v>0.33978188096568185</v>
      </c>
      <c r="F116">
        <f t="shared" ca="1" si="13"/>
        <v>0.9600155583348885</v>
      </c>
      <c r="G116">
        <f t="shared" ca="1" si="19"/>
        <v>0.63691116808803316</v>
      </c>
      <c r="H116">
        <f t="shared" ca="1" si="19"/>
        <v>0.2628367184770487</v>
      </c>
      <c r="I116">
        <f t="shared" ca="1" si="19"/>
        <v>0.98980007764309175</v>
      </c>
      <c r="L116" t="str">
        <f ca="1">IF(LEN(J116)&lt;&gt;0,J116,VLOOKUP(D116+$B116,$BG:$BH,MATCH($BH$1,$BG$1:$BH$1,0),1))</f>
        <v>안 지정 캐릭터 PP 영웅등급</v>
      </c>
      <c r="M116">
        <f ca="1">IF(LEN(K116)&lt;&gt;0,
  IF(LEN($J116)=0,"두 칸 모두 입력",
  IF($J116="지정 장비",K116,INDEX($BR:$BR,MATCH(K116,$BS:$BS,0)))),
IF($L116="삭제","삭제",
IF($L116="지정 장비",VLOOKUP($E116,$BL:$BM,MATCH($BM$1,$BL$1:$BM$1,0),1),
IF(OR($L116="캐릭터 상자 일반등급",$L116="캐릭터 상자 영웅등급"),"삭제",
IF(OR($L116="지정 캐릭터",$L116="지정 캐릭터 PP",$L116="지정 캐릭터 LBP1",$L116="지정 캐릭터 LBP2",$L116="지정 캐릭터 LBP3"),
  IF(AND(OR($B116=7,$B116=8),$L116=OFFSET($L116,-1,0)),OFFSET(M116,-1,0),VLOOKUP($E116,$BQ:$BR,MATCH($BR$1,$BQ$1:$BR$1,0),1)),
IF(OR($L116="안 지정 캐릭터 영웅등급",$L116="안 지정 캐릭터 PP 일반등급",$L116="안 지정 캐릭터 PP 영웅등급"),
  IF(AND(OR($B116=7,$B116=8),$L116=OFFSET($L116,-1,0)),OFFSET(M116,-1,0),INT($E116*100000)),
"그외없음"))))))</f>
        <v>33978</v>
      </c>
      <c r="N116">
        <f ca="1">IF($L116="삭제","삭제",
IF(OR($L116="지정 장비",$L116="캐릭터 상자 일반등급",$L116="캐릭터 상자 영웅등급",$L116="지정 캐릭터",$L116="지정 캐릭터 LBP1",$L116="지정 캐릭터 LBP2",$L116="지정 캐릭터 LBP3",$L116="안 지정 캐릭터 영웅등급"),1,
IF($L116="지정 캐릭터 PP",
  IF(AND(OR($B116=7,$B116=8),$L116=OFFSET($L116,-1,0)),OFFSET(N116,-1,0),
    VLOOKUP($L116,$AM:$AY,MATCH($AU$1,$AM$1:$AY$1,0),0)+INT($E116*(VLOOKUP($L116,$AM:$AY,MATCH($AV$1,$AM$1:$AY$1,0),0)-VLOOKUP($L116,$AM:$AY,MATCH($AU$1,$AM$1:$AY$1,0),0)))),
IF(OR($L116="안 지정 캐릭터 PP 일반등급",$L116="안 지정 캐릭터 PP 영웅등급"),
  IF(AND(OR($B116=7,$B116=8),$L116=OFFSET($L116,-1,0)),OFFSET(N116,-1,0),
    VLOOKUP($L116,$AM:$AY,MATCH($AU$1,$AM$1:$AY$1,0),0)+INT($E116*(VLOOKUP($L116,$AM:$AY,MATCH($AV$1,$AM$1:$AY$1,0),0)-VLOOKUP($L116,$AM:$AY,MATCH($AU$1,$AM$1:$AY$1,0),0)))),
"그외없음"))))</f>
        <v>18</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
IF($L116="안 지정 캐릭터 영웅등급",
  IF(AND(OR($B116=7,$B116=8),$L116=OFFSET($L116,-1,0)),OFFSET(P116,-1,0),
    VLOOKUP($L116,$AM:$AZ,MATCH($AY$1,$AM$1:$AZ$1,0),0)+INT($H116*(VLOOKUP($L116,$AM:$AZ,MATCH($AZ$1,$AM$1:$AZ$1,0),0)-VLOOKUP($L116,$AM:$AZ,MATCH($AY$1,$AM$1:$AZ$1,0),0)))),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
    ROUNDDOWN(VLOOKUP($M116,[1]EquipTable!$1:$1048576,MATCH("표준 GO pr Min",[1]EquipTable!$1:$1,0),0)+INT($I116*(VLOOKUP($M116,[1]EquipTable!$1:$1048576,MATCH("표준 GO pr Max",[1]EquipTable!$1:$1,0),0)-VLOOKUP($M116,[1]EquipTable!$1:$1048576,MATCH("표준 GO pr Min",[1]EquipTable!$1:$1,0),0))),-2)),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
IF($L116="안 지정 캐릭터 영웅등급",
  IF(AND(OR($B116=7,$B116=8),$L116=OFFSET($L116,-1,0)),OFFSET(Q116,-1,0),
    VLOOKUP($L116,$AM:$AZ,MATCH($AW$1,$AM$1:$AZ$1,0),0)+INT($I116*(VLOOKUP($L116,$AM:$AZ,MATCH($AX$1,$AM$1:$AZ$1,0),0)-VLOOKUP($L116,$AM:$AZ,MATCH($AW$1,$AM$1:$AZ$1,0),0)))),
IF($L116="지정 캐릭터 PP",
  IF(AND(OR($B116=7,$B116=8),$L116=OFFSET($L116,-1,0)),OFFSET(Q116,-1,0),
    INT($N116*(VLOOKUP($L116,$AM:$AZ,MATCH($AX$1,$AM$1:$AZ$1,0),0)+$I116*(VLOOKUP($L116,$AM:$AZ,MATCH($AY$1,$AM$1:$AZ$1,0),0)-VLOOKUP($L116,$AM:$AZ,MATCH($AX$1,$AM$1:$AZ$1,0),0))))),
IF(OR($L116="안 지정 캐릭터 PP 일반등급",$L116="안 지정 캐릭터 PP 영웅등급"),
  IF(AND(OR($B116=7,$B116=8),$L116=OFFSET($L116,-1,0)),OFFSET(Q116,-1,0),
    $N116*VLOOKUP($L116,$AM:$AZ,MATCH($AW$1,$AM$1:$AZ$1,0),0)),
"그외없음")))))))</f>
        <v>1800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15"/>
        <v>0</v>
      </c>
      <c r="T116" t="s">
        <v>102</v>
      </c>
      <c r="U116">
        <v>97674</v>
      </c>
      <c r="V116">
        <v>24</v>
      </c>
      <c r="W116" t="s">
        <v>145</v>
      </c>
      <c r="Y116">
        <v>2400</v>
      </c>
      <c r="Z116" t="str">
        <f ca="1">IF(ISBLANK(AA116),"",
VLOOKUP(AA116,OFFSET(INDIRECT("$A:$B"),0,MATCH(AA$1&amp;"_Verify",INDIRECT("$1:$1"),0)-1),2,0)
)</f>
        <v>uph</v>
      </c>
      <c r="AA116" t="s">
        <v>102</v>
      </c>
      <c r="AB116">
        <v>97674</v>
      </c>
      <c r="AC116">
        <v>24</v>
      </c>
      <c r="AD116" t="s">
        <v>145</v>
      </c>
      <c r="AF116">
        <v>2400</v>
      </c>
      <c r="AG116" t="str">
        <f>IF(ISBLANK($AA116),"",
IF(AND($B116&gt;=VLOOKUP($AA116,$AM:$AP,3,0),$B116&lt;=VLOOKUP($AA116,$AM:$AP,4,0)),"","슬롯타입이상"))</f>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v>
      </c>
      <c r="AK116" t="str">
        <f ca="1">IF(AI116&lt;&gt;1,"",
"{"""&amp;A$1&amp;""":"&amp;A116
&amp;","""&amp;B$1&amp;""":"&amp;B116
&amp;IF(LEN(Z116)=0,"",","""&amp;Z$1&amp;""":"""&amp;Z116&amp;"""")
&amp;IF(LEN(AB116)=0,"",","""&amp;AB$1&amp;""":"""&amp;AB116&amp;"""")
&amp;IF(LEN(AC116)=0,"",","""&amp;AC$1&amp;""":"&amp;AC116)
&amp;IF(LEN(AD116)=0,"",","""&amp;AD$1&amp;""":"""&amp;AD116&amp;"""")
&amp;IF(LEN(AE116)=0,"",","""&amp;AE$1&amp;""":"&amp;AE116)
&amp;IF(LEN(AF116)=0,"",","""&amp;AF$1&amp;""":"&amp;AF116)&amp;"}")</f>
        <v>{"dy":17,"sl":2,"tp":"uph","vl":"97674","cn":24,"pt":"GO","pr":2400}</v>
      </c>
      <c r="BJ116">
        <f ca="1">IF(VLOOKUP($BM116,[1]EquipTable!$1:$1048576,MATCH("업데이트순번",[1]EquipTable!$1:$1,0),0)&lt;=$BK$1,1,0)
*IF(MID(BM116,7,1)="4",0.1,1)</f>
        <v>1</v>
      </c>
      <c r="BK116">
        <f t="shared" ca="1" si="17"/>
        <v>1.3550135501355014E-2</v>
      </c>
      <c r="BL116">
        <f t="shared" ca="1" si="18"/>
        <v>0.90243902439024271</v>
      </c>
      <c r="BM116" t="str">
        <f ca="1">OFFSET([1]EquipTable!$A$1,ROW()-1,0)</f>
        <v>Equip8002</v>
      </c>
    </row>
    <row r="117" spans="1:65">
      <c r="A117">
        <v>17</v>
      </c>
      <c r="B117">
        <v>3</v>
      </c>
      <c r="C117">
        <f t="shared" si="12"/>
        <v>0</v>
      </c>
      <c r="D117">
        <f t="shared" ca="1" si="13"/>
        <v>0.7451805617442695</v>
      </c>
      <c r="E117">
        <f t="shared" ca="1" si="13"/>
        <v>0.31220488480465258</v>
      </c>
      <c r="F117">
        <f t="shared" ca="1" si="13"/>
        <v>0.95574357576937141</v>
      </c>
      <c r="G117">
        <f t="shared" ca="1" si="19"/>
        <v>0.41881159878332519</v>
      </c>
      <c r="H117">
        <f t="shared" ca="1" si="19"/>
        <v>0.89231434479452032</v>
      </c>
      <c r="I117">
        <f t="shared" ca="1" si="19"/>
        <v>0.38675859699359061</v>
      </c>
      <c r="L117" t="str">
        <f ca="1">IF(LEN(J117)&lt;&gt;0,J117,VLOOKUP(D117+$B117,$BG:$BH,MATCH($BH$1,$BG$1:$BH$1,0),1))</f>
        <v>안 지정 캐릭터 PP 영웅등급</v>
      </c>
      <c r="M117">
        <f ca="1">IF(LEN(K117)&lt;&gt;0,
  IF(LEN($J117)=0,"두 칸 모두 입력",
  IF($J117="지정 장비",K117,INDEX($BR:$BR,MATCH(K117,$BS:$BS,0)))),
IF($L117="삭제","삭제",
IF($L117="지정 장비",VLOOKUP($E117,$BL:$BM,MATCH($BM$1,$BL$1:$BM$1,0),1),
IF(OR($L117="캐릭터 상자 일반등급",$L117="캐릭터 상자 영웅등급"),"삭제",
IF(OR($L117="지정 캐릭터",$L117="지정 캐릭터 PP",$L117="지정 캐릭터 LBP1",$L117="지정 캐릭터 LBP2",$L117="지정 캐릭터 LBP3"),
  IF(AND(OR($B117=7,$B117=8),$L117=OFFSET($L117,-1,0)),OFFSET(M117,-1,0),VLOOKUP($E117,$BQ:$BR,MATCH($BR$1,$BQ$1:$BR$1,0),1)),
IF(OR($L117="안 지정 캐릭터 영웅등급",$L117="안 지정 캐릭터 PP 일반등급",$L117="안 지정 캐릭터 PP 영웅등급"),
  IF(AND(OR($B117=7,$B117=8),$L117=OFFSET($L117,-1,0)),OFFSET(M117,-1,0),INT($E117*100000)),
"그외없음"))))))</f>
        <v>31220</v>
      </c>
      <c r="N117">
        <f ca="1">IF($L117="삭제","삭제",
IF(OR($L117="지정 장비",$L117="캐릭터 상자 일반등급",$L117="캐릭터 상자 영웅등급",$L117="지정 캐릭터",$L117="지정 캐릭터 LBP1",$L117="지정 캐릭터 LBP2",$L117="지정 캐릭터 LBP3",$L117="안 지정 캐릭터 영웅등급"),1,
IF($L117="지정 캐릭터 PP",
  IF(AND(OR($B117=7,$B117=8),$L117=OFFSET($L117,-1,0)),OFFSET(N117,-1,0),
    VLOOKUP($L117,$AM:$AY,MATCH($AU$1,$AM$1:$AY$1,0),0)+INT($E117*(VLOOKUP($L117,$AM:$AY,MATCH($AV$1,$AM$1:$AY$1,0),0)-VLOOKUP($L117,$AM:$AY,MATCH($AU$1,$AM$1:$AY$1,0),0)))),
IF(OR($L117="안 지정 캐릭터 PP 일반등급",$L117="안 지정 캐릭터 PP 영웅등급"),
  IF(AND(OR($B117=7,$B117=8),$L117=OFFSET($L117,-1,0)),OFFSET(N117,-1,0),
    VLOOKUP($L117,$AM:$AY,MATCH($AU$1,$AM$1:$AY$1,0),0)+INT($E117*(VLOOKUP($L117,$AM:$AY,MATCH($AV$1,$AM$1:$AY$1,0),0)-VLOOKUP($L117,$AM:$AY,MATCH($AU$1,$AM$1:$AY$1,0),0)))),
"그외없음"))))</f>
        <v>18</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
IF($L117="안 지정 캐릭터 영웅등급",
  IF(AND(OR($B117=7,$B117=8),$L117=OFFSET($L117,-1,0)),OFFSET(P117,-1,0),
    VLOOKUP($L117,$AM:$AZ,MATCH($AY$1,$AM$1:$AZ$1,0),0)+INT($H117*(VLOOKUP($L117,$AM:$AZ,MATCH($AZ$1,$AM$1:$AZ$1,0),0)-VLOOKUP($L117,$AM:$AZ,MATCH($AY$1,$AM$1:$AZ$1,0),0)))),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
    ROUNDDOWN(VLOOKUP($M117,[1]EquipTable!$1:$1048576,MATCH("표준 GO pr Min",[1]EquipTable!$1:$1,0),0)+INT($I117*(VLOOKUP($M117,[1]EquipTable!$1:$1048576,MATCH("표준 GO pr Max",[1]EquipTable!$1:$1,0),0)-VLOOKUP($M117,[1]EquipTable!$1:$1048576,MATCH("표준 GO pr Min",[1]EquipTable!$1:$1,0),0))),-2)),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
IF($L117="안 지정 캐릭터 영웅등급",
  IF(AND(OR($B117=7,$B117=8),$L117=OFFSET($L117,-1,0)),OFFSET(Q117,-1,0),
    VLOOKUP($L117,$AM:$AZ,MATCH($AW$1,$AM$1:$AZ$1,0),0)+INT($I117*(VLOOKUP($L117,$AM:$AZ,MATCH($AX$1,$AM$1:$AZ$1,0),0)-VLOOKUP($L117,$AM:$AZ,MATCH($AW$1,$AM$1:$AZ$1,0),0)))),
IF($L117="지정 캐릭터 PP",
  IF(AND(OR($B117=7,$B117=8),$L117=OFFSET($L117,-1,0)),OFFSET(Q117,-1,0),
    INT($N117*(VLOOKUP($L117,$AM:$AZ,MATCH($AX$1,$AM$1:$AZ$1,0),0)+$I117*(VLOOKUP($L117,$AM:$AZ,MATCH($AY$1,$AM$1:$AZ$1,0),0)-VLOOKUP($L117,$AM:$AZ,MATCH($AX$1,$AM$1:$AZ$1,0),0))))),
IF(OR($L117="안 지정 캐릭터 PP 일반등급",$L117="안 지정 캐릭터 PP 영웅등급"),
  IF(AND(OR($B117=7,$B117=8),$L117=OFFSET($L117,-1,0)),OFFSET(Q117,-1,0),
    $N117*VLOOKUP($L117,$AM:$AZ,MATCH($AW$1,$AM$1:$AZ$1,0),0)),
"그외없음")))))))</f>
        <v>1800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15"/>
        <v>0</v>
      </c>
      <c r="T117" t="s">
        <v>103</v>
      </c>
      <c r="U117">
        <v>28673</v>
      </c>
      <c r="V117">
        <v>17</v>
      </c>
      <c r="W117" t="s">
        <v>145</v>
      </c>
      <c r="Y117">
        <v>1700</v>
      </c>
      <c r="Z117" t="str">
        <f ca="1">IF(ISBLANK(AA117),"",
VLOOKUP(AA117,OFFSET(INDIRECT("$A:$B"),0,MATCH(AA$1&amp;"_Verify",INDIRECT("$1:$1"),0)-1),2,0)
)</f>
        <v>upn</v>
      </c>
      <c r="AA117" t="s">
        <v>103</v>
      </c>
      <c r="AB117">
        <v>28673</v>
      </c>
      <c r="AC117">
        <v>17</v>
      </c>
      <c r="AD117" t="s">
        <v>145</v>
      </c>
      <c r="AF117">
        <v>1700</v>
      </c>
      <c r="AG117" t="str">
        <f>IF(ISBLANK($AA117),"",
IF(AND($B117&gt;=VLOOKUP($AA117,$AM:$AP,3,0),$B117&lt;=VLOOKUP($AA117,$AM:$AP,4,0)),"","슬롯타입이상"))</f>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v>
      </c>
      <c r="AK117" t="str">
        <f ca="1">IF(AI117&lt;&gt;1,"",
"{"""&amp;A$1&amp;""":"&amp;A117
&amp;","""&amp;B$1&amp;""":"&amp;B117
&amp;IF(LEN(Z117)=0,"",","""&amp;Z$1&amp;""":"""&amp;Z117&amp;"""")
&amp;IF(LEN(AB117)=0,"",","""&amp;AB$1&amp;""":"""&amp;AB117&amp;"""")
&amp;IF(LEN(AC117)=0,"",","""&amp;AC$1&amp;""":"&amp;AC117)
&amp;IF(LEN(AD117)=0,"",","""&amp;AD$1&amp;""":"""&amp;AD117&amp;"""")
&amp;IF(LEN(AE117)=0,"",","""&amp;AE$1&amp;""":"&amp;AE117)
&amp;IF(LEN(AF117)=0,"",","""&amp;AF$1&amp;""":"&amp;AF117)&amp;"}")</f>
        <v>{"dy":17,"sl":3,"tp":"upn","vl":"28673","cn":17,"pt":"GO","pr":1700}</v>
      </c>
      <c r="BJ117">
        <f ca="1">IF(VLOOKUP($BM117,[1]EquipTable!$1:$1048576,MATCH("업데이트순번",[1]EquipTable!$1:$1,0),0)&lt;=$BK$1,1,0)
*IF(MID(BM117,7,1)="4",0.1,1)</f>
        <v>1</v>
      </c>
      <c r="BK117">
        <f t="shared" ca="1" si="17"/>
        <v>1.3550135501355014E-2</v>
      </c>
      <c r="BL117">
        <f t="shared" ca="1" si="18"/>
        <v>0.91598915989159768</v>
      </c>
      <c r="BM117" t="str">
        <f ca="1">OFFSET([1]EquipTable!$A$1,ROW()-1,0)</f>
        <v>Equip8101</v>
      </c>
    </row>
    <row r="118" spans="1:65">
      <c r="A118">
        <v>17</v>
      </c>
      <c r="B118">
        <v>4</v>
      </c>
      <c r="C118">
        <f t="shared" si="12"/>
        <v>0</v>
      </c>
      <c r="D118">
        <f t="shared" ca="1" si="13"/>
        <v>0.83065991310269705</v>
      </c>
      <c r="E118">
        <f t="shared" ca="1" si="13"/>
        <v>0.28347584559720462</v>
      </c>
      <c r="F118">
        <f t="shared" ca="1" si="13"/>
        <v>0.47176398121448737</v>
      </c>
      <c r="G118">
        <f t="shared" ca="1" si="19"/>
        <v>0.58570584866542175</v>
      </c>
      <c r="H118">
        <f t="shared" ca="1" si="19"/>
        <v>0.47639986636434806</v>
      </c>
      <c r="I118">
        <f t="shared" ca="1" si="19"/>
        <v>0.76286946326706828</v>
      </c>
      <c r="L118" t="str">
        <f ca="1">IF(LEN(J118)&lt;&gt;0,J118,VLOOKUP(D118+$B118,$BG:$BH,MATCH($BH$1,$BG$1:$BH$1,0),1))</f>
        <v>안 지정 캐릭터 PP 일반등급</v>
      </c>
      <c r="M118">
        <f ca="1">IF(LEN(K118)&lt;&gt;0,
  IF(LEN($J118)=0,"두 칸 모두 입력",
  IF($J118="지정 장비",K118,INDEX($BR:$BR,MATCH(K118,$BS:$BS,0)))),
IF($L118="삭제","삭제",
IF($L118="지정 장비",VLOOKUP($E118,$BL:$BM,MATCH($BM$1,$BL$1:$BM$1,0),1),
IF(OR($L118="캐릭터 상자 일반등급",$L118="캐릭터 상자 영웅등급"),"삭제",
IF(OR($L118="지정 캐릭터",$L118="지정 캐릭터 PP",$L118="지정 캐릭터 LBP1",$L118="지정 캐릭터 LBP2",$L118="지정 캐릭터 LBP3"),
  IF(AND(OR($B118=7,$B118=8),$L118=OFFSET($L118,-1,0)),OFFSET(M118,-1,0),VLOOKUP($E118,$BQ:$BR,MATCH($BR$1,$BQ$1:$BR$1,0),1)),
IF(OR($L118="안 지정 캐릭터 영웅등급",$L118="안 지정 캐릭터 PP 일반등급",$L118="안 지정 캐릭터 PP 영웅등급"),
  IF(AND(OR($B118=7,$B118=8),$L118=OFFSET($L118,-1,0)),OFFSET(M118,-1,0),INT($E118*100000)),
"그외없음"))))))</f>
        <v>28347</v>
      </c>
      <c r="N118">
        <f ca="1">IF($L118="삭제","삭제",
IF(OR($L118="지정 장비",$L118="캐릭터 상자 일반등급",$L118="캐릭터 상자 영웅등급",$L118="지정 캐릭터",$L118="지정 캐릭터 LBP1",$L118="지정 캐릭터 LBP2",$L118="지정 캐릭터 LBP3",$L118="안 지정 캐릭터 영웅등급"),1,
IF($L118="지정 캐릭터 PP",
  IF(AND(OR($B118=7,$B118=8),$L118=OFFSET($L118,-1,0)),OFFSET(N118,-1,0),
    VLOOKUP($L118,$AM:$AY,MATCH($AU$1,$AM$1:$AY$1,0),0)+INT($E118*(VLOOKUP($L118,$AM:$AY,MATCH($AV$1,$AM$1:$AY$1,0),0)-VLOOKUP($L118,$AM:$AY,MATCH($AU$1,$AM$1:$AY$1,0),0)))),
IF(OR($L118="안 지정 캐릭터 PP 일반등급",$L118="안 지정 캐릭터 PP 영웅등급"),
  IF(AND(OR($B118=7,$B118=8),$L118=OFFSET($L118,-1,0)),OFFSET(N118,-1,0),
    VLOOKUP($L118,$AM:$AY,MATCH($AU$1,$AM$1:$AY$1,0),0)+INT($E118*(VLOOKUP($L118,$AM:$AY,MATCH($AV$1,$AM$1:$AY$1,0),0)-VLOOKUP($L118,$AM:$AY,MATCH($AU$1,$AM$1:$AY$1,0),0)))),
"그외없음"))))</f>
        <v>17</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
IF($L118="안 지정 캐릭터 영웅등급",
  IF(AND(OR($B118=7,$B118=8),$L118=OFFSET($L118,-1,0)),OFFSET(P118,-1,0),
    VLOOKUP($L118,$AM:$AZ,MATCH($AY$1,$AM$1:$AZ$1,0),0)+INT($H118*(VLOOKUP($L118,$AM:$AZ,MATCH($AZ$1,$AM$1:$AZ$1,0),0)-VLOOKUP($L118,$AM:$AZ,MATCH($AY$1,$AM$1:$AZ$1,0),0)))),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
    ROUNDDOWN(VLOOKUP($M118,[1]EquipTable!$1:$1048576,MATCH("표준 GO pr Min",[1]EquipTable!$1:$1,0),0)+INT($I118*(VLOOKUP($M118,[1]EquipTable!$1:$1048576,MATCH("표준 GO pr Max",[1]EquipTable!$1:$1,0),0)-VLOOKUP($M118,[1]EquipTable!$1:$1048576,MATCH("표준 GO pr Min",[1]EquipTable!$1:$1,0),0))),-2)),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
IF($L118="안 지정 캐릭터 영웅등급",
  IF(AND(OR($B118=7,$B118=8),$L118=OFFSET($L118,-1,0)),OFFSET(Q118,-1,0),
    VLOOKUP($L118,$AM:$AZ,MATCH($AW$1,$AM$1:$AZ$1,0),0)+INT($I118*(VLOOKUP($L118,$AM:$AZ,MATCH($AX$1,$AM$1:$AZ$1,0),0)-VLOOKUP($L118,$AM:$AZ,MATCH($AW$1,$AM$1:$AZ$1,0),0)))),
IF($L118="지정 캐릭터 PP",
  IF(AND(OR($B118=7,$B118=8),$L118=OFFSET($L118,-1,0)),OFFSET(Q118,-1,0),
    INT($N118*(VLOOKUP($L118,$AM:$AZ,MATCH($AX$1,$AM$1:$AZ$1,0),0)+$I118*(VLOOKUP($L118,$AM:$AZ,MATCH($AY$1,$AM$1:$AZ$1,0),0)-VLOOKUP($L118,$AM:$AZ,MATCH($AX$1,$AM$1:$AZ$1,0),0))))),
IF(OR($L118="안 지정 캐릭터 PP 일반등급",$L118="안 지정 캐릭터 PP 영웅등급"),
  IF(AND(OR($B118=7,$B118=8),$L118=OFFSET($L118,-1,0)),OFFSET(Q118,-1,0),
    $N118*VLOOKUP($L118,$AM:$AZ,MATCH($AW$1,$AM$1:$AZ$1,0),0)),
"그외없음")))))))</f>
        <v>1700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15"/>
        <v>0</v>
      </c>
      <c r="T118" t="s">
        <v>103</v>
      </c>
      <c r="U118">
        <v>48042</v>
      </c>
      <c r="V118">
        <v>19</v>
      </c>
      <c r="W118" t="s">
        <v>145</v>
      </c>
      <c r="Y118">
        <v>1900</v>
      </c>
      <c r="Z118" t="str">
        <f ca="1">IF(ISBLANK(AA118),"",
VLOOKUP(AA118,OFFSET(INDIRECT("$A:$B"),0,MATCH(AA$1&amp;"_Verify",INDIRECT("$1:$1"),0)-1),2,0)
)</f>
        <v>upn</v>
      </c>
      <c r="AA118" t="s">
        <v>103</v>
      </c>
      <c r="AB118">
        <v>48042</v>
      </c>
      <c r="AC118">
        <v>19</v>
      </c>
      <c r="AD118" t="s">
        <v>145</v>
      </c>
      <c r="AF118">
        <v>1900</v>
      </c>
      <c r="AG118" t="str">
        <f>IF(ISBLANK($AA118),"",
IF(AND($B118&gt;=VLOOKUP($AA118,$AM:$AP,3,0),$B118&lt;=VLOOKUP($AA118,$AM:$AP,4,0)),"","슬롯타입이상"))</f>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v>
      </c>
      <c r="AK118" t="str">
        <f ca="1">IF(AI118&lt;&gt;1,"",
"{"""&amp;A$1&amp;""":"&amp;A118
&amp;","""&amp;B$1&amp;""":"&amp;B118
&amp;IF(LEN(Z118)=0,"",","""&amp;Z$1&amp;""":"""&amp;Z118&amp;"""")
&amp;IF(LEN(AB118)=0,"",","""&amp;AB$1&amp;""":"""&amp;AB118&amp;"""")
&amp;IF(LEN(AC118)=0,"",","""&amp;AC$1&amp;""":"&amp;AC118)
&amp;IF(LEN(AD118)=0,"",","""&amp;AD$1&amp;""":"""&amp;AD118&amp;"""")
&amp;IF(LEN(AE118)=0,"",","""&amp;AE$1&amp;""":"&amp;AE118)
&amp;IF(LEN(AF118)=0,"",","""&amp;AF$1&amp;""":"&amp;AF118)&amp;"}")</f>
        <v>{"dy":17,"sl":4,"tp":"upn","vl":"48042","cn":19,"pt":"GO","pr":1900}</v>
      </c>
      <c r="BJ118">
        <f ca="1">IF(VLOOKUP($BM118,[1]EquipTable!$1:$1048576,MATCH("업데이트순번",[1]EquipTable!$1:$1,0),0)&lt;=$BK$1,1,0)
*IF(MID(BM118,7,1)="4",0.1,1)</f>
        <v>1</v>
      </c>
      <c r="BK118">
        <f t="shared" ca="1" si="17"/>
        <v>1.3550135501355014E-2</v>
      </c>
      <c r="BL118">
        <f t="shared" ca="1" si="18"/>
        <v>0.92953929539295266</v>
      </c>
      <c r="BM118" t="str">
        <f ca="1">OFFSET([1]EquipTable!$A$1,ROW()-1,0)</f>
        <v>Equip8102</v>
      </c>
    </row>
    <row r="119" spans="1:65">
      <c r="A119">
        <v>17</v>
      </c>
      <c r="B119">
        <v>5</v>
      </c>
      <c r="C119">
        <f t="shared" si="12"/>
        <v>0</v>
      </c>
      <c r="D119">
        <f t="shared" ca="1" si="13"/>
        <v>0.1042307806804158</v>
      </c>
      <c r="E119">
        <f t="shared" ca="1" si="13"/>
        <v>0.62862415641226133</v>
      </c>
      <c r="F119">
        <f t="shared" ca="1" si="13"/>
        <v>0.47370286407272655</v>
      </c>
      <c r="G119">
        <f t="shared" ca="1" si="19"/>
        <v>0.91728647262736929</v>
      </c>
      <c r="H119">
        <f t="shared" ca="1" si="19"/>
        <v>0.7687270715395228</v>
      </c>
      <c r="I119">
        <f t="shared" ca="1" si="19"/>
        <v>0.79517887332163217</v>
      </c>
      <c r="L119" t="str">
        <f ca="1">IF(LEN(J119)&lt;&gt;0,J119,VLOOKUP(D119+$B119,$BG:$BH,MATCH($BH$1,$BG$1:$BH$1,0),1))</f>
        <v>삭제</v>
      </c>
      <c r="M119" t="str">
        <f ca="1">IF(LEN(K119)&lt;&gt;0,
  IF(LEN($J119)=0,"두 칸 모두 입력",
  IF($J119="지정 장비",K119,INDEX($BR:$BR,MATCH(K119,$BS:$BS,0)))),
IF($L119="삭제","삭제",
IF($L119="지정 장비",VLOOKUP($E119,$BL:$BM,MATCH($BM$1,$BL$1:$BM$1,0),1),
IF(OR($L119="캐릭터 상자 일반등급",$L119="캐릭터 상자 영웅등급"),"삭제",
IF(OR($L119="지정 캐릭터",$L119="지정 캐릭터 PP",$L119="지정 캐릭터 LBP1",$L119="지정 캐릭터 LBP2",$L119="지정 캐릭터 LBP3"),
  IF(AND(OR($B119=7,$B119=8),$L119=OFFSET($L119,-1,0)),OFFSET(M119,-1,0),VLOOKUP($E119,$BQ:$BR,MATCH($BR$1,$BQ$1:$BR$1,0),1)),
IF(OR($L119="안 지정 캐릭터 영웅등급",$L119="안 지정 캐릭터 PP 일반등급",$L119="안 지정 캐릭터 PP 영웅등급"),
  IF(AND(OR($B119=7,$B119=8),$L119=OFFSET($L119,-1,0)),OFFSET(M119,-1,0),INT($E119*100000)),
"그외없음"))))))</f>
        <v>삭제</v>
      </c>
      <c r="N119" t="str">
        <f ca="1">IF($L119="삭제","삭제",
IF(OR($L119="지정 장비",$L119="캐릭터 상자 일반등급",$L119="캐릭터 상자 영웅등급",$L119="지정 캐릭터",$L119="지정 캐릭터 LBP1",$L119="지정 캐릭터 LBP2",$L119="지정 캐릭터 LBP3",$L119="안 지정 캐릭터 영웅등급"),1,
IF($L119="지정 캐릭터 PP",
  IF(AND(OR($B119=7,$B119=8),$L119=OFFSET($L119,-1,0)),OFFSET(N119,-1,0),
    VLOOKUP($L119,$AM:$AY,MATCH($AU$1,$AM$1:$AY$1,0),0)+INT($E119*(VLOOKUP($L119,$AM:$AY,MATCH($AV$1,$AM$1:$AY$1,0),0)-VLOOKUP($L119,$AM:$AY,MATCH($AU$1,$AM$1:$AY$1,0),0)))),
IF(OR($L119="안 지정 캐릭터 PP 일반등급",$L119="안 지정 캐릭터 PP 영웅등급"),
  IF(AND(OR($B119=7,$B119=8),$L119=OFFSET($L119,-1,0)),OFFSET(N119,-1,0),
    VLOOKUP($L119,$AM:$AY,MATCH($AU$1,$AM$1:$AY$1,0),0)+INT($E119*(VLOOKUP($L119,$AM:$AY,MATCH($AV$1,$AM$1:$AY$1,0),0)-VLOOKUP($L119,$AM:$AY,MATCH($AU$1,$AM$1:$AY$1,0),0)))),
"그외없음"))))</f>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
IF($L119="안 지정 캐릭터 영웅등급",
  IF(AND(OR($B119=7,$B119=8),$L119=OFFSET($L119,-1,0)),OFFSET(P119,-1,0),
    VLOOKUP($L119,$AM:$AZ,MATCH($AY$1,$AM$1:$AZ$1,0),0)+INT($H119*(VLOOKUP($L119,$AM:$AZ,MATCH($AZ$1,$AM$1:$AZ$1,0),0)-VLOOKUP($L119,$AM:$AZ,MATCH($AY$1,$AM$1:$AZ$1,0),0)))),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
    ROUNDDOWN(VLOOKUP($M119,[1]EquipTable!$1:$1048576,MATCH("표준 GO pr Min",[1]EquipTable!$1:$1,0),0)+INT($I119*(VLOOKUP($M119,[1]EquipTable!$1:$1048576,MATCH("표준 GO pr Max",[1]EquipTable!$1:$1,0),0)-VLOOKUP($M119,[1]EquipTable!$1:$1048576,MATCH("표준 GO pr Min",[1]EquipTable!$1:$1,0),0))),-2)),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
IF($L119="안 지정 캐릭터 영웅등급",
  IF(AND(OR($B119=7,$B119=8),$L119=OFFSET($L119,-1,0)),OFFSET(Q119,-1,0),
    VLOOKUP($L119,$AM:$AZ,MATCH($AW$1,$AM$1:$AZ$1,0),0)+INT($I119*(VLOOKUP($L119,$AM:$AZ,MATCH($AX$1,$AM$1:$AZ$1,0),0)-VLOOKUP($L119,$AM:$AZ,MATCH($AW$1,$AM$1:$AZ$1,0),0)))),
IF($L119="지정 캐릭터 PP",
  IF(AND(OR($B119=7,$B119=8),$L119=OFFSET($L119,-1,0)),OFFSET(Q119,-1,0),
    INT($N119*(VLOOKUP($L119,$AM:$AZ,MATCH($AX$1,$AM$1:$AZ$1,0),0)+$I119*(VLOOKUP($L119,$AM:$AZ,MATCH($AY$1,$AM$1:$AZ$1,0),0)-VLOOKUP($L119,$AM:$AZ,MATCH($AX$1,$AM$1:$AZ$1,0),0))))),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15"/>
        <v>0</v>
      </c>
      <c r="Z119" t="str">
        <f ca="1">IF(ISBLANK(AA119),"",
VLOOKUP(AA119,OFFSET(INDIRECT("$A:$B"),0,MATCH(AA$1&amp;"_Verify",INDIRECT("$1:$1"),0)-1),2,0)
)</f>
        <v/>
      </c>
      <c r="AG119" t="str">
        <f>IF(ISBLANK($AA119),"",
IF(AND($B119&gt;=VLOOKUP($AA119,$AM:$AP,3,0),$B119&lt;=VLOOKUP($AA119,$AM:$AP,4,0)),"","슬롯타입이상"))</f>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v>
      </c>
      <c r="AK119" t="str">
        <f ca="1">IF(AI119&lt;&gt;1,"",
"{"""&amp;A$1&amp;""":"&amp;A119
&amp;","""&amp;B$1&amp;""":"&amp;B119
&amp;IF(LEN(Z119)=0,"",","""&amp;Z$1&amp;""":"""&amp;Z119&amp;"""")
&amp;IF(LEN(AB119)=0,"",","""&amp;AB$1&amp;""":"""&amp;AB119&amp;"""")
&amp;IF(LEN(AC119)=0,"",","""&amp;AC$1&amp;""":"&amp;AC119)
&amp;IF(LEN(AD119)=0,"",","""&amp;AD$1&amp;""":"""&amp;AD119&amp;"""")
&amp;IF(LEN(AE119)=0,"",","""&amp;AE$1&amp;""":"&amp;AE119)
&amp;IF(LEN(AF119)=0,"",","""&amp;AF$1&amp;""":"&amp;AF119)&amp;"}")</f>
        <v>{"dy":17,"sl":5}</v>
      </c>
      <c r="BJ119">
        <f ca="1">IF(VLOOKUP($BM119,[1]EquipTable!$1:$1048576,MATCH("업데이트순번",[1]EquipTable!$1:$1,0),0)&lt;=$BK$1,1,0)
*IF(MID(BM119,7,1)="4",0.1,1)</f>
        <v>1</v>
      </c>
      <c r="BK119">
        <f t="shared" ca="1" si="17"/>
        <v>1.3550135501355014E-2</v>
      </c>
      <c r="BL119">
        <f t="shared" ca="1" si="18"/>
        <v>0.94308943089430763</v>
      </c>
      <c r="BM119" t="str">
        <f ca="1">OFFSET([1]EquipTable!$A$1,ROW()-1,0)</f>
        <v>Equip8201</v>
      </c>
    </row>
    <row r="120" spans="1:65">
      <c r="A120">
        <v>17</v>
      </c>
      <c r="B120">
        <v>6</v>
      </c>
      <c r="C120">
        <f t="shared" si="12"/>
        <v>0</v>
      </c>
      <c r="D120">
        <f t="shared" ca="1" si="13"/>
        <v>1.3470483122830501E-3</v>
      </c>
      <c r="E120">
        <f t="shared" ca="1" si="13"/>
        <v>0.80418931285882134</v>
      </c>
      <c r="F120">
        <f t="shared" ca="1" si="13"/>
        <v>0.34017331634042147</v>
      </c>
      <c r="G120">
        <f t="shared" ca="1" si="19"/>
        <v>0.6921594240289094</v>
      </c>
      <c r="H120">
        <f t="shared" ca="1" si="19"/>
        <v>6.9442017825340541E-2</v>
      </c>
      <c r="I120">
        <f t="shared" ca="1" si="19"/>
        <v>0.68910193215356252</v>
      </c>
      <c r="L120" t="str">
        <f ca="1">IF(LEN(J120)&lt;&gt;0,J120,VLOOKUP(D120+$B120,$BG:$BH,MATCH($BH$1,$BG$1:$BH$1,0),1))</f>
        <v>삭제</v>
      </c>
      <c r="M120" t="str">
        <f ca="1">IF(LEN(K120)&lt;&gt;0,
  IF(LEN($J120)=0,"두 칸 모두 입력",
  IF($J120="지정 장비",K120,INDEX($BR:$BR,MATCH(K120,$BS:$BS,0)))),
IF($L120="삭제","삭제",
IF($L120="지정 장비",VLOOKUP($E120,$BL:$BM,MATCH($BM$1,$BL$1:$BM$1,0),1),
IF(OR($L120="캐릭터 상자 일반등급",$L120="캐릭터 상자 영웅등급"),"삭제",
IF(OR($L120="지정 캐릭터",$L120="지정 캐릭터 PP",$L120="지정 캐릭터 LBP1",$L120="지정 캐릭터 LBP2",$L120="지정 캐릭터 LBP3"),
  IF(AND(OR($B120=7,$B120=8),$L120=OFFSET($L120,-1,0)),OFFSET(M120,-1,0),VLOOKUP($E120,$BQ:$BR,MATCH($BR$1,$BQ$1:$BR$1,0),1)),
IF(OR($L120="안 지정 캐릭터 영웅등급",$L120="안 지정 캐릭터 PP 일반등급",$L120="안 지정 캐릭터 PP 영웅등급"),
  IF(AND(OR($B120=7,$B120=8),$L120=OFFSET($L120,-1,0)),OFFSET(M120,-1,0),INT($E120*100000)),
"그외없음"))))))</f>
        <v>삭제</v>
      </c>
      <c r="N120" t="str">
        <f ca="1">IF($L120="삭제","삭제",
IF(OR($L120="지정 장비",$L120="캐릭터 상자 일반등급",$L120="캐릭터 상자 영웅등급",$L120="지정 캐릭터",$L120="지정 캐릭터 LBP1",$L120="지정 캐릭터 LBP2",$L120="지정 캐릭터 LBP3",$L120="안 지정 캐릭터 영웅등급"),1,
IF($L120="지정 캐릭터 PP",
  IF(AND(OR($B120=7,$B120=8),$L120=OFFSET($L120,-1,0)),OFFSET(N120,-1,0),
    VLOOKUP($L120,$AM:$AY,MATCH($AU$1,$AM$1:$AY$1,0),0)+INT($E120*(VLOOKUP($L120,$AM:$AY,MATCH($AV$1,$AM$1:$AY$1,0),0)-VLOOKUP($L120,$AM:$AY,MATCH($AU$1,$AM$1:$AY$1,0),0)))),
IF(OR($L120="안 지정 캐릭터 PP 일반등급",$L120="안 지정 캐릭터 PP 영웅등급"),
  IF(AND(OR($B120=7,$B120=8),$L120=OFFSET($L120,-1,0)),OFFSET(N120,-1,0),
    VLOOKUP($L120,$AM:$AY,MATCH($AU$1,$AM$1:$AY$1,0),0)+INT($E120*(VLOOKUP($L120,$AM:$AY,MATCH($AV$1,$AM$1:$AY$1,0),0)-VLOOKUP($L120,$AM:$AY,MATCH($AU$1,$AM$1:$AY$1,0),0)))),
"그외없음"))))</f>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
IF($L120="안 지정 캐릭터 영웅등급",
  IF(AND(OR($B120=7,$B120=8),$L120=OFFSET($L120,-1,0)),OFFSET(P120,-1,0),
    VLOOKUP($L120,$AM:$AZ,MATCH($AY$1,$AM$1:$AZ$1,0),0)+INT($H120*(VLOOKUP($L120,$AM:$AZ,MATCH($AZ$1,$AM$1:$AZ$1,0),0)-VLOOKUP($L120,$AM:$AZ,MATCH($AY$1,$AM$1:$AZ$1,0),0)))),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
    ROUNDDOWN(VLOOKUP($M120,[1]EquipTable!$1:$1048576,MATCH("표준 GO pr Min",[1]EquipTable!$1:$1,0),0)+INT($I120*(VLOOKUP($M120,[1]EquipTable!$1:$1048576,MATCH("표준 GO pr Max",[1]EquipTable!$1:$1,0),0)-VLOOKUP($M120,[1]EquipTable!$1:$1048576,MATCH("표준 GO pr Min",[1]EquipTable!$1:$1,0),0))),-2)),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
IF($L120="안 지정 캐릭터 영웅등급",
  IF(AND(OR($B120=7,$B120=8),$L120=OFFSET($L120,-1,0)),OFFSET(Q120,-1,0),
    VLOOKUP($L120,$AM:$AZ,MATCH($AW$1,$AM$1:$AZ$1,0),0)+INT($I120*(VLOOKUP($L120,$AM:$AZ,MATCH($AX$1,$AM$1:$AZ$1,0),0)-VLOOKUP($L120,$AM:$AZ,MATCH($AW$1,$AM$1:$AZ$1,0),0)))),
IF($L120="지정 캐릭터 PP",
  IF(AND(OR($B120=7,$B120=8),$L120=OFFSET($L120,-1,0)),OFFSET(Q120,-1,0),
    INT($N120*(VLOOKUP($L120,$AM:$AZ,MATCH($AX$1,$AM$1:$AZ$1,0),0)+$I120*(VLOOKUP($L120,$AM:$AZ,MATCH($AY$1,$AM$1:$AZ$1,0),0)-VLOOKUP($L120,$AM:$AZ,MATCH($AX$1,$AM$1:$AZ$1,0),0))))),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15"/>
        <v>0</v>
      </c>
      <c r="Z120" t="str">
        <f ca="1">IF(ISBLANK(AA120),"",
VLOOKUP(AA120,OFFSET(INDIRECT("$A:$B"),0,MATCH(AA$1&amp;"_Verify",INDIRECT("$1:$1"),0)-1),2,0)
)</f>
        <v/>
      </c>
      <c r="AG120" t="str">
        <f>IF(ISBLANK($AA120),"",
IF(AND($B120&gt;=VLOOKUP($AA120,$AM:$AP,3,0),$B120&lt;=VLOOKUP($AA120,$AM:$AP,4,0)),"","슬롯타입이상"))</f>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v>
      </c>
      <c r="AK120" t="str">
        <f ca="1">IF(AI120&lt;&gt;1,"",
"{"""&amp;A$1&amp;""":"&amp;A120
&amp;","""&amp;B$1&amp;""":"&amp;B120
&amp;IF(LEN(Z120)=0,"",","""&amp;Z$1&amp;""":"""&amp;Z120&amp;"""")
&amp;IF(LEN(AB120)=0,"",","""&amp;AB$1&amp;""":"""&amp;AB120&amp;"""")
&amp;IF(LEN(AC120)=0,"",","""&amp;AC$1&amp;""":"&amp;AC120)
&amp;IF(LEN(AD120)=0,"",","""&amp;AD$1&amp;""":"""&amp;AD120&amp;"""")
&amp;IF(LEN(AE120)=0,"",","""&amp;AE$1&amp;""":"&amp;AE120)
&amp;IF(LEN(AF120)=0,"",","""&amp;AF$1&amp;""":"&amp;AF120)&amp;"}")</f>
        <v>{"dy":17,"sl":6}</v>
      </c>
      <c r="BJ120">
        <f ca="1">IF(VLOOKUP($BM120,[1]EquipTable!$1:$1048576,MATCH("업데이트순번",[1]EquipTable!$1:$1,0),0)&lt;=$BK$1,1,0)
*IF(MID(BM120,7,1)="4",0.1,1)</f>
        <v>1</v>
      </c>
      <c r="BK120">
        <f t="shared" ca="1" si="17"/>
        <v>1.3550135501355014E-2</v>
      </c>
      <c r="BL120">
        <f t="shared" ca="1" si="18"/>
        <v>0.95663956639566261</v>
      </c>
      <c r="BM120" t="str">
        <f ca="1">OFFSET([1]EquipTable!$A$1,ROW()-1,0)</f>
        <v>Equip8202</v>
      </c>
    </row>
    <row r="121" spans="1:65">
      <c r="A121">
        <v>18</v>
      </c>
      <c r="B121">
        <v>0</v>
      </c>
      <c r="C121">
        <f t="shared" si="12"/>
        <v>0</v>
      </c>
      <c r="D121">
        <f t="shared" ca="1" si="13"/>
        <v>0.48773870829006072</v>
      </c>
      <c r="E121">
        <f t="shared" ca="1" si="13"/>
        <v>5.8123219835666262E-3</v>
      </c>
      <c r="F121">
        <f t="shared" ca="1" si="13"/>
        <v>0.60883881760603864</v>
      </c>
      <c r="G121">
        <f t="shared" ca="1" si="19"/>
        <v>0.16571232553915971</v>
      </c>
      <c r="H121">
        <f t="shared" ca="1" si="19"/>
        <v>0.89534166170589524</v>
      </c>
      <c r="I121">
        <f t="shared" ca="1" si="19"/>
        <v>0.40167736405363474</v>
      </c>
      <c r="L121" t="str">
        <f ca="1">IF(LEN(J121)&lt;&gt;0,J121,VLOOKUP(D121+$B121,$BG:$BH,MATCH($BH$1,$BG$1:$BH$1,0),1))</f>
        <v>지정 장비</v>
      </c>
      <c r="M121" t="str">
        <f ca="1">IF(LEN(K121)&lt;&gt;0,
  IF(LEN($J121)=0,"두 칸 모두 입력",
  IF($J121="지정 장비",K121,INDEX($BR:$BR,MATCH(K121,$BS:$BS,0)))),
IF($L121="삭제","삭제",
IF($L121="지정 장비",VLOOKUP($E121,$BL:$BM,MATCH($BM$1,$BL$1:$BM$1,0),1),
IF(OR($L121="캐릭터 상자 일반등급",$L121="캐릭터 상자 영웅등급"),"삭제",
IF(OR($L121="지정 캐릭터",$L121="지정 캐릭터 PP",$L121="지정 캐릭터 LBP1",$L121="지정 캐릭터 LBP2",$L121="지정 캐릭터 LBP3"),
  IF(AND(OR($B121=7,$B121=8),$L121=OFFSET($L121,-1,0)),OFFSET(M121,-1,0),VLOOKUP($E121,$BQ:$BR,MATCH($BR$1,$BQ$1:$BR$1,0),1)),
IF(OR($L121="안 지정 캐릭터 영웅등급",$L121="안 지정 캐릭터 PP 일반등급",$L121="안 지정 캐릭터 PP 영웅등급"),
  IF(AND(OR($B121=7,$B121=8),$L121=OFFSET($L121,-1,0)),OFFSET(M121,-1,0),INT($E121*100000)),
"그외없음"))))))</f>
        <v>Equip0001</v>
      </c>
      <c r="N121">
        <f ca="1">IF($L121="삭제","삭제",
IF(OR($L121="지정 장비",$L121="캐릭터 상자 일반등급",$L121="캐릭터 상자 영웅등급",$L121="지정 캐릭터",$L121="지정 캐릭터 LBP1",$L121="지정 캐릭터 LBP2",$L121="지정 캐릭터 LBP3",$L121="안 지정 캐릭터 영웅등급"),1,
IF($L121="지정 캐릭터 PP",
  IF(AND(OR($B121=7,$B121=8),$L121=OFFSET($L121,-1,0)),OFFSET(N121,-1,0),
    VLOOKUP($L121,$AM:$AY,MATCH($AU$1,$AM$1:$AY$1,0),0)+INT($E121*(VLOOKUP($L121,$AM:$AY,MATCH($AV$1,$AM$1:$AY$1,0),0)-VLOOKUP($L121,$AM:$AY,MATCH($AU$1,$AM$1:$AY$1,0),0)))),
IF(OR($L121="안 지정 캐릭터 PP 일반등급",$L121="안 지정 캐릭터 PP 영웅등급"),
  IF(AND(OR($B121=7,$B121=8),$L121=OFFSET($L121,-1,0)),OFFSET(N121,-1,0),
    VLOOKUP($L121,$AM:$AY,MATCH($AU$1,$AM$1:$AY$1,0),0)+INT($E121*(VLOOKUP($L121,$AM:$AY,MATCH($AV$1,$AM$1:$AY$1,0),0)-VLOOKUP($L121,$AM:$AY,MATCH($AU$1,$AM$1:$AY$1,0),0)))),
"그외없음"))))</f>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
IF($L121="안 지정 캐릭터 영웅등급",
  IF(AND(OR($B121=7,$B121=8),$L121=OFFSET($L121,-1,0)),OFFSET(P121,-1,0),
    VLOOKUP($L121,$AM:$AZ,MATCH($AY$1,$AM$1:$AZ$1,0),0)+INT($H121*(VLOOKUP($L121,$AM:$AZ,MATCH($AZ$1,$AM$1:$AZ$1,0),0)-VLOOKUP($L121,$AM:$AZ,MATCH($AY$1,$AM$1:$AZ$1,0),0)))),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
    ROUNDDOWN(VLOOKUP($M121,[1]EquipTable!$1:$1048576,MATCH("표준 GO pr Min",[1]EquipTable!$1:$1,0),0)+INT($I121*(VLOOKUP($M121,[1]EquipTable!$1:$1048576,MATCH("표준 GO pr Max",[1]EquipTable!$1:$1,0),0)-VLOOKUP($M121,[1]EquipTable!$1:$1048576,MATCH("표준 GO pr Min",[1]EquipTable!$1:$1,0),0))),-2)),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
IF($L121="안 지정 캐릭터 영웅등급",
  IF(AND(OR($B121=7,$B121=8),$L121=OFFSET($L121,-1,0)),OFFSET(Q121,-1,0),
    VLOOKUP($L121,$AM:$AZ,MATCH($AW$1,$AM$1:$AZ$1,0),0)+INT($I121*(VLOOKUP($L121,$AM:$AZ,MATCH($AX$1,$AM$1:$AZ$1,0),0)-VLOOKUP($L121,$AM:$AZ,MATCH($AW$1,$AM$1:$AZ$1,0),0)))),
IF($L121="지정 캐릭터 PP",
  IF(AND(OR($B121=7,$B121=8),$L121=OFFSET($L121,-1,0)),OFFSET(Q121,-1,0),
    INT($N121*(VLOOKUP($L121,$AM:$AZ,MATCH($AX$1,$AM$1:$AZ$1,0),0)+$I121*(VLOOKUP($L121,$AM:$AZ,MATCH($AY$1,$AM$1:$AZ$1,0),0)-VLOOKUP($L121,$AM:$AZ,MATCH($AX$1,$AM$1:$AZ$1,0),0))))),
IF(OR($L121="안 지정 캐릭터 PP 일반등급",$L121="안 지정 캐릭터 PP 영웅등급"),
  IF(AND(OR($B121=7,$B121=8),$L121=OFFSET($L121,-1,0)),OFFSET(Q121,-1,0),
    $N121*VLOOKUP($L121,$AM:$AZ,MATCH($AW$1,$AM$1:$AZ$1,0),0)),
"그외없음")))))))</f>
        <v>4300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15"/>
        <v>0</v>
      </c>
      <c r="T121" t="s">
        <v>94</v>
      </c>
      <c r="V121">
        <v>1</v>
      </c>
      <c r="W121" t="s">
        <v>149</v>
      </c>
      <c r="Y121">
        <v>30</v>
      </c>
      <c r="Z121" t="str">
        <f ca="1">IF(ISBLANK(AA121),"",
VLOOKUP(AA121,OFFSET(INDIRECT("$A:$B"),0,MATCH(AA$1&amp;"_Verify",INDIRECT("$1:$1"),0)-1),2,0)
)</f>
        <v>bn</v>
      </c>
      <c r="AA121" t="s">
        <v>94</v>
      </c>
      <c r="AC121">
        <v>1</v>
      </c>
      <c r="AD121" t="s">
        <v>149</v>
      </c>
      <c r="AF121">
        <v>30</v>
      </c>
      <c r="AG121" t="str">
        <f>IF(ISBLANK($AA121),"",
IF(AND($B121&gt;=VLOOKUP($AA121,$AM:$AP,3,0),$B121&lt;=VLOOKUP($AA121,$AM:$AP,4,0)),"","슬롯타입이상"))</f>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
      </c>
      <c r="AI121">
        <v>1</v>
      </c>
      <c r="AJ121"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v>
      </c>
      <c r="AK121" t="str">
        <f ca="1">IF(AI121&lt;&gt;1,"",
"{"""&amp;A$1&amp;""":"&amp;A121
&amp;","""&amp;B$1&amp;""":"&amp;B121
&amp;IF(LEN(Z121)=0,"",","""&amp;Z$1&amp;""":"""&amp;Z121&amp;"""")
&amp;IF(LEN(AB121)=0,"",","""&amp;AB$1&amp;""":"""&amp;AB121&amp;"""")
&amp;IF(LEN(AC121)=0,"",","""&amp;AC$1&amp;""":"&amp;AC121)
&amp;IF(LEN(AD121)=0,"",","""&amp;AD$1&amp;""":"""&amp;AD121&amp;"""")
&amp;IF(LEN(AE121)=0,"",","""&amp;AE$1&amp;""":"&amp;AE121)
&amp;IF(LEN(AF121)=0,"",","""&amp;AF$1&amp;""":"&amp;AF121)&amp;"}")</f>
        <v>{"dy":18,"sl":0,"tp":"bn","cn":1,"pt":"DI","pr":30}</v>
      </c>
      <c r="BJ121">
        <f ca="1">IF(VLOOKUP($BM121,[1]EquipTable!$1:$1048576,MATCH("업데이트순번",[1]EquipTable!$1:$1,0),0)&lt;=$BK$1,1,0)
*IF(MID(BM121,7,1)="4",0.1,1)</f>
        <v>1</v>
      </c>
      <c r="BK121">
        <f t="shared" ca="1" si="17"/>
        <v>1.3550135501355014E-2</v>
      </c>
      <c r="BL121">
        <f t="shared" ca="1" si="18"/>
        <v>0.97018970189701759</v>
      </c>
      <c r="BM121" t="str">
        <f ca="1">OFFSET([1]EquipTable!$A$1,ROW()-1,0)</f>
        <v>Equip8301</v>
      </c>
    </row>
    <row r="122" spans="1:65">
      <c r="A122">
        <v>18</v>
      </c>
      <c r="B122">
        <v>1</v>
      </c>
      <c r="C122">
        <f t="shared" si="12"/>
        <v>0</v>
      </c>
      <c r="D122">
        <f t="shared" ca="1" si="13"/>
        <v>0.82124135221789685</v>
      </c>
      <c r="E122">
        <f t="shared" ca="1" si="13"/>
        <v>0.97398381117232458</v>
      </c>
      <c r="F122">
        <f t="shared" ca="1" si="13"/>
        <v>0.25005168748095641</v>
      </c>
      <c r="G122">
        <f t="shared" ca="1" si="19"/>
        <v>0.117554281733663</v>
      </c>
      <c r="H122">
        <f t="shared" ca="1" si="19"/>
        <v>0.26116142463336955</v>
      </c>
      <c r="I122">
        <f t="shared" ca="1" si="19"/>
        <v>0.92070885164369221</v>
      </c>
      <c r="L122" t="str">
        <f ca="1">IF(LEN(J122)&lt;&gt;0,J122,VLOOKUP(D122+$B122,$BG:$BH,MATCH($BH$1,$BG$1:$BH$1,0),1))</f>
        <v>지정 장비</v>
      </c>
      <c r="M122" t="str">
        <f ca="1">IF(LEN(K122)&lt;&gt;0,
  IF(LEN($J122)=0,"두 칸 모두 입력",
  IF($J122="지정 장비",K122,INDEX($BR:$BR,MATCH(K122,$BS:$BS,0)))),
IF($L122="삭제","삭제",
IF($L122="지정 장비",VLOOKUP($E122,$BL:$BM,MATCH($BM$1,$BL$1:$BM$1,0),1),
IF(OR($L122="캐릭터 상자 일반등급",$L122="캐릭터 상자 영웅등급"),"삭제",
IF(OR($L122="지정 캐릭터",$L122="지정 캐릭터 PP",$L122="지정 캐릭터 LBP1",$L122="지정 캐릭터 LBP2",$L122="지정 캐릭터 LBP3"),
  IF(AND(OR($B122=7,$B122=8),$L122=OFFSET($L122,-1,0)),OFFSET(M122,-1,0),VLOOKUP($E122,$BQ:$BR,MATCH($BR$1,$BQ$1:$BR$1,0),1)),
IF(OR($L122="안 지정 캐릭터 영웅등급",$L122="안 지정 캐릭터 PP 일반등급",$L122="안 지정 캐릭터 PP 영웅등급"),
  IF(AND(OR($B122=7,$B122=8),$L122=OFFSET($L122,-1,0)),OFFSET(M122,-1,0),INT($E122*100000)),
"그외없음"))))))</f>
        <v>Equip8301</v>
      </c>
      <c r="N122">
        <f ca="1">IF($L122="삭제","삭제",
IF(OR($L122="지정 장비",$L122="캐릭터 상자 일반등급",$L122="캐릭터 상자 영웅등급",$L122="지정 캐릭터",$L122="지정 캐릭터 LBP1",$L122="지정 캐릭터 LBP2",$L122="지정 캐릭터 LBP3",$L122="안 지정 캐릭터 영웅등급"),1,
IF($L122="지정 캐릭터 PP",
  IF(AND(OR($B122=7,$B122=8),$L122=OFFSET($L122,-1,0)),OFFSET(N122,-1,0),
    VLOOKUP($L122,$AM:$AY,MATCH($AU$1,$AM$1:$AY$1,0),0)+INT($E122*(VLOOKUP($L122,$AM:$AY,MATCH($AV$1,$AM$1:$AY$1,0),0)-VLOOKUP($L122,$AM:$AY,MATCH($AU$1,$AM$1:$AY$1,0),0)))),
IF(OR($L122="안 지정 캐릭터 PP 일반등급",$L122="안 지정 캐릭터 PP 영웅등급"),
  IF(AND(OR($B122=7,$B122=8),$L122=OFFSET($L122,-1,0)),OFFSET(N122,-1,0),
    VLOOKUP($L122,$AM:$AY,MATCH($AU$1,$AM$1:$AY$1,0),0)+INT($E122*(VLOOKUP($L122,$AM:$AY,MATCH($AV$1,$AM$1:$AY$1,0),0)-VLOOKUP($L122,$AM:$AY,MATCH($AU$1,$AM$1:$AY$1,0),0)))),
"그외없음"))))</f>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DI</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
IF($L122="안 지정 캐릭터 영웅등급",
  IF(AND(OR($B122=7,$B122=8),$L122=OFFSET($L122,-1,0)),OFFSET(P122,-1,0),
    VLOOKUP($L122,$AM:$AZ,MATCH($AY$1,$AM$1:$AZ$1,0),0)+INT($H122*(VLOOKUP($L122,$AM:$AZ,MATCH($AZ$1,$AM$1:$AZ$1,0),0)-VLOOKUP($L122,$AM:$AZ,MATCH($AY$1,$AM$1:$AZ$1,0),0)))),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
    ROUNDDOWN(VLOOKUP($M122,[1]EquipTable!$1:$1048576,MATCH("표준 GO pr Min",[1]EquipTable!$1:$1,0),0)+INT($I122*(VLOOKUP($M122,[1]EquipTable!$1:$1048576,MATCH("표준 GO pr Max",[1]EquipTable!$1:$1,0),0)-VLOOKUP($M122,[1]EquipTable!$1:$1048576,MATCH("표준 GO pr Min",[1]EquipTable!$1:$1,0),0))),-2)),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
IF($L122="안 지정 캐릭터 영웅등급",
  IF(AND(OR($B122=7,$B122=8),$L122=OFFSET($L122,-1,0)),OFFSET(Q122,-1,0),
    VLOOKUP($L122,$AM:$AZ,MATCH($AW$1,$AM$1:$AZ$1,0),0)+INT($I122*(VLOOKUP($L122,$AM:$AZ,MATCH($AX$1,$AM$1:$AZ$1,0),0)-VLOOKUP($L122,$AM:$AZ,MATCH($AW$1,$AM$1:$AZ$1,0),0)))),
IF($L122="지정 캐릭터 PP",
  IF(AND(OR($B122=7,$B122=8),$L122=OFFSET($L122,-1,0)),OFFSET(Q122,-1,0),
    INT($N122*(VLOOKUP($L122,$AM:$AZ,MATCH($AX$1,$AM$1:$AZ$1,0),0)+$I122*(VLOOKUP($L122,$AM:$AZ,MATCH($AY$1,$AM$1:$AZ$1,0),0)-VLOOKUP($L122,$AM:$AZ,MATCH($AX$1,$AM$1:$AZ$1,0),0))))),
IF(OR($L122="안 지정 캐릭터 PP 일반등급",$L122="안 지정 캐릭터 PP 영웅등급"),
  IF(AND(OR($B122=7,$B122=8),$L122=OFFSET($L122,-1,0)),OFFSET(Q122,-1,0),
    $N122*VLOOKUP($L122,$AM:$AZ,MATCH($AW$1,$AM$1:$AZ$1,0),0)),
"그외없음")))))))</f>
        <v>17</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15"/>
        <v>0</v>
      </c>
      <c r="T122" t="s">
        <v>93</v>
      </c>
      <c r="U122" t="s">
        <v>224</v>
      </c>
      <c r="V122">
        <v>1</v>
      </c>
      <c r="W122" t="s">
        <v>149</v>
      </c>
      <c r="Y122">
        <v>5</v>
      </c>
      <c r="Z122" t="str">
        <f ca="1">IF(ISBLANK(AA122),"",
VLOOKUP(AA122,OFFSET(INDIRECT("$A:$B"),0,MATCH(AA$1&amp;"_Verify",INDIRECT("$1:$1"),0)-1),2,0)
)</f>
        <v>fe</v>
      </c>
      <c r="AA122" t="s">
        <v>93</v>
      </c>
      <c r="AB122" t="s">
        <v>224</v>
      </c>
      <c r="AC122">
        <v>1</v>
      </c>
      <c r="AD122" t="s">
        <v>149</v>
      </c>
      <c r="AF122">
        <v>5</v>
      </c>
      <c r="AG122" t="str">
        <f>IF(ISBLANK($AA122),"",
IF(AND($B122&gt;=VLOOKUP($AA122,$AM:$AP,3,0),$B122&lt;=VLOOKUP($AA122,$AM:$AP,4,0)),"","슬롯타입이상"))</f>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사파이어 대거</v>
      </c>
      <c r="AI122">
        <v>1</v>
      </c>
      <c r="AJ122"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v>
      </c>
      <c r="AK122" t="str">
        <f ca="1">IF(AI122&lt;&gt;1,"",
"{"""&amp;A$1&amp;""":"&amp;A122
&amp;","""&amp;B$1&amp;""":"&amp;B122
&amp;IF(LEN(Z122)=0,"",","""&amp;Z$1&amp;""":"""&amp;Z122&amp;"""")
&amp;IF(LEN(AB122)=0,"",","""&amp;AB$1&amp;""":"""&amp;AB122&amp;"""")
&amp;IF(LEN(AC122)=0,"",","""&amp;AC$1&amp;""":"&amp;AC122)
&amp;IF(LEN(AD122)=0,"",","""&amp;AD$1&amp;""":"""&amp;AD122&amp;"""")
&amp;IF(LEN(AE122)=0,"",","""&amp;AE$1&amp;""":"&amp;AE122)
&amp;IF(LEN(AF122)=0,"",","""&amp;AF$1&amp;""":"&amp;AF122)&amp;"}")</f>
        <v>{"dy":18,"sl":1,"tp":"fe","vl":"Equip1201","cn":1,"pt":"DI","pr":5}</v>
      </c>
      <c r="BJ122">
        <f ca="1">IF(VLOOKUP($BM122,[1]EquipTable!$1:$1048576,MATCH("업데이트순번",[1]EquipTable!$1:$1,0),0)&lt;=$BK$1,1,0)
*IF(MID(BM122,7,1)="4",0.1,1)</f>
        <v>1</v>
      </c>
      <c r="BK122">
        <f t="shared" ca="1" si="17"/>
        <v>1.3550135501355014E-2</v>
      </c>
      <c r="BL122">
        <f t="shared" ca="1" si="18"/>
        <v>0.98373983739837256</v>
      </c>
      <c r="BM122" t="str">
        <f ca="1">OFFSET([1]EquipTable!$A$1,ROW()-1,0)</f>
        <v>Equip8302</v>
      </c>
    </row>
    <row r="123" spans="1:65">
      <c r="A123">
        <v>18</v>
      </c>
      <c r="B123">
        <v>2</v>
      </c>
      <c r="C123">
        <f t="shared" si="12"/>
        <v>0</v>
      </c>
      <c r="D123">
        <f t="shared" ca="1" si="13"/>
        <v>0.71321611183826938</v>
      </c>
      <c r="E123">
        <f t="shared" ca="1" si="13"/>
        <v>0.42581133947216998</v>
      </c>
      <c r="F123">
        <f t="shared" ca="1" si="13"/>
        <v>0.27994661526868414</v>
      </c>
      <c r="G123">
        <f t="shared" ca="1" si="19"/>
        <v>0.64964870055795898</v>
      </c>
      <c r="H123">
        <f t="shared" ca="1" si="19"/>
        <v>0.97381251184958917</v>
      </c>
      <c r="I123">
        <f t="shared" ca="1" si="19"/>
        <v>0.12771080163054926</v>
      </c>
      <c r="L123" t="str">
        <f ca="1">IF(LEN(J123)&lt;&gt;0,J123,VLOOKUP(D123+$B123,$BG:$BH,MATCH($BH$1,$BG$1:$BH$1,0),1))</f>
        <v>안 지정 캐릭터 PP 영웅등급</v>
      </c>
      <c r="M123">
        <f ca="1">IF(LEN(K123)&lt;&gt;0,
  IF(LEN($J123)=0,"두 칸 모두 입력",
  IF($J123="지정 장비",K123,INDEX($BR:$BR,MATCH(K123,$BS:$BS,0)))),
IF($L123="삭제","삭제",
IF($L123="지정 장비",VLOOKUP($E123,$BL:$BM,MATCH($BM$1,$BL$1:$BM$1,0),1),
IF(OR($L123="캐릭터 상자 일반등급",$L123="캐릭터 상자 영웅등급"),"삭제",
IF(OR($L123="지정 캐릭터",$L123="지정 캐릭터 PP",$L123="지정 캐릭터 LBP1",$L123="지정 캐릭터 LBP2",$L123="지정 캐릭터 LBP3"),
  IF(AND(OR($B123=7,$B123=8),$L123=OFFSET($L123,-1,0)),OFFSET(M123,-1,0),VLOOKUP($E123,$BQ:$BR,MATCH($BR$1,$BQ$1:$BR$1,0),1)),
IF(OR($L123="안 지정 캐릭터 영웅등급",$L123="안 지정 캐릭터 PP 일반등급",$L123="안 지정 캐릭터 PP 영웅등급"),
  IF(AND(OR($B123=7,$B123=8),$L123=OFFSET($L123,-1,0)),OFFSET(M123,-1,0),INT($E123*100000)),
"그외없음"))))))</f>
        <v>42581</v>
      </c>
      <c r="N123">
        <f ca="1">IF($L123="삭제","삭제",
IF(OR($L123="지정 장비",$L123="캐릭터 상자 일반등급",$L123="캐릭터 상자 영웅등급",$L123="지정 캐릭터",$L123="지정 캐릭터 LBP1",$L123="지정 캐릭터 LBP2",$L123="지정 캐릭터 LBP3",$L123="안 지정 캐릭터 영웅등급"),1,
IF($L123="지정 캐릭터 PP",
  IF(AND(OR($B123=7,$B123=8),$L123=OFFSET($L123,-1,0)),OFFSET(N123,-1,0),
    VLOOKUP($L123,$AM:$AY,MATCH($AU$1,$AM$1:$AY$1,0),0)+INT($E123*(VLOOKUP($L123,$AM:$AY,MATCH($AV$1,$AM$1:$AY$1,0),0)-VLOOKUP($L123,$AM:$AY,MATCH($AU$1,$AM$1:$AY$1,0),0)))),
IF(OR($L123="안 지정 캐릭터 PP 일반등급",$L123="안 지정 캐릭터 PP 영웅등급"),
  IF(AND(OR($B123=7,$B123=8),$L123=OFFSET($L123,-1,0)),OFFSET(N123,-1,0),
    VLOOKUP($L123,$AM:$AY,MATCH($AU$1,$AM$1:$AY$1,0),0)+INT($E123*(VLOOKUP($L123,$AM:$AY,MATCH($AV$1,$AM$1:$AY$1,0),0)-VLOOKUP($L123,$AM:$AY,MATCH($AU$1,$AM$1:$AY$1,0),0)))),
"그외없음"))))</f>
        <v>19</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
IF($L123="안 지정 캐릭터 영웅등급",
  IF(AND(OR($B123=7,$B123=8),$L123=OFFSET($L123,-1,0)),OFFSET(P123,-1,0),
    VLOOKUP($L123,$AM:$AZ,MATCH($AY$1,$AM$1:$AZ$1,0),0)+INT($H123*(VLOOKUP($L123,$AM:$AZ,MATCH($AZ$1,$AM$1:$AZ$1,0),0)-VLOOKUP($L123,$AM:$AZ,MATCH($AY$1,$AM$1:$AZ$1,0),0)))),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
    ROUNDDOWN(VLOOKUP($M123,[1]EquipTable!$1:$1048576,MATCH("표준 GO pr Min",[1]EquipTable!$1:$1,0),0)+INT($I123*(VLOOKUP($M123,[1]EquipTable!$1:$1048576,MATCH("표준 GO pr Max",[1]EquipTable!$1:$1,0),0)-VLOOKUP($M123,[1]EquipTable!$1:$1048576,MATCH("표준 GO pr Min",[1]EquipTable!$1:$1,0),0))),-2)),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
IF($L123="안 지정 캐릭터 영웅등급",
  IF(AND(OR($B123=7,$B123=8),$L123=OFFSET($L123,-1,0)),OFFSET(Q123,-1,0),
    VLOOKUP($L123,$AM:$AZ,MATCH($AW$1,$AM$1:$AZ$1,0),0)+INT($I123*(VLOOKUP($L123,$AM:$AZ,MATCH($AX$1,$AM$1:$AZ$1,0),0)-VLOOKUP($L123,$AM:$AZ,MATCH($AW$1,$AM$1:$AZ$1,0),0)))),
IF($L123="지정 캐릭터 PP",
  IF(AND(OR($B123=7,$B123=8),$L123=OFFSET($L123,-1,0)),OFFSET(Q123,-1,0),
    INT($N123*(VLOOKUP($L123,$AM:$AZ,MATCH($AX$1,$AM$1:$AZ$1,0),0)+$I123*(VLOOKUP($L123,$AM:$AZ,MATCH($AY$1,$AM$1:$AZ$1,0),0)-VLOOKUP($L123,$AM:$AZ,MATCH($AX$1,$AM$1:$AZ$1,0),0))))),
IF(OR($L123="안 지정 캐릭터 PP 일반등급",$L123="안 지정 캐릭터 PP 영웅등급"),
  IF(AND(OR($B123=7,$B123=8),$L123=OFFSET($L123,-1,0)),OFFSET(Q123,-1,0),
    $N123*VLOOKUP($L123,$AM:$AZ,MATCH($AW$1,$AM$1:$AZ$1,0),0)),
"그외없음")))))))</f>
        <v>1900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15"/>
        <v>0</v>
      </c>
      <c r="T123" t="s">
        <v>102</v>
      </c>
      <c r="U123">
        <v>37854</v>
      </c>
      <c r="V123">
        <v>18</v>
      </c>
      <c r="W123" t="s">
        <v>145</v>
      </c>
      <c r="Y123">
        <v>1800</v>
      </c>
      <c r="Z123" t="str">
        <f ca="1">IF(ISBLANK(AA123),"",
VLOOKUP(AA123,OFFSET(INDIRECT("$A:$B"),0,MATCH(AA$1&amp;"_Verify",INDIRECT("$1:$1"),0)-1),2,0)
)</f>
        <v>uph</v>
      </c>
      <c r="AA123" t="s">
        <v>102</v>
      </c>
      <c r="AB123">
        <v>37854</v>
      </c>
      <c r="AC123">
        <v>18</v>
      </c>
      <c r="AD123" t="s">
        <v>145</v>
      </c>
      <c r="AF123">
        <v>1800</v>
      </c>
      <c r="AG123" t="str">
        <f>IF(ISBLANK($AA123),"",
IF(AND($B123&gt;=VLOOKUP($AA123,$AM:$AP,3,0),$B123&lt;=VLOOKUP($AA123,$AM:$AP,4,0)),"","슬롯타입이상"))</f>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v>
      </c>
      <c r="AK123" t="str">
        <f ca="1">IF(AI123&lt;&gt;1,"",
"{"""&amp;A$1&amp;""":"&amp;A123
&amp;","""&amp;B$1&amp;""":"&amp;B123
&amp;IF(LEN(Z123)=0,"",","""&amp;Z$1&amp;""":"""&amp;Z123&amp;"""")
&amp;IF(LEN(AB123)=0,"",","""&amp;AB$1&amp;""":"""&amp;AB123&amp;"""")
&amp;IF(LEN(AC123)=0,"",","""&amp;AC$1&amp;""":"&amp;AC123)
&amp;IF(LEN(AD123)=0,"",","""&amp;AD$1&amp;""":"""&amp;AD123&amp;"""")
&amp;IF(LEN(AE123)=0,"",","""&amp;AE$1&amp;""":"&amp;AE123)
&amp;IF(LEN(AF123)=0,"",","""&amp;AF$1&amp;""":"&amp;AF123)&amp;"}")</f>
        <v>{"dy":18,"sl":2,"tp":"uph","vl":"37854","cn":18,"pt":"GO","pr":1800}</v>
      </c>
      <c r="BJ123">
        <f ca="1">IF(VLOOKUP($BM123,[1]EquipTable!$1:$1048576,MATCH("업데이트순번",[1]EquipTable!$1:$1,0),0)&lt;=$BK$1,1,0)
*IF(MID(BM123,7,1)="4",0.1,1)</f>
        <v>0.1</v>
      </c>
      <c r="BK123">
        <f t="shared" ca="1" si="17"/>
        <v>1.3550135501355016E-3</v>
      </c>
      <c r="BL123">
        <f t="shared" ca="1" si="18"/>
        <v>0.99728997289972754</v>
      </c>
      <c r="BM123" t="str">
        <f ca="1">OFFSET([1]EquipTable!$A$1,ROW()-1,0)</f>
        <v>Equip8401</v>
      </c>
    </row>
    <row r="124" spans="1:65">
      <c r="A124">
        <v>18</v>
      </c>
      <c r="B124">
        <v>3</v>
      </c>
      <c r="C124">
        <f t="shared" si="12"/>
        <v>0</v>
      </c>
      <c r="D124">
        <f t="shared" ca="1" si="13"/>
        <v>0.49761782286034451</v>
      </c>
      <c r="E124">
        <f t="shared" ca="1" si="13"/>
        <v>0.88431682925015709</v>
      </c>
      <c r="F124">
        <f t="shared" ca="1" si="13"/>
        <v>5.7792639187947414E-2</v>
      </c>
      <c r="G124">
        <f t="shared" ca="1" si="19"/>
        <v>0.88858238459335515</v>
      </c>
      <c r="H124">
        <f t="shared" ca="1" si="19"/>
        <v>0.71595430397277071</v>
      </c>
      <c r="I124">
        <f t="shared" ca="1" si="19"/>
        <v>0.54766460865194522</v>
      </c>
      <c r="L124" t="str">
        <f ca="1">IF(LEN(J124)&lt;&gt;0,J124,VLOOKUP(D124+$B124,$BG:$BH,MATCH($BH$1,$BG$1:$BH$1,0),1))</f>
        <v>안 지정 캐릭터 PP 영웅등급</v>
      </c>
      <c r="M124">
        <f ca="1">IF(LEN(K124)&lt;&gt;0,
  IF(LEN($J124)=0,"두 칸 모두 입력",
  IF($J124="지정 장비",K124,INDEX($BR:$BR,MATCH(K124,$BS:$BS,0)))),
IF($L124="삭제","삭제",
IF($L124="지정 장비",VLOOKUP($E124,$BL:$BM,MATCH($BM$1,$BL$1:$BM$1,0),1),
IF(OR($L124="캐릭터 상자 일반등급",$L124="캐릭터 상자 영웅등급"),"삭제",
IF(OR($L124="지정 캐릭터",$L124="지정 캐릭터 PP",$L124="지정 캐릭터 LBP1",$L124="지정 캐릭터 LBP2",$L124="지정 캐릭터 LBP3"),
  IF(AND(OR($B124=7,$B124=8),$L124=OFFSET($L124,-1,0)),OFFSET(M124,-1,0),VLOOKUP($E124,$BQ:$BR,MATCH($BR$1,$BQ$1:$BR$1,0),1)),
IF(OR($L124="안 지정 캐릭터 영웅등급",$L124="안 지정 캐릭터 PP 일반등급",$L124="안 지정 캐릭터 PP 영웅등급"),
  IF(AND(OR($B124=7,$B124=8),$L124=OFFSET($L124,-1,0)),OFFSET(M124,-1,0),INT($E124*100000)),
"그외없음"))))))</f>
        <v>88431</v>
      </c>
      <c r="N124">
        <f ca="1">IF($L124="삭제","삭제",
IF(OR($L124="지정 장비",$L124="캐릭터 상자 일반등급",$L124="캐릭터 상자 영웅등급",$L124="지정 캐릭터",$L124="지정 캐릭터 LBP1",$L124="지정 캐릭터 LBP2",$L124="지정 캐릭터 LBP3",$L124="안 지정 캐릭터 영웅등급"),1,
IF($L124="지정 캐릭터 PP",
  IF(AND(OR($B124=7,$B124=8),$L124=OFFSET($L124,-1,0)),OFFSET(N124,-1,0),
    VLOOKUP($L124,$AM:$AY,MATCH($AU$1,$AM$1:$AY$1,0),0)+INT($E124*(VLOOKUP($L124,$AM:$AY,MATCH($AV$1,$AM$1:$AY$1,0),0)-VLOOKUP($L124,$AM:$AY,MATCH($AU$1,$AM$1:$AY$1,0),0)))),
IF(OR($L124="안 지정 캐릭터 PP 일반등급",$L124="안 지정 캐릭터 PP 영웅등급"),
  IF(AND(OR($B124=7,$B124=8),$L124=OFFSET($L124,-1,0)),OFFSET(N124,-1,0),
    VLOOKUP($L124,$AM:$AY,MATCH($AU$1,$AM$1:$AY$1,0),0)+INT($E124*(VLOOKUP($L124,$AM:$AY,MATCH($AV$1,$AM$1:$AY$1,0),0)-VLOOKUP($L124,$AM:$AY,MATCH($AU$1,$AM$1:$AY$1,0),0)))),
"그외없음"))))</f>
        <v>23</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
IF($L124="안 지정 캐릭터 영웅등급",
  IF(AND(OR($B124=7,$B124=8),$L124=OFFSET($L124,-1,0)),OFFSET(P124,-1,0),
    VLOOKUP($L124,$AM:$AZ,MATCH($AY$1,$AM$1:$AZ$1,0),0)+INT($H124*(VLOOKUP($L124,$AM:$AZ,MATCH($AZ$1,$AM$1:$AZ$1,0),0)-VLOOKUP($L124,$AM:$AZ,MATCH($AY$1,$AM$1:$AZ$1,0),0)))),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
    ROUNDDOWN(VLOOKUP($M124,[1]EquipTable!$1:$1048576,MATCH("표준 GO pr Min",[1]EquipTable!$1:$1,0),0)+INT($I124*(VLOOKUP($M124,[1]EquipTable!$1:$1048576,MATCH("표준 GO pr Max",[1]EquipTable!$1:$1,0),0)-VLOOKUP($M124,[1]EquipTable!$1:$1048576,MATCH("표준 GO pr Min",[1]EquipTable!$1:$1,0),0))),-2)),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
IF($L124="안 지정 캐릭터 영웅등급",
  IF(AND(OR($B124=7,$B124=8),$L124=OFFSET($L124,-1,0)),OFFSET(Q124,-1,0),
    VLOOKUP($L124,$AM:$AZ,MATCH($AW$1,$AM$1:$AZ$1,0),0)+INT($I124*(VLOOKUP($L124,$AM:$AZ,MATCH($AX$1,$AM$1:$AZ$1,0),0)-VLOOKUP($L124,$AM:$AZ,MATCH($AW$1,$AM$1:$AZ$1,0),0)))),
IF($L124="지정 캐릭터 PP",
  IF(AND(OR($B124=7,$B124=8),$L124=OFFSET($L124,-1,0)),OFFSET(Q124,-1,0),
    INT($N124*(VLOOKUP($L124,$AM:$AZ,MATCH($AX$1,$AM$1:$AZ$1,0),0)+$I124*(VLOOKUP($L124,$AM:$AZ,MATCH($AY$1,$AM$1:$AZ$1,0),0)-VLOOKUP($L124,$AM:$AZ,MATCH($AX$1,$AM$1:$AZ$1,0),0))))),
IF(OR($L124="안 지정 캐릭터 PP 일반등급",$L124="안 지정 캐릭터 PP 영웅등급"),
  IF(AND(OR($B124=7,$B124=8),$L124=OFFSET($L124,-1,0)),OFFSET(Q124,-1,0),
    $N124*VLOOKUP($L124,$AM:$AZ,MATCH($AW$1,$AM$1:$AZ$1,0),0)),
"그외없음")))))))</f>
        <v>2300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15"/>
        <v>0</v>
      </c>
      <c r="T124" t="s">
        <v>102</v>
      </c>
      <c r="U124">
        <v>99274</v>
      </c>
      <c r="V124">
        <v>24</v>
      </c>
      <c r="W124" t="s">
        <v>145</v>
      </c>
      <c r="Y124">
        <v>2400</v>
      </c>
      <c r="Z124" t="str">
        <f ca="1">IF(ISBLANK(AA124),"",
VLOOKUP(AA124,OFFSET(INDIRECT("$A:$B"),0,MATCH(AA$1&amp;"_Verify",INDIRECT("$1:$1"),0)-1),2,0)
)</f>
        <v>uph</v>
      </c>
      <c r="AA124" t="s">
        <v>102</v>
      </c>
      <c r="AB124">
        <v>99274</v>
      </c>
      <c r="AC124">
        <v>24</v>
      </c>
      <c r="AD124" t="s">
        <v>145</v>
      </c>
      <c r="AF124">
        <v>2400</v>
      </c>
      <c r="AG124" t="str">
        <f>IF(ISBLANK($AA124),"",
IF(AND($B124&gt;=VLOOKUP($AA124,$AM:$AP,3,0),$B124&lt;=VLOOKUP($AA124,$AM:$AP,4,0)),"","슬롯타입이상"))</f>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v>
      </c>
      <c r="AK124" t="str">
        <f ca="1">IF(AI124&lt;&gt;1,"",
"{"""&amp;A$1&amp;""":"&amp;A124
&amp;","""&amp;B$1&amp;""":"&amp;B124
&amp;IF(LEN(Z124)=0,"",","""&amp;Z$1&amp;""":"""&amp;Z124&amp;"""")
&amp;IF(LEN(AB124)=0,"",","""&amp;AB$1&amp;""":"""&amp;AB124&amp;"""")
&amp;IF(LEN(AC124)=0,"",","""&amp;AC$1&amp;""":"&amp;AC124)
&amp;IF(LEN(AD124)=0,"",","""&amp;AD$1&amp;""":"""&amp;AD124&amp;"""")
&amp;IF(LEN(AE124)=0,"",","""&amp;AE$1&amp;""":"&amp;AE124)
&amp;IF(LEN(AF124)=0,"",","""&amp;AF$1&amp;""":"&amp;AF124)&amp;"}")</f>
        <v>{"dy":18,"sl":3,"tp":"uph","vl":"99274","cn":24,"pt":"GO","pr":2400}</v>
      </c>
      <c r="BJ124">
        <f ca="1">IF(VLOOKUP($BM124,[1]EquipTable!$1:$1048576,MATCH("업데이트순번",[1]EquipTable!$1:$1,0),0)&lt;=$BK$1,1,0)
*IF(MID(BM124,7,1)="4",0.1,1)</f>
        <v>0.1</v>
      </c>
      <c r="BK124">
        <f t="shared" ca="1" si="17"/>
        <v>1.3550135501355016E-3</v>
      </c>
      <c r="BL124">
        <f t="shared" ca="1" si="18"/>
        <v>0.99864498644986299</v>
      </c>
      <c r="BM124" t="str">
        <f ca="1">OFFSET([1]EquipTable!$A$1,ROW()-1,0)</f>
        <v>Equip8402</v>
      </c>
    </row>
    <row r="125" spans="1:65">
      <c r="A125">
        <v>18</v>
      </c>
      <c r="B125">
        <v>4</v>
      </c>
      <c r="C125">
        <f t="shared" si="12"/>
        <v>0</v>
      </c>
      <c r="D125">
        <f t="shared" ca="1" si="13"/>
        <v>0.81930026881385232</v>
      </c>
      <c r="E125">
        <f t="shared" ca="1" si="13"/>
        <v>0.13869646248174661</v>
      </c>
      <c r="F125">
        <f t="shared" ca="1" si="13"/>
        <v>0.62461984114831492</v>
      </c>
      <c r="G125">
        <f t="shared" ca="1" si="19"/>
        <v>0.18612359464944761</v>
      </c>
      <c r="H125">
        <f t="shared" ca="1" si="19"/>
        <v>0.76289028308407303</v>
      </c>
      <c r="I125">
        <f t="shared" ca="1" si="19"/>
        <v>0.496773948321378</v>
      </c>
      <c r="L125" t="str">
        <f ca="1">IF(LEN(J125)&lt;&gt;0,J125,VLOOKUP(D125+$B125,$BG:$BH,MATCH($BH$1,$BG$1:$BH$1,0),1))</f>
        <v>안 지정 캐릭터 PP 일반등급</v>
      </c>
      <c r="M125">
        <f ca="1">IF(LEN(K125)&lt;&gt;0,
  IF(LEN($J125)=0,"두 칸 모두 입력",
  IF($J125="지정 장비",K125,INDEX($BR:$BR,MATCH(K125,$BS:$BS,0)))),
IF($L125="삭제","삭제",
IF($L125="지정 장비",VLOOKUP($E125,$BL:$BM,MATCH($BM$1,$BL$1:$BM$1,0),1),
IF(OR($L125="캐릭터 상자 일반등급",$L125="캐릭터 상자 영웅등급"),"삭제",
IF(OR($L125="지정 캐릭터",$L125="지정 캐릭터 PP",$L125="지정 캐릭터 LBP1",$L125="지정 캐릭터 LBP2",$L125="지정 캐릭터 LBP3"),
  IF(AND(OR($B125=7,$B125=8),$L125=OFFSET($L125,-1,0)),OFFSET(M125,-1,0),VLOOKUP($E125,$BQ:$BR,MATCH($BR$1,$BQ$1:$BR$1,0),1)),
IF(OR($L125="안 지정 캐릭터 영웅등급",$L125="안 지정 캐릭터 PP 일반등급",$L125="안 지정 캐릭터 PP 영웅등급"),
  IF(AND(OR($B125=7,$B125=8),$L125=OFFSET($L125,-1,0)),OFFSET(M125,-1,0),INT($E125*100000)),
"그외없음"))))))</f>
        <v>13869</v>
      </c>
      <c r="N125">
        <f ca="1">IF($L125="삭제","삭제",
IF(OR($L125="지정 장비",$L125="캐릭터 상자 일반등급",$L125="캐릭터 상자 영웅등급",$L125="지정 캐릭터",$L125="지정 캐릭터 LBP1",$L125="지정 캐릭터 LBP2",$L125="지정 캐릭터 LBP3",$L125="안 지정 캐릭터 영웅등급"),1,
IF($L125="지정 캐릭터 PP",
  IF(AND(OR($B125=7,$B125=8),$L125=OFFSET($L125,-1,0)),OFFSET(N125,-1,0),
    VLOOKUP($L125,$AM:$AY,MATCH($AU$1,$AM$1:$AY$1,0),0)+INT($E125*(VLOOKUP($L125,$AM:$AY,MATCH($AV$1,$AM$1:$AY$1,0),0)-VLOOKUP($L125,$AM:$AY,MATCH($AU$1,$AM$1:$AY$1,0),0)))),
IF(OR($L125="안 지정 캐릭터 PP 일반등급",$L125="안 지정 캐릭터 PP 영웅등급"),
  IF(AND(OR($B125=7,$B125=8),$L125=OFFSET($L125,-1,0)),OFFSET(N125,-1,0),
    VLOOKUP($L125,$AM:$AY,MATCH($AU$1,$AM$1:$AY$1,0),0)+INT($E125*(VLOOKUP($L125,$AM:$AY,MATCH($AV$1,$AM$1:$AY$1,0),0)-VLOOKUP($L125,$AM:$AY,MATCH($AU$1,$AM$1:$AY$1,0),0)))),
"그외없음"))))</f>
        <v>16</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
IF($L125="안 지정 캐릭터 영웅등급",
  IF(AND(OR($B125=7,$B125=8),$L125=OFFSET($L125,-1,0)),OFFSET(P125,-1,0),
    VLOOKUP($L125,$AM:$AZ,MATCH($AY$1,$AM$1:$AZ$1,0),0)+INT($H125*(VLOOKUP($L125,$AM:$AZ,MATCH($AZ$1,$AM$1:$AZ$1,0),0)-VLOOKUP($L125,$AM:$AZ,MATCH($AY$1,$AM$1:$AZ$1,0),0)))),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
    ROUNDDOWN(VLOOKUP($M125,[1]EquipTable!$1:$1048576,MATCH("표준 GO pr Min",[1]EquipTable!$1:$1,0),0)+INT($I125*(VLOOKUP($M125,[1]EquipTable!$1:$1048576,MATCH("표준 GO pr Max",[1]EquipTable!$1:$1,0),0)-VLOOKUP($M125,[1]EquipTable!$1:$1048576,MATCH("표준 GO pr Min",[1]EquipTable!$1:$1,0),0))),-2)),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
IF($L125="안 지정 캐릭터 영웅등급",
  IF(AND(OR($B125=7,$B125=8),$L125=OFFSET($L125,-1,0)),OFFSET(Q125,-1,0),
    VLOOKUP($L125,$AM:$AZ,MATCH($AW$1,$AM$1:$AZ$1,0),0)+INT($I125*(VLOOKUP($L125,$AM:$AZ,MATCH($AX$1,$AM$1:$AZ$1,0),0)-VLOOKUP($L125,$AM:$AZ,MATCH($AW$1,$AM$1:$AZ$1,0),0)))),
IF($L125="지정 캐릭터 PP",
  IF(AND(OR($B125=7,$B125=8),$L125=OFFSET($L125,-1,0)),OFFSET(Q125,-1,0),
    INT($N125*(VLOOKUP($L125,$AM:$AZ,MATCH($AX$1,$AM$1:$AZ$1,0),0)+$I125*(VLOOKUP($L125,$AM:$AZ,MATCH($AY$1,$AM$1:$AZ$1,0),0)-VLOOKUP($L125,$AM:$AZ,MATCH($AX$1,$AM$1:$AZ$1,0),0))))),
IF(OR($L125="안 지정 캐릭터 PP 일반등급",$L125="안 지정 캐릭터 PP 영웅등급"),
  IF(AND(OR($B125=7,$B125=8),$L125=OFFSET($L125,-1,0)),OFFSET(Q125,-1,0),
    $N125*VLOOKUP($L125,$AM:$AZ,MATCH($AW$1,$AM$1:$AZ$1,0),0)),
"그외없음")))))))</f>
        <v>1600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15"/>
        <v>0</v>
      </c>
      <c r="T125" t="s">
        <v>103</v>
      </c>
      <c r="U125">
        <v>69739</v>
      </c>
      <c r="V125">
        <v>21</v>
      </c>
      <c r="W125" t="s">
        <v>145</v>
      </c>
      <c r="Y125">
        <v>2100</v>
      </c>
      <c r="Z125" t="str">
        <f ca="1">IF(ISBLANK(AA125),"",
VLOOKUP(AA125,OFFSET(INDIRECT("$A:$B"),0,MATCH(AA$1&amp;"_Verify",INDIRECT("$1:$1"),0)-1),2,0)
)</f>
        <v>upn</v>
      </c>
      <c r="AA125" t="s">
        <v>103</v>
      </c>
      <c r="AB125">
        <v>69739</v>
      </c>
      <c r="AC125">
        <v>21</v>
      </c>
      <c r="AD125" t="s">
        <v>145</v>
      </c>
      <c r="AF125">
        <v>2100</v>
      </c>
      <c r="AG125" t="str">
        <f>IF(ISBLANK($AA125),"",
IF(AND($B125&gt;=VLOOKUP($AA125,$AM:$AP,3,0),$B125&lt;=VLOOKUP($AA125,$AM:$AP,4,0)),"","슬롯타입이상"))</f>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v>
      </c>
      <c r="AK125" t="str">
        <f ca="1">IF(AI125&lt;&gt;1,"",
"{"""&amp;A$1&amp;""":"&amp;A125
&amp;","""&amp;B$1&amp;""":"&amp;B125
&amp;IF(LEN(Z125)=0,"",","""&amp;Z$1&amp;""":"""&amp;Z125&amp;"""")
&amp;IF(LEN(AB125)=0,"",","""&amp;AB$1&amp;""":"""&amp;AB125&amp;"""")
&amp;IF(LEN(AC125)=0,"",","""&amp;AC$1&amp;""":"&amp;AC125)
&amp;IF(LEN(AD125)=0,"",","""&amp;AD$1&amp;""":"""&amp;AD125&amp;"""")
&amp;IF(LEN(AE125)=0,"",","""&amp;AE$1&amp;""":"&amp;AE125)
&amp;IF(LEN(AF125)=0,"",","""&amp;AF$1&amp;""":"&amp;AF125)&amp;"}")</f>
        <v>{"dy":18,"sl":4,"tp":"upn","vl":"69739","cn":21,"pt":"GO","pr":2100}</v>
      </c>
      <c r="BJ125">
        <f ca="1">IF(VLOOKUP($BM125,[1]EquipTable!$1:$1048576,MATCH("업데이트순번",[1]EquipTable!$1:$1,0),0)&lt;=$BK$1,1,0)
*IF(MID(BM125,7,1)="4",0.1,1)</f>
        <v>0</v>
      </c>
      <c r="BK125">
        <f t="shared" ca="1" si="17"/>
        <v>0</v>
      </c>
      <c r="BL125">
        <f t="shared" ca="1" si="18"/>
        <v>0.99999999999999845</v>
      </c>
      <c r="BM125" t="str">
        <f ca="1">OFFSET([1]EquipTable!$A$1,ROW()-1,0)</f>
        <v>Equip8403</v>
      </c>
    </row>
    <row r="126" spans="1:65">
      <c r="A126">
        <v>18</v>
      </c>
      <c r="B126">
        <v>5</v>
      </c>
      <c r="C126">
        <f t="shared" si="12"/>
        <v>0</v>
      </c>
      <c r="D126">
        <f t="shared" ca="1" si="13"/>
        <v>7.8922696902461453E-3</v>
      </c>
      <c r="E126">
        <f t="shared" ca="1" si="13"/>
        <v>0.62647727163447187</v>
      </c>
      <c r="F126">
        <f t="shared" ca="1" si="13"/>
        <v>0.47648899603122974</v>
      </c>
      <c r="G126">
        <f t="shared" ca="1" si="19"/>
        <v>0.96976641995930257</v>
      </c>
      <c r="H126">
        <f t="shared" ca="1" si="19"/>
        <v>0.87035465512763799</v>
      </c>
      <c r="I126">
        <f t="shared" ca="1" si="19"/>
        <v>0.23411611134692267</v>
      </c>
      <c r="L126" t="str">
        <f ca="1">IF(LEN(J126)&lt;&gt;0,J126,VLOOKUP(D126+$B126,$BG:$BH,MATCH($BH$1,$BG$1:$BH$1,0),1))</f>
        <v>삭제</v>
      </c>
      <c r="M126" t="str">
        <f ca="1">IF(LEN(K126)&lt;&gt;0,
  IF(LEN($J126)=0,"두 칸 모두 입력",
  IF($J126="지정 장비",K126,INDEX($BR:$BR,MATCH(K126,$BS:$BS,0)))),
IF($L126="삭제","삭제",
IF($L126="지정 장비",VLOOKUP($E126,$BL:$BM,MATCH($BM$1,$BL$1:$BM$1,0),1),
IF(OR($L126="캐릭터 상자 일반등급",$L126="캐릭터 상자 영웅등급"),"삭제",
IF(OR($L126="지정 캐릭터",$L126="지정 캐릭터 PP",$L126="지정 캐릭터 LBP1",$L126="지정 캐릭터 LBP2",$L126="지정 캐릭터 LBP3"),
  IF(AND(OR($B126=7,$B126=8),$L126=OFFSET($L126,-1,0)),OFFSET(M126,-1,0),VLOOKUP($E126,$BQ:$BR,MATCH($BR$1,$BQ$1:$BR$1,0),1)),
IF(OR($L126="안 지정 캐릭터 영웅등급",$L126="안 지정 캐릭터 PP 일반등급",$L126="안 지정 캐릭터 PP 영웅등급"),
  IF(AND(OR($B126=7,$B126=8),$L126=OFFSET($L126,-1,0)),OFFSET(M126,-1,0),INT($E126*100000)),
"그외없음"))))))</f>
        <v>삭제</v>
      </c>
      <c r="N126" t="str">
        <f ca="1">IF($L126="삭제","삭제",
IF(OR($L126="지정 장비",$L126="캐릭터 상자 일반등급",$L126="캐릭터 상자 영웅등급",$L126="지정 캐릭터",$L126="지정 캐릭터 LBP1",$L126="지정 캐릭터 LBP2",$L126="지정 캐릭터 LBP3",$L126="안 지정 캐릭터 영웅등급"),1,
IF($L126="지정 캐릭터 PP",
  IF(AND(OR($B126=7,$B126=8),$L126=OFFSET($L126,-1,0)),OFFSET(N126,-1,0),
    VLOOKUP($L126,$AM:$AY,MATCH($AU$1,$AM$1:$AY$1,0),0)+INT($E126*(VLOOKUP($L126,$AM:$AY,MATCH($AV$1,$AM$1:$AY$1,0),0)-VLOOKUP($L126,$AM:$AY,MATCH($AU$1,$AM$1:$AY$1,0),0)))),
IF(OR($L126="안 지정 캐릭터 PP 일반등급",$L126="안 지정 캐릭터 PP 영웅등급"),
  IF(AND(OR($B126=7,$B126=8),$L126=OFFSET($L126,-1,0)),OFFSET(N126,-1,0),
    VLOOKUP($L126,$AM:$AY,MATCH($AU$1,$AM$1:$AY$1,0),0)+INT($E126*(VLOOKUP($L126,$AM:$AY,MATCH($AV$1,$AM$1:$AY$1,0),0)-VLOOKUP($L126,$AM:$AY,MATCH($AU$1,$AM$1:$AY$1,0),0)))),
"그외없음"))))</f>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
IF($L126="안 지정 캐릭터 영웅등급",
  IF(AND(OR($B126=7,$B126=8),$L126=OFFSET($L126,-1,0)),OFFSET(P126,-1,0),
    VLOOKUP($L126,$AM:$AZ,MATCH($AY$1,$AM$1:$AZ$1,0),0)+INT($H126*(VLOOKUP($L126,$AM:$AZ,MATCH($AZ$1,$AM$1:$AZ$1,0),0)-VLOOKUP($L126,$AM:$AZ,MATCH($AY$1,$AM$1:$AZ$1,0),0)))),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
    ROUNDDOWN(VLOOKUP($M126,[1]EquipTable!$1:$1048576,MATCH("표준 GO pr Min",[1]EquipTable!$1:$1,0),0)+INT($I126*(VLOOKUP($M126,[1]EquipTable!$1:$1048576,MATCH("표준 GO pr Max",[1]EquipTable!$1:$1,0),0)-VLOOKUP($M126,[1]EquipTable!$1:$1048576,MATCH("표준 GO pr Min",[1]EquipTable!$1:$1,0),0))),-2)),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
IF($L126="안 지정 캐릭터 영웅등급",
  IF(AND(OR($B126=7,$B126=8),$L126=OFFSET($L126,-1,0)),OFFSET(Q126,-1,0),
    VLOOKUP($L126,$AM:$AZ,MATCH($AW$1,$AM$1:$AZ$1,0),0)+INT($I126*(VLOOKUP($L126,$AM:$AZ,MATCH($AX$1,$AM$1:$AZ$1,0),0)-VLOOKUP($L126,$AM:$AZ,MATCH($AW$1,$AM$1:$AZ$1,0),0)))),
IF($L126="지정 캐릭터 PP",
  IF(AND(OR($B126=7,$B126=8),$L126=OFFSET($L126,-1,0)),OFFSET(Q126,-1,0),
    INT($N126*(VLOOKUP($L126,$AM:$AZ,MATCH($AX$1,$AM$1:$AZ$1,0),0)+$I126*(VLOOKUP($L126,$AM:$AZ,MATCH($AY$1,$AM$1:$AZ$1,0),0)-VLOOKUP($L126,$AM:$AZ,MATCH($AX$1,$AM$1:$AZ$1,0),0))))),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15"/>
        <v>0</v>
      </c>
      <c r="Z126" t="str">
        <f ca="1">IF(ISBLANK(AA126),"",
VLOOKUP(AA126,OFFSET(INDIRECT("$A:$B"),0,MATCH(AA$1&amp;"_Verify",INDIRECT("$1:$1"),0)-1),2,0)
)</f>
        <v/>
      </c>
      <c r="AG126" t="str">
        <f>IF(ISBLANK($AA126),"",
IF(AND($B126&gt;=VLOOKUP($AA126,$AM:$AP,3,0),$B126&lt;=VLOOKUP($AA126,$AM:$AP,4,0)),"","슬롯타입이상"))</f>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v>
      </c>
      <c r="AK126" t="str">
        <f ca="1">IF(AI126&lt;&gt;1,"",
"{"""&amp;A$1&amp;""":"&amp;A126
&amp;","""&amp;B$1&amp;""":"&amp;B126
&amp;IF(LEN(Z126)=0,"",","""&amp;Z$1&amp;""":"""&amp;Z126&amp;"""")
&amp;IF(LEN(AB126)=0,"",","""&amp;AB$1&amp;""":"""&amp;AB126&amp;"""")
&amp;IF(LEN(AC126)=0,"",","""&amp;AC$1&amp;""":"&amp;AC126)
&amp;IF(LEN(AD126)=0,"",","""&amp;AD$1&amp;""":"""&amp;AD126&amp;"""")
&amp;IF(LEN(AE126)=0,"",","""&amp;AE$1&amp;""":"&amp;AE126)
&amp;IF(LEN(AF126)=0,"",","""&amp;AF$1&amp;""":"&amp;AF126)&amp;"}")</f>
        <v>{"dy":18,"sl":5}</v>
      </c>
      <c r="BJ126">
        <f ca="1">IF(VLOOKUP($BM126,[1]EquipTable!$1:$1048576,MATCH("업데이트순번",[1]EquipTable!$1:$1,0),0)&lt;=$BK$1,1,0)
*IF(MID(BM126,7,1)="4",0.1,1)</f>
        <v>0</v>
      </c>
      <c r="BK126">
        <f t="shared" ca="1" si="17"/>
        <v>0</v>
      </c>
      <c r="BL126">
        <f t="shared" ca="1" si="18"/>
        <v>0.99999999999999845</v>
      </c>
      <c r="BM126" t="str">
        <f ca="1">OFFSET([1]EquipTable!$A$1,ROW()-1,0)</f>
        <v>Equip8404</v>
      </c>
    </row>
    <row r="127" spans="1:65">
      <c r="A127">
        <v>18</v>
      </c>
      <c r="B127">
        <v>6</v>
      </c>
      <c r="C127">
        <f t="shared" si="12"/>
        <v>0</v>
      </c>
      <c r="D127">
        <f t="shared" ca="1" si="13"/>
        <v>0.67822974502950861</v>
      </c>
      <c r="E127">
        <f t="shared" ca="1" si="13"/>
        <v>0.88857920980197125</v>
      </c>
      <c r="F127">
        <f t="shared" ca="1" si="13"/>
        <v>0.38307337941196873</v>
      </c>
      <c r="G127">
        <f t="shared" ca="1" si="19"/>
        <v>0.5102901914190856</v>
      </c>
      <c r="H127">
        <f t="shared" ca="1" si="19"/>
        <v>0.2435528287281693</v>
      </c>
      <c r="I127">
        <f t="shared" ca="1" si="19"/>
        <v>0.12043628175970866</v>
      </c>
      <c r="L127" t="str">
        <f ca="1">IF(LEN(J127)&lt;&gt;0,J127,VLOOKUP(D127+$B127,$BG:$BH,MATCH($BH$1,$BG$1:$BH$1,0),1))</f>
        <v>삭제</v>
      </c>
      <c r="M127" t="str">
        <f ca="1">IF(LEN(K127)&lt;&gt;0,
  IF(LEN($J127)=0,"두 칸 모두 입력",
  IF($J127="지정 장비",K127,INDEX($BR:$BR,MATCH(K127,$BS:$BS,0)))),
IF($L127="삭제","삭제",
IF($L127="지정 장비",VLOOKUP($E127,$BL:$BM,MATCH($BM$1,$BL$1:$BM$1,0),1),
IF(OR($L127="캐릭터 상자 일반등급",$L127="캐릭터 상자 영웅등급"),"삭제",
IF(OR($L127="지정 캐릭터",$L127="지정 캐릭터 PP",$L127="지정 캐릭터 LBP1",$L127="지정 캐릭터 LBP2",$L127="지정 캐릭터 LBP3"),
  IF(AND(OR($B127=7,$B127=8),$L127=OFFSET($L127,-1,0)),OFFSET(M127,-1,0),VLOOKUP($E127,$BQ:$BR,MATCH($BR$1,$BQ$1:$BR$1,0),1)),
IF(OR($L127="안 지정 캐릭터 영웅등급",$L127="안 지정 캐릭터 PP 일반등급",$L127="안 지정 캐릭터 PP 영웅등급"),
  IF(AND(OR($B127=7,$B127=8),$L127=OFFSET($L127,-1,0)),OFFSET(M127,-1,0),INT($E127*100000)),
"그외없음"))))))</f>
        <v>삭제</v>
      </c>
      <c r="N127" t="str">
        <f ca="1">IF($L127="삭제","삭제",
IF(OR($L127="지정 장비",$L127="캐릭터 상자 일반등급",$L127="캐릭터 상자 영웅등급",$L127="지정 캐릭터",$L127="지정 캐릭터 LBP1",$L127="지정 캐릭터 LBP2",$L127="지정 캐릭터 LBP3",$L127="안 지정 캐릭터 영웅등급"),1,
IF($L127="지정 캐릭터 PP",
  IF(AND(OR($B127=7,$B127=8),$L127=OFFSET($L127,-1,0)),OFFSET(N127,-1,0),
    VLOOKUP($L127,$AM:$AY,MATCH($AU$1,$AM$1:$AY$1,0),0)+INT($E127*(VLOOKUP($L127,$AM:$AY,MATCH($AV$1,$AM$1:$AY$1,0),0)-VLOOKUP($L127,$AM:$AY,MATCH($AU$1,$AM$1:$AY$1,0),0)))),
IF(OR($L127="안 지정 캐릭터 PP 일반등급",$L127="안 지정 캐릭터 PP 영웅등급"),
  IF(AND(OR($B127=7,$B127=8),$L127=OFFSET($L127,-1,0)),OFFSET(N127,-1,0),
    VLOOKUP($L127,$AM:$AY,MATCH($AU$1,$AM$1:$AY$1,0),0)+INT($E127*(VLOOKUP($L127,$AM:$AY,MATCH($AV$1,$AM$1:$AY$1,0),0)-VLOOKUP($L127,$AM:$AY,MATCH($AU$1,$AM$1:$AY$1,0),0)))),
"그외없음"))))</f>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
IF($L127="안 지정 캐릭터 영웅등급",
  IF(AND(OR($B127=7,$B127=8),$L127=OFFSET($L127,-1,0)),OFFSET(P127,-1,0),
    VLOOKUP($L127,$AM:$AZ,MATCH($AY$1,$AM$1:$AZ$1,0),0)+INT($H127*(VLOOKUP($L127,$AM:$AZ,MATCH($AZ$1,$AM$1:$AZ$1,0),0)-VLOOKUP($L127,$AM:$AZ,MATCH($AY$1,$AM$1:$AZ$1,0),0)))),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
    ROUNDDOWN(VLOOKUP($M127,[1]EquipTable!$1:$1048576,MATCH("표준 GO pr Min",[1]EquipTable!$1:$1,0),0)+INT($I127*(VLOOKUP($M127,[1]EquipTable!$1:$1048576,MATCH("표준 GO pr Max",[1]EquipTable!$1:$1,0),0)-VLOOKUP($M127,[1]EquipTable!$1:$1048576,MATCH("표준 GO pr Min",[1]EquipTable!$1:$1,0),0))),-2)),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
IF($L127="안 지정 캐릭터 영웅등급",
  IF(AND(OR($B127=7,$B127=8),$L127=OFFSET($L127,-1,0)),OFFSET(Q127,-1,0),
    VLOOKUP($L127,$AM:$AZ,MATCH($AW$1,$AM$1:$AZ$1,0),0)+INT($I127*(VLOOKUP($L127,$AM:$AZ,MATCH($AX$1,$AM$1:$AZ$1,0),0)-VLOOKUP($L127,$AM:$AZ,MATCH($AW$1,$AM$1:$AZ$1,0),0)))),
IF($L127="지정 캐릭터 PP",
  IF(AND(OR($B127=7,$B127=8),$L127=OFFSET($L127,-1,0)),OFFSET(Q127,-1,0),
    INT($N127*(VLOOKUP($L127,$AM:$AZ,MATCH($AX$1,$AM$1:$AZ$1,0),0)+$I127*(VLOOKUP($L127,$AM:$AZ,MATCH($AY$1,$AM$1:$AZ$1,0),0)-VLOOKUP($L127,$AM:$AZ,MATCH($AX$1,$AM$1:$AZ$1,0),0))))),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15"/>
        <v>0</v>
      </c>
      <c r="Z127" t="str">
        <f ca="1">IF(ISBLANK(AA127),"",
VLOOKUP(AA127,OFFSET(INDIRECT("$A:$B"),0,MATCH(AA$1&amp;"_Verify",INDIRECT("$1:$1"),0)-1),2,0)
)</f>
        <v/>
      </c>
      <c r="AG127" t="str">
        <f>IF(ISBLANK($AA127),"",
IF(AND($B127&gt;=VLOOKUP($AA127,$AM:$AP,3,0),$B127&lt;=VLOOKUP($AA127,$AM:$AP,4,0)),"","슬롯타입이상"))</f>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v>
      </c>
      <c r="AK127" t="str">
        <f ca="1">IF(AI127&lt;&gt;1,"",
"{"""&amp;A$1&amp;""":"&amp;A127
&amp;","""&amp;B$1&amp;""":"&amp;B127
&amp;IF(LEN(Z127)=0,"",","""&amp;Z$1&amp;""":"""&amp;Z127&amp;"""")
&amp;IF(LEN(AB127)=0,"",","""&amp;AB$1&amp;""":"""&amp;AB127&amp;"""")
&amp;IF(LEN(AC127)=0,"",","""&amp;AC$1&amp;""":"&amp;AC127)
&amp;IF(LEN(AD127)=0,"",","""&amp;AD$1&amp;""":"""&amp;AD127&amp;"""")
&amp;IF(LEN(AE127)=0,"",","""&amp;AE$1&amp;""":"&amp;AE127)
&amp;IF(LEN(AF127)=0,"",","""&amp;AF$1&amp;""":"&amp;AF127)&amp;"}")</f>
        <v>{"dy":18,"sl":6}</v>
      </c>
      <c r="BJ127">
        <f ca="1">IF(VLOOKUP($BM127,[1]EquipTable!$1:$1048576,MATCH("업데이트순번",[1]EquipTable!$1:$1,0),0)&lt;=$BK$1,1,0)
*IF(MID(BM127,7,1)="4",0.1,1)</f>
        <v>0</v>
      </c>
      <c r="BK127">
        <f t="shared" ca="1" si="17"/>
        <v>0</v>
      </c>
      <c r="BL127">
        <f t="shared" ca="1" si="18"/>
        <v>0.99999999999999845</v>
      </c>
      <c r="BM127" t="str">
        <f ca="1">OFFSET([1]EquipTable!$A$1,ROW()-1,0)</f>
        <v>Equip8405</v>
      </c>
    </row>
    <row r="128" spans="1:65">
      <c r="A128">
        <v>19</v>
      </c>
      <c r="B128">
        <v>0</v>
      </c>
      <c r="C128">
        <f t="shared" si="12"/>
        <v>0</v>
      </c>
      <c r="D128">
        <f t="shared" ca="1" si="13"/>
        <v>0.92430172125048626</v>
      </c>
      <c r="E128">
        <f t="shared" ca="1" si="13"/>
        <v>0.53160599561098798</v>
      </c>
      <c r="F128">
        <f t="shared" ca="1" si="13"/>
        <v>0.38021879470169673</v>
      </c>
      <c r="G128">
        <f t="shared" ca="1" si="19"/>
        <v>0.34058770500522872</v>
      </c>
      <c r="H128">
        <f t="shared" ca="1" si="19"/>
        <v>0.4902285215553841</v>
      </c>
      <c r="I128">
        <f t="shared" ca="1" si="19"/>
        <v>0.8144344426879141</v>
      </c>
      <c r="L128" t="str">
        <f ca="1">IF(LEN(J128)&lt;&gt;0,J128,VLOOKUP(D128+$B128,$BG:$BH,MATCH($BH$1,$BG$1:$BH$1,0),1))</f>
        <v>캐릭터 상자 일반등급</v>
      </c>
      <c r="M128" t="str">
        <f ca="1">IF(LEN(K128)&lt;&gt;0,
  IF(LEN($J128)=0,"두 칸 모두 입력",
  IF($J128="지정 장비",K128,INDEX($BR:$BR,MATCH(K128,$BS:$BS,0)))),
IF($L128="삭제","삭제",
IF($L128="지정 장비",VLOOKUP($E128,$BL:$BM,MATCH($BM$1,$BL$1:$BM$1,0),1),
IF(OR($L128="캐릭터 상자 일반등급",$L128="캐릭터 상자 영웅등급"),"삭제",
IF(OR($L128="지정 캐릭터",$L128="지정 캐릭터 PP",$L128="지정 캐릭터 LBP1",$L128="지정 캐릭터 LBP2",$L128="지정 캐릭터 LBP3"),
  IF(AND(OR($B128=7,$B128=8),$L128=OFFSET($L128,-1,0)),OFFSET(M128,-1,0),VLOOKUP($E128,$BQ:$BR,MATCH($BR$1,$BQ$1:$BR$1,0),1)),
IF(OR($L128="안 지정 캐릭터 영웅등급",$L128="안 지정 캐릭터 PP 일반등급",$L128="안 지정 캐릭터 PP 영웅등급"),
  IF(AND(OR($B128=7,$B128=8),$L128=OFFSET($L128,-1,0)),OFFSET(M128,-1,0),INT($E128*100000)),
"그외없음"))))))</f>
        <v>삭제</v>
      </c>
      <c r="N128">
        <f ca="1">IF($L128="삭제","삭제",
IF(OR($L128="지정 장비",$L128="캐릭터 상자 일반등급",$L128="캐릭터 상자 영웅등급",$L128="지정 캐릭터",$L128="지정 캐릭터 LBP1",$L128="지정 캐릭터 LBP2",$L128="지정 캐릭터 LBP3",$L128="안 지정 캐릭터 영웅등급"),1,
IF($L128="지정 캐릭터 PP",
  IF(AND(OR($B128=7,$B128=8),$L128=OFFSET($L128,-1,0)),OFFSET(N128,-1,0),
    VLOOKUP($L128,$AM:$AY,MATCH($AU$1,$AM$1:$AY$1,0),0)+INT($E128*(VLOOKUP($L128,$AM:$AY,MATCH($AV$1,$AM$1:$AY$1,0),0)-VLOOKUP($L128,$AM:$AY,MATCH($AU$1,$AM$1:$AY$1,0),0)))),
IF(OR($L128="안 지정 캐릭터 PP 일반등급",$L128="안 지정 캐릭터 PP 영웅등급"),
  IF(AND(OR($B128=7,$B128=8),$L128=OFFSET($L128,-1,0)),OFFSET(N128,-1,0),
    VLOOKUP($L128,$AM:$AY,MATCH($AU$1,$AM$1:$AY$1,0),0)+INT($E128*(VLOOKUP($L128,$AM:$AY,MATCH($AV$1,$AM$1:$AY$1,0),0)-VLOOKUP($L128,$AM:$AY,MATCH($AU$1,$AM$1:$AY$1,0),0)))),
"그외없음"))))</f>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
IF($L128="안 지정 캐릭터 영웅등급",
  IF(AND(OR($B128=7,$B128=8),$L128=OFFSET($L128,-1,0)),OFFSET(P128,-1,0),
    VLOOKUP($L128,$AM:$AZ,MATCH($AY$1,$AM$1:$AZ$1,0),0)+INT($H128*(VLOOKUP($L128,$AM:$AZ,MATCH($AZ$1,$AM$1:$AZ$1,0),0)-VLOOKUP($L128,$AM:$AZ,MATCH($AY$1,$AM$1:$AZ$1,0),0)))),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
    ROUNDDOWN(VLOOKUP($M128,[1]EquipTable!$1:$1048576,MATCH("표준 GO pr Min",[1]EquipTable!$1:$1,0),0)+INT($I128*(VLOOKUP($M128,[1]EquipTable!$1:$1048576,MATCH("표준 GO pr Max",[1]EquipTable!$1:$1,0),0)-VLOOKUP($M128,[1]EquipTable!$1:$1048576,MATCH("표준 GO pr Min",[1]EquipTable!$1:$1,0),0))),-2)),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
IF($L128="안 지정 캐릭터 영웅등급",
  IF(AND(OR($B128=7,$B128=8),$L128=OFFSET($L128,-1,0)),OFFSET(Q128,-1,0),
    VLOOKUP($L128,$AM:$AZ,MATCH($AW$1,$AM$1:$AZ$1,0),0)+INT($I128*(VLOOKUP($L128,$AM:$AZ,MATCH($AX$1,$AM$1:$AZ$1,0),0)-VLOOKUP($L128,$AM:$AZ,MATCH($AW$1,$AM$1:$AZ$1,0),0)))),
IF($L128="지정 캐릭터 PP",
  IF(AND(OR($B128=7,$B128=8),$L128=OFFSET($L128,-1,0)),OFFSET(Q128,-1,0),
    INT($N128*(VLOOKUP($L128,$AM:$AZ,MATCH($AX$1,$AM$1:$AZ$1,0),0)+$I128*(VLOOKUP($L128,$AM:$AZ,MATCH($AY$1,$AM$1:$AZ$1,0),0)-VLOOKUP($L128,$AM:$AZ,MATCH($AX$1,$AM$1:$AZ$1,0),0))))),
IF(OR($L128="안 지정 캐릭터 PP 일반등급",$L128="안 지정 캐릭터 PP 영웅등급"),
  IF(AND(OR($B128=7,$B128=8),$L128=OFFSET($L128,-1,0)),OFFSET(Q128,-1,0),
    $N128*VLOOKUP($L128,$AM:$AZ,MATCH($AW$1,$AM$1:$AZ$1,0),0)),
"그외없음")))))))</f>
        <v>30</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15"/>
        <v>0</v>
      </c>
      <c r="T128" t="s">
        <v>93</v>
      </c>
      <c r="U128" t="s">
        <v>208</v>
      </c>
      <c r="V128">
        <v>1</v>
      </c>
      <c r="W128" t="s">
        <v>145</v>
      </c>
      <c r="Y128">
        <v>12300</v>
      </c>
      <c r="Z128" t="str">
        <f ca="1">IF(ISBLANK(AA128),"",
VLOOKUP(AA128,OFFSET(INDIRECT("$A:$B"),0,MATCH(AA$1&amp;"_Verify",INDIRECT("$1:$1"),0)-1),2,0)
)</f>
        <v>fe</v>
      </c>
      <c r="AA128" t="s">
        <v>93</v>
      </c>
      <c r="AB128" t="s">
        <v>208</v>
      </c>
      <c r="AC128">
        <v>1</v>
      </c>
      <c r="AD128" t="s">
        <v>145</v>
      </c>
      <c r="AF128">
        <v>12300</v>
      </c>
      <c r="AG128" t="str">
        <f>IF(ISBLANK($AA128),"",
IF(AND($B128&gt;=VLOOKUP($AA128,$AM:$AP,3,0),$B128&lt;=VLOOKUP($AA128,$AM:$AP,4,0)),"","슬롯타입이상"))</f>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룬문자 해머</v>
      </c>
      <c r="AI128">
        <v>1</v>
      </c>
      <c r="AJ128"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v>
      </c>
      <c r="AK128" t="str">
        <f ca="1">IF(AI128&lt;&gt;1,"",
"{"""&amp;A$1&amp;""":"&amp;A128
&amp;","""&amp;B$1&amp;""":"&amp;B128
&amp;IF(LEN(Z128)=0,"",","""&amp;Z$1&amp;""":"""&amp;Z128&amp;"""")
&amp;IF(LEN(AB128)=0,"",","""&amp;AB$1&amp;""":"""&amp;AB128&amp;"""")
&amp;IF(LEN(AC128)=0,"",","""&amp;AC$1&amp;""":"&amp;AC128)
&amp;IF(LEN(AD128)=0,"",","""&amp;AD$1&amp;""":"""&amp;AD128&amp;"""")
&amp;IF(LEN(AE128)=0,"",","""&amp;AE$1&amp;""":"&amp;AE128)
&amp;IF(LEN(AF128)=0,"",","""&amp;AF$1&amp;""":"&amp;AF128)&amp;"}")</f>
        <v>{"dy":19,"sl":0,"tp":"fe","vl":"Equip4101","cn":1,"pt":"GO","pr":12300}</v>
      </c>
      <c r="BJ128">
        <f ca="1">IF(VLOOKUP($BM128,[1]EquipTable!$1:$1048576,MATCH("업데이트순번",[1]EquipTable!$1:$1,0),0)&lt;=$BK$1,1,0)
*IF(MID(BM128,7,1)="4",0.1,1)</f>
        <v>0</v>
      </c>
      <c r="BK128">
        <f t="shared" ca="1" si="17"/>
        <v>0</v>
      </c>
      <c r="BL128">
        <f t="shared" ca="1" si="18"/>
        <v>0.99999999999999845</v>
      </c>
      <c r="BM128" t="str">
        <f ca="1">OFFSET([1]EquipTable!$A$1,ROW()-1,0)</f>
        <v>후보</v>
      </c>
    </row>
    <row r="129" spans="1:37">
      <c r="A129">
        <v>19</v>
      </c>
      <c r="B129">
        <v>1</v>
      </c>
      <c r="C129">
        <f t="shared" si="12"/>
        <v>0</v>
      </c>
      <c r="D129">
        <f t="shared" ca="1" si="13"/>
        <v>0.15330930686174604</v>
      </c>
      <c r="E129">
        <f t="shared" ca="1" si="13"/>
        <v>0.76254346924825966</v>
      </c>
      <c r="F129">
        <f t="shared" ca="1" si="13"/>
        <v>0.79936477256824456</v>
      </c>
      <c r="G129">
        <f t="shared" ca="1" si="19"/>
        <v>0.97346451488225982</v>
      </c>
      <c r="H129">
        <f t="shared" ca="1" si="19"/>
        <v>0.10823239093418158</v>
      </c>
      <c r="I129">
        <f t="shared" ca="1" si="19"/>
        <v>0.26331388629061647</v>
      </c>
      <c r="L129" t="str">
        <f ca="1">IF(LEN(J129)&lt;&gt;0,J129,VLOOKUP(D129+$B129,$BG:$BH,MATCH($BH$1,$BG$1:$BH$1,0),1))</f>
        <v>지정 장비</v>
      </c>
      <c r="M129" t="str">
        <f ca="1">IF(LEN(K129)&lt;&gt;0,
  IF(LEN($J129)=0,"두 칸 모두 입력",
  IF($J129="지정 장비",K129,INDEX($BR:$BR,MATCH(K129,$BS:$BS,0)))),
IF($L129="삭제","삭제",
IF($L129="지정 장비",VLOOKUP($E129,$BL:$BM,MATCH($BM$1,$BL$1:$BM$1,0),1),
IF(OR($L129="캐릭터 상자 일반등급",$L129="캐릭터 상자 영웅등급"),"삭제",
IF(OR($L129="지정 캐릭터",$L129="지정 캐릭터 PP",$L129="지정 캐릭터 LBP1",$L129="지정 캐릭터 LBP2",$L129="지정 캐릭터 LBP3"),
  IF(AND(OR($B129=7,$B129=8),$L129=OFFSET($L129,-1,0)),OFFSET(M129,-1,0),VLOOKUP($E129,$BQ:$BR,MATCH($BR$1,$BQ$1:$BR$1,0),1)),
IF(OR($L129="안 지정 캐릭터 영웅등급",$L129="안 지정 캐릭터 PP 일반등급",$L129="안 지정 캐릭터 PP 영웅등급"),
  IF(AND(OR($B129=7,$B129=8),$L129=OFFSET($L129,-1,0)),OFFSET(M129,-1,0),INT($E129*100000)),
"그외없음"))))))</f>
        <v>Equip6302</v>
      </c>
      <c r="N129">
        <f ca="1">IF($L129="삭제","삭제",
IF(OR($L129="지정 장비",$L129="캐릭터 상자 일반등급",$L129="캐릭터 상자 영웅등급",$L129="지정 캐릭터",$L129="지정 캐릭터 LBP1",$L129="지정 캐릭터 LBP2",$L129="지정 캐릭터 LBP3",$L129="안 지정 캐릭터 영웅등급"),1,
IF($L129="지정 캐릭터 PP",
  IF(AND(OR($B129=7,$B129=8),$L129=OFFSET($L129,-1,0)),OFFSET(N129,-1,0),
    VLOOKUP($L129,$AM:$AY,MATCH($AU$1,$AM$1:$AY$1,0),0)+INT($E129*(VLOOKUP($L129,$AM:$AY,MATCH($AV$1,$AM$1:$AY$1,0),0)-VLOOKUP($L129,$AM:$AY,MATCH($AU$1,$AM$1:$AY$1,0),0)))),
IF(OR($L129="안 지정 캐릭터 PP 일반등급",$L129="안 지정 캐릭터 PP 영웅등급"),
  IF(AND(OR($B129=7,$B129=8),$L129=OFFSET($L129,-1,0)),OFFSET(N129,-1,0),
    VLOOKUP($L129,$AM:$AY,MATCH($AU$1,$AM$1:$AY$1,0),0)+INT($E129*(VLOOKUP($L129,$AM:$AY,MATCH($AV$1,$AM$1:$AY$1,0),0)-VLOOKUP($L129,$AM:$AY,MATCH($AU$1,$AM$1:$AY$1,0),0)))),
"그외없음"))))</f>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
IF($L129="안 지정 캐릭터 영웅등급",
  IF(AND(OR($B129=7,$B129=8),$L129=OFFSET($L129,-1,0)),OFFSET(P129,-1,0),
    VLOOKUP($L129,$AM:$AZ,MATCH($AY$1,$AM$1:$AZ$1,0),0)+INT($H129*(VLOOKUP($L129,$AM:$AZ,MATCH($AZ$1,$AM$1:$AZ$1,0),0)-VLOOKUP($L129,$AM:$AZ,MATCH($AY$1,$AM$1:$AZ$1,0),0)))),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
    ROUNDDOWN(VLOOKUP($M129,[1]EquipTable!$1:$1048576,MATCH("표준 GO pr Min",[1]EquipTable!$1:$1,0),0)+INT($I129*(VLOOKUP($M129,[1]EquipTable!$1:$1048576,MATCH("표준 GO pr Max",[1]EquipTable!$1:$1,0),0)-VLOOKUP($M129,[1]EquipTable!$1:$1048576,MATCH("표준 GO pr Min",[1]EquipTable!$1:$1,0),0))),-2)),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
IF($L129="안 지정 캐릭터 영웅등급",
  IF(AND(OR($B129=7,$B129=8),$L129=OFFSET($L129,-1,0)),OFFSET(Q129,-1,0),
    VLOOKUP($L129,$AM:$AZ,MATCH($AW$1,$AM$1:$AZ$1,0),0)+INT($I129*(VLOOKUP($L129,$AM:$AZ,MATCH($AX$1,$AM$1:$AZ$1,0),0)-VLOOKUP($L129,$AM:$AZ,MATCH($AW$1,$AM$1:$AZ$1,0),0)))),
IF($L129="지정 캐릭터 PP",
  IF(AND(OR($B129=7,$B129=8),$L129=OFFSET($L129,-1,0)),OFFSET(Q129,-1,0),
    INT($N129*(VLOOKUP($L129,$AM:$AZ,MATCH($AX$1,$AM$1:$AZ$1,0),0)+$I129*(VLOOKUP($L129,$AM:$AZ,MATCH($AY$1,$AM$1:$AZ$1,0),0)-VLOOKUP($L129,$AM:$AZ,MATCH($AX$1,$AM$1:$AZ$1,0),0))))),
IF(OR($L129="안 지정 캐릭터 PP 일반등급",$L129="안 지정 캐릭터 PP 영웅등급"),
  IF(AND(OR($B129=7,$B129=8),$L129=OFFSET($L129,-1,0)),OFFSET(Q129,-1,0),
    $N129*VLOOKUP($L129,$AM:$AZ,MATCH($AW$1,$AM$1:$AZ$1,0),0)),
"그외없음")))))))</f>
        <v>18</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15"/>
        <v>0</v>
      </c>
      <c r="T129" t="s">
        <v>93</v>
      </c>
      <c r="U129" t="s">
        <v>222</v>
      </c>
      <c r="V129">
        <v>1</v>
      </c>
      <c r="W129" t="s">
        <v>145</v>
      </c>
      <c r="Y129">
        <v>13800</v>
      </c>
      <c r="Z129" t="str">
        <f ca="1">IF(ISBLANK(AA129),"",
VLOOKUP(AA129,OFFSET(INDIRECT("$A:$B"),0,MATCH(AA$1&amp;"_Verify",INDIRECT("$1:$1"),0)-1),2,0)
)</f>
        <v>fe</v>
      </c>
      <c r="AA129" t="s">
        <v>93</v>
      </c>
      <c r="AB129" t="s">
        <v>222</v>
      </c>
      <c r="AC129">
        <v>1</v>
      </c>
      <c r="AD129" t="s">
        <v>145</v>
      </c>
      <c r="AF129">
        <v>13800</v>
      </c>
      <c r="AG129" t="str">
        <f>IF(ISBLANK($AA129),"",
IF(AND($B129&gt;=VLOOKUP($AA129,$AM:$AP,3,0),$B129&lt;=VLOOKUP($AA129,$AM:$AP,4,0)),"","슬롯타입이상"))</f>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발열하는 스톤 소드</v>
      </c>
      <c r="AI129">
        <v>1</v>
      </c>
      <c r="AJ129"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v>
      </c>
      <c r="AK129" t="str">
        <f ca="1">IF(AI129&lt;&gt;1,"",
"{"""&amp;A$1&amp;""":"&amp;A129
&amp;","""&amp;B$1&amp;""":"&amp;B129
&amp;IF(LEN(Z129)=0,"",","""&amp;Z$1&amp;""":"""&amp;Z129&amp;"""")
&amp;IF(LEN(AB129)=0,"",","""&amp;AB$1&amp;""":"""&amp;AB129&amp;"""")
&amp;IF(LEN(AC129)=0,"",","""&amp;AC$1&amp;""":"&amp;AC129)
&amp;IF(LEN(AD129)=0,"",","""&amp;AD$1&amp;""":"""&amp;AD129&amp;"""")
&amp;IF(LEN(AE129)=0,"",","""&amp;AE$1&amp;""":"&amp;AE129)
&amp;IF(LEN(AF129)=0,"",","""&amp;AF$1&amp;""":"&amp;AF129)&amp;"}")</f>
        <v>{"dy":19,"sl":1,"tp":"fe","vl":"Equip8101","cn":1,"pt":"GO","pr":13800}</v>
      </c>
    </row>
    <row r="130" spans="1:37">
      <c r="A130">
        <v>19</v>
      </c>
      <c r="B130">
        <v>2</v>
      </c>
      <c r="C130">
        <f t="shared" ref="C130:C193" si="20">IF(B130&lt;=6,0,
IF(B130=7,1,2))</f>
        <v>0</v>
      </c>
      <c r="D130">
        <f t="shared" ca="1" si="13"/>
        <v>0.89215970712943982</v>
      </c>
      <c r="E130">
        <f t="shared" ca="1" si="13"/>
        <v>0.61439914615939295</v>
      </c>
      <c r="F130">
        <f t="shared" ref="F130:I193" ca="1" si="21">RAND()</f>
        <v>0.18285425908228803</v>
      </c>
      <c r="G130">
        <f t="shared" ca="1" si="19"/>
        <v>6.5842299592248521E-2</v>
      </c>
      <c r="H130">
        <f t="shared" ca="1" si="19"/>
        <v>0.7016051617361192</v>
      </c>
      <c r="I130">
        <f t="shared" ca="1" si="19"/>
        <v>0.8009866266477812</v>
      </c>
      <c r="L130" t="str">
        <f ca="1">IF(LEN(J130)&lt;&gt;0,J130,VLOOKUP(D130+$B130,$BG:$BH,MATCH($BH$1,$BG$1:$BH$1,0),1))</f>
        <v>안 지정 캐릭터 PP 영웅등급</v>
      </c>
      <c r="M130">
        <f ca="1">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61439</v>
      </c>
      <c r="N130">
        <f ca="1">IF($L130="삭제","삭제",
IF(OR($L130="지정 장비",$L130="캐릭터 상자 일반등급",$L130="캐릭터 상자 영웅등급",$L130="지정 캐릭터",$L130="지정 캐릭터 LBP1",$L130="지정 캐릭터 LBP2",$L130="지정 캐릭터 LBP3",$L130="안 지정 캐릭터 영웅등급"),1,
IF($L130="지정 캐릭터 PP",
  IF(AND(OR($B130=7,$B130=8),$L130=OFFSET($L130,-1,0)),OFFSET(N130,-1,0),
    VLOOKUP($L130,$AM:$AY,MATCH($AU$1,$AM$1:$AY$1,0),0)+INT($E130*(VLOOKUP($L130,$AM:$AY,MATCH($AV$1,$AM$1:$AY$1,0),0)-VLOOKUP($L130,$AM:$AY,MATCH($AU$1,$AM$1:$AY$1,0),0)))),
IF(OR($L130="안 지정 캐릭터 PP 일반등급",$L130="안 지정 캐릭터 PP 영웅등급"),
  IF(AND(OR($B130=7,$B130=8),$L130=OFFSET($L130,-1,0)),OFFSET(N130,-1,0),
    VLOOKUP($L130,$AM:$AY,MATCH($AU$1,$AM$1:$AY$1,0),0)+INT($E130*(VLOOKUP($L130,$AM:$AY,MATCH($AV$1,$AM$1:$AY$1,0),0)-VLOOKUP($L130,$AM:$AY,MATCH($AU$1,$AM$1:$AY$1,0),0)))),
"그외없음"))))</f>
        <v>21</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
IF($L130="안 지정 캐릭터 영웅등급",
  IF(AND(OR($B130=7,$B130=8),$L130=OFFSET($L130,-1,0)),OFFSET(P130,-1,0),
    VLOOKUP($L130,$AM:$AZ,MATCH($AY$1,$AM$1:$AZ$1,0),0)+INT($H130*(VLOOKUP($L130,$AM:$AZ,MATCH($AZ$1,$AM$1:$AZ$1,0),0)-VLOOKUP($L130,$AM:$AZ,MATCH($AY$1,$AM$1:$AZ$1,0),0)))),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
    ROUNDDOWN(VLOOKUP($M130,[1]EquipTable!$1:$1048576,MATCH("표준 GO pr Min",[1]EquipTable!$1:$1,0),0)+INT($I130*(VLOOKUP($M130,[1]EquipTable!$1:$1048576,MATCH("표준 GO pr Max",[1]EquipTable!$1:$1,0),0)-VLOOKUP($M130,[1]EquipTable!$1:$1048576,MATCH("표준 GO pr Min",[1]EquipTable!$1:$1,0),0))),-2)),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
IF($L130="안 지정 캐릭터 영웅등급",
  IF(AND(OR($B130=7,$B130=8),$L130=OFFSET($L130,-1,0)),OFFSET(Q130,-1,0),
    VLOOKUP($L130,$AM:$AZ,MATCH($AW$1,$AM$1:$AZ$1,0),0)+INT($I130*(VLOOKUP($L130,$AM:$AZ,MATCH($AX$1,$AM$1:$AZ$1,0),0)-VLOOKUP($L130,$AM:$AZ,MATCH($AW$1,$AM$1:$AZ$1,0),0)))),
IF($L130="지정 캐릭터 PP",
  IF(AND(OR($B130=7,$B130=8),$L130=OFFSET($L130,-1,0)),OFFSET(Q130,-1,0),
    INT($N130*(VLOOKUP($L130,$AM:$AZ,MATCH($AX$1,$AM$1:$AZ$1,0),0)+$I130*(VLOOKUP($L130,$AM:$AZ,MATCH($AY$1,$AM$1:$AZ$1,0),0)-VLOOKUP($L130,$AM:$AZ,MATCH($AX$1,$AM$1:$AZ$1,0),0))))),
IF(OR($L130="안 지정 캐릭터 PP 일반등급",$L130="안 지정 캐릭터 PP 영웅등급"),
  IF(AND(OR($B130=7,$B130=8),$L130=OFFSET($L130,-1,0)),OFFSET(Q130,-1,0),
    $N130*VLOOKUP($L130,$AM:$AZ,MATCH($AW$1,$AM$1:$AZ$1,0),0)),
"그외없음")))))))</f>
        <v>2100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15"/>
        <v>0</v>
      </c>
      <c r="T130" t="s">
        <v>102</v>
      </c>
      <c r="U130">
        <v>7885</v>
      </c>
      <c r="V130">
        <v>15</v>
      </c>
      <c r="W130" t="s">
        <v>145</v>
      </c>
      <c r="Y130">
        <v>1500</v>
      </c>
      <c r="Z130" t="str">
        <f ca="1">IF(ISBLANK(AA130),"",
VLOOKUP(AA130,OFFSET(INDIRECT("$A:$B"),0,MATCH(AA$1&amp;"_Verify",INDIRECT("$1:$1"),0)-1),2,0)
)</f>
        <v>uph</v>
      </c>
      <c r="AA130" t="s">
        <v>102</v>
      </c>
      <c r="AB130">
        <v>7885</v>
      </c>
      <c r="AC130">
        <v>15</v>
      </c>
      <c r="AD130" t="s">
        <v>145</v>
      </c>
      <c r="AF130">
        <v>1500</v>
      </c>
      <c r="AG130" t="str">
        <f>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1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v>
      </c>
      <c r="AK130" t="str">
        <f ca="1">IF(AI130&lt;&gt;1,"",
"{"""&amp;A$1&amp;""":"&amp;A130
&amp;","""&amp;B$1&amp;""":"&amp;B130
&amp;IF(LEN(Z130)=0,"",","""&amp;Z$1&amp;""":"""&amp;Z130&amp;"""")
&amp;IF(LEN(AB130)=0,"",","""&amp;AB$1&amp;""":"""&amp;AB130&amp;"""")
&amp;IF(LEN(AC130)=0,"",","""&amp;AC$1&amp;""":"&amp;AC130)
&amp;IF(LEN(AD130)=0,"",","""&amp;AD$1&amp;""":"""&amp;AD130&amp;"""")
&amp;IF(LEN(AE130)=0,"",","""&amp;AE$1&amp;""":"&amp;AE130)
&amp;IF(LEN(AF130)=0,"",","""&amp;AF$1&amp;""":"&amp;AF130)&amp;"}")</f>
        <v>{"dy":19,"sl":2,"tp":"uph","vl":"7885","cn":15,"pt":"GO","pr":1500}</v>
      </c>
    </row>
    <row r="131" spans="1:37">
      <c r="A131">
        <v>19</v>
      </c>
      <c r="B131">
        <v>3</v>
      </c>
      <c r="C131">
        <f t="shared" si="20"/>
        <v>0</v>
      </c>
      <c r="D131">
        <f t="shared" ref="D131:I194" ca="1" si="22">RAND()</f>
        <v>0.9309231488847155</v>
      </c>
      <c r="E131">
        <f t="shared" ca="1" si="22"/>
        <v>0.34246418710320148</v>
      </c>
      <c r="F131">
        <f t="shared" ca="1" si="21"/>
        <v>0.22186649810238679</v>
      </c>
      <c r="G131">
        <f t="shared" ca="1" si="19"/>
        <v>0.7601240651254445</v>
      </c>
      <c r="H131">
        <f t="shared" ca="1" si="19"/>
        <v>8.5263265016235712E-2</v>
      </c>
      <c r="I131">
        <f t="shared" ca="1" si="19"/>
        <v>0.45210603859955145</v>
      </c>
      <c r="L131" t="str">
        <f ca="1">IF(LEN(J131)&lt;&gt;0,J131,VLOOKUP(D131+$B131,$BG:$BH,MATCH($BH$1,$BG$1:$BH$1,0),1))</f>
        <v>안 지정 캐릭터 PP 일반등급</v>
      </c>
      <c r="M131">
        <f ca="1">IF(LEN(K131)&lt;&gt;0,
  IF(LEN($J131)=0,"두 칸 모두 입력",
  IF($J131="지정 장비",K131,INDEX($BR:$BR,MATCH(K131,$BS:$BS,0)))),
IF($L131="삭제","삭제",
IF($L131="지정 장비",VLOOKUP($E131,$BL:$BM,MATCH($BM$1,$BL$1:$BM$1,0),1),
IF(OR($L131="캐릭터 상자 일반등급",$L131="캐릭터 상자 영웅등급"),"삭제",
IF(OR($L131="지정 캐릭터",$L131="지정 캐릭터 PP",$L131="지정 캐릭터 LBP1",$L131="지정 캐릭터 LBP2",$L131="지정 캐릭터 LBP3"),
  IF(AND(OR($B131=7,$B131=8),$L131=OFFSET($L131,-1,0)),OFFSET(M131,-1,0),VLOOKUP($E131,$BQ:$BR,MATCH($BR$1,$BQ$1:$BR$1,0),1)),
IF(OR($L131="안 지정 캐릭터 영웅등급",$L131="안 지정 캐릭터 PP 일반등급",$L131="안 지정 캐릭터 PP 영웅등급"),
  IF(AND(OR($B131=7,$B131=8),$L131=OFFSET($L131,-1,0)),OFFSET(M131,-1,0),INT($E131*100000)),
"그외없음"))))))</f>
        <v>34246</v>
      </c>
      <c r="N131">
        <f ca="1">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
IF(OR($L131="안 지정 캐릭터 PP 일반등급",$L131="안 지정 캐릭터 PP 영웅등급"),
  IF(AND(OR($B131=7,$B131=8),$L131=OFFSET($L131,-1,0)),OFFSET(N131,-1,0),
    VLOOKUP($L131,$AM:$AY,MATCH($AU$1,$AM$1:$AY$1,0),0)+INT($E131*(VLOOKUP($L131,$AM:$AY,MATCH($AV$1,$AM$1:$AY$1,0),0)-VLOOKUP($L131,$AM:$AY,MATCH($AU$1,$AM$1:$AY$1,0),0)))),
"그외없음"))))</f>
        <v>18</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
IF($L131="안 지정 캐릭터 영웅등급",
  IF(AND(OR($B131=7,$B131=8),$L131=OFFSET($L131,-1,0)),OFFSET(P131,-1,0),
    VLOOKUP($L131,$AM:$AZ,MATCH($AY$1,$AM$1:$AZ$1,0),0)+INT($H131*(VLOOKUP($L131,$AM:$AZ,MATCH($AZ$1,$AM$1:$AZ$1,0),0)-VLOOKUP($L131,$AM:$AZ,MATCH($AY$1,$AM$1:$AZ$1,0),0)))),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
    ROUNDDOWN(VLOOKUP($M131,[1]EquipTable!$1:$1048576,MATCH("표준 GO pr Min",[1]EquipTable!$1:$1,0),0)+INT($I131*(VLOOKUP($M131,[1]EquipTable!$1:$1048576,MATCH("표준 GO pr Max",[1]EquipTable!$1:$1,0),0)-VLOOKUP($M131,[1]EquipTable!$1:$1048576,MATCH("표준 GO pr Min",[1]EquipTable!$1:$1,0),0))),-2)),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
IF($L131="안 지정 캐릭터 영웅등급",
  IF(AND(OR($B131=7,$B131=8),$L131=OFFSET($L131,-1,0)),OFFSET(Q131,-1,0),
    VLOOKUP($L131,$AM:$AZ,MATCH($AW$1,$AM$1:$AZ$1,0),0)+INT($I131*(VLOOKUP($L131,$AM:$AZ,MATCH($AX$1,$AM$1:$AZ$1,0),0)-VLOOKUP($L131,$AM:$AZ,MATCH($AW$1,$AM$1:$AZ$1,0),0)))),
IF($L131="지정 캐릭터 PP",
  IF(AND(OR($B131=7,$B131=8),$L131=OFFSET($L131,-1,0)),OFFSET(Q131,-1,0),
    INT($N131*(VLOOKUP($L131,$AM:$AZ,MATCH($AX$1,$AM$1:$AZ$1,0),0)+$I131*(VLOOKUP($L131,$AM:$AZ,MATCH($AY$1,$AM$1:$AZ$1,0),0)-VLOOKUP($L131,$AM:$AZ,MATCH($AX$1,$AM$1:$AZ$1,0),0))))),
IF(OR($L131="안 지정 캐릭터 PP 일반등급",$L131="안 지정 캐릭터 PP 영웅등급"),
  IF(AND(OR($B131=7,$B131=8),$L131=OFFSET($L131,-1,0)),OFFSET(Q131,-1,0),
    $N131*VLOOKUP($L131,$AM:$AZ,MATCH($AW$1,$AM$1:$AZ$1,0),0)),
"그외없음")))))))</f>
        <v>1800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23">IF(OR(ISNUMBER(M131),M131="삭제"),0,
IF(LEFT(M131,5)="Equip",IF(MID(M131,7,1)="4",1,0),
IF(LEFT(M131,5)="Actor",IF(MID(M131,7,1)="2",1,0),
"그외없음")))</f>
        <v>0</v>
      </c>
      <c r="T131" t="s">
        <v>102</v>
      </c>
      <c r="U131">
        <v>22732</v>
      </c>
      <c r="V131">
        <v>17</v>
      </c>
      <c r="W131" t="s">
        <v>145</v>
      </c>
      <c r="Y131">
        <v>1700</v>
      </c>
      <c r="Z131" t="str">
        <f ca="1">IF(ISBLANK(AA131),"",
VLOOKUP(AA131,OFFSET(INDIRECT("$A:$B"),0,MATCH(AA$1&amp;"_Verify",INDIRECT("$1:$1"),0)-1),2,0)
)</f>
        <v>uph</v>
      </c>
      <c r="AA131" t="s">
        <v>102</v>
      </c>
      <c r="AB131">
        <v>22732</v>
      </c>
      <c r="AC131">
        <v>17</v>
      </c>
      <c r="AD131" t="s">
        <v>145</v>
      </c>
      <c r="AF131">
        <v>1700</v>
      </c>
      <c r="AG131" t="str">
        <f>IF(ISBLANK($AA131),"",
IF(AND($B131&gt;=VLOOKUP($AA131,$AM:$AP,3,0),$B131&lt;=VLOOKUP($AA131,$AM:$AP,4,0)),"","슬롯타입이상"))</f>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24">AJ130&amp;IF(LEN(AK131)=0,"",","&amp;AK131)</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v>
      </c>
      <c r="AK131" t="str">
        <f ca="1">IF(AI131&lt;&gt;1,"",
"{"""&amp;A$1&amp;""":"&amp;A131
&amp;","""&amp;B$1&amp;""":"&amp;B131
&amp;IF(LEN(Z131)=0,"",","""&amp;Z$1&amp;""":"""&amp;Z131&amp;"""")
&amp;IF(LEN(AB131)=0,"",","""&amp;AB$1&amp;""":"""&amp;AB131&amp;"""")
&amp;IF(LEN(AC131)=0,"",","""&amp;AC$1&amp;""":"&amp;AC131)
&amp;IF(LEN(AD131)=0,"",","""&amp;AD$1&amp;""":"""&amp;AD131&amp;"""")
&amp;IF(LEN(AE131)=0,"",","""&amp;AE$1&amp;""":"&amp;AE131)
&amp;IF(LEN(AF131)=0,"",","""&amp;AF$1&amp;""":"&amp;AF131)&amp;"}")</f>
        <v>{"dy":19,"sl":3,"tp":"uph","vl":"22732","cn":17,"pt":"GO","pr":1700}</v>
      </c>
    </row>
    <row r="132" spans="1:37">
      <c r="A132">
        <v>19</v>
      </c>
      <c r="B132">
        <v>4</v>
      </c>
      <c r="C132">
        <f t="shared" si="20"/>
        <v>0</v>
      </c>
      <c r="D132">
        <f t="shared" ca="1" si="22"/>
        <v>0.64783248892828471</v>
      </c>
      <c r="E132">
        <f t="shared" ca="1" si="22"/>
        <v>0.39047162687590886</v>
      </c>
      <c r="F132">
        <f t="shared" ca="1" si="21"/>
        <v>0.78769481273439157</v>
      </c>
      <c r="G132">
        <f t="shared" ca="1" si="19"/>
        <v>0.45930135996227972</v>
      </c>
      <c r="H132">
        <f t="shared" ca="1" si="19"/>
        <v>0.55641719921828137</v>
      </c>
      <c r="I132">
        <f t="shared" ca="1" si="19"/>
        <v>0.91118344147669472</v>
      </c>
      <c r="L132" t="str">
        <f ca="1">IF(LEN(J132)&lt;&gt;0,J132,VLOOKUP(D132+$B132,$BG:$BH,MATCH($BH$1,$BG$1:$BH$1,0),1))</f>
        <v>안 지정 캐릭터 PP 일반등급</v>
      </c>
      <c r="M132">
        <f ca="1">IF(LEN(K132)&lt;&gt;0,
  IF(LEN($J132)=0,"두 칸 모두 입력",
  IF($J132="지정 장비",K132,INDEX($BR:$BR,MATCH(K132,$BS:$BS,0)))),
IF($L132="삭제","삭제",
IF($L132="지정 장비",VLOOKUP($E132,$BL:$BM,MATCH($BM$1,$BL$1:$BM$1,0),1),
IF(OR($L132="캐릭터 상자 일반등급",$L132="캐릭터 상자 영웅등급"),"삭제",
IF(OR($L132="지정 캐릭터",$L132="지정 캐릭터 PP",$L132="지정 캐릭터 LBP1",$L132="지정 캐릭터 LBP2",$L132="지정 캐릭터 LBP3"),
  IF(AND(OR($B132=7,$B132=8),$L132=OFFSET($L132,-1,0)),OFFSET(M132,-1,0),VLOOKUP($E132,$BQ:$BR,MATCH($BR$1,$BQ$1:$BR$1,0),1)),
IF(OR($L132="안 지정 캐릭터 영웅등급",$L132="안 지정 캐릭터 PP 일반등급",$L132="안 지정 캐릭터 PP 영웅등급"),
  IF(AND(OR($B132=7,$B132=8),$L132=OFFSET($L132,-1,0)),OFFSET(M132,-1,0),INT($E132*100000)),
"그외없음"))))))</f>
        <v>39047</v>
      </c>
      <c r="N132">
        <f ca="1">IF($L132="삭제","삭제",
IF(OR($L132="지정 장비",$L132="캐릭터 상자 일반등급",$L132="캐릭터 상자 영웅등급",$L132="지정 캐릭터",$L132="지정 캐릭터 LBP1",$L132="지정 캐릭터 LBP2",$L132="지정 캐릭터 LBP3",$L132="안 지정 캐릭터 영웅등급"),1,
IF($L132="지정 캐릭터 PP",
  IF(AND(OR($B132=7,$B132=8),$L132=OFFSET($L132,-1,0)),OFFSET(N132,-1,0),
    VLOOKUP($L132,$AM:$AY,MATCH($AU$1,$AM$1:$AY$1,0),0)+INT($E132*(VLOOKUP($L132,$AM:$AY,MATCH($AV$1,$AM$1:$AY$1,0),0)-VLOOKUP($L132,$AM:$AY,MATCH($AU$1,$AM$1:$AY$1,0),0)))),
IF(OR($L132="안 지정 캐릭터 PP 일반등급",$L132="안 지정 캐릭터 PP 영웅등급"),
  IF(AND(OR($B132=7,$B132=8),$L132=OFFSET($L132,-1,0)),OFFSET(N132,-1,0),
    VLOOKUP($L132,$AM:$AY,MATCH($AU$1,$AM$1:$AY$1,0),0)+INT($E132*(VLOOKUP($L132,$AM:$AY,MATCH($AV$1,$AM$1:$AY$1,0),0)-VLOOKUP($L132,$AM:$AY,MATCH($AU$1,$AM$1:$AY$1,0),0)))),
"그외없음"))))</f>
        <v>18</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
IF($L132="안 지정 캐릭터 영웅등급",
  IF(AND(OR($B132=7,$B132=8),$L132=OFFSET($L132,-1,0)),OFFSET(P132,-1,0),
    VLOOKUP($L132,$AM:$AZ,MATCH($AY$1,$AM$1:$AZ$1,0),0)+INT($H132*(VLOOKUP($L132,$AM:$AZ,MATCH($AZ$1,$AM$1:$AZ$1,0),0)-VLOOKUP($L132,$AM:$AZ,MATCH($AY$1,$AM$1:$AZ$1,0),0)))),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
    ROUNDDOWN(VLOOKUP($M132,[1]EquipTable!$1:$1048576,MATCH("표준 GO pr Min",[1]EquipTable!$1:$1,0),0)+INT($I132*(VLOOKUP($M132,[1]EquipTable!$1:$1048576,MATCH("표준 GO pr Max",[1]EquipTable!$1:$1,0),0)-VLOOKUP($M132,[1]EquipTable!$1:$1048576,MATCH("표준 GO pr Min",[1]EquipTable!$1:$1,0),0))),-2)),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
IF($L132="안 지정 캐릭터 영웅등급",
  IF(AND(OR($B132=7,$B132=8),$L132=OFFSET($L132,-1,0)),OFFSET(Q132,-1,0),
    VLOOKUP($L132,$AM:$AZ,MATCH($AW$1,$AM$1:$AZ$1,0),0)+INT($I132*(VLOOKUP($L132,$AM:$AZ,MATCH($AX$1,$AM$1:$AZ$1,0),0)-VLOOKUP($L132,$AM:$AZ,MATCH($AW$1,$AM$1:$AZ$1,0),0)))),
IF($L132="지정 캐릭터 PP",
  IF(AND(OR($B132=7,$B132=8),$L132=OFFSET($L132,-1,0)),OFFSET(Q132,-1,0),
    INT($N132*(VLOOKUP($L132,$AM:$AZ,MATCH($AX$1,$AM$1:$AZ$1,0),0)+$I132*(VLOOKUP($L132,$AM:$AZ,MATCH($AY$1,$AM$1:$AZ$1,0),0)-VLOOKUP($L132,$AM:$AZ,MATCH($AX$1,$AM$1:$AZ$1,0),0))))),
IF(OR($L132="안 지정 캐릭터 PP 일반등급",$L132="안 지정 캐릭터 PP 영웅등급"),
  IF(AND(OR($B132=7,$B132=8),$L132=OFFSET($L132,-1,0)),OFFSET(Q132,-1,0),
    $N132*VLOOKUP($L132,$AM:$AZ,MATCH($AW$1,$AM$1:$AZ$1,0),0)),
"그외없음")))))))</f>
        <v>1800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23"/>
        <v>0</v>
      </c>
      <c r="T132" t="s">
        <v>103</v>
      </c>
      <c r="U132">
        <v>70386</v>
      </c>
      <c r="V132">
        <v>22</v>
      </c>
      <c r="W132" t="s">
        <v>145</v>
      </c>
      <c r="Y132">
        <v>2200</v>
      </c>
      <c r="Z132" t="str">
        <f ca="1">IF(ISBLANK(AA132),"",
VLOOKUP(AA132,OFFSET(INDIRECT("$A:$B"),0,MATCH(AA$1&amp;"_Verify",INDIRECT("$1:$1"),0)-1),2,0)
)</f>
        <v>upn</v>
      </c>
      <c r="AA132" t="s">
        <v>103</v>
      </c>
      <c r="AB132">
        <v>70386</v>
      </c>
      <c r="AC132">
        <v>22</v>
      </c>
      <c r="AD132" t="s">
        <v>145</v>
      </c>
      <c r="AF132">
        <v>2200</v>
      </c>
      <c r="AG132" t="str">
        <f>IF(ISBLANK($AA132),"",
IF(AND($B132&gt;=VLOOKUP($AA132,$AM:$AP,3,0),$B132&lt;=VLOOKUP($AA132,$AM:$AP,4,0)),"","슬롯타입이상"))</f>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v>
      </c>
      <c r="AK132" t="str">
        <f ca="1">IF(AI132&lt;&gt;1,"",
"{"""&amp;A$1&amp;""":"&amp;A132
&amp;","""&amp;B$1&amp;""":"&amp;B132
&amp;IF(LEN(Z132)=0,"",","""&amp;Z$1&amp;""":"""&amp;Z132&amp;"""")
&amp;IF(LEN(AB132)=0,"",","""&amp;AB$1&amp;""":"""&amp;AB132&amp;"""")
&amp;IF(LEN(AC132)=0,"",","""&amp;AC$1&amp;""":"&amp;AC132)
&amp;IF(LEN(AD132)=0,"",","""&amp;AD$1&amp;""":"""&amp;AD132&amp;"""")
&amp;IF(LEN(AE132)=0,"",","""&amp;AE$1&amp;""":"&amp;AE132)
&amp;IF(LEN(AF132)=0,"",","""&amp;AF$1&amp;""":"&amp;AF132)&amp;"}")</f>
        <v>{"dy":19,"sl":4,"tp":"upn","vl":"70386","cn":22,"pt":"GO","pr":2200}</v>
      </c>
    </row>
    <row r="133" spans="1:37">
      <c r="A133">
        <v>19</v>
      </c>
      <c r="B133">
        <v>5</v>
      </c>
      <c r="C133">
        <f t="shared" si="20"/>
        <v>0</v>
      </c>
      <c r="D133">
        <f t="shared" ca="1" si="22"/>
        <v>0.88982001580024539</v>
      </c>
      <c r="E133">
        <f t="shared" ca="1" si="22"/>
        <v>2.4615371343111869E-3</v>
      </c>
      <c r="F133">
        <f t="shared" ca="1" si="21"/>
        <v>0.68472833259921329</v>
      </c>
      <c r="G133">
        <f t="shared" ca="1" si="19"/>
        <v>0.5098611051124764</v>
      </c>
      <c r="H133">
        <f t="shared" ca="1" si="19"/>
        <v>0.4066372204361145</v>
      </c>
      <c r="I133">
        <f t="shared" ca="1" si="19"/>
        <v>0.88338426520655611</v>
      </c>
      <c r="L133" t="str">
        <f ca="1">IF(LEN(J133)&lt;&gt;0,J133,VLOOKUP(D133+$B133,$BG:$BH,MATCH($BH$1,$BG$1:$BH$1,0),1))</f>
        <v>삭제</v>
      </c>
      <c r="M133" t="str">
        <f ca="1">IF(LEN(K133)&lt;&gt;0,
  IF(LEN($J133)=0,"두 칸 모두 입력",
  IF($J133="지정 장비",K133,INDEX($BR:$BR,MATCH(K133,$BS:$BS,0)))),
IF($L133="삭제","삭제",
IF($L133="지정 장비",VLOOKUP($E133,$BL:$BM,MATCH($BM$1,$BL$1:$BM$1,0),1),
IF(OR($L133="캐릭터 상자 일반등급",$L133="캐릭터 상자 영웅등급"),"삭제",
IF(OR($L133="지정 캐릭터",$L133="지정 캐릭터 PP",$L133="지정 캐릭터 LBP1",$L133="지정 캐릭터 LBP2",$L133="지정 캐릭터 LBP3"),
  IF(AND(OR($B133=7,$B133=8),$L133=OFFSET($L133,-1,0)),OFFSET(M133,-1,0),VLOOKUP($E133,$BQ:$BR,MATCH($BR$1,$BQ$1:$BR$1,0),1)),
IF(OR($L133="안 지정 캐릭터 영웅등급",$L133="안 지정 캐릭터 PP 일반등급",$L133="안 지정 캐릭터 PP 영웅등급"),
  IF(AND(OR($B133=7,$B133=8),$L133=OFFSET($L133,-1,0)),OFFSET(M133,-1,0),INT($E133*100000)),
"그외없음"))))))</f>
        <v>삭제</v>
      </c>
      <c r="N133" t="str">
        <f ca="1">IF($L133="삭제","삭제",
IF(OR($L133="지정 장비",$L133="캐릭터 상자 일반등급",$L133="캐릭터 상자 영웅등급",$L133="지정 캐릭터",$L133="지정 캐릭터 LBP1",$L133="지정 캐릭터 LBP2",$L133="지정 캐릭터 LBP3",$L133="안 지정 캐릭터 영웅등급"),1,
IF($L133="지정 캐릭터 PP",
  IF(AND(OR($B133=7,$B133=8),$L133=OFFSET($L133,-1,0)),OFFSET(N133,-1,0),
    VLOOKUP($L133,$AM:$AY,MATCH($AU$1,$AM$1:$AY$1,0),0)+INT($E133*(VLOOKUP($L133,$AM:$AY,MATCH($AV$1,$AM$1:$AY$1,0),0)-VLOOKUP($L133,$AM:$AY,MATCH($AU$1,$AM$1:$AY$1,0),0)))),
IF(OR($L133="안 지정 캐릭터 PP 일반등급",$L133="안 지정 캐릭터 PP 영웅등급"),
  IF(AND(OR($B133=7,$B133=8),$L133=OFFSET($L133,-1,0)),OFFSET(N133,-1,0),
    VLOOKUP($L133,$AM:$AY,MATCH($AU$1,$AM$1:$AY$1,0),0)+INT($E133*(VLOOKUP($L133,$AM:$AY,MATCH($AV$1,$AM$1:$AY$1,0),0)-VLOOKUP($L133,$AM:$AY,MATCH($AU$1,$AM$1:$AY$1,0),0)))),
"그외없음"))))</f>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
IF($L133="안 지정 캐릭터 영웅등급",
  IF(AND(OR($B133=7,$B133=8),$L133=OFFSET($L133,-1,0)),OFFSET(P133,-1,0),
    VLOOKUP($L133,$AM:$AZ,MATCH($AY$1,$AM$1:$AZ$1,0),0)+INT($H133*(VLOOKUP($L133,$AM:$AZ,MATCH($AZ$1,$AM$1:$AZ$1,0),0)-VLOOKUP($L133,$AM:$AZ,MATCH($AY$1,$AM$1:$AZ$1,0),0)))),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
    ROUNDDOWN(VLOOKUP($M133,[1]EquipTable!$1:$1048576,MATCH("표준 GO pr Min",[1]EquipTable!$1:$1,0),0)+INT($I133*(VLOOKUP($M133,[1]EquipTable!$1:$1048576,MATCH("표준 GO pr Max",[1]EquipTable!$1:$1,0),0)-VLOOKUP($M133,[1]EquipTable!$1:$1048576,MATCH("표준 GO pr Min",[1]EquipTable!$1:$1,0),0))),-2)),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
IF($L133="안 지정 캐릭터 영웅등급",
  IF(AND(OR($B133=7,$B133=8),$L133=OFFSET($L133,-1,0)),OFFSET(Q133,-1,0),
    VLOOKUP($L133,$AM:$AZ,MATCH($AW$1,$AM$1:$AZ$1,0),0)+INT($I133*(VLOOKUP($L133,$AM:$AZ,MATCH($AX$1,$AM$1:$AZ$1,0),0)-VLOOKUP($L133,$AM:$AZ,MATCH($AW$1,$AM$1:$AZ$1,0),0)))),
IF($L133="지정 캐릭터 PP",
  IF(AND(OR($B133=7,$B133=8),$L133=OFFSET($L133,-1,0)),OFFSET(Q133,-1,0),
    INT($N133*(VLOOKUP($L133,$AM:$AZ,MATCH($AX$1,$AM$1:$AZ$1,0),0)+$I133*(VLOOKUP($L133,$AM:$AZ,MATCH($AY$1,$AM$1:$AZ$1,0),0)-VLOOKUP($L133,$AM:$AZ,MATCH($AX$1,$AM$1:$AZ$1,0),0))))),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23"/>
        <v>0</v>
      </c>
      <c r="Z133" t="str">
        <f ca="1">IF(ISBLANK(AA133),"",
VLOOKUP(AA133,OFFSET(INDIRECT("$A:$B"),0,MATCH(AA$1&amp;"_Verify",INDIRECT("$1:$1"),0)-1),2,0)
)</f>
        <v/>
      </c>
      <c r="AG133" t="str">
        <f>IF(ISBLANK($AA133),"",
IF(AND($B133&gt;=VLOOKUP($AA133,$AM:$AP,3,0),$B133&lt;=VLOOKUP($AA133,$AM:$AP,4,0)),"","슬롯타입이상"))</f>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v>
      </c>
      <c r="AK133" t="str">
        <f ca="1">IF(AI133&lt;&gt;1,"",
"{"""&amp;A$1&amp;""":"&amp;A133
&amp;","""&amp;B$1&amp;""":"&amp;B133
&amp;IF(LEN(Z133)=0,"",","""&amp;Z$1&amp;""":"""&amp;Z133&amp;"""")
&amp;IF(LEN(AB133)=0,"",","""&amp;AB$1&amp;""":"""&amp;AB133&amp;"""")
&amp;IF(LEN(AC133)=0,"",","""&amp;AC$1&amp;""":"&amp;AC133)
&amp;IF(LEN(AD133)=0,"",","""&amp;AD$1&amp;""":"""&amp;AD133&amp;"""")
&amp;IF(LEN(AE133)=0,"",","""&amp;AE$1&amp;""":"&amp;AE133)
&amp;IF(LEN(AF133)=0,"",","""&amp;AF$1&amp;""":"&amp;AF133)&amp;"}")</f>
        <v>{"dy":19,"sl":5}</v>
      </c>
    </row>
    <row r="134" spans="1:37">
      <c r="A134">
        <v>19</v>
      </c>
      <c r="B134">
        <v>6</v>
      </c>
      <c r="C134">
        <f t="shared" si="20"/>
        <v>0</v>
      </c>
      <c r="D134">
        <f t="shared" ca="1" si="22"/>
        <v>0.88461073046367122</v>
      </c>
      <c r="E134">
        <f t="shared" ca="1" si="22"/>
        <v>0.51782207524505786</v>
      </c>
      <c r="F134">
        <f t="shared" ca="1" si="21"/>
        <v>0.5728767410193577</v>
      </c>
      <c r="G134">
        <f t="shared" ca="1" si="19"/>
        <v>0.13696463822030003</v>
      </c>
      <c r="H134">
        <f t="shared" ca="1" si="19"/>
        <v>0.86034573977740736</v>
      </c>
      <c r="I134">
        <f t="shared" ca="1" si="19"/>
        <v>0.79038126991206759</v>
      </c>
      <c r="L134" t="str">
        <f ca="1">IF(LEN(J134)&lt;&gt;0,J134,VLOOKUP(D134+$B134,$BG:$BH,MATCH($BH$1,$BG$1:$BH$1,0),1))</f>
        <v>삭제</v>
      </c>
      <c r="M134" t="str">
        <f ca="1">IF(LEN(K134)&lt;&gt;0,
  IF(LEN($J134)=0,"두 칸 모두 입력",
  IF($J134="지정 장비",K134,INDEX($BR:$BR,MATCH(K134,$BS:$BS,0)))),
IF($L134="삭제","삭제",
IF($L134="지정 장비",VLOOKUP($E134,$BL:$BM,MATCH($BM$1,$BL$1:$BM$1,0),1),
IF(OR($L134="캐릭터 상자 일반등급",$L134="캐릭터 상자 영웅등급"),"삭제",
IF(OR($L134="지정 캐릭터",$L134="지정 캐릭터 PP",$L134="지정 캐릭터 LBP1",$L134="지정 캐릭터 LBP2",$L134="지정 캐릭터 LBP3"),
  IF(AND(OR($B134=7,$B134=8),$L134=OFFSET($L134,-1,0)),OFFSET(M134,-1,0),VLOOKUP($E134,$BQ:$BR,MATCH($BR$1,$BQ$1:$BR$1,0),1)),
IF(OR($L134="안 지정 캐릭터 영웅등급",$L134="안 지정 캐릭터 PP 일반등급",$L134="안 지정 캐릭터 PP 영웅등급"),
  IF(AND(OR($B134=7,$B134=8),$L134=OFFSET($L134,-1,0)),OFFSET(M134,-1,0),INT($E134*100000)),
"그외없음"))))))</f>
        <v>삭제</v>
      </c>
      <c r="N134" t="str">
        <f ca="1">IF($L134="삭제","삭제",
IF(OR($L134="지정 장비",$L134="캐릭터 상자 일반등급",$L134="캐릭터 상자 영웅등급",$L134="지정 캐릭터",$L134="지정 캐릭터 LBP1",$L134="지정 캐릭터 LBP2",$L134="지정 캐릭터 LBP3",$L134="안 지정 캐릭터 영웅등급"),1,
IF($L134="지정 캐릭터 PP",
  IF(AND(OR($B134=7,$B134=8),$L134=OFFSET($L134,-1,0)),OFFSET(N134,-1,0),
    VLOOKUP($L134,$AM:$AY,MATCH($AU$1,$AM$1:$AY$1,0),0)+INT($E134*(VLOOKUP($L134,$AM:$AY,MATCH($AV$1,$AM$1:$AY$1,0),0)-VLOOKUP($L134,$AM:$AY,MATCH($AU$1,$AM$1:$AY$1,0),0)))),
IF(OR($L134="안 지정 캐릭터 PP 일반등급",$L134="안 지정 캐릭터 PP 영웅등급"),
  IF(AND(OR($B134=7,$B134=8),$L134=OFFSET($L134,-1,0)),OFFSET(N134,-1,0),
    VLOOKUP($L134,$AM:$AY,MATCH($AU$1,$AM$1:$AY$1,0),0)+INT($E134*(VLOOKUP($L134,$AM:$AY,MATCH($AV$1,$AM$1:$AY$1,0),0)-VLOOKUP($L134,$AM:$AY,MATCH($AU$1,$AM$1:$AY$1,0),0)))),
"그외없음"))))</f>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
IF($L134="안 지정 캐릭터 영웅등급",
  IF(AND(OR($B134=7,$B134=8),$L134=OFFSET($L134,-1,0)),OFFSET(P134,-1,0),
    VLOOKUP($L134,$AM:$AZ,MATCH($AY$1,$AM$1:$AZ$1,0),0)+INT($H134*(VLOOKUP($L134,$AM:$AZ,MATCH($AZ$1,$AM$1:$AZ$1,0),0)-VLOOKUP($L134,$AM:$AZ,MATCH($AY$1,$AM$1:$AZ$1,0),0)))),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
    ROUNDDOWN(VLOOKUP($M134,[1]EquipTable!$1:$1048576,MATCH("표준 GO pr Min",[1]EquipTable!$1:$1,0),0)+INT($I134*(VLOOKUP($M134,[1]EquipTable!$1:$1048576,MATCH("표준 GO pr Max",[1]EquipTable!$1:$1,0),0)-VLOOKUP($M134,[1]EquipTable!$1:$1048576,MATCH("표준 GO pr Min",[1]EquipTable!$1:$1,0),0))),-2)),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
IF($L134="안 지정 캐릭터 영웅등급",
  IF(AND(OR($B134=7,$B134=8),$L134=OFFSET($L134,-1,0)),OFFSET(Q134,-1,0),
    VLOOKUP($L134,$AM:$AZ,MATCH($AW$1,$AM$1:$AZ$1,0),0)+INT($I134*(VLOOKUP($L134,$AM:$AZ,MATCH($AX$1,$AM$1:$AZ$1,0),0)-VLOOKUP($L134,$AM:$AZ,MATCH($AW$1,$AM$1:$AZ$1,0),0)))),
IF($L134="지정 캐릭터 PP",
  IF(AND(OR($B134=7,$B134=8),$L134=OFFSET($L134,-1,0)),OFFSET(Q134,-1,0),
    INT($N134*(VLOOKUP($L134,$AM:$AZ,MATCH($AX$1,$AM$1:$AZ$1,0),0)+$I134*(VLOOKUP($L134,$AM:$AZ,MATCH($AY$1,$AM$1:$AZ$1,0),0)-VLOOKUP($L134,$AM:$AZ,MATCH($AX$1,$AM$1:$AZ$1,0),0))))),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23"/>
        <v>0</v>
      </c>
      <c r="Z134" t="str">
        <f ca="1">IF(ISBLANK(AA134),"",
VLOOKUP(AA134,OFFSET(INDIRECT("$A:$B"),0,MATCH(AA$1&amp;"_Verify",INDIRECT("$1:$1"),0)-1),2,0)
)</f>
        <v/>
      </c>
      <c r="AG134" t="str">
        <f>IF(ISBLANK($AA134),"",
IF(AND($B134&gt;=VLOOKUP($AA134,$AM:$AP,3,0),$B134&lt;=VLOOKUP($AA134,$AM:$AP,4,0)),"","슬롯타입이상"))</f>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v>
      </c>
      <c r="AK134" t="str">
        <f ca="1">IF(AI134&lt;&gt;1,"",
"{"""&amp;A$1&amp;""":"&amp;A134
&amp;","""&amp;B$1&amp;""":"&amp;B134
&amp;IF(LEN(Z134)=0,"",","""&amp;Z$1&amp;""":"""&amp;Z134&amp;"""")
&amp;IF(LEN(AB134)=0,"",","""&amp;AB$1&amp;""":"""&amp;AB134&amp;"""")
&amp;IF(LEN(AC134)=0,"",","""&amp;AC$1&amp;""":"&amp;AC134)
&amp;IF(LEN(AD134)=0,"",","""&amp;AD$1&amp;""":"""&amp;AD134&amp;"""")
&amp;IF(LEN(AE134)=0,"",","""&amp;AE$1&amp;""":"&amp;AE134)
&amp;IF(LEN(AF134)=0,"",","""&amp;AF$1&amp;""":"&amp;AF134)&amp;"}")</f>
        <v>{"dy":19,"sl":6}</v>
      </c>
    </row>
    <row r="135" spans="1:37">
      <c r="A135">
        <v>20</v>
      </c>
      <c r="B135">
        <v>0</v>
      </c>
      <c r="C135">
        <f t="shared" si="20"/>
        <v>0</v>
      </c>
      <c r="D135">
        <f t="shared" ca="1" si="22"/>
        <v>0.25622467550731498</v>
      </c>
      <c r="E135">
        <f t="shared" ca="1" si="22"/>
        <v>0.76888187392163598</v>
      </c>
      <c r="F135">
        <f t="shared" ca="1" si="21"/>
        <v>0.21244184305621994</v>
      </c>
      <c r="G135">
        <f t="shared" ca="1" si="19"/>
        <v>0.26099384657312685</v>
      </c>
      <c r="H135">
        <f t="shared" ca="1" si="19"/>
        <v>0.30395616372713152</v>
      </c>
      <c r="I135">
        <f t="shared" ca="1" si="19"/>
        <v>0.95556589588926832</v>
      </c>
      <c r="L135" t="str">
        <f ca="1">IF(LEN(J135)&lt;&gt;0,J135,VLOOKUP(D135+$B135,$BG:$BH,MATCH($BH$1,$BG$1:$BH$1,0),1))</f>
        <v>지정 장비</v>
      </c>
      <c r="M135" t="str">
        <f ca="1">IF(LEN(K135)&lt;&gt;0,
  IF(LEN($J135)=0,"두 칸 모두 입력",
  IF($J135="지정 장비",K135,INDEX($BR:$BR,MATCH(K135,$BS:$BS,0)))),
IF($L135="삭제","삭제",
IF($L135="지정 장비",VLOOKUP($E135,$BL:$BM,MATCH($BM$1,$BL$1:$BM$1,0),1),
IF(OR($L135="캐릭터 상자 일반등급",$L135="캐릭터 상자 영웅등급"),"삭제",
IF(OR($L135="지정 캐릭터",$L135="지정 캐릭터 PP",$L135="지정 캐릭터 LBP1",$L135="지정 캐릭터 LBP2",$L135="지정 캐릭터 LBP3"),
  IF(AND(OR($B135=7,$B135=8),$L135=OFFSET($L135,-1,0)),OFFSET(M135,-1,0),VLOOKUP($E135,$BQ:$BR,MATCH($BR$1,$BQ$1:$BR$1,0),1)),
IF(OR($L135="안 지정 캐릭터 영웅등급",$L135="안 지정 캐릭터 PP 일반등급",$L135="안 지정 캐릭터 PP 영웅등급"),
  IF(AND(OR($B135=7,$B135=8),$L135=OFFSET($L135,-1,0)),OFFSET(M135,-1,0),INT($E135*100000)),
"그외없음"))))))</f>
        <v>Equip6302</v>
      </c>
      <c r="N135">
        <f ca="1">IF($L135="삭제","삭제",
IF(OR($L135="지정 장비",$L135="캐릭터 상자 일반등급",$L135="캐릭터 상자 영웅등급",$L135="지정 캐릭터",$L135="지정 캐릭터 LBP1",$L135="지정 캐릭터 LBP2",$L135="지정 캐릭터 LBP3",$L135="안 지정 캐릭터 영웅등급"),1,
IF($L135="지정 캐릭터 PP",
  IF(AND(OR($B135=7,$B135=8),$L135=OFFSET($L135,-1,0)),OFFSET(N135,-1,0),
    VLOOKUP($L135,$AM:$AY,MATCH($AU$1,$AM$1:$AY$1,0),0)+INT($E135*(VLOOKUP($L135,$AM:$AY,MATCH($AV$1,$AM$1:$AY$1,0),0)-VLOOKUP($L135,$AM:$AY,MATCH($AU$1,$AM$1:$AY$1,0),0)))),
IF(OR($L135="안 지정 캐릭터 PP 일반등급",$L135="안 지정 캐릭터 PP 영웅등급"),
  IF(AND(OR($B135=7,$B135=8),$L135=OFFSET($L135,-1,0)),OFFSET(N135,-1,0),
    VLOOKUP($L135,$AM:$AY,MATCH($AU$1,$AM$1:$AY$1,0),0)+INT($E135*(VLOOKUP($L135,$AM:$AY,MATCH($AV$1,$AM$1:$AY$1,0),0)-VLOOKUP($L135,$AM:$AY,MATCH($AU$1,$AM$1:$AY$1,0),0)))),
"그외없음"))))</f>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
IF($L135="안 지정 캐릭터 영웅등급",
  IF(AND(OR($B135=7,$B135=8),$L135=OFFSET($L135,-1,0)),OFFSET(P135,-1,0),
    VLOOKUP($L135,$AM:$AZ,MATCH($AY$1,$AM$1:$AZ$1,0),0)+INT($H135*(VLOOKUP($L135,$AM:$AZ,MATCH($AZ$1,$AM$1:$AZ$1,0),0)-VLOOKUP($L135,$AM:$AZ,MATCH($AY$1,$AM$1:$AZ$1,0),0)))),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
    ROUNDDOWN(VLOOKUP($M135,[1]EquipTable!$1:$1048576,MATCH("표준 GO pr Min",[1]EquipTable!$1:$1,0),0)+INT($I135*(VLOOKUP($M135,[1]EquipTable!$1:$1048576,MATCH("표준 GO pr Max",[1]EquipTable!$1:$1,0),0)-VLOOKUP($M135,[1]EquipTable!$1:$1048576,MATCH("표준 GO pr Min",[1]EquipTable!$1:$1,0),0))),-2)),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
IF($L135="안 지정 캐릭터 영웅등급",
  IF(AND(OR($B135=7,$B135=8),$L135=OFFSET($L135,-1,0)),OFFSET(Q135,-1,0),
    VLOOKUP($L135,$AM:$AZ,MATCH($AW$1,$AM$1:$AZ$1,0),0)+INT($I135*(VLOOKUP($L135,$AM:$AZ,MATCH($AX$1,$AM$1:$AZ$1,0),0)-VLOOKUP($L135,$AM:$AZ,MATCH($AW$1,$AM$1:$AZ$1,0),0)))),
IF($L135="지정 캐릭터 PP",
  IF(AND(OR($B135=7,$B135=8),$L135=OFFSET($L135,-1,0)),OFFSET(Q135,-1,0),
    INT($N135*(VLOOKUP($L135,$AM:$AZ,MATCH($AX$1,$AM$1:$AZ$1,0),0)+$I135*(VLOOKUP($L135,$AM:$AZ,MATCH($AY$1,$AM$1:$AZ$1,0),0)-VLOOKUP($L135,$AM:$AZ,MATCH($AX$1,$AM$1:$AZ$1,0),0))))),
IF(OR($L135="안 지정 캐릭터 PP 일반등급",$L135="안 지정 캐릭터 PP 영웅등급"),
  IF(AND(OR($B135=7,$B135=8),$L135=OFFSET($L135,-1,0)),OFFSET(Q135,-1,0),
    $N135*VLOOKUP($L135,$AM:$AZ,MATCH($AW$1,$AM$1:$AZ$1,0),0)),
"그외없음")))))))</f>
        <v>20</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23"/>
        <v>0</v>
      </c>
      <c r="T135" t="s">
        <v>93</v>
      </c>
      <c r="U135" t="s">
        <v>213</v>
      </c>
      <c r="V135">
        <v>1</v>
      </c>
      <c r="W135" t="s">
        <v>145</v>
      </c>
      <c r="Y135">
        <v>4800</v>
      </c>
      <c r="Z135" t="str">
        <f ca="1">IF(ISBLANK(AA135),"",
VLOOKUP(AA135,OFFSET(INDIRECT("$A:$B"),0,MATCH(AA$1&amp;"_Verify",INDIRECT("$1:$1"),0)-1),2,0)
)</f>
        <v>fe</v>
      </c>
      <c r="AA135" t="s">
        <v>93</v>
      </c>
      <c r="AB135" t="s">
        <v>213</v>
      </c>
      <c r="AC135">
        <v>1</v>
      </c>
      <c r="AD135" t="s">
        <v>145</v>
      </c>
      <c r="AF135">
        <v>4800</v>
      </c>
      <c r="AG135" t="str">
        <f>IF(ISBLANK($AA135),"",
IF(AND($B135&gt;=VLOOKUP($AA135,$AM:$AP,3,0),$B135&lt;=VLOOKUP($AA135,$AM:$AP,4,0)),"","슬롯타입이상"))</f>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유목민의 가보</v>
      </c>
      <c r="AI135">
        <v>1</v>
      </c>
      <c r="AJ13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v>
      </c>
      <c r="AK135" t="str">
        <f ca="1">IF(AI135&lt;&gt;1,"",
"{"""&amp;A$1&amp;""":"&amp;A135
&amp;","""&amp;B$1&amp;""":"&amp;B135
&amp;IF(LEN(Z135)=0,"",","""&amp;Z$1&amp;""":"""&amp;Z135&amp;"""")
&amp;IF(LEN(AB135)=0,"",","""&amp;AB$1&amp;""":"""&amp;AB135&amp;"""")
&amp;IF(LEN(AC135)=0,"",","""&amp;AC$1&amp;""":"&amp;AC135)
&amp;IF(LEN(AD135)=0,"",","""&amp;AD$1&amp;""":"""&amp;AD135&amp;"""")
&amp;IF(LEN(AE135)=0,"",","""&amp;AE$1&amp;""":"&amp;AE135)
&amp;IF(LEN(AF135)=0,"",","""&amp;AF$1&amp;""":"&amp;AF135)&amp;"}")</f>
        <v>{"dy":20,"sl":0,"tp":"fe","vl":"Equip2001","cn":1,"pt":"GO","pr":4800}</v>
      </c>
    </row>
    <row r="136" spans="1:37">
      <c r="A136">
        <v>20</v>
      </c>
      <c r="B136">
        <v>1</v>
      </c>
      <c r="C136">
        <f t="shared" si="20"/>
        <v>0</v>
      </c>
      <c r="D136">
        <f t="shared" ca="1" si="22"/>
        <v>0.6844128407911847</v>
      </c>
      <c r="E136">
        <f t="shared" ca="1" si="22"/>
        <v>8.3460996137894261E-2</v>
      </c>
      <c r="F136">
        <f t="shared" ca="1" si="21"/>
        <v>0.11531829207389011</v>
      </c>
      <c r="G136">
        <f t="shared" ca="1" si="19"/>
        <v>1.9400283699292808E-2</v>
      </c>
      <c r="H136">
        <f t="shared" ca="1" si="19"/>
        <v>0.826091977824433</v>
      </c>
      <c r="I136">
        <f t="shared" ca="1" si="19"/>
        <v>0.35985502622990895</v>
      </c>
      <c r="L136" t="str">
        <f ca="1">IF(LEN(J136)&lt;&gt;0,J136,VLOOKUP(D136+$B136,$BG:$BH,MATCH($BH$1,$BG$1:$BH$1,0),1))</f>
        <v>지정 장비</v>
      </c>
      <c r="M136" t="str">
        <f ca="1">IF(LEN(K136)&lt;&gt;0,
  IF(LEN($J136)=0,"두 칸 모두 입력",
  IF($J136="지정 장비",K136,INDEX($BR:$BR,MATCH(K136,$BS:$BS,0)))),
IF($L136="삭제","삭제",
IF($L136="지정 장비",VLOOKUP($E136,$BL:$BM,MATCH($BM$1,$BL$1:$BM$1,0),1),
IF(OR($L136="캐릭터 상자 일반등급",$L136="캐릭터 상자 영웅등급"),"삭제",
IF(OR($L136="지정 캐릭터",$L136="지정 캐릭터 PP",$L136="지정 캐릭터 LBP1",$L136="지정 캐릭터 LBP2",$L136="지정 캐릭터 LBP3"),
  IF(AND(OR($B136=7,$B136=8),$L136=OFFSET($L136,-1,0)),OFFSET(M136,-1,0),VLOOKUP($E136,$BQ:$BR,MATCH($BR$1,$BQ$1:$BR$1,0),1)),
IF(OR($L136="안 지정 캐릭터 영웅등급",$L136="안 지정 캐릭터 PP 일반등급",$L136="안 지정 캐릭터 PP 영웅등급"),
  IF(AND(OR($B136=7,$B136=8),$L136=OFFSET($L136,-1,0)),OFFSET(M136,-1,0),INT($E136*100000)),
"그외없음"))))))</f>
        <v>Equip0301</v>
      </c>
      <c r="N136">
        <f ca="1">IF($L136="삭제","삭제",
IF(OR($L136="지정 장비",$L136="캐릭터 상자 일반등급",$L136="캐릭터 상자 영웅등급",$L136="지정 캐릭터",$L136="지정 캐릭터 LBP1",$L136="지정 캐릭터 LBP2",$L136="지정 캐릭터 LBP3",$L136="안 지정 캐릭터 영웅등급"),1,
IF($L136="지정 캐릭터 PP",
  IF(AND(OR($B136=7,$B136=8),$L136=OFFSET($L136,-1,0)),OFFSET(N136,-1,0),
    VLOOKUP($L136,$AM:$AY,MATCH($AU$1,$AM$1:$AY$1,0),0)+INT($E136*(VLOOKUP($L136,$AM:$AY,MATCH($AV$1,$AM$1:$AY$1,0),0)-VLOOKUP($L136,$AM:$AY,MATCH($AU$1,$AM$1:$AY$1,0),0)))),
IF(OR($L136="안 지정 캐릭터 PP 일반등급",$L136="안 지정 캐릭터 PP 영웅등급"),
  IF(AND(OR($B136=7,$B136=8),$L136=OFFSET($L136,-1,0)),OFFSET(N136,-1,0),
    VLOOKUP($L136,$AM:$AY,MATCH($AU$1,$AM$1:$AY$1,0),0)+INT($E136*(VLOOKUP($L136,$AM:$AY,MATCH($AV$1,$AM$1:$AY$1,0),0)-VLOOKUP($L136,$AM:$AY,MATCH($AU$1,$AM$1:$AY$1,0),0)))),
"그외없음"))))</f>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
IF($L136="안 지정 캐릭터 영웅등급",
  IF(AND(OR($B136=7,$B136=8),$L136=OFFSET($L136,-1,0)),OFFSET(P136,-1,0),
    VLOOKUP($L136,$AM:$AZ,MATCH($AY$1,$AM$1:$AZ$1,0),0)+INT($H136*(VLOOKUP($L136,$AM:$AZ,MATCH($AZ$1,$AM$1:$AZ$1,0),0)-VLOOKUP($L136,$AM:$AZ,MATCH($AY$1,$AM$1:$AZ$1,0),0)))),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
    ROUNDDOWN(VLOOKUP($M136,[1]EquipTable!$1:$1048576,MATCH("표준 GO pr Min",[1]EquipTable!$1:$1,0),0)+INT($I136*(VLOOKUP($M136,[1]EquipTable!$1:$1048576,MATCH("표준 GO pr Max",[1]EquipTable!$1:$1,0),0)-VLOOKUP($M136,[1]EquipTable!$1:$1048576,MATCH("표준 GO pr Min",[1]EquipTable!$1:$1,0),0))),-2)),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
IF($L136="안 지정 캐릭터 영웅등급",
  IF(AND(OR($B136=7,$B136=8),$L136=OFFSET($L136,-1,0)),OFFSET(Q136,-1,0),
    VLOOKUP($L136,$AM:$AZ,MATCH($AW$1,$AM$1:$AZ$1,0),0)+INT($I136*(VLOOKUP($L136,$AM:$AZ,MATCH($AX$1,$AM$1:$AZ$1,0),0)-VLOOKUP($L136,$AM:$AZ,MATCH($AW$1,$AM$1:$AZ$1,0),0)))),
IF($L136="지정 캐릭터 PP",
  IF(AND(OR($B136=7,$B136=8),$L136=OFFSET($L136,-1,0)),OFFSET(Q136,-1,0),
    INT($N136*(VLOOKUP($L136,$AM:$AZ,MATCH($AX$1,$AM$1:$AZ$1,0),0)+$I136*(VLOOKUP($L136,$AM:$AZ,MATCH($AY$1,$AM$1:$AZ$1,0),0)-VLOOKUP($L136,$AM:$AZ,MATCH($AX$1,$AM$1:$AZ$1,0),0))))),
IF(OR($L136="안 지정 캐릭터 PP 일반등급",$L136="안 지정 캐릭터 PP 영웅등급"),
  IF(AND(OR($B136=7,$B136=8),$L136=OFFSET($L136,-1,0)),OFFSET(Q136,-1,0),
    $N136*VLOOKUP($L136,$AM:$AZ,MATCH($AW$1,$AM$1:$AZ$1,0),0)),
"그외없음")))))))</f>
        <v>16</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23"/>
        <v>0</v>
      </c>
      <c r="T136" t="s">
        <v>93</v>
      </c>
      <c r="U136" t="s">
        <v>201</v>
      </c>
      <c r="V136">
        <v>1</v>
      </c>
      <c r="W136" t="s">
        <v>145</v>
      </c>
      <c r="Y136">
        <v>4700</v>
      </c>
      <c r="Z136" t="str">
        <f ca="1">IF(ISBLANK(AA136),"",
VLOOKUP(AA136,OFFSET(INDIRECT("$A:$B"),0,MATCH(AA$1&amp;"_Verify",INDIRECT("$1:$1"),0)-1),2,0)
)</f>
        <v>fe</v>
      </c>
      <c r="AA136" t="s">
        <v>93</v>
      </c>
      <c r="AB136" t="s">
        <v>201</v>
      </c>
      <c r="AC136">
        <v>1</v>
      </c>
      <c r="AD136" t="s">
        <v>145</v>
      </c>
      <c r="AF136">
        <v>4700</v>
      </c>
      <c r="AG136" t="str">
        <f>IF(ISBLANK($AA136),"",
IF(AND($B136&gt;=VLOOKUP($AA136,$AM:$AP,3,0),$B136&lt;=VLOOKUP($AA136,$AM:$AP,4,0)),"","슬롯타입이상"))</f>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원시적 대검</v>
      </c>
      <c r="AI136">
        <v>1</v>
      </c>
      <c r="AJ13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v>
      </c>
      <c r="AK136" t="str">
        <f ca="1">IF(AI136&lt;&gt;1,"",
"{"""&amp;A$1&amp;""":"&amp;A136
&amp;","""&amp;B$1&amp;""":"&amp;B136
&amp;IF(LEN(Z136)=0,"",","""&amp;Z$1&amp;""":"""&amp;Z136&amp;"""")
&amp;IF(LEN(AB136)=0,"",","""&amp;AB$1&amp;""":"""&amp;AB136&amp;"""")
&amp;IF(LEN(AC136)=0,"",","""&amp;AC$1&amp;""":"&amp;AC136)
&amp;IF(LEN(AD136)=0,"",","""&amp;AD$1&amp;""":"""&amp;AD136&amp;"""")
&amp;IF(LEN(AE136)=0,"",","""&amp;AE$1&amp;""":"&amp;AE136)
&amp;IF(LEN(AF136)=0,"",","""&amp;AF$1&amp;""":"&amp;AF136)&amp;"}")</f>
        <v>{"dy":20,"sl":1,"tp":"fe","vl":"Equip8002","cn":1,"pt":"GO","pr":4700}</v>
      </c>
    </row>
    <row r="137" spans="1:37">
      <c r="A137">
        <v>20</v>
      </c>
      <c r="B137">
        <v>2</v>
      </c>
      <c r="C137">
        <f t="shared" si="20"/>
        <v>0</v>
      </c>
      <c r="D137">
        <f t="shared" ca="1" si="22"/>
        <v>0.40692967553020876</v>
      </c>
      <c r="E137">
        <f t="shared" ca="1" si="22"/>
        <v>0.56416679724642982</v>
      </c>
      <c r="F137">
        <f t="shared" ca="1" si="21"/>
        <v>0.49700279655262236</v>
      </c>
      <c r="G137">
        <f t="shared" ca="1" si="19"/>
        <v>0.87926286076729931</v>
      </c>
      <c r="H137">
        <f t="shared" ca="1" si="19"/>
        <v>0.16579409670955392</v>
      </c>
      <c r="I137">
        <f t="shared" ca="1" si="19"/>
        <v>0.78144373249857446</v>
      </c>
      <c r="L137" t="str">
        <f ca="1">IF(LEN(J137)&lt;&gt;0,J137,VLOOKUP(D137+$B137,$BG:$BH,MATCH($BH$1,$BG$1:$BH$1,0),1))</f>
        <v>안 지정 캐릭터 PP 영웅등급</v>
      </c>
      <c r="M137">
        <f ca="1">IF(LEN(K137)&lt;&gt;0,
  IF(LEN($J137)=0,"두 칸 모두 입력",
  IF($J137="지정 장비",K137,INDEX($BR:$BR,MATCH(K137,$BS:$BS,0)))),
IF($L137="삭제","삭제",
IF($L137="지정 장비",VLOOKUP($E137,$BL:$BM,MATCH($BM$1,$BL$1:$BM$1,0),1),
IF(OR($L137="캐릭터 상자 일반등급",$L137="캐릭터 상자 영웅등급"),"삭제",
IF(OR($L137="지정 캐릭터",$L137="지정 캐릭터 PP",$L137="지정 캐릭터 LBP1",$L137="지정 캐릭터 LBP2",$L137="지정 캐릭터 LBP3"),
  IF(AND(OR($B137=7,$B137=8),$L137=OFFSET($L137,-1,0)),OFFSET(M137,-1,0),VLOOKUP($E137,$BQ:$BR,MATCH($BR$1,$BQ$1:$BR$1,0),1)),
IF(OR($L137="안 지정 캐릭터 영웅등급",$L137="안 지정 캐릭터 PP 일반등급",$L137="안 지정 캐릭터 PP 영웅등급"),
  IF(AND(OR($B137=7,$B137=8),$L137=OFFSET($L137,-1,0)),OFFSET(M137,-1,0),INT($E137*100000)),
"그외없음"))))))</f>
        <v>56416</v>
      </c>
      <c r="N137">
        <f ca="1">IF($L137="삭제","삭제",
IF(OR($L137="지정 장비",$L137="캐릭터 상자 일반등급",$L137="캐릭터 상자 영웅등급",$L137="지정 캐릭터",$L137="지정 캐릭터 LBP1",$L137="지정 캐릭터 LBP2",$L137="지정 캐릭터 LBP3",$L137="안 지정 캐릭터 영웅등급"),1,
IF($L137="지정 캐릭터 PP",
  IF(AND(OR($B137=7,$B137=8),$L137=OFFSET($L137,-1,0)),OFFSET(N137,-1,0),
    VLOOKUP($L137,$AM:$AY,MATCH($AU$1,$AM$1:$AY$1,0),0)+INT($E137*(VLOOKUP($L137,$AM:$AY,MATCH($AV$1,$AM$1:$AY$1,0),0)-VLOOKUP($L137,$AM:$AY,MATCH($AU$1,$AM$1:$AY$1,0),0)))),
IF(OR($L137="안 지정 캐릭터 PP 일반등급",$L137="안 지정 캐릭터 PP 영웅등급"),
  IF(AND(OR($B137=7,$B137=8),$L137=OFFSET($L137,-1,0)),OFFSET(N137,-1,0),
    VLOOKUP($L137,$AM:$AY,MATCH($AU$1,$AM$1:$AY$1,0),0)+INT($E137*(VLOOKUP($L137,$AM:$AY,MATCH($AV$1,$AM$1:$AY$1,0),0)-VLOOKUP($L137,$AM:$AY,MATCH($AU$1,$AM$1:$AY$1,0),0)))),
"그외없음"))))</f>
        <v>20</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
IF($L137="안 지정 캐릭터 영웅등급",
  IF(AND(OR($B137=7,$B137=8),$L137=OFFSET($L137,-1,0)),OFFSET(P137,-1,0),
    VLOOKUP($L137,$AM:$AZ,MATCH($AY$1,$AM$1:$AZ$1,0),0)+INT($H137*(VLOOKUP($L137,$AM:$AZ,MATCH($AZ$1,$AM$1:$AZ$1,0),0)-VLOOKUP($L137,$AM:$AZ,MATCH($AY$1,$AM$1:$AZ$1,0),0)))),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
    ROUNDDOWN(VLOOKUP($M137,[1]EquipTable!$1:$1048576,MATCH("표준 GO pr Min",[1]EquipTable!$1:$1,0),0)+INT($I137*(VLOOKUP($M137,[1]EquipTable!$1:$1048576,MATCH("표준 GO pr Max",[1]EquipTable!$1:$1,0),0)-VLOOKUP($M137,[1]EquipTable!$1:$1048576,MATCH("표준 GO pr Min",[1]EquipTable!$1:$1,0),0))),-2)),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
IF($L137="안 지정 캐릭터 영웅등급",
  IF(AND(OR($B137=7,$B137=8),$L137=OFFSET($L137,-1,0)),OFFSET(Q137,-1,0),
    VLOOKUP($L137,$AM:$AZ,MATCH($AW$1,$AM$1:$AZ$1,0),0)+INT($I137*(VLOOKUP($L137,$AM:$AZ,MATCH($AX$1,$AM$1:$AZ$1,0),0)-VLOOKUP($L137,$AM:$AZ,MATCH($AW$1,$AM$1:$AZ$1,0),0)))),
IF($L137="지정 캐릭터 PP",
  IF(AND(OR($B137=7,$B137=8),$L137=OFFSET($L137,-1,0)),OFFSET(Q137,-1,0),
    INT($N137*(VLOOKUP($L137,$AM:$AZ,MATCH($AX$1,$AM$1:$AZ$1,0),0)+$I137*(VLOOKUP($L137,$AM:$AZ,MATCH($AY$1,$AM$1:$AZ$1,0),0)-VLOOKUP($L137,$AM:$AZ,MATCH($AX$1,$AM$1:$AZ$1,0),0))))),
IF(OR($L137="안 지정 캐릭터 PP 일반등급",$L137="안 지정 캐릭터 PP 영웅등급"),
  IF(AND(OR($B137=7,$B137=8),$L137=OFFSET($L137,-1,0)),OFFSET(Q137,-1,0),
    $N137*VLOOKUP($L137,$AM:$AZ,MATCH($AW$1,$AM$1:$AZ$1,0),0)),
"그외없음")))))))</f>
        <v>2000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23"/>
        <v>0</v>
      </c>
      <c r="T137" t="s">
        <v>102</v>
      </c>
      <c r="U137">
        <v>5984</v>
      </c>
      <c r="V137">
        <v>15</v>
      </c>
      <c r="W137" t="s">
        <v>145</v>
      </c>
      <c r="Y137">
        <v>1500</v>
      </c>
      <c r="Z137" t="str">
        <f ca="1">IF(ISBLANK(AA137),"",
VLOOKUP(AA137,OFFSET(INDIRECT("$A:$B"),0,MATCH(AA$1&amp;"_Verify",INDIRECT("$1:$1"),0)-1),2,0)
)</f>
        <v>uph</v>
      </c>
      <c r="AA137" t="s">
        <v>102</v>
      </c>
      <c r="AB137">
        <v>5984</v>
      </c>
      <c r="AC137">
        <v>15</v>
      </c>
      <c r="AD137" t="s">
        <v>145</v>
      </c>
      <c r="AF137">
        <v>1500</v>
      </c>
      <c r="AG137" t="str">
        <f>IF(ISBLANK($AA137),"",
IF(AND($B137&gt;=VLOOKUP($AA137,$AM:$AP,3,0),$B137&lt;=VLOOKUP($AA137,$AM:$AP,4,0)),"","슬롯타입이상"))</f>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v>
      </c>
      <c r="AK137" t="str">
        <f ca="1">IF(AI137&lt;&gt;1,"",
"{"""&amp;A$1&amp;""":"&amp;A137
&amp;","""&amp;B$1&amp;""":"&amp;B137
&amp;IF(LEN(Z137)=0,"",","""&amp;Z$1&amp;""":"""&amp;Z137&amp;"""")
&amp;IF(LEN(AB137)=0,"",","""&amp;AB$1&amp;""":"""&amp;AB137&amp;"""")
&amp;IF(LEN(AC137)=0,"",","""&amp;AC$1&amp;""":"&amp;AC137)
&amp;IF(LEN(AD137)=0,"",","""&amp;AD$1&amp;""":"""&amp;AD137&amp;"""")
&amp;IF(LEN(AE137)=0,"",","""&amp;AE$1&amp;""":"&amp;AE137)
&amp;IF(LEN(AF137)=0,"",","""&amp;AF$1&amp;""":"&amp;AF137)&amp;"}")</f>
        <v>{"dy":20,"sl":2,"tp":"uph","vl":"5984","cn":15,"pt":"GO","pr":1500}</v>
      </c>
    </row>
    <row r="138" spans="1:37">
      <c r="A138">
        <v>20</v>
      </c>
      <c r="B138">
        <v>3</v>
      </c>
      <c r="C138">
        <f t="shared" si="20"/>
        <v>0</v>
      </c>
      <c r="D138">
        <f t="shared" ca="1" si="22"/>
        <v>0.9884793771047119</v>
      </c>
      <c r="E138">
        <f t="shared" ca="1" si="22"/>
        <v>0.63576107278249083</v>
      </c>
      <c r="F138">
        <f t="shared" ca="1" si="21"/>
        <v>0.94458624548441206</v>
      </c>
      <c r="G138">
        <f t="shared" ca="1" si="19"/>
        <v>0.87119640132261955</v>
      </c>
      <c r="H138">
        <f t="shared" ca="1" si="19"/>
        <v>0.15684279827053416</v>
      </c>
      <c r="I138">
        <f t="shared" ca="1" si="19"/>
        <v>0.40728159456788537</v>
      </c>
      <c r="L138" t="str">
        <f ca="1">IF(LEN(J138)&lt;&gt;0,J138,VLOOKUP(D138+$B138,$BG:$BH,MATCH($BH$1,$BG$1:$BH$1,0),1))</f>
        <v>안 지정 캐릭터 PP 일반등급</v>
      </c>
      <c r="M138">
        <f ca="1">IF(LEN(K138)&lt;&gt;0,
  IF(LEN($J138)=0,"두 칸 모두 입력",
  IF($J138="지정 장비",K138,INDEX($BR:$BR,MATCH(K138,$BS:$BS,0)))),
IF($L138="삭제","삭제",
IF($L138="지정 장비",VLOOKUP($E138,$BL:$BM,MATCH($BM$1,$BL$1:$BM$1,0),1),
IF(OR($L138="캐릭터 상자 일반등급",$L138="캐릭터 상자 영웅등급"),"삭제",
IF(OR($L138="지정 캐릭터",$L138="지정 캐릭터 PP",$L138="지정 캐릭터 LBP1",$L138="지정 캐릭터 LBP2",$L138="지정 캐릭터 LBP3"),
  IF(AND(OR($B138=7,$B138=8),$L138=OFFSET($L138,-1,0)),OFFSET(M138,-1,0),VLOOKUP($E138,$BQ:$BR,MATCH($BR$1,$BQ$1:$BR$1,0),1)),
IF(OR($L138="안 지정 캐릭터 영웅등급",$L138="안 지정 캐릭터 PP 일반등급",$L138="안 지정 캐릭터 PP 영웅등급"),
  IF(AND(OR($B138=7,$B138=8),$L138=OFFSET($L138,-1,0)),OFFSET(M138,-1,0),INT($E138*100000)),
"그외없음"))))))</f>
        <v>63576</v>
      </c>
      <c r="N138">
        <f ca="1">IF($L138="삭제","삭제",
IF(OR($L138="지정 장비",$L138="캐릭터 상자 일반등급",$L138="캐릭터 상자 영웅등급",$L138="지정 캐릭터",$L138="지정 캐릭터 LBP1",$L138="지정 캐릭터 LBP2",$L138="지정 캐릭터 LBP3",$L138="안 지정 캐릭터 영웅등급"),1,
IF($L138="지정 캐릭터 PP",
  IF(AND(OR($B138=7,$B138=8),$L138=OFFSET($L138,-1,0)),OFFSET(N138,-1,0),
    VLOOKUP($L138,$AM:$AY,MATCH($AU$1,$AM$1:$AY$1,0),0)+INT($E138*(VLOOKUP($L138,$AM:$AY,MATCH($AV$1,$AM$1:$AY$1,0),0)-VLOOKUP($L138,$AM:$AY,MATCH($AU$1,$AM$1:$AY$1,0),0)))),
IF(OR($L138="안 지정 캐릭터 PP 일반등급",$L138="안 지정 캐릭터 PP 영웅등급"),
  IF(AND(OR($B138=7,$B138=8),$L138=OFFSET($L138,-1,0)),OFFSET(N138,-1,0),
    VLOOKUP($L138,$AM:$AY,MATCH($AU$1,$AM$1:$AY$1,0),0)+INT($E138*(VLOOKUP($L138,$AM:$AY,MATCH($AV$1,$AM$1:$AY$1,0),0)-VLOOKUP($L138,$AM:$AY,MATCH($AU$1,$AM$1:$AY$1,0),0)))),
"그외없음"))))</f>
        <v>21</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
IF($L138="안 지정 캐릭터 영웅등급",
  IF(AND(OR($B138=7,$B138=8),$L138=OFFSET($L138,-1,0)),OFFSET(P138,-1,0),
    VLOOKUP($L138,$AM:$AZ,MATCH($AY$1,$AM$1:$AZ$1,0),0)+INT($H138*(VLOOKUP($L138,$AM:$AZ,MATCH($AZ$1,$AM$1:$AZ$1,0),0)-VLOOKUP($L138,$AM:$AZ,MATCH($AY$1,$AM$1:$AZ$1,0),0)))),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
    ROUNDDOWN(VLOOKUP($M138,[1]EquipTable!$1:$1048576,MATCH("표준 GO pr Min",[1]EquipTable!$1:$1,0),0)+INT($I138*(VLOOKUP($M138,[1]EquipTable!$1:$1048576,MATCH("표준 GO pr Max",[1]EquipTable!$1:$1,0),0)-VLOOKUP($M138,[1]EquipTable!$1:$1048576,MATCH("표준 GO pr Min",[1]EquipTable!$1:$1,0),0))),-2)),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
IF($L138="안 지정 캐릭터 영웅등급",
  IF(AND(OR($B138=7,$B138=8),$L138=OFFSET($L138,-1,0)),OFFSET(Q138,-1,0),
    VLOOKUP($L138,$AM:$AZ,MATCH($AW$1,$AM$1:$AZ$1,0),0)+INT($I138*(VLOOKUP($L138,$AM:$AZ,MATCH($AX$1,$AM$1:$AZ$1,0),0)-VLOOKUP($L138,$AM:$AZ,MATCH($AW$1,$AM$1:$AZ$1,0),0)))),
IF($L138="지정 캐릭터 PP",
  IF(AND(OR($B138=7,$B138=8),$L138=OFFSET($L138,-1,0)),OFFSET(Q138,-1,0),
    INT($N138*(VLOOKUP($L138,$AM:$AZ,MATCH($AX$1,$AM$1:$AZ$1,0),0)+$I138*(VLOOKUP($L138,$AM:$AZ,MATCH($AY$1,$AM$1:$AZ$1,0),0)-VLOOKUP($L138,$AM:$AZ,MATCH($AX$1,$AM$1:$AZ$1,0),0))))),
IF(OR($L138="안 지정 캐릭터 PP 일반등급",$L138="안 지정 캐릭터 PP 영웅등급"),
  IF(AND(OR($B138=7,$B138=8),$L138=OFFSET($L138,-1,0)),OFFSET(Q138,-1,0),
    $N138*VLOOKUP($L138,$AM:$AZ,MATCH($AW$1,$AM$1:$AZ$1,0),0)),
"그외없음")))))))</f>
        <v>2100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23"/>
        <v>0</v>
      </c>
      <c r="T138" t="s">
        <v>102</v>
      </c>
      <c r="U138">
        <v>92888</v>
      </c>
      <c r="V138">
        <v>24</v>
      </c>
      <c r="W138" t="s">
        <v>145</v>
      </c>
      <c r="Y138">
        <v>2400</v>
      </c>
      <c r="Z138" t="str">
        <f ca="1">IF(ISBLANK(AA138),"",
VLOOKUP(AA138,OFFSET(INDIRECT("$A:$B"),0,MATCH(AA$1&amp;"_Verify",INDIRECT("$1:$1"),0)-1),2,0)
)</f>
        <v>uph</v>
      </c>
      <c r="AA138" t="s">
        <v>102</v>
      </c>
      <c r="AB138">
        <v>92888</v>
      </c>
      <c r="AC138">
        <v>24</v>
      </c>
      <c r="AD138" t="s">
        <v>145</v>
      </c>
      <c r="AF138">
        <v>2400</v>
      </c>
      <c r="AG138" t="str">
        <f>IF(ISBLANK($AA138),"",
IF(AND($B138&gt;=VLOOKUP($AA138,$AM:$AP,3,0),$B138&lt;=VLOOKUP($AA138,$AM:$AP,4,0)),"","슬롯타입이상"))</f>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v>
      </c>
      <c r="AK138" t="str">
        <f ca="1">IF(AI138&lt;&gt;1,"",
"{"""&amp;A$1&amp;""":"&amp;A138
&amp;","""&amp;B$1&amp;""":"&amp;B138
&amp;IF(LEN(Z138)=0,"",","""&amp;Z$1&amp;""":"""&amp;Z138&amp;"""")
&amp;IF(LEN(AB138)=0,"",","""&amp;AB$1&amp;""":"""&amp;AB138&amp;"""")
&amp;IF(LEN(AC138)=0,"",","""&amp;AC$1&amp;""":"&amp;AC138)
&amp;IF(LEN(AD138)=0,"",","""&amp;AD$1&amp;""":"""&amp;AD138&amp;"""")
&amp;IF(LEN(AE138)=0,"",","""&amp;AE$1&amp;""":"&amp;AE138)
&amp;IF(LEN(AF138)=0,"",","""&amp;AF$1&amp;""":"&amp;AF138)&amp;"}")</f>
        <v>{"dy":20,"sl":3,"tp":"uph","vl":"92888","cn":24,"pt":"GO","pr":2400}</v>
      </c>
    </row>
    <row r="139" spans="1:37">
      <c r="A139">
        <v>20</v>
      </c>
      <c r="B139">
        <v>4</v>
      </c>
      <c r="C139">
        <f t="shared" si="20"/>
        <v>0</v>
      </c>
      <c r="D139">
        <f t="shared" ca="1" si="22"/>
        <v>0.6547314786094105</v>
      </c>
      <c r="E139">
        <f t="shared" ca="1" si="22"/>
        <v>0.74961459470412761</v>
      </c>
      <c r="F139">
        <f t="shared" ca="1" si="21"/>
        <v>0.74501653357639253</v>
      </c>
      <c r="G139">
        <f t="shared" ca="1" si="19"/>
        <v>5.214593801806322E-2</v>
      </c>
      <c r="H139">
        <f t="shared" ca="1" si="19"/>
        <v>0.83088820633593219</v>
      </c>
      <c r="I139">
        <f t="shared" ca="1" si="19"/>
        <v>0.10549258249635241</v>
      </c>
      <c r="L139" t="str">
        <f ca="1">IF(LEN(J139)&lt;&gt;0,J139,VLOOKUP(D139+$B139,$BG:$BH,MATCH($BH$1,$BG$1:$BH$1,0),1))</f>
        <v>안 지정 캐릭터 PP 일반등급</v>
      </c>
      <c r="M139">
        <f ca="1">IF(LEN(K139)&lt;&gt;0,
  IF(LEN($J139)=0,"두 칸 모두 입력",
  IF($J139="지정 장비",K139,INDEX($BR:$BR,MATCH(K139,$BS:$BS,0)))),
IF($L139="삭제","삭제",
IF($L139="지정 장비",VLOOKUP($E139,$BL:$BM,MATCH($BM$1,$BL$1:$BM$1,0),1),
IF(OR($L139="캐릭터 상자 일반등급",$L139="캐릭터 상자 영웅등급"),"삭제",
IF(OR($L139="지정 캐릭터",$L139="지정 캐릭터 PP",$L139="지정 캐릭터 LBP1",$L139="지정 캐릭터 LBP2",$L139="지정 캐릭터 LBP3"),
  IF(AND(OR($B139=7,$B139=8),$L139=OFFSET($L139,-1,0)),OFFSET(M139,-1,0),VLOOKUP($E139,$BQ:$BR,MATCH($BR$1,$BQ$1:$BR$1,0),1)),
IF(OR($L139="안 지정 캐릭터 영웅등급",$L139="안 지정 캐릭터 PP 일반등급",$L139="안 지정 캐릭터 PP 영웅등급"),
  IF(AND(OR($B139=7,$B139=8),$L139=OFFSET($L139,-1,0)),OFFSET(M139,-1,0),INT($E139*100000)),
"그외없음"))))))</f>
        <v>74961</v>
      </c>
      <c r="N139">
        <f ca="1">IF($L139="삭제","삭제",
IF(OR($L139="지정 장비",$L139="캐릭터 상자 일반등급",$L139="캐릭터 상자 영웅등급",$L139="지정 캐릭터",$L139="지정 캐릭터 LBP1",$L139="지정 캐릭터 LBP2",$L139="지정 캐릭터 LBP3",$L139="안 지정 캐릭터 영웅등급"),1,
IF($L139="지정 캐릭터 PP",
  IF(AND(OR($B139=7,$B139=8),$L139=OFFSET($L139,-1,0)),OFFSET(N139,-1,0),
    VLOOKUP($L139,$AM:$AY,MATCH($AU$1,$AM$1:$AY$1,0),0)+INT($E139*(VLOOKUP($L139,$AM:$AY,MATCH($AV$1,$AM$1:$AY$1,0),0)-VLOOKUP($L139,$AM:$AY,MATCH($AU$1,$AM$1:$AY$1,0),0)))),
IF(OR($L139="안 지정 캐릭터 PP 일반등급",$L139="안 지정 캐릭터 PP 영웅등급"),
  IF(AND(OR($B139=7,$B139=8),$L139=OFFSET($L139,-1,0)),OFFSET(N139,-1,0),
    VLOOKUP($L139,$AM:$AY,MATCH($AU$1,$AM$1:$AY$1,0),0)+INT($E139*(VLOOKUP($L139,$AM:$AY,MATCH($AV$1,$AM$1:$AY$1,0),0)-VLOOKUP($L139,$AM:$AY,MATCH($AU$1,$AM$1:$AY$1,0),0)))),
"그외없음"))))</f>
        <v>22</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
IF($L139="안 지정 캐릭터 영웅등급",
  IF(AND(OR($B139=7,$B139=8),$L139=OFFSET($L139,-1,0)),OFFSET(P139,-1,0),
    VLOOKUP($L139,$AM:$AZ,MATCH($AY$1,$AM$1:$AZ$1,0),0)+INT($H139*(VLOOKUP($L139,$AM:$AZ,MATCH($AZ$1,$AM$1:$AZ$1,0),0)-VLOOKUP($L139,$AM:$AZ,MATCH($AY$1,$AM$1:$AZ$1,0),0)))),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
    ROUNDDOWN(VLOOKUP($M139,[1]EquipTable!$1:$1048576,MATCH("표준 GO pr Min",[1]EquipTable!$1:$1,0),0)+INT($I139*(VLOOKUP($M139,[1]EquipTable!$1:$1048576,MATCH("표준 GO pr Max",[1]EquipTable!$1:$1,0),0)-VLOOKUP($M139,[1]EquipTable!$1:$1048576,MATCH("표준 GO pr Min",[1]EquipTable!$1:$1,0),0))),-2)),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
IF($L139="안 지정 캐릭터 영웅등급",
  IF(AND(OR($B139=7,$B139=8),$L139=OFFSET($L139,-1,0)),OFFSET(Q139,-1,0),
    VLOOKUP($L139,$AM:$AZ,MATCH($AW$1,$AM$1:$AZ$1,0),0)+INT($I139*(VLOOKUP($L139,$AM:$AZ,MATCH($AX$1,$AM$1:$AZ$1,0),0)-VLOOKUP($L139,$AM:$AZ,MATCH($AW$1,$AM$1:$AZ$1,0),0)))),
IF($L139="지정 캐릭터 PP",
  IF(AND(OR($B139=7,$B139=8),$L139=OFFSET($L139,-1,0)),OFFSET(Q139,-1,0),
    INT($N139*(VLOOKUP($L139,$AM:$AZ,MATCH($AX$1,$AM$1:$AZ$1,0),0)+$I139*(VLOOKUP($L139,$AM:$AZ,MATCH($AY$1,$AM$1:$AZ$1,0),0)-VLOOKUP($L139,$AM:$AZ,MATCH($AX$1,$AM$1:$AZ$1,0),0))))),
IF(OR($L139="안 지정 캐릭터 PP 일반등급",$L139="안 지정 캐릭터 PP 영웅등급"),
  IF(AND(OR($B139=7,$B139=8),$L139=OFFSET($L139,-1,0)),OFFSET(Q139,-1,0),
    $N139*VLOOKUP($L139,$AM:$AZ,MATCH($AW$1,$AM$1:$AZ$1,0),0)),
"그외없음")))))))</f>
        <v>2200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23"/>
        <v>0</v>
      </c>
      <c r="T139" t="s">
        <v>103</v>
      </c>
      <c r="U139">
        <v>32386</v>
      </c>
      <c r="V139">
        <v>18</v>
      </c>
      <c r="W139" t="s">
        <v>145</v>
      </c>
      <c r="Y139">
        <v>1800</v>
      </c>
      <c r="Z139" t="str">
        <f ca="1">IF(ISBLANK(AA139),"",
VLOOKUP(AA139,OFFSET(INDIRECT("$A:$B"),0,MATCH(AA$1&amp;"_Verify",INDIRECT("$1:$1"),0)-1),2,0)
)</f>
        <v>upn</v>
      </c>
      <c r="AA139" t="s">
        <v>103</v>
      </c>
      <c r="AB139">
        <v>32386</v>
      </c>
      <c r="AC139">
        <v>18</v>
      </c>
      <c r="AD139" t="s">
        <v>145</v>
      </c>
      <c r="AF139">
        <v>1800</v>
      </c>
      <c r="AG139" t="str">
        <f>IF(ISBLANK($AA139),"",
IF(AND($B139&gt;=VLOOKUP($AA139,$AM:$AP,3,0),$B139&lt;=VLOOKUP($AA139,$AM:$AP,4,0)),"","슬롯타입이상"))</f>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v>
      </c>
      <c r="AK139" t="str">
        <f ca="1">IF(AI139&lt;&gt;1,"",
"{"""&amp;A$1&amp;""":"&amp;A139
&amp;","""&amp;B$1&amp;""":"&amp;B139
&amp;IF(LEN(Z139)=0,"",","""&amp;Z$1&amp;""":"""&amp;Z139&amp;"""")
&amp;IF(LEN(AB139)=0,"",","""&amp;AB$1&amp;""":"""&amp;AB139&amp;"""")
&amp;IF(LEN(AC139)=0,"",","""&amp;AC$1&amp;""":"&amp;AC139)
&amp;IF(LEN(AD139)=0,"",","""&amp;AD$1&amp;""":"""&amp;AD139&amp;"""")
&amp;IF(LEN(AE139)=0,"",","""&amp;AE$1&amp;""":"&amp;AE139)
&amp;IF(LEN(AF139)=0,"",","""&amp;AF$1&amp;""":"&amp;AF139)&amp;"}")</f>
        <v>{"dy":20,"sl":4,"tp":"upn","vl":"32386","cn":18,"pt":"GO","pr":1800}</v>
      </c>
    </row>
    <row r="140" spans="1:37">
      <c r="A140">
        <v>20</v>
      </c>
      <c r="B140">
        <v>5</v>
      </c>
      <c r="C140">
        <f t="shared" si="20"/>
        <v>0</v>
      </c>
      <c r="D140">
        <f t="shared" ca="1" si="22"/>
        <v>0.98706477908579726</v>
      </c>
      <c r="E140">
        <f t="shared" ca="1" si="22"/>
        <v>0.33131291350579328</v>
      </c>
      <c r="F140">
        <f t="shared" ca="1" si="21"/>
        <v>0.65431634400930272</v>
      </c>
      <c r="G140">
        <f t="shared" ca="1" si="19"/>
        <v>0.24579857568033758</v>
      </c>
      <c r="H140">
        <f t="shared" ca="1" si="19"/>
        <v>0.61905480903566801</v>
      </c>
      <c r="I140">
        <f t="shared" ca="1" si="19"/>
        <v>0.49327275595548825</v>
      </c>
      <c r="L140" t="str">
        <f ca="1">IF(LEN(J140)&lt;&gt;0,J140,VLOOKUP(D140+$B140,$BG:$BH,MATCH($BH$1,$BG$1:$BH$1,0),1))</f>
        <v>삭제</v>
      </c>
      <c r="M140" t="str">
        <f ca="1">IF(LEN(K140)&lt;&gt;0,
  IF(LEN($J140)=0,"두 칸 모두 입력",
  IF($J140="지정 장비",K140,INDEX($BR:$BR,MATCH(K140,$BS:$BS,0)))),
IF($L140="삭제","삭제",
IF($L140="지정 장비",VLOOKUP($E140,$BL:$BM,MATCH($BM$1,$BL$1:$BM$1,0),1),
IF(OR($L140="캐릭터 상자 일반등급",$L140="캐릭터 상자 영웅등급"),"삭제",
IF(OR($L140="지정 캐릭터",$L140="지정 캐릭터 PP",$L140="지정 캐릭터 LBP1",$L140="지정 캐릭터 LBP2",$L140="지정 캐릭터 LBP3"),
  IF(AND(OR($B140=7,$B140=8),$L140=OFFSET($L140,-1,0)),OFFSET(M140,-1,0),VLOOKUP($E140,$BQ:$BR,MATCH($BR$1,$BQ$1:$BR$1,0),1)),
IF(OR($L140="안 지정 캐릭터 영웅등급",$L140="안 지정 캐릭터 PP 일반등급",$L140="안 지정 캐릭터 PP 영웅등급"),
  IF(AND(OR($B140=7,$B140=8),$L140=OFFSET($L140,-1,0)),OFFSET(M140,-1,0),INT($E140*100000)),
"그외없음"))))))</f>
        <v>삭제</v>
      </c>
      <c r="N140" t="str">
        <f ca="1">IF($L140="삭제","삭제",
IF(OR($L140="지정 장비",$L140="캐릭터 상자 일반등급",$L140="캐릭터 상자 영웅등급",$L140="지정 캐릭터",$L140="지정 캐릭터 LBP1",$L140="지정 캐릭터 LBP2",$L140="지정 캐릭터 LBP3",$L140="안 지정 캐릭터 영웅등급"),1,
IF($L140="지정 캐릭터 PP",
  IF(AND(OR($B140=7,$B140=8),$L140=OFFSET($L140,-1,0)),OFFSET(N140,-1,0),
    VLOOKUP($L140,$AM:$AY,MATCH($AU$1,$AM$1:$AY$1,0),0)+INT($E140*(VLOOKUP($L140,$AM:$AY,MATCH($AV$1,$AM$1:$AY$1,0),0)-VLOOKUP($L140,$AM:$AY,MATCH($AU$1,$AM$1:$AY$1,0),0)))),
IF(OR($L140="안 지정 캐릭터 PP 일반등급",$L140="안 지정 캐릭터 PP 영웅등급"),
  IF(AND(OR($B140=7,$B140=8),$L140=OFFSET($L140,-1,0)),OFFSET(N140,-1,0),
    VLOOKUP($L140,$AM:$AY,MATCH($AU$1,$AM$1:$AY$1,0),0)+INT($E140*(VLOOKUP($L140,$AM:$AY,MATCH($AV$1,$AM$1:$AY$1,0),0)-VLOOKUP($L140,$AM:$AY,MATCH($AU$1,$AM$1:$AY$1,0),0)))),
"그외없음"))))</f>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
IF($L140="안 지정 캐릭터 영웅등급",
  IF(AND(OR($B140=7,$B140=8),$L140=OFFSET($L140,-1,0)),OFFSET(P140,-1,0),
    VLOOKUP($L140,$AM:$AZ,MATCH($AY$1,$AM$1:$AZ$1,0),0)+INT($H140*(VLOOKUP($L140,$AM:$AZ,MATCH($AZ$1,$AM$1:$AZ$1,0),0)-VLOOKUP($L140,$AM:$AZ,MATCH($AY$1,$AM$1:$AZ$1,0),0)))),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
    ROUNDDOWN(VLOOKUP($M140,[1]EquipTable!$1:$1048576,MATCH("표준 GO pr Min",[1]EquipTable!$1:$1,0),0)+INT($I140*(VLOOKUP($M140,[1]EquipTable!$1:$1048576,MATCH("표준 GO pr Max",[1]EquipTable!$1:$1,0),0)-VLOOKUP($M140,[1]EquipTable!$1:$1048576,MATCH("표준 GO pr Min",[1]EquipTable!$1:$1,0),0))),-2)),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
IF($L140="안 지정 캐릭터 영웅등급",
  IF(AND(OR($B140=7,$B140=8),$L140=OFFSET($L140,-1,0)),OFFSET(Q140,-1,0),
    VLOOKUP($L140,$AM:$AZ,MATCH($AW$1,$AM$1:$AZ$1,0),0)+INT($I140*(VLOOKUP($L140,$AM:$AZ,MATCH($AX$1,$AM$1:$AZ$1,0),0)-VLOOKUP($L140,$AM:$AZ,MATCH($AW$1,$AM$1:$AZ$1,0),0)))),
IF($L140="지정 캐릭터 PP",
  IF(AND(OR($B140=7,$B140=8),$L140=OFFSET($L140,-1,0)),OFFSET(Q140,-1,0),
    INT($N140*(VLOOKUP($L140,$AM:$AZ,MATCH($AX$1,$AM$1:$AZ$1,0),0)+$I140*(VLOOKUP($L140,$AM:$AZ,MATCH($AY$1,$AM$1:$AZ$1,0),0)-VLOOKUP($L140,$AM:$AZ,MATCH($AX$1,$AM$1:$AZ$1,0),0))))),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23"/>
        <v>0</v>
      </c>
      <c r="Z140" t="str">
        <f ca="1">IF(ISBLANK(AA140),"",
VLOOKUP(AA140,OFFSET(INDIRECT("$A:$B"),0,MATCH(AA$1&amp;"_Verify",INDIRECT("$1:$1"),0)-1),2,0)
)</f>
        <v/>
      </c>
      <c r="AG140" t="str">
        <f>IF(ISBLANK($AA140),"",
IF(AND($B140&gt;=VLOOKUP($AA140,$AM:$AP,3,0),$B140&lt;=VLOOKUP($AA140,$AM:$AP,4,0)),"","슬롯타입이상"))</f>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v>
      </c>
      <c r="AK140" t="str">
        <f ca="1">IF(AI140&lt;&gt;1,"",
"{"""&amp;A$1&amp;""":"&amp;A140
&amp;","""&amp;B$1&amp;""":"&amp;B140
&amp;IF(LEN(Z140)=0,"",","""&amp;Z$1&amp;""":"""&amp;Z140&amp;"""")
&amp;IF(LEN(AB140)=0,"",","""&amp;AB$1&amp;""":"""&amp;AB140&amp;"""")
&amp;IF(LEN(AC140)=0,"",","""&amp;AC$1&amp;""":"&amp;AC140)
&amp;IF(LEN(AD140)=0,"",","""&amp;AD$1&amp;""":"""&amp;AD140&amp;"""")
&amp;IF(LEN(AE140)=0,"",","""&amp;AE$1&amp;""":"&amp;AE140)
&amp;IF(LEN(AF140)=0,"",","""&amp;AF$1&amp;""":"&amp;AF140)&amp;"}")</f>
        <v>{"dy":20,"sl":5}</v>
      </c>
    </row>
    <row r="141" spans="1:37">
      <c r="A141">
        <v>20</v>
      </c>
      <c r="B141">
        <v>6</v>
      </c>
      <c r="C141">
        <f t="shared" si="20"/>
        <v>0</v>
      </c>
      <c r="D141">
        <f t="shared" ca="1" si="22"/>
        <v>0.67445018916655708</v>
      </c>
      <c r="E141">
        <f t="shared" ca="1" si="22"/>
        <v>0.64910357113117656</v>
      </c>
      <c r="F141">
        <f t="shared" ca="1" si="21"/>
        <v>0.2006706326434351</v>
      </c>
      <c r="G141">
        <f t="shared" ca="1" si="19"/>
        <v>0.84519733701502253</v>
      </c>
      <c r="H141">
        <f t="shared" ca="1" si="19"/>
        <v>7.8274573525743518E-2</v>
      </c>
      <c r="I141">
        <f t="shared" ca="1" si="19"/>
        <v>0.35037593011017398</v>
      </c>
      <c r="L141" t="str">
        <f ca="1">IF(LEN(J141)&lt;&gt;0,J141,VLOOKUP(D141+$B141,$BG:$BH,MATCH($BH$1,$BG$1:$BH$1,0),1))</f>
        <v>삭제</v>
      </c>
      <c r="M141" t="str">
        <f ca="1">IF(LEN(K141)&lt;&gt;0,
  IF(LEN($J141)=0,"두 칸 모두 입력",
  IF($J141="지정 장비",K141,INDEX($BR:$BR,MATCH(K141,$BS:$BS,0)))),
IF($L141="삭제","삭제",
IF($L141="지정 장비",VLOOKUP($E141,$BL:$BM,MATCH($BM$1,$BL$1:$BM$1,0),1),
IF(OR($L141="캐릭터 상자 일반등급",$L141="캐릭터 상자 영웅등급"),"삭제",
IF(OR($L141="지정 캐릭터",$L141="지정 캐릭터 PP",$L141="지정 캐릭터 LBP1",$L141="지정 캐릭터 LBP2",$L141="지정 캐릭터 LBP3"),
  IF(AND(OR($B141=7,$B141=8),$L141=OFFSET($L141,-1,0)),OFFSET(M141,-1,0),VLOOKUP($E141,$BQ:$BR,MATCH($BR$1,$BQ$1:$BR$1,0),1)),
IF(OR($L141="안 지정 캐릭터 영웅등급",$L141="안 지정 캐릭터 PP 일반등급",$L141="안 지정 캐릭터 PP 영웅등급"),
  IF(AND(OR($B141=7,$B141=8),$L141=OFFSET($L141,-1,0)),OFFSET(M141,-1,0),INT($E141*100000)),
"그외없음"))))))</f>
        <v>삭제</v>
      </c>
      <c r="N141" t="str">
        <f ca="1">IF($L141="삭제","삭제",
IF(OR($L141="지정 장비",$L141="캐릭터 상자 일반등급",$L141="캐릭터 상자 영웅등급",$L141="지정 캐릭터",$L141="지정 캐릭터 LBP1",$L141="지정 캐릭터 LBP2",$L141="지정 캐릭터 LBP3",$L141="안 지정 캐릭터 영웅등급"),1,
IF($L141="지정 캐릭터 PP",
  IF(AND(OR($B141=7,$B141=8),$L141=OFFSET($L141,-1,0)),OFFSET(N141,-1,0),
    VLOOKUP($L141,$AM:$AY,MATCH($AU$1,$AM$1:$AY$1,0),0)+INT($E141*(VLOOKUP($L141,$AM:$AY,MATCH($AV$1,$AM$1:$AY$1,0),0)-VLOOKUP($L141,$AM:$AY,MATCH($AU$1,$AM$1:$AY$1,0),0)))),
IF(OR($L141="안 지정 캐릭터 PP 일반등급",$L141="안 지정 캐릭터 PP 영웅등급"),
  IF(AND(OR($B141=7,$B141=8),$L141=OFFSET($L141,-1,0)),OFFSET(N141,-1,0),
    VLOOKUP($L141,$AM:$AY,MATCH($AU$1,$AM$1:$AY$1,0),0)+INT($E141*(VLOOKUP($L141,$AM:$AY,MATCH($AV$1,$AM$1:$AY$1,0),0)-VLOOKUP($L141,$AM:$AY,MATCH($AU$1,$AM$1:$AY$1,0),0)))),
"그외없음"))))</f>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
IF($L141="안 지정 캐릭터 영웅등급",
  IF(AND(OR($B141=7,$B141=8),$L141=OFFSET($L141,-1,0)),OFFSET(P141,-1,0),
    VLOOKUP($L141,$AM:$AZ,MATCH($AY$1,$AM$1:$AZ$1,0),0)+INT($H141*(VLOOKUP($L141,$AM:$AZ,MATCH($AZ$1,$AM$1:$AZ$1,0),0)-VLOOKUP($L141,$AM:$AZ,MATCH($AY$1,$AM$1:$AZ$1,0),0)))),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
    ROUNDDOWN(VLOOKUP($M141,[1]EquipTable!$1:$1048576,MATCH("표준 GO pr Min",[1]EquipTable!$1:$1,0),0)+INT($I141*(VLOOKUP($M141,[1]EquipTable!$1:$1048576,MATCH("표준 GO pr Max",[1]EquipTable!$1:$1,0),0)-VLOOKUP($M141,[1]EquipTable!$1:$1048576,MATCH("표준 GO pr Min",[1]EquipTable!$1:$1,0),0))),-2)),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
IF($L141="안 지정 캐릭터 영웅등급",
  IF(AND(OR($B141=7,$B141=8),$L141=OFFSET($L141,-1,0)),OFFSET(Q141,-1,0),
    VLOOKUP($L141,$AM:$AZ,MATCH($AW$1,$AM$1:$AZ$1,0),0)+INT($I141*(VLOOKUP($L141,$AM:$AZ,MATCH($AX$1,$AM$1:$AZ$1,0),0)-VLOOKUP($L141,$AM:$AZ,MATCH($AW$1,$AM$1:$AZ$1,0),0)))),
IF($L141="지정 캐릭터 PP",
  IF(AND(OR($B141=7,$B141=8),$L141=OFFSET($L141,-1,0)),OFFSET(Q141,-1,0),
    INT($N141*(VLOOKUP($L141,$AM:$AZ,MATCH($AX$1,$AM$1:$AZ$1,0),0)+$I141*(VLOOKUP($L141,$AM:$AZ,MATCH($AY$1,$AM$1:$AZ$1,0),0)-VLOOKUP($L141,$AM:$AZ,MATCH($AX$1,$AM$1:$AZ$1,0),0))))),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23"/>
        <v>0</v>
      </c>
      <c r="Z141" t="str">
        <f ca="1">IF(ISBLANK(AA141),"",
VLOOKUP(AA141,OFFSET(INDIRECT("$A:$B"),0,MATCH(AA$1&amp;"_Verify",INDIRECT("$1:$1"),0)-1),2,0)
)</f>
        <v/>
      </c>
      <c r="AG141" t="str">
        <f>IF(ISBLANK($AA141),"",
IF(AND($B141&gt;=VLOOKUP($AA141,$AM:$AP,3,0),$B141&lt;=VLOOKUP($AA141,$AM:$AP,4,0)),"","슬롯타입이상"))</f>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v>
      </c>
      <c r="AK141" t="str">
        <f ca="1">IF(AI141&lt;&gt;1,"",
"{"""&amp;A$1&amp;""":"&amp;A141
&amp;","""&amp;B$1&amp;""":"&amp;B141
&amp;IF(LEN(Z141)=0,"",","""&amp;Z$1&amp;""":"""&amp;Z141&amp;"""")
&amp;IF(LEN(AB141)=0,"",","""&amp;AB$1&amp;""":"""&amp;AB141&amp;"""")
&amp;IF(LEN(AC141)=0,"",","""&amp;AC$1&amp;""":"&amp;AC141)
&amp;IF(LEN(AD141)=0,"",","""&amp;AD$1&amp;""":"""&amp;AD141&amp;"""")
&amp;IF(LEN(AE141)=0,"",","""&amp;AE$1&amp;""":"&amp;AE141)
&amp;IF(LEN(AF141)=0,"",","""&amp;AF$1&amp;""":"&amp;AF141)&amp;"}")</f>
        <v>{"dy":20,"sl":6}</v>
      </c>
    </row>
    <row r="142" spans="1:37">
      <c r="A142">
        <v>21</v>
      </c>
      <c r="B142">
        <v>0</v>
      </c>
      <c r="C142">
        <f t="shared" si="20"/>
        <v>0</v>
      </c>
      <c r="D142">
        <f t="shared" ca="1" si="22"/>
        <v>0.82128153343319776</v>
      </c>
      <c r="E142">
        <f t="shared" ca="1" si="22"/>
        <v>0.34235738849059694</v>
      </c>
      <c r="F142">
        <f t="shared" ca="1" si="21"/>
        <v>0.25494123096590937</v>
      </c>
      <c r="G142">
        <f t="shared" ca="1" si="19"/>
        <v>0.43161721812214637</v>
      </c>
      <c r="H142">
        <f t="shared" ca="1" si="19"/>
        <v>0.57365083786981219</v>
      </c>
      <c r="I142">
        <f t="shared" ca="1" si="19"/>
        <v>0.38259562690837423</v>
      </c>
      <c r="L142" t="str">
        <f ca="1">IF(LEN(J142)&lt;&gt;0,J142,VLOOKUP(D142+$B142,$BG:$BH,MATCH($BH$1,$BG$1:$BH$1,0),1))</f>
        <v>지정 장비</v>
      </c>
      <c r="M142" t="str">
        <f ca="1">IF(LEN(K142)&lt;&gt;0,
  IF(LEN($J142)=0,"두 칸 모두 입력",
  IF($J142="지정 장비",K142,INDEX($BR:$BR,MATCH(K142,$BS:$BS,0)))),
IF($L142="삭제","삭제",
IF($L142="지정 장비",VLOOKUP($E142,$BL:$BM,MATCH($BM$1,$BL$1:$BM$1,0),1),
IF(OR($L142="캐릭터 상자 일반등급",$L142="캐릭터 상자 영웅등급"),"삭제",
IF(OR($L142="지정 캐릭터",$L142="지정 캐릭터 PP",$L142="지정 캐릭터 LBP1",$L142="지정 캐릭터 LBP2",$L142="지정 캐릭터 LBP3"),
  IF(AND(OR($B142=7,$B142=8),$L142=OFFSET($L142,-1,0)),OFFSET(M142,-1,0),VLOOKUP($E142,$BQ:$BR,MATCH($BR$1,$BQ$1:$BR$1,0),1)),
IF(OR($L142="안 지정 캐릭터 영웅등급",$L142="안 지정 캐릭터 PP 일반등급",$L142="안 지정 캐릭터 PP 영웅등급"),
  IF(AND(OR($B142=7,$B142=8),$L142=OFFSET($L142,-1,0)),OFFSET(M142,-1,0),INT($E142*100000)),
"그외없음"))))))</f>
        <v>Equip3001</v>
      </c>
      <c r="N142">
        <f ca="1">IF($L142="삭제","삭제",
IF(OR($L142="지정 장비",$L142="캐릭터 상자 일반등급",$L142="캐릭터 상자 영웅등급",$L142="지정 캐릭터",$L142="지정 캐릭터 LBP1",$L142="지정 캐릭터 LBP2",$L142="지정 캐릭터 LBP3",$L142="안 지정 캐릭터 영웅등급"),1,
IF($L142="지정 캐릭터 PP",
  IF(AND(OR($B142=7,$B142=8),$L142=OFFSET($L142,-1,0)),OFFSET(N142,-1,0),
    VLOOKUP($L142,$AM:$AY,MATCH($AU$1,$AM$1:$AY$1,0),0)+INT($E142*(VLOOKUP($L142,$AM:$AY,MATCH($AV$1,$AM$1:$AY$1,0),0)-VLOOKUP($L142,$AM:$AY,MATCH($AU$1,$AM$1:$AY$1,0),0)))),
IF(OR($L142="안 지정 캐릭터 PP 일반등급",$L142="안 지정 캐릭터 PP 영웅등급"),
  IF(AND(OR($B142=7,$B142=8),$L142=OFFSET($L142,-1,0)),OFFSET(N142,-1,0),
    VLOOKUP($L142,$AM:$AY,MATCH($AU$1,$AM$1:$AY$1,0),0)+INT($E142*(VLOOKUP($L142,$AM:$AY,MATCH($AV$1,$AM$1:$AY$1,0),0)-VLOOKUP($L142,$AM:$AY,MATCH($AU$1,$AM$1:$AY$1,0),0)))),
"그외없음"))))</f>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
IF($L142="안 지정 캐릭터 영웅등급",
  IF(AND(OR($B142=7,$B142=8),$L142=OFFSET($L142,-1,0)),OFFSET(P142,-1,0),
    VLOOKUP($L142,$AM:$AZ,MATCH($AY$1,$AM$1:$AZ$1,0),0)+INT($H142*(VLOOKUP($L142,$AM:$AZ,MATCH($AZ$1,$AM$1:$AZ$1,0),0)-VLOOKUP($L142,$AM:$AZ,MATCH($AY$1,$AM$1:$AZ$1,0),0)))),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
    ROUNDDOWN(VLOOKUP($M142,[1]EquipTable!$1:$1048576,MATCH("표준 GO pr Min",[1]EquipTable!$1:$1,0),0)+INT($I142*(VLOOKUP($M142,[1]EquipTable!$1:$1048576,MATCH("표준 GO pr Max",[1]EquipTable!$1:$1,0),0)-VLOOKUP($M142,[1]EquipTable!$1:$1048576,MATCH("표준 GO pr Min",[1]EquipTable!$1:$1,0),0))),-2)),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
IF($L142="안 지정 캐릭터 영웅등급",
  IF(AND(OR($B142=7,$B142=8),$L142=OFFSET($L142,-1,0)),OFFSET(Q142,-1,0),
    VLOOKUP($L142,$AM:$AZ,MATCH($AW$1,$AM$1:$AZ$1,0),0)+INT($I142*(VLOOKUP($L142,$AM:$AZ,MATCH($AX$1,$AM$1:$AZ$1,0),0)-VLOOKUP($L142,$AM:$AZ,MATCH($AW$1,$AM$1:$AZ$1,0),0)))),
IF($L142="지정 캐릭터 PP",
  IF(AND(OR($B142=7,$B142=8),$L142=OFFSET($L142,-1,0)),OFFSET(Q142,-1,0),
    INT($N142*(VLOOKUP($L142,$AM:$AZ,MATCH($AX$1,$AM$1:$AZ$1,0),0)+$I142*(VLOOKUP($L142,$AM:$AZ,MATCH($AY$1,$AM$1:$AZ$1,0),0)-VLOOKUP($L142,$AM:$AZ,MATCH($AX$1,$AM$1:$AZ$1,0),0))))),
IF(OR($L142="안 지정 캐릭터 PP 일반등급",$L142="안 지정 캐릭터 PP 영웅등급"),
  IF(AND(OR($B142=7,$B142=8),$L142=OFFSET($L142,-1,0)),OFFSET(Q142,-1,0),
    $N142*VLOOKUP($L142,$AM:$AZ,MATCH($AW$1,$AM$1:$AZ$1,0),0)),
"그외없음")))))))</f>
        <v>4200</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23"/>
        <v>0</v>
      </c>
      <c r="T142" t="s">
        <v>93</v>
      </c>
      <c r="U142" t="s">
        <v>223</v>
      </c>
      <c r="V142">
        <v>1</v>
      </c>
      <c r="W142" t="s">
        <v>149</v>
      </c>
      <c r="Y142">
        <v>17</v>
      </c>
      <c r="Z142" t="str">
        <f ca="1">IF(ISBLANK(AA142),"",
VLOOKUP(AA142,OFFSET(INDIRECT("$A:$B"),0,MATCH(AA$1&amp;"_Verify",INDIRECT("$1:$1"),0)-1),2,0)
)</f>
        <v>fe</v>
      </c>
      <c r="AA142" t="s">
        <v>93</v>
      </c>
      <c r="AB142" t="s">
        <v>223</v>
      </c>
      <c r="AC142">
        <v>1</v>
      </c>
      <c r="AD142" t="s">
        <v>149</v>
      </c>
      <c r="AF142">
        <v>17</v>
      </c>
      <c r="AG142" t="str">
        <f>IF(ISBLANK($AA142),"",
IF(AND($B142&gt;=VLOOKUP($AA142,$AM:$AP,3,0),$B142&lt;=VLOOKUP($AA142,$AM:$AP,4,0)),"","슬롯타입이상"))</f>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위장용 세검</v>
      </c>
      <c r="AI142">
        <v>1</v>
      </c>
      <c r="AJ14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v>
      </c>
      <c r="AK142" t="str">
        <f ca="1">IF(AI142&lt;&gt;1,"",
"{"""&amp;A$1&amp;""":"&amp;A142
&amp;","""&amp;B$1&amp;""":"&amp;B142
&amp;IF(LEN(Z142)=0,"",","""&amp;Z$1&amp;""":"""&amp;Z142&amp;"""")
&amp;IF(LEN(AB142)=0,"",","""&amp;AB$1&amp;""":"""&amp;AB142&amp;"""")
&amp;IF(LEN(AC142)=0,"",","""&amp;AC$1&amp;""":"&amp;AC142)
&amp;IF(LEN(AD142)=0,"",","""&amp;AD$1&amp;""":"""&amp;AD142&amp;"""")
&amp;IF(LEN(AE142)=0,"",","""&amp;AE$1&amp;""":"&amp;AE142)
&amp;IF(LEN(AF142)=0,"",","""&amp;AF$1&amp;""":"&amp;AF142)&amp;"}")</f>
        <v>{"dy":21,"sl":0,"tp":"fe","vl":"Equip1301","cn":1,"pt":"DI","pr":17}</v>
      </c>
    </row>
    <row r="143" spans="1:37">
      <c r="A143">
        <v>21</v>
      </c>
      <c r="B143">
        <v>1</v>
      </c>
      <c r="C143">
        <f t="shared" si="20"/>
        <v>0</v>
      </c>
      <c r="D143">
        <f t="shared" ca="1" si="22"/>
        <v>0.67165806749180113</v>
      </c>
      <c r="E143">
        <f t="shared" ca="1" si="22"/>
        <v>0.86752558145441161</v>
      </c>
      <c r="F143">
        <f t="shared" ca="1" si="21"/>
        <v>0.77124229636527541</v>
      </c>
      <c r="G143">
        <f t="shared" ca="1" si="19"/>
        <v>0.72191585083751164</v>
      </c>
      <c r="H143">
        <f t="shared" ca="1" si="19"/>
        <v>4.8872238674762203E-2</v>
      </c>
      <c r="I143">
        <f t="shared" ca="1" si="19"/>
        <v>0.50854721818861759</v>
      </c>
      <c r="L143" t="str">
        <f ca="1">IF(LEN(J143)&lt;&gt;0,J143,VLOOKUP(D143+$B143,$BG:$BH,MATCH($BH$1,$BG$1:$BH$1,0),1))</f>
        <v>지정 장비</v>
      </c>
      <c r="M143" t="str">
        <f ca="1">IF(LEN(K143)&lt;&gt;0,
  IF(LEN($J143)=0,"두 칸 모두 입력",
  IF($J143="지정 장비",K143,INDEX($BR:$BR,MATCH(K143,$BS:$BS,0)))),
IF($L143="삭제","삭제",
IF($L143="지정 장비",VLOOKUP($E143,$BL:$BM,MATCH($BM$1,$BL$1:$BM$1,0),1),
IF(OR($L143="캐릭터 상자 일반등급",$L143="캐릭터 상자 영웅등급"),"삭제",
IF(OR($L143="지정 캐릭터",$L143="지정 캐릭터 PP",$L143="지정 캐릭터 LBP1",$L143="지정 캐릭터 LBP2",$L143="지정 캐릭터 LBP3"),
  IF(AND(OR($B143=7,$B143=8),$L143=OFFSET($L143,-1,0)),OFFSET(M143,-1,0),VLOOKUP($E143,$BQ:$BR,MATCH($BR$1,$BQ$1:$BR$1,0),1)),
IF(OR($L143="안 지정 캐릭터 영웅등급",$L143="안 지정 캐릭터 PP 일반등급",$L143="안 지정 캐릭터 PP 영웅등급"),
  IF(AND(OR($B143=7,$B143=8),$L143=OFFSET($L143,-1,0)),OFFSET(M143,-1,0),INT($E143*100000)),
"그외없음"))))))</f>
        <v>Equip7301</v>
      </c>
      <c r="N143">
        <f ca="1">IF($L143="삭제","삭제",
IF(OR($L143="지정 장비",$L143="캐릭터 상자 일반등급",$L143="캐릭터 상자 영웅등급",$L143="지정 캐릭터",$L143="지정 캐릭터 LBP1",$L143="지정 캐릭터 LBP2",$L143="지정 캐릭터 LBP3",$L143="안 지정 캐릭터 영웅등급"),1,
IF($L143="지정 캐릭터 PP",
  IF(AND(OR($B143=7,$B143=8),$L143=OFFSET($L143,-1,0)),OFFSET(N143,-1,0),
    VLOOKUP($L143,$AM:$AY,MATCH($AU$1,$AM$1:$AY$1,0),0)+INT($E143*(VLOOKUP($L143,$AM:$AY,MATCH($AV$1,$AM$1:$AY$1,0),0)-VLOOKUP($L143,$AM:$AY,MATCH($AU$1,$AM$1:$AY$1,0),0)))),
IF(OR($L143="안 지정 캐릭터 PP 일반등급",$L143="안 지정 캐릭터 PP 영웅등급"),
  IF(AND(OR($B143=7,$B143=8),$L143=OFFSET($L143,-1,0)),OFFSET(N143,-1,0),
    VLOOKUP($L143,$AM:$AY,MATCH($AU$1,$AM$1:$AY$1,0),0)+INT($E143*(VLOOKUP($L143,$AM:$AY,MATCH($AV$1,$AM$1:$AY$1,0),0)-VLOOKUP($L143,$AM:$AY,MATCH($AU$1,$AM$1:$AY$1,0),0)))),
"그외없음"))))</f>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
IF($L143="안 지정 캐릭터 영웅등급",
  IF(AND(OR($B143=7,$B143=8),$L143=OFFSET($L143,-1,0)),OFFSET(P143,-1,0),
    VLOOKUP($L143,$AM:$AZ,MATCH($AY$1,$AM$1:$AZ$1,0),0)+INT($H143*(VLOOKUP($L143,$AM:$AZ,MATCH($AZ$1,$AM$1:$AZ$1,0),0)-VLOOKUP($L143,$AM:$AZ,MATCH($AY$1,$AM$1:$AZ$1,0),0)))),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
    ROUNDDOWN(VLOOKUP($M143,[1]EquipTable!$1:$1048576,MATCH("표준 GO pr Min",[1]EquipTable!$1:$1,0),0)+INT($I143*(VLOOKUP($M143,[1]EquipTable!$1:$1048576,MATCH("표준 GO pr Max",[1]EquipTable!$1:$1,0),0)-VLOOKUP($M143,[1]EquipTable!$1:$1048576,MATCH("표준 GO pr Min",[1]EquipTable!$1:$1,0),0))),-2)),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
IF($L143="안 지정 캐릭터 영웅등급",
  IF(AND(OR($B143=7,$B143=8),$L143=OFFSET($L143,-1,0)),OFFSET(Q143,-1,0),
    VLOOKUP($L143,$AM:$AZ,MATCH($AW$1,$AM$1:$AZ$1,0),0)+INT($I143*(VLOOKUP($L143,$AM:$AZ,MATCH($AX$1,$AM$1:$AZ$1,0),0)-VLOOKUP($L143,$AM:$AZ,MATCH($AW$1,$AM$1:$AZ$1,0),0)))),
IF($L143="지정 캐릭터 PP",
  IF(AND(OR($B143=7,$B143=8),$L143=OFFSET($L143,-1,0)),OFFSET(Q143,-1,0),
    INT($N143*(VLOOKUP($L143,$AM:$AZ,MATCH($AX$1,$AM$1:$AZ$1,0),0)+$I143*(VLOOKUP($L143,$AM:$AZ,MATCH($AY$1,$AM$1:$AZ$1,0),0)-VLOOKUP($L143,$AM:$AZ,MATCH($AX$1,$AM$1:$AZ$1,0),0))))),
IF(OR($L143="안 지정 캐릭터 PP 일반등급",$L143="안 지정 캐릭터 PP 영웅등급"),
  IF(AND(OR($B143=7,$B143=8),$L143=OFFSET($L143,-1,0)),OFFSET(Q143,-1,0),
    $N143*VLOOKUP($L143,$AM:$AZ,MATCH($AW$1,$AM$1:$AZ$1,0),0)),
"그외없음")))))))</f>
        <v>16</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23"/>
        <v>0</v>
      </c>
      <c r="T143" t="s">
        <v>93</v>
      </c>
      <c r="U143" t="s">
        <v>125</v>
      </c>
      <c r="V143">
        <v>1</v>
      </c>
      <c r="W143" t="s">
        <v>149</v>
      </c>
      <c r="Y143">
        <v>5</v>
      </c>
      <c r="Z143" t="str">
        <f ca="1">IF(ISBLANK(AA143),"",
VLOOKUP(AA143,OFFSET(INDIRECT("$A:$B"),0,MATCH(AA$1&amp;"_Verify",INDIRECT("$1:$1"),0)-1),2,0)
)</f>
        <v>fe</v>
      </c>
      <c r="AA143" t="s">
        <v>93</v>
      </c>
      <c r="AB143" t="s">
        <v>125</v>
      </c>
      <c r="AC143">
        <v>1</v>
      </c>
      <c r="AD143" t="s">
        <v>149</v>
      </c>
      <c r="AF143">
        <v>5</v>
      </c>
      <c r="AG143" t="str">
        <f>IF(ISBLANK($AA143),"",
IF(AND($B143&gt;=VLOOKUP($AA143,$AM:$AP,3,0),$B143&lt;=VLOOKUP($AA143,$AM:$AP,4,0)),"","슬롯타입이상"))</f>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빛을 가둔 수정 지팡이</v>
      </c>
      <c r="AI143">
        <v>1</v>
      </c>
      <c r="AJ14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v>
      </c>
      <c r="AK143" t="str">
        <f ca="1">IF(AI143&lt;&gt;1,"",
"{"""&amp;A$1&amp;""":"&amp;A143
&amp;","""&amp;B$1&amp;""":"&amp;B143
&amp;IF(LEN(Z143)=0,"",","""&amp;Z$1&amp;""":"""&amp;Z143&amp;"""")
&amp;IF(LEN(AB143)=0,"",","""&amp;AB$1&amp;""":"""&amp;AB143&amp;"""")
&amp;IF(LEN(AC143)=0,"",","""&amp;AC$1&amp;""":"&amp;AC143)
&amp;IF(LEN(AD143)=0,"",","""&amp;AD$1&amp;""":"""&amp;AD143&amp;"""")
&amp;IF(LEN(AE143)=0,"",","""&amp;AE$1&amp;""":"&amp;AE143)
&amp;IF(LEN(AF143)=0,"",","""&amp;AF$1&amp;""":"&amp;AF143)&amp;"}")</f>
        <v>{"dy":21,"sl":1,"tp":"fe","vl":"Equip3201","cn":1,"pt":"DI","pr":5}</v>
      </c>
    </row>
    <row r="144" spans="1:37">
      <c r="A144">
        <v>21</v>
      </c>
      <c r="B144">
        <v>2</v>
      </c>
      <c r="C144">
        <f t="shared" si="20"/>
        <v>0</v>
      </c>
      <c r="D144">
        <f t="shared" ca="1" si="22"/>
        <v>0.60680205562177481</v>
      </c>
      <c r="E144">
        <f t="shared" ca="1" si="22"/>
        <v>0.19046403930245392</v>
      </c>
      <c r="F144">
        <f t="shared" ca="1" si="21"/>
        <v>0.14736659667205088</v>
      </c>
      <c r="G144">
        <f t="shared" ca="1" si="19"/>
        <v>8.9738871206732629E-3</v>
      </c>
      <c r="H144">
        <f t="shared" ca="1" si="19"/>
        <v>6.8396058145104188E-2</v>
      </c>
      <c r="I144">
        <f t="shared" ca="1" si="19"/>
        <v>0.9492870488363262</v>
      </c>
      <c r="L144" t="str">
        <f ca="1">IF(LEN(J144)&lt;&gt;0,J144,VLOOKUP(D144+$B144,$BG:$BH,MATCH($BH$1,$BG$1:$BH$1,0),1))</f>
        <v>안 지정 캐릭터 PP 영웅등급</v>
      </c>
      <c r="M144">
        <f ca="1">IF(LEN(K144)&lt;&gt;0,
  IF(LEN($J144)=0,"두 칸 모두 입력",
  IF($J144="지정 장비",K144,INDEX($BR:$BR,MATCH(K144,$BS:$BS,0)))),
IF($L144="삭제","삭제",
IF($L144="지정 장비",VLOOKUP($E144,$BL:$BM,MATCH($BM$1,$BL$1:$BM$1,0),1),
IF(OR($L144="캐릭터 상자 일반등급",$L144="캐릭터 상자 영웅등급"),"삭제",
IF(OR($L144="지정 캐릭터",$L144="지정 캐릭터 PP",$L144="지정 캐릭터 LBP1",$L144="지정 캐릭터 LBP2",$L144="지정 캐릭터 LBP3"),
  IF(AND(OR($B144=7,$B144=8),$L144=OFFSET($L144,-1,0)),OFFSET(M144,-1,0),VLOOKUP($E144,$BQ:$BR,MATCH($BR$1,$BQ$1:$BR$1,0),1)),
IF(OR($L144="안 지정 캐릭터 영웅등급",$L144="안 지정 캐릭터 PP 일반등급",$L144="안 지정 캐릭터 PP 영웅등급"),
  IF(AND(OR($B144=7,$B144=8),$L144=OFFSET($L144,-1,0)),OFFSET(M144,-1,0),INT($E144*100000)),
"그외없음"))))))</f>
        <v>19046</v>
      </c>
      <c r="N144">
        <f ca="1">IF($L144="삭제","삭제",
IF(OR($L144="지정 장비",$L144="캐릭터 상자 일반등급",$L144="캐릭터 상자 영웅등급",$L144="지정 캐릭터",$L144="지정 캐릭터 LBP1",$L144="지정 캐릭터 LBP2",$L144="지정 캐릭터 LBP3",$L144="안 지정 캐릭터 영웅등급"),1,
IF($L144="지정 캐릭터 PP",
  IF(AND(OR($B144=7,$B144=8),$L144=OFFSET($L144,-1,0)),OFFSET(N144,-1,0),
    VLOOKUP($L144,$AM:$AY,MATCH($AU$1,$AM$1:$AY$1,0),0)+INT($E144*(VLOOKUP($L144,$AM:$AY,MATCH($AV$1,$AM$1:$AY$1,0),0)-VLOOKUP($L144,$AM:$AY,MATCH($AU$1,$AM$1:$AY$1,0),0)))),
IF(OR($L144="안 지정 캐릭터 PP 일반등급",$L144="안 지정 캐릭터 PP 영웅등급"),
  IF(AND(OR($B144=7,$B144=8),$L144=OFFSET($L144,-1,0)),OFFSET(N144,-1,0),
    VLOOKUP($L144,$AM:$AY,MATCH($AU$1,$AM$1:$AY$1,0),0)+INT($E144*(VLOOKUP($L144,$AM:$AY,MATCH($AV$1,$AM$1:$AY$1,0),0)-VLOOKUP($L144,$AM:$AY,MATCH($AU$1,$AM$1:$AY$1,0),0)))),
"그외없음"))))</f>
        <v>16</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
IF($L144="안 지정 캐릭터 영웅등급",
  IF(AND(OR($B144=7,$B144=8),$L144=OFFSET($L144,-1,0)),OFFSET(P144,-1,0),
    VLOOKUP($L144,$AM:$AZ,MATCH($AY$1,$AM$1:$AZ$1,0),0)+INT($H144*(VLOOKUP($L144,$AM:$AZ,MATCH($AZ$1,$AM$1:$AZ$1,0),0)-VLOOKUP($L144,$AM:$AZ,MATCH($AY$1,$AM$1:$AZ$1,0),0)))),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
    ROUNDDOWN(VLOOKUP($M144,[1]EquipTable!$1:$1048576,MATCH("표준 GO pr Min",[1]EquipTable!$1:$1,0),0)+INT($I144*(VLOOKUP($M144,[1]EquipTable!$1:$1048576,MATCH("표준 GO pr Max",[1]EquipTable!$1:$1,0),0)-VLOOKUP($M144,[1]EquipTable!$1:$1048576,MATCH("표준 GO pr Min",[1]EquipTable!$1:$1,0),0))),-2)),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
IF($L144="안 지정 캐릭터 영웅등급",
  IF(AND(OR($B144=7,$B144=8),$L144=OFFSET($L144,-1,0)),OFFSET(Q144,-1,0),
    VLOOKUP($L144,$AM:$AZ,MATCH($AW$1,$AM$1:$AZ$1,0),0)+INT($I144*(VLOOKUP($L144,$AM:$AZ,MATCH($AX$1,$AM$1:$AZ$1,0),0)-VLOOKUP($L144,$AM:$AZ,MATCH($AW$1,$AM$1:$AZ$1,0),0)))),
IF($L144="지정 캐릭터 PP",
  IF(AND(OR($B144=7,$B144=8),$L144=OFFSET($L144,-1,0)),OFFSET(Q144,-1,0),
    INT($N144*(VLOOKUP($L144,$AM:$AZ,MATCH($AX$1,$AM$1:$AZ$1,0),0)+$I144*(VLOOKUP($L144,$AM:$AZ,MATCH($AY$1,$AM$1:$AZ$1,0),0)-VLOOKUP($L144,$AM:$AZ,MATCH($AX$1,$AM$1:$AZ$1,0),0))))),
IF(OR($L144="안 지정 캐릭터 PP 일반등급",$L144="안 지정 캐릭터 PP 영웅등급"),
  IF(AND(OR($B144=7,$B144=8),$L144=OFFSET($L144,-1,0)),OFFSET(Q144,-1,0),
    $N144*VLOOKUP($L144,$AM:$AZ,MATCH($AW$1,$AM$1:$AZ$1,0),0)),
"그외없음")))))))</f>
        <v>1600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23"/>
        <v>0</v>
      </c>
      <c r="T144" t="s">
        <v>102</v>
      </c>
      <c r="U144">
        <v>98778</v>
      </c>
      <c r="V144">
        <v>24</v>
      </c>
      <c r="W144" t="s">
        <v>145</v>
      </c>
      <c r="Y144">
        <v>2400</v>
      </c>
      <c r="Z144" t="str">
        <f ca="1">IF(ISBLANK(AA144),"",
VLOOKUP(AA144,OFFSET(INDIRECT("$A:$B"),0,MATCH(AA$1&amp;"_Verify",INDIRECT("$1:$1"),0)-1),2,0)
)</f>
        <v>uph</v>
      </c>
      <c r="AA144" t="s">
        <v>102</v>
      </c>
      <c r="AB144">
        <v>98778</v>
      </c>
      <c r="AC144">
        <v>24</v>
      </c>
      <c r="AD144" t="s">
        <v>145</v>
      </c>
      <c r="AF144">
        <v>2400</v>
      </c>
      <c r="AG144" t="str">
        <f>IF(ISBLANK($AA144),"",
IF(AND($B144&gt;=VLOOKUP($AA144,$AM:$AP,3,0),$B144&lt;=VLOOKUP($AA144,$AM:$AP,4,0)),"","슬롯타입이상"))</f>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v>
      </c>
      <c r="AK144" t="str">
        <f ca="1">IF(AI144&lt;&gt;1,"",
"{"""&amp;A$1&amp;""":"&amp;A144
&amp;","""&amp;B$1&amp;""":"&amp;B144
&amp;IF(LEN(Z144)=0,"",","""&amp;Z$1&amp;""":"""&amp;Z144&amp;"""")
&amp;IF(LEN(AB144)=0,"",","""&amp;AB$1&amp;""":"""&amp;AB144&amp;"""")
&amp;IF(LEN(AC144)=0,"",","""&amp;AC$1&amp;""":"&amp;AC144)
&amp;IF(LEN(AD144)=0,"",","""&amp;AD$1&amp;""":"""&amp;AD144&amp;"""")
&amp;IF(LEN(AE144)=0,"",","""&amp;AE$1&amp;""":"&amp;AE144)
&amp;IF(LEN(AF144)=0,"",","""&amp;AF$1&amp;""":"&amp;AF144)&amp;"}")</f>
        <v>{"dy":21,"sl":2,"tp":"uph","vl":"98778","cn":24,"pt":"GO","pr":2400}</v>
      </c>
    </row>
    <row r="145" spans="1:37">
      <c r="A145">
        <v>21</v>
      </c>
      <c r="B145">
        <v>3</v>
      </c>
      <c r="C145">
        <f t="shared" si="20"/>
        <v>0</v>
      </c>
      <c r="D145">
        <f t="shared" ca="1" si="22"/>
        <v>0.16683340488156095</v>
      </c>
      <c r="E145">
        <f t="shared" ca="1" si="22"/>
        <v>0.14567643942834307</v>
      </c>
      <c r="F145">
        <f t="shared" ca="1" si="21"/>
        <v>5.1078450937139253E-2</v>
      </c>
      <c r="G145">
        <f t="shared" ca="1" si="19"/>
        <v>0.30831583355723768</v>
      </c>
      <c r="H145">
        <f t="shared" ca="1" si="19"/>
        <v>0.32666254943391271</v>
      </c>
      <c r="I145">
        <f t="shared" ca="1" si="19"/>
        <v>0.58550752674484818</v>
      </c>
      <c r="L145" t="str">
        <f ca="1">IF(LEN(J145)&lt;&gt;0,J145,VLOOKUP(D145+$B145,$BG:$BH,MATCH($BH$1,$BG$1:$BH$1,0),1))</f>
        <v>안 지정 캐릭터 PP 영웅등급</v>
      </c>
      <c r="M145">
        <f ca="1">IF(LEN(K145)&lt;&gt;0,
  IF(LEN($J145)=0,"두 칸 모두 입력",
  IF($J145="지정 장비",K145,INDEX($BR:$BR,MATCH(K145,$BS:$BS,0)))),
IF($L145="삭제","삭제",
IF($L145="지정 장비",VLOOKUP($E145,$BL:$BM,MATCH($BM$1,$BL$1:$BM$1,0),1),
IF(OR($L145="캐릭터 상자 일반등급",$L145="캐릭터 상자 영웅등급"),"삭제",
IF(OR($L145="지정 캐릭터",$L145="지정 캐릭터 PP",$L145="지정 캐릭터 LBP1",$L145="지정 캐릭터 LBP2",$L145="지정 캐릭터 LBP3"),
  IF(AND(OR($B145=7,$B145=8),$L145=OFFSET($L145,-1,0)),OFFSET(M145,-1,0),VLOOKUP($E145,$BQ:$BR,MATCH($BR$1,$BQ$1:$BR$1,0),1)),
IF(OR($L145="안 지정 캐릭터 영웅등급",$L145="안 지정 캐릭터 PP 일반등급",$L145="안 지정 캐릭터 PP 영웅등급"),
  IF(AND(OR($B145=7,$B145=8),$L145=OFFSET($L145,-1,0)),OFFSET(M145,-1,0),INT($E145*100000)),
"그외없음"))))))</f>
        <v>14567</v>
      </c>
      <c r="N145">
        <f ca="1">IF($L145="삭제","삭제",
IF(OR($L145="지정 장비",$L145="캐릭터 상자 일반등급",$L145="캐릭터 상자 영웅등급",$L145="지정 캐릭터",$L145="지정 캐릭터 LBP1",$L145="지정 캐릭터 LBP2",$L145="지정 캐릭터 LBP3",$L145="안 지정 캐릭터 영웅등급"),1,
IF($L145="지정 캐릭터 PP",
  IF(AND(OR($B145=7,$B145=8),$L145=OFFSET($L145,-1,0)),OFFSET(N145,-1,0),
    VLOOKUP($L145,$AM:$AY,MATCH($AU$1,$AM$1:$AY$1,0),0)+INT($E145*(VLOOKUP($L145,$AM:$AY,MATCH($AV$1,$AM$1:$AY$1,0),0)-VLOOKUP($L145,$AM:$AY,MATCH($AU$1,$AM$1:$AY$1,0),0)))),
IF(OR($L145="안 지정 캐릭터 PP 일반등급",$L145="안 지정 캐릭터 PP 영웅등급"),
  IF(AND(OR($B145=7,$B145=8),$L145=OFFSET($L145,-1,0)),OFFSET(N145,-1,0),
    VLOOKUP($L145,$AM:$AY,MATCH($AU$1,$AM$1:$AY$1,0),0)+INT($E145*(VLOOKUP($L145,$AM:$AY,MATCH($AV$1,$AM$1:$AY$1,0),0)-VLOOKUP($L145,$AM:$AY,MATCH($AU$1,$AM$1:$AY$1,0),0)))),
"그외없음"))))</f>
        <v>16</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
IF($L145="안 지정 캐릭터 영웅등급",
  IF(AND(OR($B145=7,$B145=8),$L145=OFFSET($L145,-1,0)),OFFSET(P145,-1,0),
    VLOOKUP($L145,$AM:$AZ,MATCH($AY$1,$AM$1:$AZ$1,0),0)+INT($H145*(VLOOKUP($L145,$AM:$AZ,MATCH($AZ$1,$AM$1:$AZ$1,0),0)-VLOOKUP($L145,$AM:$AZ,MATCH($AY$1,$AM$1:$AZ$1,0),0)))),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
    ROUNDDOWN(VLOOKUP($M145,[1]EquipTable!$1:$1048576,MATCH("표준 GO pr Min",[1]EquipTable!$1:$1,0),0)+INT($I145*(VLOOKUP($M145,[1]EquipTable!$1:$1048576,MATCH("표준 GO pr Max",[1]EquipTable!$1:$1,0),0)-VLOOKUP($M145,[1]EquipTable!$1:$1048576,MATCH("표준 GO pr Min",[1]EquipTable!$1:$1,0),0))),-2)),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
IF($L145="안 지정 캐릭터 영웅등급",
  IF(AND(OR($B145=7,$B145=8),$L145=OFFSET($L145,-1,0)),OFFSET(Q145,-1,0),
    VLOOKUP($L145,$AM:$AZ,MATCH($AW$1,$AM$1:$AZ$1,0),0)+INT($I145*(VLOOKUP($L145,$AM:$AZ,MATCH($AX$1,$AM$1:$AZ$1,0),0)-VLOOKUP($L145,$AM:$AZ,MATCH($AW$1,$AM$1:$AZ$1,0),0)))),
IF($L145="지정 캐릭터 PP",
  IF(AND(OR($B145=7,$B145=8),$L145=OFFSET($L145,-1,0)),OFFSET(Q145,-1,0),
    INT($N145*(VLOOKUP($L145,$AM:$AZ,MATCH($AX$1,$AM$1:$AZ$1,0),0)+$I145*(VLOOKUP($L145,$AM:$AZ,MATCH($AY$1,$AM$1:$AZ$1,0),0)-VLOOKUP($L145,$AM:$AZ,MATCH($AX$1,$AM$1:$AZ$1,0),0))))),
IF(OR($L145="안 지정 캐릭터 PP 일반등급",$L145="안 지정 캐릭터 PP 영웅등급"),
  IF(AND(OR($B145=7,$B145=8),$L145=OFFSET($L145,-1,0)),OFFSET(Q145,-1,0),
    $N145*VLOOKUP($L145,$AM:$AZ,MATCH($AW$1,$AM$1:$AZ$1,0),0)),
"그외없음")))))))</f>
        <v>1600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23"/>
        <v>0</v>
      </c>
      <c r="T145" t="s">
        <v>103</v>
      </c>
      <c r="U145">
        <v>12247</v>
      </c>
      <c r="V145">
        <v>16</v>
      </c>
      <c r="W145" t="s">
        <v>145</v>
      </c>
      <c r="Y145">
        <v>1600</v>
      </c>
      <c r="Z145" t="str">
        <f ca="1">IF(ISBLANK(AA145),"",
VLOOKUP(AA145,OFFSET(INDIRECT("$A:$B"),0,MATCH(AA$1&amp;"_Verify",INDIRECT("$1:$1"),0)-1),2,0)
)</f>
        <v>upn</v>
      </c>
      <c r="AA145" t="s">
        <v>103</v>
      </c>
      <c r="AB145">
        <v>12247</v>
      </c>
      <c r="AC145">
        <v>16</v>
      </c>
      <c r="AD145" t="s">
        <v>145</v>
      </c>
      <c r="AF145">
        <v>1600</v>
      </c>
      <c r="AG145" t="str">
        <f>IF(ISBLANK($AA145),"",
IF(AND($B145&gt;=VLOOKUP($AA145,$AM:$AP,3,0),$B145&lt;=VLOOKUP($AA145,$AM:$AP,4,0)),"","슬롯타입이상"))</f>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v>
      </c>
      <c r="AK145" t="str">
        <f ca="1">IF(AI145&lt;&gt;1,"",
"{"""&amp;A$1&amp;""":"&amp;A145
&amp;","""&amp;B$1&amp;""":"&amp;B145
&amp;IF(LEN(Z145)=0,"",","""&amp;Z$1&amp;""":"""&amp;Z145&amp;"""")
&amp;IF(LEN(AB145)=0,"",","""&amp;AB$1&amp;""":"""&amp;AB145&amp;"""")
&amp;IF(LEN(AC145)=0,"",","""&amp;AC$1&amp;""":"&amp;AC145)
&amp;IF(LEN(AD145)=0,"",","""&amp;AD$1&amp;""":"""&amp;AD145&amp;"""")
&amp;IF(LEN(AE145)=0,"",","""&amp;AE$1&amp;""":"&amp;AE145)
&amp;IF(LEN(AF145)=0,"",","""&amp;AF$1&amp;""":"&amp;AF145)&amp;"}")</f>
        <v>{"dy":21,"sl":3,"tp":"upn","vl":"12247","cn":16,"pt":"GO","pr":1600}</v>
      </c>
    </row>
    <row r="146" spans="1:37">
      <c r="A146">
        <v>21</v>
      </c>
      <c r="B146">
        <v>4</v>
      </c>
      <c r="C146">
        <f t="shared" si="20"/>
        <v>0</v>
      </c>
      <c r="D146">
        <f t="shared" ca="1" si="22"/>
        <v>0.43955698457335435</v>
      </c>
      <c r="E146">
        <f t="shared" ca="1" si="22"/>
        <v>0.46960973064600353</v>
      </c>
      <c r="F146">
        <f t="shared" ca="1" si="21"/>
        <v>0.64662141929928052</v>
      </c>
      <c r="G146">
        <f t="shared" ca="1" si="19"/>
        <v>0.87690156986013157</v>
      </c>
      <c r="H146">
        <f t="shared" ca="1" si="19"/>
        <v>0.25893109321005092</v>
      </c>
      <c r="I146">
        <f t="shared" ca="1" si="19"/>
        <v>0.54754709287355885</v>
      </c>
      <c r="L146" t="str">
        <f ca="1">IF(LEN(J146)&lt;&gt;0,J146,VLOOKUP(D146+$B146,$BG:$BH,MATCH($BH$1,$BG$1:$BH$1,0),1))</f>
        <v>안 지정 캐릭터 PP 일반등급</v>
      </c>
      <c r="M146">
        <f ca="1">IF(LEN(K146)&lt;&gt;0,
  IF(LEN($J146)=0,"두 칸 모두 입력",
  IF($J146="지정 장비",K146,INDEX($BR:$BR,MATCH(K146,$BS:$BS,0)))),
IF($L146="삭제","삭제",
IF($L146="지정 장비",VLOOKUP($E146,$BL:$BM,MATCH($BM$1,$BL$1:$BM$1,0),1),
IF(OR($L146="캐릭터 상자 일반등급",$L146="캐릭터 상자 영웅등급"),"삭제",
IF(OR($L146="지정 캐릭터",$L146="지정 캐릭터 PP",$L146="지정 캐릭터 LBP1",$L146="지정 캐릭터 LBP2",$L146="지정 캐릭터 LBP3"),
  IF(AND(OR($B146=7,$B146=8),$L146=OFFSET($L146,-1,0)),OFFSET(M146,-1,0),VLOOKUP($E146,$BQ:$BR,MATCH($BR$1,$BQ$1:$BR$1,0),1)),
IF(OR($L146="안 지정 캐릭터 영웅등급",$L146="안 지정 캐릭터 PP 일반등급",$L146="안 지정 캐릭터 PP 영웅등급"),
  IF(AND(OR($B146=7,$B146=8),$L146=OFFSET($L146,-1,0)),OFFSET(M146,-1,0),INT($E146*100000)),
"그외없음"))))))</f>
        <v>46960</v>
      </c>
      <c r="N146">
        <f ca="1">IF($L146="삭제","삭제",
IF(OR($L146="지정 장비",$L146="캐릭터 상자 일반등급",$L146="캐릭터 상자 영웅등급",$L146="지정 캐릭터",$L146="지정 캐릭터 LBP1",$L146="지정 캐릭터 LBP2",$L146="지정 캐릭터 LBP3",$L146="안 지정 캐릭터 영웅등급"),1,
IF($L146="지정 캐릭터 PP",
  IF(AND(OR($B146=7,$B146=8),$L146=OFFSET($L146,-1,0)),OFFSET(N146,-1,0),
    VLOOKUP($L146,$AM:$AY,MATCH($AU$1,$AM$1:$AY$1,0),0)+INT($E146*(VLOOKUP($L146,$AM:$AY,MATCH($AV$1,$AM$1:$AY$1,0),0)-VLOOKUP($L146,$AM:$AY,MATCH($AU$1,$AM$1:$AY$1,0),0)))),
IF(OR($L146="안 지정 캐릭터 PP 일반등급",$L146="안 지정 캐릭터 PP 영웅등급"),
  IF(AND(OR($B146=7,$B146=8),$L146=OFFSET($L146,-1,0)),OFFSET(N146,-1,0),
    VLOOKUP($L146,$AM:$AY,MATCH($AU$1,$AM$1:$AY$1,0),0)+INT($E146*(VLOOKUP($L146,$AM:$AY,MATCH($AV$1,$AM$1:$AY$1,0),0)-VLOOKUP($L146,$AM:$AY,MATCH($AU$1,$AM$1:$AY$1,0),0)))),
"그외없음"))))</f>
        <v>19</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
IF($L146="안 지정 캐릭터 영웅등급",
  IF(AND(OR($B146=7,$B146=8),$L146=OFFSET($L146,-1,0)),OFFSET(P146,-1,0),
    VLOOKUP($L146,$AM:$AZ,MATCH($AY$1,$AM$1:$AZ$1,0),0)+INT($H146*(VLOOKUP($L146,$AM:$AZ,MATCH($AZ$1,$AM$1:$AZ$1,0),0)-VLOOKUP($L146,$AM:$AZ,MATCH($AY$1,$AM$1:$AZ$1,0),0)))),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
    ROUNDDOWN(VLOOKUP($M146,[1]EquipTable!$1:$1048576,MATCH("표준 GO pr Min",[1]EquipTable!$1:$1,0),0)+INT($I146*(VLOOKUP($M146,[1]EquipTable!$1:$1048576,MATCH("표준 GO pr Max",[1]EquipTable!$1:$1,0),0)-VLOOKUP($M146,[1]EquipTable!$1:$1048576,MATCH("표준 GO pr Min",[1]EquipTable!$1:$1,0),0))),-2)),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
IF($L146="안 지정 캐릭터 영웅등급",
  IF(AND(OR($B146=7,$B146=8),$L146=OFFSET($L146,-1,0)),OFFSET(Q146,-1,0),
    VLOOKUP($L146,$AM:$AZ,MATCH($AW$1,$AM$1:$AZ$1,0),0)+INT($I146*(VLOOKUP($L146,$AM:$AZ,MATCH($AX$1,$AM$1:$AZ$1,0),0)-VLOOKUP($L146,$AM:$AZ,MATCH($AW$1,$AM$1:$AZ$1,0),0)))),
IF($L146="지정 캐릭터 PP",
  IF(AND(OR($B146=7,$B146=8),$L146=OFFSET($L146,-1,0)),OFFSET(Q146,-1,0),
    INT($N146*(VLOOKUP($L146,$AM:$AZ,MATCH($AX$1,$AM$1:$AZ$1,0),0)+$I146*(VLOOKUP($L146,$AM:$AZ,MATCH($AY$1,$AM$1:$AZ$1,0),0)-VLOOKUP($L146,$AM:$AZ,MATCH($AX$1,$AM$1:$AZ$1,0),0))))),
IF(OR($L146="안 지정 캐릭터 PP 일반등급",$L146="안 지정 캐릭터 PP 영웅등급"),
  IF(AND(OR($B146=7,$B146=8),$L146=OFFSET($L146,-1,0)),OFFSET(Q146,-1,0),
    $N146*VLOOKUP($L146,$AM:$AZ,MATCH($AW$1,$AM$1:$AZ$1,0),0)),
"그외없음")))))))</f>
        <v>1900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23"/>
        <v>0</v>
      </c>
      <c r="T146" t="s">
        <v>103</v>
      </c>
      <c r="U146">
        <v>31324</v>
      </c>
      <c r="V146">
        <v>18</v>
      </c>
      <c r="W146" t="s">
        <v>145</v>
      </c>
      <c r="Y146">
        <v>1800</v>
      </c>
      <c r="Z146" t="str">
        <f ca="1">IF(ISBLANK(AA146),"",
VLOOKUP(AA146,OFFSET(INDIRECT("$A:$B"),0,MATCH(AA$1&amp;"_Verify",INDIRECT("$1:$1"),0)-1),2,0)
)</f>
        <v>upn</v>
      </c>
      <c r="AA146" t="s">
        <v>103</v>
      </c>
      <c r="AB146">
        <v>31324</v>
      </c>
      <c r="AC146">
        <v>18</v>
      </c>
      <c r="AD146" t="s">
        <v>145</v>
      </c>
      <c r="AF146">
        <v>1800</v>
      </c>
      <c r="AG146" t="str">
        <f>IF(ISBLANK($AA146),"",
IF(AND($B146&gt;=VLOOKUP($AA146,$AM:$AP,3,0),$B146&lt;=VLOOKUP($AA146,$AM:$AP,4,0)),"","슬롯타입이상"))</f>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v>
      </c>
      <c r="AK146" t="str">
        <f ca="1">IF(AI146&lt;&gt;1,"",
"{"""&amp;A$1&amp;""":"&amp;A146
&amp;","""&amp;B$1&amp;""":"&amp;B146
&amp;IF(LEN(Z146)=0,"",","""&amp;Z$1&amp;""":"""&amp;Z146&amp;"""")
&amp;IF(LEN(AB146)=0,"",","""&amp;AB$1&amp;""":"""&amp;AB146&amp;"""")
&amp;IF(LEN(AC146)=0,"",","""&amp;AC$1&amp;""":"&amp;AC146)
&amp;IF(LEN(AD146)=0,"",","""&amp;AD$1&amp;""":"""&amp;AD146&amp;"""")
&amp;IF(LEN(AE146)=0,"",","""&amp;AE$1&amp;""":"&amp;AE146)
&amp;IF(LEN(AF146)=0,"",","""&amp;AF$1&amp;""":"&amp;AF146)&amp;"}")</f>
        <v>{"dy":21,"sl":4,"tp":"upn","vl":"31324","cn":18,"pt":"GO","pr":1800}</v>
      </c>
    </row>
    <row r="147" spans="1:37">
      <c r="A147">
        <v>21</v>
      </c>
      <c r="B147">
        <v>5</v>
      </c>
      <c r="C147">
        <f t="shared" si="20"/>
        <v>0</v>
      </c>
      <c r="D147">
        <f t="shared" ca="1" si="22"/>
        <v>0.25693624564652817</v>
      </c>
      <c r="E147">
        <f t="shared" ca="1" si="22"/>
        <v>0.80967532077040671</v>
      </c>
      <c r="F147">
        <f t="shared" ca="1" si="21"/>
        <v>0.7735950252400402</v>
      </c>
      <c r="G147">
        <f t="shared" ca="1" si="19"/>
        <v>0.90748139146972351</v>
      </c>
      <c r="H147">
        <f t="shared" ca="1" si="19"/>
        <v>0.77324481535929623</v>
      </c>
      <c r="I147">
        <f t="shared" ca="1" si="19"/>
        <v>0.26571697902300084</v>
      </c>
      <c r="L147" t="str">
        <f ca="1">IF(LEN(J147)&lt;&gt;0,J147,VLOOKUP(D147+$B147,$BG:$BH,MATCH($BH$1,$BG$1:$BH$1,0),1))</f>
        <v>삭제</v>
      </c>
      <c r="M147" t="str">
        <f ca="1">IF(LEN(K147)&lt;&gt;0,
  IF(LEN($J147)=0,"두 칸 모두 입력",
  IF($J147="지정 장비",K147,INDEX($BR:$BR,MATCH(K147,$BS:$BS,0)))),
IF($L147="삭제","삭제",
IF($L147="지정 장비",VLOOKUP($E147,$BL:$BM,MATCH($BM$1,$BL$1:$BM$1,0),1),
IF(OR($L147="캐릭터 상자 일반등급",$L147="캐릭터 상자 영웅등급"),"삭제",
IF(OR($L147="지정 캐릭터",$L147="지정 캐릭터 PP",$L147="지정 캐릭터 LBP1",$L147="지정 캐릭터 LBP2",$L147="지정 캐릭터 LBP3"),
  IF(AND(OR($B147=7,$B147=8),$L147=OFFSET($L147,-1,0)),OFFSET(M147,-1,0),VLOOKUP($E147,$BQ:$BR,MATCH($BR$1,$BQ$1:$BR$1,0),1)),
IF(OR($L147="안 지정 캐릭터 영웅등급",$L147="안 지정 캐릭터 PP 일반등급",$L147="안 지정 캐릭터 PP 영웅등급"),
  IF(AND(OR($B147=7,$B147=8),$L147=OFFSET($L147,-1,0)),OFFSET(M147,-1,0),INT($E147*100000)),
"그외없음"))))))</f>
        <v>삭제</v>
      </c>
      <c r="N147" t="str">
        <f ca="1">IF($L147="삭제","삭제",
IF(OR($L147="지정 장비",$L147="캐릭터 상자 일반등급",$L147="캐릭터 상자 영웅등급",$L147="지정 캐릭터",$L147="지정 캐릭터 LBP1",$L147="지정 캐릭터 LBP2",$L147="지정 캐릭터 LBP3",$L147="안 지정 캐릭터 영웅등급"),1,
IF($L147="지정 캐릭터 PP",
  IF(AND(OR($B147=7,$B147=8),$L147=OFFSET($L147,-1,0)),OFFSET(N147,-1,0),
    VLOOKUP($L147,$AM:$AY,MATCH($AU$1,$AM$1:$AY$1,0),0)+INT($E147*(VLOOKUP($L147,$AM:$AY,MATCH($AV$1,$AM$1:$AY$1,0),0)-VLOOKUP($L147,$AM:$AY,MATCH($AU$1,$AM$1:$AY$1,0),0)))),
IF(OR($L147="안 지정 캐릭터 PP 일반등급",$L147="안 지정 캐릭터 PP 영웅등급"),
  IF(AND(OR($B147=7,$B147=8),$L147=OFFSET($L147,-1,0)),OFFSET(N147,-1,0),
    VLOOKUP($L147,$AM:$AY,MATCH($AU$1,$AM$1:$AY$1,0),0)+INT($E147*(VLOOKUP($L147,$AM:$AY,MATCH($AV$1,$AM$1:$AY$1,0),0)-VLOOKUP($L147,$AM:$AY,MATCH($AU$1,$AM$1:$AY$1,0),0)))),
"그외없음"))))</f>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
IF($L147="안 지정 캐릭터 영웅등급",
  IF(AND(OR($B147=7,$B147=8),$L147=OFFSET($L147,-1,0)),OFFSET(P147,-1,0),
    VLOOKUP($L147,$AM:$AZ,MATCH($AY$1,$AM$1:$AZ$1,0),0)+INT($H147*(VLOOKUP($L147,$AM:$AZ,MATCH($AZ$1,$AM$1:$AZ$1,0),0)-VLOOKUP($L147,$AM:$AZ,MATCH($AY$1,$AM$1:$AZ$1,0),0)))),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
    ROUNDDOWN(VLOOKUP($M147,[1]EquipTable!$1:$1048576,MATCH("표준 GO pr Min",[1]EquipTable!$1:$1,0),0)+INT($I147*(VLOOKUP($M147,[1]EquipTable!$1:$1048576,MATCH("표준 GO pr Max",[1]EquipTable!$1:$1,0),0)-VLOOKUP($M147,[1]EquipTable!$1:$1048576,MATCH("표준 GO pr Min",[1]EquipTable!$1:$1,0),0))),-2)),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
IF($L147="안 지정 캐릭터 영웅등급",
  IF(AND(OR($B147=7,$B147=8),$L147=OFFSET($L147,-1,0)),OFFSET(Q147,-1,0),
    VLOOKUP($L147,$AM:$AZ,MATCH($AW$1,$AM$1:$AZ$1,0),0)+INT($I147*(VLOOKUP($L147,$AM:$AZ,MATCH($AX$1,$AM$1:$AZ$1,0),0)-VLOOKUP($L147,$AM:$AZ,MATCH($AW$1,$AM$1:$AZ$1,0),0)))),
IF($L147="지정 캐릭터 PP",
  IF(AND(OR($B147=7,$B147=8),$L147=OFFSET($L147,-1,0)),OFFSET(Q147,-1,0),
    INT($N147*(VLOOKUP($L147,$AM:$AZ,MATCH($AX$1,$AM$1:$AZ$1,0),0)+$I147*(VLOOKUP($L147,$AM:$AZ,MATCH($AY$1,$AM$1:$AZ$1,0),0)-VLOOKUP($L147,$AM:$AZ,MATCH($AX$1,$AM$1:$AZ$1,0),0))))),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23"/>
        <v>0</v>
      </c>
      <c r="Z147" t="str">
        <f ca="1">IF(ISBLANK(AA147),"",
VLOOKUP(AA147,OFFSET(INDIRECT("$A:$B"),0,MATCH(AA$1&amp;"_Verify",INDIRECT("$1:$1"),0)-1),2,0)
)</f>
        <v/>
      </c>
      <c r="AG147" t="str">
        <f>IF(ISBLANK($AA147),"",
IF(AND($B147&gt;=VLOOKUP($AA147,$AM:$AP,3,0),$B147&lt;=VLOOKUP($AA147,$AM:$AP,4,0)),"","슬롯타입이상"))</f>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v>
      </c>
      <c r="AK147" t="str">
        <f ca="1">IF(AI147&lt;&gt;1,"",
"{"""&amp;A$1&amp;""":"&amp;A147
&amp;","""&amp;B$1&amp;""":"&amp;B147
&amp;IF(LEN(Z147)=0,"",","""&amp;Z$1&amp;""":"""&amp;Z147&amp;"""")
&amp;IF(LEN(AB147)=0,"",","""&amp;AB$1&amp;""":"""&amp;AB147&amp;"""")
&amp;IF(LEN(AC147)=0,"",","""&amp;AC$1&amp;""":"&amp;AC147)
&amp;IF(LEN(AD147)=0,"",","""&amp;AD$1&amp;""":"""&amp;AD147&amp;"""")
&amp;IF(LEN(AE147)=0,"",","""&amp;AE$1&amp;""":"&amp;AE147)
&amp;IF(LEN(AF147)=0,"",","""&amp;AF$1&amp;""":"&amp;AF147)&amp;"}")</f>
        <v>{"dy":21,"sl":5}</v>
      </c>
    </row>
    <row r="148" spans="1:37">
      <c r="A148">
        <v>21</v>
      </c>
      <c r="B148">
        <v>6</v>
      </c>
      <c r="C148">
        <f t="shared" si="20"/>
        <v>0</v>
      </c>
      <c r="D148">
        <f t="shared" ca="1" si="22"/>
        <v>7.3452920643013342E-2</v>
      </c>
      <c r="E148">
        <f t="shared" ca="1" si="22"/>
        <v>0.10595351496289229</v>
      </c>
      <c r="F148">
        <f t="shared" ca="1" si="21"/>
        <v>0.16164911995687758</v>
      </c>
      <c r="G148">
        <f t="shared" ca="1" si="19"/>
        <v>0.33846071888795315</v>
      </c>
      <c r="H148">
        <f t="shared" ca="1" si="19"/>
        <v>0.72202710677007365</v>
      </c>
      <c r="I148">
        <f t="shared" ca="1" si="19"/>
        <v>0.96663610220403895</v>
      </c>
      <c r="L148" t="str">
        <f ca="1">IF(LEN(J148)&lt;&gt;0,J148,VLOOKUP(D148+$B148,$BG:$BH,MATCH($BH$1,$BG$1:$BH$1,0),1))</f>
        <v>삭제</v>
      </c>
      <c r="M148" t="str">
        <f ca="1">IF(LEN(K148)&lt;&gt;0,
  IF(LEN($J148)=0,"두 칸 모두 입력",
  IF($J148="지정 장비",K148,INDEX($BR:$BR,MATCH(K148,$BS:$BS,0)))),
IF($L148="삭제","삭제",
IF($L148="지정 장비",VLOOKUP($E148,$BL:$BM,MATCH($BM$1,$BL$1:$BM$1,0),1),
IF(OR($L148="캐릭터 상자 일반등급",$L148="캐릭터 상자 영웅등급"),"삭제",
IF(OR($L148="지정 캐릭터",$L148="지정 캐릭터 PP",$L148="지정 캐릭터 LBP1",$L148="지정 캐릭터 LBP2",$L148="지정 캐릭터 LBP3"),
  IF(AND(OR($B148=7,$B148=8),$L148=OFFSET($L148,-1,0)),OFFSET(M148,-1,0),VLOOKUP($E148,$BQ:$BR,MATCH($BR$1,$BQ$1:$BR$1,0),1)),
IF(OR($L148="안 지정 캐릭터 영웅등급",$L148="안 지정 캐릭터 PP 일반등급",$L148="안 지정 캐릭터 PP 영웅등급"),
  IF(AND(OR($B148=7,$B148=8),$L148=OFFSET($L148,-1,0)),OFFSET(M148,-1,0),INT($E148*100000)),
"그외없음"))))))</f>
        <v>삭제</v>
      </c>
      <c r="N148" t="str">
        <f ca="1">IF($L148="삭제","삭제",
IF(OR($L148="지정 장비",$L148="캐릭터 상자 일반등급",$L148="캐릭터 상자 영웅등급",$L148="지정 캐릭터",$L148="지정 캐릭터 LBP1",$L148="지정 캐릭터 LBP2",$L148="지정 캐릭터 LBP3",$L148="안 지정 캐릭터 영웅등급"),1,
IF($L148="지정 캐릭터 PP",
  IF(AND(OR($B148=7,$B148=8),$L148=OFFSET($L148,-1,0)),OFFSET(N148,-1,0),
    VLOOKUP($L148,$AM:$AY,MATCH($AU$1,$AM$1:$AY$1,0),0)+INT($E148*(VLOOKUP($L148,$AM:$AY,MATCH($AV$1,$AM$1:$AY$1,0),0)-VLOOKUP($L148,$AM:$AY,MATCH($AU$1,$AM$1:$AY$1,0),0)))),
IF(OR($L148="안 지정 캐릭터 PP 일반등급",$L148="안 지정 캐릭터 PP 영웅등급"),
  IF(AND(OR($B148=7,$B148=8),$L148=OFFSET($L148,-1,0)),OFFSET(N148,-1,0),
    VLOOKUP($L148,$AM:$AY,MATCH($AU$1,$AM$1:$AY$1,0),0)+INT($E148*(VLOOKUP($L148,$AM:$AY,MATCH($AV$1,$AM$1:$AY$1,0),0)-VLOOKUP($L148,$AM:$AY,MATCH($AU$1,$AM$1:$AY$1,0),0)))),
"그외없음"))))</f>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
IF($L148="안 지정 캐릭터 영웅등급",
  IF(AND(OR($B148=7,$B148=8),$L148=OFFSET($L148,-1,0)),OFFSET(P148,-1,0),
    VLOOKUP($L148,$AM:$AZ,MATCH($AY$1,$AM$1:$AZ$1,0),0)+INT($H148*(VLOOKUP($L148,$AM:$AZ,MATCH($AZ$1,$AM$1:$AZ$1,0),0)-VLOOKUP($L148,$AM:$AZ,MATCH($AY$1,$AM$1:$AZ$1,0),0)))),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
    ROUNDDOWN(VLOOKUP($M148,[1]EquipTable!$1:$1048576,MATCH("표준 GO pr Min",[1]EquipTable!$1:$1,0),0)+INT($I148*(VLOOKUP($M148,[1]EquipTable!$1:$1048576,MATCH("표준 GO pr Max",[1]EquipTable!$1:$1,0),0)-VLOOKUP($M148,[1]EquipTable!$1:$1048576,MATCH("표준 GO pr Min",[1]EquipTable!$1:$1,0),0))),-2)),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
IF($L148="안 지정 캐릭터 영웅등급",
  IF(AND(OR($B148=7,$B148=8),$L148=OFFSET($L148,-1,0)),OFFSET(Q148,-1,0),
    VLOOKUP($L148,$AM:$AZ,MATCH($AW$1,$AM$1:$AZ$1,0),0)+INT($I148*(VLOOKUP($L148,$AM:$AZ,MATCH($AX$1,$AM$1:$AZ$1,0),0)-VLOOKUP($L148,$AM:$AZ,MATCH($AW$1,$AM$1:$AZ$1,0),0)))),
IF($L148="지정 캐릭터 PP",
  IF(AND(OR($B148=7,$B148=8),$L148=OFFSET($L148,-1,0)),OFFSET(Q148,-1,0),
    INT($N148*(VLOOKUP($L148,$AM:$AZ,MATCH($AX$1,$AM$1:$AZ$1,0),0)+$I148*(VLOOKUP($L148,$AM:$AZ,MATCH($AY$1,$AM$1:$AZ$1,0),0)-VLOOKUP($L148,$AM:$AZ,MATCH($AX$1,$AM$1:$AZ$1,0),0))))),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23"/>
        <v>0</v>
      </c>
      <c r="Z148" t="str">
        <f ca="1">IF(ISBLANK(AA148),"",
VLOOKUP(AA148,OFFSET(INDIRECT("$A:$B"),0,MATCH(AA$1&amp;"_Verify",INDIRECT("$1:$1"),0)-1),2,0)
)</f>
        <v/>
      </c>
      <c r="AG148" t="str">
        <f>IF(ISBLANK($AA148),"",
IF(AND($B148&gt;=VLOOKUP($AA148,$AM:$AP,3,0),$B148&lt;=VLOOKUP($AA148,$AM:$AP,4,0)),"","슬롯타입이상"))</f>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v>
      </c>
      <c r="AK148" t="str">
        <f ca="1">IF(AI148&lt;&gt;1,"",
"{"""&amp;A$1&amp;""":"&amp;A148
&amp;","""&amp;B$1&amp;""":"&amp;B148
&amp;IF(LEN(Z148)=0,"",","""&amp;Z$1&amp;""":"""&amp;Z148&amp;"""")
&amp;IF(LEN(AB148)=0,"",","""&amp;AB$1&amp;""":"""&amp;AB148&amp;"""")
&amp;IF(LEN(AC148)=0,"",","""&amp;AC$1&amp;""":"&amp;AC148)
&amp;IF(LEN(AD148)=0,"",","""&amp;AD$1&amp;""":"""&amp;AD148&amp;"""")
&amp;IF(LEN(AE148)=0,"",","""&amp;AE$1&amp;""":"&amp;AE148)
&amp;IF(LEN(AF148)=0,"",","""&amp;AF$1&amp;""":"&amp;AF148)&amp;"}")</f>
        <v>{"dy":21,"sl":6}</v>
      </c>
    </row>
    <row r="149" spans="1:37">
      <c r="A149">
        <v>22</v>
      </c>
      <c r="B149">
        <v>0</v>
      </c>
      <c r="C149">
        <f t="shared" si="20"/>
        <v>0</v>
      </c>
      <c r="D149">
        <f t="shared" ca="1" si="22"/>
        <v>0.36895443489587798</v>
      </c>
      <c r="E149">
        <f t="shared" ca="1" si="22"/>
        <v>0.4070270503772434</v>
      </c>
      <c r="F149">
        <f t="shared" ca="1" si="21"/>
        <v>0.21903341907694118</v>
      </c>
      <c r="G149">
        <f t="shared" ca="1" si="19"/>
        <v>0.85675139407248369</v>
      </c>
      <c r="H149">
        <f t="shared" ca="1" si="19"/>
        <v>0.72521882224151668</v>
      </c>
      <c r="I149">
        <f t="shared" ca="1" si="19"/>
        <v>0.85509619239491452</v>
      </c>
      <c r="L149" t="str">
        <f ca="1">IF(LEN(J149)&lt;&gt;0,J149,VLOOKUP(D149+$B149,$BG:$BH,MATCH($BH$1,$BG$1:$BH$1,0),1))</f>
        <v>지정 장비</v>
      </c>
      <c r="M149" t="str">
        <f ca="1">IF(LEN(K149)&lt;&gt;0,
  IF(LEN($J149)=0,"두 칸 모두 입력",
  IF($J149="지정 장비",K149,INDEX($BR:$BR,MATCH(K149,$BS:$BS,0)))),
IF($L149="삭제","삭제",
IF($L149="지정 장비",VLOOKUP($E149,$BL:$BM,MATCH($BM$1,$BL$1:$BM$1,0),1),
IF(OR($L149="캐릭터 상자 일반등급",$L149="캐릭터 상자 영웅등급"),"삭제",
IF(OR($L149="지정 캐릭터",$L149="지정 캐릭터 PP",$L149="지정 캐릭터 LBP1",$L149="지정 캐릭터 LBP2",$L149="지정 캐릭터 LBP3"),
  IF(AND(OR($B149=7,$B149=8),$L149=OFFSET($L149,-1,0)),OFFSET(M149,-1,0),VLOOKUP($E149,$BQ:$BR,MATCH($BR$1,$BQ$1:$BR$1,0),1)),
IF(OR($L149="안 지정 캐릭터 영웅등급",$L149="안 지정 캐릭터 PP 일반등급",$L149="안 지정 캐릭터 PP 영웅등급"),
  IF(AND(OR($B149=7,$B149=8),$L149=OFFSET($L149,-1,0)),OFFSET(M149,-1,0),INT($E149*100000)),
"그외없음"))))))</f>
        <v>Equip3202</v>
      </c>
      <c r="N149">
        <f ca="1">IF($L149="삭제","삭제",
IF(OR($L149="지정 장비",$L149="캐릭터 상자 일반등급",$L149="캐릭터 상자 영웅등급",$L149="지정 캐릭터",$L149="지정 캐릭터 LBP1",$L149="지정 캐릭터 LBP2",$L149="지정 캐릭터 LBP3",$L149="안 지정 캐릭터 영웅등급"),1,
IF($L149="지정 캐릭터 PP",
  IF(AND(OR($B149=7,$B149=8),$L149=OFFSET($L149,-1,0)),OFFSET(N149,-1,0),
    VLOOKUP($L149,$AM:$AY,MATCH($AU$1,$AM$1:$AY$1,0),0)+INT($E149*(VLOOKUP($L149,$AM:$AY,MATCH($AV$1,$AM$1:$AY$1,0),0)-VLOOKUP($L149,$AM:$AY,MATCH($AU$1,$AM$1:$AY$1,0),0)))),
IF(OR($L149="안 지정 캐릭터 PP 일반등급",$L149="안 지정 캐릭터 PP 영웅등급"),
  IF(AND(OR($B149=7,$B149=8),$L149=OFFSET($L149,-1,0)),OFFSET(N149,-1,0),
    VLOOKUP($L149,$AM:$AY,MATCH($AU$1,$AM$1:$AY$1,0),0)+INT($E149*(VLOOKUP($L149,$AM:$AY,MATCH($AV$1,$AM$1:$AY$1,0),0)-VLOOKUP($L149,$AM:$AY,MATCH($AU$1,$AM$1:$AY$1,0),0)))),
"그외없음"))))</f>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
IF($L149="안 지정 캐릭터 영웅등급",
  IF(AND(OR($B149=7,$B149=8),$L149=OFFSET($L149,-1,0)),OFFSET(P149,-1,0),
    VLOOKUP($L149,$AM:$AZ,MATCH($AY$1,$AM$1:$AZ$1,0),0)+INT($H149*(VLOOKUP($L149,$AM:$AZ,MATCH($AZ$1,$AM$1:$AZ$1,0),0)-VLOOKUP($L149,$AM:$AZ,MATCH($AY$1,$AM$1:$AZ$1,0),0)))),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
    ROUNDDOWN(VLOOKUP($M149,[1]EquipTable!$1:$1048576,MATCH("표준 GO pr Min",[1]EquipTable!$1:$1,0),0)+INT($I149*(VLOOKUP($M149,[1]EquipTable!$1:$1048576,MATCH("표준 GO pr Max",[1]EquipTable!$1:$1,0),0)-VLOOKUP($M149,[1]EquipTable!$1:$1048576,MATCH("표준 GO pr Min",[1]EquipTable!$1:$1,0),0))),-2)),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
IF($L149="안 지정 캐릭터 영웅등급",
  IF(AND(OR($B149=7,$B149=8),$L149=OFFSET($L149,-1,0)),OFFSET(Q149,-1,0),
    VLOOKUP($L149,$AM:$AZ,MATCH($AW$1,$AM$1:$AZ$1,0),0)+INT($I149*(VLOOKUP($L149,$AM:$AZ,MATCH($AX$1,$AM$1:$AZ$1,0),0)-VLOOKUP($L149,$AM:$AZ,MATCH($AW$1,$AM$1:$AZ$1,0),0)))),
IF($L149="지정 캐릭터 PP",
  IF(AND(OR($B149=7,$B149=8),$L149=OFFSET($L149,-1,0)),OFFSET(Q149,-1,0),
    INT($N149*(VLOOKUP($L149,$AM:$AZ,MATCH($AX$1,$AM$1:$AZ$1,0),0)+$I149*(VLOOKUP($L149,$AM:$AZ,MATCH($AY$1,$AM$1:$AZ$1,0),0)-VLOOKUP($L149,$AM:$AZ,MATCH($AX$1,$AM$1:$AZ$1,0),0))))),
IF(OR($L149="안 지정 캐릭터 PP 일반등급",$L149="안 지정 캐릭터 PP 영웅등급"),
  IF(AND(OR($B149=7,$B149=8),$L149=OFFSET($L149,-1,0)),OFFSET(Q149,-1,0),
    $N149*VLOOKUP($L149,$AM:$AZ,MATCH($AW$1,$AM$1:$AZ$1,0),0)),
"그외없음")))))))</f>
        <v>42500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23"/>
        <v>0</v>
      </c>
      <c r="T149" t="s">
        <v>94</v>
      </c>
      <c r="V149">
        <v>1</v>
      </c>
      <c r="W149" t="s">
        <v>149</v>
      </c>
      <c r="Y149">
        <v>30</v>
      </c>
      <c r="Z149" t="str">
        <f ca="1">IF(ISBLANK(AA149),"",
VLOOKUP(AA149,OFFSET(INDIRECT("$A:$B"),0,MATCH(AA$1&amp;"_Verify",INDIRECT("$1:$1"),0)-1),2,0)
)</f>
        <v>bn</v>
      </c>
      <c r="AA149" t="s">
        <v>94</v>
      </c>
      <c r="AC149">
        <v>1</v>
      </c>
      <c r="AD149" t="s">
        <v>149</v>
      </c>
      <c r="AF149">
        <v>30</v>
      </c>
      <c r="AG149" t="str">
        <f>IF(ISBLANK($AA149),"",
IF(AND($B149&gt;=VLOOKUP($AA149,$AM:$AP,3,0),$B149&lt;=VLOOKUP($AA149,$AM:$AP,4,0)),"","슬롯타입이상"))</f>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
      </c>
      <c r="AI149">
        <v>1</v>
      </c>
      <c r="AJ14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v>
      </c>
      <c r="AK149" t="str">
        <f ca="1">IF(AI149&lt;&gt;1,"",
"{"""&amp;A$1&amp;""":"&amp;A149
&amp;","""&amp;B$1&amp;""":"&amp;B149
&amp;IF(LEN(Z149)=0,"",","""&amp;Z$1&amp;""":"""&amp;Z149&amp;"""")
&amp;IF(LEN(AB149)=0,"",","""&amp;AB$1&amp;""":"""&amp;AB149&amp;"""")
&amp;IF(LEN(AC149)=0,"",","""&amp;AC$1&amp;""":"&amp;AC149)
&amp;IF(LEN(AD149)=0,"",","""&amp;AD$1&amp;""":"""&amp;AD149&amp;"""")
&amp;IF(LEN(AE149)=0,"",","""&amp;AE$1&amp;""":"&amp;AE149)
&amp;IF(LEN(AF149)=0,"",","""&amp;AF$1&amp;""":"&amp;AF149)&amp;"}")</f>
        <v>{"dy":22,"sl":0,"tp":"bn","cn":1,"pt":"DI","pr":30}</v>
      </c>
    </row>
    <row r="150" spans="1:37">
      <c r="A150">
        <v>22</v>
      </c>
      <c r="B150">
        <v>1</v>
      </c>
      <c r="C150">
        <f t="shared" si="20"/>
        <v>0</v>
      </c>
      <c r="D150">
        <f t="shared" ca="1" si="22"/>
        <v>0.42789480636616295</v>
      </c>
      <c r="E150">
        <f t="shared" ca="1" si="22"/>
        <v>0.72133308933130169</v>
      </c>
      <c r="F150">
        <f t="shared" ca="1" si="21"/>
        <v>0.25232215836784233</v>
      </c>
      <c r="G150">
        <f t="shared" ca="1" si="19"/>
        <v>0.53417024228467269</v>
      </c>
      <c r="H150">
        <f t="shared" ca="1" si="19"/>
        <v>8.6977065564031508E-2</v>
      </c>
      <c r="I150">
        <f t="shared" ca="1" si="19"/>
        <v>0.81187827333276052</v>
      </c>
      <c r="L150" t="str">
        <f ca="1">IF(LEN(J150)&lt;&gt;0,J150,VLOOKUP(D150+$B150,$BG:$BH,MATCH($BH$1,$BG$1:$BH$1,0),1))</f>
        <v>지정 장비</v>
      </c>
      <c r="M150" t="str">
        <f ca="1">IF(LEN(K150)&lt;&gt;0,
  IF(LEN($J150)=0,"두 칸 모두 입력",
  IF($J150="지정 장비",K150,INDEX($BR:$BR,MATCH(K150,$BS:$BS,0)))),
IF($L150="삭제","삭제",
IF($L150="지정 장비",VLOOKUP($E150,$BL:$BM,MATCH($BM$1,$BL$1:$BM$1,0),1),
IF(OR($L150="캐릭터 상자 일반등급",$L150="캐릭터 상자 영웅등급"),"삭제",
IF(OR($L150="지정 캐릭터",$L150="지정 캐릭터 PP",$L150="지정 캐릭터 LBP1",$L150="지정 캐릭터 LBP2",$L150="지정 캐릭터 LBP3"),
  IF(AND(OR($B150=7,$B150=8),$L150=OFFSET($L150,-1,0)),OFFSET(M150,-1,0),VLOOKUP($E150,$BQ:$BR,MATCH($BR$1,$BQ$1:$BR$1,0),1)),
IF(OR($L150="안 지정 캐릭터 영웅등급",$L150="안 지정 캐릭터 PP 일반등급",$L150="안 지정 캐릭터 PP 영웅등급"),
  IF(AND(OR($B150=7,$B150=8),$L150=OFFSET($L150,-1,0)),OFFSET(M150,-1,0),INT($E150*100000)),
"그외없음"))))))</f>
        <v>Equip6201</v>
      </c>
      <c r="N150">
        <f ca="1">IF($L150="삭제","삭제",
IF(OR($L150="지정 장비",$L150="캐릭터 상자 일반등급",$L150="캐릭터 상자 영웅등급",$L150="지정 캐릭터",$L150="지정 캐릭터 LBP1",$L150="지정 캐릭터 LBP2",$L150="지정 캐릭터 LBP3",$L150="안 지정 캐릭터 영웅등급"),1,
IF($L150="지정 캐릭터 PP",
  IF(AND(OR($B150=7,$B150=8),$L150=OFFSET($L150,-1,0)),OFFSET(N150,-1,0),
    VLOOKUP($L150,$AM:$AY,MATCH($AU$1,$AM$1:$AY$1,0),0)+INT($E150*(VLOOKUP($L150,$AM:$AY,MATCH($AV$1,$AM$1:$AY$1,0),0)-VLOOKUP($L150,$AM:$AY,MATCH($AU$1,$AM$1:$AY$1,0),0)))),
IF(OR($L150="안 지정 캐릭터 PP 일반등급",$L150="안 지정 캐릭터 PP 영웅등급"),
  IF(AND(OR($B150=7,$B150=8),$L150=OFFSET($L150,-1,0)),OFFSET(N150,-1,0),
    VLOOKUP($L150,$AM:$AY,MATCH($AU$1,$AM$1:$AY$1,0),0)+INT($E150*(VLOOKUP($L150,$AM:$AY,MATCH($AV$1,$AM$1:$AY$1,0),0)-VLOOKUP($L150,$AM:$AY,MATCH($AU$1,$AM$1:$AY$1,0),0)))),
"그외없음"))))</f>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
IF($L150="안 지정 캐릭터 영웅등급",
  IF(AND(OR($B150=7,$B150=8),$L150=OFFSET($L150,-1,0)),OFFSET(P150,-1,0),
    VLOOKUP($L150,$AM:$AZ,MATCH($AY$1,$AM$1:$AZ$1,0),0)+INT($H150*(VLOOKUP($L150,$AM:$AZ,MATCH($AZ$1,$AM$1:$AZ$1,0),0)-VLOOKUP($L150,$AM:$AZ,MATCH($AY$1,$AM$1:$AZ$1,0),0)))),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
    ROUNDDOWN(VLOOKUP($M150,[1]EquipTable!$1:$1048576,MATCH("표준 GO pr Min",[1]EquipTable!$1:$1,0),0)+INT($I150*(VLOOKUP($M150,[1]EquipTable!$1:$1048576,MATCH("표준 GO pr Max",[1]EquipTable!$1:$1,0),0)-VLOOKUP($M150,[1]EquipTable!$1:$1048576,MATCH("표준 GO pr Min",[1]EquipTable!$1:$1,0),0))),-2)),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
IF($L150="안 지정 캐릭터 영웅등급",
  IF(AND(OR($B150=7,$B150=8),$L150=OFFSET($L150,-1,0)),OFFSET(Q150,-1,0),
    VLOOKUP($L150,$AM:$AZ,MATCH($AW$1,$AM$1:$AZ$1,0),0)+INT($I150*(VLOOKUP($L150,$AM:$AZ,MATCH($AX$1,$AM$1:$AZ$1,0),0)-VLOOKUP($L150,$AM:$AZ,MATCH($AW$1,$AM$1:$AZ$1,0),0)))),
IF($L150="지정 캐릭터 PP",
  IF(AND(OR($B150=7,$B150=8),$L150=OFFSET($L150,-1,0)),OFFSET(Q150,-1,0),
    INT($N150*(VLOOKUP($L150,$AM:$AZ,MATCH($AX$1,$AM$1:$AZ$1,0),0)+$I150*(VLOOKUP($L150,$AM:$AZ,MATCH($AY$1,$AM$1:$AZ$1,0),0)-VLOOKUP($L150,$AM:$AZ,MATCH($AX$1,$AM$1:$AZ$1,0),0))))),
IF(OR($L150="안 지정 캐릭터 PP 일반등급",$L150="안 지정 캐릭터 PP 영웅등급"),
  IF(AND(OR($B150=7,$B150=8),$L150=OFFSET($L150,-1,0)),OFFSET(Q150,-1,0),
    $N150*VLOOKUP($L150,$AM:$AZ,MATCH($AW$1,$AM$1:$AZ$1,0),0)),
"그외없음")))))))</f>
        <v>41800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23"/>
        <v>0</v>
      </c>
      <c r="T150" t="s">
        <v>93</v>
      </c>
      <c r="U150" t="s">
        <v>211</v>
      </c>
      <c r="V150">
        <v>1</v>
      </c>
      <c r="W150" t="s">
        <v>145</v>
      </c>
      <c r="Y150">
        <v>14100</v>
      </c>
      <c r="Z150" t="str">
        <f ca="1">IF(ISBLANK(AA150),"",
VLOOKUP(AA150,OFFSET(INDIRECT("$A:$B"),0,MATCH(AA$1&amp;"_Verify",INDIRECT("$1:$1"),0)-1),2,0)
)</f>
        <v>fe</v>
      </c>
      <c r="AA150" t="s">
        <v>93</v>
      </c>
      <c r="AB150" t="s">
        <v>211</v>
      </c>
      <c r="AC150">
        <v>1</v>
      </c>
      <c r="AD150" t="s">
        <v>145</v>
      </c>
      <c r="AF150">
        <v>14100</v>
      </c>
      <c r="AG150" t="str">
        <f>IF(ISBLANK($AA150),"",
IF(AND($B150&gt;=VLOOKUP($AA150,$AM:$AP,3,0),$B150&lt;=VLOOKUP($AA150,$AM:$AP,4,0)),"","슬롯타입이상"))</f>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버블 블래스터</v>
      </c>
      <c r="AI150">
        <v>1</v>
      </c>
      <c r="AJ15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v>
      </c>
      <c r="AK150" t="str">
        <f ca="1">IF(AI150&lt;&gt;1,"",
"{"""&amp;A$1&amp;""":"&amp;A150
&amp;","""&amp;B$1&amp;""":"&amp;B150
&amp;IF(LEN(Z150)=0,"",","""&amp;Z$1&amp;""":"""&amp;Z150&amp;"""")
&amp;IF(LEN(AB150)=0,"",","""&amp;AB$1&amp;""":"""&amp;AB150&amp;"""")
&amp;IF(LEN(AC150)=0,"",","""&amp;AC$1&amp;""":"&amp;AC150)
&amp;IF(LEN(AD150)=0,"",","""&amp;AD$1&amp;""":"""&amp;AD150&amp;"""")
&amp;IF(LEN(AE150)=0,"",","""&amp;AE$1&amp;""":"&amp;AE150)
&amp;IF(LEN(AF150)=0,"",","""&amp;AF$1&amp;""":"&amp;AF150)&amp;"}")</f>
        <v>{"dy":22,"sl":1,"tp":"fe","vl":"Equip6102","cn":1,"pt":"GO","pr":14100}</v>
      </c>
    </row>
    <row r="151" spans="1:37">
      <c r="A151">
        <v>22</v>
      </c>
      <c r="B151">
        <v>2</v>
      </c>
      <c r="C151">
        <f t="shared" si="20"/>
        <v>0</v>
      </c>
      <c r="D151">
        <f t="shared" ca="1" si="22"/>
        <v>0.94957289704054437</v>
      </c>
      <c r="E151">
        <f t="shared" ca="1" si="22"/>
        <v>0.51416097026772412</v>
      </c>
      <c r="F151">
        <f t="shared" ca="1" si="21"/>
        <v>0.67119793624098467</v>
      </c>
      <c r="G151">
        <f t="shared" ca="1" si="19"/>
        <v>0.42588839000432188</v>
      </c>
      <c r="H151">
        <f t="shared" ca="1" si="19"/>
        <v>0.50299789243136284</v>
      </c>
      <c r="I151">
        <f t="shared" ca="1" si="19"/>
        <v>0.28734598620716967</v>
      </c>
      <c r="L151" t="str">
        <f ca="1">IF(LEN(J151)&lt;&gt;0,J151,VLOOKUP(D151+$B151,$BG:$BH,MATCH($BH$1,$BG$1:$BH$1,0),1))</f>
        <v>안 지정 캐릭터 PP 영웅등급</v>
      </c>
      <c r="M151">
        <f ca="1">IF(LEN(K151)&lt;&gt;0,
  IF(LEN($J151)=0,"두 칸 모두 입력",
  IF($J151="지정 장비",K151,INDEX($BR:$BR,MATCH(K151,$BS:$BS,0)))),
IF($L151="삭제","삭제",
IF($L151="지정 장비",VLOOKUP($E151,$BL:$BM,MATCH($BM$1,$BL$1:$BM$1,0),1),
IF(OR($L151="캐릭터 상자 일반등급",$L151="캐릭터 상자 영웅등급"),"삭제",
IF(OR($L151="지정 캐릭터",$L151="지정 캐릭터 PP",$L151="지정 캐릭터 LBP1",$L151="지정 캐릭터 LBP2",$L151="지정 캐릭터 LBP3"),
  IF(AND(OR($B151=7,$B151=8),$L151=OFFSET($L151,-1,0)),OFFSET(M151,-1,0),VLOOKUP($E151,$BQ:$BR,MATCH($BR$1,$BQ$1:$BR$1,0),1)),
IF(OR($L151="안 지정 캐릭터 영웅등급",$L151="안 지정 캐릭터 PP 일반등급",$L151="안 지정 캐릭터 PP 영웅등급"),
  IF(AND(OR($B151=7,$B151=8),$L151=OFFSET($L151,-1,0)),OFFSET(M151,-1,0),INT($E151*100000)),
"그외없음"))))))</f>
        <v>51416</v>
      </c>
      <c r="N151">
        <f ca="1">IF($L151="삭제","삭제",
IF(OR($L151="지정 장비",$L151="캐릭터 상자 일반등급",$L151="캐릭터 상자 영웅등급",$L151="지정 캐릭터",$L151="지정 캐릭터 LBP1",$L151="지정 캐릭터 LBP2",$L151="지정 캐릭터 LBP3",$L151="안 지정 캐릭터 영웅등급"),1,
IF($L151="지정 캐릭터 PP",
  IF(AND(OR($B151=7,$B151=8),$L151=OFFSET($L151,-1,0)),OFFSET(N151,-1,0),
    VLOOKUP($L151,$AM:$AY,MATCH($AU$1,$AM$1:$AY$1,0),0)+INT($E151*(VLOOKUP($L151,$AM:$AY,MATCH($AV$1,$AM$1:$AY$1,0),0)-VLOOKUP($L151,$AM:$AY,MATCH($AU$1,$AM$1:$AY$1,0),0)))),
IF(OR($L151="안 지정 캐릭터 PP 일반등급",$L151="안 지정 캐릭터 PP 영웅등급"),
  IF(AND(OR($B151=7,$B151=8),$L151=OFFSET($L151,-1,0)),OFFSET(N151,-1,0),
    VLOOKUP($L151,$AM:$AY,MATCH($AU$1,$AM$1:$AY$1,0),0)+INT($E151*(VLOOKUP($L151,$AM:$AY,MATCH($AV$1,$AM$1:$AY$1,0),0)-VLOOKUP($L151,$AM:$AY,MATCH($AU$1,$AM$1:$AY$1,0),0)))),
"그외없음"))))</f>
        <v>20</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
IF($L151="안 지정 캐릭터 영웅등급",
  IF(AND(OR($B151=7,$B151=8),$L151=OFFSET($L151,-1,0)),OFFSET(P151,-1,0),
    VLOOKUP($L151,$AM:$AZ,MATCH($AY$1,$AM$1:$AZ$1,0),0)+INT($H151*(VLOOKUP($L151,$AM:$AZ,MATCH($AZ$1,$AM$1:$AZ$1,0),0)-VLOOKUP($L151,$AM:$AZ,MATCH($AY$1,$AM$1:$AZ$1,0),0)))),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
    ROUNDDOWN(VLOOKUP($M151,[1]EquipTable!$1:$1048576,MATCH("표준 GO pr Min",[1]EquipTable!$1:$1,0),0)+INT($I151*(VLOOKUP($M151,[1]EquipTable!$1:$1048576,MATCH("표준 GO pr Max",[1]EquipTable!$1:$1,0),0)-VLOOKUP($M151,[1]EquipTable!$1:$1048576,MATCH("표준 GO pr Min",[1]EquipTable!$1:$1,0),0))),-2)),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
IF($L151="안 지정 캐릭터 영웅등급",
  IF(AND(OR($B151=7,$B151=8),$L151=OFFSET($L151,-1,0)),OFFSET(Q151,-1,0),
    VLOOKUP($L151,$AM:$AZ,MATCH($AW$1,$AM$1:$AZ$1,0),0)+INT($I151*(VLOOKUP($L151,$AM:$AZ,MATCH($AX$1,$AM$1:$AZ$1,0),0)-VLOOKUP($L151,$AM:$AZ,MATCH($AW$1,$AM$1:$AZ$1,0),0)))),
IF($L151="지정 캐릭터 PP",
  IF(AND(OR($B151=7,$B151=8),$L151=OFFSET($L151,-1,0)),OFFSET(Q151,-1,0),
    INT($N151*(VLOOKUP($L151,$AM:$AZ,MATCH($AX$1,$AM$1:$AZ$1,0),0)+$I151*(VLOOKUP($L151,$AM:$AZ,MATCH($AY$1,$AM$1:$AZ$1,0),0)-VLOOKUP($L151,$AM:$AZ,MATCH($AX$1,$AM$1:$AZ$1,0),0))))),
IF(OR($L151="안 지정 캐릭터 PP 일반등급",$L151="안 지정 캐릭터 PP 영웅등급"),
  IF(AND(OR($B151=7,$B151=8),$L151=OFFSET($L151,-1,0)),OFFSET(Q151,-1,0),
    $N151*VLOOKUP($L151,$AM:$AZ,MATCH($AW$1,$AM$1:$AZ$1,0),0)),
"그외없음")))))))</f>
        <v>2000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23"/>
        <v>0</v>
      </c>
      <c r="T151" t="s">
        <v>102</v>
      </c>
      <c r="U151">
        <v>30302</v>
      </c>
      <c r="V151">
        <v>18</v>
      </c>
      <c r="W151" t="s">
        <v>145</v>
      </c>
      <c r="Y151">
        <v>1800</v>
      </c>
      <c r="Z151" t="str">
        <f ca="1">IF(ISBLANK(AA151),"",
VLOOKUP(AA151,OFFSET(INDIRECT("$A:$B"),0,MATCH(AA$1&amp;"_Verify",INDIRECT("$1:$1"),0)-1),2,0)
)</f>
        <v>uph</v>
      </c>
      <c r="AA151" t="s">
        <v>102</v>
      </c>
      <c r="AB151">
        <v>30302</v>
      </c>
      <c r="AC151">
        <v>18</v>
      </c>
      <c r="AD151" t="s">
        <v>145</v>
      </c>
      <c r="AF151">
        <v>1800</v>
      </c>
      <c r="AG151" t="str">
        <f>IF(ISBLANK($AA151),"",
IF(AND($B151&gt;=VLOOKUP($AA151,$AM:$AP,3,0),$B151&lt;=VLOOKUP($AA151,$AM:$AP,4,0)),"","슬롯타입이상"))</f>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v>
      </c>
      <c r="AK151" t="str">
        <f ca="1">IF(AI151&lt;&gt;1,"",
"{"""&amp;A$1&amp;""":"&amp;A151
&amp;","""&amp;B$1&amp;""":"&amp;B151
&amp;IF(LEN(Z151)=0,"",","""&amp;Z$1&amp;""":"""&amp;Z151&amp;"""")
&amp;IF(LEN(AB151)=0,"",","""&amp;AB$1&amp;""":"""&amp;AB151&amp;"""")
&amp;IF(LEN(AC151)=0,"",","""&amp;AC$1&amp;""":"&amp;AC151)
&amp;IF(LEN(AD151)=0,"",","""&amp;AD$1&amp;""":"""&amp;AD151&amp;"""")
&amp;IF(LEN(AE151)=0,"",","""&amp;AE$1&amp;""":"&amp;AE151)
&amp;IF(LEN(AF151)=0,"",","""&amp;AF$1&amp;""":"&amp;AF151)&amp;"}")</f>
        <v>{"dy":22,"sl":2,"tp":"uph","vl":"30302","cn":18,"pt":"GO","pr":1800}</v>
      </c>
    </row>
    <row r="152" spans="1:37">
      <c r="A152">
        <v>22</v>
      </c>
      <c r="B152">
        <v>3</v>
      </c>
      <c r="C152">
        <f t="shared" si="20"/>
        <v>0</v>
      </c>
      <c r="D152">
        <f t="shared" ca="1" si="22"/>
        <v>2.5766519936727517E-2</v>
      </c>
      <c r="E152">
        <f t="shared" ca="1" si="22"/>
        <v>0.61021128203867958</v>
      </c>
      <c r="F152">
        <f t="shared" ca="1" si="21"/>
        <v>0.50411119277815264</v>
      </c>
      <c r="G152">
        <f t="shared" ca="1" si="19"/>
        <v>0.52845647450335198</v>
      </c>
      <c r="H152">
        <f t="shared" ca="1" si="19"/>
        <v>0.31790819564956319</v>
      </c>
      <c r="I152">
        <f t="shared" ca="1" si="19"/>
        <v>2.9923241485532048E-2</v>
      </c>
      <c r="L152" t="str">
        <f ca="1">IF(LEN(J152)&lt;&gt;0,J152,VLOOKUP(D152+$B152,$BG:$BH,MATCH($BH$1,$BG$1:$BH$1,0),1))</f>
        <v>안 지정 캐릭터 PP 영웅등급</v>
      </c>
      <c r="M152">
        <f ca="1">IF(LEN(K152)&lt;&gt;0,
  IF(LEN($J152)=0,"두 칸 모두 입력",
  IF($J152="지정 장비",K152,INDEX($BR:$BR,MATCH(K152,$BS:$BS,0)))),
IF($L152="삭제","삭제",
IF($L152="지정 장비",VLOOKUP($E152,$BL:$BM,MATCH($BM$1,$BL$1:$BM$1,0),1),
IF(OR($L152="캐릭터 상자 일반등급",$L152="캐릭터 상자 영웅등급"),"삭제",
IF(OR($L152="지정 캐릭터",$L152="지정 캐릭터 PP",$L152="지정 캐릭터 LBP1",$L152="지정 캐릭터 LBP2",$L152="지정 캐릭터 LBP3"),
  IF(AND(OR($B152=7,$B152=8),$L152=OFFSET($L152,-1,0)),OFFSET(M152,-1,0),VLOOKUP($E152,$BQ:$BR,MATCH($BR$1,$BQ$1:$BR$1,0),1)),
IF(OR($L152="안 지정 캐릭터 영웅등급",$L152="안 지정 캐릭터 PP 일반등급",$L152="안 지정 캐릭터 PP 영웅등급"),
  IF(AND(OR($B152=7,$B152=8),$L152=OFFSET($L152,-1,0)),OFFSET(M152,-1,0),INT($E152*100000)),
"그외없음"))))))</f>
        <v>61021</v>
      </c>
      <c r="N152">
        <f ca="1">IF($L152="삭제","삭제",
IF(OR($L152="지정 장비",$L152="캐릭터 상자 일반등급",$L152="캐릭터 상자 영웅등급",$L152="지정 캐릭터",$L152="지정 캐릭터 LBP1",$L152="지정 캐릭터 LBP2",$L152="지정 캐릭터 LBP3",$L152="안 지정 캐릭터 영웅등급"),1,
IF($L152="지정 캐릭터 PP",
  IF(AND(OR($B152=7,$B152=8),$L152=OFFSET($L152,-1,0)),OFFSET(N152,-1,0),
    VLOOKUP($L152,$AM:$AY,MATCH($AU$1,$AM$1:$AY$1,0),0)+INT($E152*(VLOOKUP($L152,$AM:$AY,MATCH($AV$1,$AM$1:$AY$1,0),0)-VLOOKUP($L152,$AM:$AY,MATCH($AU$1,$AM$1:$AY$1,0),0)))),
IF(OR($L152="안 지정 캐릭터 PP 일반등급",$L152="안 지정 캐릭터 PP 영웅등급"),
  IF(AND(OR($B152=7,$B152=8),$L152=OFFSET($L152,-1,0)),OFFSET(N152,-1,0),
    VLOOKUP($L152,$AM:$AY,MATCH($AU$1,$AM$1:$AY$1,0),0)+INT($E152*(VLOOKUP($L152,$AM:$AY,MATCH($AV$1,$AM$1:$AY$1,0),0)-VLOOKUP($L152,$AM:$AY,MATCH($AU$1,$AM$1:$AY$1,0),0)))),
"그외없음"))))</f>
        <v>21</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
IF($L152="안 지정 캐릭터 영웅등급",
  IF(AND(OR($B152=7,$B152=8),$L152=OFFSET($L152,-1,0)),OFFSET(P152,-1,0),
    VLOOKUP($L152,$AM:$AZ,MATCH($AY$1,$AM$1:$AZ$1,0),0)+INT($H152*(VLOOKUP($L152,$AM:$AZ,MATCH($AZ$1,$AM$1:$AZ$1,0),0)-VLOOKUP($L152,$AM:$AZ,MATCH($AY$1,$AM$1:$AZ$1,0),0)))),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
    ROUNDDOWN(VLOOKUP($M152,[1]EquipTable!$1:$1048576,MATCH("표준 GO pr Min",[1]EquipTable!$1:$1,0),0)+INT($I152*(VLOOKUP($M152,[1]EquipTable!$1:$1048576,MATCH("표준 GO pr Max",[1]EquipTable!$1:$1,0),0)-VLOOKUP($M152,[1]EquipTable!$1:$1048576,MATCH("표준 GO pr Min",[1]EquipTable!$1:$1,0),0))),-2)),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
IF($L152="안 지정 캐릭터 영웅등급",
  IF(AND(OR($B152=7,$B152=8),$L152=OFFSET($L152,-1,0)),OFFSET(Q152,-1,0),
    VLOOKUP($L152,$AM:$AZ,MATCH($AW$1,$AM$1:$AZ$1,0),0)+INT($I152*(VLOOKUP($L152,$AM:$AZ,MATCH($AX$1,$AM$1:$AZ$1,0),0)-VLOOKUP($L152,$AM:$AZ,MATCH($AW$1,$AM$1:$AZ$1,0),0)))),
IF($L152="지정 캐릭터 PP",
  IF(AND(OR($B152=7,$B152=8),$L152=OFFSET($L152,-1,0)),OFFSET(Q152,-1,0),
    INT($N152*(VLOOKUP($L152,$AM:$AZ,MATCH($AX$1,$AM$1:$AZ$1,0),0)+$I152*(VLOOKUP($L152,$AM:$AZ,MATCH($AY$1,$AM$1:$AZ$1,0),0)-VLOOKUP($L152,$AM:$AZ,MATCH($AX$1,$AM$1:$AZ$1,0),0))))),
IF(OR($L152="안 지정 캐릭터 PP 일반등급",$L152="안 지정 캐릭터 PP 영웅등급"),
  IF(AND(OR($B152=7,$B152=8),$L152=OFFSET($L152,-1,0)),OFFSET(Q152,-1,0),
    $N152*VLOOKUP($L152,$AM:$AZ,MATCH($AW$1,$AM$1:$AZ$1,0),0)),
"그외없음")))))))</f>
        <v>2100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23"/>
        <v>0</v>
      </c>
      <c r="T152" t="s">
        <v>102</v>
      </c>
      <c r="U152">
        <v>5685</v>
      </c>
      <c r="V152">
        <v>15</v>
      </c>
      <c r="W152" t="s">
        <v>145</v>
      </c>
      <c r="Y152">
        <v>1500</v>
      </c>
      <c r="Z152" t="str">
        <f ca="1">IF(ISBLANK(AA152),"",
VLOOKUP(AA152,OFFSET(INDIRECT("$A:$B"),0,MATCH(AA$1&amp;"_Verify",INDIRECT("$1:$1"),0)-1),2,0)
)</f>
        <v>uph</v>
      </c>
      <c r="AA152" t="s">
        <v>102</v>
      </c>
      <c r="AB152">
        <v>5685</v>
      </c>
      <c r="AC152">
        <v>15</v>
      </c>
      <c r="AD152" t="s">
        <v>145</v>
      </c>
      <c r="AF152">
        <v>1500</v>
      </c>
      <c r="AG152" t="str">
        <f>IF(ISBLANK($AA152),"",
IF(AND($B152&gt;=VLOOKUP($AA152,$AM:$AP,3,0),$B152&lt;=VLOOKUP($AA152,$AM:$AP,4,0)),"","슬롯타입이상"))</f>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v>
      </c>
      <c r="AK152" t="str">
        <f ca="1">IF(AI152&lt;&gt;1,"",
"{"""&amp;A$1&amp;""":"&amp;A152
&amp;","""&amp;B$1&amp;""":"&amp;B152
&amp;IF(LEN(Z152)=0,"",","""&amp;Z$1&amp;""":"""&amp;Z152&amp;"""")
&amp;IF(LEN(AB152)=0,"",","""&amp;AB$1&amp;""":"""&amp;AB152&amp;"""")
&amp;IF(LEN(AC152)=0,"",","""&amp;AC$1&amp;""":"&amp;AC152)
&amp;IF(LEN(AD152)=0,"",","""&amp;AD$1&amp;""":"""&amp;AD152&amp;"""")
&amp;IF(LEN(AE152)=0,"",","""&amp;AE$1&amp;""":"&amp;AE152)
&amp;IF(LEN(AF152)=0,"",","""&amp;AF$1&amp;""":"&amp;AF152)&amp;"}")</f>
        <v>{"dy":22,"sl":3,"tp":"uph","vl":"5685","cn":15,"pt":"GO","pr":1500}</v>
      </c>
    </row>
    <row r="153" spans="1:37">
      <c r="A153">
        <v>22</v>
      </c>
      <c r="B153">
        <v>4</v>
      </c>
      <c r="C153">
        <f t="shared" si="20"/>
        <v>0</v>
      </c>
      <c r="D153">
        <f t="shared" ca="1" si="22"/>
        <v>0.14627252086483788</v>
      </c>
      <c r="E153">
        <f t="shared" ca="1" si="22"/>
        <v>0.84544389538225262</v>
      </c>
      <c r="F153">
        <f t="shared" ca="1" si="21"/>
        <v>0.99585106133026902</v>
      </c>
      <c r="G153">
        <f t="shared" ca="1" si="19"/>
        <v>5.8632172923198556E-2</v>
      </c>
      <c r="H153">
        <f t="shared" ca="1" si="19"/>
        <v>0.60258435113765718</v>
      </c>
      <c r="I153">
        <f t="shared" ca="1" si="19"/>
        <v>0.7987141761167238</v>
      </c>
      <c r="L153" t="str">
        <f ca="1">IF(LEN(J153)&lt;&gt;0,J153,VLOOKUP(D153+$B153,$BG:$BH,MATCH($BH$1,$BG$1:$BH$1,0),1))</f>
        <v>안 지정 캐릭터 PP 일반등급</v>
      </c>
      <c r="M153">
        <f ca="1">IF(LEN(K153)&lt;&gt;0,
  IF(LEN($J153)=0,"두 칸 모두 입력",
  IF($J153="지정 장비",K153,INDEX($BR:$BR,MATCH(K153,$BS:$BS,0)))),
IF($L153="삭제","삭제",
IF($L153="지정 장비",VLOOKUP($E153,$BL:$BM,MATCH($BM$1,$BL$1:$BM$1,0),1),
IF(OR($L153="캐릭터 상자 일반등급",$L153="캐릭터 상자 영웅등급"),"삭제",
IF(OR($L153="지정 캐릭터",$L153="지정 캐릭터 PP",$L153="지정 캐릭터 LBP1",$L153="지정 캐릭터 LBP2",$L153="지정 캐릭터 LBP3"),
  IF(AND(OR($B153=7,$B153=8),$L153=OFFSET($L153,-1,0)),OFFSET(M153,-1,0),VLOOKUP($E153,$BQ:$BR,MATCH($BR$1,$BQ$1:$BR$1,0),1)),
IF(OR($L153="안 지정 캐릭터 영웅등급",$L153="안 지정 캐릭터 PP 일반등급",$L153="안 지정 캐릭터 PP 영웅등급"),
  IF(AND(OR($B153=7,$B153=8),$L153=OFFSET($L153,-1,0)),OFFSET(M153,-1,0),INT($E153*100000)),
"그외없음"))))))</f>
        <v>84544</v>
      </c>
      <c r="N153">
        <f ca="1">IF($L153="삭제","삭제",
IF(OR($L153="지정 장비",$L153="캐릭터 상자 일반등급",$L153="캐릭터 상자 영웅등급",$L153="지정 캐릭터",$L153="지정 캐릭터 LBP1",$L153="지정 캐릭터 LBP2",$L153="지정 캐릭터 LBP3",$L153="안 지정 캐릭터 영웅등급"),1,
IF($L153="지정 캐릭터 PP",
  IF(AND(OR($B153=7,$B153=8),$L153=OFFSET($L153,-1,0)),OFFSET(N153,-1,0),
    VLOOKUP($L153,$AM:$AY,MATCH($AU$1,$AM$1:$AY$1,0),0)+INT($E153*(VLOOKUP($L153,$AM:$AY,MATCH($AV$1,$AM$1:$AY$1,0),0)-VLOOKUP($L153,$AM:$AY,MATCH($AU$1,$AM$1:$AY$1,0),0)))),
IF(OR($L153="안 지정 캐릭터 PP 일반등급",$L153="안 지정 캐릭터 PP 영웅등급"),
  IF(AND(OR($B153=7,$B153=8),$L153=OFFSET($L153,-1,0)),OFFSET(N153,-1,0),
    VLOOKUP($L153,$AM:$AY,MATCH($AU$1,$AM$1:$AY$1,0),0)+INT($E153*(VLOOKUP($L153,$AM:$AY,MATCH($AV$1,$AM$1:$AY$1,0),0)-VLOOKUP($L153,$AM:$AY,MATCH($AU$1,$AM$1:$AY$1,0),0)))),
"그외없음"))))</f>
        <v>23</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
IF($L153="안 지정 캐릭터 영웅등급",
  IF(AND(OR($B153=7,$B153=8),$L153=OFFSET($L153,-1,0)),OFFSET(P153,-1,0),
    VLOOKUP($L153,$AM:$AZ,MATCH($AY$1,$AM$1:$AZ$1,0),0)+INT($H153*(VLOOKUP($L153,$AM:$AZ,MATCH($AZ$1,$AM$1:$AZ$1,0),0)-VLOOKUP($L153,$AM:$AZ,MATCH($AY$1,$AM$1:$AZ$1,0),0)))),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
    ROUNDDOWN(VLOOKUP($M153,[1]EquipTable!$1:$1048576,MATCH("표준 GO pr Min",[1]EquipTable!$1:$1,0),0)+INT($I153*(VLOOKUP($M153,[1]EquipTable!$1:$1048576,MATCH("표준 GO pr Max",[1]EquipTable!$1:$1,0),0)-VLOOKUP($M153,[1]EquipTable!$1:$1048576,MATCH("표준 GO pr Min",[1]EquipTable!$1:$1,0),0))),-2)),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
IF($L153="안 지정 캐릭터 영웅등급",
  IF(AND(OR($B153=7,$B153=8),$L153=OFFSET($L153,-1,0)),OFFSET(Q153,-1,0),
    VLOOKUP($L153,$AM:$AZ,MATCH($AW$1,$AM$1:$AZ$1,0),0)+INT($I153*(VLOOKUP($L153,$AM:$AZ,MATCH($AX$1,$AM$1:$AZ$1,0),0)-VLOOKUP($L153,$AM:$AZ,MATCH($AW$1,$AM$1:$AZ$1,0),0)))),
IF($L153="지정 캐릭터 PP",
  IF(AND(OR($B153=7,$B153=8),$L153=OFFSET($L153,-1,0)),OFFSET(Q153,-1,0),
    INT($N153*(VLOOKUP($L153,$AM:$AZ,MATCH($AX$1,$AM$1:$AZ$1,0),0)+$I153*(VLOOKUP($L153,$AM:$AZ,MATCH($AY$1,$AM$1:$AZ$1,0),0)-VLOOKUP($L153,$AM:$AZ,MATCH($AX$1,$AM$1:$AZ$1,0),0))))),
IF(OR($L153="안 지정 캐릭터 PP 일반등급",$L153="안 지정 캐릭터 PP 영웅등급"),
  IF(AND(OR($B153=7,$B153=8),$L153=OFFSET($L153,-1,0)),OFFSET(Q153,-1,0),
    $N153*VLOOKUP($L153,$AM:$AZ,MATCH($AW$1,$AM$1:$AZ$1,0),0)),
"그외없음")))))))</f>
        <v>2300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23"/>
        <v>0</v>
      </c>
      <c r="T153" t="s">
        <v>103</v>
      </c>
      <c r="U153">
        <v>49281</v>
      </c>
      <c r="V153">
        <v>19</v>
      </c>
      <c r="W153" t="s">
        <v>145</v>
      </c>
      <c r="Y153">
        <v>1900</v>
      </c>
      <c r="Z153" t="str">
        <f ca="1">IF(ISBLANK(AA153),"",
VLOOKUP(AA153,OFFSET(INDIRECT("$A:$B"),0,MATCH(AA$1&amp;"_Verify",INDIRECT("$1:$1"),0)-1),2,0)
)</f>
        <v>upn</v>
      </c>
      <c r="AA153" t="s">
        <v>103</v>
      </c>
      <c r="AB153">
        <v>49281</v>
      </c>
      <c r="AC153">
        <v>19</v>
      </c>
      <c r="AD153" t="s">
        <v>145</v>
      </c>
      <c r="AF153">
        <v>1900</v>
      </c>
      <c r="AG153" t="str">
        <f>IF(ISBLANK($AA153),"",
IF(AND($B153&gt;=VLOOKUP($AA153,$AM:$AP,3,0),$B153&lt;=VLOOKUP($AA153,$AM:$AP,4,0)),"","슬롯타입이상"))</f>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v>
      </c>
      <c r="AK153" t="str">
        <f ca="1">IF(AI153&lt;&gt;1,"",
"{"""&amp;A$1&amp;""":"&amp;A153
&amp;","""&amp;B$1&amp;""":"&amp;B153
&amp;IF(LEN(Z153)=0,"",","""&amp;Z$1&amp;""":"""&amp;Z153&amp;"""")
&amp;IF(LEN(AB153)=0,"",","""&amp;AB$1&amp;""":"""&amp;AB153&amp;"""")
&amp;IF(LEN(AC153)=0,"",","""&amp;AC$1&amp;""":"&amp;AC153)
&amp;IF(LEN(AD153)=0,"",","""&amp;AD$1&amp;""":"""&amp;AD153&amp;"""")
&amp;IF(LEN(AE153)=0,"",","""&amp;AE$1&amp;""":"&amp;AE153)
&amp;IF(LEN(AF153)=0,"",","""&amp;AF$1&amp;""":"&amp;AF153)&amp;"}")</f>
        <v>{"dy":22,"sl":4,"tp":"upn","vl":"49281","cn":19,"pt":"GO","pr":1900}</v>
      </c>
    </row>
    <row r="154" spans="1:37">
      <c r="A154">
        <v>22</v>
      </c>
      <c r="B154">
        <v>5</v>
      </c>
      <c r="C154">
        <f t="shared" si="20"/>
        <v>0</v>
      </c>
      <c r="D154">
        <f t="shared" ca="1" si="22"/>
        <v>0.81098624966955479</v>
      </c>
      <c r="E154">
        <f t="shared" ca="1" si="22"/>
        <v>0.69212390345353469</v>
      </c>
      <c r="F154">
        <f t="shared" ca="1" si="21"/>
        <v>0.41009447151039524</v>
      </c>
      <c r="G154">
        <f t="shared" ca="1" si="19"/>
        <v>0.87472719755199435</v>
      </c>
      <c r="H154">
        <f t="shared" ca="1" si="19"/>
        <v>0.70600513654195107</v>
      </c>
      <c r="I154">
        <f t="shared" ca="1" si="19"/>
        <v>0.50402358768354127</v>
      </c>
      <c r="L154" t="str">
        <f ca="1">IF(LEN(J154)&lt;&gt;0,J154,VLOOKUP(D154+$B154,$BG:$BH,MATCH($BH$1,$BG$1:$BH$1,0),1))</f>
        <v>삭제</v>
      </c>
      <c r="M154" t="str">
        <f ca="1">IF(LEN(K154)&lt;&gt;0,
  IF(LEN($J154)=0,"두 칸 모두 입력",
  IF($J154="지정 장비",K154,INDEX($BR:$BR,MATCH(K154,$BS:$BS,0)))),
IF($L154="삭제","삭제",
IF($L154="지정 장비",VLOOKUP($E154,$BL:$BM,MATCH($BM$1,$BL$1:$BM$1,0),1),
IF(OR($L154="캐릭터 상자 일반등급",$L154="캐릭터 상자 영웅등급"),"삭제",
IF(OR($L154="지정 캐릭터",$L154="지정 캐릭터 PP",$L154="지정 캐릭터 LBP1",$L154="지정 캐릭터 LBP2",$L154="지정 캐릭터 LBP3"),
  IF(AND(OR($B154=7,$B154=8),$L154=OFFSET($L154,-1,0)),OFFSET(M154,-1,0),VLOOKUP($E154,$BQ:$BR,MATCH($BR$1,$BQ$1:$BR$1,0),1)),
IF(OR($L154="안 지정 캐릭터 영웅등급",$L154="안 지정 캐릭터 PP 일반등급",$L154="안 지정 캐릭터 PP 영웅등급"),
  IF(AND(OR($B154=7,$B154=8),$L154=OFFSET($L154,-1,0)),OFFSET(M154,-1,0),INT($E154*100000)),
"그외없음"))))))</f>
        <v>삭제</v>
      </c>
      <c r="N154" t="str">
        <f ca="1">IF($L154="삭제","삭제",
IF(OR($L154="지정 장비",$L154="캐릭터 상자 일반등급",$L154="캐릭터 상자 영웅등급",$L154="지정 캐릭터",$L154="지정 캐릭터 LBP1",$L154="지정 캐릭터 LBP2",$L154="지정 캐릭터 LBP3",$L154="안 지정 캐릭터 영웅등급"),1,
IF($L154="지정 캐릭터 PP",
  IF(AND(OR($B154=7,$B154=8),$L154=OFFSET($L154,-1,0)),OFFSET(N154,-1,0),
    VLOOKUP($L154,$AM:$AY,MATCH($AU$1,$AM$1:$AY$1,0),0)+INT($E154*(VLOOKUP($L154,$AM:$AY,MATCH($AV$1,$AM$1:$AY$1,0),0)-VLOOKUP($L154,$AM:$AY,MATCH($AU$1,$AM$1:$AY$1,0),0)))),
IF(OR($L154="안 지정 캐릭터 PP 일반등급",$L154="안 지정 캐릭터 PP 영웅등급"),
  IF(AND(OR($B154=7,$B154=8),$L154=OFFSET($L154,-1,0)),OFFSET(N154,-1,0),
    VLOOKUP($L154,$AM:$AY,MATCH($AU$1,$AM$1:$AY$1,0),0)+INT($E154*(VLOOKUP($L154,$AM:$AY,MATCH($AV$1,$AM$1:$AY$1,0),0)-VLOOKUP($L154,$AM:$AY,MATCH($AU$1,$AM$1:$AY$1,0),0)))),
"그외없음"))))</f>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
IF($L154="안 지정 캐릭터 영웅등급",
  IF(AND(OR($B154=7,$B154=8),$L154=OFFSET($L154,-1,0)),OFFSET(P154,-1,0),
    VLOOKUP($L154,$AM:$AZ,MATCH($AY$1,$AM$1:$AZ$1,0),0)+INT($H154*(VLOOKUP($L154,$AM:$AZ,MATCH($AZ$1,$AM$1:$AZ$1,0),0)-VLOOKUP($L154,$AM:$AZ,MATCH($AY$1,$AM$1:$AZ$1,0),0)))),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
    ROUNDDOWN(VLOOKUP($M154,[1]EquipTable!$1:$1048576,MATCH("표준 GO pr Min",[1]EquipTable!$1:$1,0),0)+INT($I154*(VLOOKUP($M154,[1]EquipTable!$1:$1048576,MATCH("표준 GO pr Max",[1]EquipTable!$1:$1,0),0)-VLOOKUP($M154,[1]EquipTable!$1:$1048576,MATCH("표준 GO pr Min",[1]EquipTable!$1:$1,0),0))),-2)),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
IF($L154="안 지정 캐릭터 영웅등급",
  IF(AND(OR($B154=7,$B154=8),$L154=OFFSET($L154,-1,0)),OFFSET(Q154,-1,0),
    VLOOKUP($L154,$AM:$AZ,MATCH($AW$1,$AM$1:$AZ$1,0),0)+INT($I154*(VLOOKUP($L154,$AM:$AZ,MATCH($AX$1,$AM$1:$AZ$1,0),0)-VLOOKUP($L154,$AM:$AZ,MATCH($AW$1,$AM$1:$AZ$1,0),0)))),
IF($L154="지정 캐릭터 PP",
  IF(AND(OR($B154=7,$B154=8),$L154=OFFSET($L154,-1,0)),OFFSET(Q154,-1,0),
    INT($N154*(VLOOKUP($L154,$AM:$AZ,MATCH($AX$1,$AM$1:$AZ$1,0),0)+$I154*(VLOOKUP($L154,$AM:$AZ,MATCH($AY$1,$AM$1:$AZ$1,0),0)-VLOOKUP($L154,$AM:$AZ,MATCH($AX$1,$AM$1:$AZ$1,0),0))))),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23"/>
        <v>0</v>
      </c>
      <c r="Z154" t="str">
        <f ca="1">IF(ISBLANK(AA154),"",
VLOOKUP(AA154,OFFSET(INDIRECT("$A:$B"),0,MATCH(AA$1&amp;"_Verify",INDIRECT("$1:$1"),0)-1),2,0)
)</f>
        <v/>
      </c>
      <c r="AG154" t="str">
        <f>IF(ISBLANK($AA154),"",
IF(AND($B154&gt;=VLOOKUP($AA154,$AM:$AP,3,0),$B154&lt;=VLOOKUP($AA154,$AM:$AP,4,0)),"","슬롯타입이상"))</f>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v>
      </c>
      <c r="AK154" t="str">
        <f ca="1">IF(AI154&lt;&gt;1,"",
"{"""&amp;A$1&amp;""":"&amp;A154
&amp;","""&amp;B$1&amp;""":"&amp;B154
&amp;IF(LEN(Z154)=0,"",","""&amp;Z$1&amp;""":"""&amp;Z154&amp;"""")
&amp;IF(LEN(AB154)=0,"",","""&amp;AB$1&amp;""":"""&amp;AB154&amp;"""")
&amp;IF(LEN(AC154)=0,"",","""&amp;AC$1&amp;""":"&amp;AC154)
&amp;IF(LEN(AD154)=0,"",","""&amp;AD$1&amp;""":"""&amp;AD154&amp;"""")
&amp;IF(LEN(AE154)=0,"",","""&amp;AE$1&amp;""":"&amp;AE154)
&amp;IF(LEN(AF154)=0,"",","""&amp;AF$1&amp;""":"&amp;AF154)&amp;"}")</f>
        <v>{"dy":22,"sl":5}</v>
      </c>
    </row>
    <row r="155" spans="1:37">
      <c r="A155">
        <v>22</v>
      </c>
      <c r="B155">
        <v>6</v>
      </c>
      <c r="C155">
        <f t="shared" si="20"/>
        <v>0</v>
      </c>
      <c r="D155">
        <f t="shared" ca="1" si="22"/>
        <v>0.88985347051221175</v>
      </c>
      <c r="E155">
        <f t="shared" ca="1" si="22"/>
        <v>0.47485018199310081</v>
      </c>
      <c r="F155">
        <f t="shared" ca="1" si="21"/>
        <v>0.14834678799529555</v>
      </c>
      <c r="G155">
        <f t="shared" ca="1" si="19"/>
        <v>0.68175474309016371</v>
      </c>
      <c r="H155">
        <f t="shared" ca="1" si="19"/>
        <v>6.1323745698740328E-2</v>
      </c>
      <c r="I155">
        <f t="shared" ca="1" si="19"/>
        <v>0.48046909514166947</v>
      </c>
      <c r="L155" t="str">
        <f ca="1">IF(LEN(J155)&lt;&gt;0,J155,VLOOKUP(D155+$B155,$BG:$BH,MATCH($BH$1,$BG$1:$BH$1,0),1))</f>
        <v>삭제</v>
      </c>
      <c r="M155" t="str">
        <f ca="1">IF(LEN(K155)&lt;&gt;0,
  IF(LEN($J155)=0,"두 칸 모두 입력",
  IF($J155="지정 장비",K155,INDEX($BR:$BR,MATCH(K155,$BS:$BS,0)))),
IF($L155="삭제","삭제",
IF($L155="지정 장비",VLOOKUP($E155,$BL:$BM,MATCH($BM$1,$BL$1:$BM$1,0),1),
IF(OR($L155="캐릭터 상자 일반등급",$L155="캐릭터 상자 영웅등급"),"삭제",
IF(OR($L155="지정 캐릭터",$L155="지정 캐릭터 PP",$L155="지정 캐릭터 LBP1",$L155="지정 캐릭터 LBP2",$L155="지정 캐릭터 LBP3"),
  IF(AND(OR($B155=7,$B155=8),$L155=OFFSET($L155,-1,0)),OFFSET(M155,-1,0),VLOOKUP($E155,$BQ:$BR,MATCH($BR$1,$BQ$1:$BR$1,0),1)),
IF(OR($L155="안 지정 캐릭터 영웅등급",$L155="안 지정 캐릭터 PP 일반등급",$L155="안 지정 캐릭터 PP 영웅등급"),
  IF(AND(OR($B155=7,$B155=8),$L155=OFFSET($L155,-1,0)),OFFSET(M155,-1,0),INT($E155*100000)),
"그외없음"))))))</f>
        <v>삭제</v>
      </c>
      <c r="N155" t="str">
        <f ca="1">IF($L155="삭제","삭제",
IF(OR($L155="지정 장비",$L155="캐릭터 상자 일반등급",$L155="캐릭터 상자 영웅등급",$L155="지정 캐릭터",$L155="지정 캐릭터 LBP1",$L155="지정 캐릭터 LBP2",$L155="지정 캐릭터 LBP3",$L155="안 지정 캐릭터 영웅등급"),1,
IF($L155="지정 캐릭터 PP",
  IF(AND(OR($B155=7,$B155=8),$L155=OFFSET($L155,-1,0)),OFFSET(N155,-1,0),
    VLOOKUP($L155,$AM:$AY,MATCH($AU$1,$AM$1:$AY$1,0),0)+INT($E155*(VLOOKUP($L155,$AM:$AY,MATCH($AV$1,$AM$1:$AY$1,0),0)-VLOOKUP($L155,$AM:$AY,MATCH($AU$1,$AM$1:$AY$1,0),0)))),
IF(OR($L155="안 지정 캐릭터 PP 일반등급",$L155="안 지정 캐릭터 PP 영웅등급"),
  IF(AND(OR($B155=7,$B155=8),$L155=OFFSET($L155,-1,0)),OFFSET(N155,-1,0),
    VLOOKUP($L155,$AM:$AY,MATCH($AU$1,$AM$1:$AY$1,0),0)+INT($E155*(VLOOKUP($L155,$AM:$AY,MATCH($AV$1,$AM$1:$AY$1,0),0)-VLOOKUP($L155,$AM:$AY,MATCH($AU$1,$AM$1:$AY$1,0),0)))),
"그외없음"))))</f>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
IF($L155="안 지정 캐릭터 영웅등급",
  IF(AND(OR($B155=7,$B155=8),$L155=OFFSET($L155,-1,0)),OFFSET(P155,-1,0),
    VLOOKUP($L155,$AM:$AZ,MATCH($AY$1,$AM$1:$AZ$1,0),0)+INT($H155*(VLOOKUP($L155,$AM:$AZ,MATCH($AZ$1,$AM$1:$AZ$1,0),0)-VLOOKUP($L155,$AM:$AZ,MATCH($AY$1,$AM$1:$AZ$1,0),0)))),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
    ROUNDDOWN(VLOOKUP($M155,[1]EquipTable!$1:$1048576,MATCH("표준 GO pr Min",[1]EquipTable!$1:$1,0),0)+INT($I155*(VLOOKUP($M155,[1]EquipTable!$1:$1048576,MATCH("표준 GO pr Max",[1]EquipTable!$1:$1,0),0)-VLOOKUP($M155,[1]EquipTable!$1:$1048576,MATCH("표준 GO pr Min",[1]EquipTable!$1:$1,0),0))),-2)),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
IF($L155="안 지정 캐릭터 영웅등급",
  IF(AND(OR($B155=7,$B155=8),$L155=OFFSET($L155,-1,0)),OFFSET(Q155,-1,0),
    VLOOKUP($L155,$AM:$AZ,MATCH($AW$1,$AM$1:$AZ$1,0),0)+INT($I155*(VLOOKUP($L155,$AM:$AZ,MATCH($AX$1,$AM$1:$AZ$1,0),0)-VLOOKUP($L155,$AM:$AZ,MATCH($AW$1,$AM$1:$AZ$1,0),0)))),
IF($L155="지정 캐릭터 PP",
  IF(AND(OR($B155=7,$B155=8),$L155=OFFSET($L155,-1,0)),OFFSET(Q155,-1,0),
    INT($N155*(VLOOKUP($L155,$AM:$AZ,MATCH($AX$1,$AM$1:$AZ$1,0),0)+$I155*(VLOOKUP($L155,$AM:$AZ,MATCH($AY$1,$AM$1:$AZ$1,0),0)-VLOOKUP($L155,$AM:$AZ,MATCH($AX$1,$AM$1:$AZ$1,0),0))))),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23"/>
        <v>0</v>
      </c>
      <c r="Z155" t="str">
        <f ca="1">IF(ISBLANK(AA155),"",
VLOOKUP(AA155,OFFSET(INDIRECT("$A:$B"),0,MATCH(AA$1&amp;"_Verify",INDIRECT("$1:$1"),0)-1),2,0)
)</f>
        <v/>
      </c>
      <c r="AG155" t="str">
        <f>IF(ISBLANK($AA155),"",
IF(AND($B155&gt;=VLOOKUP($AA155,$AM:$AP,3,0),$B155&lt;=VLOOKUP($AA155,$AM:$AP,4,0)),"","슬롯타입이상"))</f>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v>
      </c>
      <c r="AK155" t="str">
        <f ca="1">IF(AI155&lt;&gt;1,"",
"{"""&amp;A$1&amp;""":"&amp;A155
&amp;","""&amp;B$1&amp;""":"&amp;B155
&amp;IF(LEN(Z155)=0,"",","""&amp;Z$1&amp;""":"""&amp;Z155&amp;"""")
&amp;IF(LEN(AB155)=0,"",","""&amp;AB$1&amp;""":"""&amp;AB155&amp;"""")
&amp;IF(LEN(AC155)=0,"",","""&amp;AC$1&amp;""":"&amp;AC155)
&amp;IF(LEN(AD155)=0,"",","""&amp;AD$1&amp;""":"""&amp;AD155&amp;"""")
&amp;IF(LEN(AE155)=0,"",","""&amp;AE$1&amp;""":"&amp;AE155)
&amp;IF(LEN(AF155)=0,"",","""&amp;AF$1&amp;""":"&amp;AF155)&amp;"}")</f>
        <v>{"dy":22,"sl":6}</v>
      </c>
    </row>
    <row r="156" spans="1:37">
      <c r="A156">
        <v>23</v>
      </c>
      <c r="B156">
        <v>0</v>
      </c>
      <c r="C156">
        <f t="shared" si="20"/>
        <v>0</v>
      </c>
      <c r="D156">
        <f t="shared" ca="1" si="22"/>
        <v>0.35071227134708938</v>
      </c>
      <c r="E156">
        <f t="shared" ca="1" si="22"/>
        <v>0.57464276168230088</v>
      </c>
      <c r="F156">
        <f t="shared" ca="1" si="21"/>
        <v>0.75411536568139559</v>
      </c>
      <c r="G156">
        <f t="shared" ca="1" si="19"/>
        <v>0.40163627644808508</v>
      </c>
      <c r="H156">
        <f t="shared" ca="1" si="19"/>
        <v>0.79815991351160065</v>
      </c>
      <c r="I156">
        <f t="shared" ca="1" si="19"/>
        <v>0.61669590156888276</v>
      </c>
      <c r="L156" t="str">
        <f ca="1">IF(LEN(J156)&lt;&gt;0,J156,VLOOKUP(D156+$B156,$BG:$BH,MATCH($BH$1,$BG$1:$BH$1,0),1))</f>
        <v>지정 장비</v>
      </c>
      <c r="M156" t="str">
        <f ca="1">IF(LEN(K156)&lt;&gt;0,
  IF(LEN($J156)=0,"두 칸 모두 입력",
  IF($J156="지정 장비",K156,INDEX($BR:$BR,MATCH(K156,$BS:$BS,0)))),
IF($L156="삭제","삭제",
IF($L156="지정 장비",VLOOKUP($E156,$BL:$BM,MATCH($BM$1,$BL$1:$BM$1,0),1),
IF(OR($L156="캐릭터 상자 일반등급",$L156="캐릭터 상자 영웅등급"),"삭제",
IF(OR($L156="지정 캐릭터",$L156="지정 캐릭터 PP",$L156="지정 캐릭터 LBP1",$L156="지정 캐릭터 LBP2",$L156="지정 캐릭터 LBP3"),
  IF(AND(OR($B156=7,$B156=8),$L156=OFFSET($L156,-1,0)),OFFSET(M156,-1,0),VLOOKUP($E156,$BQ:$BR,MATCH($BR$1,$BQ$1:$BR$1,0),1)),
IF(OR($L156="안 지정 캐릭터 영웅등급",$L156="안 지정 캐릭터 PP 일반등급",$L156="안 지정 캐릭터 PP 영웅등급"),
  IF(AND(OR($B156=7,$B156=8),$L156=OFFSET($L156,-1,0)),OFFSET(M156,-1,0),INT($E156*100000)),
"그외없음"))))))</f>
        <v>Equip5002</v>
      </c>
      <c r="N156">
        <f ca="1">IF($L156="삭제","삭제",
IF(OR($L156="지정 장비",$L156="캐릭터 상자 일반등급",$L156="캐릭터 상자 영웅등급",$L156="지정 캐릭터",$L156="지정 캐릭터 LBP1",$L156="지정 캐릭터 LBP2",$L156="지정 캐릭터 LBP3",$L156="안 지정 캐릭터 영웅등급"),1,
IF($L156="지정 캐릭터 PP",
  IF(AND(OR($B156=7,$B156=8),$L156=OFFSET($L156,-1,0)),OFFSET(N156,-1,0),
    VLOOKUP($L156,$AM:$AY,MATCH($AU$1,$AM$1:$AY$1,0),0)+INT($E156*(VLOOKUP($L156,$AM:$AY,MATCH($AV$1,$AM$1:$AY$1,0),0)-VLOOKUP($L156,$AM:$AY,MATCH($AU$1,$AM$1:$AY$1,0),0)))),
IF(OR($L156="안 지정 캐릭터 PP 일반등급",$L156="안 지정 캐릭터 PP 영웅등급"),
  IF(AND(OR($B156=7,$B156=8),$L156=OFFSET($L156,-1,0)),OFFSET(N156,-1,0),
    VLOOKUP($L156,$AM:$AY,MATCH($AU$1,$AM$1:$AY$1,0),0)+INT($E156*(VLOOKUP($L156,$AM:$AY,MATCH($AV$1,$AM$1:$AY$1,0),0)-VLOOKUP($L156,$AM:$AY,MATCH($AU$1,$AM$1:$AY$1,0),0)))),
"그외없음"))))</f>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
IF($L156="안 지정 캐릭터 영웅등급",
  IF(AND(OR($B156=7,$B156=8),$L156=OFFSET($L156,-1,0)),OFFSET(P156,-1,0),
    VLOOKUP($L156,$AM:$AZ,MATCH($AY$1,$AM$1:$AZ$1,0),0)+INT($H156*(VLOOKUP($L156,$AM:$AZ,MATCH($AZ$1,$AM$1:$AZ$1,0),0)-VLOOKUP($L156,$AM:$AZ,MATCH($AY$1,$AM$1:$AZ$1,0),0)))),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
    ROUNDDOWN(VLOOKUP($M156,[1]EquipTable!$1:$1048576,MATCH("표준 GO pr Min",[1]EquipTable!$1:$1,0),0)+INT($I156*(VLOOKUP($M156,[1]EquipTable!$1:$1048576,MATCH("표준 GO pr Max",[1]EquipTable!$1:$1,0),0)-VLOOKUP($M156,[1]EquipTable!$1:$1048576,MATCH("표준 GO pr Min",[1]EquipTable!$1:$1,0),0))),-2)),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
IF($L156="안 지정 캐릭터 영웅등급",
  IF(AND(OR($B156=7,$B156=8),$L156=OFFSET($L156,-1,0)),OFFSET(Q156,-1,0),
    VLOOKUP($L156,$AM:$AZ,MATCH($AW$1,$AM$1:$AZ$1,0),0)+INT($I156*(VLOOKUP($L156,$AM:$AZ,MATCH($AX$1,$AM$1:$AZ$1,0),0)-VLOOKUP($L156,$AM:$AZ,MATCH($AW$1,$AM$1:$AZ$1,0),0)))),
IF($L156="지정 캐릭터 PP",
  IF(AND(OR($B156=7,$B156=8),$L156=OFFSET($L156,-1,0)),OFFSET(Q156,-1,0),
    INT($N156*(VLOOKUP($L156,$AM:$AZ,MATCH($AX$1,$AM$1:$AZ$1,0),0)+$I156*(VLOOKUP($L156,$AM:$AZ,MATCH($AY$1,$AM$1:$AZ$1,0),0)-VLOOKUP($L156,$AM:$AZ,MATCH($AX$1,$AM$1:$AZ$1,0),0))))),
IF(OR($L156="안 지정 캐릭터 PP 일반등급",$L156="안 지정 캐릭터 PP 영웅등급"),
  IF(AND(OR($B156=7,$B156=8),$L156=OFFSET($L156,-1,0)),OFFSET(Q156,-1,0),
    $N156*VLOOKUP($L156,$AM:$AZ,MATCH($AW$1,$AM$1:$AZ$1,0),0)),
"그외없음")))))))</f>
        <v>4700</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23"/>
        <v>0</v>
      </c>
      <c r="T156" t="s">
        <v>93</v>
      </c>
      <c r="U156" t="s">
        <v>127</v>
      </c>
      <c r="V156">
        <v>1</v>
      </c>
      <c r="W156" t="s">
        <v>145</v>
      </c>
      <c r="Y156">
        <v>4600</v>
      </c>
      <c r="Z156" t="str">
        <f ca="1">IF(ISBLANK(AA156),"",
VLOOKUP(AA156,OFFSET(INDIRECT("$A:$B"),0,MATCH(AA$1&amp;"_Verify",INDIRECT("$1:$1"),0)-1),2,0)
)</f>
        <v>fe</v>
      </c>
      <c r="AA156" t="s">
        <v>93</v>
      </c>
      <c r="AB156" t="s">
        <v>127</v>
      </c>
      <c r="AC156">
        <v>1</v>
      </c>
      <c r="AD156" t="s">
        <v>145</v>
      </c>
      <c r="AF156">
        <v>4600</v>
      </c>
      <c r="AG156" t="str">
        <f>IF(ISBLANK($AA156),"",
IF(AND($B156&gt;=VLOOKUP($AA156,$AM:$AP,3,0),$B156&lt;=VLOOKUP($AA156,$AM:$AP,4,0)),"","슬롯타입이상"))</f>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드워프 해머</v>
      </c>
      <c r="AI156">
        <v>1</v>
      </c>
      <c r="AJ15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v>
      </c>
      <c r="AK156" t="str">
        <f ca="1">IF(AI156&lt;&gt;1,"",
"{"""&amp;A$1&amp;""":"&amp;A156
&amp;","""&amp;B$1&amp;""":"&amp;B156
&amp;IF(LEN(Z156)=0,"",","""&amp;Z$1&amp;""":"""&amp;Z156&amp;"""")
&amp;IF(LEN(AB156)=0,"",","""&amp;AB$1&amp;""":"""&amp;AB156&amp;"""")
&amp;IF(LEN(AC156)=0,"",","""&amp;AC$1&amp;""":"&amp;AC156)
&amp;IF(LEN(AD156)=0,"",","""&amp;AD$1&amp;""":"""&amp;AD156&amp;"""")
&amp;IF(LEN(AE156)=0,"",","""&amp;AE$1&amp;""":"&amp;AE156)
&amp;IF(LEN(AF156)=0,"",","""&amp;AF$1&amp;""":"&amp;AF156)&amp;"}")</f>
        <v>{"dy":23,"sl":0,"tp":"fe","vl":"Equip4001","cn":1,"pt":"GO","pr":4600}</v>
      </c>
    </row>
    <row r="157" spans="1:37">
      <c r="A157">
        <v>23</v>
      </c>
      <c r="B157">
        <v>1</v>
      </c>
      <c r="C157">
        <f t="shared" si="20"/>
        <v>0</v>
      </c>
      <c r="D157">
        <f t="shared" ca="1" si="22"/>
        <v>0.33072094473727764</v>
      </c>
      <c r="E157">
        <f t="shared" ca="1" si="22"/>
        <v>0.99916093406494888</v>
      </c>
      <c r="F157">
        <f t="shared" ca="1" si="21"/>
        <v>0.86052886116865168</v>
      </c>
      <c r="G157">
        <f t="shared" ca="1" si="19"/>
        <v>0.43506445085402379</v>
      </c>
      <c r="H157">
        <f t="shared" ca="1" si="19"/>
        <v>0.44160201948058853</v>
      </c>
      <c r="I157">
        <f t="shared" ca="1" si="19"/>
        <v>0.71032846336636413</v>
      </c>
      <c r="L157" t="str">
        <f ca="1">IF(LEN(J157)&lt;&gt;0,J157,VLOOKUP(D157+$B157,$BG:$BH,MATCH($BH$1,$BG$1:$BH$1,0),1))</f>
        <v>지정 장비</v>
      </c>
      <c r="M157" t="str">
        <f ca="1">IF(LEN(K157)&lt;&gt;0,
  IF(LEN($J157)=0,"두 칸 모두 입력",
  IF($J157="지정 장비",K157,INDEX($BR:$BR,MATCH(K157,$BS:$BS,0)))),
IF($L157="삭제","삭제",
IF($L157="지정 장비",VLOOKUP($E157,$BL:$BM,MATCH($BM$1,$BL$1:$BM$1,0),1),
IF(OR($L157="캐릭터 상자 일반등급",$L157="캐릭터 상자 영웅등급"),"삭제",
IF(OR($L157="지정 캐릭터",$L157="지정 캐릭터 PP",$L157="지정 캐릭터 LBP1",$L157="지정 캐릭터 LBP2",$L157="지정 캐릭터 LBP3"),
  IF(AND(OR($B157=7,$B157=8),$L157=OFFSET($L157,-1,0)),OFFSET(M157,-1,0),VLOOKUP($E157,$BQ:$BR,MATCH($BR$1,$BQ$1:$BR$1,0),1)),
IF(OR($L157="안 지정 캐릭터 영웅등급",$L157="안 지정 캐릭터 PP 일반등급",$L157="안 지정 캐릭터 PP 영웅등급"),
  IF(AND(OR($B157=7,$B157=8),$L157=OFFSET($L157,-1,0)),OFFSET(M157,-1,0),INT($E157*100000)),
"그외없음"))))))</f>
        <v>Equip8402</v>
      </c>
      <c r="N157">
        <f ca="1">IF($L157="삭제","삭제",
IF(OR($L157="지정 장비",$L157="캐릭터 상자 일반등급",$L157="캐릭터 상자 영웅등급",$L157="지정 캐릭터",$L157="지정 캐릭터 LBP1",$L157="지정 캐릭터 LBP2",$L157="지정 캐릭터 LBP3",$L157="안 지정 캐릭터 영웅등급"),1,
IF($L157="지정 캐릭터 PP",
  IF(AND(OR($B157=7,$B157=8),$L157=OFFSET($L157,-1,0)),OFFSET(N157,-1,0),
    VLOOKUP($L157,$AM:$AY,MATCH($AU$1,$AM$1:$AY$1,0),0)+INT($E157*(VLOOKUP($L157,$AM:$AY,MATCH($AV$1,$AM$1:$AY$1,0),0)-VLOOKUP($L157,$AM:$AY,MATCH($AU$1,$AM$1:$AY$1,0),0)))),
IF(OR($L157="안 지정 캐릭터 PP 일반등급",$L157="안 지정 캐릭터 PP 영웅등급"),
  IF(AND(OR($B157=7,$B157=8),$L157=OFFSET($L157,-1,0)),OFFSET(N157,-1,0),
    VLOOKUP($L157,$AM:$AY,MATCH($AU$1,$AM$1:$AY$1,0),0)+INT($E157*(VLOOKUP($L157,$AM:$AY,MATCH($AV$1,$AM$1:$AY$1,0),0)-VLOOKUP($L157,$AM:$AY,MATCH($AU$1,$AM$1:$AY$1,0),0)))),
"그외없음"))))</f>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DI</v>
      </c>
      <c r="P157">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
IF($L157="안 지정 캐릭터 영웅등급",
  IF(AND(OR($B157=7,$B157=8),$L157=OFFSET($L157,-1,0)),OFFSET(P157,-1,0),
    VLOOKUP($L157,$AM:$AZ,MATCH($AY$1,$AM$1:$AZ$1,0),0)+INT($H157*(VLOOKUP($L157,$AM:$AZ,MATCH($AZ$1,$AM$1:$AZ$1,0),0)-VLOOKUP($L157,$AM:$AZ,MATCH($AY$1,$AM$1:$AZ$1,0),0)))),
IF($L157="지정 캐릭터 PP",
  IF(AND(OR($B157=7,$B157=8),$L157=OFFSET($L157,-1,0)),OFFSET(P157,-1,0),
    INT($N157*VLOOKUP($L157,$AM:$AZ,MATCH($AW$1,$AM$1:$AZ$1,0),0))),
"그외없음")))))))</f>
        <v>95</v>
      </c>
      <c r="Q157">
        <f ca="1">IF($L157="삭제","삭제",
IF($L157="지정 장비",
  IF($O157="DI",
    VLOOKUP($M157,[1]EquipTable!$1:$1048576,MATCH("표준 DI pr Min",[1]EquipTable!$1:$1,0),0)+INT($I157*(VLOOKUP($M157,[1]EquipTable!$1:$1048576,MATCH("표준 DI pr Max",[1]EquipTable!$1:$1,0),0)-VLOOKUP($M157,[1]EquipTable!$1:$1048576,MATCH("표준 DI pr Min",[1]EquipTable!$1:$1,0),0))),
    ROUNDDOWN(VLOOKUP($M157,[1]EquipTable!$1:$1048576,MATCH("표준 GO pr Min",[1]EquipTable!$1:$1,0),0)+INT($I157*(VLOOKUP($M157,[1]EquipTable!$1:$1048576,MATCH("표준 GO pr Max",[1]EquipTable!$1:$1,0),0)-VLOOKUP($M157,[1]EquipTable!$1:$1048576,MATCH("표준 GO pr Min",[1]EquipTable!$1:$1,0),0))),-2)),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
IF($L157="안 지정 캐릭터 영웅등급",
  IF(AND(OR($B157=7,$B157=8),$L157=OFFSET($L157,-1,0)),OFFSET(Q157,-1,0),
    VLOOKUP($L157,$AM:$AZ,MATCH($AW$1,$AM$1:$AZ$1,0),0)+INT($I157*(VLOOKUP($L157,$AM:$AZ,MATCH($AX$1,$AM$1:$AZ$1,0),0)-VLOOKUP($L157,$AM:$AZ,MATCH($AW$1,$AM$1:$AZ$1,0),0)))),
IF($L157="지정 캐릭터 PP",
  IF(AND(OR($B157=7,$B157=8),$L157=OFFSET($L157,-1,0)),OFFSET(Q157,-1,0),
    INT($N157*(VLOOKUP($L157,$AM:$AZ,MATCH($AX$1,$AM$1:$AZ$1,0),0)+$I157*(VLOOKUP($L157,$AM:$AZ,MATCH($AY$1,$AM$1:$AZ$1,0),0)-VLOOKUP($L157,$AM:$AZ,MATCH($AX$1,$AM$1:$AZ$1,0),0))))),
IF(OR($L157="안 지정 캐릭터 PP 일반등급",$L157="안 지정 캐릭터 PP 영웅등급"),
  IF(AND(OR($B157=7,$B157=8),$L157=OFFSET($L157,-1,0)),OFFSET(Q157,-1,0),
    $N157*VLOOKUP($L157,$AM:$AZ,MATCH($AW$1,$AM$1:$AZ$1,0),0)),
"그외없음")))))))</f>
        <v>58</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23"/>
        <v>1</v>
      </c>
      <c r="T157" t="s">
        <v>93</v>
      </c>
      <c r="U157" t="s">
        <v>216</v>
      </c>
      <c r="V157">
        <v>1</v>
      </c>
      <c r="W157" t="s">
        <v>149</v>
      </c>
      <c r="Y157">
        <v>19</v>
      </c>
      <c r="Z157" t="str">
        <f ca="1">IF(ISBLANK(AA157),"",
VLOOKUP(AA157,OFFSET(INDIRECT("$A:$B"),0,MATCH(AA$1&amp;"_Verify",INDIRECT("$1:$1"),0)-1),2,0)
)</f>
        <v>fe</v>
      </c>
      <c r="AA157" t="s">
        <v>93</v>
      </c>
      <c r="AB157" t="s">
        <v>216</v>
      </c>
      <c r="AC157">
        <v>1</v>
      </c>
      <c r="AD157" t="s">
        <v>149</v>
      </c>
      <c r="AF157">
        <v>19</v>
      </c>
      <c r="AG157" t="str">
        <f>IF(ISBLANK($AA157),"",
IF(AND($B157&gt;=VLOOKUP($AA157,$AM:$AP,3,0),$B157&lt;=VLOOKUP($AA157,$AM:$AP,4,0)),"","슬롯타입이상"))</f>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흑진주 단검</v>
      </c>
      <c r="AI157">
        <v>1</v>
      </c>
      <c r="AJ15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v>
      </c>
      <c r="AK157" t="str">
        <f ca="1">IF(AI157&lt;&gt;1,"",
"{"""&amp;A$1&amp;""":"&amp;A157
&amp;","""&amp;B$1&amp;""":"&amp;B157
&amp;IF(LEN(Z157)=0,"",","""&amp;Z$1&amp;""":"""&amp;Z157&amp;"""")
&amp;IF(LEN(AB157)=0,"",","""&amp;AB$1&amp;""":"""&amp;AB157&amp;"""")
&amp;IF(LEN(AC157)=0,"",","""&amp;AC$1&amp;""":"&amp;AC157)
&amp;IF(LEN(AD157)=0,"",","""&amp;AD$1&amp;""":"""&amp;AD157&amp;"""")
&amp;IF(LEN(AE157)=0,"",","""&amp;AE$1&amp;""":"&amp;AE157)
&amp;IF(LEN(AF157)=0,"",","""&amp;AF$1&amp;""":"&amp;AF157)&amp;"}")</f>
        <v>{"dy":23,"sl":1,"tp":"fe","vl":"Equip1302","cn":1,"pt":"DI","pr":19}</v>
      </c>
    </row>
    <row r="158" spans="1:37">
      <c r="A158">
        <v>23</v>
      </c>
      <c r="B158">
        <v>2</v>
      </c>
      <c r="C158">
        <f t="shared" si="20"/>
        <v>0</v>
      </c>
      <c r="D158">
        <f t="shared" ca="1" si="22"/>
        <v>0.17155898404857939</v>
      </c>
      <c r="E158">
        <f t="shared" ca="1" si="22"/>
        <v>0.558665492520518</v>
      </c>
      <c r="F158">
        <f t="shared" ca="1" si="21"/>
        <v>0.95545691360653906</v>
      </c>
      <c r="G158">
        <f t="shared" ca="1" si="19"/>
        <v>0.75635915999971404</v>
      </c>
      <c r="H158">
        <f t="shared" ca="1" si="19"/>
        <v>0.32886804662409264</v>
      </c>
      <c r="I158">
        <f t="shared" ca="1" si="19"/>
        <v>0.88278468640563601</v>
      </c>
      <c r="L158" t="str">
        <f ca="1">IF(LEN(J158)&lt;&gt;0,J158,VLOOKUP(D158+$B158,$BG:$BH,MATCH($BH$1,$BG$1:$BH$1,0),1))</f>
        <v>안 지정 캐릭터 PP 영웅등급</v>
      </c>
      <c r="M158">
        <f ca="1">IF(LEN(K158)&lt;&gt;0,
  IF(LEN($J158)=0,"두 칸 모두 입력",
  IF($J158="지정 장비",K158,INDEX($BR:$BR,MATCH(K158,$BS:$BS,0)))),
IF($L158="삭제","삭제",
IF($L158="지정 장비",VLOOKUP($E158,$BL:$BM,MATCH($BM$1,$BL$1:$BM$1,0),1),
IF(OR($L158="캐릭터 상자 일반등급",$L158="캐릭터 상자 영웅등급"),"삭제",
IF(OR($L158="지정 캐릭터",$L158="지정 캐릭터 PP",$L158="지정 캐릭터 LBP1",$L158="지정 캐릭터 LBP2",$L158="지정 캐릭터 LBP3"),
  IF(AND(OR($B158=7,$B158=8),$L158=OFFSET($L158,-1,0)),OFFSET(M158,-1,0),VLOOKUP($E158,$BQ:$BR,MATCH($BR$1,$BQ$1:$BR$1,0),1)),
IF(OR($L158="안 지정 캐릭터 영웅등급",$L158="안 지정 캐릭터 PP 일반등급",$L158="안 지정 캐릭터 PP 영웅등급"),
  IF(AND(OR($B158=7,$B158=8),$L158=OFFSET($L158,-1,0)),OFFSET(M158,-1,0),INT($E158*100000)),
"그외없음"))))))</f>
        <v>55866</v>
      </c>
      <c r="N158">
        <f ca="1">IF($L158="삭제","삭제",
IF(OR($L158="지정 장비",$L158="캐릭터 상자 일반등급",$L158="캐릭터 상자 영웅등급",$L158="지정 캐릭터",$L158="지정 캐릭터 LBP1",$L158="지정 캐릭터 LBP2",$L158="지정 캐릭터 LBP3",$L158="안 지정 캐릭터 영웅등급"),1,
IF($L158="지정 캐릭터 PP",
  IF(AND(OR($B158=7,$B158=8),$L158=OFFSET($L158,-1,0)),OFFSET(N158,-1,0),
    VLOOKUP($L158,$AM:$AY,MATCH($AU$1,$AM$1:$AY$1,0),0)+INT($E158*(VLOOKUP($L158,$AM:$AY,MATCH($AV$1,$AM$1:$AY$1,0),0)-VLOOKUP($L158,$AM:$AY,MATCH($AU$1,$AM$1:$AY$1,0),0)))),
IF(OR($L158="안 지정 캐릭터 PP 일반등급",$L158="안 지정 캐릭터 PP 영웅등급"),
  IF(AND(OR($B158=7,$B158=8),$L158=OFFSET($L158,-1,0)),OFFSET(N158,-1,0),
    VLOOKUP($L158,$AM:$AY,MATCH($AU$1,$AM$1:$AY$1,0),0)+INT($E158*(VLOOKUP($L158,$AM:$AY,MATCH($AV$1,$AM$1:$AY$1,0),0)-VLOOKUP($L158,$AM:$AY,MATCH($AU$1,$AM$1:$AY$1,0),0)))),
"그외없음"))))</f>
        <v>20</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
IF($L158="안 지정 캐릭터 영웅등급",
  IF(AND(OR($B158=7,$B158=8),$L158=OFFSET($L158,-1,0)),OFFSET(P158,-1,0),
    VLOOKUP($L158,$AM:$AZ,MATCH($AY$1,$AM$1:$AZ$1,0),0)+INT($H158*(VLOOKUP($L158,$AM:$AZ,MATCH($AZ$1,$AM$1:$AZ$1,0),0)-VLOOKUP($L158,$AM:$AZ,MATCH($AY$1,$AM$1:$AZ$1,0),0)))),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
    ROUNDDOWN(VLOOKUP($M158,[1]EquipTable!$1:$1048576,MATCH("표준 GO pr Min",[1]EquipTable!$1:$1,0),0)+INT($I158*(VLOOKUP($M158,[1]EquipTable!$1:$1048576,MATCH("표준 GO pr Max",[1]EquipTable!$1:$1,0),0)-VLOOKUP($M158,[1]EquipTable!$1:$1048576,MATCH("표준 GO pr Min",[1]EquipTable!$1:$1,0),0))),-2)),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
IF($L158="안 지정 캐릭터 영웅등급",
  IF(AND(OR($B158=7,$B158=8),$L158=OFFSET($L158,-1,0)),OFFSET(Q158,-1,0),
    VLOOKUP($L158,$AM:$AZ,MATCH($AW$1,$AM$1:$AZ$1,0),0)+INT($I158*(VLOOKUP($L158,$AM:$AZ,MATCH($AX$1,$AM$1:$AZ$1,0),0)-VLOOKUP($L158,$AM:$AZ,MATCH($AW$1,$AM$1:$AZ$1,0),0)))),
IF($L158="지정 캐릭터 PP",
  IF(AND(OR($B158=7,$B158=8),$L158=OFFSET($L158,-1,0)),OFFSET(Q158,-1,0),
    INT($N158*(VLOOKUP($L158,$AM:$AZ,MATCH($AX$1,$AM$1:$AZ$1,0),0)+$I158*(VLOOKUP($L158,$AM:$AZ,MATCH($AY$1,$AM$1:$AZ$1,0),0)-VLOOKUP($L158,$AM:$AZ,MATCH($AX$1,$AM$1:$AZ$1,0),0))))),
IF(OR($L158="안 지정 캐릭터 PP 일반등급",$L158="안 지정 캐릭터 PP 영웅등급"),
  IF(AND(OR($B158=7,$B158=8),$L158=OFFSET($L158,-1,0)),OFFSET(Q158,-1,0),
    $N158*VLOOKUP($L158,$AM:$AZ,MATCH($AW$1,$AM$1:$AZ$1,0),0)),
"그외없음")))))))</f>
        <v>2000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23"/>
        <v>0</v>
      </c>
      <c r="T158" t="s">
        <v>102</v>
      </c>
      <c r="U158">
        <v>24146</v>
      </c>
      <c r="V158">
        <v>17</v>
      </c>
      <c r="W158" t="s">
        <v>145</v>
      </c>
      <c r="Y158">
        <v>1700</v>
      </c>
      <c r="Z158" t="str">
        <f ca="1">IF(ISBLANK(AA158),"",
VLOOKUP(AA158,OFFSET(INDIRECT("$A:$B"),0,MATCH(AA$1&amp;"_Verify",INDIRECT("$1:$1"),0)-1),2,0)
)</f>
        <v>uph</v>
      </c>
      <c r="AA158" t="s">
        <v>102</v>
      </c>
      <c r="AB158">
        <v>24146</v>
      </c>
      <c r="AC158">
        <v>17</v>
      </c>
      <c r="AD158" t="s">
        <v>145</v>
      </c>
      <c r="AF158">
        <v>1700</v>
      </c>
      <c r="AG158" t="str">
        <f>IF(ISBLANK($AA158),"",
IF(AND($B158&gt;=VLOOKUP($AA158,$AM:$AP,3,0),$B158&lt;=VLOOKUP($AA158,$AM:$AP,4,0)),"","슬롯타입이상"))</f>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v>
      </c>
      <c r="AK158" t="str">
        <f ca="1">IF(AI158&lt;&gt;1,"",
"{"""&amp;A$1&amp;""":"&amp;A158
&amp;","""&amp;B$1&amp;""":"&amp;B158
&amp;IF(LEN(Z158)=0,"",","""&amp;Z$1&amp;""":"""&amp;Z158&amp;"""")
&amp;IF(LEN(AB158)=0,"",","""&amp;AB$1&amp;""":"""&amp;AB158&amp;"""")
&amp;IF(LEN(AC158)=0,"",","""&amp;AC$1&amp;""":"&amp;AC158)
&amp;IF(LEN(AD158)=0,"",","""&amp;AD$1&amp;""":"""&amp;AD158&amp;"""")
&amp;IF(LEN(AE158)=0,"",","""&amp;AE$1&amp;""":"&amp;AE158)
&amp;IF(LEN(AF158)=0,"",","""&amp;AF$1&amp;""":"&amp;AF158)&amp;"}")</f>
        <v>{"dy":23,"sl":2,"tp":"uph","vl":"24146","cn":17,"pt":"GO","pr":1700}</v>
      </c>
    </row>
    <row r="159" spans="1:37">
      <c r="A159">
        <v>23</v>
      </c>
      <c r="B159">
        <v>3</v>
      </c>
      <c r="C159">
        <f t="shared" si="20"/>
        <v>0</v>
      </c>
      <c r="D159">
        <f t="shared" ca="1" si="22"/>
        <v>0.4337115195157133</v>
      </c>
      <c r="E159">
        <f t="shared" ca="1" si="22"/>
        <v>0.20405572515764969</v>
      </c>
      <c r="F159">
        <f t="shared" ca="1" si="21"/>
        <v>0.85463320078351546</v>
      </c>
      <c r="G159">
        <f t="shared" ca="1" si="19"/>
        <v>5.0225380481587756E-3</v>
      </c>
      <c r="H159">
        <f t="shared" ca="1" si="19"/>
        <v>0.35815564042321646</v>
      </c>
      <c r="I159">
        <f t="shared" ca="1" si="19"/>
        <v>0.85945774617440884</v>
      </c>
      <c r="L159" t="str">
        <f ca="1">IF(LEN(J159)&lt;&gt;0,J159,VLOOKUP(D159+$B159,$BG:$BH,MATCH($BH$1,$BG$1:$BH$1,0),1))</f>
        <v>안 지정 캐릭터 PP 영웅등급</v>
      </c>
      <c r="M159">
        <f ca="1">IF(LEN(K159)&lt;&gt;0,
  IF(LEN($J159)=0,"두 칸 모두 입력",
  IF($J159="지정 장비",K159,INDEX($BR:$BR,MATCH(K159,$BS:$BS,0)))),
IF($L159="삭제","삭제",
IF($L159="지정 장비",VLOOKUP($E159,$BL:$BM,MATCH($BM$1,$BL$1:$BM$1,0),1),
IF(OR($L159="캐릭터 상자 일반등급",$L159="캐릭터 상자 영웅등급"),"삭제",
IF(OR($L159="지정 캐릭터",$L159="지정 캐릭터 PP",$L159="지정 캐릭터 LBP1",$L159="지정 캐릭터 LBP2",$L159="지정 캐릭터 LBP3"),
  IF(AND(OR($B159=7,$B159=8),$L159=OFFSET($L159,-1,0)),OFFSET(M159,-1,0),VLOOKUP($E159,$BQ:$BR,MATCH($BR$1,$BQ$1:$BR$1,0),1)),
IF(OR($L159="안 지정 캐릭터 영웅등급",$L159="안 지정 캐릭터 PP 일반등급",$L159="안 지정 캐릭터 PP 영웅등급"),
  IF(AND(OR($B159=7,$B159=8),$L159=OFFSET($L159,-1,0)),OFFSET(M159,-1,0),INT($E159*100000)),
"그외없음"))))))</f>
        <v>20405</v>
      </c>
      <c r="N159">
        <f ca="1">IF($L159="삭제","삭제",
IF(OR($L159="지정 장비",$L159="캐릭터 상자 일반등급",$L159="캐릭터 상자 영웅등급",$L159="지정 캐릭터",$L159="지정 캐릭터 LBP1",$L159="지정 캐릭터 LBP2",$L159="지정 캐릭터 LBP3",$L159="안 지정 캐릭터 영웅등급"),1,
IF($L159="지정 캐릭터 PP",
  IF(AND(OR($B159=7,$B159=8),$L159=OFFSET($L159,-1,0)),OFFSET(N159,-1,0),
    VLOOKUP($L159,$AM:$AY,MATCH($AU$1,$AM$1:$AY$1,0),0)+INT($E159*(VLOOKUP($L159,$AM:$AY,MATCH($AV$1,$AM$1:$AY$1,0),0)-VLOOKUP($L159,$AM:$AY,MATCH($AU$1,$AM$1:$AY$1,0),0)))),
IF(OR($L159="안 지정 캐릭터 PP 일반등급",$L159="안 지정 캐릭터 PP 영웅등급"),
  IF(AND(OR($B159=7,$B159=8),$L159=OFFSET($L159,-1,0)),OFFSET(N159,-1,0),
    VLOOKUP($L159,$AM:$AY,MATCH($AU$1,$AM$1:$AY$1,0),0)+INT($E159*(VLOOKUP($L159,$AM:$AY,MATCH($AV$1,$AM$1:$AY$1,0),0)-VLOOKUP($L159,$AM:$AY,MATCH($AU$1,$AM$1:$AY$1,0),0)))),
"그외없음"))))</f>
        <v>17</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
IF($L159="안 지정 캐릭터 영웅등급",
  IF(AND(OR($B159=7,$B159=8),$L159=OFFSET($L159,-1,0)),OFFSET(P159,-1,0),
    VLOOKUP($L159,$AM:$AZ,MATCH($AY$1,$AM$1:$AZ$1,0),0)+INT($H159*(VLOOKUP($L159,$AM:$AZ,MATCH($AZ$1,$AM$1:$AZ$1,0),0)-VLOOKUP($L159,$AM:$AZ,MATCH($AY$1,$AM$1:$AZ$1,0),0)))),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
    ROUNDDOWN(VLOOKUP($M159,[1]EquipTable!$1:$1048576,MATCH("표준 GO pr Min",[1]EquipTable!$1:$1,0),0)+INT($I159*(VLOOKUP($M159,[1]EquipTable!$1:$1048576,MATCH("표준 GO pr Max",[1]EquipTable!$1:$1,0),0)-VLOOKUP($M159,[1]EquipTable!$1:$1048576,MATCH("표준 GO pr Min",[1]EquipTable!$1:$1,0),0))),-2)),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
IF($L159="안 지정 캐릭터 영웅등급",
  IF(AND(OR($B159=7,$B159=8),$L159=OFFSET($L159,-1,0)),OFFSET(Q159,-1,0),
    VLOOKUP($L159,$AM:$AZ,MATCH($AW$1,$AM$1:$AZ$1,0),0)+INT($I159*(VLOOKUP($L159,$AM:$AZ,MATCH($AX$1,$AM$1:$AZ$1,0),0)-VLOOKUP($L159,$AM:$AZ,MATCH($AW$1,$AM$1:$AZ$1,0),0)))),
IF($L159="지정 캐릭터 PP",
  IF(AND(OR($B159=7,$B159=8),$L159=OFFSET($L159,-1,0)),OFFSET(Q159,-1,0),
    INT($N159*(VLOOKUP($L159,$AM:$AZ,MATCH($AX$1,$AM$1:$AZ$1,0),0)+$I159*(VLOOKUP($L159,$AM:$AZ,MATCH($AY$1,$AM$1:$AZ$1,0),0)-VLOOKUP($L159,$AM:$AZ,MATCH($AX$1,$AM$1:$AZ$1,0),0))))),
IF(OR($L159="안 지정 캐릭터 PP 일반등급",$L159="안 지정 캐릭터 PP 영웅등급"),
  IF(AND(OR($B159=7,$B159=8),$L159=OFFSET($L159,-1,0)),OFFSET(Q159,-1,0),
    $N159*VLOOKUP($L159,$AM:$AZ,MATCH($AW$1,$AM$1:$AZ$1,0),0)),
"그외없음")))))))</f>
        <v>1700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23"/>
        <v>0</v>
      </c>
      <c r="T159" t="s">
        <v>102</v>
      </c>
      <c r="U159">
        <v>72155</v>
      </c>
      <c r="V159">
        <v>22</v>
      </c>
      <c r="W159" t="s">
        <v>145</v>
      </c>
      <c r="Y159">
        <v>2200</v>
      </c>
      <c r="Z159" t="str">
        <f ca="1">IF(ISBLANK(AA159),"",
VLOOKUP(AA159,OFFSET(INDIRECT("$A:$B"),0,MATCH(AA$1&amp;"_Verify",INDIRECT("$1:$1"),0)-1),2,0)
)</f>
        <v>uph</v>
      </c>
      <c r="AA159" t="s">
        <v>102</v>
      </c>
      <c r="AB159">
        <v>72155</v>
      </c>
      <c r="AC159">
        <v>22</v>
      </c>
      <c r="AD159" t="s">
        <v>145</v>
      </c>
      <c r="AF159">
        <v>2200</v>
      </c>
      <c r="AG159" t="str">
        <f>IF(ISBLANK($AA159),"",
IF(AND($B159&gt;=VLOOKUP($AA159,$AM:$AP,3,0),$B159&lt;=VLOOKUP($AA159,$AM:$AP,4,0)),"","슬롯타입이상"))</f>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v>
      </c>
      <c r="AK159" t="str">
        <f ca="1">IF(AI159&lt;&gt;1,"",
"{"""&amp;A$1&amp;""":"&amp;A159
&amp;","""&amp;B$1&amp;""":"&amp;B159
&amp;IF(LEN(Z159)=0,"",","""&amp;Z$1&amp;""":"""&amp;Z159&amp;"""")
&amp;IF(LEN(AB159)=0,"",","""&amp;AB$1&amp;""":"""&amp;AB159&amp;"""")
&amp;IF(LEN(AC159)=0,"",","""&amp;AC$1&amp;""":"&amp;AC159)
&amp;IF(LEN(AD159)=0,"",","""&amp;AD$1&amp;""":"""&amp;AD159&amp;"""")
&amp;IF(LEN(AE159)=0,"",","""&amp;AE$1&amp;""":"&amp;AE159)
&amp;IF(LEN(AF159)=0,"",","""&amp;AF$1&amp;""":"&amp;AF159)&amp;"}")</f>
        <v>{"dy":23,"sl":3,"tp":"uph","vl":"72155","cn":22,"pt":"GO","pr":2200}</v>
      </c>
    </row>
    <row r="160" spans="1:37">
      <c r="A160">
        <v>23</v>
      </c>
      <c r="B160">
        <v>4</v>
      </c>
      <c r="C160">
        <f t="shared" si="20"/>
        <v>0</v>
      </c>
      <c r="D160">
        <f t="shared" ca="1" si="22"/>
        <v>0.16385199113635585</v>
      </c>
      <c r="E160">
        <f t="shared" ca="1" si="22"/>
        <v>5.2463350451345869E-2</v>
      </c>
      <c r="F160">
        <f t="shared" ca="1" si="21"/>
        <v>0.53285671365228804</v>
      </c>
      <c r="G160">
        <f t="shared" ca="1" si="19"/>
        <v>2.615764659426445E-2</v>
      </c>
      <c r="H160">
        <f t="shared" ca="1" si="19"/>
        <v>0.89950302274177207</v>
      </c>
      <c r="I160">
        <f t="shared" ca="1" si="19"/>
        <v>0.28193082878472475</v>
      </c>
      <c r="L160" t="str">
        <f ca="1">IF(LEN(J160)&lt;&gt;0,J160,VLOOKUP(D160+$B160,$BG:$BH,MATCH($BH$1,$BG$1:$BH$1,0),1))</f>
        <v>안 지정 캐릭터 PP 일반등급</v>
      </c>
      <c r="M160">
        <f ca="1">IF(LEN(K160)&lt;&gt;0,
  IF(LEN($J160)=0,"두 칸 모두 입력",
  IF($J160="지정 장비",K160,INDEX($BR:$BR,MATCH(K160,$BS:$BS,0)))),
IF($L160="삭제","삭제",
IF($L160="지정 장비",VLOOKUP($E160,$BL:$BM,MATCH($BM$1,$BL$1:$BM$1,0),1),
IF(OR($L160="캐릭터 상자 일반등급",$L160="캐릭터 상자 영웅등급"),"삭제",
IF(OR($L160="지정 캐릭터",$L160="지정 캐릭터 PP",$L160="지정 캐릭터 LBP1",$L160="지정 캐릭터 LBP2",$L160="지정 캐릭터 LBP3"),
  IF(AND(OR($B160=7,$B160=8),$L160=OFFSET($L160,-1,0)),OFFSET(M160,-1,0),VLOOKUP($E160,$BQ:$BR,MATCH($BR$1,$BQ$1:$BR$1,0),1)),
IF(OR($L160="안 지정 캐릭터 영웅등급",$L160="안 지정 캐릭터 PP 일반등급",$L160="안 지정 캐릭터 PP 영웅등급"),
  IF(AND(OR($B160=7,$B160=8),$L160=OFFSET($L160,-1,0)),OFFSET(M160,-1,0),INT($E160*100000)),
"그외없음"))))))</f>
        <v>5246</v>
      </c>
      <c r="N160">
        <f ca="1">IF($L160="삭제","삭제",
IF(OR($L160="지정 장비",$L160="캐릭터 상자 일반등급",$L160="캐릭터 상자 영웅등급",$L160="지정 캐릭터",$L160="지정 캐릭터 LBP1",$L160="지정 캐릭터 LBP2",$L160="지정 캐릭터 LBP3",$L160="안 지정 캐릭터 영웅등급"),1,
IF($L160="지정 캐릭터 PP",
  IF(AND(OR($B160=7,$B160=8),$L160=OFFSET($L160,-1,0)),OFFSET(N160,-1,0),
    VLOOKUP($L160,$AM:$AY,MATCH($AU$1,$AM$1:$AY$1,0),0)+INT($E160*(VLOOKUP($L160,$AM:$AY,MATCH($AV$1,$AM$1:$AY$1,0),0)-VLOOKUP($L160,$AM:$AY,MATCH($AU$1,$AM$1:$AY$1,0),0)))),
IF(OR($L160="안 지정 캐릭터 PP 일반등급",$L160="안 지정 캐릭터 PP 영웅등급"),
  IF(AND(OR($B160=7,$B160=8),$L160=OFFSET($L160,-1,0)),OFFSET(N160,-1,0),
    VLOOKUP($L160,$AM:$AY,MATCH($AU$1,$AM$1:$AY$1,0),0)+INT($E160*(VLOOKUP($L160,$AM:$AY,MATCH($AV$1,$AM$1:$AY$1,0),0)-VLOOKUP($L160,$AM:$AY,MATCH($AU$1,$AM$1:$AY$1,0),0)))),
"그외없음"))))</f>
        <v>15</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
IF($L160="안 지정 캐릭터 영웅등급",
  IF(AND(OR($B160=7,$B160=8),$L160=OFFSET($L160,-1,0)),OFFSET(P160,-1,0),
    VLOOKUP($L160,$AM:$AZ,MATCH($AY$1,$AM$1:$AZ$1,0),0)+INT($H160*(VLOOKUP($L160,$AM:$AZ,MATCH($AZ$1,$AM$1:$AZ$1,0),0)-VLOOKUP($L160,$AM:$AZ,MATCH($AY$1,$AM$1:$AZ$1,0),0)))),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
    ROUNDDOWN(VLOOKUP($M160,[1]EquipTable!$1:$1048576,MATCH("표준 GO pr Min",[1]EquipTable!$1:$1,0),0)+INT($I160*(VLOOKUP($M160,[1]EquipTable!$1:$1048576,MATCH("표준 GO pr Max",[1]EquipTable!$1:$1,0),0)-VLOOKUP($M160,[1]EquipTable!$1:$1048576,MATCH("표준 GO pr Min",[1]EquipTable!$1:$1,0),0))),-2)),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
IF($L160="안 지정 캐릭터 영웅등급",
  IF(AND(OR($B160=7,$B160=8),$L160=OFFSET($L160,-1,0)),OFFSET(Q160,-1,0),
    VLOOKUP($L160,$AM:$AZ,MATCH($AW$1,$AM$1:$AZ$1,0),0)+INT($I160*(VLOOKUP($L160,$AM:$AZ,MATCH($AX$1,$AM$1:$AZ$1,0),0)-VLOOKUP($L160,$AM:$AZ,MATCH($AW$1,$AM$1:$AZ$1,0),0)))),
IF($L160="지정 캐릭터 PP",
  IF(AND(OR($B160=7,$B160=8),$L160=OFFSET($L160,-1,0)),OFFSET(Q160,-1,0),
    INT($N160*(VLOOKUP($L160,$AM:$AZ,MATCH($AX$1,$AM$1:$AZ$1,0),0)+$I160*(VLOOKUP($L160,$AM:$AZ,MATCH($AY$1,$AM$1:$AZ$1,0),0)-VLOOKUP($L160,$AM:$AZ,MATCH($AX$1,$AM$1:$AZ$1,0),0))))),
IF(OR($L160="안 지정 캐릭터 PP 일반등급",$L160="안 지정 캐릭터 PP 영웅등급"),
  IF(AND(OR($B160=7,$B160=8),$L160=OFFSET($L160,-1,0)),OFFSET(Q160,-1,0),
    $N160*VLOOKUP($L160,$AM:$AZ,MATCH($AW$1,$AM$1:$AZ$1,0),0)),
"그외없음")))))))</f>
        <v>1500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23"/>
        <v>0</v>
      </c>
      <c r="T160" t="s">
        <v>103</v>
      </c>
      <c r="U160">
        <v>28861</v>
      </c>
      <c r="V160">
        <v>17</v>
      </c>
      <c r="W160" t="s">
        <v>145</v>
      </c>
      <c r="Y160">
        <v>1700</v>
      </c>
      <c r="Z160" t="str">
        <f ca="1">IF(ISBLANK(AA160),"",
VLOOKUP(AA160,OFFSET(INDIRECT("$A:$B"),0,MATCH(AA$1&amp;"_Verify",INDIRECT("$1:$1"),0)-1),2,0)
)</f>
        <v>upn</v>
      </c>
      <c r="AA160" t="s">
        <v>103</v>
      </c>
      <c r="AB160">
        <v>28861</v>
      </c>
      <c r="AC160">
        <v>17</v>
      </c>
      <c r="AD160" t="s">
        <v>145</v>
      </c>
      <c r="AF160">
        <v>1700</v>
      </c>
      <c r="AG160" t="str">
        <f>IF(ISBLANK($AA160),"",
IF(AND($B160&gt;=VLOOKUP($AA160,$AM:$AP,3,0),$B160&lt;=VLOOKUP($AA160,$AM:$AP,4,0)),"","슬롯타입이상"))</f>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v>
      </c>
      <c r="AK160" t="str">
        <f ca="1">IF(AI160&lt;&gt;1,"",
"{"""&amp;A$1&amp;""":"&amp;A160
&amp;","""&amp;B$1&amp;""":"&amp;B160
&amp;IF(LEN(Z160)=0,"",","""&amp;Z$1&amp;""":"""&amp;Z160&amp;"""")
&amp;IF(LEN(AB160)=0,"",","""&amp;AB$1&amp;""":"""&amp;AB160&amp;"""")
&amp;IF(LEN(AC160)=0,"",","""&amp;AC$1&amp;""":"&amp;AC160)
&amp;IF(LEN(AD160)=0,"",","""&amp;AD$1&amp;""":"""&amp;AD160&amp;"""")
&amp;IF(LEN(AE160)=0,"",","""&amp;AE$1&amp;""":"&amp;AE160)
&amp;IF(LEN(AF160)=0,"",","""&amp;AF$1&amp;""":"&amp;AF160)&amp;"}")</f>
        <v>{"dy":23,"sl":4,"tp":"upn","vl":"28861","cn":17,"pt":"GO","pr":1700}</v>
      </c>
    </row>
    <row r="161" spans="1:37">
      <c r="A161">
        <v>23</v>
      </c>
      <c r="B161">
        <v>5</v>
      </c>
      <c r="C161">
        <f t="shared" si="20"/>
        <v>0</v>
      </c>
      <c r="D161">
        <f t="shared" ca="1" si="22"/>
        <v>0.21666023962086689</v>
      </c>
      <c r="E161">
        <f t="shared" ca="1" si="22"/>
        <v>0.97332257952532997</v>
      </c>
      <c r="F161">
        <f t="shared" ca="1" si="21"/>
        <v>0.28904607730117871</v>
      </c>
      <c r="G161">
        <f t="shared" ca="1" si="19"/>
        <v>0.69920206895291104</v>
      </c>
      <c r="H161">
        <f t="shared" ca="1" si="19"/>
        <v>0.14794749810336472</v>
      </c>
      <c r="I161">
        <f t="shared" ca="1" si="19"/>
        <v>0.75239754389144287</v>
      </c>
      <c r="L161" t="str">
        <f ca="1">IF(LEN(J161)&lt;&gt;0,J161,VLOOKUP(D161+$B161,$BG:$BH,MATCH($BH$1,$BG$1:$BH$1,0),1))</f>
        <v>삭제</v>
      </c>
      <c r="M161" t="str">
        <f ca="1">IF(LEN(K161)&lt;&gt;0,
  IF(LEN($J161)=0,"두 칸 모두 입력",
  IF($J161="지정 장비",K161,INDEX($BR:$BR,MATCH(K161,$BS:$BS,0)))),
IF($L161="삭제","삭제",
IF($L161="지정 장비",VLOOKUP($E161,$BL:$BM,MATCH($BM$1,$BL$1:$BM$1,0),1),
IF(OR($L161="캐릭터 상자 일반등급",$L161="캐릭터 상자 영웅등급"),"삭제",
IF(OR($L161="지정 캐릭터",$L161="지정 캐릭터 PP",$L161="지정 캐릭터 LBP1",$L161="지정 캐릭터 LBP2",$L161="지정 캐릭터 LBP3"),
  IF(AND(OR($B161=7,$B161=8),$L161=OFFSET($L161,-1,0)),OFFSET(M161,-1,0),VLOOKUP($E161,$BQ:$BR,MATCH($BR$1,$BQ$1:$BR$1,0),1)),
IF(OR($L161="안 지정 캐릭터 영웅등급",$L161="안 지정 캐릭터 PP 일반등급",$L161="안 지정 캐릭터 PP 영웅등급"),
  IF(AND(OR($B161=7,$B161=8),$L161=OFFSET($L161,-1,0)),OFFSET(M161,-1,0),INT($E161*100000)),
"그외없음"))))))</f>
        <v>삭제</v>
      </c>
      <c r="N161" t="str">
        <f ca="1">IF($L161="삭제","삭제",
IF(OR($L161="지정 장비",$L161="캐릭터 상자 일반등급",$L161="캐릭터 상자 영웅등급",$L161="지정 캐릭터",$L161="지정 캐릭터 LBP1",$L161="지정 캐릭터 LBP2",$L161="지정 캐릭터 LBP3",$L161="안 지정 캐릭터 영웅등급"),1,
IF($L161="지정 캐릭터 PP",
  IF(AND(OR($B161=7,$B161=8),$L161=OFFSET($L161,-1,0)),OFFSET(N161,-1,0),
    VLOOKUP($L161,$AM:$AY,MATCH($AU$1,$AM$1:$AY$1,0),0)+INT($E161*(VLOOKUP($L161,$AM:$AY,MATCH($AV$1,$AM$1:$AY$1,0),0)-VLOOKUP($L161,$AM:$AY,MATCH($AU$1,$AM$1:$AY$1,0),0)))),
IF(OR($L161="안 지정 캐릭터 PP 일반등급",$L161="안 지정 캐릭터 PP 영웅등급"),
  IF(AND(OR($B161=7,$B161=8),$L161=OFFSET($L161,-1,0)),OFFSET(N161,-1,0),
    VLOOKUP($L161,$AM:$AY,MATCH($AU$1,$AM$1:$AY$1,0),0)+INT($E161*(VLOOKUP($L161,$AM:$AY,MATCH($AV$1,$AM$1:$AY$1,0),0)-VLOOKUP($L161,$AM:$AY,MATCH($AU$1,$AM$1:$AY$1,0),0)))),
"그외없음"))))</f>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
IF($L161="안 지정 캐릭터 영웅등급",
  IF(AND(OR($B161=7,$B161=8),$L161=OFFSET($L161,-1,0)),OFFSET(P161,-1,0),
    VLOOKUP($L161,$AM:$AZ,MATCH($AY$1,$AM$1:$AZ$1,0),0)+INT($H161*(VLOOKUP($L161,$AM:$AZ,MATCH($AZ$1,$AM$1:$AZ$1,0),0)-VLOOKUP($L161,$AM:$AZ,MATCH($AY$1,$AM$1:$AZ$1,0),0)))),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
    ROUNDDOWN(VLOOKUP($M161,[1]EquipTable!$1:$1048576,MATCH("표준 GO pr Min",[1]EquipTable!$1:$1,0),0)+INT($I161*(VLOOKUP($M161,[1]EquipTable!$1:$1048576,MATCH("표준 GO pr Max",[1]EquipTable!$1:$1,0),0)-VLOOKUP($M161,[1]EquipTable!$1:$1048576,MATCH("표준 GO pr Min",[1]EquipTable!$1:$1,0),0))),-2)),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
IF($L161="안 지정 캐릭터 영웅등급",
  IF(AND(OR($B161=7,$B161=8),$L161=OFFSET($L161,-1,0)),OFFSET(Q161,-1,0),
    VLOOKUP($L161,$AM:$AZ,MATCH($AW$1,$AM$1:$AZ$1,0),0)+INT($I161*(VLOOKUP($L161,$AM:$AZ,MATCH($AX$1,$AM$1:$AZ$1,0),0)-VLOOKUP($L161,$AM:$AZ,MATCH($AW$1,$AM$1:$AZ$1,0),0)))),
IF($L161="지정 캐릭터 PP",
  IF(AND(OR($B161=7,$B161=8),$L161=OFFSET($L161,-1,0)),OFFSET(Q161,-1,0),
    INT($N161*(VLOOKUP($L161,$AM:$AZ,MATCH($AX$1,$AM$1:$AZ$1,0),0)+$I161*(VLOOKUP($L161,$AM:$AZ,MATCH($AY$1,$AM$1:$AZ$1,0),0)-VLOOKUP($L161,$AM:$AZ,MATCH($AX$1,$AM$1:$AZ$1,0),0))))),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23"/>
        <v>0</v>
      </c>
      <c r="Z161" t="str">
        <f ca="1">IF(ISBLANK(AA161),"",
VLOOKUP(AA161,OFFSET(INDIRECT("$A:$B"),0,MATCH(AA$1&amp;"_Verify",INDIRECT("$1:$1"),0)-1),2,0)
)</f>
        <v/>
      </c>
      <c r="AG161" t="str">
        <f>IF(ISBLANK($AA161),"",
IF(AND($B161&gt;=VLOOKUP($AA161,$AM:$AP,3,0),$B161&lt;=VLOOKUP($AA161,$AM:$AP,4,0)),"","슬롯타입이상"))</f>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v>
      </c>
      <c r="AK161" t="str">
        <f ca="1">IF(AI161&lt;&gt;1,"",
"{"""&amp;A$1&amp;""":"&amp;A161
&amp;","""&amp;B$1&amp;""":"&amp;B161
&amp;IF(LEN(Z161)=0,"",","""&amp;Z$1&amp;""":"""&amp;Z161&amp;"""")
&amp;IF(LEN(AB161)=0,"",","""&amp;AB$1&amp;""":"""&amp;AB161&amp;"""")
&amp;IF(LEN(AC161)=0,"",","""&amp;AC$1&amp;""":"&amp;AC161)
&amp;IF(LEN(AD161)=0,"",","""&amp;AD$1&amp;""":"""&amp;AD161&amp;"""")
&amp;IF(LEN(AE161)=0,"",","""&amp;AE$1&amp;""":"&amp;AE161)
&amp;IF(LEN(AF161)=0,"",","""&amp;AF$1&amp;""":"&amp;AF161)&amp;"}")</f>
        <v>{"dy":23,"sl":5}</v>
      </c>
    </row>
    <row r="162" spans="1:37">
      <c r="A162">
        <v>23</v>
      </c>
      <c r="B162">
        <v>6</v>
      </c>
      <c r="C162">
        <f t="shared" si="20"/>
        <v>0</v>
      </c>
      <c r="D162">
        <f t="shared" ca="1" si="22"/>
        <v>0.68860144272703927</v>
      </c>
      <c r="E162">
        <f t="shared" ca="1" si="22"/>
        <v>0.77591723502375032</v>
      </c>
      <c r="F162">
        <f t="shared" ca="1" si="21"/>
        <v>0.87751331057147741</v>
      </c>
      <c r="G162">
        <f t="shared" ca="1" si="19"/>
        <v>0.36557504922223782</v>
      </c>
      <c r="H162">
        <f t="shared" ca="1" si="19"/>
        <v>0.5466472124866496</v>
      </c>
      <c r="I162">
        <f t="shared" ca="1" si="19"/>
        <v>0.54155033322026214</v>
      </c>
      <c r="L162" t="str">
        <f ca="1">IF(LEN(J162)&lt;&gt;0,J162,VLOOKUP(D162+$B162,$BG:$BH,MATCH($BH$1,$BG$1:$BH$1,0),1))</f>
        <v>삭제</v>
      </c>
      <c r="M162" t="str">
        <f ca="1">IF(LEN(K162)&lt;&gt;0,
  IF(LEN($J162)=0,"두 칸 모두 입력",
  IF($J162="지정 장비",K162,INDEX($BR:$BR,MATCH(K162,$BS:$BS,0)))),
IF($L162="삭제","삭제",
IF($L162="지정 장비",VLOOKUP($E162,$BL:$BM,MATCH($BM$1,$BL$1:$BM$1,0),1),
IF(OR($L162="캐릭터 상자 일반등급",$L162="캐릭터 상자 영웅등급"),"삭제",
IF(OR($L162="지정 캐릭터",$L162="지정 캐릭터 PP",$L162="지정 캐릭터 LBP1",$L162="지정 캐릭터 LBP2",$L162="지정 캐릭터 LBP3"),
  IF(AND(OR($B162=7,$B162=8),$L162=OFFSET($L162,-1,0)),OFFSET(M162,-1,0),VLOOKUP($E162,$BQ:$BR,MATCH($BR$1,$BQ$1:$BR$1,0),1)),
IF(OR($L162="안 지정 캐릭터 영웅등급",$L162="안 지정 캐릭터 PP 일반등급",$L162="안 지정 캐릭터 PP 영웅등급"),
  IF(AND(OR($B162=7,$B162=8),$L162=OFFSET($L162,-1,0)),OFFSET(M162,-1,0),INT($E162*100000)),
"그외없음"))))))</f>
        <v>삭제</v>
      </c>
      <c r="N162" t="str">
        <f ca="1">IF($L162="삭제","삭제",
IF(OR($L162="지정 장비",$L162="캐릭터 상자 일반등급",$L162="캐릭터 상자 영웅등급",$L162="지정 캐릭터",$L162="지정 캐릭터 LBP1",$L162="지정 캐릭터 LBP2",$L162="지정 캐릭터 LBP3",$L162="안 지정 캐릭터 영웅등급"),1,
IF($L162="지정 캐릭터 PP",
  IF(AND(OR($B162=7,$B162=8),$L162=OFFSET($L162,-1,0)),OFFSET(N162,-1,0),
    VLOOKUP($L162,$AM:$AY,MATCH($AU$1,$AM$1:$AY$1,0),0)+INT($E162*(VLOOKUP($L162,$AM:$AY,MATCH($AV$1,$AM$1:$AY$1,0),0)-VLOOKUP($L162,$AM:$AY,MATCH($AU$1,$AM$1:$AY$1,0),0)))),
IF(OR($L162="안 지정 캐릭터 PP 일반등급",$L162="안 지정 캐릭터 PP 영웅등급"),
  IF(AND(OR($B162=7,$B162=8),$L162=OFFSET($L162,-1,0)),OFFSET(N162,-1,0),
    VLOOKUP($L162,$AM:$AY,MATCH($AU$1,$AM$1:$AY$1,0),0)+INT($E162*(VLOOKUP($L162,$AM:$AY,MATCH($AV$1,$AM$1:$AY$1,0),0)-VLOOKUP($L162,$AM:$AY,MATCH($AU$1,$AM$1:$AY$1,0),0)))),
"그외없음"))))</f>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
IF($L162="안 지정 캐릭터 영웅등급",
  IF(AND(OR($B162=7,$B162=8),$L162=OFFSET($L162,-1,0)),OFFSET(P162,-1,0),
    VLOOKUP($L162,$AM:$AZ,MATCH($AY$1,$AM$1:$AZ$1,0),0)+INT($H162*(VLOOKUP($L162,$AM:$AZ,MATCH($AZ$1,$AM$1:$AZ$1,0),0)-VLOOKUP($L162,$AM:$AZ,MATCH($AY$1,$AM$1:$AZ$1,0),0)))),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
    ROUNDDOWN(VLOOKUP($M162,[1]EquipTable!$1:$1048576,MATCH("표준 GO pr Min",[1]EquipTable!$1:$1,0),0)+INT($I162*(VLOOKUP($M162,[1]EquipTable!$1:$1048576,MATCH("표준 GO pr Max",[1]EquipTable!$1:$1,0),0)-VLOOKUP($M162,[1]EquipTable!$1:$1048576,MATCH("표준 GO pr Min",[1]EquipTable!$1:$1,0),0))),-2)),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
IF($L162="안 지정 캐릭터 영웅등급",
  IF(AND(OR($B162=7,$B162=8),$L162=OFFSET($L162,-1,0)),OFFSET(Q162,-1,0),
    VLOOKUP($L162,$AM:$AZ,MATCH($AW$1,$AM$1:$AZ$1,0),0)+INT($I162*(VLOOKUP($L162,$AM:$AZ,MATCH($AX$1,$AM$1:$AZ$1,0),0)-VLOOKUP($L162,$AM:$AZ,MATCH($AW$1,$AM$1:$AZ$1,0),0)))),
IF($L162="지정 캐릭터 PP",
  IF(AND(OR($B162=7,$B162=8),$L162=OFFSET($L162,-1,0)),OFFSET(Q162,-1,0),
    INT($N162*(VLOOKUP($L162,$AM:$AZ,MATCH($AX$1,$AM$1:$AZ$1,0),0)+$I162*(VLOOKUP($L162,$AM:$AZ,MATCH($AY$1,$AM$1:$AZ$1,0),0)-VLOOKUP($L162,$AM:$AZ,MATCH($AX$1,$AM$1:$AZ$1,0),0))))),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23"/>
        <v>0</v>
      </c>
      <c r="Z162" t="str">
        <f ca="1">IF(ISBLANK(AA162),"",
VLOOKUP(AA162,OFFSET(INDIRECT("$A:$B"),0,MATCH(AA$1&amp;"_Verify",INDIRECT("$1:$1"),0)-1),2,0)
)</f>
        <v/>
      </c>
      <c r="AG162" t="str">
        <f>IF(ISBLANK($AA162),"",
IF(AND($B162&gt;=VLOOKUP($AA162,$AM:$AP,3,0),$B162&lt;=VLOOKUP($AA162,$AM:$AP,4,0)),"","슬롯타입이상"))</f>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v>
      </c>
      <c r="AK162" t="str">
        <f ca="1">IF(AI162&lt;&gt;1,"",
"{"""&amp;A$1&amp;""":"&amp;A162
&amp;","""&amp;B$1&amp;""":"&amp;B162
&amp;IF(LEN(Z162)=0,"",","""&amp;Z$1&amp;""":"""&amp;Z162&amp;"""")
&amp;IF(LEN(AB162)=0,"",","""&amp;AB$1&amp;""":"""&amp;AB162&amp;"""")
&amp;IF(LEN(AC162)=0,"",","""&amp;AC$1&amp;""":"&amp;AC162)
&amp;IF(LEN(AD162)=0,"",","""&amp;AD$1&amp;""":"""&amp;AD162&amp;"""")
&amp;IF(LEN(AE162)=0,"",","""&amp;AE$1&amp;""":"&amp;AE162)
&amp;IF(LEN(AF162)=0,"",","""&amp;AF$1&amp;""":"&amp;AF162)&amp;"}")</f>
        <v>{"dy":23,"sl":6}</v>
      </c>
    </row>
    <row r="163" spans="1:37">
      <c r="A163">
        <v>24</v>
      </c>
      <c r="B163">
        <v>0</v>
      </c>
      <c r="C163">
        <f t="shared" si="20"/>
        <v>0</v>
      </c>
      <c r="D163">
        <f t="shared" ca="1" si="22"/>
        <v>0.89077013563856866</v>
      </c>
      <c r="E163">
        <f t="shared" ca="1" si="22"/>
        <v>0.36007758192674943</v>
      </c>
      <c r="F163">
        <f t="shared" ca="1" si="21"/>
        <v>0.77054176261140361</v>
      </c>
      <c r="G163">
        <f t="shared" ca="1" si="21"/>
        <v>0.22446442044480119</v>
      </c>
      <c r="H163">
        <f t="shared" ca="1" si="21"/>
        <v>0.98370107163221387</v>
      </c>
      <c r="I163">
        <f t="shared" ca="1" si="21"/>
        <v>3.8996045827553005E-2</v>
      </c>
      <c r="L163" t="str">
        <f ca="1">IF(LEN(J163)&lt;&gt;0,J163,VLOOKUP(D163+$B163,$BG:$BH,MATCH($BH$1,$BG$1:$BH$1,0),1))</f>
        <v>캐릭터 상자 일반등급</v>
      </c>
      <c r="M163" t="str">
        <f ca="1">IF(LEN(K163)&lt;&gt;0,
  IF(LEN($J163)=0,"두 칸 모두 입력",
  IF($J163="지정 장비",K163,INDEX($BR:$BR,MATCH(K163,$BS:$BS,0)))),
IF($L163="삭제","삭제",
IF($L163="지정 장비",VLOOKUP($E163,$BL:$BM,MATCH($BM$1,$BL$1:$BM$1,0),1),
IF(OR($L163="캐릭터 상자 일반등급",$L163="캐릭터 상자 영웅등급"),"삭제",
IF(OR($L163="지정 캐릭터",$L163="지정 캐릭터 PP",$L163="지정 캐릭터 LBP1",$L163="지정 캐릭터 LBP2",$L163="지정 캐릭터 LBP3"),
  IF(AND(OR($B163=7,$B163=8),$L163=OFFSET($L163,-1,0)),OFFSET(M163,-1,0),VLOOKUP($E163,$BQ:$BR,MATCH($BR$1,$BQ$1:$BR$1,0),1)),
IF(OR($L163="안 지정 캐릭터 영웅등급",$L163="안 지정 캐릭터 PP 일반등급",$L163="안 지정 캐릭터 PP 영웅등급"),
  IF(AND(OR($B163=7,$B163=8),$L163=OFFSET($L163,-1,0)),OFFSET(M163,-1,0),INT($E163*100000)),
"그외없음"))))))</f>
        <v>삭제</v>
      </c>
      <c r="N163">
        <f ca="1">IF($L163="삭제","삭제",
IF(OR($L163="지정 장비",$L163="캐릭터 상자 일반등급",$L163="캐릭터 상자 영웅등급",$L163="지정 캐릭터",$L163="지정 캐릭터 LBP1",$L163="지정 캐릭터 LBP2",$L163="지정 캐릭터 LBP3",$L163="안 지정 캐릭터 영웅등급"),1,
IF($L163="지정 캐릭터 PP",
  IF(AND(OR($B163=7,$B163=8),$L163=OFFSET($L163,-1,0)),OFFSET(N163,-1,0),
    VLOOKUP($L163,$AM:$AY,MATCH($AU$1,$AM$1:$AY$1,0),0)+INT($E163*(VLOOKUP($L163,$AM:$AY,MATCH($AV$1,$AM$1:$AY$1,0),0)-VLOOKUP($L163,$AM:$AY,MATCH($AU$1,$AM$1:$AY$1,0),0)))),
IF(OR($L163="안 지정 캐릭터 PP 일반등급",$L163="안 지정 캐릭터 PP 영웅등급"),
  IF(AND(OR($B163=7,$B163=8),$L163=OFFSET($L163,-1,0)),OFFSET(N163,-1,0),
    VLOOKUP($L163,$AM:$AY,MATCH($AU$1,$AM$1:$AY$1,0),0)+INT($E163*(VLOOKUP($L163,$AM:$AY,MATCH($AV$1,$AM$1:$AY$1,0),0)-VLOOKUP($L163,$AM:$AY,MATCH($AU$1,$AM$1:$AY$1,0),0)))),
"그외없음"))))</f>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
IF($L163="안 지정 캐릭터 영웅등급",
  IF(AND(OR($B163=7,$B163=8),$L163=OFFSET($L163,-1,0)),OFFSET(P163,-1,0),
    VLOOKUP($L163,$AM:$AZ,MATCH($AY$1,$AM$1:$AZ$1,0),0)+INT($H163*(VLOOKUP($L163,$AM:$AZ,MATCH($AZ$1,$AM$1:$AZ$1,0),0)-VLOOKUP($L163,$AM:$AZ,MATCH($AY$1,$AM$1:$AZ$1,0),0)))),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
    ROUNDDOWN(VLOOKUP($M163,[1]EquipTable!$1:$1048576,MATCH("표준 GO pr Min",[1]EquipTable!$1:$1,0),0)+INT($I163*(VLOOKUP($M163,[1]EquipTable!$1:$1048576,MATCH("표준 GO pr Max",[1]EquipTable!$1:$1,0),0)-VLOOKUP($M163,[1]EquipTable!$1:$1048576,MATCH("표준 GO pr Min",[1]EquipTable!$1:$1,0),0))),-2)),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
IF($L163="안 지정 캐릭터 영웅등급",
  IF(AND(OR($B163=7,$B163=8),$L163=OFFSET($L163,-1,0)),OFFSET(Q163,-1,0),
    VLOOKUP($L163,$AM:$AZ,MATCH($AW$1,$AM$1:$AZ$1,0),0)+INT($I163*(VLOOKUP($L163,$AM:$AZ,MATCH($AX$1,$AM$1:$AZ$1,0),0)-VLOOKUP($L163,$AM:$AZ,MATCH($AW$1,$AM$1:$AZ$1,0),0)))),
IF($L163="지정 캐릭터 PP",
  IF(AND(OR($B163=7,$B163=8),$L163=OFFSET($L163,-1,0)),OFFSET(Q163,-1,0),
    INT($N163*(VLOOKUP($L163,$AM:$AZ,MATCH($AX$1,$AM$1:$AZ$1,0),0)+$I163*(VLOOKUP($L163,$AM:$AZ,MATCH($AY$1,$AM$1:$AZ$1,0),0)-VLOOKUP($L163,$AM:$AZ,MATCH($AX$1,$AM$1:$AZ$1,0),0))))),
IF(OR($L163="안 지정 캐릭터 PP 일반등급",$L163="안 지정 캐릭터 PP 영웅등급"),
  IF(AND(OR($B163=7,$B163=8),$L163=OFFSET($L163,-1,0)),OFFSET(Q163,-1,0),
    $N163*VLOOKUP($L163,$AM:$AZ,MATCH($AW$1,$AM$1:$AZ$1,0),0)),
"그외없음")))))))</f>
        <v>30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23"/>
        <v>0</v>
      </c>
      <c r="T163" t="s">
        <v>93</v>
      </c>
      <c r="U163" t="s">
        <v>211</v>
      </c>
      <c r="V163">
        <v>1</v>
      </c>
      <c r="W163" t="s">
        <v>145</v>
      </c>
      <c r="Y163">
        <v>12700</v>
      </c>
      <c r="Z163" t="str">
        <f ca="1">IF(ISBLANK(AA163),"",
VLOOKUP(AA163,OFFSET(INDIRECT("$A:$B"),0,MATCH(AA$1&amp;"_Verify",INDIRECT("$1:$1"),0)-1),2,0)
)</f>
        <v>fe</v>
      </c>
      <c r="AA163" t="s">
        <v>93</v>
      </c>
      <c r="AB163" t="s">
        <v>211</v>
      </c>
      <c r="AC163">
        <v>1</v>
      </c>
      <c r="AD163" t="s">
        <v>145</v>
      </c>
      <c r="AF163">
        <v>12700</v>
      </c>
      <c r="AG163" t="str">
        <f>IF(ISBLANK($AA163),"",
IF(AND($B163&gt;=VLOOKUP($AA163,$AM:$AP,3,0),$B163&lt;=VLOOKUP($AA163,$AM:$AP,4,0)),"","슬롯타입이상"))</f>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버블 블래스터</v>
      </c>
      <c r="AI163">
        <v>1</v>
      </c>
      <c r="AJ16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v>
      </c>
      <c r="AK163" t="str">
        <f ca="1">IF(AI163&lt;&gt;1,"",
"{"""&amp;A$1&amp;""":"&amp;A163
&amp;","""&amp;B$1&amp;""":"&amp;B163
&amp;IF(LEN(Z163)=0,"",","""&amp;Z$1&amp;""":"""&amp;Z163&amp;"""")
&amp;IF(LEN(AB163)=0,"",","""&amp;AB$1&amp;""":"""&amp;AB163&amp;"""")
&amp;IF(LEN(AC163)=0,"",","""&amp;AC$1&amp;""":"&amp;AC163)
&amp;IF(LEN(AD163)=0,"",","""&amp;AD$1&amp;""":"""&amp;AD163&amp;"""")
&amp;IF(LEN(AE163)=0,"",","""&amp;AE$1&amp;""":"&amp;AE163)
&amp;IF(LEN(AF163)=0,"",","""&amp;AF$1&amp;""":"&amp;AF163)&amp;"}")</f>
        <v>{"dy":24,"sl":0,"tp":"fe","vl":"Equip6102","cn":1,"pt":"GO","pr":12700}</v>
      </c>
    </row>
    <row r="164" spans="1:37">
      <c r="A164">
        <v>24</v>
      </c>
      <c r="B164">
        <v>1</v>
      </c>
      <c r="C164">
        <f t="shared" si="20"/>
        <v>0</v>
      </c>
      <c r="D164">
        <f t="shared" ca="1" si="22"/>
        <v>0.68789487567205199</v>
      </c>
      <c r="E164">
        <f t="shared" ca="1" si="22"/>
        <v>0.80537242798617981</v>
      </c>
      <c r="F164">
        <f t="shared" ca="1" si="21"/>
        <v>0.27175256819300642</v>
      </c>
      <c r="G164">
        <f t="shared" ca="1" si="21"/>
        <v>0.96637957934277297</v>
      </c>
      <c r="H164">
        <f t="shared" ca="1" si="21"/>
        <v>0.17798808032979763</v>
      </c>
      <c r="I164">
        <f t="shared" ca="1" si="21"/>
        <v>0.54504097523796102</v>
      </c>
      <c r="L164" t="str">
        <f ca="1">IF(LEN(J164)&lt;&gt;0,J164,VLOOKUP(D164+$B164,$BG:$BH,MATCH($BH$1,$BG$1:$BH$1,0),1))</f>
        <v>지정 장비</v>
      </c>
      <c r="M164" t="str">
        <f ca="1">IF(LEN(K164)&lt;&gt;0,
  IF(LEN($J164)=0,"두 칸 모두 입력",
  IF($J164="지정 장비",K164,INDEX($BR:$BR,MATCH(K164,$BS:$BS,0)))),
IF($L164="삭제","삭제",
IF($L164="지정 장비",VLOOKUP($E164,$BL:$BM,MATCH($BM$1,$BL$1:$BM$1,0),1),
IF(OR($L164="캐릭터 상자 일반등급",$L164="캐릭터 상자 영웅등급"),"삭제",
IF(OR($L164="지정 캐릭터",$L164="지정 캐릭터 PP",$L164="지정 캐릭터 LBP1",$L164="지정 캐릭터 LBP2",$L164="지정 캐릭터 LBP3"),
  IF(AND(OR($B164=7,$B164=8),$L164=OFFSET($L164,-1,0)),OFFSET(M164,-1,0),VLOOKUP($E164,$BQ:$BR,MATCH($BR$1,$BQ$1:$BR$1,0),1)),
IF(OR($L164="안 지정 캐릭터 영웅등급",$L164="안 지정 캐릭터 PP 일반등급",$L164="안 지정 캐릭터 PP 영웅등급"),
  IF(AND(OR($B164=7,$B164=8),$L164=OFFSET($L164,-1,0)),OFFSET(M164,-1,0),INT($E164*100000)),
"그외없음"))))))</f>
        <v>Equip7101</v>
      </c>
      <c r="N164">
        <f ca="1">IF($L164="삭제","삭제",
IF(OR($L164="지정 장비",$L164="캐릭터 상자 일반등급",$L164="캐릭터 상자 영웅등급",$L164="지정 캐릭터",$L164="지정 캐릭터 LBP1",$L164="지정 캐릭터 LBP2",$L164="지정 캐릭터 LBP3",$L164="안 지정 캐릭터 영웅등급"),1,
IF($L164="지정 캐릭터 PP",
  IF(AND(OR($B164=7,$B164=8),$L164=OFFSET($L164,-1,0)),OFFSET(N164,-1,0),
    VLOOKUP($L164,$AM:$AY,MATCH($AU$1,$AM$1:$AY$1,0),0)+INT($E164*(VLOOKUP($L164,$AM:$AY,MATCH($AV$1,$AM$1:$AY$1,0),0)-VLOOKUP($L164,$AM:$AY,MATCH($AU$1,$AM$1:$AY$1,0),0)))),
IF(OR($L164="안 지정 캐릭터 PP 일반등급",$L164="안 지정 캐릭터 PP 영웅등급"),
  IF(AND(OR($B164=7,$B164=8),$L164=OFFSET($L164,-1,0)),OFFSET(N164,-1,0),
    VLOOKUP($L164,$AM:$AY,MATCH($AU$1,$AM$1:$AY$1,0),0)+INT($E164*(VLOOKUP($L164,$AM:$AY,MATCH($AV$1,$AM$1:$AY$1,0),0)-VLOOKUP($L164,$AM:$AY,MATCH($AU$1,$AM$1:$AY$1,0),0)))),
"그외없음"))))</f>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
IF($L164="안 지정 캐릭터 영웅등급",
  IF(AND(OR($B164=7,$B164=8),$L164=OFFSET($L164,-1,0)),OFFSET(P164,-1,0),
    VLOOKUP($L164,$AM:$AZ,MATCH($AY$1,$AM$1:$AZ$1,0),0)+INT($H164*(VLOOKUP($L164,$AM:$AZ,MATCH($AZ$1,$AM$1:$AZ$1,0),0)-VLOOKUP($L164,$AM:$AZ,MATCH($AY$1,$AM$1:$AZ$1,0),0)))),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
    ROUNDDOWN(VLOOKUP($M164,[1]EquipTable!$1:$1048576,MATCH("표준 GO pr Min",[1]EquipTable!$1:$1,0),0)+INT($I164*(VLOOKUP($M164,[1]EquipTable!$1:$1048576,MATCH("표준 GO pr Max",[1]EquipTable!$1:$1,0),0)-VLOOKUP($M164,[1]EquipTable!$1:$1048576,MATCH("표준 GO pr Min",[1]EquipTable!$1:$1,0),0))),-2)),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
IF($L164="안 지정 캐릭터 영웅등급",
  IF(AND(OR($B164=7,$B164=8),$L164=OFFSET($L164,-1,0)),OFFSET(Q164,-1,0),
    VLOOKUP($L164,$AM:$AZ,MATCH($AW$1,$AM$1:$AZ$1,0),0)+INT($I164*(VLOOKUP($L164,$AM:$AZ,MATCH($AX$1,$AM$1:$AZ$1,0),0)-VLOOKUP($L164,$AM:$AZ,MATCH($AW$1,$AM$1:$AZ$1,0),0)))),
IF($L164="지정 캐릭터 PP",
  IF(AND(OR($B164=7,$B164=8),$L164=OFFSET($L164,-1,0)),OFFSET(Q164,-1,0),
    INT($N164*(VLOOKUP($L164,$AM:$AZ,MATCH($AX$1,$AM$1:$AZ$1,0),0)+$I164*(VLOOKUP($L164,$AM:$AZ,MATCH($AY$1,$AM$1:$AZ$1,0),0)-VLOOKUP($L164,$AM:$AZ,MATCH($AX$1,$AM$1:$AZ$1,0),0))))),
IF(OR($L164="안 지정 캐릭터 PP 일반등급",$L164="안 지정 캐릭터 PP 영웅등급"),
  IF(AND(OR($B164=7,$B164=8),$L164=OFFSET($L164,-1,0)),OFFSET(Q164,-1,0),
    $N164*VLOOKUP($L164,$AM:$AZ,MATCH($AW$1,$AM$1:$AZ$1,0),0)),
"그외없음")))))))</f>
        <v>13300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23"/>
        <v>0</v>
      </c>
      <c r="T164" t="s">
        <v>93</v>
      </c>
      <c r="U164" t="s">
        <v>229</v>
      </c>
      <c r="V164">
        <v>1</v>
      </c>
      <c r="W164" t="s">
        <v>149</v>
      </c>
      <c r="Y164">
        <v>20</v>
      </c>
      <c r="Z164" t="str">
        <f ca="1">IF(ISBLANK(AA164),"",
VLOOKUP(AA164,OFFSET(INDIRECT("$A:$B"),0,MATCH(AA$1&amp;"_Verify",INDIRECT("$1:$1"),0)-1),2,0)
)</f>
        <v>fe</v>
      </c>
      <c r="AA164" t="s">
        <v>93</v>
      </c>
      <c r="AB164" t="s">
        <v>229</v>
      </c>
      <c r="AC164">
        <v>1</v>
      </c>
      <c r="AD164" t="s">
        <v>149</v>
      </c>
      <c r="AF164">
        <v>20</v>
      </c>
      <c r="AG164" t="str">
        <f>IF(ISBLANK($AA164),"",
IF(AND($B164&gt;=VLOOKUP($AA164,$AM:$AP,3,0),$B164&lt;=VLOOKUP($AA164,$AM:$AP,4,0)),"","슬롯타입이상"))</f>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픽액스</v>
      </c>
      <c r="AI164">
        <v>1</v>
      </c>
      <c r="AJ16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v>
      </c>
      <c r="AK164" t="str">
        <f ca="1">IF(AI164&lt;&gt;1,"",
"{"""&amp;A$1&amp;""":"&amp;A164
&amp;","""&amp;B$1&amp;""":"&amp;B164
&amp;IF(LEN(Z164)=0,"",","""&amp;Z$1&amp;""":"""&amp;Z164&amp;"""")
&amp;IF(LEN(AB164)=0,"",","""&amp;AB$1&amp;""":"""&amp;AB164&amp;"""")
&amp;IF(LEN(AC164)=0,"",","""&amp;AC$1&amp;""":"&amp;AC164)
&amp;IF(LEN(AD164)=0,"",","""&amp;AD$1&amp;""":"""&amp;AD164&amp;"""")
&amp;IF(LEN(AE164)=0,"",","""&amp;AE$1&amp;""":"&amp;AE164)
&amp;IF(LEN(AF164)=0,"",","""&amp;AF$1&amp;""":"&amp;AF164)&amp;"}")</f>
        <v>{"dy":24,"sl":1,"tp":"fe","vl":"Equip0302","cn":1,"pt":"DI","pr":20}</v>
      </c>
    </row>
    <row r="165" spans="1:37">
      <c r="A165">
        <v>24</v>
      </c>
      <c r="B165">
        <v>2</v>
      </c>
      <c r="C165">
        <f t="shared" si="20"/>
        <v>0</v>
      </c>
      <c r="D165">
        <f t="shared" ca="1" si="22"/>
        <v>0.79989929467029297</v>
      </c>
      <c r="E165">
        <f t="shared" ca="1" si="22"/>
        <v>0.37754696050149938</v>
      </c>
      <c r="F165">
        <f t="shared" ca="1" si="21"/>
        <v>0.33567166535536175</v>
      </c>
      <c r="G165">
        <f t="shared" ca="1" si="21"/>
        <v>4.7109532912044561E-2</v>
      </c>
      <c r="H165">
        <f t="shared" ca="1" si="21"/>
        <v>0.50046110205669891</v>
      </c>
      <c r="I165">
        <f t="shared" ca="1" si="21"/>
        <v>0.2305516487579794</v>
      </c>
      <c r="L165" t="str">
        <f ca="1">IF(LEN(J165)&lt;&gt;0,J165,VLOOKUP(D165+$B165,$BG:$BH,MATCH($BH$1,$BG$1:$BH$1,0),1))</f>
        <v>안 지정 캐릭터 PP 영웅등급</v>
      </c>
      <c r="M165">
        <f ca="1">IF(LEN(K165)&lt;&gt;0,
  IF(LEN($J165)=0,"두 칸 모두 입력",
  IF($J165="지정 장비",K165,INDEX($BR:$BR,MATCH(K165,$BS:$BS,0)))),
IF($L165="삭제","삭제",
IF($L165="지정 장비",VLOOKUP($E165,$BL:$BM,MATCH($BM$1,$BL$1:$BM$1,0),1),
IF(OR($L165="캐릭터 상자 일반등급",$L165="캐릭터 상자 영웅등급"),"삭제",
IF(OR($L165="지정 캐릭터",$L165="지정 캐릭터 PP",$L165="지정 캐릭터 LBP1",$L165="지정 캐릭터 LBP2",$L165="지정 캐릭터 LBP3"),
  IF(AND(OR($B165=7,$B165=8),$L165=OFFSET($L165,-1,0)),OFFSET(M165,-1,0),VLOOKUP($E165,$BQ:$BR,MATCH($BR$1,$BQ$1:$BR$1,0),1)),
IF(OR($L165="안 지정 캐릭터 영웅등급",$L165="안 지정 캐릭터 PP 일반등급",$L165="안 지정 캐릭터 PP 영웅등급"),
  IF(AND(OR($B165=7,$B165=8),$L165=OFFSET($L165,-1,0)),OFFSET(M165,-1,0),INT($E165*100000)),
"그외없음"))))))</f>
        <v>37754</v>
      </c>
      <c r="N165">
        <f ca="1">IF($L165="삭제","삭제",
IF(OR($L165="지정 장비",$L165="캐릭터 상자 일반등급",$L165="캐릭터 상자 영웅등급",$L165="지정 캐릭터",$L165="지정 캐릭터 LBP1",$L165="지정 캐릭터 LBP2",$L165="지정 캐릭터 LBP3",$L165="안 지정 캐릭터 영웅등급"),1,
IF($L165="지정 캐릭터 PP",
  IF(AND(OR($B165=7,$B165=8),$L165=OFFSET($L165,-1,0)),OFFSET(N165,-1,0),
    VLOOKUP($L165,$AM:$AY,MATCH($AU$1,$AM$1:$AY$1,0),0)+INT($E165*(VLOOKUP($L165,$AM:$AY,MATCH($AV$1,$AM$1:$AY$1,0),0)-VLOOKUP($L165,$AM:$AY,MATCH($AU$1,$AM$1:$AY$1,0),0)))),
IF(OR($L165="안 지정 캐릭터 PP 일반등급",$L165="안 지정 캐릭터 PP 영웅등급"),
  IF(AND(OR($B165=7,$B165=8),$L165=OFFSET($L165,-1,0)),OFFSET(N165,-1,0),
    VLOOKUP($L165,$AM:$AY,MATCH($AU$1,$AM$1:$AY$1,0),0)+INT($E165*(VLOOKUP($L165,$AM:$AY,MATCH($AV$1,$AM$1:$AY$1,0),0)-VLOOKUP($L165,$AM:$AY,MATCH($AU$1,$AM$1:$AY$1,0),0)))),
"그외없음"))))</f>
        <v>18</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
IF($L165="안 지정 캐릭터 영웅등급",
  IF(AND(OR($B165=7,$B165=8),$L165=OFFSET($L165,-1,0)),OFFSET(P165,-1,0),
    VLOOKUP($L165,$AM:$AZ,MATCH($AY$1,$AM$1:$AZ$1,0),0)+INT($H165*(VLOOKUP($L165,$AM:$AZ,MATCH($AZ$1,$AM$1:$AZ$1,0),0)-VLOOKUP($L165,$AM:$AZ,MATCH($AY$1,$AM$1:$AZ$1,0),0)))),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
    ROUNDDOWN(VLOOKUP($M165,[1]EquipTable!$1:$1048576,MATCH("표준 GO pr Min",[1]EquipTable!$1:$1,0),0)+INT($I165*(VLOOKUP($M165,[1]EquipTable!$1:$1048576,MATCH("표준 GO pr Max",[1]EquipTable!$1:$1,0),0)-VLOOKUP($M165,[1]EquipTable!$1:$1048576,MATCH("표준 GO pr Min",[1]EquipTable!$1:$1,0),0))),-2)),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
IF($L165="안 지정 캐릭터 영웅등급",
  IF(AND(OR($B165=7,$B165=8),$L165=OFFSET($L165,-1,0)),OFFSET(Q165,-1,0),
    VLOOKUP($L165,$AM:$AZ,MATCH($AW$1,$AM$1:$AZ$1,0),0)+INT($I165*(VLOOKUP($L165,$AM:$AZ,MATCH($AX$1,$AM$1:$AZ$1,0),0)-VLOOKUP($L165,$AM:$AZ,MATCH($AW$1,$AM$1:$AZ$1,0),0)))),
IF($L165="지정 캐릭터 PP",
  IF(AND(OR($B165=7,$B165=8),$L165=OFFSET($L165,-1,0)),OFFSET(Q165,-1,0),
    INT($N165*(VLOOKUP($L165,$AM:$AZ,MATCH($AX$1,$AM$1:$AZ$1,0),0)+$I165*(VLOOKUP($L165,$AM:$AZ,MATCH($AY$1,$AM$1:$AZ$1,0),0)-VLOOKUP($L165,$AM:$AZ,MATCH($AX$1,$AM$1:$AZ$1,0),0))))),
IF(OR($L165="안 지정 캐릭터 PP 일반등급",$L165="안 지정 캐릭터 PP 영웅등급"),
  IF(AND(OR($B165=7,$B165=8),$L165=OFFSET($L165,-1,0)),OFFSET(Q165,-1,0),
    $N165*VLOOKUP($L165,$AM:$AZ,MATCH($AW$1,$AM$1:$AZ$1,0),0)),
"그외없음")))))))</f>
        <v>1800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23"/>
        <v>0</v>
      </c>
      <c r="T165" t="s">
        <v>102</v>
      </c>
      <c r="U165">
        <v>47589</v>
      </c>
      <c r="V165">
        <v>19</v>
      </c>
      <c r="W165" t="s">
        <v>145</v>
      </c>
      <c r="Y165">
        <v>1900</v>
      </c>
      <c r="Z165" t="str">
        <f ca="1">IF(ISBLANK(AA165),"",
VLOOKUP(AA165,OFFSET(INDIRECT("$A:$B"),0,MATCH(AA$1&amp;"_Verify",INDIRECT("$1:$1"),0)-1),2,0)
)</f>
        <v>uph</v>
      </c>
      <c r="AA165" t="s">
        <v>102</v>
      </c>
      <c r="AB165">
        <v>47589</v>
      </c>
      <c r="AC165">
        <v>19</v>
      </c>
      <c r="AD165" t="s">
        <v>145</v>
      </c>
      <c r="AF165">
        <v>1900</v>
      </c>
      <c r="AG165" t="str">
        <f>IF(ISBLANK($AA165),"",
IF(AND($B165&gt;=VLOOKUP($AA165,$AM:$AP,3,0),$B165&lt;=VLOOKUP($AA165,$AM:$AP,4,0)),"","슬롯타입이상"))</f>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v>
      </c>
      <c r="AK165" t="str">
        <f ca="1">IF(AI165&lt;&gt;1,"",
"{"""&amp;A$1&amp;""":"&amp;A165
&amp;","""&amp;B$1&amp;""":"&amp;B165
&amp;IF(LEN(Z165)=0,"",","""&amp;Z$1&amp;""":"""&amp;Z165&amp;"""")
&amp;IF(LEN(AB165)=0,"",","""&amp;AB$1&amp;""":"""&amp;AB165&amp;"""")
&amp;IF(LEN(AC165)=0,"",","""&amp;AC$1&amp;""":"&amp;AC165)
&amp;IF(LEN(AD165)=0,"",","""&amp;AD$1&amp;""":"""&amp;AD165&amp;"""")
&amp;IF(LEN(AE165)=0,"",","""&amp;AE$1&amp;""":"&amp;AE165)
&amp;IF(LEN(AF165)=0,"",","""&amp;AF$1&amp;""":"&amp;AF165)&amp;"}")</f>
        <v>{"dy":24,"sl":2,"tp":"uph","vl":"47589","cn":19,"pt":"GO","pr":1900}</v>
      </c>
    </row>
    <row r="166" spans="1:37">
      <c r="A166">
        <v>24</v>
      </c>
      <c r="B166">
        <v>3</v>
      </c>
      <c r="C166">
        <f t="shared" si="20"/>
        <v>0</v>
      </c>
      <c r="D166">
        <f t="shared" ca="1" si="22"/>
        <v>0.43274887363951398</v>
      </c>
      <c r="E166">
        <f t="shared" ca="1" si="22"/>
        <v>0.85935803465033012</v>
      </c>
      <c r="F166">
        <f t="shared" ca="1" si="21"/>
        <v>0.94844524157353061</v>
      </c>
      <c r="G166">
        <f t="shared" ca="1" si="21"/>
        <v>3.9961971404114061E-2</v>
      </c>
      <c r="H166">
        <f t="shared" ca="1" si="21"/>
        <v>0.84113531330643621</v>
      </c>
      <c r="I166">
        <f t="shared" ca="1" si="21"/>
        <v>0.21317919826569331</v>
      </c>
      <c r="L166" t="str">
        <f ca="1">IF(LEN(J166)&lt;&gt;0,J166,VLOOKUP(D166+$B166,$BG:$BH,MATCH($BH$1,$BG$1:$BH$1,0),1))</f>
        <v>안 지정 캐릭터 PP 영웅등급</v>
      </c>
      <c r="M166">
        <f ca="1">IF(LEN(K166)&lt;&gt;0,
  IF(LEN($J166)=0,"두 칸 모두 입력",
  IF($J166="지정 장비",K166,INDEX($BR:$BR,MATCH(K166,$BS:$BS,0)))),
IF($L166="삭제","삭제",
IF($L166="지정 장비",VLOOKUP($E166,$BL:$BM,MATCH($BM$1,$BL$1:$BM$1,0),1),
IF(OR($L166="캐릭터 상자 일반등급",$L166="캐릭터 상자 영웅등급"),"삭제",
IF(OR($L166="지정 캐릭터",$L166="지정 캐릭터 PP",$L166="지정 캐릭터 LBP1",$L166="지정 캐릭터 LBP2",$L166="지정 캐릭터 LBP3"),
  IF(AND(OR($B166=7,$B166=8),$L166=OFFSET($L166,-1,0)),OFFSET(M166,-1,0),VLOOKUP($E166,$BQ:$BR,MATCH($BR$1,$BQ$1:$BR$1,0),1)),
IF(OR($L166="안 지정 캐릭터 영웅등급",$L166="안 지정 캐릭터 PP 일반등급",$L166="안 지정 캐릭터 PP 영웅등급"),
  IF(AND(OR($B166=7,$B166=8),$L166=OFFSET($L166,-1,0)),OFFSET(M166,-1,0),INT($E166*100000)),
"그외없음"))))))</f>
        <v>85935</v>
      </c>
      <c r="N166">
        <f ca="1">IF($L166="삭제","삭제",
IF(OR($L166="지정 장비",$L166="캐릭터 상자 일반등급",$L166="캐릭터 상자 영웅등급",$L166="지정 캐릭터",$L166="지정 캐릭터 LBP1",$L166="지정 캐릭터 LBP2",$L166="지정 캐릭터 LBP3",$L166="안 지정 캐릭터 영웅등급"),1,
IF($L166="지정 캐릭터 PP",
  IF(AND(OR($B166=7,$B166=8),$L166=OFFSET($L166,-1,0)),OFFSET(N166,-1,0),
    VLOOKUP($L166,$AM:$AY,MATCH($AU$1,$AM$1:$AY$1,0),0)+INT($E166*(VLOOKUP($L166,$AM:$AY,MATCH($AV$1,$AM$1:$AY$1,0),0)-VLOOKUP($L166,$AM:$AY,MATCH($AU$1,$AM$1:$AY$1,0),0)))),
IF(OR($L166="안 지정 캐릭터 PP 일반등급",$L166="안 지정 캐릭터 PP 영웅등급"),
  IF(AND(OR($B166=7,$B166=8),$L166=OFFSET($L166,-1,0)),OFFSET(N166,-1,0),
    VLOOKUP($L166,$AM:$AY,MATCH($AU$1,$AM$1:$AY$1,0),0)+INT($E166*(VLOOKUP($L166,$AM:$AY,MATCH($AV$1,$AM$1:$AY$1,0),0)-VLOOKUP($L166,$AM:$AY,MATCH($AU$1,$AM$1:$AY$1,0),0)))),
"그외없음"))))</f>
        <v>23</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
IF($L166="안 지정 캐릭터 영웅등급",
  IF(AND(OR($B166=7,$B166=8),$L166=OFFSET($L166,-1,0)),OFFSET(P166,-1,0),
    VLOOKUP($L166,$AM:$AZ,MATCH($AY$1,$AM$1:$AZ$1,0),0)+INT($H166*(VLOOKUP($L166,$AM:$AZ,MATCH($AZ$1,$AM$1:$AZ$1,0),0)-VLOOKUP($L166,$AM:$AZ,MATCH($AY$1,$AM$1:$AZ$1,0),0)))),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
    ROUNDDOWN(VLOOKUP($M166,[1]EquipTable!$1:$1048576,MATCH("표준 GO pr Min",[1]EquipTable!$1:$1,0),0)+INT($I166*(VLOOKUP($M166,[1]EquipTable!$1:$1048576,MATCH("표준 GO pr Max",[1]EquipTable!$1:$1,0),0)-VLOOKUP($M166,[1]EquipTable!$1:$1048576,MATCH("표준 GO pr Min",[1]EquipTable!$1:$1,0),0))),-2)),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
IF($L166="안 지정 캐릭터 영웅등급",
  IF(AND(OR($B166=7,$B166=8),$L166=OFFSET($L166,-1,0)),OFFSET(Q166,-1,0),
    VLOOKUP($L166,$AM:$AZ,MATCH($AW$1,$AM$1:$AZ$1,0),0)+INT($I166*(VLOOKUP($L166,$AM:$AZ,MATCH($AX$1,$AM$1:$AZ$1,0),0)-VLOOKUP($L166,$AM:$AZ,MATCH($AW$1,$AM$1:$AZ$1,0),0)))),
IF($L166="지정 캐릭터 PP",
  IF(AND(OR($B166=7,$B166=8),$L166=OFFSET($L166,-1,0)),OFFSET(Q166,-1,0),
    INT($N166*(VLOOKUP($L166,$AM:$AZ,MATCH($AX$1,$AM$1:$AZ$1,0),0)+$I166*(VLOOKUP($L166,$AM:$AZ,MATCH($AY$1,$AM$1:$AZ$1,0),0)-VLOOKUP($L166,$AM:$AZ,MATCH($AX$1,$AM$1:$AZ$1,0),0))))),
IF(OR($L166="안 지정 캐릭터 PP 일반등급",$L166="안 지정 캐릭터 PP 영웅등급"),
  IF(AND(OR($B166=7,$B166=8),$L166=OFFSET($L166,-1,0)),OFFSET(Q166,-1,0),
    $N166*VLOOKUP($L166,$AM:$AZ,MATCH($AW$1,$AM$1:$AZ$1,0),0)),
"그외없음")))))))</f>
        <v>2300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23"/>
        <v>0</v>
      </c>
      <c r="T166" t="s">
        <v>102</v>
      </c>
      <c r="U166">
        <v>96310</v>
      </c>
      <c r="V166">
        <v>24</v>
      </c>
      <c r="W166" t="s">
        <v>145</v>
      </c>
      <c r="Y166">
        <v>2400</v>
      </c>
      <c r="Z166" t="str">
        <f ca="1">IF(ISBLANK(AA166),"",
VLOOKUP(AA166,OFFSET(INDIRECT("$A:$B"),0,MATCH(AA$1&amp;"_Verify",INDIRECT("$1:$1"),0)-1),2,0)
)</f>
        <v>uph</v>
      </c>
      <c r="AA166" t="s">
        <v>102</v>
      </c>
      <c r="AB166">
        <v>96310</v>
      </c>
      <c r="AC166">
        <v>24</v>
      </c>
      <c r="AD166" t="s">
        <v>145</v>
      </c>
      <c r="AF166">
        <v>2400</v>
      </c>
      <c r="AG166" t="str">
        <f>IF(ISBLANK($AA166),"",
IF(AND($B166&gt;=VLOOKUP($AA166,$AM:$AP,3,0),$B166&lt;=VLOOKUP($AA166,$AM:$AP,4,0)),"","슬롯타입이상"))</f>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v>
      </c>
      <c r="AK166" t="str">
        <f ca="1">IF(AI166&lt;&gt;1,"",
"{"""&amp;A$1&amp;""":"&amp;A166
&amp;","""&amp;B$1&amp;""":"&amp;B166
&amp;IF(LEN(Z166)=0,"",","""&amp;Z$1&amp;""":"""&amp;Z166&amp;"""")
&amp;IF(LEN(AB166)=0,"",","""&amp;AB$1&amp;""":"""&amp;AB166&amp;"""")
&amp;IF(LEN(AC166)=0,"",","""&amp;AC$1&amp;""":"&amp;AC166)
&amp;IF(LEN(AD166)=0,"",","""&amp;AD$1&amp;""":"""&amp;AD166&amp;"""")
&amp;IF(LEN(AE166)=0,"",","""&amp;AE$1&amp;""":"&amp;AE166)
&amp;IF(LEN(AF166)=0,"",","""&amp;AF$1&amp;""":"&amp;AF166)&amp;"}")</f>
        <v>{"dy":24,"sl":3,"tp":"uph","vl":"96310","cn":24,"pt":"GO","pr":2400}</v>
      </c>
    </row>
    <row r="167" spans="1:37">
      <c r="A167">
        <v>24</v>
      </c>
      <c r="B167">
        <v>4</v>
      </c>
      <c r="C167">
        <f t="shared" si="20"/>
        <v>0</v>
      </c>
      <c r="D167">
        <f t="shared" ca="1" si="22"/>
        <v>0.22952830675859548</v>
      </c>
      <c r="E167">
        <f t="shared" ca="1" si="22"/>
        <v>0.8961666113441773</v>
      </c>
      <c r="F167">
        <f t="shared" ca="1" si="21"/>
        <v>0.82935580499992889</v>
      </c>
      <c r="G167">
        <f t="shared" ca="1" si="21"/>
        <v>0.33483720729098632</v>
      </c>
      <c r="H167">
        <f t="shared" ca="1" si="21"/>
        <v>0.9522638742525229</v>
      </c>
      <c r="I167">
        <f t="shared" ca="1" si="21"/>
        <v>0.10038234727625062</v>
      </c>
      <c r="L167" t="str">
        <f ca="1">IF(LEN(J167)&lt;&gt;0,J167,VLOOKUP(D167+$B167,$BG:$BH,MATCH($BH$1,$BG$1:$BH$1,0),1))</f>
        <v>안 지정 캐릭터 PP 일반등급</v>
      </c>
      <c r="M167">
        <f ca="1">IF(LEN(K167)&lt;&gt;0,
  IF(LEN($J167)=0,"두 칸 모두 입력",
  IF($J167="지정 장비",K167,INDEX($BR:$BR,MATCH(K167,$BS:$BS,0)))),
IF($L167="삭제","삭제",
IF($L167="지정 장비",VLOOKUP($E167,$BL:$BM,MATCH($BM$1,$BL$1:$BM$1,0),1),
IF(OR($L167="캐릭터 상자 일반등급",$L167="캐릭터 상자 영웅등급"),"삭제",
IF(OR($L167="지정 캐릭터",$L167="지정 캐릭터 PP",$L167="지정 캐릭터 LBP1",$L167="지정 캐릭터 LBP2",$L167="지정 캐릭터 LBP3"),
  IF(AND(OR($B167=7,$B167=8),$L167=OFFSET($L167,-1,0)),OFFSET(M167,-1,0),VLOOKUP($E167,$BQ:$BR,MATCH($BR$1,$BQ$1:$BR$1,0),1)),
IF(OR($L167="안 지정 캐릭터 영웅등급",$L167="안 지정 캐릭터 PP 일반등급",$L167="안 지정 캐릭터 PP 영웅등급"),
  IF(AND(OR($B167=7,$B167=8),$L167=OFFSET($L167,-1,0)),OFFSET(M167,-1,0),INT($E167*100000)),
"그외없음"))))))</f>
        <v>89616</v>
      </c>
      <c r="N167">
        <f ca="1">IF($L167="삭제","삭제",
IF(OR($L167="지정 장비",$L167="캐릭터 상자 일반등급",$L167="캐릭터 상자 영웅등급",$L167="지정 캐릭터",$L167="지정 캐릭터 LBP1",$L167="지정 캐릭터 LBP2",$L167="지정 캐릭터 LBP3",$L167="안 지정 캐릭터 영웅등급"),1,
IF($L167="지정 캐릭터 PP",
  IF(AND(OR($B167=7,$B167=8),$L167=OFFSET($L167,-1,0)),OFFSET(N167,-1,0),
    VLOOKUP($L167,$AM:$AY,MATCH($AU$1,$AM$1:$AY$1,0),0)+INT($E167*(VLOOKUP($L167,$AM:$AY,MATCH($AV$1,$AM$1:$AY$1,0),0)-VLOOKUP($L167,$AM:$AY,MATCH($AU$1,$AM$1:$AY$1,0),0)))),
IF(OR($L167="안 지정 캐릭터 PP 일반등급",$L167="안 지정 캐릭터 PP 영웅등급"),
  IF(AND(OR($B167=7,$B167=8),$L167=OFFSET($L167,-1,0)),OFFSET(N167,-1,0),
    VLOOKUP($L167,$AM:$AY,MATCH($AU$1,$AM$1:$AY$1,0),0)+INT($E167*(VLOOKUP($L167,$AM:$AY,MATCH($AV$1,$AM$1:$AY$1,0),0)-VLOOKUP($L167,$AM:$AY,MATCH($AU$1,$AM$1:$AY$1,0),0)))),
"그외없음"))))</f>
        <v>23</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
IF($L167="안 지정 캐릭터 영웅등급",
  IF(AND(OR($B167=7,$B167=8),$L167=OFFSET($L167,-1,0)),OFFSET(P167,-1,0),
    VLOOKUP($L167,$AM:$AZ,MATCH($AY$1,$AM$1:$AZ$1,0),0)+INT($H167*(VLOOKUP($L167,$AM:$AZ,MATCH($AZ$1,$AM$1:$AZ$1,0),0)-VLOOKUP($L167,$AM:$AZ,MATCH($AY$1,$AM$1:$AZ$1,0),0)))),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
    ROUNDDOWN(VLOOKUP($M167,[1]EquipTable!$1:$1048576,MATCH("표준 GO pr Min",[1]EquipTable!$1:$1,0),0)+INT($I167*(VLOOKUP($M167,[1]EquipTable!$1:$1048576,MATCH("표준 GO pr Max",[1]EquipTable!$1:$1,0),0)-VLOOKUP($M167,[1]EquipTable!$1:$1048576,MATCH("표준 GO pr Min",[1]EquipTable!$1:$1,0),0))),-2)),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
IF($L167="안 지정 캐릭터 영웅등급",
  IF(AND(OR($B167=7,$B167=8),$L167=OFFSET($L167,-1,0)),OFFSET(Q167,-1,0),
    VLOOKUP($L167,$AM:$AZ,MATCH($AW$1,$AM$1:$AZ$1,0),0)+INT($I167*(VLOOKUP($L167,$AM:$AZ,MATCH($AX$1,$AM$1:$AZ$1,0),0)-VLOOKUP($L167,$AM:$AZ,MATCH($AW$1,$AM$1:$AZ$1,0),0)))),
IF($L167="지정 캐릭터 PP",
  IF(AND(OR($B167=7,$B167=8),$L167=OFFSET($L167,-1,0)),OFFSET(Q167,-1,0),
    INT($N167*(VLOOKUP($L167,$AM:$AZ,MATCH($AX$1,$AM$1:$AZ$1,0),0)+$I167*(VLOOKUP($L167,$AM:$AZ,MATCH($AY$1,$AM$1:$AZ$1,0),0)-VLOOKUP($L167,$AM:$AZ,MATCH($AX$1,$AM$1:$AZ$1,0),0))))),
IF(OR($L167="안 지정 캐릭터 PP 일반등급",$L167="안 지정 캐릭터 PP 영웅등급"),
  IF(AND(OR($B167=7,$B167=8),$L167=OFFSET($L167,-1,0)),OFFSET(Q167,-1,0),
    $N167*VLOOKUP($L167,$AM:$AZ,MATCH($AW$1,$AM$1:$AZ$1,0),0)),
"그외없음")))))))</f>
        <v>2300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23"/>
        <v>0</v>
      </c>
      <c r="T167" t="s">
        <v>103</v>
      </c>
      <c r="U167">
        <v>51492</v>
      </c>
      <c r="V167">
        <v>20</v>
      </c>
      <c r="W167" t="s">
        <v>145</v>
      </c>
      <c r="Y167">
        <v>2000</v>
      </c>
      <c r="Z167" t="str">
        <f ca="1">IF(ISBLANK(AA167),"",
VLOOKUP(AA167,OFFSET(INDIRECT("$A:$B"),0,MATCH(AA$1&amp;"_Verify",INDIRECT("$1:$1"),0)-1),2,0)
)</f>
        <v>upn</v>
      </c>
      <c r="AA167" t="s">
        <v>103</v>
      </c>
      <c r="AB167">
        <v>51492</v>
      </c>
      <c r="AC167">
        <v>20</v>
      </c>
      <c r="AD167" t="s">
        <v>145</v>
      </c>
      <c r="AF167">
        <v>2000</v>
      </c>
      <c r="AG167" t="str">
        <f>IF(ISBLANK($AA167),"",
IF(AND($B167&gt;=VLOOKUP($AA167,$AM:$AP,3,0),$B167&lt;=VLOOKUP($AA167,$AM:$AP,4,0)),"","슬롯타입이상"))</f>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v>
      </c>
      <c r="AK167" t="str">
        <f ca="1">IF(AI167&lt;&gt;1,"",
"{"""&amp;A$1&amp;""":"&amp;A167
&amp;","""&amp;B$1&amp;""":"&amp;B167
&amp;IF(LEN(Z167)=0,"",","""&amp;Z$1&amp;""":"""&amp;Z167&amp;"""")
&amp;IF(LEN(AB167)=0,"",","""&amp;AB$1&amp;""":"""&amp;AB167&amp;"""")
&amp;IF(LEN(AC167)=0,"",","""&amp;AC$1&amp;""":"&amp;AC167)
&amp;IF(LEN(AD167)=0,"",","""&amp;AD$1&amp;""":"""&amp;AD167&amp;"""")
&amp;IF(LEN(AE167)=0,"",","""&amp;AE$1&amp;""":"&amp;AE167)
&amp;IF(LEN(AF167)=0,"",","""&amp;AF$1&amp;""":"&amp;AF167)&amp;"}")</f>
        <v>{"dy":24,"sl":4,"tp":"upn","vl":"51492","cn":20,"pt":"GO","pr":2000}</v>
      </c>
    </row>
    <row r="168" spans="1:37">
      <c r="A168">
        <v>24</v>
      </c>
      <c r="B168">
        <v>5</v>
      </c>
      <c r="C168">
        <f t="shared" si="20"/>
        <v>0</v>
      </c>
      <c r="D168">
        <f t="shared" ca="1" si="22"/>
        <v>0.15131710180035196</v>
      </c>
      <c r="E168">
        <f t="shared" ca="1" si="22"/>
        <v>0.10183707055151814</v>
      </c>
      <c r="F168">
        <f t="shared" ca="1" si="21"/>
        <v>0.86730002040008292</v>
      </c>
      <c r="G168">
        <f t="shared" ca="1" si="21"/>
        <v>1.4612276138403768E-2</v>
      </c>
      <c r="H168">
        <f t="shared" ca="1" si="21"/>
        <v>0.43812272403159036</v>
      </c>
      <c r="I168">
        <f t="shared" ca="1" si="21"/>
        <v>0.56522619682579933</v>
      </c>
      <c r="L168" t="str">
        <f ca="1">IF(LEN(J168)&lt;&gt;0,J168,VLOOKUP(D168+$B168,$BG:$BH,MATCH($BH$1,$BG$1:$BH$1,0),1))</f>
        <v>삭제</v>
      </c>
      <c r="M168" t="str">
        <f ca="1">IF(LEN(K168)&lt;&gt;0,
  IF(LEN($J168)=0,"두 칸 모두 입력",
  IF($J168="지정 장비",K168,INDEX($BR:$BR,MATCH(K168,$BS:$BS,0)))),
IF($L168="삭제","삭제",
IF($L168="지정 장비",VLOOKUP($E168,$BL:$BM,MATCH($BM$1,$BL$1:$BM$1,0),1),
IF(OR($L168="캐릭터 상자 일반등급",$L168="캐릭터 상자 영웅등급"),"삭제",
IF(OR($L168="지정 캐릭터",$L168="지정 캐릭터 PP",$L168="지정 캐릭터 LBP1",$L168="지정 캐릭터 LBP2",$L168="지정 캐릭터 LBP3"),
  IF(AND(OR($B168=7,$B168=8),$L168=OFFSET($L168,-1,0)),OFFSET(M168,-1,0),VLOOKUP($E168,$BQ:$BR,MATCH($BR$1,$BQ$1:$BR$1,0),1)),
IF(OR($L168="안 지정 캐릭터 영웅등급",$L168="안 지정 캐릭터 PP 일반등급",$L168="안 지정 캐릭터 PP 영웅등급"),
  IF(AND(OR($B168=7,$B168=8),$L168=OFFSET($L168,-1,0)),OFFSET(M168,-1,0),INT($E168*100000)),
"그외없음"))))))</f>
        <v>삭제</v>
      </c>
      <c r="N168" t="str">
        <f ca="1">IF($L168="삭제","삭제",
IF(OR($L168="지정 장비",$L168="캐릭터 상자 일반등급",$L168="캐릭터 상자 영웅등급",$L168="지정 캐릭터",$L168="지정 캐릭터 LBP1",$L168="지정 캐릭터 LBP2",$L168="지정 캐릭터 LBP3",$L168="안 지정 캐릭터 영웅등급"),1,
IF($L168="지정 캐릭터 PP",
  IF(AND(OR($B168=7,$B168=8),$L168=OFFSET($L168,-1,0)),OFFSET(N168,-1,0),
    VLOOKUP($L168,$AM:$AY,MATCH($AU$1,$AM$1:$AY$1,0),0)+INT($E168*(VLOOKUP($L168,$AM:$AY,MATCH($AV$1,$AM$1:$AY$1,0),0)-VLOOKUP($L168,$AM:$AY,MATCH($AU$1,$AM$1:$AY$1,0),0)))),
IF(OR($L168="안 지정 캐릭터 PP 일반등급",$L168="안 지정 캐릭터 PP 영웅등급"),
  IF(AND(OR($B168=7,$B168=8),$L168=OFFSET($L168,-1,0)),OFFSET(N168,-1,0),
    VLOOKUP($L168,$AM:$AY,MATCH($AU$1,$AM$1:$AY$1,0),0)+INT($E168*(VLOOKUP($L168,$AM:$AY,MATCH($AV$1,$AM$1:$AY$1,0),0)-VLOOKUP($L168,$AM:$AY,MATCH($AU$1,$AM$1:$AY$1,0),0)))),
"그외없음"))))</f>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
IF($L168="안 지정 캐릭터 영웅등급",
  IF(AND(OR($B168=7,$B168=8),$L168=OFFSET($L168,-1,0)),OFFSET(P168,-1,0),
    VLOOKUP($L168,$AM:$AZ,MATCH($AY$1,$AM$1:$AZ$1,0),0)+INT($H168*(VLOOKUP($L168,$AM:$AZ,MATCH($AZ$1,$AM$1:$AZ$1,0),0)-VLOOKUP($L168,$AM:$AZ,MATCH($AY$1,$AM$1:$AZ$1,0),0)))),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
    ROUNDDOWN(VLOOKUP($M168,[1]EquipTable!$1:$1048576,MATCH("표준 GO pr Min",[1]EquipTable!$1:$1,0),0)+INT($I168*(VLOOKUP($M168,[1]EquipTable!$1:$1048576,MATCH("표준 GO pr Max",[1]EquipTable!$1:$1,0),0)-VLOOKUP($M168,[1]EquipTable!$1:$1048576,MATCH("표준 GO pr Min",[1]EquipTable!$1:$1,0),0))),-2)),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
IF($L168="안 지정 캐릭터 영웅등급",
  IF(AND(OR($B168=7,$B168=8),$L168=OFFSET($L168,-1,0)),OFFSET(Q168,-1,0),
    VLOOKUP($L168,$AM:$AZ,MATCH($AW$1,$AM$1:$AZ$1,0),0)+INT($I168*(VLOOKUP($L168,$AM:$AZ,MATCH($AX$1,$AM$1:$AZ$1,0),0)-VLOOKUP($L168,$AM:$AZ,MATCH($AW$1,$AM$1:$AZ$1,0),0)))),
IF($L168="지정 캐릭터 PP",
  IF(AND(OR($B168=7,$B168=8),$L168=OFFSET($L168,-1,0)),OFFSET(Q168,-1,0),
    INT($N168*(VLOOKUP($L168,$AM:$AZ,MATCH($AX$1,$AM$1:$AZ$1,0),0)+$I168*(VLOOKUP($L168,$AM:$AZ,MATCH($AY$1,$AM$1:$AZ$1,0),0)-VLOOKUP($L168,$AM:$AZ,MATCH($AX$1,$AM$1:$AZ$1,0),0))))),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23"/>
        <v>0</v>
      </c>
      <c r="Z168" t="str">
        <f ca="1">IF(ISBLANK(AA168),"",
VLOOKUP(AA168,OFFSET(INDIRECT("$A:$B"),0,MATCH(AA$1&amp;"_Verify",INDIRECT("$1:$1"),0)-1),2,0)
)</f>
        <v/>
      </c>
      <c r="AG168" t="str">
        <f>IF(ISBLANK($AA168),"",
IF(AND($B168&gt;=VLOOKUP($AA168,$AM:$AP,3,0),$B168&lt;=VLOOKUP($AA168,$AM:$AP,4,0)),"","슬롯타입이상"))</f>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v>
      </c>
      <c r="AK168" t="str">
        <f ca="1">IF(AI168&lt;&gt;1,"",
"{"""&amp;A$1&amp;""":"&amp;A168
&amp;","""&amp;B$1&amp;""":"&amp;B168
&amp;IF(LEN(Z168)=0,"",","""&amp;Z$1&amp;""":"""&amp;Z168&amp;"""")
&amp;IF(LEN(AB168)=0,"",","""&amp;AB$1&amp;""":"""&amp;AB168&amp;"""")
&amp;IF(LEN(AC168)=0,"",","""&amp;AC$1&amp;""":"&amp;AC168)
&amp;IF(LEN(AD168)=0,"",","""&amp;AD$1&amp;""":"""&amp;AD168&amp;"""")
&amp;IF(LEN(AE168)=0,"",","""&amp;AE$1&amp;""":"&amp;AE168)
&amp;IF(LEN(AF168)=0,"",","""&amp;AF$1&amp;""":"&amp;AF168)&amp;"}")</f>
        <v>{"dy":24,"sl":5}</v>
      </c>
    </row>
    <row r="169" spans="1:37">
      <c r="A169">
        <v>24</v>
      </c>
      <c r="B169">
        <v>6</v>
      </c>
      <c r="C169">
        <f t="shared" si="20"/>
        <v>0</v>
      </c>
      <c r="D169">
        <f t="shared" ca="1" si="22"/>
        <v>0.83022994891943824</v>
      </c>
      <c r="E169">
        <f t="shared" ca="1" si="22"/>
        <v>0.39151443976191902</v>
      </c>
      <c r="F169">
        <f t="shared" ca="1" si="21"/>
        <v>0.52081967350933289</v>
      </c>
      <c r="G169">
        <f t="shared" ca="1" si="21"/>
        <v>0.51432415782189433</v>
      </c>
      <c r="H169">
        <f t="shared" ca="1" si="21"/>
        <v>0.79837214082523655</v>
      </c>
      <c r="I169">
        <f t="shared" ca="1" si="21"/>
        <v>0.8066373922503951</v>
      </c>
      <c r="L169" t="str">
        <f ca="1">IF(LEN(J169)&lt;&gt;0,J169,VLOOKUP(D169+$B169,$BG:$BH,MATCH($BH$1,$BG$1:$BH$1,0),1))</f>
        <v>삭제</v>
      </c>
      <c r="M169" t="str">
        <f ca="1">IF(LEN(K169)&lt;&gt;0,
  IF(LEN($J169)=0,"두 칸 모두 입력",
  IF($J169="지정 장비",K169,INDEX($BR:$BR,MATCH(K169,$BS:$BS,0)))),
IF($L169="삭제","삭제",
IF($L169="지정 장비",VLOOKUP($E169,$BL:$BM,MATCH($BM$1,$BL$1:$BM$1,0),1),
IF(OR($L169="캐릭터 상자 일반등급",$L169="캐릭터 상자 영웅등급"),"삭제",
IF(OR($L169="지정 캐릭터",$L169="지정 캐릭터 PP",$L169="지정 캐릭터 LBP1",$L169="지정 캐릭터 LBP2",$L169="지정 캐릭터 LBP3"),
  IF(AND(OR($B169=7,$B169=8),$L169=OFFSET($L169,-1,0)),OFFSET(M169,-1,0),VLOOKUP($E169,$BQ:$BR,MATCH($BR$1,$BQ$1:$BR$1,0),1)),
IF(OR($L169="안 지정 캐릭터 영웅등급",$L169="안 지정 캐릭터 PP 일반등급",$L169="안 지정 캐릭터 PP 영웅등급"),
  IF(AND(OR($B169=7,$B169=8),$L169=OFFSET($L169,-1,0)),OFFSET(M169,-1,0),INT($E169*100000)),
"그외없음"))))))</f>
        <v>삭제</v>
      </c>
      <c r="N169" t="str">
        <f ca="1">IF($L169="삭제","삭제",
IF(OR($L169="지정 장비",$L169="캐릭터 상자 일반등급",$L169="캐릭터 상자 영웅등급",$L169="지정 캐릭터",$L169="지정 캐릭터 LBP1",$L169="지정 캐릭터 LBP2",$L169="지정 캐릭터 LBP3",$L169="안 지정 캐릭터 영웅등급"),1,
IF($L169="지정 캐릭터 PP",
  IF(AND(OR($B169=7,$B169=8),$L169=OFFSET($L169,-1,0)),OFFSET(N169,-1,0),
    VLOOKUP($L169,$AM:$AY,MATCH($AU$1,$AM$1:$AY$1,0),0)+INT($E169*(VLOOKUP($L169,$AM:$AY,MATCH($AV$1,$AM$1:$AY$1,0),0)-VLOOKUP($L169,$AM:$AY,MATCH($AU$1,$AM$1:$AY$1,0),0)))),
IF(OR($L169="안 지정 캐릭터 PP 일반등급",$L169="안 지정 캐릭터 PP 영웅등급"),
  IF(AND(OR($B169=7,$B169=8),$L169=OFFSET($L169,-1,0)),OFFSET(N169,-1,0),
    VLOOKUP($L169,$AM:$AY,MATCH($AU$1,$AM$1:$AY$1,0),0)+INT($E169*(VLOOKUP($L169,$AM:$AY,MATCH($AV$1,$AM$1:$AY$1,0),0)-VLOOKUP($L169,$AM:$AY,MATCH($AU$1,$AM$1:$AY$1,0),0)))),
"그외없음"))))</f>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
IF($L169="안 지정 캐릭터 영웅등급",
  IF(AND(OR($B169=7,$B169=8),$L169=OFFSET($L169,-1,0)),OFFSET(P169,-1,0),
    VLOOKUP($L169,$AM:$AZ,MATCH($AY$1,$AM$1:$AZ$1,0),0)+INT($H169*(VLOOKUP($L169,$AM:$AZ,MATCH($AZ$1,$AM$1:$AZ$1,0),0)-VLOOKUP($L169,$AM:$AZ,MATCH($AY$1,$AM$1:$AZ$1,0),0)))),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
    ROUNDDOWN(VLOOKUP($M169,[1]EquipTable!$1:$1048576,MATCH("표준 GO pr Min",[1]EquipTable!$1:$1,0),0)+INT($I169*(VLOOKUP($M169,[1]EquipTable!$1:$1048576,MATCH("표준 GO pr Max",[1]EquipTable!$1:$1,0),0)-VLOOKUP($M169,[1]EquipTable!$1:$1048576,MATCH("표준 GO pr Min",[1]EquipTable!$1:$1,0),0))),-2)),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
IF($L169="안 지정 캐릭터 영웅등급",
  IF(AND(OR($B169=7,$B169=8),$L169=OFFSET($L169,-1,0)),OFFSET(Q169,-1,0),
    VLOOKUP($L169,$AM:$AZ,MATCH($AW$1,$AM$1:$AZ$1,0),0)+INT($I169*(VLOOKUP($L169,$AM:$AZ,MATCH($AX$1,$AM$1:$AZ$1,0),0)-VLOOKUP($L169,$AM:$AZ,MATCH($AW$1,$AM$1:$AZ$1,0),0)))),
IF($L169="지정 캐릭터 PP",
  IF(AND(OR($B169=7,$B169=8),$L169=OFFSET($L169,-1,0)),OFFSET(Q169,-1,0),
    INT($N169*(VLOOKUP($L169,$AM:$AZ,MATCH($AX$1,$AM$1:$AZ$1,0),0)+$I169*(VLOOKUP($L169,$AM:$AZ,MATCH($AY$1,$AM$1:$AZ$1,0),0)-VLOOKUP($L169,$AM:$AZ,MATCH($AX$1,$AM$1:$AZ$1,0),0))))),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23"/>
        <v>0</v>
      </c>
      <c r="Z169" t="str">
        <f ca="1">IF(ISBLANK(AA169),"",
VLOOKUP(AA169,OFFSET(INDIRECT("$A:$B"),0,MATCH(AA$1&amp;"_Verify",INDIRECT("$1:$1"),0)-1),2,0)
)</f>
        <v/>
      </c>
      <c r="AG169" t="str">
        <f>IF(ISBLANK($AA169),"",
IF(AND($B169&gt;=VLOOKUP($AA169,$AM:$AP,3,0),$B169&lt;=VLOOKUP($AA169,$AM:$AP,4,0)),"","슬롯타입이상"))</f>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v>
      </c>
      <c r="AK169" t="str">
        <f ca="1">IF(AI169&lt;&gt;1,"",
"{"""&amp;A$1&amp;""":"&amp;A169
&amp;","""&amp;B$1&amp;""":"&amp;B169
&amp;IF(LEN(Z169)=0,"",","""&amp;Z$1&amp;""":"""&amp;Z169&amp;"""")
&amp;IF(LEN(AB169)=0,"",","""&amp;AB$1&amp;""":"""&amp;AB169&amp;"""")
&amp;IF(LEN(AC169)=0,"",","""&amp;AC$1&amp;""":"&amp;AC169)
&amp;IF(LEN(AD169)=0,"",","""&amp;AD$1&amp;""":"""&amp;AD169&amp;"""")
&amp;IF(LEN(AE169)=0,"",","""&amp;AE$1&amp;""":"&amp;AE169)
&amp;IF(LEN(AF169)=0,"",","""&amp;AF$1&amp;""":"&amp;AF169)&amp;"}")</f>
        <v>{"dy":24,"sl":6}</v>
      </c>
    </row>
    <row r="170" spans="1:37">
      <c r="A170">
        <v>25</v>
      </c>
      <c r="B170">
        <v>0</v>
      </c>
      <c r="C170">
        <f t="shared" si="20"/>
        <v>0</v>
      </c>
      <c r="D170">
        <f t="shared" ca="1" si="22"/>
        <v>0.95857466279861414</v>
      </c>
      <c r="E170">
        <f t="shared" ca="1" si="22"/>
        <v>0.63357536472118903</v>
      </c>
      <c r="F170">
        <f t="shared" ca="1" si="21"/>
        <v>0.4655655985171766</v>
      </c>
      <c r="G170">
        <f t="shared" ca="1" si="21"/>
        <v>0.30666331696124494</v>
      </c>
      <c r="H170">
        <f t="shared" ca="1" si="21"/>
        <v>0.11290650671991909</v>
      </c>
      <c r="I170">
        <f t="shared" ca="1" si="21"/>
        <v>0.32805304856301987</v>
      </c>
      <c r="L170" t="str">
        <f ca="1">IF(LEN(J170)&lt;&gt;0,J170,VLOOKUP(D170+$B170,$BG:$BH,MATCH($BH$1,$BG$1:$BH$1,0),1))</f>
        <v>캐릭터 상자 영웅등급</v>
      </c>
      <c r="M170" t="str">
        <f ca="1">IF(LEN(K170)&lt;&gt;0,
  IF(LEN($J170)=0,"두 칸 모두 입력",
  IF($J170="지정 장비",K170,INDEX($BR:$BR,MATCH(K170,$BS:$BS,0)))),
IF($L170="삭제","삭제",
IF($L170="지정 장비",VLOOKUP($E170,$BL:$BM,MATCH($BM$1,$BL$1:$BM$1,0),1),
IF(OR($L170="캐릭터 상자 일반등급",$L170="캐릭터 상자 영웅등급"),"삭제",
IF(OR($L170="지정 캐릭터",$L170="지정 캐릭터 PP",$L170="지정 캐릭터 LBP1",$L170="지정 캐릭터 LBP2",$L170="지정 캐릭터 LBP3"),
  IF(AND(OR($B170=7,$B170=8),$L170=OFFSET($L170,-1,0)),OFFSET(M170,-1,0),VLOOKUP($E170,$BQ:$BR,MATCH($BR$1,$BQ$1:$BR$1,0),1)),
IF(OR($L170="안 지정 캐릭터 영웅등급",$L170="안 지정 캐릭터 PP 일반등급",$L170="안 지정 캐릭터 PP 영웅등급"),
  IF(AND(OR($B170=7,$B170=8),$L170=OFFSET($L170,-1,0)),OFFSET(M170,-1,0),INT($E170*100000)),
"그외없음"))))))</f>
        <v>삭제</v>
      </c>
      <c r="N170">
        <f ca="1">IF($L170="삭제","삭제",
IF(OR($L170="지정 장비",$L170="캐릭터 상자 일반등급",$L170="캐릭터 상자 영웅등급",$L170="지정 캐릭터",$L170="지정 캐릭터 LBP1",$L170="지정 캐릭터 LBP2",$L170="지정 캐릭터 LBP3",$L170="안 지정 캐릭터 영웅등급"),1,
IF($L170="지정 캐릭터 PP",
  IF(AND(OR($B170=7,$B170=8),$L170=OFFSET($L170,-1,0)),OFFSET(N170,-1,0),
    VLOOKUP($L170,$AM:$AY,MATCH($AU$1,$AM$1:$AY$1,0),0)+INT($E170*(VLOOKUP($L170,$AM:$AY,MATCH($AV$1,$AM$1:$AY$1,0),0)-VLOOKUP($L170,$AM:$AY,MATCH($AU$1,$AM$1:$AY$1,0),0)))),
IF(OR($L170="안 지정 캐릭터 PP 일반등급",$L170="안 지정 캐릭터 PP 영웅등급"),
  IF(AND(OR($B170=7,$B170=8),$L170=OFFSET($L170,-1,0)),OFFSET(N170,-1,0),
    VLOOKUP($L170,$AM:$AY,MATCH($AU$1,$AM$1:$AY$1,0),0)+INT($E170*(VLOOKUP($L170,$AM:$AY,MATCH($AV$1,$AM$1:$AY$1,0),0)-VLOOKUP($L170,$AM:$AY,MATCH($AU$1,$AM$1:$AY$1,0),0)))),
"그외없음"))))</f>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t="str">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
IF($L170="안 지정 캐릭터 영웅등급",
  IF(AND(OR($B170=7,$B170=8),$L170=OFFSET($L170,-1,0)),OFFSET(P170,-1,0),
    VLOOKUP($L170,$AM:$AZ,MATCH($AY$1,$AM$1:$AZ$1,0),0)+INT($H170*(VLOOKUP($L170,$AM:$AZ,MATCH($AZ$1,$AM$1:$AZ$1,0),0)-VLOOKUP($L170,$AM:$AZ,MATCH($AY$1,$AM$1:$AZ$1,0),0)))),
IF($L170="지정 캐릭터 PP",
  IF(AND(OR($B170=7,$B170=8),$L170=OFFSET($L170,-1,0)),OFFSET(P170,-1,0),
    INT($N170*VLOOKUP($L170,$AM:$AZ,MATCH($AW$1,$AM$1:$AZ$1,0),0))),
"그외없음")))))))</f>
        <v>삭제</v>
      </c>
      <c r="Q170">
        <f ca="1">IF($L170="삭제","삭제",
IF($L170="지정 장비",
  IF($O170="DI",
    VLOOKUP($M170,[1]EquipTable!$1:$1048576,MATCH("표준 DI pr Min",[1]EquipTable!$1:$1,0),0)+INT($I170*(VLOOKUP($M170,[1]EquipTable!$1:$1048576,MATCH("표준 DI pr Max",[1]EquipTable!$1:$1,0),0)-VLOOKUP($M170,[1]EquipTable!$1:$1048576,MATCH("표준 DI pr Min",[1]EquipTable!$1:$1,0),0))),
    ROUNDDOWN(VLOOKUP($M170,[1]EquipTable!$1:$1048576,MATCH("표준 GO pr Min",[1]EquipTable!$1:$1,0),0)+INT($I170*(VLOOKUP($M170,[1]EquipTable!$1:$1048576,MATCH("표준 GO pr Max",[1]EquipTable!$1:$1,0),0)-VLOOKUP($M170,[1]EquipTable!$1:$1048576,MATCH("표준 GO pr Min",[1]EquipTable!$1:$1,0),0))),-2)),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
IF($L170="안 지정 캐릭터 영웅등급",
  IF(AND(OR($B170=7,$B170=8),$L170=OFFSET($L170,-1,0)),OFFSET(Q170,-1,0),
    VLOOKUP($L170,$AM:$AZ,MATCH($AW$1,$AM$1:$AZ$1,0),0)+INT($I170*(VLOOKUP($L170,$AM:$AZ,MATCH($AX$1,$AM$1:$AZ$1,0),0)-VLOOKUP($L170,$AM:$AZ,MATCH($AW$1,$AM$1:$AZ$1,0),0)))),
IF($L170="지정 캐릭터 PP",
  IF(AND(OR($B170=7,$B170=8),$L170=OFFSET($L170,-1,0)),OFFSET(Q170,-1,0),
    INT($N170*(VLOOKUP($L170,$AM:$AZ,MATCH($AX$1,$AM$1:$AZ$1,0),0)+$I170*(VLOOKUP($L170,$AM:$AZ,MATCH($AY$1,$AM$1:$AZ$1,0),0)-VLOOKUP($L170,$AM:$AZ,MATCH($AX$1,$AM$1:$AZ$1,0),0))))),
IF(OR($L170="안 지정 캐릭터 PP 일반등급",$L170="안 지정 캐릭터 PP 영웅등급"),
  IF(AND(OR($B170=7,$B170=8),$L170=OFFSET($L170,-1,0)),OFFSET(Q170,-1,0),
    $N170*VLOOKUP($L170,$AM:$AZ,MATCH($AW$1,$AM$1:$AZ$1,0),0)),
"그외없음")))))))</f>
        <v>50</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23"/>
        <v>0</v>
      </c>
      <c r="T170" t="s">
        <v>95</v>
      </c>
      <c r="V170">
        <v>1</v>
      </c>
      <c r="W170" t="s">
        <v>149</v>
      </c>
      <c r="Y170">
        <v>50</v>
      </c>
      <c r="Z170" t="str">
        <f ca="1">IF(ISBLANK(AA170),"",
VLOOKUP(AA170,OFFSET(INDIRECT("$A:$B"),0,MATCH(AA$1&amp;"_Verify",INDIRECT("$1:$1"),0)-1),2,0)
)</f>
        <v>bh</v>
      </c>
      <c r="AA170" t="s">
        <v>95</v>
      </c>
      <c r="AC170">
        <v>1</v>
      </c>
      <c r="AD170" t="s">
        <v>149</v>
      </c>
      <c r="AF170">
        <v>50</v>
      </c>
      <c r="AG170" t="str">
        <f>IF(ISBLANK($AA170),"",
IF(AND($B170&gt;=VLOOKUP($AA170,$AM:$AP,3,0),$B170&lt;=VLOOKUP($AA170,$AM:$AP,4,0)),"","슬롯타입이상"))</f>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
      </c>
      <c r="AI170">
        <v>1</v>
      </c>
      <c r="AJ17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v>
      </c>
      <c r="AK170" t="str">
        <f ca="1">IF(AI170&lt;&gt;1,"",
"{"""&amp;A$1&amp;""":"&amp;A170
&amp;","""&amp;B$1&amp;""":"&amp;B170
&amp;IF(LEN(Z170)=0,"",","""&amp;Z$1&amp;""":"""&amp;Z170&amp;"""")
&amp;IF(LEN(AB170)=0,"",","""&amp;AB$1&amp;""":"""&amp;AB170&amp;"""")
&amp;IF(LEN(AC170)=0,"",","""&amp;AC$1&amp;""":"&amp;AC170)
&amp;IF(LEN(AD170)=0,"",","""&amp;AD$1&amp;""":"""&amp;AD170&amp;"""")
&amp;IF(LEN(AE170)=0,"",","""&amp;AE$1&amp;""":"&amp;AE170)
&amp;IF(LEN(AF170)=0,"",","""&amp;AF$1&amp;""":"&amp;AF170)&amp;"}")</f>
        <v>{"dy":25,"sl":0,"tp":"bh","cn":1,"pt":"DI","pr":50}</v>
      </c>
    </row>
    <row r="171" spans="1:37">
      <c r="A171">
        <v>25</v>
      </c>
      <c r="B171">
        <v>1</v>
      </c>
      <c r="C171">
        <f t="shared" si="20"/>
        <v>0</v>
      </c>
      <c r="D171">
        <f t="shared" ca="1" si="22"/>
        <v>0.87867674829640718</v>
      </c>
      <c r="E171">
        <f t="shared" ca="1" si="22"/>
        <v>0.53616416686067081</v>
      </c>
      <c r="F171">
        <f t="shared" ca="1" si="21"/>
        <v>0.3053389838615963</v>
      </c>
      <c r="G171">
        <f t="shared" ca="1" si="21"/>
        <v>0.54745688014597815</v>
      </c>
      <c r="H171">
        <f t="shared" ca="1" si="21"/>
        <v>0.85597895272705515</v>
      </c>
      <c r="I171">
        <f t="shared" ca="1" si="21"/>
        <v>0.89547491885504049</v>
      </c>
      <c r="L171" t="str">
        <f ca="1">IF(LEN(J171)&lt;&gt;0,J171,VLOOKUP(D171+$B171,$BG:$BH,MATCH($BH$1,$BG$1:$BH$1,0),1))</f>
        <v>지정 장비</v>
      </c>
      <c r="M171" t="str">
        <f ca="1">IF(LEN(K171)&lt;&gt;0,
  IF(LEN($J171)=0,"두 칸 모두 입력",
  IF($J171="지정 장비",K171,INDEX($BR:$BR,MATCH(K171,$BS:$BS,0)))),
IF($L171="삭제","삭제",
IF($L171="지정 장비",VLOOKUP($E171,$BL:$BM,MATCH($BM$1,$BL$1:$BM$1,0),1),
IF(OR($L171="캐릭터 상자 일반등급",$L171="캐릭터 상자 영웅등급"),"삭제",
IF(OR($L171="지정 캐릭터",$L171="지정 캐릭터 PP",$L171="지정 캐릭터 LBP1",$L171="지정 캐릭터 LBP2",$L171="지정 캐릭터 LBP3"),
  IF(AND(OR($B171=7,$B171=8),$L171=OFFSET($L171,-1,0)),OFFSET(M171,-1,0),VLOOKUP($E171,$BQ:$BR,MATCH($BR$1,$BQ$1:$BR$1,0),1)),
IF(OR($L171="안 지정 캐릭터 영웅등급",$L171="안 지정 캐릭터 PP 일반등급",$L171="안 지정 캐릭터 PP 영웅등급"),
  IF(AND(OR($B171=7,$B171=8),$L171=OFFSET($L171,-1,0)),OFFSET(M171,-1,0),INT($E171*100000)),
"그외없음"))))))</f>
        <v>Equip4301</v>
      </c>
      <c r="N171">
        <f ca="1">IF($L171="삭제","삭제",
IF(OR($L171="지정 장비",$L171="캐릭터 상자 일반등급",$L171="캐릭터 상자 영웅등급",$L171="지정 캐릭터",$L171="지정 캐릭터 LBP1",$L171="지정 캐릭터 LBP2",$L171="지정 캐릭터 LBP3",$L171="안 지정 캐릭터 영웅등급"),1,
IF($L171="지정 캐릭터 PP",
  IF(AND(OR($B171=7,$B171=8),$L171=OFFSET($L171,-1,0)),OFFSET(N171,-1,0),
    VLOOKUP($L171,$AM:$AY,MATCH($AU$1,$AM$1:$AY$1,0),0)+INT($E171*(VLOOKUP($L171,$AM:$AY,MATCH($AV$1,$AM$1:$AY$1,0),0)-VLOOKUP($L171,$AM:$AY,MATCH($AU$1,$AM$1:$AY$1,0),0)))),
IF(OR($L171="안 지정 캐릭터 PP 일반등급",$L171="안 지정 캐릭터 PP 영웅등급"),
  IF(AND(OR($B171=7,$B171=8),$L171=OFFSET($L171,-1,0)),OFFSET(N171,-1,0),
    VLOOKUP($L171,$AM:$AY,MATCH($AU$1,$AM$1:$AY$1,0),0)+INT($E171*(VLOOKUP($L171,$AM:$AY,MATCH($AV$1,$AM$1:$AY$1,0),0)-VLOOKUP($L171,$AM:$AY,MATCH($AU$1,$AM$1:$AY$1,0),0)))),
"그외없음"))))</f>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
IF($L171="안 지정 캐릭터 영웅등급",
  IF(AND(OR($B171=7,$B171=8),$L171=OFFSET($L171,-1,0)),OFFSET(P171,-1,0),
    VLOOKUP($L171,$AM:$AZ,MATCH($AY$1,$AM$1:$AZ$1,0),0)+INT($H171*(VLOOKUP($L171,$AM:$AZ,MATCH($AZ$1,$AM$1:$AZ$1,0),0)-VLOOKUP($L171,$AM:$AZ,MATCH($AY$1,$AM$1:$AZ$1,0),0)))),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
    ROUNDDOWN(VLOOKUP($M171,[1]EquipTable!$1:$1048576,MATCH("표준 GO pr Min",[1]EquipTable!$1:$1,0),0)+INT($I171*(VLOOKUP($M171,[1]EquipTable!$1:$1048576,MATCH("표준 GO pr Max",[1]EquipTable!$1:$1,0),0)-VLOOKUP($M171,[1]EquipTable!$1:$1048576,MATCH("표준 GO pr Min",[1]EquipTable!$1:$1,0),0))),-2)),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
IF($L171="안 지정 캐릭터 영웅등급",
  IF(AND(OR($B171=7,$B171=8),$L171=OFFSET($L171,-1,0)),OFFSET(Q171,-1,0),
    VLOOKUP($L171,$AM:$AZ,MATCH($AW$1,$AM$1:$AZ$1,0),0)+INT($I171*(VLOOKUP($L171,$AM:$AZ,MATCH($AX$1,$AM$1:$AZ$1,0),0)-VLOOKUP($L171,$AM:$AZ,MATCH($AW$1,$AM$1:$AZ$1,0),0)))),
IF($L171="지정 캐릭터 PP",
  IF(AND(OR($B171=7,$B171=8),$L171=OFFSET($L171,-1,0)),OFFSET(Q171,-1,0),
    INT($N171*(VLOOKUP($L171,$AM:$AZ,MATCH($AX$1,$AM$1:$AZ$1,0),0)+$I171*(VLOOKUP($L171,$AM:$AZ,MATCH($AY$1,$AM$1:$AZ$1,0),0)-VLOOKUP($L171,$AM:$AZ,MATCH($AX$1,$AM$1:$AZ$1,0),0))))),
IF(OR($L171="안 지정 캐릭터 PP 일반등급",$L171="안 지정 캐릭터 PP 영웅등급"),
  IF(AND(OR($B171=7,$B171=8),$L171=OFFSET($L171,-1,0)),OFFSET(Q171,-1,0),
    $N171*VLOOKUP($L171,$AM:$AZ,MATCH($AW$1,$AM$1:$AZ$1,0),0)),
"그외없음")))))))</f>
        <v>17</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23"/>
        <v>0</v>
      </c>
      <c r="T171" t="s">
        <v>93</v>
      </c>
      <c r="U171" t="s">
        <v>116</v>
      </c>
      <c r="V171">
        <v>1</v>
      </c>
      <c r="W171" t="s">
        <v>149</v>
      </c>
      <c r="Y171">
        <v>16</v>
      </c>
      <c r="Z171" t="str">
        <f ca="1">IF(ISBLANK(AA171),"",
VLOOKUP(AA171,OFFSET(INDIRECT("$A:$B"),0,MATCH(AA$1&amp;"_Verify",INDIRECT("$1:$1"),0)-1),2,0)
)</f>
        <v>fe</v>
      </c>
      <c r="AA171" t="s">
        <v>93</v>
      </c>
      <c r="AB171" t="s">
        <v>116</v>
      </c>
      <c r="AC171">
        <v>1</v>
      </c>
      <c r="AD171" t="s">
        <v>149</v>
      </c>
      <c r="AF171">
        <v>16</v>
      </c>
      <c r="AG171" t="str">
        <f>IF(ISBLANK($AA171),"",
IF(AND($B171&gt;=VLOOKUP($AA171,$AM:$AP,3,0),$B171&lt;=VLOOKUP($AA171,$AM:$AP,4,0)),"","슬롯타입이상"))</f>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뿔과 뼈로 만든 활</v>
      </c>
      <c r="AI171">
        <v>1</v>
      </c>
      <c r="AJ17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v>
      </c>
      <c r="AK171" t="str">
        <f ca="1">IF(AI171&lt;&gt;1,"",
"{"""&amp;A$1&amp;""":"&amp;A171
&amp;","""&amp;B$1&amp;""":"&amp;B171
&amp;IF(LEN(Z171)=0,"",","""&amp;Z$1&amp;""":"""&amp;Z171&amp;"""")
&amp;IF(LEN(AB171)=0,"",","""&amp;AB$1&amp;""":"""&amp;AB171&amp;"""")
&amp;IF(LEN(AC171)=0,"",","""&amp;AC$1&amp;""":"&amp;AC171)
&amp;IF(LEN(AD171)=0,"",","""&amp;AD$1&amp;""":"""&amp;AD171&amp;"""")
&amp;IF(LEN(AE171)=0,"",","""&amp;AE$1&amp;""":"&amp;AE171)
&amp;IF(LEN(AF171)=0,"",","""&amp;AF$1&amp;""":"&amp;AF171)&amp;"}")</f>
        <v>{"dy":25,"sl":1,"tp":"fe","vl":"Equip2301","cn":1,"pt":"DI","pr":16}</v>
      </c>
    </row>
    <row r="172" spans="1:37">
      <c r="A172">
        <v>25</v>
      </c>
      <c r="B172">
        <v>2</v>
      </c>
      <c r="C172">
        <f t="shared" si="20"/>
        <v>0</v>
      </c>
      <c r="D172">
        <f t="shared" ca="1" si="22"/>
        <v>0.15029740429588112</v>
      </c>
      <c r="E172">
        <f t="shared" ca="1" si="22"/>
        <v>0.95855539802244161</v>
      </c>
      <c r="F172">
        <f t="shared" ca="1" si="21"/>
        <v>0.6712744382992768</v>
      </c>
      <c r="G172">
        <f t="shared" ca="1" si="21"/>
        <v>0.47393162011918399</v>
      </c>
      <c r="H172">
        <f t="shared" ca="1" si="21"/>
        <v>0.6143941372647318</v>
      </c>
      <c r="I172">
        <f t="shared" ca="1" si="21"/>
        <v>0.66000677046247069</v>
      </c>
      <c r="L172" t="str">
        <f ca="1">IF(LEN(J172)&lt;&gt;0,J172,VLOOKUP(D172+$B172,$BG:$BH,MATCH($BH$1,$BG$1:$BH$1,0),1))</f>
        <v>안 지정 캐릭터 PP 영웅등급</v>
      </c>
      <c r="M172">
        <f ca="1">IF(LEN(K172)&lt;&gt;0,
  IF(LEN($J172)=0,"두 칸 모두 입력",
  IF($J172="지정 장비",K172,INDEX($BR:$BR,MATCH(K172,$BS:$BS,0)))),
IF($L172="삭제","삭제",
IF($L172="지정 장비",VLOOKUP($E172,$BL:$BM,MATCH($BM$1,$BL$1:$BM$1,0),1),
IF(OR($L172="캐릭터 상자 일반등급",$L172="캐릭터 상자 영웅등급"),"삭제",
IF(OR($L172="지정 캐릭터",$L172="지정 캐릭터 PP",$L172="지정 캐릭터 LBP1",$L172="지정 캐릭터 LBP2",$L172="지정 캐릭터 LBP3"),
  IF(AND(OR($B172=7,$B172=8),$L172=OFFSET($L172,-1,0)),OFFSET(M172,-1,0),VLOOKUP($E172,$BQ:$BR,MATCH($BR$1,$BQ$1:$BR$1,0),1)),
IF(OR($L172="안 지정 캐릭터 영웅등급",$L172="안 지정 캐릭터 PP 일반등급",$L172="안 지정 캐릭터 PP 영웅등급"),
  IF(AND(OR($B172=7,$B172=8),$L172=OFFSET($L172,-1,0)),OFFSET(M172,-1,0),INT($E172*100000)),
"그외없음"))))))</f>
        <v>95855</v>
      </c>
      <c r="N172">
        <f ca="1">IF($L172="삭제","삭제",
IF(OR($L172="지정 장비",$L172="캐릭터 상자 일반등급",$L172="캐릭터 상자 영웅등급",$L172="지정 캐릭터",$L172="지정 캐릭터 LBP1",$L172="지정 캐릭터 LBP2",$L172="지정 캐릭터 LBP3",$L172="안 지정 캐릭터 영웅등급"),1,
IF($L172="지정 캐릭터 PP",
  IF(AND(OR($B172=7,$B172=8),$L172=OFFSET($L172,-1,0)),OFFSET(N172,-1,0),
    VLOOKUP($L172,$AM:$AY,MATCH($AU$1,$AM$1:$AY$1,0),0)+INT($E172*(VLOOKUP($L172,$AM:$AY,MATCH($AV$1,$AM$1:$AY$1,0),0)-VLOOKUP($L172,$AM:$AY,MATCH($AU$1,$AM$1:$AY$1,0),0)))),
IF(OR($L172="안 지정 캐릭터 PP 일반등급",$L172="안 지정 캐릭터 PP 영웅등급"),
  IF(AND(OR($B172=7,$B172=8),$L172=OFFSET($L172,-1,0)),OFFSET(N172,-1,0),
    VLOOKUP($L172,$AM:$AY,MATCH($AU$1,$AM$1:$AY$1,0),0)+INT($E172*(VLOOKUP($L172,$AM:$AY,MATCH($AV$1,$AM$1:$AY$1,0),0)-VLOOKUP($L172,$AM:$AY,MATCH($AU$1,$AM$1:$AY$1,0),0)))),
"그외없음"))))</f>
        <v>24</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
IF($L172="안 지정 캐릭터 영웅등급",
  IF(AND(OR($B172=7,$B172=8),$L172=OFFSET($L172,-1,0)),OFFSET(P172,-1,0),
    VLOOKUP($L172,$AM:$AZ,MATCH($AY$1,$AM$1:$AZ$1,0),0)+INT($H172*(VLOOKUP($L172,$AM:$AZ,MATCH($AZ$1,$AM$1:$AZ$1,0),0)-VLOOKUP($L172,$AM:$AZ,MATCH($AY$1,$AM$1:$AZ$1,0),0)))),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
    ROUNDDOWN(VLOOKUP($M172,[1]EquipTable!$1:$1048576,MATCH("표준 GO pr Min",[1]EquipTable!$1:$1,0),0)+INT($I172*(VLOOKUP($M172,[1]EquipTable!$1:$1048576,MATCH("표준 GO pr Max",[1]EquipTable!$1:$1,0),0)-VLOOKUP($M172,[1]EquipTable!$1:$1048576,MATCH("표준 GO pr Min",[1]EquipTable!$1:$1,0),0))),-2)),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
IF($L172="안 지정 캐릭터 영웅등급",
  IF(AND(OR($B172=7,$B172=8),$L172=OFFSET($L172,-1,0)),OFFSET(Q172,-1,0),
    VLOOKUP($L172,$AM:$AZ,MATCH($AW$1,$AM$1:$AZ$1,0),0)+INT($I172*(VLOOKUP($L172,$AM:$AZ,MATCH($AX$1,$AM$1:$AZ$1,0),0)-VLOOKUP($L172,$AM:$AZ,MATCH($AW$1,$AM$1:$AZ$1,0),0)))),
IF($L172="지정 캐릭터 PP",
  IF(AND(OR($B172=7,$B172=8),$L172=OFFSET($L172,-1,0)),OFFSET(Q172,-1,0),
    INT($N172*(VLOOKUP($L172,$AM:$AZ,MATCH($AX$1,$AM$1:$AZ$1,0),0)+$I172*(VLOOKUP($L172,$AM:$AZ,MATCH($AY$1,$AM$1:$AZ$1,0),0)-VLOOKUP($L172,$AM:$AZ,MATCH($AX$1,$AM$1:$AZ$1,0),0))))),
IF(OR($L172="안 지정 캐릭터 PP 일반등급",$L172="안 지정 캐릭터 PP 영웅등급"),
  IF(AND(OR($B172=7,$B172=8),$L172=OFFSET($L172,-1,0)),OFFSET(Q172,-1,0),
    $N172*VLOOKUP($L172,$AM:$AZ,MATCH($AW$1,$AM$1:$AZ$1,0),0)),
"그외없음")))))))</f>
        <v>2400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23"/>
        <v>0</v>
      </c>
      <c r="T172" t="s">
        <v>102</v>
      </c>
      <c r="U172">
        <v>53586</v>
      </c>
      <c r="V172">
        <v>20</v>
      </c>
      <c r="W172" t="s">
        <v>145</v>
      </c>
      <c r="Y172">
        <v>2000</v>
      </c>
      <c r="Z172" t="str">
        <f ca="1">IF(ISBLANK(AA172),"",
VLOOKUP(AA172,OFFSET(INDIRECT("$A:$B"),0,MATCH(AA$1&amp;"_Verify",INDIRECT("$1:$1"),0)-1),2,0)
)</f>
        <v>uph</v>
      </c>
      <c r="AA172" t="s">
        <v>102</v>
      </c>
      <c r="AB172">
        <v>53586</v>
      </c>
      <c r="AC172">
        <v>20</v>
      </c>
      <c r="AD172" t="s">
        <v>145</v>
      </c>
      <c r="AF172">
        <v>2000</v>
      </c>
      <c r="AG172" t="str">
        <f>IF(ISBLANK($AA172),"",
IF(AND($B172&gt;=VLOOKUP($AA172,$AM:$AP,3,0),$B172&lt;=VLOOKUP($AA172,$AM:$AP,4,0)),"","슬롯타입이상"))</f>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v>
      </c>
      <c r="AK172" t="str">
        <f ca="1">IF(AI172&lt;&gt;1,"",
"{"""&amp;A$1&amp;""":"&amp;A172
&amp;","""&amp;B$1&amp;""":"&amp;B172
&amp;IF(LEN(Z172)=0,"",","""&amp;Z$1&amp;""":"""&amp;Z172&amp;"""")
&amp;IF(LEN(AB172)=0,"",","""&amp;AB$1&amp;""":"""&amp;AB172&amp;"""")
&amp;IF(LEN(AC172)=0,"",","""&amp;AC$1&amp;""":"&amp;AC172)
&amp;IF(LEN(AD172)=0,"",","""&amp;AD$1&amp;""":"""&amp;AD172&amp;"""")
&amp;IF(LEN(AE172)=0,"",","""&amp;AE$1&amp;""":"&amp;AE172)
&amp;IF(LEN(AF172)=0,"",","""&amp;AF$1&amp;""":"&amp;AF172)&amp;"}")</f>
        <v>{"dy":25,"sl":2,"tp":"uph","vl":"53586","cn":20,"pt":"GO","pr":2000}</v>
      </c>
    </row>
    <row r="173" spans="1:37">
      <c r="A173">
        <v>25</v>
      </c>
      <c r="B173">
        <v>3</v>
      </c>
      <c r="C173">
        <f t="shared" si="20"/>
        <v>0</v>
      </c>
      <c r="D173">
        <f t="shared" ca="1" si="22"/>
        <v>0.62374840337875603</v>
      </c>
      <c r="E173">
        <f t="shared" ca="1" si="22"/>
        <v>0.40142927314934718</v>
      </c>
      <c r="F173">
        <f t="shared" ca="1" si="21"/>
        <v>9.5843890792493447E-2</v>
      </c>
      <c r="G173">
        <f t="shared" ca="1" si="21"/>
        <v>0.97758279981846807</v>
      </c>
      <c r="H173">
        <f t="shared" ca="1" si="21"/>
        <v>0.47016653878573056</v>
      </c>
      <c r="I173">
        <f t="shared" ca="1" si="21"/>
        <v>0.80888980416737377</v>
      </c>
      <c r="L173" t="str">
        <f ca="1">IF(LEN(J173)&lt;&gt;0,J173,VLOOKUP(D173+$B173,$BG:$BH,MATCH($BH$1,$BG$1:$BH$1,0),1))</f>
        <v>안 지정 캐릭터 PP 영웅등급</v>
      </c>
      <c r="M173">
        <f ca="1">IF(LEN(K173)&lt;&gt;0,
  IF(LEN($J173)=0,"두 칸 모두 입력",
  IF($J173="지정 장비",K173,INDEX($BR:$BR,MATCH(K173,$BS:$BS,0)))),
IF($L173="삭제","삭제",
IF($L173="지정 장비",VLOOKUP($E173,$BL:$BM,MATCH($BM$1,$BL$1:$BM$1,0),1),
IF(OR($L173="캐릭터 상자 일반등급",$L173="캐릭터 상자 영웅등급"),"삭제",
IF(OR($L173="지정 캐릭터",$L173="지정 캐릭터 PP",$L173="지정 캐릭터 LBP1",$L173="지정 캐릭터 LBP2",$L173="지정 캐릭터 LBP3"),
  IF(AND(OR($B173=7,$B173=8),$L173=OFFSET($L173,-1,0)),OFFSET(M173,-1,0),VLOOKUP($E173,$BQ:$BR,MATCH($BR$1,$BQ$1:$BR$1,0),1)),
IF(OR($L173="안 지정 캐릭터 영웅등급",$L173="안 지정 캐릭터 PP 일반등급",$L173="안 지정 캐릭터 PP 영웅등급"),
  IF(AND(OR($B173=7,$B173=8),$L173=OFFSET($L173,-1,0)),OFFSET(M173,-1,0),INT($E173*100000)),
"그외없음"))))))</f>
        <v>40142</v>
      </c>
      <c r="N173">
        <f ca="1">IF($L173="삭제","삭제",
IF(OR($L173="지정 장비",$L173="캐릭터 상자 일반등급",$L173="캐릭터 상자 영웅등급",$L173="지정 캐릭터",$L173="지정 캐릭터 LBP1",$L173="지정 캐릭터 LBP2",$L173="지정 캐릭터 LBP3",$L173="안 지정 캐릭터 영웅등급"),1,
IF($L173="지정 캐릭터 PP",
  IF(AND(OR($B173=7,$B173=8),$L173=OFFSET($L173,-1,0)),OFFSET(N173,-1,0),
    VLOOKUP($L173,$AM:$AY,MATCH($AU$1,$AM$1:$AY$1,0),0)+INT($E173*(VLOOKUP($L173,$AM:$AY,MATCH($AV$1,$AM$1:$AY$1,0),0)-VLOOKUP($L173,$AM:$AY,MATCH($AU$1,$AM$1:$AY$1,0),0)))),
IF(OR($L173="안 지정 캐릭터 PP 일반등급",$L173="안 지정 캐릭터 PP 영웅등급"),
  IF(AND(OR($B173=7,$B173=8),$L173=OFFSET($L173,-1,0)),OFFSET(N173,-1,0),
    VLOOKUP($L173,$AM:$AY,MATCH($AU$1,$AM$1:$AY$1,0),0)+INT($E173*(VLOOKUP($L173,$AM:$AY,MATCH($AV$1,$AM$1:$AY$1,0),0)-VLOOKUP($L173,$AM:$AY,MATCH($AU$1,$AM$1:$AY$1,0),0)))),
"그외없음"))))</f>
        <v>19</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
IF($L173="안 지정 캐릭터 영웅등급",
  IF(AND(OR($B173=7,$B173=8),$L173=OFFSET($L173,-1,0)),OFFSET(P173,-1,0),
    VLOOKUP($L173,$AM:$AZ,MATCH($AY$1,$AM$1:$AZ$1,0),0)+INT($H173*(VLOOKUP($L173,$AM:$AZ,MATCH($AZ$1,$AM$1:$AZ$1,0),0)-VLOOKUP($L173,$AM:$AZ,MATCH($AY$1,$AM$1:$AZ$1,0),0)))),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
    ROUNDDOWN(VLOOKUP($M173,[1]EquipTable!$1:$1048576,MATCH("표준 GO pr Min",[1]EquipTable!$1:$1,0),0)+INT($I173*(VLOOKUP($M173,[1]EquipTable!$1:$1048576,MATCH("표준 GO pr Max",[1]EquipTable!$1:$1,0),0)-VLOOKUP($M173,[1]EquipTable!$1:$1048576,MATCH("표준 GO pr Min",[1]EquipTable!$1:$1,0),0))),-2)),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
IF($L173="안 지정 캐릭터 영웅등급",
  IF(AND(OR($B173=7,$B173=8),$L173=OFFSET($L173,-1,0)),OFFSET(Q173,-1,0),
    VLOOKUP($L173,$AM:$AZ,MATCH($AW$1,$AM$1:$AZ$1,0),0)+INT($I173*(VLOOKUP($L173,$AM:$AZ,MATCH($AX$1,$AM$1:$AZ$1,0),0)-VLOOKUP($L173,$AM:$AZ,MATCH($AW$1,$AM$1:$AZ$1,0),0)))),
IF($L173="지정 캐릭터 PP",
  IF(AND(OR($B173=7,$B173=8),$L173=OFFSET($L173,-1,0)),OFFSET(Q173,-1,0),
    INT($N173*(VLOOKUP($L173,$AM:$AZ,MATCH($AX$1,$AM$1:$AZ$1,0),0)+$I173*(VLOOKUP($L173,$AM:$AZ,MATCH($AY$1,$AM$1:$AZ$1,0),0)-VLOOKUP($L173,$AM:$AZ,MATCH($AX$1,$AM$1:$AZ$1,0),0))))),
IF(OR($L173="안 지정 캐릭터 PP 일반등급",$L173="안 지정 캐릭터 PP 영웅등급"),
  IF(AND(OR($B173=7,$B173=8),$L173=OFFSET($L173,-1,0)),OFFSET(Q173,-1,0),
    $N173*VLOOKUP($L173,$AM:$AZ,MATCH($AW$1,$AM$1:$AZ$1,0),0)),
"그외없음")))))))</f>
        <v>1900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23"/>
        <v>0</v>
      </c>
      <c r="T173" t="s">
        <v>102</v>
      </c>
      <c r="U173">
        <v>27382</v>
      </c>
      <c r="V173">
        <v>17</v>
      </c>
      <c r="W173" t="s">
        <v>145</v>
      </c>
      <c r="Y173">
        <v>1700</v>
      </c>
      <c r="Z173" t="str">
        <f ca="1">IF(ISBLANK(AA173),"",
VLOOKUP(AA173,OFFSET(INDIRECT("$A:$B"),0,MATCH(AA$1&amp;"_Verify",INDIRECT("$1:$1"),0)-1),2,0)
)</f>
        <v>uph</v>
      </c>
      <c r="AA173" t="s">
        <v>102</v>
      </c>
      <c r="AB173">
        <v>27382</v>
      </c>
      <c r="AC173">
        <v>17</v>
      </c>
      <c r="AD173" t="s">
        <v>145</v>
      </c>
      <c r="AF173">
        <v>1700</v>
      </c>
      <c r="AG173" t="str">
        <f>IF(ISBLANK($AA173),"",
IF(AND($B173&gt;=VLOOKUP($AA173,$AM:$AP,3,0),$B173&lt;=VLOOKUP($AA173,$AM:$AP,4,0)),"","슬롯타입이상"))</f>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v>
      </c>
      <c r="AK173" t="str">
        <f ca="1">IF(AI173&lt;&gt;1,"",
"{"""&amp;A$1&amp;""":"&amp;A173
&amp;","""&amp;B$1&amp;""":"&amp;B173
&amp;IF(LEN(Z173)=0,"",","""&amp;Z$1&amp;""":"""&amp;Z173&amp;"""")
&amp;IF(LEN(AB173)=0,"",","""&amp;AB$1&amp;""":"""&amp;AB173&amp;"""")
&amp;IF(LEN(AC173)=0,"",","""&amp;AC$1&amp;""":"&amp;AC173)
&amp;IF(LEN(AD173)=0,"",","""&amp;AD$1&amp;""":"""&amp;AD173&amp;"""")
&amp;IF(LEN(AE173)=0,"",","""&amp;AE$1&amp;""":"&amp;AE173)
&amp;IF(LEN(AF173)=0,"",","""&amp;AF$1&amp;""":"&amp;AF173)&amp;"}")</f>
        <v>{"dy":25,"sl":3,"tp":"uph","vl":"27382","cn":17,"pt":"GO","pr":1700}</v>
      </c>
    </row>
    <row r="174" spans="1:37">
      <c r="A174">
        <v>25</v>
      </c>
      <c r="B174">
        <v>4</v>
      </c>
      <c r="C174">
        <f t="shared" si="20"/>
        <v>0</v>
      </c>
      <c r="D174">
        <f t="shared" ca="1" si="22"/>
        <v>0.71223647721123218</v>
      </c>
      <c r="E174">
        <f t="shared" ca="1" si="22"/>
        <v>0.65549700339462647</v>
      </c>
      <c r="F174">
        <f t="shared" ca="1" si="21"/>
        <v>0.66412878349187898</v>
      </c>
      <c r="G174">
        <f t="shared" ca="1" si="21"/>
        <v>0.25608244694742077</v>
      </c>
      <c r="H174">
        <f t="shared" ca="1" si="21"/>
        <v>0.22779155264617579</v>
      </c>
      <c r="I174">
        <f t="shared" ca="1" si="21"/>
        <v>0.19020575192499445</v>
      </c>
      <c r="L174" t="str">
        <f ca="1">IF(LEN(J174)&lt;&gt;0,J174,VLOOKUP(D174+$B174,$BG:$BH,MATCH($BH$1,$BG$1:$BH$1,0),1))</f>
        <v>안 지정 캐릭터 PP 일반등급</v>
      </c>
      <c r="M174">
        <f ca="1">IF(LEN(K174)&lt;&gt;0,
  IF(LEN($J174)=0,"두 칸 모두 입력",
  IF($J174="지정 장비",K174,INDEX($BR:$BR,MATCH(K174,$BS:$BS,0)))),
IF($L174="삭제","삭제",
IF($L174="지정 장비",VLOOKUP($E174,$BL:$BM,MATCH($BM$1,$BL$1:$BM$1,0),1),
IF(OR($L174="캐릭터 상자 일반등급",$L174="캐릭터 상자 영웅등급"),"삭제",
IF(OR($L174="지정 캐릭터",$L174="지정 캐릭터 PP",$L174="지정 캐릭터 LBP1",$L174="지정 캐릭터 LBP2",$L174="지정 캐릭터 LBP3"),
  IF(AND(OR($B174=7,$B174=8),$L174=OFFSET($L174,-1,0)),OFFSET(M174,-1,0),VLOOKUP($E174,$BQ:$BR,MATCH($BR$1,$BQ$1:$BR$1,0),1)),
IF(OR($L174="안 지정 캐릭터 영웅등급",$L174="안 지정 캐릭터 PP 일반등급",$L174="안 지정 캐릭터 PP 영웅등급"),
  IF(AND(OR($B174=7,$B174=8),$L174=OFFSET($L174,-1,0)),OFFSET(M174,-1,0),INT($E174*100000)),
"그외없음"))))))</f>
        <v>65549</v>
      </c>
      <c r="N174">
        <f ca="1">IF($L174="삭제","삭제",
IF(OR($L174="지정 장비",$L174="캐릭터 상자 일반등급",$L174="캐릭터 상자 영웅등급",$L174="지정 캐릭터",$L174="지정 캐릭터 LBP1",$L174="지정 캐릭터 LBP2",$L174="지정 캐릭터 LBP3",$L174="안 지정 캐릭터 영웅등급"),1,
IF($L174="지정 캐릭터 PP",
  IF(AND(OR($B174=7,$B174=8),$L174=OFFSET($L174,-1,0)),OFFSET(N174,-1,0),
    VLOOKUP($L174,$AM:$AY,MATCH($AU$1,$AM$1:$AY$1,0),0)+INT($E174*(VLOOKUP($L174,$AM:$AY,MATCH($AV$1,$AM$1:$AY$1,0),0)-VLOOKUP($L174,$AM:$AY,MATCH($AU$1,$AM$1:$AY$1,0),0)))),
IF(OR($L174="안 지정 캐릭터 PP 일반등급",$L174="안 지정 캐릭터 PP 영웅등급"),
  IF(AND(OR($B174=7,$B174=8),$L174=OFFSET($L174,-1,0)),OFFSET(N174,-1,0),
    VLOOKUP($L174,$AM:$AY,MATCH($AU$1,$AM$1:$AY$1,0),0)+INT($E174*(VLOOKUP($L174,$AM:$AY,MATCH($AV$1,$AM$1:$AY$1,0),0)-VLOOKUP($L174,$AM:$AY,MATCH($AU$1,$AM$1:$AY$1,0),0)))),
"그외없음"))))</f>
        <v>21</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
IF($L174="안 지정 캐릭터 영웅등급",
  IF(AND(OR($B174=7,$B174=8),$L174=OFFSET($L174,-1,0)),OFFSET(P174,-1,0),
    VLOOKUP($L174,$AM:$AZ,MATCH($AY$1,$AM$1:$AZ$1,0),0)+INT($H174*(VLOOKUP($L174,$AM:$AZ,MATCH($AZ$1,$AM$1:$AZ$1,0),0)-VLOOKUP($L174,$AM:$AZ,MATCH($AY$1,$AM$1:$AZ$1,0),0)))),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
    ROUNDDOWN(VLOOKUP($M174,[1]EquipTable!$1:$1048576,MATCH("표준 GO pr Min",[1]EquipTable!$1:$1,0),0)+INT($I174*(VLOOKUP($M174,[1]EquipTable!$1:$1048576,MATCH("표준 GO pr Max",[1]EquipTable!$1:$1,0),0)-VLOOKUP($M174,[1]EquipTable!$1:$1048576,MATCH("표준 GO pr Min",[1]EquipTable!$1:$1,0),0))),-2)),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
IF($L174="안 지정 캐릭터 영웅등급",
  IF(AND(OR($B174=7,$B174=8),$L174=OFFSET($L174,-1,0)),OFFSET(Q174,-1,0),
    VLOOKUP($L174,$AM:$AZ,MATCH($AW$1,$AM$1:$AZ$1,0),0)+INT($I174*(VLOOKUP($L174,$AM:$AZ,MATCH($AX$1,$AM$1:$AZ$1,0),0)-VLOOKUP($L174,$AM:$AZ,MATCH($AW$1,$AM$1:$AZ$1,0),0)))),
IF($L174="지정 캐릭터 PP",
  IF(AND(OR($B174=7,$B174=8),$L174=OFFSET($L174,-1,0)),OFFSET(Q174,-1,0),
    INT($N174*(VLOOKUP($L174,$AM:$AZ,MATCH($AX$1,$AM$1:$AZ$1,0),0)+$I174*(VLOOKUP($L174,$AM:$AZ,MATCH($AY$1,$AM$1:$AZ$1,0),0)-VLOOKUP($L174,$AM:$AZ,MATCH($AX$1,$AM$1:$AZ$1,0),0))))),
IF(OR($L174="안 지정 캐릭터 PP 일반등급",$L174="안 지정 캐릭터 PP 영웅등급"),
  IF(AND(OR($B174=7,$B174=8),$L174=OFFSET($L174,-1,0)),OFFSET(Q174,-1,0),
    $N174*VLOOKUP($L174,$AM:$AZ,MATCH($AW$1,$AM$1:$AZ$1,0),0)),
"그외없음")))))))</f>
        <v>2100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23"/>
        <v>0</v>
      </c>
      <c r="T174" t="s">
        <v>103</v>
      </c>
      <c r="U174">
        <v>32515</v>
      </c>
      <c r="V174">
        <v>18</v>
      </c>
      <c r="W174" t="s">
        <v>145</v>
      </c>
      <c r="Y174">
        <v>1800</v>
      </c>
      <c r="Z174" t="str">
        <f ca="1">IF(ISBLANK(AA174),"",
VLOOKUP(AA174,OFFSET(INDIRECT("$A:$B"),0,MATCH(AA$1&amp;"_Verify",INDIRECT("$1:$1"),0)-1),2,0)
)</f>
        <v>upn</v>
      </c>
      <c r="AA174" t="s">
        <v>103</v>
      </c>
      <c r="AB174">
        <v>32515</v>
      </c>
      <c r="AC174">
        <v>18</v>
      </c>
      <c r="AD174" t="s">
        <v>145</v>
      </c>
      <c r="AF174">
        <v>1800</v>
      </c>
      <c r="AG174" t="str">
        <f>IF(ISBLANK($AA174),"",
IF(AND($B174&gt;=VLOOKUP($AA174,$AM:$AP,3,0),$B174&lt;=VLOOKUP($AA174,$AM:$AP,4,0)),"","슬롯타입이상"))</f>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v>
      </c>
      <c r="AK174" t="str">
        <f ca="1">IF(AI174&lt;&gt;1,"",
"{"""&amp;A$1&amp;""":"&amp;A174
&amp;","""&amp;B$1&amp;""":"&amp;B174
&amp;IF(LEN(Z174)=0,"",","""&amp;Z$1&amp;""":"""&amp;Z174&amp;"""")
&amp;IF(LEN(AB174)=0,"",","""&amp;AB$1&amp;""":"""&amp;AB174&amp;"""")
&amp;IF(LEN(AC174)=0,"",","""&amp;AC$1&amp;""":"&amp;AC174)
&amp;IF(LEN(AD174)=0,"",","""&amp;AD$1&amp;""":"""&amp;AD174&amp;"""")
&amp;IF(LEN(AE174)=0,"",","""&amp;AE$1&amp;""":"&amp;AE174)
&amp;IF(LEN(AF174)=0,"",","""&amp;AF$1&amp;""":"&amp;AF174)&amp;"}")</f>
        <v>{"dy":25,"sl":4,"tp":"upn","vl":"32515","cn":18,"pt":"GO","pr":1800}</v>
      </c>
    </row>
    <row r="175" spans="1:37">
      <c r="A175">
        <v>25</v>
      </c>
      <c r="B175">
        <v>5</v>
      </c>
      <c r="C175">
        <f t="shared" si="20"/>
        <v>0</v>
      </c>
      <c r="D175">
        <f t="shared" ca="1" si="22"/>
        <v>0.54093022281304248</v>
      </c>
      <c r="E175">
        <f t="shared" ca="1" si="22"/>
        <v>0.38504424814565652</v>
      </c>
      <c r="F175">
        <f t="shared" ca="1" si="21"/>
        <v>0.63920757300071829</v>
      </c>
      <c r="G175">
        <f t="shared" ca="1" si="21"/>
        <v>0.18515095748240917</v>
      </c>
      <c r="H175">
        <f t="shared" ca="1" si="21"/>
        <v>0.56409005531072764</v>
      </c>
      <c r="I175">
        <f t="shared" ca="1" si="21"/>
        <v>0.1540970483656795</v>
      </c>
      <c r="L175" t="str">
        <f ca="1">IF(LEN(J175)&lt;&gt;0,J175,VLOOKUP(D175+$B175,$BG:$BH,MATCH($BH$1,$BG$1:$BH$1,0),1))</f>
        <v>삭제</v>
      </c>
      <c r="M175" t="str">
        <f ca="1">IF(LEN(K175)&lt;&gt;0,
  IF(LEN($J175)=0,"두 칸 모두 입력",
  IF($J175="지정 장비",K175,INDEX($BR:$BR,MATCH(K175,$BS:$BS,0)))),
IF($L175="삭제","삭제",
IF($L175="지정 장비",VLOOKUP($E175,$BL:$BM,MATCH($BM$1,$BL$1:$BM$1,0),1),
IF(OR($L175="캐릭터 상자 일반등급",$L175="캐릭터 상자 영웅등급"),"삭제",
IF(OR($L175="지정 캐릭터",$L175="지정 캐릭터 PP",$L175="지정 캐릭터 LBP1",$L175="지정 캐릭터 LBP2",$L175="지정 캐릭터 LBP3"),
  IF(AND(OR($B175=7,$B175=8),$L175=OFFSET($L175,-1,0)),OFFSET(M175,-1,0),VLOOKUP($E175,$BQ:$BR,MATCH($BR$1,$BQ$1:$BR$1,0),1)),
IF(OR($L175="안 지정 캐릭터 영웅등급",$L175="안 지정 캐릭터 PP 일반등급",$L175="안 지정 캐릭터 PP 영웅등급"),
  IF(AND(OR($B175=7,$B175=8),$L175=OFFSET($L175,-1,0)),OFFSET(M175,-1,0),INT($E175*100000)),
"그외없음"))))))</f>
        <v>삭제</v>
      </c>
      <c r="N175" t="str">
        <f ca="1">IF($L175="삭제","삭제",
IF(OR($L175="지정 장비",$L175="캐릭터 상자 일반등급",$L175="캐릭터 상자 영웅등급",$L175="지정 캐릭터",$L175="지정 캐릭터 LBP1",$L175="지정 캐릭터 LBP2",$L175="지정 캐릭터 LBP3",$L175="안 지정 캐릭터 영웅등급"),1,
IF($L175="지정 캐릭터 PP",
  IF(AND(OR($B175=7,$B175=8),$L175=OFFSET($L175,-1,0)),OFFSET(N175,-1,0),
    VLOOKUP($L175,$AM:$AY,MATCH($AU$1,$AM$1:$AY$1,0),0)+INT($E175*(VLOOKUP($L175,$AM:$AY,MATCH($AV$1,$AM$1:$AY$1,0),0)-VLOOKUP($L175,$AM:$AY,MATCH($AU$1,$AM$1:$AY$1,0),0)))),
IF(OR($L175="안 지정 캐릭터 PP 일반등급",$L175="안 지정 캐릭터 PP 영웅등급"),
  IF(AND(OR($B175=7,$B175=8),$L175=OFFSET($L175,-1,0)),OFFSET(N175,-1,0),
    VLOOKUP($L175,$AM:$AY,MATCH($AU$1,$AM$1:$AY$1,0),0)+INT($E175*(VLOOKUP($L175,$AM:$AY,MATCH($AV$1,$AM$1:$AY$1,0),0)-VLOOKUP($L175,$AM:$AY,MATCH($AU$1,$AM$1:$AY$1,0),0)))),
"그외없음"))))</f>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
IF($L175="안 지정 캐릭터 영웅등급",
  IF(AND(OR($B175=7,$B175=8),$L175=OFFSET($L175,-1,0)),OFFSET(P175,-1,0),
    VLOOKUP($L175,$AM:$AZ,MATCH($AY$1,$AM$1:$AZ$1,0),0)+INT($H175*(VLOOKUP($L175,$AM:$AZ,MATCH($AZ$1,$AM$1:$AZ$1,0),0)-VLOOKUP($L175,$AM:$AZ,MATCH($AY$1,$AM$1:$AZ$1,0),0)))),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
    ROUNDDOWN(VLOOKUP($M175,[1]EquipTable!$1:$1048576,MATCH("표준 GO pr Min",[1]EquipTable!$1:$1,0),0)+INT($I175*(VLOOKUP($M175,[1]EquipTable!$1:$1048576,MATCH("표준 GO pr Max",[1]EquipTable!$1:$1,0),0)-VLOOKUP($M175,[1]EquipTable!$1:$1048576,MATCH("표준 GO pr Min",[1]EquipTable!$1:$1,0),0))),-2)),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
IF($L175="안 지정 캐릭터 영웅등급",
  IF(AND(OR($B175=7,$B175=8),$L175=OFFSET($L175,-1,0)),OFFSET(Q175,-1,0),
    VLOOKUP($L175,$AM:$AZ,MATCH($AW$1,$AM$1:$AZ$1,0),0)+INT($I175*(VLOOKUP($L175,$AM:$AZ,MATCH($AX$1,$AM$1:$AZ$1,0),0)-VLOOKUP($L175,$AM:$AZ,MATCH($AW$1,$AM$1:$AZ$1,0),0)))),
IF($L175="지정 캐릭터 PP",
  IF(AND(OR($B175=7,$B175=8),$L175=OFFSET($L175,-1,0)),OFFSET(Q175,-1,0),
    INT($N175*(VLOOKUP($L175,$AM:$AZ,MATCH($AX$1,$AM$1:$AZ$1,0),0)+$I175*(VLOOKUP($L175,$AM:$AZ,MATCH($AY$1,$AM$1:$AZ$1,0),0)-VLOOKUP($L175,$AM:$AZ,MATCH($AX$1,$AM$1:$AZ$1,0),0))))),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23"/>
        <v>0</v>
      </c>
      <c r="Z175" t="str">
        <f ca="1">IF(ISBLANK(AA175),"",
VLOOKUP(AA175,OFFSET(INDIRECT("$A:$B"),0,MATCH(AA$1&amp;"_Verify",INDIRECT("$1:$1"),0)-1),2,0)
)</f>
        <v/>
      </c>
      <c r="AG175" t="str">
        <f>IF(ISBLANK($AA175),"",
IF(AND($B175&gt;=VLOOKUP($AA175,$AM:$AP,3,0),$B175&lt;=VLOOKUP($AA175,$AM:$AP,4,0)),"","슬롯타입이상"))</f>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v>
      </c>
      <c r="AK175" t="str">
        <f ca="1">IF(AI175&lt;&gt;1,"",
"{"""&amp;A$1&amp;""":"&amp;A175
&amp;","""&amp;B$1&amp;""":"&amp;B175
&amp;IF(LEN(Z175)=0,"",","""&amp;Z$1&amp;""":"""&amp;Z175&amp;"""")
&amp;IF(LEN(AB175)=0,"",","""&amp;AB$1&amp;""":"""&amp;AB175&amp;"""")
&amp;IF(LEN(AC175)=0,"",","""&amp;AC$1&amp;""":"&amp;AC175)
&amp;IF(LEN(AD175)=0,"",","""&amp;AD$1&amp;""":"""&amp;AD175&amp;"""")
&amp;IF(LEN(AE175)=0,"",","""&amp;AE$1&amp;""":"&amp;AE175)
&amp;IF(LEN(AF175)=0,"",","""&amp;AF$1&amp;""":"&amp;AF175)&amp;"}")</f>
        <v>{"dy":25,"sl":5}</v>
      </c>
    </row>
    <row r="176" spans="1:37">
      <c r="A176">
        <v>25</v>
      </c>
      <c r="B176">
        <v>6</v>
      </c>
      <c r="C176">
        <f t="shared" si="20"/>
        <v>0</v>
      </c>
      <c r="D176">
        <f t="shared" ca="1" si="22"/>
        <v>0.21253142918566259</v>
      </c>
      <c r="E176">
        <f t="shared" ca="1" si="22"/>
        <v>0.19542624571190015</v>
      </c>
      <c r="F176">
        <f t="shared" ca="1" si="21"/>
        <v>0.2866863468431976</v>
      </c>
      <c r="G176">
        <f t="shared" ca="1" si="21"/>
        <v>0.42149692007062844</v>
      </c>
      <c r="H176">
        <f t="shared" ca="1" si="21"/>
        <v>5.9371805316367987E-2</v>
      </c>
      <c r="I176">
        <f t="shared" ca="1" si="21"/>
        <v>0.39599777675209447</v>
      </c>
      <c r="L176" t="str">
        <f ca="1">IF(LEN(J176)&lt;&gt;0,J176,VLOOKUP(D176+$B176,$BG:$BH,MATCH($BH$1,$BG$1:$BH$1,0),1))</f>
        <v>삭제</v>
      </c>
      <c r="M176" t="str">
        <f ca="1">IF(LEN(K176)&lt;&gt;0,
  IF(LEN($J176)=0,"두 칸 모두 입력",
  IF($J176="지정 장비",K176,INDEX($BR:$BR,MATCH(K176,$BS:$BS,0)))),
IF($L176="삭제","삭제",
IF($L176="지정 장비",VLOOKUP($E176,$BL:$BM,MATCH($BM$1,$BL$1:$BM$1,0),1),
IF(OR($L176="캐릭터 상자 일반등급",$L176="캐릭터 상자 영웅등급"),"삭제",
IF(OR($L176="지정 캐릭터",$L176="지정 캐릭터 PP",$L176="지정 캐릭터 LBP1",$L176="지정 캐릭터 LBP2",$L176="지정 캐릭터 LBP3"),
  IF(AND(OR($B176=7,$B176=8),$L176=OFFSET($L176,-1,0)),OFFSET(M176,-1,0),VLOOKUP($E176,$BQ:$BR,MATCH($BR$1,$BQ$1:$BR$1,0),1)),
IF(OR($L176="안 지정 캐릭터 영웅등급",$L176="안 지정 캐릭터 PP 일반등급",$L176="안 지정 캐릭터 PP 영웅등급"),
  IF(AND(OR($B176=7,$B176=8),$L176=OFFSET($L176,-1,0)),OFFSET(M176,-1,0),INT($E176*100000)),
"그외없음"))))))</f>
        <v>삭제</v>
      </c>
      <c r="N176" t="str">
        <f ca="1">IF($L176="삭제","삭제",
IF(OR($L176="지정 장비",$L176="캐릭터 상자 일반등급",$L176="캐릭터 상자 영웅등급",$L176="지정 캐릭터",$L176="지정 캐릭터 LBP1",$L176="지정 캐릭터 LBP2",$L176="지정 캐릭터 LBP3",$L176="안 지정 캐릭터 영웅등급"),1,
IF($L176="지정 캐릭터 PP",
  IF(AND(OR($B176=7,$B176=8),$L176=OFFSET($L176,-1,0)),OFFSET(N176,-1,0),
    VLOOKUP($L176,$AM:$AY,MATCH($AU$1,$AM$1:$AY$1,0),0)+INT($E176*(VLOOKUP($L176,$AM:$AY,MATCH($AV$1,$AM$1:$AY$1,0),0)-VLOOKUP($L176,$AM:$AY,MATCH($AU$1,$AM$1:$AY$1,0),0)))),
IF(OR($L176="안 지정 캐릭터 PP 일반등급",$L176="안 지정 캐릭터 PP 영웅등급"),
  IF(AND(OR($B176=7,$B176=8),$L176=OFFSET($L176,-1,0)),OFFSET(N176,-1,0),
    VLOOKUP($L176,$AM:$AY,MATCH($AU$1,$AM$1:$AY$1,0),0)+INT($E176*(VLOOKUP($L176,$AM:$AY,MATCH($AV$1,$AM$1:$AY$1,0),0)-VLOOKUP($L176,$AM:$AY,MATCH($AU$1,$AM$1:$AY$1,0),0)))),
"그외없음"))))</f>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
IF($L176="안 지정 캐릭터 영웅등급",
  IF(AND(OR($B176=7,$B176=8),$L176=OFFSET($L176,-1,0)),OFFSET(P176,-1,0),
    VLOOKUP($L176,$AM:$AZ,MATCH($AY$1,$AM$1:$AZ$1,0),0)+INT($H176*(VLOOKUP($L176,$AM:$AZ,MATCH($AZ$1,$AM$1:$AZ$1,0),0)-VLOOKUP($L176,$AM:$AZ,MATCH($AY$1,$AM$1:$AZ$1,0),0)))),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
    ROUNDDOWN(VLOOKUP($M176,[1]EquipTable!$1:$1048576,MATCH("표준 GO pr Min",[1]EquipTable!$1:$1,0),0)+INT($I176*(VLOOKUP($M176,[1]EquipTable!$1:$1048576,MATCH("표준 GO pr Max",[1]EquipTable!$1:$1,0),0)-VLOOKUP($M176,[1]EquipTable!$1:$1048576,MATCH("표준 GO pr Min",[1]EquipTable!$1:$1,0),0))),-2)),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
IF($L176="안 지정 캐릭터 영웅등급",
  IF(AND(OR($B176=7,$B176=8),$L176=OFFSET($L176,-1,0)),OFFSET(Q176,-1,0),
    VLOOKUP($L176,$AM:$AZ,MATCH($AW$1,$AM$1:$AZ$1,0),0)+INT($I176*(VLOOKUP($L176,$AM:$AZ,MATCH($AX$1,$AM$1:$AZ$1,0),0)-VLOOKUP($L176,$AM:$AZ,MATCH($AW$1,$AM$1:$AZ$1,0),0)))),
IF($L176="지정 캐릭터 PP",
  IF(AND(OR($B176=7,$B176=8),$L176=OFFSET($L176,-1,0)),OFFSET(Q176,-1,0),
    INT($N176*(VLOOKUP($L176,$AM:$AZ,MATCH($AX$1,$AM$1:$AZ$1,0),0)+$I176*(VLOOKUP($L176,$AM:$AZ,MATCH($AY$1,$AM$1:$AZ$1,0),0)-VLOOKUP($L176,$AM:$AZ,MATCH($AX$1,$AM$1:$AZ$1,0),0))))),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23"/>
        <v>0</v>
      </c>
      <c r="Z176" t="str">
        <f ca="1">IF(ISBLANK(AA176),"",
VLOOKUP(AA176,OFFSET(INDIRECT("$A:$B"),0,MATCH(AA$1&amp;"_Verify",INDIRECT("$1:$1"),0)-1),2,0)
)</f>
        <v/>
      </c>
      <c r="AG176" t="str">
        <f>IF(ISBLANK($AA176),"",
IF(AND($B176&gt;=VLOOKUP($AA176,$AM:$AP,3,0),$B176&lt;=VLOOKUP($AA176,$AM:$AP,4,0)),"","슬롯타입이상"))</f>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v>
      </c>
      <c r="AK176" t="str">
        <f ca="1">IF(AI176&lt;&gt;1,"",
"{"""&amp;A$1&amp;""":"&amp;A176
&amp;","""&amp;B$1&amp;""":"&amp;B176
&amp;IF(LEN(Z176)=0,"",","""&amp;Z$1&amp;""":"""&amp;Z176&amp;"""")
&amp;IF(LEN(AB176)=0,"",","""&amp;AB$1&amp;""":"""&amp;AB176&amp;"""")
&amp;IF(LEN(AC176)=0,"",","""&amp;AC$1&amp;""":"&amp;AC176)
&amp;IF(LEN(AD176)=0,"",","""&amp;AD$1&amp;""":"""&amp;AD176&amp;"""")
&amp;IF(LEN(AE176)=0,"",","""&amp;AE$1&amp;""":"&amp;AE176)
&amp;IF(LEN(AF176)=0,"",","""&amp;AF$1&amp;""":"&amp;AF176)&amp;"}")</f>
        <v>{"dy":25,"sl":6}</v>
      </c>
    </row>
    <row r="177" spans="1:37">
      <c r="A177">
        <v>26</v>
      </c>
      <c r="B177">
        <v>0</v>
      </c>
      <c r="C177">
        <f t="shared" si="20"/>
        <v>0</v>
      </c>
      <c r="D177">
        <f t="shared" ca="1" si="22"/>
        <v>0.27415521592057079</v>
      </c>
      <c r="E177">
        <f t="shared" ca="1" si="22"/>
        <v>0.55623319918610858</v>
      </c>
      <c r="F177">
        <f t="shared" ca="1" si="21"/>
        <v>3.4297706354684321E-2</v>
      </c>
      <c r="G177">
        <f t="shared" ca="1" si="21"/>
        <v>0.73500816682585979</v>
      </c>
      <c r="H177">
        <f t="shared" ca="1" si="21"/>
        <v>0.36303625679934159</v>
      </c>
      <c r="I177">
        <f t="shared" ca="1" si="21"/>
        <v>0.56086174756673968</v>
      </c>
      <c r="L177" t="str">
        <f ca="1">IF(LEN(J177)&lt;&gt;0,J177,VLOOKUP(D177+$B177,$BG:$BH,MATCH($BH$1,$BG$1:$BH$1,0),1))</f>
        <v>지정 장비</v>
      </c>
      <c r="M177" t="str">
        <f ca="1">IF(LEN(K177)&lt;&gt;0,
  IF(LEN($J177)=0,"두 칸 모두 입력",
  IF($J177="지정 장비",K177,INDEX($BR:$BR,MATCH(K177,$BS:$BS,0)))),
IF($L177="삭제","삭제",
IF($L177="지정 장비",VLOOKUP($E177,$BL:$BM,MATCH($BM$1,$BL$1:$BM$1,0),1),
IF(OR($L177="캐릭터 상자 일반등급",$L177="캐릭터 상자 영웅등급"),"삭제",
IF(OR($L177="지정 캐릭터",$L177="지정 캐릭터 PP",$L177="지정 캐릭터 LBP1",$L177="지정 캐릭터 LBP2",$L177="지정 캐릭터 LBP3"),
  IF(AND(OR($B177=7,$B177=8),$L177=OFFSET($L177,-1,0)),OFFSET(M177,-1,0),VLOOKUP($E177,$BQ:$BR,MATCH($BR$1,$BQ$1:$BR$1,0),1)),
IF(OR($L177="안 지정 캐릭터 영웅등급",$L177="안 지정 캐릭터 PP 일반등급",$L177="안 지정 캐릭터 PP 영웅등급"),
  IF(AND(OR($B177=7,$B177=8),$L177=OFFSET($L177,-1,0)),OFFSET(M177,-1,0),INT($E177*100000)),
"그외없음"))))))</f>
        <v>Equip5001</v>
      </c>
      <c r="N177">
        <f ca="1">IF($L177="삭제","삭제",
IF(OR($L177="지정 장비",$L177="캐릭터 상자 일반등급",$L177="캐릭터 상자 영웅등급",$L177="지정 캐릭터",$L177="지정 캐릭터 LBP1",$L177="지정 캐릭터 LBP2",$L177="지정 캐릭터 LBP3",$L177="안 지정 캐릭터 영웅등급"),1,
IF($L177="지정 캐릭터 PP",
  IF(AND(OR($B177=7,$B177=8),$L177=OFFSET($L177,-1,0)),OFFSET(N177,-1,0),
    VLOOKUP($L177,$AM:$AY,MATCH($AU$1,$AM$1:$AY$1,0),0)+INT($E177*(VLOOKUP($L177,$AM:$AY,MATCH($AV$1,$AM$1:$AY$1,0),0)-VLOOKUP($L177,$AM:$AY,MATCH($AU$1,$AM$1:$AY$1,0),0)))),
IF(OR($L177="안 지정 캐릭터 PP 일반등급",$L177="안 지정 캐릭터 PP 영웅등급"),
  IF(AND(OR($B177=7,$B177=8),$L177=OFFSET($L177,-1,0)),OFFSET(N177,-1,0),
    VLOOKUP($L177,$AM:$AY,MATCH($AU$1,$AM$1:$AY$1,0),0)+INT($E177*(VLOOKUP($L177,$AM:$AY,MATCH($AV$1,$AM$1:$AY$1,0),0)-VLOOKUP($L177,$AM:$AY,MATCH($AU$1,$AM$1:$AY$1,0),0)))),
"그외없음"))))</f>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
IF($L177="안 지정 캐릭터 영웅등급",
  IF(AND(OR($B177=7,$B177=8),$L177=OFFSET($L177,-1,0)),OFFSET(P177,-1,0),
    VLOOKUP($L177,$AM:$AZ,MATCH($AY$1,$AM$1:$AZ$1,0),0)+INT($H177*(VLOOKUP($L177,$AM:$AZ,MATCH($AZ$1,$AM$1:$AZ$1,0),0)-VLOOKUP($L177,$AM:$AZ,MATCH($AY$1,$AM$1:$AZ$1,0),0)))),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
    ROUNDDOWN(VLOOKUP($M177,[1]EquipTable!$1:$1048576,MATCH("표준 GO pr Min",[1]EquipTable!$1:$1,0),0)+INT($I177*(VLOOKUP($M177,[1]EquipTable!$1:$1048576,MATCH("표준 GO pr Max",[1]EquipTable!$1:$1,0),0)-VLOOKUP($M177,[1]EquipTable!$1:$1048576,MATCH("표준 GO pr Min",[1]EquipTable!$1:$1,0),0))),-2)),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
IF($L177="안 지정 캐릭터 영웅등급",
  IF(AND(OR($B177=7,$B177=8),$L177=OFFSET($L177,-1,0)),OFFSET(Q177,-1,0),
    VLOOKUP($L177,$AM:$AZ,MATCH($AW$1,$AM$1:$AZ$1,0),0)+INT($I177*(VLOOKUP($L177,$AM:$AZ,MATCH($AX$1,$AM$1:$AZ$1,0),0)-VLOOKUP($L177,$AM:$AZ,MATCH($AW$1,$AM$1:$AZ$1,0),0)))),
IF($L177="지정 캐릭터 PP",
  IF(AND(OR($B177=7,$B177=8),$L177=OFFSET($L177,-1,0)),OFFSET(Q177,-1,0),
    INT($N177*(VLOOKUP($L177,$AM:$AZ,MATCH($AX$1,$AM$1:$AZ$1,0),0)+$I177*(VLOOKUP($L177,$AM:$AZ,MATCH($AY$1,$AM$1:$AZ$1,0),0)-VLOOKUP($L177,$AM:$AZ,MATCH($AX$1,$AM$1:$AZ$1,0),0))))),
IF(OR($L177="안 지정 캐릭터 PP 일반등급",$L177="안 지정 캐릭터 PP 영웅등급"),
  IF(AND(OR($B177=7,$B177=8),$L177=OFFSET($L177,-1,0)),OFFSET(Q177,-1,0),
    $N177*VLOOKUP($L177,$AM:$AZ,MATCH($AW$1,$AM$1:$AZ$1,0),0)),
"그외없음")))))))</f>
        <v>4400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23"/>
        <v>0</v>
      </c>
      <c r="T177" t="s">
        <v>93</v>
      </c>
      <c r="U177" t="s">
        <v>128</v>
      </c>
      <c r="V177">
        <v>1</v>
      </c>
      <c r="W177" t="s">
        <v>149</v>
      </c>
      <c r="Y177">
        <v>5</v>
      </c>
      <c r="Z177" t="str">
        <f ca="1">IF(ISBLANK(AA177),"",
VLOOKUP(AA177,OFFSET(INDIRECT("$A:$B"),0,MATCH(AA$1&amp;"_Verify",INDIRECT("$1:$1"),0)-1),2,0)
)</f>
        <v>fe</v>
      </c>
      <c r="AA177" t="s">
        <v>93</v>
      </c>
      <c r="AB177" t="s">
        <v>128</v>
      </c>
      <c r="AC177">
        <v>1</v>
      </c>
      <c r="AD177" t="s">
        <v>149</v>
      </c>
      <c r="AF177">
        <v>5</v>
      </c>
      <c r="AG177" t="str">
        <f>IF(ISBLANK($AA177),"",
IF(AND($B177&gt;=VLOOKUP($AA177,$AM:$AP,3,0),$B177&lt;=VLOOKUP($AA177,$AM:$AP,4,0)),"","슬롯타입이상"))</f>
        <v/>
      </c>
      <c r="AH177" t="str">
        <f ca="1">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금빛 휘장의 검</v>
      </c>
      <c r="AI177">
        <v>1</v>
      </c>
      <c r="AJ17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v>
      </c>
      <c r="AK177" t="str">
        <f ca="1">IF(AI177&lt;&gt;1,"",
"{"""&amp;A$1&amp;""":"&amp;A177
&amp;","""&amp;B$1&amp;""":"&amp;B177
&amp;IF(LEN(Z177)=0,"",","""&amp;Z$1&amp;""":"""&amp;Z177&amp;"""")
&amp;IF(LEN(AB177)=0,"",","""&amp;AB$1&amp;""":"""&amp;AB177&amp;"""")
&amp;IF(LEN(AC177)=0,"",","""&amp;AC$1&amp;""":"&amp;AC177)
&amp;IF(LEN(AD177)=0,"",","""&amp;AD$1&amp;""":"""&amp;AD177&amp;"""")
&amp;IF(LEN(AE177)=0,"",","""&amp;AE$1&amp;""":"&amp;AE177)
&amp;IF(LEN(AF177)=0,"",","""&amp;AF$1&amp;""":"&amp;AF177)&amp;"}")</f>
        <v>{"dy":26,"sl":0,"tp":"fe","vl":"Equip5201","cn":1,"pt":"DI","pr":5}</v>
      </c>
    </row>
    <row r="178" spans="1:37">
      <c r="A178">
        <v>26</v>
      </c>
      <c r="B178">
        <v>1</v>
      </c>
      <c r="C178">
        <f t="shared" si="20"/>
        <v>0</v>
      </c>
      <c r="D178">
        <f t="shared" ca="1" si="22"/>
        <v>0.31748627754211656</v>
      </c>
      <c r="E178">
        <f t="shared" ca="1" si="22"/>
        <v>0.63811592676418627</v>
      </c>
      <c r="F178">
        <f t="shared" ca="1" si="21"/>
        <v>0.70564076553242694</v>
      </c>
      <c r="G178">
        <f t="shared" ca="1" si="21"/>
        <v>0.95212879905111858</v>
      </c>
      <c r="H178">
        <f t="shared" ca="1" si="21"/>
        <v>0.93304324264091265</v>
      </c>
      <c r="I178">
        <f t="shared" ca="1" si="21"/>
        <v>0.25549852950290164</v>
      </c>
      <c r="L178" t="str">
        <f ca="1">IF(LEN(J178)&lt;&gt;0,J178,VLOOKUP(D178+$B178,$BG:$BH,MATCH($BH$1,$BG$1:$BH$1,0),1))</f>
        <v>지정 장비</v>
      </c>
      <c r="M178" t="str">
        <f ca="1">IF(LEN(K178)&lt;&gt;0,
  IF(LEN($J178)=0,"두 칸 모두 입력",
  IF($J178="지정 장비",K178,INDEX($BR:$BR,MATCH(K178,$BS:$BS,0)))),
IF($L178="삭제","삭제",
IF($L178="지정 장비",VLOOKUP($E178,$BL:$BM,MATCH($BM$1,$BL$1:$BM$1,0),1),
IF(OR($L178="캐릭터 상자 일반등급",$L178="캐릭터 상자 영웅등급"),"삭제",
IF(OR($L178="지정 캐릭터",$L178="지정 캐릭터 PP",$L178="지정 캐릭터 LBP1",$L178="지정 캐릭터 LBP2",$L178="지정 캐릭터 LBP3"),
  IF(AND(OR($B178=7,$B178=8),$L178=OFFSET($L178,-1,0)),OFFSET(M178,-1,0),VLOOKUP($E178,$BQ:$BR,MATCH($BR$1,$BQ$1:$BR$1,0),1)),
IF(OR($L178="안 지정 캐릭터 영웅등급",$L178="안 지정 캐릭터 PP 일반등급",$L178="안 지정 캐릭터 PP 영웅등급"),
  IF(AND(OR($B178=7,$B178=8),$L178=OFFSET($L178,-1,0)),OFFSET(M178,-1,0),INT($E178*100000)),
"그외없음"))))))</f>
        <v>Equip5301</v>
      </c>
      <c r="N178">
        <f ca="1">IF($L178="삭제","삭제",
IF(OR($L178="지정 장비",$L178="캐릭터 상자 일반등급",$L178="캐릭터 상자 영웅등급",$L178="지정 캐릭터",$L178="지정 캐릭터 LBP1",$L178="지정 캐릭터 LBP2",$L178="지정 캐릭터 LBP3",$L178="안 지정 캐릭터 영웅등급"),1,
IF($L178="지정 캐릭터 PP",
  IF(AND(OR($B178=7,$B178=8),$L178=OFFSET($L178,-1,0)),OFFSET(N178,-1,0),
    VLOOKUP($L178,$AM:$AY,MATCH($AU$1,$AM$1:$AY$1,0),0)+INT($E178*(VLOOKUP($L178,$AM:$AY,MATCH($AV$1,$AM$1:$AY$1,0),0)-VLOOKUP($L178,$AM:$AY,MATCH($AU$1,$AM$1:$AY$1,0),0)))),
IF(OR($L178="안 지정 캐릭터 PP 일반등급",$L178="안 지정 캐릭터 PP 영웅등급"),
  IF(AND(OR($B178=7,$B178=8),$L178=OFFSET($L178,-1,0)),OFFSET(N178,-1,0),
    VLOOKUP($L178,$AM:$AY,MATCH($AU$1,$AM$1:$AY$1,0),0)+INT($E178*(VLOOKUP($L178,$AM:$AY,MATCH($AV$1,$AM$1:$AY$1,0),0)-VLOOKUP($L178,$AM:$AY,MATCH($AU$1,$AM$1:$AY$1,0),0)))),
"그외없음"))))</f>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
IF($L178="안 지정 캐릭터 영웅등급",
  IF(AND(OR($B178=7,$B178=8),$L178=OFFSET($L178,-1,0)),OFFSET(P178,-1,0),
    VLOOKUP($L178,$AM:$AZ,MATCH($AY$1,$AM$1:$AZ$1,0),0)+INT($H178*(VLOOKUP($L178,$AM:$AZ,MATCH($AZ$1,$AM$1:$AZ$1,0),0)-VLOOKUP($L178,$AM:$AZ,MATCH($AY$1,$AM$1:$AZ$1,0),0)))),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
    ROUNDDOWN(VLOOKUP($M178,[1]EquipTable!$1:$1048576,MATCH("표준 GO pr Min",[1]EquipTable!$1:$1,0),0)+INT($I178*(VLOOKUP($M178,[1]EquipTable!$1:$1048576,MATCH("표준 GO pr Max",[1]EquipTable!$1:$1,0),0)-VLOOKUP($M178,[1]EquipTable!$1:$1048576,MATCH("표준 GO pr Min",[1]EquipTable!$1:$1,0),0))),-2)),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
IF($L178="안 지정 캐릭터 영웅등급",
  IF(AND(OR($B178=7,$B178=8),$L178=OFFSET($L178,-1,0)),OFFSET(Q178,-1,0),
    VLOOKUP($L178,$AM:$AZ,MATCH($AW$1,$AM$1:$AZ$1,0),0)+INT($I178*(VLOOKUP($L178,$AM:$AZ,MATCH($AX$1,$AM$1:$AZ$1,0),0)-VLOOKUP($L178,$AM:$AZ,MATCH($AW$1,$AM$1:$AZ$1,0),0)))),
IF($L178="지정 캐릭터 PP",
  IF(AND(OR($B178=7,$B178=8),$L178=OFFSET($L178,-1,0)),OFFSET(Q178,-1,0),
    INT($N178*(VLOOKUP($L178,$AM:$AZ,MATCH($AX$1,$AM$1:$AZ$1,0),0)+$I178*(VLOOKUP($L178,$AM:$AZ,MATCH($AY$1,$AM$1:$AZ$1,0),0)-VLOOKUP($L178,$AM:$AZ,MATCH($AX$1,$AM$1:$AZ$1,0),0))))),
IF(OR($L178="안 지정 캐릭터 PP 일반등급",$L178="안 지정 캐릭터 PP 영웅등급"),
  IF(AND(OR($B178=7,$B178=8),$L178=OFFSET($L178,-1,0)),OFFSET(Q178,-1,0),
    $N178*VLOOKUP($L178,$AM:$AZ,MATCH($AW$1,$AM$1:$AZ$1,0),0)),
"그외없음")))))))</f>
        <v>15</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23"/>
        <v>0</v>
      </c>
      <c r="T178" t="s">
        <v>93</v>
      </c>
      <c r="U178" t="s">
        <v>209</v>
      </c>
      <c r="V178">
        <v>1</v>
      </c>
      <c r="W178" t="s">
        <v>145</v>
      </c>
      <c r="Y178">
        <v>4100</v>
      </c>
      <c r="Z178" t="str">
        <f ca="1">IF(ISBLANK(AA178),"",
VLOOKUP(AA178,OFFSET(INDIRECT("$A:$B"),0,MATCH(AA$1&amp;"_Verify",INDIRECT("$1:$1"),0)-1),2,0)
)</f>
        <v>fe</v>
      </c>
      <c r="AA178" t="s">
        <v>93</v>
      </c>
      <c r="AB178" t="s">
        <v>209</v>
      </c>
      <c r="AC178">
        <v>1</v>
      </c>
      <c r="AD178" t="s">
        <v>145</v>
      </c>
      <c r="AF178">
        <v>4100</v>
      </c>
      <c r="AG178" t="str">
        <f>IF(ISBLANK($AA178),"",
IF(AND($B178&gt;=VLOOKUP($AA178,$AM:$AP,3,0),$B178&lt;=VLOOKUP($AA178,$AM:$AP,4,0)),"","슬롯타입이상"))</f>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떠오르는 태양의 지팡이</v>
      </c>
      <c r="AI178">
        <v>1</v>
      </c>
      <c r="AJ17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v>
      </c>
      <c r="AK178" t="str">
        <f ca="1">IF(AI178&lt;&gt;1,"",
"{"""&amp;A$1&amp;""":"&amp;A178
&amp;","""&amp;B$1&amp;""":"&amp;B178
&amp;IF(LEN(Z178)=0,"",","""&amp;Z$1&amp;""":"""&amp;Z178&amp;"""")
&amp;IF(LEN(AB178)=0,"",","""&amp;AB$1&amp;""":"""&amp;AB178&amp;"""")
&amp;IF(LEN(AC178)=0,"",","""&amp;AC$1&amp;""":"&amp;AC178)
&amp;IF(LEN(AD178)=0,"",","""&amp;AD$1&amp;""":"""&amp;AD178&amp;"""")
&amp;IF(LEN(AE178)=0,"",","""&amp;AE$1&amp;""":"&amp;AE178)
&amp;IF(LEN(AF178)=0,"",","""&amp;AF$1&amp;""":"&amp;AF178)&amp;"}")</f>
        <v>{"dy":26,"sl":1,"tp":"fe","vl":"Equip3002","cn":1,"pt":"GO","pr":4100}</v>
      </c>
    </row>
    <row r="179" spans="1:37">
      <c r="A179">
        <v>26</v>
      </c>
      <c r="B179">
        <v>2</v>
      </c>
      <c r="C179">
        <f t="shared" si="20"/>
        <v>0</v>
      </c>
      <c r="D179">
        <f t="shared" ca="1" si="22"/>
        <v>7.0033261559664606E-2</v>
      </c>
      <c r="E179">
        <f t="shared" ca="1" si="22"/>
        <v>0.58904485441805532</v>
      </c>
      <c r="F179">
        <f t="shared" ca="1" si="21"/>
        <v>0.52454841472493363</v>
      </c>
      <c r="G179">
        <f t="shared" ca="1" si="21"/>
        <v>0.77145732133633194</v>
      </c>
      <c r="H179">
        <f t="shared" ca="1" si="21"/>
        <v>1.0370975102820923E-2</v>
      </c>
      <c r="I179">
        <f t="shared" ca="1" si="21"/>
        <v>0.13915423061203447</v>
      </c>
      <c r="L179" t="str">
        <f ca="1">IF(LEN(J179)&lt;&gt;0,J179,VLOOKUP(D179+$B179,$BG:$BH,MATCH($BH$1,$BG$1:$BH$1,0),1))</f>
        <v>안 지정 캐릭터 PP 영웅등급</v>
      </c>
      <c r="M179">
        <f ca="1">IF(LEN(K179)&lt;&gt;0,
  IF(LEN($J179)=0,"두 칸 모두 입력",
  IF($J179="지정 장비",K179,INDEX($BR:$BR,MATCH(K179,$BS:$BS,0)))),
IF($L179="삭제","삭제",
IF($L179="지정 장비",VLOOKUP($E179,$BL:$BM,MATCH($BM$1,$BL$1:$BM$1,0),1),
IF(OR($L179="캐릭터 상자 일반등급",$L179="캐릭터 상자 영웅등급"),"삭제",
IF(OR($L179="지정 캐릭터",$L179="지정 캐릭터 PP",$L179="지정 캐릭터 LBP1",$L179="지정 캐릭터 LBP2",$L179="지정 캐릭터 LBP3"),
  IF(AND(OR($B179=7,$B179=8),$L179=OFFSET($L179,-1,0)),OFFSET(M179,-1,0),VLOOKUP($E179,$BQ:$BR,MATCH($BR$1,$BQ$1:$BR$1,0),1)),
IF(OR($L179="안 지정 캐릭터 영웅등급",$L179="안 지정 캐릭터 PP 일반등급",$L179="안 지정 캐릭터 PP 영웅등급"),
  IF(AND(OR($B179=7,$B179=8),$L179=OFFSET($L179,-1,0)),OFFSET(M179,-1,0),INT($E179*100000)),
"그외없음"))))))</f>
        <v>58904</v>
      </c>
      <c r="N179">
        <f ca="1">IF($L179="삭제","삭제",
IF(OR($L179="지정 장비",$L179="캐릭터 상자 일반등급",$L179="캐릭터 상자 영웅등급",$L179="지정 캐릭터",$L179="지정 캐릭터 LBP1",$L179="지정 캐릭터 LBP2",$L179="지정 캐릭터 LBP3",$L179="안 지정 캐릭터 영웅등급"),1,
IF($L179="지정 캐릭터 PP",
  IF(AND(OR($B179=7,$B179=8),$L179=OFFSET($L179,-1,0)),OFFSET(N179,-1,0),
    VLOOKUP($L179,$AM:$AY,MATCH($AU$1,$AM$1:$AY$1,0),0)+INT($E179*(VLOOKUP($L179,$AM:$AY,MATCH($AV$1,$AM$1:$AY$1,0),0)-VLOOKUP($L179,$AM:$AY,MATCH($AU$1,$AM$1:$AY$1,0),0)))),
IF(OR($L179="안 지정 캐릭터 PP 일반등급",$L179="안 지정 캐릭터 PP 영웅등급"),
  IF(AND(OR($B179=7,$B179=8),$L179=OFFSET($L179,-1,0)),OFFSET(N179,-1,0),
    VLOOKUP($L179,$AM:$AY,MATCH($AU$1,$AM$1:$AY$1,0),0)+INT($E179*(VLOOKUP($L179,$AM:$AY,MATCH($AV$1,$AM$1:$AY$1,0),0)-VLOOKUP($L179,$AM:$AY,MATCH($AU$1,$AM$1:$AY$1,0),0)))),
"그외없음"))))</f>
        <v>20</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
IF($L179="안 지정 캐릭터 영웅등급",
  IF(AND(OR($B179=7,$B179=8),$L179=OFFSET($L179,-1,0)),OFFSET(P179,-1,0),
    VLOOKUP($L179,$AM:$AZ,MATCH($AY$1,$AM$1:$AZ$1,0),0)+INT($H179*(VLOOKUP($L179,$AM:$AZ,MATCH($AZ$1,$AM$1:$AZ$1,0),0)-VLOOKUP($L179,$AM:$AZ,MATCH($AY$1,$AM$1:$AZ$1,0),0)))),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
    ROUNDDOWN(VLOOKUP($M179,[1]EquipTable!$1:$1048576,MATCH("표준 GO pr Min",[1]EquipTable!$1:$1,0),0)+INT($I179*(VLOOKUP($M179,[1]EquipTable!$1:$1048576,MATCH("표준 GO pr Max",[1]EquipTable!$1:$1,0),0)-VLOOKUP($M179,[1]EquipTable!$1:$1048576,MATCH("표준 GO pr Min",[1]EquipTable!$1:$1,0),0))),-2)),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
IF($L179="안 지정 캐릭터 영웅등급",
  IF(AND(OR($B179=7,$B179=8),$L179=OFFSET($L179,-1,0)),OFFSET(Q179,-1,0),
    VLOOKUP($L179,$AM:$AZ,MATCH($AW$1,$AM$1:$AZ$1,0),0)+INT($I179*(VLOOKUP($L179,$AM:$AZ,MATCH($AX$1,$AM$1:$AZ$1,0),0)-VLOOKUP($L179,$AM:$AZ,MATCH($AW$1,$AM$1:$AZ$1,0),0)))),
IF($L179="지정 캐릭터 PP",
  IF(AND(OR($B179=7,$B179=8),$L179=OFFSET($L179,-1,0)),OFFSET(Q179,-1,0),
    INT($N179*(VLOOKUP($L179,$AM:$AZ,MATCH($AX$1,$AM$1:$AZ$1,0),0)+$I179*(VLOOKUP($L179,$AM:$AZ,MATCH($AY$1,$AM$1:$AZ$1,0),0)-VLOOKUP($L179,$AM:$AZ,MATCH($AX$1,$AM$1:$AZ$1,0),0))))),
IF(OR($L179="안 지정 캐릭터 PP 일반등급",$L179="안 지정 캐릭터 PP 영웅등급"),
  IF(AND(OR($B179=7,$B179=8),$L179=OFFSET($L179,-1,0)),OFFSET(Q179,-1,0),
    $N179*VLOOKUP($L179,$AM:$AZ,MATCH($AW$1,$AM$1:$AZ$1,0),0)),
"그외없음")))))))</f>
        <v>2000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23"/>
        <v>0</v>
      </c>
      <c r="T179" t="s">
        <v>102</v>
      </c>
      <c r="U179">
        <v>39544</v>
      </c>
      <c r="V179">
        <v>18</v>
      </c>
      <c r="W179" t="s">
        <v>145</v>
      </c>
      <c r="Y179">
        <v>1800</v>
      </c>
      <c r="Z179" t="str">
        <f ca="1">IF(ISBLANK(AA179),"",
VLOOKUP(AA179,OFFSET(INDIRECT("$A:$B"),0,MATCH(AA$1&amp;"_Verify",INDIRECT("$1:$1"),0)-1),2,0)
)</f>
        <v>uph</v>
      </c>
      <c r="AA179" t="s">
        <v>102</v>
      </c>
      <c r="AB179">
        <v>39544</v>
      </c>
      <c r="AC179">
        <v>18</v>
      </c>
      <c r="AD179" t="s">
        <v>145</v>
      </c>
      <c r="AF179">
        <v>1800</v>
      </c>
      <c r="AG179" t="str">
        <f>IF(ISBLANK($AA179),"",
IF(AND($B179&gt;=VLOOKUP($AA179,$AM:$AP,3,0),$B179&lt;=VLOOKUP($AA179,$AM:$AP,4,0)),"","슬롯타입이상"))</f>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v>
      </c>
      <c r="AK179" t="str">
        <f ca="1">IF(AI179&lt;&gt;1,"",
"{"""&amp;A$1&amp;""":"&amp;A179
&amp;","""&amp;B$1&amp;""":"&amp;B179
&amp;IF(LEN(Z179)=0,"",","""&amp;Z$1&amp;""":"""&amp;Z179&amp;"""")
&amp;IF(LEN(AB179)=0,"",","""&amp;AB$1&amp;""":"""&amp;AB179&amp;"""")
&amp;IF(LEN(AC179)=0,"",","""&amp;AC$1&amp;""":"&amp;AC179)
&amp;IF(LEN(AD179)=0,"",","""&amp;AD$1&amp;""":"""&amp;AD179&amp;"""")
&amp;IF(LEN(AE179)=0,"",","""&amp;AE$1&amp;""":"&amp;AE179)
&amp;IF(LEN(AF179)=0,"",","""&amp;AF$1&amp;""":"&amp;AF179)&amp;"}")</f>
        <v>{"dy":26,"sl":2,"tp":"uph","vl":"39544","cn":18,"pt":"GO","pr":1800}</v>
      </c>
    </row>
    <row r="180" spans="1:37">
      <c r="A180">
        <v>26</v>
      </c>
      <c r="B180">
        <v>3</v>
      </c>
      <c r="C180">
        <f t="shared" si="20"/>
        <v>0</v>
      </c>
      <c r="D180">
        <f t="shared" ca="1" si="22"/>
        <v>0.65682557005498188</v>
      </c>
      <c r="E180">
        <f t="shared" ca="1" si="22"/>
        <v>0.39605971994879385</v>
      </c>
      <c r="F180">
        <f t="shared" ca="1" si="21"/>
        <v>0.2741046052507885</v>
      </c>
      <c r="G180">
        <f t="shared" ca="1" si="21"/>
        <v>0.33335389423556383</v>
      </c>
      <c r="H180">
        <f t="shared" ca="1" si="21"/>
        <v>0.49924133383340752</v>
      </c>
      <c r="I180">
        <f t="shared" ca="1" si="21"/>
        <v>0.74996546317927959</v>
      </c>
      <c r="L180" t="str">
        <f ca="1">IF(LEN(J180)&lt;&gt;0,J180,VLOOKUP(D180+$B180,$BG:$BH,MATCH($BH$1,$BG$1:$BH$1,0),1))</f>
        <v>안 지정 캐릭터 PP 영웅등급</v>
      </c>
      <c r="M180">
        <f ca="1">IF(LEN(K180)&lt;&gt;0,
  IF(LEN($J180)=0,"두 칸 모두 입력",
  IF($J180="지정 장비",K180,INDEX($BR:$BR,MATCH(K180,$BS:$BS,0)))),
IF($L180="삭제","삭제",
IF($L180="지정 장비",VLOOKUP($E180,$BL:$BM,MATCH($BM$1,$BL$1:$BM$1,0),1),
IF(OR($L180="캐릭터 상자 일반등급",$L180="캐릭터 상자 영웅등급"),"삭제",
IF(OR($L180="지정 캐릭터",$L180="지정 캐릭터 PP",$L180="지정 캐릭터 LBP1",$L180="지정 캐릭터 LBP2",$L180="지정 캐릭터 LBP3"),
  IF(AND(OR($B180=7,$B180=8),$L180=OFFSET($L180,-1,0)),OFFSET(M180,-1,0),VLOOKUP($E180,$BQ:$BR,MATCH($BR$1,$BQ$1:$BR$1,0),1)),
IF(OR($L180="안 지정 캐릭터 영웅등급",$L180="안 지정 캐릭터 PP 일반등급",$L180="안 지정 캐릭터 PP 영웅등급"),
  IF(AND(OR($B180=7,$B180=8),$L180=OFFSET($L180,-1,0)),OFFSET(M180,-1,0),INT($E180*100000)),
"그외없음"))))))</f>
        <v>39605</v>
      </c>
      <c r="N180">
        <f ca="1">IF($L180="삭제","삭제",
IF(OR($L180="지정 장비",$L180="캐릭터 상자 일반등급",$L180="캐릭터 상자 영웅등급",$L180="지정 캐릭터",$L180="지정 캐릭터 LBP1",$L180="지정 캐릭터 LBP2",$L180="지정 캐릭터 LBP3",$L180="안 지정 캐릭터 영웅등급"),1,
IF($L180="지정 캐릭터 PP",
  IF(AND(OR($B180=7,$B180=8),$L180=OFFSET($L180,-1,0)),OFFSET(N180,-1,0),
    VLOOKUP($L180,$AM:$AY,MATCH($AU$1,$AM$1:$AY$1,0),0)+INT($E180*(VLOOKUP($L180,$AM:$AY,MATCH($AV$1,$AM$1:$AY$1,0),0)-VLOOKUP($L180,$AM:$AY,MATCH($AU$1,$AM$1:$AY$1,0),0)))),
IF(OR($L180="안 지정 캐릭터 PP 일반등급",$L180="안 지정 캐릭터 PP 영웅등급"),
  IF(AND(OR($B180=7,$B180=8),$L180=OFFSET($L180,-1,0)),OFFSET(N180,-1,0),
    VLOOKUP($L180,$AM:$AY,MATCH($AU$1,$AM$1:$AY$1,0),0)+INT($E180*(VLOOKUP($L180,$AM:$AY,MATCH($AV$1,$AM$1:$AY$1,0),0)-VLOOKUP($L180,$AM:$AY,MATCH($AU$1,$AM$1:$AY$1,0),0)))),
"그외없음"))))</f>
        <v>18</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
IF($L180="안 지정 캐릭터 영웅등급",
  IF(AND(OR($B180=7,$B180=8),$L180=OFFSET($L180,-1,0)),OFFSET(P180,-1,0),
    VLOOKUP($L180,$AM:$AZ,MATCH($AY$1,$AM$1:$AZ$1,0),0)+INT($H180*(VLOOKUP($L180,$AM:$AZ,MATCH($AZ$1,$AM$1:$AZ$1,0),0)-VLOOKUP($L180,$AM:$AZ,MATCH($AY$1,$AM$1:$AZ$1,0),0)))),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
    ROUNDDOWN(VLOOKUP($M180,[1]EquipTable!$1:$1048576,MATCH("표준 GO pr Min",[1]EquipTable!$1:$1,0),0)+INT($I180*(VLOOKUP($M180,[1]EquipTable!$1:$1048576,MATCH("표준 GO pr Max",[1]EquipTable!$1:$1,0),0)-VLOOKUP($M180,[1]EquipTable!$1:$1048576,MATCH("표준 GO pr Min",[1]EquipTable!$1:$1,0),0))),-2)),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
IF($L180="안 지정 캐릭터 영웅등급",
  IF(AND(OR($B180=7,$B180=8),$L180=OFFSET($L180,-1,0)),OFFSET(Q180,-1,0),
    VLOOKUP($L180,$AM:$AZ,MATCH($AW$1,$AM$1:$AZ$1,0),0)+INT($I180*(VLOOKUP($L180,$AM:$AZ,MATCH($AX$1,$AM$1:$AZ$1,0),0)-VLOOKUP($L180,$AM:$AZ,MATCH($AW$1,$AM$1:$AZ$1,0),0)))),
IF($L180="지정 캐릭터 PP",
  IF(AND(OR($B180=7,$B180=8),$L180=OFFSET($L180,-1,0)),OFFSET(Q180,-1,0),
    INT($N180*(VLOOKUP($L180,$AM:$AZ,MATCH($AX$1,$AM$1:$AZ$1,0),0)+$I180*(VLOOKUP($L180,$AM:$AZ,MATCH($AY$1,$AM$1:$AZ$1,0),0)-VLOOKUP($L180,$AM:$AZ,MATCH($AX$1,$AM$1:$AZ$1,0),0))))),
IF(OR($L180="안 지정 캐릭터 PP 일반등급",$L180="안 지정 캐릭터 PP 영웅등급"),
  IF(AND(OR($B180=7,$B180=8),$L180=OFFSET($L180,-1,0)),OFFSET(Q180,-1,0),
    $N180*VLOOKUP($L180,$AM:$AZ,MATCH($AW$1,$AM$1:$AZ$1,0),0)),
"그외없음")))))))</f>
        <v>1800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23"/>
        <v>0</v>
      </c>
      <c r="T180" t="s">
        <v>102</v>
      </c>
      <c r="U180">
        <v>12596</v>
      </c>
      <c r="V180">
        <v>16</v>
      </c>
      <c r="W180" t="s">
        <v>145</v>
      </c>
      <c r="Y180">
        <v>1600</v>
      </c>
      <c r="Z180" t="str">
        <f ca="1">IF(ISBLANK(AA180),"",
VLOOKUP(AA180,OFFSET(INDIRECT("$A:$B"),0,MATCH(AA$1&amp;"_Verify",INDIRECT("$1:$1"),0)-1),2,0)
)</f>
        <v>uph</v>
      </c>
      <c r="AA180" t="s">
        <v>102</v>
      </c>
      <c r="AB180">
        <v>12596</v>
      </c>
      <c r="AC180">
        <v>16</v>
      </c>
      <c r="AD180" t="s">
        <v>145</v>
      </c>
      <c r="AF180">
        <v>1600</v>
      </c>
      <c r="AG180" t="str">
        <f>IF(ISBLANK($AA180),"",
IF(AND($B180&gt;=VLOOKUP($AA180,$AM:$AP,3,0),$B180&lt;=VLOOKUP($AA180,$AM:$AP,4,0)),"","슬롯타입이상"))</f>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v>
      </c>
      <c r="AK180" t="str">
        <f ca="1">IF(AI180&lt;&gt;1,"",
"{"""&amp;A$1&amp;""":"&amp;A180
&amp;","""&amp;B$1&amp;""":"&amp;B180
&amp;IF(LEN(Z180)=0,"",","""&amp;Z$1&amp;""":"""&amp;Z180&amp;"""")
&amp;IF(LEN(AB180)=0,"",","""&amp;AB$1&amp;""":"""&amp;AB180&amp;"""")
&amp;IF(LEN(AC180)=0,"",","""&amp;AC$1&amp;""":"&amp;AC180)
&amp;IF(LEN(AD180)=0,"",","""&amp;AD$1&amp;""":"""&amp;AD180&amp;"""")
&amp;IF(LEN(AE180)=0,"",","""&amp;AE$1&amp;""":"&amp;AE180)
&amp;IF(LEN(AF180)=0,"",","""&amp;AF$1&amp;""":"&amp;AF180)&amp;"}")</f>
        <v>{"dy":26,"sl":3,"tp":"uph","vl":"12596","cn":16,"pt":"GO","pr":1600}</v>
      </c>
    </row>
    <row r="181" spans="1:37">
      <c r="A181">
        <v>26</v>
      </c>
      <c r="B181">
        <v>4</v>
      </c>
      <c r="C181">
        <f t="shared" si="20"/>
        <v>0</v>
      </c>
      <c r="D181">
        <f t="shared" ca="1" si="22"/>
        <v>0.34697290749616239</v>
      </c>
      <c r="E181">
        <f t="shared" ca="1" si="22"/>
        <v>0.34232040036963018</v>
      </c>
      <c r="F181">
        <f t="shared" ca="1" si="21"/>
        <v>0.63832273691685337</v>
      </c>
      <c r="G181">
        <f t="shared" ca="1" si="21"/>
        <v>0.3842646540416732</v>
      </c>
      <c r="H181">
        <f t="shared" ca="1" si="21"/>
        <v>0.24255206312128108</v>
      </c>
      <c r="I181">
        <f t="shared" ca="1" si="21"/>
        <v>3.9274164841931802E-2</v>
      </c>
      <c r="L181" t="str">
        <f ca="1">IF(LEN(J181)&lt;&gt;0,J181,VLOOKUP(D181+$B181,$BG:$BH,MATCH($BH$1,$BG$1:$BH$1,0),1))</f>
        <v>안 지정 캐릭터 PP 일반등급</v>
      </c>
      <c r="M181">
        <f ca="1">IF(LEN(K181)&lt;&gt;0,
  IF(LEN($J181)=0,"두 칸 모두 입력",
  IF($J181="지정 장비",K181,INDEX($BR:$BR,MATCH(K181,$BS:$BS,0)))),
IF($L181="삭제","삭제",
IF($L181="지정 장비",VLOOKUP($E181,$BL:$BM,MATCH($BM$1,$BL$1:$BM$1,0),1),
IF(OR($L181="캐릭터 상자 일반등급",$L181="캐릭터 상자 영웅등급"),"삭제",
IF(OR($L181="지정 캐릭터",$L181="지정 캐릭터 PP",$L181="지정 캐릭터 LBP1",$L181="지정 캐릭터 LBP2",$L181="지정 캐릭터 LBP3"),
  IF(AND(OR($B181=7,$B181=8),$L181=OFFSET($L181,-1,0)),OFFSET(M181,-1,0),VLOOKUP($E181,$BQ:$BR,MATCH($BR$1,$BQ$1:$BR$1,0),1)),
IF(OR($L181="안 지정 캐릭터 영웅등급",$L181="안 지정 캐릭터 PP 일반등급",$L181="안 지정 캐릭터 PP 영웅등급"),
  IF(AND(OR($B181=7,$B181=8),$L181=OFFSET($L181,-1,0)),OFFSET(M181,-1,0),INT($E181*100000)),
"그외없음"))))))</f>
        <v>34232</v>
      </c>
      <c r="N181">
        <f ca="1">IF($L181="삭제","삭제",
IF(OR($L181="지정 장비",$L181="캐릭터 상자 일반등급",$L181="캐릭터 상자 영웅등급",$L181="지정 캐릭터",$L181="지정 캐릭터 LBP1",$L181="지정 캐릭터 LBP2",$L181="지정 캐릭터 LBP3",$L181="안 지정 캐릭터 영웅등급"),1,
IF($L181="지정 캐릭터 PP",
  IF(AND(OR($B181=7,$B181=8),$L181=OFFSET($L181,-1,0)),OFFSET(N181,-1,0),
    VLOOKUP($L181,$AM:$AY,MATCH($AU$1,$AM$1:$AY$1,0),0)+INT($E181*(VLOOKUP($L181,$AM:$AY,MATCH($AV$1,$AM$1:$AY$1,0),0)-VLOOKUP($L181,$AM:$AY,MATCH($AU$1,$AM$1:$AY$1,0),0)))),
IF(OR($L181="안 지정 캐릭터 PP 일반등급",$L181="안 지정 캐릭터 PP 영웅등급"),
  IF(AND(OR($B181=7,$B181=8),$L181=OFFSET($L181,-1,0)),OFFSET(N181,-1,0),
    VLOOKUP($L181,$AM:$AY,MATCH($AU$1,$AM$1:$AY$1,0),0)+INT($E181*(VLOOKUP($L181,$AM:$AY,MATCH($AV$1,$AM$1:$AY$1,0),0)-VLOOKUP($L181,$AM:$AY,MATCH($AU$1,$AM$1:$AY$1,0),0)))),
"그외없음"))))</f>
        <v>18</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
IF($L181="안 지정 캐릭터 영웅등급",
  IF(AND(OR($B181=7,$B181=8),$L181=OFFSET($L181,-1,0)),OFFSET(P181,-1,0),
    VLOOKUP($L181,$AM:$AZ,MATCH($AY$1,$AM$1:$AZ$1,0),0)+INT($H181*(VLOOKUP($L181,$AM:$AZ,MATCH($AZ$1,$AM$1:$AZ$1,0),0)-VLOOKUP($L181,$AM:$AZ,MATCH($AY$1,$AM$1:$AZ$1,0),0)))),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
    ROUNDDOWN(VLOOKUP($M181,[1]EquipTable!$1:$1048576,MATCH("표준 GO pr Min",[1]EquipTable!$1:$1,0),0)+INT($I181*(VLOOKUP($M181,[1]EquipTable!$1:$1048576,MATCH("표준 GO pr Max",[1]EquipTable!$1:$1,0),0)-VLOOKUP($M181,[1]EquipTable!$1:$1048576,MATCH("표준 GO pr Min",[1]EquipTable!$1:$1,0),0))),-2)),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
IF($L181="안 지정 캐릭터 영웅등급",
  IF(AND(OR($B181=7,$B181=8),$L181=OFFSET($L181,-1,0)),OFFSET(Q181,-1,0),
    VLOOKUP($L181,$AM:$AZ,MATCH($AW$1,$AM$1:$AZ$1,0),0)+INT($I181*(VLOOKUP($L181,$AM:$AZ,MATCH($AX$1,$AM$1:$AZ$1,0),0)-VLOOKUP($L181,$AM:$AZ,MATCH($AW$1,$AM$1:$AZ$1,0),0)))),
IF($L181="지정 캐릭터 PP",
  IF(AND(OR($B181=7,$B181=8),$L181=OFFSET($L181,-1,0)),OFFSET(Q181,-1,0),
    INT($N181*(VLOOKUP($L181,$AM:$AZ,MATCH($AX$1,$AM$1:$AZ$1,0),0)+$I181*(VLOOKUP($L181,$AM:$AZ,MATCH($AY$1,$AM$1:$AZ$1,0),0)-VLOOKUP($L181,$AM:$AZ,MATCH($AX$1,$AM$1:$AZ$1,0),0))))),
IF(OR($L181="안 지정 캐릭터 PP 일반등급",$L181="안 지정 캐릭터 PP 영웅등급"),
  IF(AND(OR($B181=7,$B181=8),$L181=OFFSET($L181,-1,0)),OFFSET(Q181,-1,0),
    $N181*VLOOKUP($L181,$AM:$AZ,MATCH($AW$1,$AM$1:$AZ$1,0),0)),
"그외없음")))))))</f>
        <v>1800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23"/>
        <v>0</v>
      </c>
      <c r="T181" t="s">
        <v>103</v>
      </c>
      <c r="U181">
        <v>59110</v>
      </c>
      <c r="V181">
        <v>20</v>
      </c>
      <c r="W181" t="s">
        <v>145</v>
      </c>
      <c r="Y181">
        <v>2000</v>
      </c>
      <c r="Z181" t="str">
        <f ca="1">IF(ISBLANK(AA181),"",
VLOOKUP(AA181,OFFSET(INDIRECT("$A:$B"),0,MATCH(AA$1&amp;"_Verify",INDIRECT("$1:$1"),0)-1),2,0)
)</f>
        <v>upn</v>
      </c>
      <c r="AA181" t="s">
        <v>103</v>
      </c>
      <c r="AB181">
        <v>59110</v>
      </c>
      <c r="AC181">
        <v>20</v>
      </c>
      <c r="AD181" t="s">
        <v>145</v>
      </c>
      <c r="AF181">
        <v>2000</v>
      </c>
      <c r="AG181" t="str">
        <f>IF(ISBLANK($AA181),"",
IF(AND($B181&gt;=VLOOKUP($AA181,$AM:$AP,3,0),$B181&lt;=VLOOKUP($AA181,$AM:$AP,4,0)),"","슬롯타입이상"))</f>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v>
      </c>
      <c r="AK181" t="str">
        <f ca="1">IF(AI181&lt;&gt;1,"",
"{"""&amp;A$1&amp;""":"&amp;A181
&amp;","""&amp;B$1&amp;""":"&amp;B181
&amp;IF(LEN(Z181)=0,"",","""&amp;Z$1&amp;""":"""&amp;Z181&amp;"""")
&amp;IF(LEN(AB181)=0,"",","""&amp;AB$1&amp;""":"""&amp;AB181&amp;"""")
&amp;IF(LEN(AC181)=0,"",","""&amp;AC$1&amp;""":"&amp;AC181)
&amp;IF(LEN(AD181)=0,"",","""&amp;AD$1&amp;""":"""&amp;AD181&amp;"""")
&amp;IF(LEN(AE181)=0,"",","""&amp;AE$1&amp;""":"&amp;AE181)
&amp;IF(LEN(AF181)=0,"",","""&amp;AF$1&amp;""":"&amp;AF181)&amp;"}")</f>
        <v>{"dy":26,"sl":4,"tp":"upn","vl":"59110","cn":20,"pt":"GO","pr":2000}</v>
      </c>
    </row>
    <row r="182" spans="1:37">
      <c r="A182">
        <v>26</v>
      </c>
      <c r="B182">
        <v>5</v>
      </c>
      <c r="C182">
        <f t="shared" si="20"/>
        <v>0</v>
      </c>
      <c r="D182">
        <f t="shared" ca="1" si="22"/>
        <v>9.3672392612825783E-3</v>
      </c>
      <c r="E182">
        <f t="shared" ca="1" si="22"/>
        <v>0.55181387851264529</v>
      </c>
      <c r="F182">
        <f t="shared" ca="1" si="21"/>
        <v>0.88638449362041483</v>
      </c>
      <c r="G182">
        <f t="shared" ca="1" si="21"/>
        <v>0.84524074835639085</v>
      </c>
      <c r="H182">
        <f t="shared" ca="1" si="21"/>
        <v>0.78674854607515077</v>
      </c>
      <c r="I182">
        <f t="shared" ca="1" si="21"/>
        <v>0.5233577040712134</v>
      </c>
      <c r="L182" t="str">
        <f ca="1">IF(LEN(J182)&lt;&gt;0,J182,VLOOKUP(D182+$B182,$BG:$BH,MATCH($BH$1,$BG$1:$BH$1,0),1))</f>
        <v>삭제</v>
      </c>
      <c r="M182" t="str">
        <f ca="1">IF(LEN(K182)&lt;&gt;0,
  IF(LEN($J182)=0,"두 칸 모두 입력",
  IF($J182="지정 장비",K182,INDEX($BR:$BR,MATCH(K182,$BS:$BS,0)))),
IF($L182="삭제","삭제",
IF($L182="지정 장비",VLOOKUP($E182,$BL:$BM,MATCH($BM$1,$BL$1:$BM$1,0),1),
IF(OR($L182="캐릭터 상자 일반등급",$L182="캐릭터 상자 영웅등급"),"삭제",
IF(OR($L182="지정 캐릭터",$L182="지정 캐릭터 PP",$L182="지정 캐릭터 LBP1",$L182="지정 캐릭터 LBP2",$L182="지정 캐릭터 LBP3"),
  IF(AND(OR($B182=7,$B182=8),$L182=OFFSET($L182,-1,0)),OFFSET(M182,-1,0),VLOOKUP($E182,$BQ:$BR,MATCH($BR$1,$BQ$1:$BR$1,0),1)),
IF(OR($L182="안 지정 캐릭터 영웅등급",$L182="안 지정 캐릭터 PP 일반등급",$L182="안 지정 캐릭터 PP 영웅등급"),
  IF(AND(OR($B182=7,$B182=8),$L182=OFFSET($L182,-1,0)),OFFSET(M182,-1,0),INT($E182*100000)),
"그외없음"))))))</f>
        <v>삭제</v>
      </c>
      <c r="N182" t="str">
        <f ca="1">IF($L182="삭제","삭제",
IF(OR($L182="지정 장비",$L182="캐릭터 상자 일반등급",$L182="캐릭터 상자 영웅등급",$L182="지정 캐릭터",$L182="지정 캐릭터 LBP1",$L182="지정 캐릭터 LBP2",$L182="지정 캐릭터 LBP3",$L182="안 지정 캐릭터 영웅등급"),1,
IF($L182="지정 캐릭터 PP",
  IF(AND(OR($B182=7,$B182=8),$L182=OFFSET($L182,-1,0)),OFFSET(N182,-1,0),
    VLOOKUP($L182,$AM:$AY,MATCH($AU$1,$AM$1:$AY$1,0),0)+INT($E182*(VLOOKUP($L182,$AM:$AY,MATCH($AV$1,$AM$1:$AY$1,0),0)-VLOOKUP($L182,$AM:$AY,MATCH($AU$1,$AM$1:$AY$1,0),0)))),
IF(OR($L182="안 지정 캐릭터 PP 일반등급",$L182="안 지정 캐릭터 PP 영웅등급"),
  IF(AND(OR($B182=7,$B182=8),$L182=OFFSET($L182,-1,0)),OFFSET(N182,-1,0),
    VLOOKUP($L182,$AM:$AY,MATCH($AU$1,$AM$1:$AY$1,0),0)+INT($E182*(VLOOKUP($L182,$AM:$AY,MATCH($AV$1,$AM$1:$AY$1,0),0)-VLOOKUP($L182,$AM:$AY,MATCH($AU$1,$AM$1:$AY$1,0),0)))),
"그외없음"))))</f>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
IF($L182="안 지정 캐릭터 영웅등급",
  IF(AND(OR($B182=7,$B182=8),$L182=OFFSET($L182,-1,0)),OFFSET(P182,-1,0),
    VLOOKUP($L182,$AM:$AZ,MATCH($AY$1,$AM$1:$AZ$1,0),0)+INT($H182*(VLOOKUP($L182,$AM:$AZ,MATCH($AZ$1,$AM$1:$AZ$1,0),0)-VLOOKUP($L182,$AM:$AZ,MATCH($AY$1,$AM$1:$AZ$1,0),0)))),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
    ROUNDDOWN(VLOOKUP($M182,[1]EquipTable!$1:$1048576,MATCH("표준 GO pr Min",[1]EquipTable!$1:$1,0),0)+INT($I182*(VLOOKUP($M182,[1]EquipTable!$1:$1048576,MATCH("표준 GO pr Max",[1]EquipTable!$1:$1,0),0)-VLOOKUP($M182,[1]EquipTable!$1:$1048576,MATCH("표준 GO pr Min",[1]EquipTable!$1:$1,0),0))),-2)),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
IF($L182="안 지정 캐릭터 영웅등급",
  IF(AND(OR($B182=7,$B182=8),$L182=OFFSET($L182,-1,0)),OFFSET(Q182,-1,0),
    VLOOKUP($L182,$AM:$AZ,MATCH($AW$1,$AM$1:$AZ$1,0),0)+INT($I182*(VLOOKUP($L182,$AM:$AZ,MATCH($AX$1,$AM$1:$AZ$1,0),0)-VLOOKUP($L182,$AM:$AZ,MATCH($AW$1,$AM$1:$AZ$1,0),0)))),
IF($L182="지정 캐릭터 PP",
  IF(AND(OR($B182=7,$B182=8),$L182=OFFSET($L182,-1,0)),OFFSET(Q182,-1,0),
    INT($N182*(VLOOKUP($L182,$AM:$AZ,MATCH($AX$1,$AM$1:$AZ$1,0),0)+$I182*(VLOOKUP($L182,$AM:$AZ,MATCH($AY$1,$AM$1:$AZ$1,0),0)-VLOOKUP($L182,$AM:$AZ,MATCH($AX$1,$AM$1:$AZ$1,0),0))))),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23"/>
        <v>0</v>
      </c>
      <c r="Z182" t="str">
        <f ca="1">IF(ISBLANK(AA182),"",
VLOOKUP(AA182,OFFSET(INDIRECT("$A:$B"),0,MATCH(AA$1&amp;"_Verify",INDIRECT("$1:$1"),0)-1),2,0)
)</f>
        <v/>
      </c>
      <c r="AG182" t="str">
        <f>IF(ISBLANK($AA182),"",
IF(AND($B182&gt;=VLOOKUP($AA182,$AM:$AP,3,0),$B182&lt;=VLOOKUP($AA182,$AM:$AP,4,0)),"","슬롯타입이상"))</f>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v>
      </c>
      <c r="AK182" t="str">
        <f ca="1">IF(AI182&lt;&gt;1,"",
"{"""&amp;A$1&amp;""":"&amp;A182
&amp;","""&amp;B$1&amp;""":"&amp;B182
&amp;IF(LEN(Z182)=0,"",","""&amp;Z$1&amp;""":"""&amp;Z182&amp;"""")
&amp;IF(LEN(AB182)=0,"",","""&amp;AB$1&amp;""":"""&amp;AB182&amp;"""")
&amp;IF(LEN(AC182)=0,"",","""&amp;AC$1&amp;""":"&amp;AC182)
&amp;IF(LEN(AD182)=0,"",","""&amp;AD$1&amp;""":"""&amp;AD182&amp;"""")
&amp;IF(LEN(AE182)=0,"",","""&amp;AE$1&amp;""":"&amp;AE182)
&amp;IF(LEN(AF182)=0,"",","""&amp;AF$1&amp;""":"&amp;AF182)&amp;"}")</f>
        <v>{"dy":26,"sl":5}</v>
      </c>
    </row>
    <row r="183" spans="1:37">
      <c r="A183">
        <v>26</v>
      </c>
      <c r="B183">
        <v>6</v>
      </c>
      <c r="C183">
        <f t="shared" si="20"/>
        <v>0</v>
      </c>
      <c r="D183">
        <f t="shared" ca="1" si="22"/>
        <v>0.41733420736014415</v>
      </c>
      <c r="E183">
        <f t="shared" ca="1" si="22"/>
        <v>6.0375973104420111E-2</v>
      </c>
      <c r="F183">
        <f t="shared" ca="1" si="21"/>
        <v>0.24686605917936388</v>
      </c>
      <c r="G183">
        <f t="shared" ca="1" si="21"/>
        <v>0.61729553468690057</v>
      </c>
      <c r="H183">
        <f t="shared" ca="1" si="21"/>
        <v>4.0024470300697668E-2</v>
      </c>
      <c r="I183">
        <f t="shared" ca="1" si="21"/>
        <v>0.56346046688643703</v>
      </c>
      <c r="L183" t="str">
        <f ca="1">IF(LEN(J183)&lt;&gt;0,J183,VLOOKUP(D183+$B183,$BG:$BH,MATCH($BH$1,$BG$1:$BH$1,0),1))</f>
        <v>삭제</v>
      </c>
      <c r="M183" t="str">
        <f ca="1">IF(LEN(K183)&lt;&gt;0,
  IF(LEN($J183)=0,"두 칸 모두 입력",
  IF($J183="지정 장비",K183,INDEX($BR:$BR,MATCH(K183,$BS:$BS,0)))),
IF($L183="삭제","삭제",
IF($L183="지정 장비",VLOOKUP($E183,$BL:$BM,MATCH($BM$1,$BL$1:$BM$1,0),1),
IF(OR($L183="캐릭터 상자 일반등급",$L183="캐릭터 상자 영웅등급"),"삭제",
IF(OR($L183="지정 캐릭터",$L183="지정 캐릭터 PP",$L183="지정 캐릭터 LBP1",$L183="지정 캐릭터 LBP2",$L183="지정 캐릭터 LBP3"),
  IF(AND(OR($B183=7,$B183=8),$L183=OFFSET($L183,-1,0)),OFFSET(M183,-1,0),VLOOKUP($E183,$BQ:$BR,MATCH($BR$1,$BQ$1:$BR$1,0),1)),
IF(OR($L183="안 지정 캐릭터 영웅등급",$L183="안 지정 캐릭터 PP 일반등급",$L183="안 지정 캐릭터 PP 영웅등급"),
  IF(AND(OR($B183=7,$B183=8),$L183=OFFSET($L183,-1,0)),OFFSET(M183,-1,0),INT($E183*100000)),
"그외없음"))))))</f>
        <v>삭제</v>
      </c>
      <c r="N183" t="str">
        <f ca="1">IF($L183="삭제","삭제",
IF(OR($L183="지정 장비",$L183="캐릭터 상자 일반등급",$L183="캐릭터 상자 영웅등급",$L183="지정 캐릭터",$L183="지정 캐릭터 LBP1",$L183="지정 캐릭터 LBP2",$L183="지정 캐릭터 LBP3",$L183="안 지정 캐릭터 영웅등급"),1,
IF($L183="지정 캐릭터 PP",
  IF(AND(OR($B183=7,$B183=8),$L183=OFFSET($L183,-1,0)),OFFSET(N183,-1,0),
    VLOOKUP($L183,$AM:$AY,MATCH($AU$1,$AM$1:$AY$1,0),0)+INT($E183*(VLOOKUP($L183,$AM:$AY,MATCH($AV$1,$AM$1:$AY$1,0),0)-VLOOKUP($L183,$AM:$AY,MATCH($AU$1,$AM$1:$AY$1,0),0)))),
IF(OR($L183="안 지정 캐릭터 PP 일반등급",$L183="안 지정 캐릭터 PP 영웅등급"),
  IF(AND(OR($B183=7,$B183=8),$L183=OFFSET($L183,-1,0)),OFFSET(N183,-1,0),
    VLOOKUP($L183,$AM:$AY,MATCH($AU$1,$AM$1:$AY$1,0),0)+INT($E183*(VLOOKUP($L183,$AM:$AY,MATCH($AV$1,$AM$1:$AY$1,0),0)-VLOOKUP($L183,$AM:$AY,MATCH($AU$1,$AM$1:$AY$1,0),0)))),
"그외없음"))))</f>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
IF($L183="안 지정 캐릭터 영웅등급",
  IF(AND(OR($B183=7,$B183=8),$L183=OFFSET($L183,-1,0)),OFFSET(P183,-1,0),
    VLOOKUP($L183,$AM:$AZ,MATCH($AY$1,$AM$1:$AZ$1,0),0)+INT($H183*(VLOOKUP($L183,$AM:$AZ,MATCH($AZ$1,$AM$1:$AZ$1,0),0)-VLOOKUP($L183,$AM:$AZ,MATCH($AY$1,$AM$1:$AZ$1,0),0)))),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
    ROUNDDOWN(VLOOKUP($M183,[1]EquipTable!$1:$1048576,MATCH("표준 GO pr Min",[1]EquipTable!$1:$1,0),0)+INT($I183*(VLOOKUP($M183,[1]EquipTable!$1:$1048576,MATCH("표준 GO pr Max",[1]EquipTable!$1:$1,0),0)-VLOOKUP($M183,[1]EquipTable!$1:$1048576,MATCH("표준 GO pr Min",[1]EquipTable!$1:$1,0),0))),-2)),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
IF($L183="안 지정 캐릭터 영웅등급",
  IF(AND(OR($B183=7,$B183=8),$L183=OFFSET($L183,-1,0)),OFFSET(Q183,-1,0),
    VLOOKUP($L183,$AM:$AZ,MATCH($AW$1,$AM$1:$AZ$1,0),0)+INT($I183*(VLOOKUP($L183,$AM:$AZ,MATCH($AX$1,$AM$1:$AZ$1,0),0)-VLOOKUP($L183,$AM:$AZ,MATCH($AW$1,$AM$1:$AZ$1,0),0)))),
IF($L183="지정 캐릭터 PP",
  IF(AND(OR($B183=7,$B183=8),$L183=OFFSET($L183,-1,0)),OFFSET(Q183,-1,0),
    INT($N183*(VLOOKUP($L183,$AM:$AZ,MATCH($AX$1,$AM$1:$AZ$1,0),0)+$I183*(VLOOKUP($L183,$AM:$AZ,MATCH($AY$1,$AM$1:$AZ$1,0),0)-VLOOKUP($L183,$AM:$AZ,MATCH($AX$1,$AM$1:$AZ$1,0),0))))),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23"/>
        <v>0</v>
      </c>
      <c r="Z183" t="str">
        <f ca="1">IF(ISBLANK(AA183),"",
VLOOKUP(AA183,OFFSET(INDIRECT("$A:$B"),0,MATCH(AA$1&amp;"_Verify",INDIRECT("$1:$1"),0)-1),2,0)
)</f>
        <v/>
      </c>
      <c r="AG183" t="str">
        <f>IF(ISBLANK($AA183),"",
IF(AND($B183&gt;=VLOOKUP($AA183,$AM:$AP,3,0),$B183&lt;=VLOOKUP($AA183,$AM:$AP,4,0)),"","슬롯타입이상"))</f>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v>
      </c>
      <c r="AK183" t="str">
        <f ca="1">IF(AI183&lt;&gt;1,"",
"{"""&amp;A$1&amp;""":"&amp;A183
&amp;","""&amp;B$1&amp;""":"&amp;B183
&amp;IF(LEN(Z183)=0,"",","""&amp;Z$1&amp;""":"""&amp;Z183&amp;"""")
&amp;IF(LEN(AB183)=0,"",","""&amp;AB$1&amp;""":"""&amp;AB183&amp;"""")
&amp;IF(LEN(AC183)=0,"",","""&amp;AC$1&amp;""":"&amp;AC183)
&amp;IF(LEN(AD183)=0,"",","""&amp;AD$1&amp;""":"""&amp;AD183&amp;"""")
&amp;IF(LEN(AE183)=0,"",","""&amp;AE$1&amp;""":"&amp;AE183)
&amp;IF(LEN(AF183)=0,"",","""&amp;AF$1&amp;""":"&amp;AF183)&amp;"}")</f>
        <v>{"dy":26,"sl":6}</v>
      </c>
    </row>
    <row r="184" spans="1:37">
      <c r="A184">
        <v>27</v>
      </c>
      <c r="B184">
        <v>0</v>
      </c>
      <c r="C184">
        <f t="shared" si="20"/>
        <v>0</v>
      </c>
      <c r="D184">
        <f t="shared" ca="1" si="22"/>
        <v>0.30399090424782138</v>
      </c>
      <c r="E184">
        <f t="shared" ca="1" si="22"/>
        <v>0.62202119467287642</v>
      </c>
      <c r="F184">
        <f t="shared" ca="1" si="21"/>
        <v>0.90060571015701751</v>
      </c>
      <c r="G184">
        <f t="shared" ca="1" si="21"/>
        <v>0.99253227009138478</v>
      </c>
      <c r="H184">
        <f t="shared" ca="1" si="21"/>
        <v>0.78191219613787244</v>
      </c>
      <c r="I184">
        <f t="shared" ca="1" si="21"/>
        <v>0.72742047707867774</v>
      </c>
      <c r="L184" t="str">
        <f ca="1">IF(LEN(J184)&lt;&gt;0,J184,VLOOKUP(D184+$B184,$BG:$BH,MATCH($BH$1,$BG$1:$BH$1,0),1))</f>
        <v>지정 장비</v>
      </c>
      <c r="M184" t="str">
        <f ca="1">IF(LEN(K184)&lt;&gt;0,
  IF(LEN($J184)=0,"두 칸 모두 입력",
  IF($J184="지정 장비",K184,INDEX($BR:$BR,MATCH(K184,$BS:$BS,0)))),
IF($L184="삭제","삭제",
IF($L184="지정 장비",VLOOKUP($E184,$BL:$BM,MATCH($BM$1,$BL$1:$BM$1,0),1),
IF(OR($L184="캐릭터 상자 일반등급",$L184="캐릭터 상자 영웅등급"),"삭제",
IF(OR($L184="지정 캐릭터",$L184="지정 캐릭터 PP",$L184="지정 캐릭터 LBP1",$L184="지정 캐릭터 LBP2",$L184="지정 캐릭터 LBP3"),
  IF(AND(OR($B184=7,$B184=8),$L184=OFFSET($L184,-1,0)),OFFSET(M184,-1,0),VLOOKUP($E184,$BQ:$BR,MATCH($BR$1,$BQ$1:$BR$1,0),1)),
IF(OR($L184="안 지정 캐릭터 영웅등급",$L184="안 지정 캐릭터 PP 일반등급",$L184="안 지정 캐릭터 PP 영웅등급"),
  IF(AND(OR($B184=7,$B184=8),$L184=OFFSET($L184,-1,0)),OFFSET(M184,-1,0),INT($E184*100000)),
"그외없음"))))))</f>
        <v>Equip5201</v>
      </c>
      <c r="N184">
        <f ca="1">IF($L184="삭제","삭제",
IF(OR($L184="지정 장비",$L184="캐릭터 상자 일반등급",$L184="캐릭터 상자 영웅등급",$L184="지정 캐릭터",$L184="지정 캐릭터 LBP1",$L184="지정 캐릭터 LBP2",$L184="지정 캐릭터 LBP3",$L184="안 지정 캐릭터 영웅등급"),1,
IF($L184="지정 캐릭터 PP",
  IF(AND(OR($B184=7,$B184=8),$L184=OFFSET($L184,-1,0)),OFFSET(N184,-1,0),
    VLOOKUP($L184,$AM:$AY,MATCH($AU$1,$AM$1:$AY$1,0),0)+INT($E184*(VLOOKUP($L184,$AM:$AY,MATCH($AV$1,$AM$1:$AY$1,0),0)-VLOOKUP($L184,$AM:$AY,MATCH($AU$1,$AM$1:$AY$1,0),0)))),
IF(OR($L184="안 지정 캐릭터 PP 일반등급",$L184="안 지정 캐릭터 PP 영웅등급"),
  IF(AND(OR($B184=7,$B184=8),$L184=OFFSET($L184,-1,0)),OFFSET(N184,-1,0),
    VLOOKUP($L184,$AM:$AY,MATCH($AU$1,$AM$1:$AY$1,0),0)+INT($E184*(VLOOKUP($L184,$AM:$AY,MATCH($AV$1,$AM$1:$AY$1,0),0)-VLOOKUP($L184,$AM:$AY,MATCH($AU$1,$AM$1:$AY$1,0),0)))),
"그외없음"))))</f>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
IF($L184="안 지정 캐릭터 영웅등급",
  IF(AND(OR($B184=7,$B184=8),$L184=OFFSET($L184,-1,0)),OFFSET(P184,-1,0),
    VLOOKUP($L184,$AM:$AZ,MATCH($AY$1,$AM$1:$AZ$1,0),0)+INT($H184*(VLOOKUP($L184,$AM:$AZ,MATCH($AZ$1,$AM$1:$AZ$1,0),0)-VLOOKUP($L184,$AM:$AZ,MATCH($AY$1,$AM$1:$AZ$1,0),0)))),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
    ROUNDDOWN(VLOOKUP($M184,[1]EquipTable!$1:$1048576,MATCH("표준 GO pr Min",[1]EquipTable!$1:$1,0),0)+INT($I184*(VLOOKUP($M184,[1]EquipTable!$1:$1048576,MATCH("표준 GO pr Max",[1]EquipTable!$1:$1,0),0)-VLOOKUP($M184,[1]EquipTable!$1:$1048576,MATCH("표준 GO pr Min",[1]EquipTable!$1:$1,0),0))),-2)),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
IF($L184="안 지정 캐릭터 영웅등급",
  IF(AND(OR($B184=7,$B184=8),$L184=OFFSET($L184,-1,0)),OFFSET(Q184,-1,0),
    VLOOKUP($L184,$AM:$AZ,MATCH($AW$1,$AM$1:$AZ$1,0),0)+INT($I184*(VLOOKUP($L184,$AM:$AZ,MATCH($AX$1,$AM$1:$AZ$1,0),0)-VLOOKUP($L184,$AM:$AZ,MATCH($AW$1,$AM$1:$AZ$1,0),0)))),
IF($L184="지정 캐릭터 PP",
  IF(AND(OR($B184=7,$B184=8),$L184=OFFSET($L184,-1,0)),OFFSET(Q184,-1,0),
    INT($N184*(VLOOKUP($L184,$AM:$AZ,MATCH($AX$1,$AM$1:$AZ$1,0),0)+$I184*(VLOOKUP($L184,$AM:$AZ,MATCH($AY$1,$AM$1:$AZ$1,0),0)-VLOOKUP($L184,$AM:$AZ,MATCH($AX$1,$AM$1:$AZ$1,0),0))))),
IF(OR($L184="안 지정 캐릭터 PP 일반등급",$L184="안 지정 캐릭터 PP 영웅등급"),
  IF(AND(OR($B184=7,$B184=8),$L184=OFFSET($L184,-1,0)),OFFSET(Q184,-1,0),
    $N184*VLOOKUP($L184,$AM:$AZ,MATCH($AW$1,$AM$1:$AZ$1,0),0)),
"그외없음")))))))</f>
        <v>41200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23"/>
        <v>0</v>
      </c>
      <c r="T184" t="s">
        <v>95</v>
      </c>
      <c r="V184">
        <v>1</v>
      </c>
      <c r="W184" t="s">
        <v>149</v>
      </c>
      <c r="Y184">
        <v>50</v>
      </c>
      <c r="Z184" t="str">
        <f ca="1">IF(ISBLANK(AA184),"",
VLOOKUP(AA184,OFFSET(INDIRECT("$A:$B"),0,MATCH(AA$1&amp;"_Verify",INDIRECT("$1:$1"),0)-1),2,0)
)</f>
        <v>bh</v>
      </c>
      <c r="AA184" t="s">
        <v>95</v>
      </c>
      <c r="AC184">
        <v>1</v>
      </c>
      <c r="AD184" t="s">
        <v>149</v>
      </c>
      <c r="AF184">
        <v>50</v>
      </c>
      <c r="AG184" t="str">
        <f>IF(ISBLANK($AA184),"",
IF(AND($B184&gt;=VLOOKUP($AA184,$AM:$AP,3,0),$B184&lt;=VLOOKUP($AA184,$AM:$AP,4,0)),"","슬롯타입이상"))</f>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
      </c>
      <c r="AI184">
        <v>1</v>
      </c>
      <c r="AJ18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v>
      </c>
      <c r="AK184" t="str">
        <f ca="1">IF(AI184&lt;&gt;1,"",
"{"""&amp;A$1&amp;""":"&amp;A184
&amp;","""&amp;B$1&amp;""":"&amp;B184
&amp;IF(LEN(Z184)=0,"",","""&amp;Z$1&amp;""":"""&amp;Z184&amp;"""")
&amp;IF(LEN(AB184)=0,"",","""&amp;AB$1&amp;""":"""&amp;AB184&amp;"""")
&amp;IF(LEN(AC184)=0,"",","""&amp;AC$1&amp;""":"&amp;AC184)
&amp;IF(LEN(AD184)=0,"",","""&amp;AD$1&amp;""":"""&amp;AD184&amp;"""")
&amp;IF(LEN(AE184)=0,"",","""&amp;AE$1&amp;""":"&amp;AE184)
&amp;IF(LEN(AF184)=0,"",","""&amp;AF$1&amp;""":"&amp;AF184)&amp;"}")</f>
        <v>{"dy":27,"sl":0,"tp":"bh","cn":1,"pt":"DI","pr":50}</v>
      </c>
    </row>
    <row r="185" spans="1:37">
      <c r="A185">
        <v>27</v>
      </c>
      <c r="B185">
        <v>1</v>
      </c>
      <c r="C185">
        <f t="shared" si="20"/>
        <v>0</v>
      </c>
      <c r="D185">
        <f t="shared" ca="1" si="22"/>
        <v>0.96668644765930645</v>
      </c>
      <c r="E185">
        <f t="shared" ca="1" si="22"/>
        <v>0.66115443761335468</v>
      </c>
      <c r="F185">
        <f t="shared" ca="1" si="21"/>
        <v>0.19085229871582798</v>
      </c>
      <c r="G185">
        <f t="shared" ca="1" si="21"/>
        <v>0.58509765941971803</v>
      </c>
      <c r="H185">
        <f t="shared" ca="1" si="21"/>
        <v>0.47553216903604556</v>
      </c>
      <c r="I185">
        <f t="shared" ca="1" si="21"/>
        <v>0.10510835778168026</v>
      </c>
      <c r="L185" t="str">
        <f ca="1">IF(LEN(J185)&lt;&gt;0,J185,VLOOKUP(D185+$B185,$BG:$BH,MATCH($BH$1,$BG$1:$BH$1,0),1))</f>
        <v>지정 장비</v>
      </c>
      <c r="M185" t="str">
        <f ca="1">IF(LEN(K185)&lt;&gt;0,
  IF(LEN($J185)=0,"두 칸 모두 입력",
  IF($J185="지정 장비",K185,INDEX($BR:$BR,MATCH(K185,$BS:$BS,0)))),
IF($L185="삭제","삭제",
IF($L185="지정 장비",VLOOKUP($E185,$BL:$BM,MATCH($BM$1,$BL$1:$BM$1,0),1),
IF(OR($L185="캐릭터 상자 일반등급",$L185="캐릭터 상자 영웅등급"),"삭제",
IF(OR($L185="지정 캐릭터",$L185="지정 캐릭터 PP",$L185="지정 캐릭터 LBP1",$L185="지정 캐릭터 LBP2",$L185="지정 캐릭터 LBP3"),
  IF(AND(OR($B185=7,$B185=8),$L185=OFFSET($L185,-1,0)),OFFSET(M185,-1,0),VLOOKUP($E185,$BQ:$BR,MATCH($BR$1,$BQ$1:$BR$1,0),1)),
IF(OR($L185="안 지정 캐릭터 영웅등급",$L185="안 지정 캐릭터 PP 일반등급",$L185="안 지정 캐릭터 PP 영웅등급"),
  IF(AND(OR($B185=7,$B185=8),$L185=OFFSET($L185,-1,0)),OFFSET(M185,-1,0),INT($E185*100000)),
"그외없음"))))))</f>
        <v>Equip5302</v>
      </c>
      <c r="N185">
        <f ca="1">IF($L185="삭제","삭제",
IF(OR($L185="지정 장비",$L185="캐릭터 상자 일반등급",$L185="캐릭터 상자 영웅등급",$L185="지정 캐릭터",$L185="지정 캐릭터 LBP1",$L185="지정 캐릭터 LBP2",$L185="지정 캐릭터 LBP3",$L185="안 지정 캐릭터 영웅등급"),1,
IF($L185="지정 캐릭터 PP",
  IF(AND(OR($B185=7,$B185=8),$L185=OFFSET($L185,-1,0)),OFFSET(N185,-1,0),
    VLOOKUP($L185,$AM:$AY,MATCH($AU$1,$AM$1:$AY$1,0),0)+INT($E185*(VLOOKUP($L185,$AM:$AY,MATCH($AV$1,$AM$1:$AY$1,0),0)-VLOOKUP($L185,$AM:$AY,MATCH($AU$1,$AM$1:$AY$1,0),0)))),
IF(OR($L185="안 지정 캐릭터 PP 일반등급",$L185="안 지정 캐릭터 PP 영웅등급"),
  IF(AND(OR($B185=7,$B185=8),$L185=OFFSET($L185,-1,0)),OFFSET(N185,-1,0),
    VLOOKUP($L185,$AM:$AY,MATCH($AU$1,$AM$1:$AY$1,0),0)+INT($E185*(VLOOKUP($L185,$AM:$AY,MATCH($AV$1,$AM$1:$AY$1,0),0)-VLOOKUP($L185,$AM:$AY,MATCH($AU$1,$AM$1:$AY$1,0),0)))),
"그외없음"))))</f>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
IF($L185="안 지정 캐릭터 영웅등급",
  IF(AND(OR($B185=7,$B185=8),$L185=OFFSET($L185,-1,0)),OFFSET(P185,-1,0),
    VLOOKUP($L185,$AM:$AZ,MATCH($AY$1,$AM$1:$AZ$1,0),0)+INT($H185*(VLOOKUP($L185,$AM:$AZ,MATCH($AZ$1,$AM$1:$AZ$1,0),0)-VLOOKUP($L185,$AM:$AZ,MATCH($AY$1,$AM$1:$AZ$1,0),0)))),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
    ROUNDDOWN(VLOOKUP($M185,[1]EquipTable!$1:$1048576,MATCH("표준 GO pr Min",[1]EquipTable!$1:$1,0),0)+INT($I185*(VLOOKUP($M185,[1]EquipTable!$1:$1048576,MATCH("표준 GO pr Max",[1]EquipTable!$1:$1,0),0)-VLOOKUP($M185,[1]EquipTable!$1:$1048576,MATCH("표준 GO pr Min",[1]EquipTable!$1:$1,0),0))),-2)),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
IF($L185="안 지정 캐릭터 영웅등급",
  IF(AND(OR($B185=7,$B185=8),$L185=OFFSET($L185,-1,0)),OFFSET(Q185,-1,0),
    VLOOKUP($L185,$AM:$AZ,MATCH($AW$1,$AM$1:$AZ$1,0),0)+INT($I185*(VLOOKUP($L185,$AM:$AZ,MATCH($AX$1,$AM$1:$AZ$1,0),0)-VLOOKUP($L185,$AM:$AZ,MATCH($AW$1,$AM$1:$AZ$1,0),0)))),
IF($L185="지정 캐릭터 PP",
  IF(AND(OR($B185=7,$B185=8),$L185=OFFSET($L185,-1,0)),OFFSET(Q185,-1,0),
    INT($N185*(VLOOKUP($L185,$AM:$AZ,MATCH($AX$1,$AM$1:$AZ$1,0),0)+$I185*(VLOOKUP($L185,$AM:$AZ,MATCH($AY$1,$AM$1:$AZ$1,0),0)-VLOOKUP($L185,$AM:$AZ,MATCH($AX$1,$AM$1:$AZ$1,0),0))))),
IF(OR($L185="안 지정 캐릭터 PP 일반등급",$L185="안 지정 캐릭터 PP 영웅등급"),
  IF(AND(OR($B185=7,$B185=8),$L185=OFFSET($L185,-1,0)),OFFSET(Q185,-1,0),
    $N185*VLOOKUP($L185,$AM:$AZ,MATCH($AW$1,$AM$1:$AZ$1,0),0)),
"그외없음")))))))</f>
        <v>18</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23"/>
        <v>0</v>
      </c>
      <c r="T185" t="s">
        <v>93</v>
      </c>
      <c r="U185" t="s">
        <v>203</v>
      </c>
      <c r="V185">
        <v>1</v>
      </c>
      <c r="W185" t="s">
        <v>145</v>
      </c>
      <c r="Y185">
        <v>12200</v>
      </c>
      <c r="Z185" t="str">
        <f ca="1">IF(ISBLANK(AA185),"",
VLOOKUP(AA185,OFFSET(INDIRECT("$A:$B"),0,MATCH(AA$1&amp;"_Verify",INDIRECT("$1:$1"),0)-1),2,0)
)</f>
        <v>fe</v>
      </c>
      <c r="AA185" t="s">
        <v>93</v>
      </c>
      <c r="AB185" t="s">
        <v>203</v>
      </c>
      <c r="AC185">
        <v>1</v>
      </c>
      <c r="AD185" t="s">
        <v>145</v>
      </c>
      <c r="AF185">
        <v>12200</v>
      </c>
      <c r="AG185" t="str">
        <f>IF(ISBLANK($AA185),"",
IF(AND($B185&gt;=VLOOKUP($AA185,$AM:$AP,3,0),$B185&lt;=VLOOKUP($AA185,$AM:$AP,4,0)),"","슬롯타입이상"))</f>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휘어진 단검</v>
      </c>
      <c r="AI185">
        <v>1</v>
      </c>
      <c r="AJ185"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v>
      </c>
      <c r="AK185" t="str">
        <f ca="1">IF(AI185&lt;&gt;1,"",
"{"""&amp;A$1&amp;""":"&amp;A185
&amp;","""&amp;B$1&amp;""":"&amp;B185
&amp;IF(LEN(Z185)=0,"",","""&amp;Z$1&amp;""":"""&amp;Z185&amp;"""")
&amp;IF(LEN(AB185)=0,"",","""&amp;AB$1&amp;""":"""&amp;AB185&amp;"""")
&amp;IF(LEN(AC185)=0,"",","""&amp;AC$1&amp;""":"&amp;AC185)
&amp;IF(LEN(AD185)=0,"",","""&amp;AD$1&amp;""":"""&amp;AD185&amp;"""")
&amp;IF(LEN(AE185)=0,"",","""&amp;AE$1&amp;""":"&amp;AE185)
&amp;IF(LEN(AF185)=0,"",","""&amp;AF$1&amp;""":"&amp;AF185)&amp;"}")</f>
        <v>{"dy":27,"sl":1,"tp":"fe","vl":"Equip1101","cn":1,"pt":"GO","pr":12200}</v>
      </c>
    </row>
    <row r="186" spans="1:37">
      <c r="A186">
        <v>27</v>
      </c>
      <c r="B186">
        <v>2</v>
      </c>
      <c r="C186">
        <f t="shared" si="20"/>
        <v>0</v>
      </c>
      <c r="D186">
        <f t="shared" ca="1" si="22"/>
        <v>0.24204700550086866</v>
      </c>
      <c r="E186">
        <f t="shared" ca="1" si="22"/>
        <v>0.48000361743664477</v>
      </c>
      <c r="F186">
        <f t="shared" ca="1" si="21"/>
        <v>6.9081128850178697E-2</v>
      </c>
      <c r="G186">
        <f t="shared" ca="1" si="21"/>
        <v>0.43664751625095699</v>
      </c>
      <c r="H186">
        <f t="shared" ca="1" si="21"/>
        <v>0.91686615000694172</v>
      </c>
      <c r="I186">
        <f t="shared" ca="1" si="21"/>
        <v>0.36828673108493393</v>
      </c>
      <c r="L186" t="str">
        <f ca="1">IF(LEN(J186)&lt;&gt;0,J186,VLOOKUP(D186+$B186,$BG:$BH,MATCH($BH$1,$BG$1:$BH$1,0),1))</f>
        <v>안 지정 캐릭터 PP 영웅등급</v>
      </c>
      <c r="M186">
        <f ca="1">IF(LEN(K186)&lt;&gt;0,
  IF(LEN($J186)=0,"두 칸 모두 입력",
  IF($J186="지정 장비",K186,INDEX($BR:$BR,MATCH(K186,$BS:$BS,0)))),
IF($L186="삭제","삭제",
IF($L186="지정 장비",VLOOKUP($E186,$BL:$BM,MATCH($BM$1,$BL$1:$BM$1,0),1),
IF(OR($L186="캐릭터 상자 일반등급",$L186="캐릭터 상자 영웅등급"),"삭제",
IF(OR($L186="지정 캐릭터",$L186="지정 캐릭터 PP",$L186="지정 캐릭터 LBP1",$L186="지정 캐릭터 LBP2",$L186="지정 캐릭터 LBP3"),
  IF(AND(OR($B186=7,$B186=8),$L186=OFFSET($L186,-1,0)),OFFSET(M186,-1,0),VLOOKUP($E186,$BQ:$BR,MATCH($BR$1,$BQ$1:$BR$1,0),1)),
IF(OR($L186="안 지정 캐릭터 영웅등급",$L186="안 지정 캐릭터 PP 일반등급",$L186="안 지정 캐릭터 PP 영웅등급"),
  IF(AND(OR($B186=7,$B186=8),$L186=OFFSET($L186,-1,0)),OFFSET(M186,-1,0),INT($E186*100000)),
"그외없음"))))))</f>
        <v>48000</v>
      </c>
      <c r="N186">
        <f ca="1">IF($L186="삭제","삭제",
IF(OR($L186="지정 장비",$L186="캐릭터 상자 일반등급",$L186="캐릭터 상자 영웅등급",$L186="지정 캐릭터",$L186="지정 캐릭터 LBP1",$L186="지정 캐릭터 LBP2",$L186="지정 캐릭터 LBP3",$L186="안 지정 캐릭터 영웅등급"),1,
IF($L186="지정 캐릭터 PP",
  IF(AND(OR($B186=7,$B186=8),$L186=OFFSET($L186,-1,0)),OFFSET(N186,-1,0),
    VLOOKUP($L186,$AM:$AY,MATCH($AU$1,$AM$1:$AY$1,0),0)+INT($E186*(VLOOKUP($L186,$AM:$AY,MATCH($AV$1,$AM$1:$AY$1,0),0)-VLOOKUP($L186,$AM:$AY,MATCH($AU$1,$AM$1:$AY$1,0),0)))),
IF(OR($L186="안 지정 캐릭터 PP 일반등급",$L186="안 지정 캐릭터 PP 영웅등급"),
  IF(AND(OR($B186=7,$B186=8),$L186=OFFSET($L186,-1,0)),OFFSET(N186,-1,0),
    VLOOKUP($L186,$AM:$AY,MATCH($AU$1,$AM$1:$AY$1,0),0)+INT($E186*(VLOOKUP($L186,$AM:$AY,MATCH($AV$1,$AM$1:$AY$1,0),0)-VLOOKUP($L186,$AM:$AY,MATCH($AU$1,$AM$1:$AY$1,0),0)))),
"그외없음"))))</f>
        <v>19</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
IF($L186="안 지정 캐릭터 영웅등급",
  IF(AND(OR($B186=7,$B186=8),$L186=OFFSET($L186,-1,0)),OFFSET(P186,-1,0),
    VLOOKUP($L186,$AM:$AZ,MATCH($AY$1,$AM$1:$AZ$1,0),0)+INT($H186*(VLOOKUP($L186,$AM:$AZ,MATCH($AZ$1,$AM$1:$AZ$1,0),0)-VLOOKUP($L186,$AM:$AZ,MATCH($AY$1,$AM$1:$AZ$1,0),0)))),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
    ROUNDDOWN(VLOOKUP($M186,[1]EquipTable!$1:$1048576,MATCH("표준 GO pr Min",[1]EquipTable!$1:$1,0),0)+INT($I186*(VLOOKUP($M186,[1]EquipTable!$1:$1048576,MATCH("표준 GO pr Max",[1]EquipTable!$1:$1,0),0)-VLOOKUP($M186,[1]EquipTable!$1:$1048576,MATCH("표준 GO pr Min",[1]EquipTable!$1:$1,0),0))),-2)),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
IF($L186="안 지정 캐릭터 영웅등급",
  IF(AND(OR($B186=7,$B186=8),$L186=OFFSET($L186,-1,0)),OFFSET(Q186,-1,0),
    VLOOKUP($L186,$AM:$AZ,MATCH($AW$1,$AM$1:$AZ$1,0),0)+INT($I186*(VLOOKUP($L186,$AM:$AZ,MATCH($AX$1,$AM$1:$AZ$1,0),0)-VLOOKUP($L186,$AM:$AZ,MATCH($AW$1,$AM$1:$AZ$1,0),0)))),
IF($L186="지정 캐릭터 PP",
  IF(AND(OR($B186=7,$B186=8),$L186=OFFSET($L186,-1,0)),OFFSET(Q186,-1,0),
    INT($N186*(VLOOKUP($L186,$AM:$AZ,MATCH($AX$1,$AM$1:$AZ$1,0),0)+$I186*(VLOOKUP($L186,$AM:$AZ,MATCH($AY$1,$AM$1:$AZ$1,0),0)-VLOOKUP($L186,$AM:$AZ,MATCH($AX$1,$AM$1:$AZ$1,0),0))))),
IF(OR($L186="안 지정 캐릭터 PP 일반등급",$L186="안 지정 캐릭터 PP 영웅등급"),
  IF(AND(OR($B186=7,$B186=8),$L186=OFFSET($L186,-1,0)),OFFSET(Q186,-1,0),
    $N186*VLOOKUP($L186,$AM:$AZ,MATCH($AW$1,$AM$1:$AZ$1,0),0)),
"그외없음")))))))</f>
        <v>1900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23"/>
        <v>0</v>
      </c>
      <c r="T186" t="s">
        <v>102</v>
      </c>
      <c r="U186">
        <v>73506</v>
      </c>
      <c r="V186">
        <v>22</v>
      </c>
      <c r="W186" t="s">
        <v>145</v>
      </c>
      <c r="Y186">
        <v>2200</v>
      </c>
      <c r="Z186" t="str">
        <f ca="1">IF(ISBLANK(AA186),"",
VLOOKUP(AA186,OFFSET(INDIRECT("$A:$B"),0,MATCH(AA$1&amp;"_Verify",INDIRECT("$1:$1"),0)-1),2,0)
)</f>
        <v>uph</v>
      </c>
      <c r="AA186" t="s">
        <v>102</v>
      </c>
      <c r="AB186">
        <v>73506</v>
      </c>
      <c r="AC186">
        <v>22</v>
      </c>
      <c r="AD186" t="s">
        <v>145</v>
      </c>
      <c r="AF186">
        <v>2200</v>
      </c>
      <c r="AG186" t="str">
        <f>IF(ISBLANK($AA186),"",
IF(AND($B186&gt;=VLOOKUP($AA186,$AM:$AP,3,0),$B186&lt;=VLOOKUP($AA186,$AM:$AP,4,0)),"","슬롯타입이상"))</f>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v>
      </c>
      <c r="AK186" t="str">
        <f ca="1">IF(AI186&lt;&gt;1,"",
"{"""&amp;A$1&amp;""":"&amp;A186
&amp;","""&amp;B$1&amp;""":"&amp;B186
&amp;IF(LEN(Z186)=0,"",","""&amp;Z$1&amp;""":"""&amp;Z186&amp;"""")
&amp;IF(LEN(AB186)=0,"",","""&amp;AB$1&amp;""":"""&amp;AB186&amp;"""")
&amp;IF(LEN(AC186)=0,"",","""&amp;AC$1&amp;""":"&amp;AC186)
&amp;IF(LEN(AD186)=0,"",","""&amp;AD$1&amp;""":"""&amp;AD186&amp;"""")
&amp;IF(LEN(AE186)=0,"",","""&amp;AE$1&amp;""":"&amp;AE186)
&amp;IF(LEN(AF186)=0,"",","""&amp;AF$1&amp;""":"&amp;AF186)&amp;"}")</f>
        <v>{"dy":27,"sl":2,"tp":"uph","vl":"73506","cn":22,"pt":"GO","pr":2200}</v>
      </c>
    </row>
    <row r="187" spans="1:37">
      <c r="A187">
        <v>27</v>
      </c>
      <c r="B187">
        <v>3</v>
      </c>
      <c r="C187">
        <f t="shared" si="20"/>
        <v>0</v>
      </c>
      <c r="D187">
        <f t="shared" ca="1" si="22"/>
        <v>7.9729313312592032E-3</v>
      </c>
      <c r="E187">
        <f t="shared" ca="1" si="22"/>
        <v>0.175186006004317</v>
      </c>
      <c r="F187">
        <f t="shared" ca="1" si="21"/>
        <v>0.75149849880774588</v>
      </c>
      <c r="G187">
        <f t="shared" ca="1" si="21"/>
        <v>0.3622806708663644</v>
      </c>
      <c r="H187">
        <f t="shared" ca="1" si="21"/>
        <v>0.35149177579171198</v>
      </c>
      <c r="I187">
        <f t="shared" ca="1" si="21"/>
        <v>0.80783481188917328</v>
      </c>
      <c r="L187" t="str">
        <f ca="1">IF(LEN(J187)&lt;&gt;0,J187,VLOOKUP(D187+$B187,$BG:$BH,MATCH($BH$1,$BG$1:$BH$1,0),1))</f>
        <v>안 지정 캐릭터 PP 영웅등급</v>
      </c>
      <c r="M187">
        <f ca="1">IF(LEN(K187)&lt;&gt;0,
  IF(LEN($J187)=0,"두 칸 모두 입력",
  IF($J187="지정 장비",K187,INDEX($BR:$BR,MATCH(K187,$BS:$BS,0)))),
IF($L187="삭제","삭제",
IF($L187="지정 장비",VLOOKUP($E187,$BL:$BM,MATCH($BM$1,$BL$1:$BM$1,0),1),
IF(OR($L187="캐릭터 상자 일반등급",$L187="캐릭터 상자 영웅등급"),"삭제",
IF(OR($L187="지정 캐릭터",$L187="지정 캐릭터 PP",$L187="지정 캐릭터 LBP1",$L187="지정 캐릭터 LBP2",$L187="지정 캐릭터 LBP3"),
  IF(AND(OR($B187=7,$B187=8),$L187=OFFSET($L187,-1,0)),OFFSET(M187,-1,0),VLOOKUP($E187,$BQ:$BR,MATCH($BR$1,$BQ$1:$BR$1,0),1)),
IF(OR($L187="안 지정 캐릭터 영웅등급",$L187="안 지정 캐릭터 PP 일반등급",$L187="안 지정 캐릭터 PP 영웅등급"),
  IF(AND(OR($B187=7,$B187=8),$L187=OFFSET($L187,-1,0)),OFFSET(M187,-1,0),INT($E187*100000)),
"그외없음"))))))</f>
        <v>17518</v>
      </c>
      <c r="N187">
        <f ca="1">IF($L187="삭제","삭제",
IF(OR($L187="지정 장비",$L187="캐릭터 상자 일반등급",$L187="캐릭터 상자 영웅등급",$L187="지정 캐릭터",$L187="지정 캐릭터 LBP1",$L187="지정 캐릭터 LBP2",$L187="지정 캐릭터 LBP3",$L187="안 지정 캐릭터 영웅등급"),1,
IF($L187="지정 캐릭터 PP",
  IF(AND(OR($B187=7,$B187=8),$L187=OFFSET($L187,-1,0)),OFFSET(N187,-1,0),
    VLOOKUP($L187,$AM:$AY,MATCH($AU$1,$AM$1:$AY$1,0),0)+INT($E187*(VLOOKUP($L187,$AM:$AY,MATCH($AV$1,$AM$1:$AY$1,0),0)-VLOOKUP($L187,$AM:$AY,MATCH($AU$1,$AM$1:$AY$1,0),0)))),
IF(OR($L187="안 지정 캐릭터 PP 일반등급",$L187="안 지정 캐릭터 PP 영웅등급"),
  IF(AND(OR($B187=7,$B187=8),$L187=OFFSET($L187,-1,0)),OFFSET(N187,-1,0),
    VLOOKUP($L187,$AM:$AY,MATCH($AU$1,$AM$1:$AY$1,0),0)+INT($E187*(VLOOKUP($L187,$AM:$AY,MATCH($AV$1,$AM$1:$AY$1,0),0)-VLOOKUP($L187,$AM:$AY,MATCH($AU$1,$AM$1:$AY$1,0),0)))),
"그외없음"))))</f>
        <v>16</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
IF($L187="안 지정 캐릭터 영웅등급",
  IF(AND(OR($B187=7,$B187=8),$L187=OFFSET($L187,-1,0)),OFFSET(P187,-1,0),
    VLOOKUP($L187,$AM:$AZ,MATCH($AY$1,$AM$1:$AZ$1,0),0)+INT($H187*(VLOOKUP($L187,$AM:$AZ,MATCH($AZ$1,$AM$1:$AZ$1,0),0)-VLOOKUP($L187,$AM:$AZ,MATCH($AY$1,$AM$1:$AZ$1,0),0)))),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
    ROUNDDOWN(VLOOKUP($M187,[1]EquipTable!$1:$1048576,MATCH("표준 GO pr Min",[1]EquipTable!$1:$1,0),0)+INT($I187*(VLOOKUP($M187,[1]EquipTable!$1:$1048576,MATCH("표준 GO pr Max",[1]EquipTable!$1:$1,0),0)-VLOOKUP($M187,[1]EquipTable!$1:$1048576,MATCH("표준 GO pr Min",[1]EquipTable!$1:$1,0),0))),-2)),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
IF($L187="안 지정 캐릭터 영웅등급",
  IF(AND(OR($B187=7,$B187=8),$L187=OFFSET($L187,-1,0)),OFFSET(Q187,-1,0),
    VLOOKUP($L187,$AM:$AZ,MATCH($AW$1,$AM$1:$AZ$1,0),0)+INT($I187*(VLOOKUP($L187,$AM:$AZ,MATCH($AX$1,$AM$1:$AZ$1,0),0)-VLOOKUP($L187,$AM:$AZ,MATCH($AW$1,$AM$1:$AZ$1,0),0)))),
IF($L187="지정 캐릭터 PP",
  IF(AND(OR($B187=7,$B187=8),$L187=OFFSET($L187,-1,0)),OFFSET(Q187,-1,0),
    INT($N187*(VLOOKUP($L187,$AM:$AZ,MATCH($AX$1,$AM$1:$AZ$1,0),0)+$I187*(VLOOKUP($L187,$AM:$AZ,MATCH($AY$1,$AM$1:$AZ$1,0),0)-VLOOKUP($L187,$AM:$AZ,MATCH($AX$1,$AM$1:$AZ$1,0),0))))),
IF(OR($L187="안 지정 캐릭터 PP 일반등급",$L187="안 지정 캐릭터 PP 영웅등급"),
  IF(AND(OR($B187=7,$B187=8),$L187=OFFSET($L187,-1,0)),OFFSET(Q187,-1,0),
    $N187*VLOOKUP($L187,$AM:$AZ,MATCH($AW$1,$AM$1:$AZ$1,0),0)),
"그외없음")))))))</f>
        <v>1600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23"/>
        <v>0</v>
      </c>
      <c r="T187" t="s">
        <v>102</v>
      </c>
      <c r="U187">
        <v>29889</v>
      </c>
      <c r="V187">
        <v>17</v>
      </c>
      <c r="W187" t="s">
        <v>145</v>
      </c>
      <c r="Y187">
        <v>1700</v>
      </c>
      <c r="Z187" t="str">
        <f ca="1">IF(ISBLANK(AA187),"",
VLOOKUP(AA187,OFFSET(INDIRECT("$A:$B"),0,MATCH(AA$1&amp;"_Verify",INDIRECT("$1:$1"),0)-1),2,0)
)</f>
        <v>uph</v>
      </c>
      <c r="AA187" t="s">
        <v>102</v>
      </c>
      <c r="AB187">
        <v>29889</v>
      </c>
      <c r="AC187">
        <v>17</v>
      </c>
      <c r="AD187" t="s">
        <v>145</v>
      </c>
      <c r="AF187">
        <v>1700</v>
      </c>
      <c r="AG187" t="str">
        <f>IF(ISBLANK($AA187),"",
IF(AND($B187&gt;=VLOOKUP($AA187,$AM:$AP,3,0),$B187&lt;=VLOOKUP($AA187,$AM:$AP,4,0)),"","슬롯타입이상"))</f>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v>
      </c>
      <c r="AK187" t="str">
        <f ca="1">IF(AI187&lt;&gt;1,"",
"{"""&amp;A$1&amp;""":"&amp;A187
&amp;","""&amp;B$1&amp;""":"&amp;B187
&amp;IF(LEN(Z187)=0,"",","""&amp;Z$1&amp;""":"""&amp;Z187&amp;"""")
&amp;IF(LEN(AB187)=0,"",","""&amp;AB$1&amp;""":"""&amp;AB187&amp;"""")
&amp;IF(LEN(AC187)=0,"",","""&amp;AC$1&amp;""":"&amp;AC187)
&amp;IF(LEN(AD187)=0,"",","""&amp;AD$1&amp;""":"""&amp;AD187&amp;"""")
&amp;IF(LEN(AE187)=0,"",","""&amp;AE$1&amp;""":"&amp;AE187)
&amp;IF(LEN(AF187)=0,"",","""&amp;AF$1&amp;""":"&amp;AF187)&amp;"}")</f>
        <v>{"dy":27,"sl":3,"tp":"uph","vl":"29889","cn":17,"pt":"GO","pr":1700}</v>
      </c>
    </row>
    <row r="188" spans="1:37">
      <c r="A188">
        <v>27</v>
      </c>
      <c r="B188">
        <v>4</v>
      </c>
      <c r="C188">
        <f t="shared" si="20"/>
        <v>0</v>
      </c>
      <c r="D188">
        <f t="shared" ca="1" si="22"/>
        <v>0.83455102911148649</v>
      </c>
      <c r="E188">
        <f t="shared" ca="1" si="22"/>
        <v>0.35763980606926293</v>
      </c>
      <c r="F188">
        <f t="shared" ca="1" si="21"/>
        <v>0.48423361385600461</v>
      </c>
      <c r="G188">
        <f t="shared" ca="1" si="21"/>
        <v>6.3731124571292153E-2</v>
      </c>
      <c r="H188">
        <f t="shared" ca="1" si="21"/>
        <v>0.19865326503376046</v>
      </c>
      <c r="I188">
        <f t="shared" ca="1" si="21"/>
        <v>0.60992494430993738</v>
      </c>
      <c r="L188" t="str">
        <f ca="1">IF(LEN(J188)&lt;&gt;0,J188,VLOOKUP(D188+$B188,$BG:$BH,MATCH($BH$1,$BG$1:$BH$1,0),1))</f>
        <v>안 지정 캐릭터 PP 일반등급</v>
      </c>
      <c r="M188">
        <f ca="1">IF(LEN(K188)&lt;&gt;0,
  IF(LEN($J188)=0,"두 칸 모두 입력",
  IF($J188="지정 장비",K188,INDEX($BR:$BR,MATCH(K188,$BS:$BS,0)))),
IF($L188="삭제","삭제",
IF($L188="지정 장비",VLOOKUP($E188,$BL:$BM,MATCH($BM$1,$BL$1:$BM$1,0),1),
IF(OR($L188="캐릭터 상자 일반등급",$L188="캐릭터 상자 영웅등급"),"삭제",
IF(OR($L188="지정 캐릭터",$L188="지정 캐릭터 PP",$L188="지정 캐릭터 LBP1",$L188="지정 캐릭터 LBP2",$L188="지정 캐릭터 LBP3"),
  IF(AND(OR($B188=7,$B188=8),$L188=OFFSET($L188,-1,0)),OFFSET(M188,-1,0),VLOOKUP($E188,$BQ:$BR,MATCH($BR$1,$BQ$1:$BR$1,0),1)),
IF(OR($L188="안 지정 캐릭터 영웅등급",$L188="안 지정 캐릭터 PP 일반등급",$L188="안 지정 캐릭터 PP 영웅등급"),
  IF(AND(OR($B188=7,$B188=8),$L188=OFFSET($L188,-1,0)),OFFSET(M188,-1,0),INT($E188*100000)),
"그외없음"))))))</f>
        <v>35763</v>
      </c>
      <c r="N188">
        <f ca="1">IF($L188="삭제","삭제",
IF(OR($L188="지정 장비",$L188="캐릭터 상자 일반등급",$L188="캐릭터 상자 영웅등급",$L188="지정 캐릭터",$L188="지정 캐릭터 LBP1",$L188="지정 캐릭터 LBP2",$L188="지정 캐릭터 LBP3",$L188="안 지정 캐릭터 영웅등급"),1,
IF($L188="지정 캐릭터 PP",
  IF(AND(OR($B188=7,$B188=8),$L188=OFFSET($L188,-1,0)),OFFSET(N188,-1,0),
    VLOOKUP($L188,$AM:$AY,MATCH($AU$1,$AM$1:$AY$1,0),0)+INT($E188*(VLOOKUP($L188,$AM:$AY,MATCH($AV$1,$AM$1:$AY$1,0),0)-VLOOKUP($L188,$AM:$AY,MATCH($AU$1,$AM$1:$AY$1,0),0)))),
IF(OR($L188="안 지정 캐릭터 PP 일반등급",$L188="안 지정 캐릭터 PP 영웅등급"),
  IF(AND(OR($B188=7,$B188=8),$L188=OFFSET($L188,-1,0)),OFFSET(N188,-1,0),
    VLOOKUP($L188,$AM:$AY,MATCH($AU$1,$AM$1:$AY$1,0),0)+INT($E188*(VLOOKUP($L188,$AM:$AY,MATCH($AV$1,$AM$1:$AY$1,0),0)-VLOOKUP($L188,$AM:$AY,MATCH($AU$1,$AM$1:$AY$1,0),0)))),
"그외없음"))))</f>
        <v>18</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
IF($L188="안 지정 캐릭터 영웅등급",
  IF(AND(OR($B188=7,$B188=8),$L188=OFFSET($L188,-1,0)),OFFSET(P188,-1,0),
    VLOOKUP($L188,$AM:$AZ,MATCH($AY$1,$AM$1:$AZ$1,0),0)+INT($H188*(VLOOKUP($L188,$AM:$AZ,MATCH($AZ$1,$AM$1:$AZ$1,0),0)-VLOOKUP($L188,$AM:$AZ,MATCH($AY$1,$AM$1:$AZ$1,0),0)))),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
    ROUNDDOWN(VLOOKUP($M188,[1]EquipTable!$1:$1048576,MATCH("표준 GO pr Min",[1]EquipTable!$1:$1,0),0)+INT($I188*(VLOOKUP($M188,[1]EquipTable!$1:$1048576,MATCH("표준 GO pr Max",[1]EquipTable!$1:$1,0),0)-VLOOKUP($M188,[1]EquipTable!$1:$1048576,MATCH("표준 GO pr Min",[1]EquipTable!$1:$1,0),0))),-2)),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
IF($L188="안 지정 캐릭터 영웅등급",
  IF(AND(OR($B188=7,$B188=8),$L188=OFFSET($L188,-1,0)),OFFSET(Q188,-1,0),
    VLOOKUP($L188,$AM:$AZ,MATCH($AW$1,$AM$1:$AZ$1,0),0)+INT($I188*(VLOOKUP($L188,$AM:$AZ,MATCH($AX$1,$AM$1:$AZ$1,0),0)-VLOOKUP($L188,$AM:$AZ,MATCH($AW$1,$AM$1:$AZ$1,0),0)))),
IF($L188="지정 캐릭터 PP",
  IF(AND(OR($B188=7,$B188=8),$L188=OFFSET($L188,-1,0)),OFFSET(Q188,-1,0),
    INT($N188*(VLOOKUP($L188,$AM:$AZ,MATCH($AX$1,$AM$1:$AZ$1,0),0)+$I188*(VLOOKUP($L188,$AM:$AZ,MATCH($AY$1,$AM$1:$AZ$1,0),0)-VLOOKUP($L188,$AM:$AZ,MATCH($AX$1,$AM$1:$AZ$1,0),0))))),
IF(OR($L188="안 지정 캐릭터 PP 일반등급",$L188="안 지정 캐릭터 PP 영웅등급"),
  IF(AND(OR($B188=7,$B188=8),$L188=OFFSET($L188,-1,0)),OFFSET(Q188,-1,0),
    $N188*VLOOKUP($L188,$AM:$AZ,MATCH($AW$1,$AM$1:$AZ$1,0),0)),
"그외없음")))))))</f>
        <v>1800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23"/>
        <v>0</v>
      </c>
      <c r="T188" t="s">
        <v>103</v>
      </c>
      <c r="U188">
        <v>74265</v>
      </c>
      <c r="V188">
        <v>22</v>
      </c>
      <c r="W188" t="s">
        <v>145</v>
      </c>
      <c r="Y188">
        <v>2200</v>
      </c>
      <c r="Z188" t="str">
        <f ca="1">IF(ISBLANK(AA188),"",
VLOOKUP(AA188,OFFSET(INDIRECT("$A:$B"),0,MATCH(AA$1&amp;"_Verify",INDIRECT("$1:$1"),0)-1),2,0)
)</f>
        <v>upn</v>
      </c>
      <c r="AA188" t="s">
        <v>103</v>
      </c>
      <c r="AB188">
        <v>74265</v>
      </c>
      <c r="AC188">
        <v>22</v>
      </c>
      <c r="AD188" t="s">
        <v>145</v>
      </c>
      <c r="AF188">
        <v>2200</v>
      </c>
      <c r="AG188" t="str">
        <f>IF(ISBLANK($AA188),"",
IF(AND($B188&gt;=VLOOKUP($AA188,$AM:$AP,3,0),$B188&lt;=VLOOKUP($AA188,$AM:$AP,4,0)),"","슬롯타입이상"))</f>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v>
      </c>
      <c r="AK188" t="str">
        <f ca="1">IF(AI188&lt;&gt;1,"",
"{"""&amp;A$1&amp;""":"&amp;A188
&amp;","""&amp;B$1&amp;""":"&amp;B188
&amp;IF(LEN(Z188)=0,"",","""&amp;Z$1&amp;""":"""&amp;Z188&amp;"""")
&amp;IF(LEN(AB188)=0,"",","""&amp;AB$1&amp;""":"""&amp;AB188&amp;"""")
&amp;IF(LEN(AC188)=0,"",","""&amp;AC$1&amp;""":"&amp;AC188)
&amp;IF(LEN(AD188)=0,"",","""&amp;AD$1&amp;""":"""&amp;AD188&amp;"""")
&amp;IF(LEN(AE188)=0,"",","""&amp;AE$1&amp;""":"&amp;AE188)
&amp;IF(LEN(AF188)=0,"",","""&amp;AF$1&amp;""":"&amp;AF188)&amp;"}")</f>
        <v>{"dy":27,"sl":4,"tp":"upn","vl":"74265","cn":22,"pt":"GO","pr":2200}</v>
      </c>
    </row>
    <row r="189" spans="1:37">
      <c r="A189">
        <v>27</v>
      </c>
      <c r="B189">
        <v>5</v>
      </c>
      <c r="C189">
        <f t="shared" si="20"/>
        <v>0</v>
      </c>
      <c r="D189">
        <f t="shared" ca="1" si="22"/>
        <v>0.80654236227566878</v>
      </c>
      <c r="E189">
        <f t="shared" ca="1" si="22"/>
        <v>0.53591259300796312</v>
      </c>
      <c r="F189">
        <f t="shared" ca="1" si="21"/>
        <v>0.69670487591344277</v>
      </c>
      <c r="G189">
        <f t="shared" ca="1" si="21"/>
        <v>0.31428815594613335</v>
      </c>
      <c r="H189">
        <f t="shared" ca="1" si="21"/>
        <v>0.90103683634749421</v>
      </c>
      <c r="I189">
        <f t="shared" ca="1" si="21"/>
        <v>0.67272283026451307</v>
      </c>
      <c r="L189" t="str">
        <f ca="1">IF(LEN(J189)&lt;&gt;0,J189,VLOOKUP(D189+$B189,$BG:$BH,MATCH($BH$1,$BG$1:$BH$1,0),1))</f>
        <v>삭제</v>
      </c>
      <c r="M189" t="str">
        <f ca="1">IF(LEN(K189)&lt;&gt;0,
  IF(LEN($J189)=0,"두 칸 모두 입력",
  IF($J189="지정 장비",K189,INDEX($BR:$BR,MATCH(K189,$BS:$BS,0)))),
IF($L189="삭제","삭제",
IF($L189="지정 장비",VLOOKUP($E189,$BL:$BM,MATCH($BM$1,$BL$1:$BM$1,0),1),
IF(OR($L189="캐릭터 상자 일반등급",$L189="캐릭터 상자 영웅등급"),"삭제",
IF(OR($L189="지정 캐릭터",$L189="지정 캐릭터 PP",$L189="지정 캐릭터 LBP1",$L189="지정 캐릭터 LBP2",$L189="지정 캐릭터 LBP3"),
  IF(AND(OR($B189=7,$B189=8),$L189=OFFSET($L189,-1,0)),OFFSET(M189,-1,0),VLOOKUP($E189,$BQ:$BR,MATCH($BR$1,$BQ$1:$BR$1,0),1)),
IF(OR($L189="안 지정 캐릭터 영웅등급",$L189="안 지정 캐릭터 PP 일반등급",$L189="안 지정 캐릭터 PP 영웅등급"),
  IF(AND(OR($B189=7,$B189=8),$L189=OFFSET($L189,-1,0)),OFFSET(M189,-1,0),INT($E189*100000)),
"그외없음"))))))</f>
        <v>삭제</v>
      </c>
      <c r="N189" t="str">
        <f ca="1">IF($L189="삭제","삭제",
IF(OR($L189="지정 장비",$L189="캐릭터 상자 일반등급",$L189="캐릭터 상자 영웅등급",$L189="지정 캐릭터",$L189="지정 캐릭터 LBP1",$L189="지정 캐릭터 LBP2",$L189="지정 캐릭터 LBP3",$L189="안 지정 캐릭터 영웅등급"),1,
IF($L189="지정 캐릭터 PP",
  IF(AND(OR($B189=7,$B189=8),$L189=OFFSET($L189,-1,0)),OFFSET(N189,-1,0),
    VLOOKUP($L189,$AM:$AY,MATCH($AU$1,$AM$1:$AY$1,0),0)+INT($E189*(VLOOKUP($L189,$AM:$AY,MATCH($AV$1,$AM$1:$AY$1,0),0)-VLOOKUP($L189,$AM:$AY,MATCH($AU$1,$AM$1:$AY$1,0),0)))),
IF(OR($L189="안 지정 캐릭터 PP 일반등급",$L189="안 지정 캐릭터 PP 영웅등급"),
  IF(AND(OR($B189=7,$B189=8),$L189=OFFSET($L189,-1,0)),OFFSET(N189,-1,0),
    VLOOKUP($L189,$AM:$AY,MATCH($AU$1,$AM$1:$AY$1,0),0)+INT($E189*(VLOOKUP($L189,$AM:$AY,MATCH($AV$1,$AM$1:$AY$1,0),0)-VLOOKUP($L189,$AM:$AY,MATCH($AU$1,$AM$1:$AY$1,0),0)))),
"그외없음"))))</f>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
IF($L189="안 지정 캐릭터 영웅등급",
  IF(AND(OR($B189=7,$B189=8),$L189=OFFSET($L189,-1,0)),OFFSET(P189,-1,0),
    VLOOKUP($L189,$AM:$AZ,MATCH($AY$1,$AM$1:$AZ$1,0),0)+INT($H189*(VLOOKUP($L189,$AM:$AZ,MATCH($AZ$1,$AM$1:$AZ$1,0),0)-VLOOKUP($L189,$AM:$AZ,MATCH($AY$1,$AM$1:$AZ$1,0),0)))),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
    ROUNDDOWN(VLOOKUP($M189,[1]EquipTable!$1:$1048576,MATCH("표준 GO pr Min",[1]EquipTable!$1:$1,0),0)+INT($I189*(VLOOKUP($M189,[1]EquipTable!$1:$1048576,MATCH("표준 GO pr Max",[1]EquipTable!$1:$1,0),0)-VLOOKUP($M189,[1]EquipTable!$1:$1048576,MATCH("표준 GO pr Min",[1]EquipTable!$1:$1,0),0))),-2)),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
IF($L189="안 지정 캐릭터 영웅등급",
  IF(AND(OR($B189=7,$B189=8),$L189=OFFSET($L189,-1,0)),OFFSET(Q189,-1,0),
    VLOOKUP($L189,$AM:$AZ,MATCH($AW$1,$AM$1:$AZ$1,0),0)+INT($I189*(VLOOKUP($L189,$AM:$AZ,MATCH($AX$1,$AM$1:$AZ$1,0),0)-VLOOKUP($L189,$AM:$AZ,MATCH($AW$1,$AM$1:$AZ$1,0),0)))),
IF($L189="지정 캐릭터 PP",
  IF(AND(OR($B189=7,$B189=8),$L189=OFFSET($L189,-1,0)),OFFSET(Q189,-1,0),
    INT($N189*(VLOOKUP($L189,$AM:$AZ,MATCH($AX$1,$AM$1:$AZ$1,0),0)+$I189*(VLOOKUP($L189,$AM:$AZ,MATCH($AY$1,$AM$1:$AZ$1,0),0)-VLOOKUP($L189,$AM:$AZ,MATCH($AX$1,$AM$1:$AZ$1,0),0))))),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23"/>
        <v>0</v>
      </c>
      <c r="Z189" t="str">
        <f ca="1">IF(ISBLANK(AA189),"",
VLOOKUP(AA189,OFFSET(INDIRECT("$A:$B"),0,MATCH(AA$1&amp;"_Verify",INDIRECT("$1:$1"),0)-1),2,0)
)</f>
        <v/>
      </c>
      <c r="AG189" t="str">
        <f>IF(ISBLANK($AA189),"",
IF(AND($B189&gt;=VLOOKUP($AA189,$AM:$AP,3,0),$B189&lt;=VLOOKUP($AA189,$AM:$AP,4,0)),"","슬롯타입이상"))</f>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v>
      </c>
      <c r="AK189" t="str">
        <f ca="1">IF(AI189&lt;&gt;1,"",
"{"""&amp;A$1&amp;""":"&amp;A189
&amp;","""&amp;B$1&amp;""":"&amp;B189
&amp;IF(LEN(Z189)=0,"",","""&amp;Z$1&amp;""":"""&amp;Z189&amp;"""")
&amp;IF(LEN(AB189)=0,"",","""&amp;AB$1&amp;""":"""&amp;AB189&amp;"""")
&amp;IF(LEN(AC189)=0,"",","""&amp;AC$1&amp;""":"&amp;AC189)
&amp;IF(LEN(AD189)=0,"",","""&amp;AD$1&amp;""":"""&amp;AD189&amp;"""")
&amp;IF(LEN(AE189)=0,"",","""&amp;AE$1&amp;""":"&amp;AE189)
&amp;IF(LEN(AF189)=0,"",","""&amp;AF$1&amp;""":"&amp;AF189)&amp;"}")</f>
        <v>{"dy":27,"sl":5}</v>
      </c>
    </row>
    <row r="190" spans="1:37">
      <c r="A190">
        <v>27</v>
      </c>
      <c r="B190">
        <v>6</v>
      </c>
      <c r="C190">
        <f t="shared" si="20"/>
        <v>0</v>
      </c>
      <c r="D190">
        <f t="shared" ca="1" si="22"/>
        <v>0.63244384141904764</v>
      </c>
      <c r="E190">
        <f t="shared" ca="1" si="22"/>
        <v>0.80694765427998549</v>
      </c>
      <c r="F190">
        <f t="shared" ca="1" si="21"/>
        <v>0.46836019680840713</v>
      </c>
      <c r="G190">
        <f t="shared" ca="1" si="21"/>
        <v>0.99639306414492479</v>
      </c>
      <c r="H190">
        <f t="shared" ca="1" si="21"/>
        <v>0.1904096544745274</v>
      </c>
      <c r="I190">
        <f t="shared" ca="1" si="21"/>
        <v>0.80916981343959471</v>
      </c>
      <c r="L190" t="str">
        <f ca="1">IF(LEN(J190)&lt;&gt;0,J190,VLOOKUP(D190+$B190,$BG:$BH,MATCH($BH$1,$BG$1:$BH$1,0),1))</f>
        <v>삭제</v>
      </c>
      <c r="M190" t="str">
        <f ca="1">IF(LEN(K190)&lt;&gt;0,
  IF(LEN($J190)=0,"두 칸 모두 입력",
  IF($J190="지정 장비",K190,INDEX($BR:$BR,MATCH(K190,$BS:$BS,0)))),
IF($L190="삭제","삭제",
IF($L190="지정 장비",VLOOKUP($E190,$BL:$BM,MATCH($BM$1,$BL$1:$BM$1,0),1),
IF(OR($L190="캐릭터 상자 일반등급",$L190="캐릭터 상자 영웅등급"),"삭제",
IF(OR($L190="지정 캐릭터",$L190="지정 캐릭터 PP",$L190="지정 캐릭터 LBP1",$L190="지정 캐릭터 LBP2",$L190="지정 캐릭터 LBP3"),
  IF(AND(OR($B190=7,$B190=8),$L190=OFFSET($L190,-1,0)),OFFSET(M190,-1,0),VLOOKUP($E190,$BQ:$BR,MATCH($BR$1,$BQ$1:$BR$1,0),1)),
IF(OR($L190="안 지정 캐릭터 영웅등급",$L190="안 지정 캐릭터 PP 일반등급",$L190="안 지정 캐릭터 PP 영웅등급"),
  IF(AND(OR($B190=7,$B190=8),$L190=OFFSET($L190,-1,0)),OFFSET(M190,-1,0),INT($E190*100000)),
"그외없음"))))))</f>
        <v>삭제</v>
      </c>
      <c r="N190" t="str">
        <f ca="1">IF($L190="삭제","삭제",
IF(OR($L190="지정 장비",$L190="캐릭터 상자 일반등급",$L190="캐릭터 상자 영웅등급",$L190="지정 캐릭터",$L190="지정 캐릭터 LBP1",$L190="지정 캐릭터 LBP2",$L190="지정 캐릭터 LBP3",$L190="안 지정 캐릭터 영웅등급"),1,
IF($L190="지정 캐릭터 PP",
  IF(AND(OR($B190=7,$B190=8),$L190=OFFSET($L190,-1,0)),OFFSET(N190,-1,0),
    VLOOKUP($L190,$AM:$AY,MATCH($AU$1,$AM$1:$AY$1,0),0)+INT($E190*(VLOOKUP($L190,$AM:$AY,MATCH($AV$1,$AM$1:$AY$1,0),0)-VLOOKUP($L190,$AM:$AY,MATCH($AU$1,$AM$1:$AY$1,0),0)))),
IF(OR($L190="안 지정 캐릭터 PP 일반등급",$L190="안 지정 캐릭터 PP 영웅등급"),
  IF(AND(OR($B190=7,$B190=8),$L190=OFFSET($L190,-1,0)),OFFSET(N190,-1,0),
    VLOOKUP($L190,$AM:$AY,MATCH($AU$1,$AM$1:$AY$1,0),0)+INT($E190*(VLOOKUP($L190,$AM:$AY,MATCH($AV$1,$AM$1:$AY$1,0),0)-VLOOKUP($L190,$AM:$AY,MATCH($AU$1,$AM$1:$AY$1,0),0)))),
"그외없음"))))</f>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
IF($L190="안 지정 캐릭터 영웅등급",
  IF(AND(OR($B190=7,$B190=8),$L190=OFFSET($L190,-1,0)),OFFSET(P190,-1,0),
    VLOOKUP($L190,$AM:$AZ,MATCH($AY$1,$AM$1:$AZ$1,0),0)+INT($H190*(VLOOKUP($L190,$AM:$AZ,MATCH($AZ$1,$AM$1:$AZ$1,0),0)-VLOOKUP($L190,$AM:$AZ,MATCH($AY$1,$AM$1:$AZ$1,0),0)))),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
    ROUNDDOWN(VLOOKUP($M190,[1]EquipTable!$1:$1048576,MATCH("표준 GO pr Min",[1]EquipTable!$1:$1,0),0)+INT($I190*(VLOOKUP($M190,[1]EquipTable!$1:$1048576,MATCH("표준 GO pr Max",[1]EquipTable!$1:$1,0),0)-VLOOKUP($M190,[1]EquipTable!$1:$1048576,MATCH("표준 GO pr Min",[1]EquipTable!$1:$1,0),0))),-2)),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
IF($L190="안 지정 캐릭터 영웅등급",
  IF(AND(OR($B190=7,$B190=8),$L190=OFFSET($L190,-1,0)),OFFSET(Q190,-1,0),
    VLOOKUP($L190,$AM:$AZ,MATCH($AW$1,$AM$1:$AZ$1,0),0)+INT($I190*(VLOOKUP($L190,$AM:$AZ,MATCH($AX$1,$AM$1:$AZ$1,0),0)-VLOOKUP($L190,$AM:$AZ,MATCH($AW$1,$AM$1:$AZ$1,0),0)))),
IF($L190="지정 캐릭터 PP",
  IF(AND(OR($B190=7,$B190=8),$L190=OFFSET($L190,-1,0)),OFFSET(Q190,-1,0),
    INT($N190*(VLOOKUP($L190,$AM:$AZ,MATCH($AX$1,$AM$1:$AZ$1,0),0)+$I190*(VLOOKUP($L190,$AM:$AZ,MATCH($AY$1,$AM$1:$AZ$1,0),0)-VLOOKUP($L190,$AM:$AZ,MATCH($AX$1,$AM$1:$AZ$1,0),0))))),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23"/>
        <v>0</v>
      </c>
      <c r="Z190" t="str">
        <f ca="1">IF(ISBLANK(AA190),"",
VLOOKUP(AA190,OFFSET(INDIRECT("$A:$B"),0,MATCH(AA$1&amp;"_Verify",INDIRECT("$1:$1"),0)-1),2,0)
)</f>
        <v/>
      </c>
      <c r="AG190" t="str">
        <f>IF(ISBLANK($AA190),"",
IF(AND($B190&gt;=VLOOKUP($AA190,$AM:$AP,3,0),$B190&lt;=VLOOKUP($AA190,$AM:$AP,4,0)),"","슬롯타입이상"))</f>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v>
      </c>
      <c r="AK190" t="str">
        <f ca="1">IF(AI190&lt;&gt;1,"",
"{"""&amp;A$1&amp;""":"&amp;A190
&amp;","""&amp;B$1&amp;""":"&amp;B190
&amp;IF(LEN(Z190)=0,"",","""&amp;Z$1&amp;""":"""&amp;Z190&amp;"""")
&amp;IF(LEN(AB190)=0,"",","""&amp;AB$1&amp;""":"""&amp;AB190&amp;"""")
&amp;IF(LEN(AC190)=0,"",","""&amp;AC$1&amp;""":"&amp;AC190)
&amp;IF(LEN(AD190)=0,"",","""&amp;AD$1&amp;""":"""&amp;AD190&amp;"""")
&amp;IF(LEN(AE190)=0,"",","""&amp;AE$1&amp;""":"&amp;AE190)
&amp;IF(LEN(AF190)=0,"",","""&amp;AF$1&amp;""":"&amp;AF190)&amp;"}")</f>
        <v>{"dy":27,"sl":6}</v>
      </c>
    </row>
    <row r="191" spans="1:37">
      <c r="A191">
        <v>28</v>
      </c>
      <c r="B191">
        <v>0</v>
      </c>
      <c r="C191">
        <f t="shared" si="20"/>
        <v>0</v>
      </c>
      <c r="D191">
        <f t="shared" ca="1" si="22"/>
        <v>0.95486706245511666</v>
      </c>
      <c r="E191">
        <f t="shared" ca="1" si="22"/>
        <v>0.85480823186482147</v>
      </c>
      <c r="F191">
        <f t="shared" ca="1" si="21"/>
        <v>0.23451087288835626</v>
      </c>
      <c r="G191">
        <f t="shared" ca="1" si="21"/>
        <v>0.26981549789772485</v>
      </c>
      <c r="H191">
        <f t="shared" ca="1" si="21"/>
        <v>0.58355230175382866</v>
      </c>
      <c r="I191">
        <f t="shared" ca="1" si="21"/>
        <v>0.82316445182484699</v>
      </c>
      <c r="L191" t="str">
        <f ca="1">IF(LEN(J191)&lt;&gt;0,J191,VLOOKUP(D191+$B191,$BG:$BH,MATCH($BH$1,$BG$1:$BH$1,0),1))</f>
        <v>캐릭터 상자 영웅등급</v>
      </c>
      <c r="M191" t="str">
        <f ca="1">IF(LEN(K191)&lt;&gt;0,
  IF(LEN($J191)=0,"두 칸 모두 입력",
  IF($J191="지정 장비",K191,INDEX($BR:$BR,MATCH(K191,$BS:$BS,0)))),
IF($L191="삭제","삭제",
IF($L191="지정 장비",VLOOKUP($E191,$BL:$BM,MATCH($BM$1,$BL$1:$BM$1,0),1),
IF(OR($L191="캐릭터 상자 일반등급",$L191="캐릭터 상자 영웅등급"),"삭제",
IF(OR($L191="지정 캐릭터",$L191="지정 캐릭터 PP",$L191="지정 캐릭터 LBP1",$L191="지정 캐릭터 LBP2",$L191="지정 캐릭터 LBP3"),
  IF(AND(OR($B191=7,$B191=8),$L191=OFFSET($L191,-1,0)),OFFSET(M191,-1,0),VLOOKUP($E191,$BQ:$BR,MATCH($BR$1,$BQ$1:$BR$1,0),1)),
IF(OR($L191="안 지정 캐릭터 영웅등급",$L191="안 지정 캐릭터 PP 일반등급",$L191="안 지정 캐릭터 PP 영웅등급"),
  IF(AND(OR($B191=7,$B191=8),$L191=OFFSET($L191,-1,0)),OFFSET(M191,-1,0),INT($E191*100000)),
"그외없음"))))))</f>
        <v>삭제</v>
      </c>
      <c r="N191">
        <f ca="1">IF($L191="삭제","삭제",
IF(OR($L191="지정 장비",$L191="캐릭터 상자 일반등급",$L191="캐릭터 상자 영웅등급",$L191="지정 캐릭터",$L191="지정 캐릭터 LBP1",$L191="지정 캐릭터 LBP2",$L191="지정 캐릭터 LBP3",$L191="안 지정 캐릭터 영웅등급"),1,
IF($L191="지정 캐릭터 PP",
  IF(AND(OR($B191=7,$B191=8),$L191=OFFSET($L191,-1,0)),OFFSET(N191,-1,0),
    VLOOKUP($L191,$AM:$AY,MATCH($AU$1,$AM$1:$AY$1,0),0)+INT($E191*(VLOOKUP($L191,$AM:$AY,MATCH($AV$1,$AM$1:$AY$1,0),0)-VLOOKUP($L191,$AM:$AY,MATCH($AU$1,$AM$1:$AY$1,0),0)))),
IF(OR($L191="안 지정 캐릭터 PP 일반등급",$L191="안 지정 캐릭터 PP 영웅등급"),
  IF(AND(OR($B191=7,$B191=8),$L191=OFFSET($L191,-1,0)),OFFSET(N191,-1,0),
    VLOOKUP($L191,$AM:$AY,MATCH($AU$1,$AM$1:$AY$1,0),0)+INT($E191*(VLOOKUP($L191,$AM:$AY,MATCH($AV$1,$AM$1:$AY$1,0),0)-VLOOKUP($L191,$AM:$AY,MATCH($AU$1,$AM$1:$AY$1,0),0)))),
"그외없음"))))</f>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DI</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
IF($L191="안 지정 캐릭터 영웅등급",
  IF(AND(OR($B191=7,$B191=8),$L191=OFFSET($L191,-1,0)),OFFSET(P191,-1,0),
    VLOOKUP($L191,$AM:$AZ,MATCH($AY$1,$AM$1:$AZ$1,0),0)+INT($H191*(VLOOKUP($L191,$AM:$AZ,MATCH($AZ$1,$AM$1:$AZ$1,0),0)-VLOOKUP($L191,$AM:$AZ,MATCH($AY$1,$AM$1:$AZ$1,0),0)))),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
    ROUNDDOWN(VLOOKUP($M191,[1]EquipTable!$1:$1048576,MATCH("표준 GO pr Min",[1]EquipTable!$1:$1,0),0)+INT($I191*(VLOOKUP($M191,[1]EquipTable!$1:$1048576,MATCH("표준 GO pr Max",[1]EquipTable!$1:$1,0),0)-VLOOKUP($M191,[1]EquipTable!$1:$1048576,MATCH("표준 GO pr Min",[1]EquipTable!$1:$1,0),0))),-2)),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
IF($L191="안 지정 캐릭터 영웅등급",
  IF(AND(OR($B191=7,$B191=8),$L191=OFFSET($L191,-1,0)),OFFSET(Q191,-1,0),
    VLOOKUP($L191,$AM:$AZ,MATCH($AW$1,$AM$1:$AZ$1,0),0)+INT($I191*(VLOOKUP($L191,$AM:$AZ,MATCH($AX$1,$AM$1:$AZ$1,0),0)-VLOOKUP($L191,$AM:$AZ,MATCH($AW$1,$AM$1:$AZ$1,0),0)))),
IF($L191="지정 캐릭터 PP",
  IF(AND(OR($B191=7,$B191=8),$L191=OFFSET($L191,-1,0)),OFFSET(Q191,-1,0),
    INT($N191*(VLOOKUP($L191,$AM:$AZ,MATCH($AX$1,$AM$1:$AZ$1,0),0)+$I191*(VLOOKUP($L191,$AM:$AZ,MATCH($AY$1,$AM$1:$AZ$1,0),0)-VLOOKUP($L191,$AM:$AZ,MATCH($AX$1,$AM$1:$AZ$1,0),0))))),
IF(OR($L191="안 지정 캐릭터 PP 일반등급",$L191="안 지정 캐릭터 PP 영웅등급"),
  IF(AND(OR($B191=7,$B191=8),$L191=OFFSET($L191,-1,0)),OFFSET(Q191,-1,0),
    $N191*VLOOKUP($L191,$AM:$AZ,MATCH($AW$1,$AM$1:$AZ$1,0),0)),
"그외없음")))))))</f>
        <v>50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23"/>
        <v>0</v>
      </c>
      <c r="T191" t="s">
        <v>94</v>
      </c>
      <c r="V191">
        <v>1</v>
      </c>
      <c r="W191" t="s">
        <v>149</v>
      </c>
      <c r="Y191">
        <v>30</v>
      </c>
      <c r="Z191" t="str">
        <f ca="1">IF(ISBLANK(AA191),"",
VLOOKUP(AA191,OFFSET(INDIRECT("$A:$B"),0,MATCH(AA$1&amp;"_Verify",INDIRECT("$1:$1"),0)-1),2,0)
)</f>
        <v>bn</v>
      </c>
      <c r="AA191" t="s">
        <v>94</v>
      </c>
      <c r="AC191">
        <v>1</v>
      </c>
      <c r="AD191" t="s">
        <v>149</v>
      </c>
      <c r="AF191">
        <v>30</v>
      </c>
      <c r="AG191" t="str">
        <f>IF(ISBLANK($AA191),"",
IF(AND($B191&gt;=VLOOKUP($AA191,$AM:$AP,3,0),$B191&lt;=VLOOKUP($AA191,$AM:$AP,4,0)),"","슬롯타입이상"))</f>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
      </c>
      <c r="AI191">
        <v>1</v>
      </c>
      <c r="AJ191"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v>
      </c>
      <c r="AK191" t="str">
        <f ca="1">IF(AI191&lt;&gt;1,"",
"{"""&amp;A$1&amp;""":"&amp;A191
&amp;","""&amp;B$1&amp;""":"&amp;B191
&amp;IF(LEN(Z191)=0,"",","""&amp;Z$1&amp;""":"""&amp;Z191&amp;"""")
&amp;IF(LEN(AB191)=0,"",","""&amp;AB$1&amp;""":"""&amp;AB191&amp;"""")
&amp;IF(LEN(AC191)=0,"",","""&amp;AC$1&amp;""":"&amp;AC191)
&amp;IF(LEN(AD191)=0,"",","""&amp;AD$1&amp;""":"""&amp;AD191&amp;"""")
&amp;IF(LEN(AE191)=0,"",","""&amp;AE$1&amp;""":"&amp;AE191)
&amp;IF(LEN(AF191)=0,"",","""&amp;AF$1&amp;""":"&amp;AF191)&amp;"}")</f>
        <v>{"dy":28,"sl":0,"tp":"bn","cn":1,"pt":"DI","pr":30}</v>
      </c>
    </row>
    <row r="192" spans="1:37">
      <c r="A192">
        <v>28</v>
      </c>
      <c r="B192">
        <v>1</v>
      </c>
      <c r="C192">
        <f t="shared" si="20"/>
        <v>0</v>
      </c>
      <c r="D192">
        <f t="shared" ca="1" si="22"/>
        <v>0.61995943191860881</v>
      </c>
      <c r="E192">
        <f t="shared" ca="1" si="22"/>
        <v>0.75812612256596734</v>
      </c>
      <c r="F192">
        <f t="shared" ca="1" si="21"/>
        <v>0.29544420519350745</v>
      </c>
      <c r="G192">
        <f t="shared" ca="1" si="21"/>
        <v>0.36324961009205248</v>
      </c>
      <c r="H192">
        <f t="shared" ca="1" si="21"/>
        <v>0.12486316092124405</v>
      </c>
      <c r="I192">
        <f t="shared" ca="1" si="21"/>
        <v>0.71487826405797217</v>
      </c>
      <c r="L192" t="str">
        <f ca="1">IF(LEN(J192)&lt;&gt;0,J192,VLOOKUP(D192+$B192,$BG:$BH,MATCH($BH$1,$BG$1:$BH$1,0),1))</f>
        <v>지정 장비</v>
      </c>
      <c r="M192" t="str">
        <f ca="1">IF(LEN(K192)&lt;&gt;0,
  IF(LEN($J192)=0,"두 칸 모두 입력",
  IF($J192="지정 장비",K192,INDEX($BR:$BR,MATCH(K192,$BS:$BS,0)))),
IF($L192="삭제","삭제",
IF($L192="지정 장비",VLOOKUP($E192,$BL:$BM,MATCH($BM$1,$BL$1:$BM$1,0),1),
IF(OR($L192="캐릭터 상자 일반등급",$L192="캐릭터 상자 영웅등급"),"삭제",
IF(OR($L192="지정 캐릭터",$L192="지정 캐릭터 PP",$L192="지정 캐릭터 LBP1",$L192="지정 캐릭터 LBP2",$L192="지정 캐릭터 LBP3"),
  IF(AND(OR($B192=7,$B192=8),$L192=OFFSET($L192,-1,0)),OFFSET(M192,-1,0),VLOOKUP($E192,$BQ:$BR,MATCH($BR$1,$BQ$1:$BR$1,0),1)),
IF(OR($L192="안 지정 캐릭터 영웅등급",$L192="안 지정 캐릭터 PP 일반등급",$L192="안 지정 캐릭터 PP 영웅등급"),
  IF(AND(OR($B192=7,$B192=8),$L192=OFFSET($L192,-1,0)),OFFSET(M192,-1,0),INT($E192*100000)),
"그외없음"))))))</f>
        <v>Equip6301</v>
      </c>
      <c r="N192">
        <f ca="1">IF($L192="삭제","삭제",
IF(OR($L192="지정 장비",$L192="캐릭터 상자 일반등급",$L192="캐릭터 상자 영웅등급",$L192="지정 캐릭터",$L192="지정 캐릭터 LBP1",$L192="지정 캐릭터 LBP2",$L192="지정 캐릭터 LBP3",$L192="안 지정 캐릭터 영웅등급"),1,
IF($L192="지정 캐릭터 PP",
  IF(AND(OR($B192=7,$B192=8),$L192=OFFSET($L192,-1,0)),OFFSET(N192,-1,0),
    VLOOKUP($L192,$AM:$AY,MATCH($AU$1,$AM$1:$AY$1,0),0)+INT($E192*(VLOOKUP($L192,$AM:$AY,MATCH($AV$1,$AM$1:$AY$1,0),0)-VLOOKUP($L192,$AM:$AY,MATCH($AU$1,$AM$1:$AY$1,0),0)))),
IF(OR($L192="안 지정 캐릭터 PP 일반등급",$L192="안 지정 캐릭터 PP 영웅등급"),
  IF(AND(OR($B192=7,$B192=8),$L192=OFFSET($L192,-1,0)),OFFSET(N192,-1,0),
    VLOOKUP($L192,$AM:$AY,MATCH($AU$1,$AM$1:$AY$1,0),0)+INT($E192*(VLOOKUP($L192,$AM:$AY,MATCH($AV$1,$AM$1:$AY$1,0),0)-VLOOKUP($L192,$AM:$AY,MATCH($AU$1,$AM$1:$AY$1,0),0)))),
"그외없음"))))</f>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
IF($L192="안 지정 캐릭터 영웅등급",
  IF(AND(OR($B192=7,$B192=8),$L192=OFFSET($L192,-1,0)),OFFSET(P192,-1,0),
    VLOOKUP($L192,$AM:$AZ,MATCH($AY$1,$AM$1:$AZ$1,0),0)+INT($H192*(VLOOKUP($L192,$AM:$AZ,MATCH($AZ$1,$AM$1:$AZ$1,0),0)-VLOOKUP($L192,$AM:$AZ,MATCH($AY$1,$AM$1:$AZ$1,0),0)))),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
    ROUNDDOWN(VLOOKUP($M192,[1]EquipTable!$1:$1048576,MATCH("표준 GO pr Min",[1]EquipTable!$1:$1,0),0)+INT($I192*(VLOOKUP($M192,[1]EquipTable!$1:$1048576,MATCH("표준 GO pr Max",[1]EquipTable!$1:$1,0),0)-VLOOKUP($M192,[1]EquipTable!$1:$1048576,MATCH("표준 GO pr Min",[1]EquipTable!$1:$1,0),0))),-2)),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
IF($L192="안 지정 캐릭터 영웅등급",
  IF(AND(OR($B192=7,$B192=8),$L192=OFFSET($L192,-1,0)),OFFSET(Q192,-1,0),
    VLOOKUP($L192,$AM:$AZ,MATCH($AW$1,$AM$1:$AZ$1,0),0)+INT($I192*(VLOOKUP($L192,$AM:$AZ,MATCH($AX$1,$AM$1:$AZ$1,0),0)-VLOOKUP($L192,$AM:$AZ,MATCH($AW$1,$AM$1:$AZ$1,0),0)))),
IF($L192="지정 캐릭터 PP",
  IF(AND(OR($B192=7,$B192=8),$L192=OFFSET($L192,-1,0)),OFFSET(Q192,-1,0),
    INT($N192*(VLOOKUP($L192,$AM:$AZ,MATCH($AX$1,$AM$1:$AZ$1,0),0)+$I192*(VLOOKUP($L192,$AM:$AZ,MATCH($AY$1,$AM$1:$AZ$1,0),0)-VLOOKUP($L192,$AM:$AZ,MATCH($AX$1,$AM$1:$AZ$1,0),0))))),
IF(OR($L192="안 지정 캐릭터 PP 일반등급",$L192="안 지정 캐릭터 PP 영웅등급"),
  IF(AND(OR($B192=7,$B192=8),$L192=OFFSET($L192,-1,0)),OFFSET(Q192,-1,0),
    $N192*VLOOKUP($L192,$AM:$AZ,MATCH($AW$1,$AM$1:$AZ$1,0),0)),
"그외없음")))))))</f>
        <v>17</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23"/>
        <v>0</v>
      </c>
      <c r="T192" t="s">
        <v>93</v>
      </c>
      <c r="U192" t="s">
        <v>227</v>
      </c>
      <c r="V192">
        <v>1</v>
      </c>
      <c r="W192" t="s">
        <v>149</v>
      </c>
      <c r="Y192">
        <v>19</v>
      </c>
      <c r="Z192" t="str">
        <f ca="1">IF(ISBLANK(AA192),"",
VLOOKUP(AA192,OFFSET(INDIRECT("$A:$B"),0,MATCH(AA$1&amp;"_Verify",INDIRECT("$1:$1"),0)-1),2,0)
)</f>
        <v>fe</v>
      </c>
      <c r="AA192" t="s">
        <v>93</v>
      </c>
      <c r="AB192" t="s">
        <v>227</v>
      </c>
      <c r="AC192">
        <v>1</v>
      </c>
      <c r="AD192" t="s">
        <v>149</v>
      </c>
      <c r="AF192">
        <v>19</v>
      </c>
      <c r="AG192" t="str">
        <f>IF(ISBLANK($AA192),"",
IF(AND($B192&gt;=VLOOKUP($AA192,$AM:$AP,3,0),$B192&lt;=VLOOKUP($AA192,$AM:$AP,4,0)),"","슬롯타입이상"))</f>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태양과 달과 별</v>
      </c>
      <c r="AI192">
        <v>1</v>
      </c>
      <c r="AJ192"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v>
      </c>
      <c r="AK192" t="str">
        <f ca="1">IF(AI192&lt;&gt;1,"",
"{"""&amp;A$1&amp;""":"&amp;A192
&amp;","""&amp;B$1&amp;""":"&amp;B192
&amp;IF(LEN(Z192)=0,"",","""&amp;Z$1&amp;""":"""&amp;Z192&amp;"""")
&amp;IF(LEN(AB192)=0,"",","""&amp;AB$1&amp;""":"""&amp;AB192&amp;"""")
&amp;IF(LEN(AC192)=0,"",","""&amp;AC$1&amp;""":"&amp;AC192)
&amp;IF(LEN(AD192)=0,"",","""&amp;AD$1&amp;""":"""&amp;AD192&amp;"""")
&amp;IF(LEN(AE192)=0,"",","""&amp;AE$1&amp;""":"&amp;AE192)
&amp;IF(LEN(AF192)=0,"",","""&amp;AF$1&amp;""":"&amp;AF192)&amp;"}")</f>
        <v>{"dy":28,"sl":1,"tp":"fe","vl":"Equip3302","cn":1,"pt":"DI","pr":19}</v>
      </c>
    </row>
    <row r="193" spans="1:37">
      <c r="A193">
        <v>28</v>
      </c>
      <c r="B193">
        <v>2</v>
      </c>
      <c r="C193">
        <f t="shared" si="20"/>
        <v>0</v>
      </c>
      <c r="D193">
        <f t="shared" ca="1" si="22"/>
        <v>0.34369914549556213</v>
      </c>
      <c r="E193">
        <f t="shared" ca="1" si="22"/>
        <v>0.76915934523593998</v>
      </c>
      <c r="F193">
        <f t="shared" ca="1" si="21"/>
        <v>0.85593959998042346</v>
      </c>
      <c r="G193">
        <f t="shared" ca="1" si="21"/>
        <v>0.92555058285784664</v>
      </c>
      <c r="H193">
        <f t="shared" ca="1" si="21"/>
        <v>0.79830462493629761</v>
      </c>
      <c r="I193">
        <f t="shared" ca="1" si="21"/>
        <v>0.18744288495887873</v>
      </c>
      <c r="L193" t="str">
        <f ca="1">IF(LEN(J193)&lt;&gt;0,J193,VLOOKUP(D193+$B193,$BG:$BH,MATCH($BH$1,$BG$1:$BH$1,0),1))</f>
        <v>안 지정 캐릭터 PP 영웅등급</v>
      </c>
      <c r="M193">
        <f ca="1">IF(LEN(K193)&lt;&gt;0,
  IF(LEN($J193)=0,"두 칸 모두 입력",
  IF($J193="지정 장비",K193,INDEX($BR:$BR,MATCH(K193,$BS:$BS,0)))),
IF($L193="삭제","삭제",
IF($L193="지정 장비",VLOOKUP($E193,$BL:$BM,MATCH($BM$1,$BL$1:$BM$1,0),1),
IF(OR($L193="캐릭터 상자 일반등급",$L193="캐릭터 상자 영웅등급"),"삭제",
IF(OR($L193="지정 캐릭터",$L193="지정 캐릭터 PP",$L193="지정 캐릭터 LBP1",$L193="지정 캐릭터 LBP2",$L193="지정 캐릭터 LBP3"),
  IF(AND(OR($B193=7,$B193=8),$L193=OFFSET($L193,-1,0)),OFFSET(M193,-1,0),VLOOKUP($E193,$BQ:$BR,MATCH($BR$1,$BQ$1:$BR$1,0),1)),
IF(OR($L193="안 지정 캐릭터 영웅등급",$L193="안 지정 캐릭터 PP 일반등급",$L193="안 지정 캐릭터 PP 영웅등급"),
  IF(AND(OR($B193=7,$B193=8),$L193=OFFSET($L193,-1,0)),OFFSET(M193,-1,0),INT($E193*100000)),
"그외없음"))))))</f>
        <v>76915</v>
      </c>
      <c r="N193">
        <f ca="1">IF($L193="삭제","삭제",
IF(OR($L193="지정 장비",$L193="캐릭터 상자 일반등급",$L193="캐릭터 상자 영웅등급",$L193="지정 캐릭터",$L193="지정 캐릭터 LBP1",$L193="지정 캐릭터 LBP2",$L193="지정 캐릭터 LBP3",$L193="안 지정 캐릭터 영웅등급"),1,
IF($L193="지정 캐릭터 PP",
  IF(AND(OR($B193=7,$B193=8),$L193=OFFSET($L193,-1,0)),OFFSET(N193,-1,0),
    VLOOKUP($L193,$AM:$AY,MATCH($AU$1,$AM$1:$AY$1,0),0)+INT($E193*(VLOOKUP($L193,$AM:$AY,MATCH($AV$1,$AM$1:$AY$1,0),0)-VLOOKUP($L193,$AM:$AY,MATCH($AU$1,$AM$1:$AY$1,0),0)))),
IF(OR($L193="안 지정 캐릭터 PP 일반등급",$L193="안 지정 캐릭터 PP 영웅등급"),
  IF(AND(OR($B193=7,$B193=8),$L193=OFFSET($L193,-1,0)),OFFSET(N193,-1,0),
    VLOOKUP($L193,$AM:$AY,MATCH($AU$1,$AM$1:$AY$1,0),0)+INT($E193*(VLOOKUP($L193,$AM:$AY,MATCH($AV$1,$AM$1:$AY$1,0),0)-VLOOKUP($L193,$AM:$AY,MATCH($AU$1,$AM$1:$AY$1,0),0)))),
"그외없음"))))</f>
        <v>22</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
IF($L193="안 지정 캐릭터 영웅등급",
  IF(AND(OR($B193=7,$B193=8),$L193=OFFSET($L193,-1,0)),OFFSET(P193,-1,0),
    VLOOKUP($L193,$AM:$AZ,MATCH($AY$1,$AM$1:$AZ$1,0),0)+INT($H193*(VLOOKUP($L193,$AM:$AZ,MATCH($AZ$1,$AM$1:$AZ$1,0),0)-VLOOKUP($L193,$AM:$AZ,MATCH($AY$1,$AM$1:$AZ$1,0),0)))),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
    ROUNDDOWN(VLOOKUP($M193,[1]EquipTable!$1:$1048576,MATCH("표준 GO pr Min",[1]EquipTable!$1:$1,0),0)+INT($I193*(VLOOKUP($M193,[1]EquipTable!$1:$1048576,MATCH("표준 GO pr Max",[1]EquipTable!$1:$1,0),0)-VLOOKUP($M193,[1]EquipTable!$1:$1048576,MATCH("표준 GO pr Min",[1]EquipTable!$1:$1,0),0))),-2)),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
IF($L193="안 지정 캐릭터 영웅등급",
  IF(AND(OR($B193=7,$B193=8),$L193=OFFSET($L193,-1,0)),OFFSET(Q193,-1,0),
    VLOOKUP($L193,$AM:$AZ,MATCH($AW$1,$AM$1:$AZ$1,0),0)+INT($I193*(VLOOKUP($L193,$AM:$AZ,MATCH($AX$1,$AM$1:$AZ$1,0),0)-VLOOKUP($L193,$AM:$AZ,MATCH($AW$1,$AM$1:$AZ$1,0),0)))),
IF($L193="지정 캐릭터 PP",
  IF(AND(OR($B193=7,$B193=8),$L193=OFFSET($L193,-1,0)),OFFSET(Q193,-1,0),
    INT($N193*(VLOOKUP($L193,$AM:$AZ,MATCH($AX$1,$AM$1:$AZ$1,0),0)+$I193*(VLOOKUP($L193,$AM:$AZ,MATCH($AY$1,$AM$1:$AZ$1,0),0)-VLOOKUP($L193,$AM:$AZ,MATCH($AX$1,$AM$1:$AZ$1,0),0))))),
IF(OR($L193="안 지정 캐릭터 PP 일반등급",$L193="안 지정 캐릭터 PP 영웅등급"),
  IF(AND(OR($B193=7,$B193=8),$L193=OFFSET($L193,-1,0)),OFFSET(Q193,-1,0),
    $N193*VLOOKUP($L193,$AM:$AZ,MATCH($AW$1,$AM$1:$AZ$1,0),0)),
"그외없음")))))))</f>
        <v>2200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23"/>
        <v>0</v>
      </c>
      <c r="T193" t="s">
        <v>102</v>
      </c>
      <c r="U193">
        <v>89360</v>
      </c>
      <c r="V193">
        <v>23</v>
      </c>
      <c r="W193" t="s">
        <v>145</v>
      </c>
      <c r="Y193">
        <v>2300</v>
      </c>
      <c r="Z193" t="str">
        <f ca="1">IF(ISBLANK(AA193),"",
VLOOKUP(AA193,OFFSET(INDIRECT("$A:$B"),0,MATCH(AA$1&amp;"_Verify",INDIRECT("$1:$1"),0)-1),2,0)
)</f>
        <v>uph</v>
      </c>
      <c r="AA193" t="s">
        <v>102</v>
      </c>
      <c r="AB193">
        <v>89360</v>
      </c>
      <c r="AC193">
        <v>23</v>
      </c>
      <c r="AD193" t="s">
        <v>145</v>
      </c>
      <c r="AF193">
        <v>2300</v>
      </c>
      <c r="AG193" t="str">
        <f>IF(ISBLANK($AA193),"",
IF(AND($B193&gt;=VLOOKUP($AA193,$AM:$AP,3,0),$B193&lt;=VLOOKUP($AA193,$AM:$AP,4,0)),"","슬롯타입이상"))</f>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v>
      </c>
      <c r="AK193" t="str">
        <f ca="1">IF(AI193&lt;&gt;1,"",
"{"""&amp;A$1&amp;""":"&amp;A193
&amp;","""&amp;B$1&amp;""":"&amp;B193
&amp;IF(LEN(Z193)=0,"",","""&amp;Z$1&amp;""":"""&amp;Z193&amp;"""")
&amp;IF(LEN(AB193)=0,"",","""&amp;AB$1&amp;""":"""&amp;AB193&amp;"""")
&amp;IF(LEN(AC193)=0,"",","""&amp;AC$1&amp;""":"&amp;AC193)
&amp;IF(LEN(AD193)=0,"",","""&amp;AD$1&amp;""":"""&amp;AD193&amp;"""")
&amp;IF(LEN(AE193)=0,"",","""&amp;AE$1&amp;""":"&amp;AE193)
&amp;IF(LEN(AF193)=0,"",","""&amp;AF$1&amp;""":"&amp;AF193)&amp;"}")</f>
        <v>{"dy":28,"sl":2,"tp":"uph","vl":"89360","cn":23,"pt":"GO","pr":2300}</v>
      </c>
    </row>
    <row r="194" spans="1:37">
      <c r="A194">
        <v>28</v>
      </c>
      <c r="B194">
        <v>3</v>
      </c>
      <c r="C194">
        <f t="shared" ref="C194:C257" si="25">IF(B194&lt;=6,0,
IF(B194=7,1,2))</f>
        <v>0</v>
      </c>
      <c r="D194">
        <f t="shared" ca="1" si="22"/>
        <v>0.4093276581843337</v>
      </c>
      <c r="E194">
        <f t="shared" ca="1" si="22"/>
        <v>0.24045414498122464</v>
      </c>
      <c r="F194">
        <f t="shared" ca="1" si="22"/>
        <v>0.4376305138901051</v>
      </c>
      <c r="G194">
        <f t="shared" ca="1" si="22"/>
        <v>0.33635995406851338</v>
      </c>
      <c r="H194">
        <f t="shared" ca="1" si="22"/>
        <v>0.36984844697947306</v>
      </c>
      <c r="I194">
        <f t="shared" ca="1" si="22"/>
        <v>0.30161425584989021</v>
      </c>
      <c r="L194" t="str">
        <f ca="1">IF(LEN(J194)&lt;&gt;0,J194,VLOOKUP(D194+$B194,$BG:$BH,MATCH($BH$1,$BG$1:$BH$1,0),1))</f>
        <v>안 지정 캐릭터 PP 영웅등급</v>
      </c>
      <c r="M194">
        <f ca="1">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24045</v>
      </c>
      <c r="N194">
        <f ca="1">IF($L194="삭제","삭제",
IF(OR($L194="지정 장비",$L194="캐릭터 상자 일반등급",$L194="캐릭터 상자 영웅등급",$L194="지정 캐릭터",$L194="지정 캐릭터 LBP1",$L194="지정 캐릭터 LBP2",$L194="지정 캐릭터 LBP3",$L194="안 지정 캐릭터 영웅등급"),1,
IF($L194="지정 캐릭터 PP",
  IF(AND(OR($B194=7,$B194=8),$L194=OFFSET($L194,-1,0)),OFFSET(N194,-1,0),
    VLOOKUP($L194,$AM:$AY,MATCH($AU$1,$AM$1:$AY$1,0),0)+INT($E194*(VLOOKUP($L194,$AM:$AY,MATCH($AV$1,$AM$1:$AY$1,0),0)-VLOOKUP($L194,$AM:$AY,MATCH($AU$1,$AM$1:$AY$1,0),0)))),
IF(OR($L194="안 지정 캐릭터 PP 일반등급",$L194="안 지정 캐릭터 PP 영웅등급"),
  IF(AND(OR($B194=7,$B194=8),$L194=OFFSET($L194,-1,0)),OFFSET(N194,-1,0),
    VLOOKUP($L194,$AM:$AY,MATCH($AU$1,$AM$1:$AY$1,0),0)+INT($E194*(VLOOKUP($L194,$AM:$AY,MATCH($AV$1,$AM$1:$AY$1,0),0)-VLOOKUP($L194,$AM:$AY,MATCH($AU$1,$AM$1:$AY$1,0),0)))),
"그외없음"))))</f>
        <v>17</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
IF($L194="안 지정 캐릭터 영웅등급",
  IF(AND(OR($B194=7,$B194=8),$L194=OFFSET($L194,-1,0)),OFFSET(P194,-1,0),
    VLOOKUP($L194,$AM:$AZ,MATCH($AY$1,$AM$1:$AZ$1,0),0)+INT($H194*(VLOOKUP($L194,$AM:$AZ,MATCH($AZ$1,$AM$1:$AZ$1,0),0)-VLOOKUP($L194,$AM:$AZ,MATCH($AY$1,$AM$1:$AZ$1,0),0)))),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
    ROUNDDOWN(VLOOKUP($M194,[1]EquipTable!$1:$1048576,MATCH("표준 GO pr Min",[1]EquipTable!$1:$1,0),0)+INT($I194*(VLOOKUP($M194,[1]EquipTable!$1:$1048576,MATCH("표준 GO pr Max",[1]EquipTable!$1:$1,0),0)-VLOOKUP($M194,[1]EquipTable!$1:$1048576,MATCH("표준 GO pr Min",[1]EquipTable!$1:$1,0),0))),-2)),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
IF($L194="안 지정 캐릭터 영웅등급",
  IF(AND(OR($B194=7,$B194=8),$L194=OFFSET($L194,-1,0)),OFFSET(Q194,-1,0),
    VLOOKUP($L194,$AM:$AZ,MATCH($AW$1,$AM$1:$AZ$1,0),0)+INT($I194*(VLOOKUP($L194,$AM:$AZ,MATCH($AX$1,$AM$1:$AZ$1,0),0)-VLOOKUP($L194,$AM:$AZ,MATCH($AW$1,$AM$1:$AZ$1,0),0)))),
IF($L194="지정 캐릭터 PP",
  IF(AND(OR($B194=7,$B194=8),$L194=OFFSET($L194,-1,0)),OFFSET(Q194,-1,0),
    INT($N194*(VLOOKUP($L194,$AM:$AZ,MATCH($AX$1,$AM$1:$AZ$1,0),0)+$I194*(VLOOKUP($L194,$AM:$AZ,MATCH($AY$1,$AM$1:$AZ$1,0),0)-VLOOKUP($L194,$AM:$AZ,MATCH($AX$1,$AM$1:$AZ$1,0),0))))),
IF(OR($L194="안 지정 캐릭터 PP 일반등급",$L194="안 지정 캐릭터 PP 영웅등급"),
  IF(AND(OR($B194=7,$B194=8),$L194=OFFSET($L194,-1,0)),OFFSET(Q194,-1,0),
    $N194*VLOOKUP($L194,$AM:$AZ,MATCH($AW$1,$AM$1:$AZ$1,0),0)),
"그외없음")))))))</f>
        <v>1700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23"/>
        <v>0</v>
      </c>
      <c r="T194" t="s">
        <v>102</v>
      </c>
      <c r="U194">
        <v>86919</v>
      </c>
      <c r="V194">
        <v>23</v>
      </c>
      <c r="W194" t="s">
        <v>145</v>
      </c>
      <c r="Y194">
        <v>2300</v>
      </c>
      <c r="Z194" t="str">
        <f ca="1">IF(ISBLANK(AA194),"",
VLOOKUP(AA194,OFFSET(INDIRECT("$A:$B"),0,MATCH(AA$1&amp;"_Verify",INDIRECT("$1:$1"),0)-1),2,0)
)</f>
        <v>uph</v>
      </c>
      <c r="AA194" t="s">
        <v>102</v>
      </c>
      <c r="AB194">
        <v>86919</v>
      </c>
      <c r="AC194">
        <v>23</v>
      </c>
      <c r="AD194" t="s">
        <v>145</v>
      </c>
      <c r="AF194">
        <v>2300</v>
      </c>
      <c r="AG194" t="str">
        <f>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2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v>
      </c>
      <c r="AK194" t="str">
        <f ca="1">IF(AI194&lt;&gt;1,"",
"{"""&amp;A$1&amp;""":"&amp;A194
&amp;","""&amp;B$1&amp;""":"&amp;B194
&amp;IF(LEN(Z194)=0,"",","""&amp;Z$1&amp;""":"""&amp;Z194&amp;"""")
&amp;IF(LEN(AB194)=0,"",","""&amp;AB$1&amp;""":"""&amp;AB194&amp;"""")
&amp;IF(LEN(AC194)=0,"",","""&amp;AC$1&amp;""":"&amp;AC194)
&amp;IF(LEN(AD194)=0,"",","""&amp;AD$1&amp;""":"""&amp;AD194&amp;"""")
&amp;IF(LEN(AE194)=0,"",","""&amp;AE$1&amp;""":"&amp;AE194)
&amp;IF(LEN(AF194)=0,"",","""&amp;AF$1&amp;""":"&amp;AF194)&amp;"}")</f>
        <v>{"dy":28,"sl":3,"tp":"uph","vl":"86919","cn":23,"pt":"GO","pr":2300}</v>
      </c>
    </row>
    <row r="195" spans="1:37">
      <c r="A195">
        <v>28</v>
      </c>
      <c r="B195">
        <v>4</v>
      </c>
      <c r="C195">
        <f t="shared" si="25"/>
        <v>0</v>
      </c>
      <c r="D195">
        <f t="shared" ref="D195:H258" ca="1" si="26">RAND()</f>
        <v>0.15359381030021579</v>
      </c>
      <c r="E195">
        <f t="shared" ca="1" si="26"/>
        <v>0.17840081601254865</v>
      </c>
      <c r="F195">
        <f t="shared" ca="1" si="26"/>
        <v>0.54279757847673293</v>
      </c>
      <c r="G195">
        <f t="shared" ca="1" si="26"/>
        <v>0.81614341989217887</v>
      </c>
      <c r="H195">
        <f t="shared" ca="1" si="26"/>
        <v>0.56933258713571355</v>
      </c>
      <c r="I195">
        <f t="shared" ref="I195:I258" ca="1" si="27">RAND()</f>
        <v>0.63883845047455001</v>
      </c>
      <c r="L195" t="str">
        <f ca="1">IF(LEN(J195)&lt;&gt;0,J195,VLOOKUP(D195+$B195,$BG:$BH,MATCH($BH$1,$BG$1:$BH$1,0),1))</f>
        <v>안 지정 캐릭터 PP 일반등급</v>
      </c>
      <c r="M195">
        <f ca="1">IF(LEN(K195)&lt;&gt;0,
  IF(LEN($J195)=0,"두 칸 모두 입력",
  IF($J195="지정 장비",K195,INDEX($BR:$BR,MATCH(K195,$BS:$BS,0)))),
IF($L195="삭제","삭제",
IF($L195="지정 장비",VLOOKUP($E195,$BL:$BM,MATCH($BM$1,$BL$1:$BM$1,0),1),
IF(OR($L195="캐릭터 상자 일반등급",$L195="캐릭터 상자 영웅등급"),"삭제",
IF(OR($L195="지정 캐릭터",$L195="지정 캐릭터 PP",$L195="지정 캐릭터 LBP1",$L195="지정 캐릭터 LBP2",$L195="지정 캐릭터 LBP3"),
  IF(AND(OR($B195=7,$B195=8),$L195=OFFSET($L195,-1,0)),OFFSET(M195,-1,0),VLOOKUP($E195,$BQ:$BR,MATCH($BR$1,$BQ$1:$BR$1,0),1)),
IF(OR($L195="안 지정 캐릭터 영웅등급",$L195="안 지정 캐릭터 PP 일반등급",$L195="안 지정 캐릭터 PP 영웅등급"),
  IF(AND(OR($B195=7,$B195=8),$L195=OFFSET($L195,-1,0)),OFFSET(M195,-1,0),INT($E195*100000)),
"그외없음"))))))</f>
        <v>17840</v>
      </c>
      <c r="N195">
        <f ca="1">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
IF(OR($L195="안 지정 캐릭터 PP 일반등급",$L195="안 지정 캐릭터 PP 영웅등급"),
  IF(AND(OR($B195=7,$B195=8),$L195=OFFSET($L195,-1,0)),OFFSET(N195,-1,0),
    VLOOKUP($L195,$AM:$AY,MATCH($AU$1,$AM$1:$AY$1,0),0)+INT($E195*(VLOOKUP($L195,$AM:$AY,MATCH($AV$1,$AM$1:$AY$1,0),0)-VLOOKUP($L195,$AM:$AY,MATCH($AU$1,$AM$1:$AY$1,0),0)))),
"그외없음"))))</f>
        <v>16</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
IF($L195="안 지정 캐릭터 영웅등급",
  IF(AND(OR($B195=7,$B195=8),$L195=OFFSET($L195,-1,0)),OFFSET(P195,-1,0),
    VLOOKUP($L195,$AM:$AZ,MATCH($AY$1,$AM$1:$AZ$1,0),0)+INT($H195*(VLOOKUP($L195,$AM:$AZ,MATCH($AZ$1,$AM$1:$AZ$1,0),0)-VLOOKUP($L195,$AM:$AZ,MATCH($AY$1,$AM$1:$AZ$1,0),0)))),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
    ROUNDDOWN(VLOOKUP($M195,[1]EquipTable!$1:$1048576,MATCH("표준 GO pr Min",[1]EquipTable!$1:$1,0),0)+INT($I195*(VLOOKUP($M195,[1]EquipTable!$1:$1048576,MATCH("표준 GO pr Max",[1]EquipTable!$1:$1,0),0)-VLOOKUP($M195,[1]EquipTable!$1:$1048576,MATCH("표준 GO pr Min",[1]EquipTable!$1:$1,0),0))),-2)),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
IF($L195="안 지정 캐릭터 영웅등급",
  IF(AND(OR($B195=7,$B195=8),$L195=OFFSET($L195,-1,0)),OFFSET(Q195,-1,0),
    VLOOKUP($L195,$AM:$AZ,MATCH($AW$1,$AM$1:$AZ$1,0),0)+INT($I195*(VLOOKUP($L195,$AM:$AZ,MATCH($AX$1,$AM$1:$AZ$1,0),0)-VLOOKUP($L195,$AM:$AZ,MATCH($AW$1,$AM$1:$AZ$1,0),0)))),
IF($L195="지정 캐릭터 PP",
  IF(AND(OR($B195=7,$B195=8),$L195=OFFSET($L195,-1,0)),OFFSET(Q195,-1,0),
    INT($N195*(VLOOKUP($L195,$AM:$AZ,MATCH($AX$1,$AM$1:$AZ$1,0),0)+$I195*(VLOOKUP($L195,$AM:$AZ,MATCH($AY$1,$AM$1:$AZ$1,0),0)-VLOOKUP($L195,$AM:$AZ,MATCH($AX$1,$AM$1:$AZ$1,0),0))))),
IF(OR($L195="안 지정 캐릭터 PP 일반등급",$L195="안 지정 캐릭터 PP 영웅등급"),
  IF(AND(OR($B195=7,$B195=8),$L195=OFFSET($L195,-1,0)),OFFSET(Q195,-1,0),
    $N195*VLOOKUP($L195,$AM:$AZ,MATCH($AW$1,$AM$1:$AZ$1,0),0)),
"그외없음")))))))</f>
        <v>1600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28">IF(OR(ISNUMBER(M195),M195="삭제"),0,
IF(LEFT(M195,5)="Equip",IF(MID(M195,7,1)="4",1,0),
IF(LEFT(M195,5)="Actor",IF(MID(M195,7,1)="2",1,0),
"그외없음")))</f>
        <v>0</v>
      </c>
      <c r="T195" t="s">
        <v>103</v>
      </c>
      <c r="U195">
        <v>63983</v>
      </c>
      <c r="V195">
        <v>21</v>
      </c>
      <c r="W195" t="s">
        <v>145</v>
      </c>
      <c r="Y195">
        <v>2100</v>
      </c>
      <c r="Z195" t="str">
        <f ca="1">IF(ISBLANK(AA195),"",
VLOOKUP(AA195,OFFSET(INDIRECT("$A:$B"),0,MATCH(AA$1&amp;"_Verify",INDIRECT("$1:$1"),0)-1),2,0)
)</f>
        <v>upn</v>
      </c>
      <c r="AA195" t="s">
        <v>103</v>
      </c>
      <c r="AB195">
        <v>63983</v>
      </c>
      <c r="AC195">
        <v>21</v>
      </c>
      <c r="AD195" t="s">
        <v>145</v>
      </c>
      <c r="AF195">
        <v>2100</v>
      </c>
      <c r="AG195" t="str">
        <f>IF(ISBLANK($AA195),"",
IF(AND($B195&gt;=VLOOKUP($AA195,$AM:$AP,3,0),$B195&lt;=VLOOKUP($AA195,$AM:$AP,4,0)),"","슬롯타입이상"))</f>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29">AJ194&amp;IF(LEN(AK195)=0,"",","&amp;AK195)</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v>
      </c>
      <c r="AK195" t="str">
        <f ca="1">IF(AI195&lt;&gt;1,"",
"{"""&amp;A$1&amp;""":"&amp;A195
&amp;","""&amp;B$1&amp;""":"&amp;B195
&amp;IF(LEN(Z195)=0,"",","""&amp;Z$1&amp;""":"""&amp;Z195&amp;"""")
&amp;IF(LEN(AB195)=0,"",","""&amp;AB$1&amp;""":"""&amp;AB195&amp;"""")
&amp;IF(LEN(AC195)=0,"",","""&amp;AC$1&amp;""":"&amp;AC195)
&amp;IF(LEN(AD195)=0,"",","""&amp;AD$1&amp;""":"""&amp;AD195&amp;"""")
&amp;IF(LEN(AE195)=0,"",","""&amp;AE$1&amp;""":"&amp;AE195)
&amp;IF(LEN(AF195)=0,"",","""&amp;AF$1&amp;""":"&amp;AF195)&amp;"}")</f>
        <v>{"dy":28,"sl":4,"tp":"upn","vl":"63983","cn":21,"pt":"GO","pr":2100}</v>
      </c>
    </row>
    <row r="196" spans="1:37">
      <c r="A196">
        <v>28</v>
      </c>
      <c r="B196">
        <v>5</v>
      </c>
      <c r="C196">
        <f t="shared" si="25"/>
        <v>0</v>
      </c>
      <c r="D196">
        <f t="shared" ca="1" si="26"/>
        <v>0.15421286210050811</v>
      </c>
      <c r="E196">
        <f t="shared" ca="1" si="26"/>
        <v>5.8294002196759842E-2</v>
      </c>
      <c r="F196">
        <f t="shared" ca="1" si="26"/>
        <v>0.26190535661419123</v>
      </c>
      <c r="G196">
        <f t="shared" ca="1" si="26"/>
        <v>6.4123321200500349E-2</v>
      </c>
      <c r="H196">
        <f t="shared" ca="1" si="26"/>
        <v>0.67855659728760676</v>
      </c>
      <c r="I196">
        <f t="shared" ca="1" si="27"/>
        <v>0.69691976663700972</v>
      </c>
      <c r="L196" t="str">
        <f ca="1">IF(LEN(J196)&lt;&gt;0,J196,VLOOKUP(D196+$B196,$BG:$BH,MATCH($BH$1,$BG$1:$BH$1,0),1))</f>
        <v>삭제</v>
      </c>
      <c r="M196" t="str">
        <f ca="1">IF(LEN(K196)&lt;&gt;0,
  IF(LEN($J196)=0,"두 칸 모두 입력",
  IF($J196="지정 장비",K196,INDEX($BR:$BR,MATCH(K196,$BS:$BS,0)))),
IF($L196="삭제","삭제",
IF($L196="지정 장비",VLOOKUP($E196,$BL:$BM,MATCH($BM$1,$BL$1:$BM$1,0),1),
IF(OR($L196="캐릭터 상자 일반등급",$L196="캐릭터 상자 영웅등급"),"삭제",
IF(OR($L196="지정 캐릭터",$L196="지정 캐릭터 PP",$L196="지정 캐릭터 LBP1",$L196="지정 캐릭터 LBP2",$L196="지정 캐릭터 LBP3"),
  IF(AND(OR($B196=7,$B196=8),$L196=OFFSET($L196,-1,0)),OFFSET(M196,-1,0),VLOOKUP($E196,$BQ:$BR,MATCH($BR$1,$BQ$1:$BR$1,0),1)),
IF(OR($L196="안 지정 캐릭터 영웅등급",$L196="안 지정 캐릭터 PP 일반등급",$L196="안 지정 캐릭터 PP 영웅등급"),
  IF(AND(OR($B196=7,$B196=8),$L196=OFFSET($L196,-1,0)),OFFSET(M196,-1,0),INT($E196*100000)),
"그외없음"))))))</f>
        <v>삭제</v>
      </c>
      <c r="N196" t="str">
        <f ca="1">IF($L196="삭제","삭제",
IF(OR($L196="지정 장비",$L196="캐릭터 상자 일반등급",$L196="캐릭터 상자 영웅등급",$L196="지정 캐릭터",$L196="지정 캐릭터 LBP1",$L196="지정 캐릭터 LBP2",$L196="지정 캐릭터 LBP3",$L196="안 지정 캐릭터 영웅등급"),1,
IF($L196="지정 캐릭터 PP",
  IF(AND(OR($B196=7,$B196=8),$L196=OFFSET($L196,-1,0)),OFFSET(N196,-1,0),
    VLOOKUP($L196,$AM:$AY,MATCH($AU$1,$AM$1:$AY$1,0),0)+INT($E196*(VLOOKUP($L196,$AM:$AY,MATCH($AV$1,$AM$1:$AY$1,0),0)-VLOOKUP($L196,$AM:$AY,MATCH($AU$1,$AM$1:$AY$1,0),0)))),
IF(OR($L196="안 지정 캐릭터 PP 일반등급",$L196="안 지정 캐릭터 PP 영웅등급"),
  IF(AND(OR($B196=7,$B196=8),$L196=OFFSET($L196,-1,0)),OFFSET(N196,-1,0),
    VLOOKUP($L196,$AM:$AY,MATCH($AU$1,$AM$1:$AY$1,0),0)+INT($E196*(VLOOKUP($L196,$AM:$AY,MATCH($AV$1,$AM$1:$AY$1,0),0)-VLOOKUP($L196,$AM:$AY,MATCH($AU$1,$AM$1:$AY$1,0),0)))),
"그외없음"))))</f>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
IF($L196="안 지정 캐릭터 영웅등급",
  IF(AND(OR($B196=7,$B196=8),$L196=OFFSET($L196,-1,0)),OFFSET(P196,-1,0),
    VLOOKUP($L196,$AM:$AZ,MATCH($AY$1,$AM$1:$AZ$1,0),0)+INT($H196*(VLOOKUP($L196,$AM:$AZ,MATCH($AZ$1,$AM$1:$AZ$1,0),0)-VLOOKUP($L196,$AM:$AZ,MATCH($AY$1,$AM$1:$AZ$1,0),0)))),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
    ROUNDDOWN(VLOOKUP($M196,[1]EquipTable!$1:$1048576,MATCH("표준 GO pr Min",[1]EquipTable!$1:$1,0),0)+INT($I196*(VLOOKUP($M196,[1]EquipTable!$1:$1048576,MATCH("표준 GO pr Max",[1]EquipTable!$1:$1,0),0)-VLOOKUP($M196,[1]EquipTable!$1:$1048576,MATCH("표준 GO pr Min",[1]EquipTable!$1:$1,0),0))),-2)),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
IF($L196="안 지정 캐릭터 영웅등급",
  IF(AND(OR($B196=7,$B196=8),$L196=OFFSET($L196,-1,0)),OFFSET(Q196,-1,0),
    VLOOKUP($L196,$AM:$AZ,MATCH($AW$1,$AM$1:$AZ$1,0),0)+INT($I196*(VLOOKUP($L196,$AM:$AZ,MATCH($AX$1,$AM$1:$AZ$1,0),0)-VLOOKUP($L196,$AM:$AZ,MATCH($AW$1,$AM$1:$AZ$1,0),0)))),
IF($L196="지정 캐릭터 PP",
  IF(AND(OR($B196=7,$B196=8),$L196=OFFSET($L196,-1,0)),OFFSET(Q196,-1,0),
    INT($N196*(VLOOKUP($L196,$AM:$AZ,MATCH($AX$1,$AM$1:$AZ$1,0),0)+$I196*(VLOOKUP($L196,$AM:$AZ,MATCH($AY$1,$AM$1:$AZ$1,0),0)-VLOOKUP($L196,$AM:$AZ,MATCH($AX$1,$AM$1:$AZ$1,0),0))))),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28"/>
        <v>0</v>
      </c>
      <c r="Z196" t="str">
        <f ca="1">IF(ISBLANK(AA196),"",
VLOOKUP(AA196,OFFSET(INDIRECT("$A:$B"),0,MATCH(AA$1&amp;"_Verify",INDIRECT("$1:$1"),0)-1),2,0)
)</f>
        <v/>
      </c>
      <c r="AG196" t="str">
        <f>IF(ISBLANK($AA196),"",
IF(AND($B196&gt;=VLOOKUP($AA196,$AM:$AP,3,0),$B196&lt;=VLOOKUP($AA196,$AM:$AP,4,0)),"","슬롯타입이상"))</f>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v>
      </c>
      <c r="AK196" t="str">
        <f ca="1">IF(AI196&lt;&gt;1,"",
"{"""&amp;A$1&amp;""":"&amp;A196
&amp;","""&amp;B$1&amp;""":"&amp;B196
&amp;IF(LEN(Z196)=0,"",","""&amp;Z$1&amp;""":"""&amp;Z196&amp;"""")
&amp;IF(LEN(AB196)=0,"",","""&amp;AB$1&amp;""":"""&amp;AB196&amp;"""")
&amp;IF(LEN(AC196)=0,"",","""&amp;AC$1&amp;""":"&amp;AC196)
&amp;IF(LEN(AD196)=0,"",","""&amp;AD$1&amp;""":"""&amp;AD196&amp;"""")
&amp;IF(LEN(AE196)=0,"",","""&amp;AE$1&amp;""":"&amp;AE196)
&amp;IF(LEN(AF196)=0,"",","""&amp;AF$1&amp;""":"&amp;AF196)&amp;"}")</f>
        <v>{"dy":28,"sl":5}</v>
      </c>
    </row>
    <row r="197" spans="1:37">
      <c r="A197">
        <v>28</v>
      </c>
      <c r="B197">
        <v>6</v>
      </c>
      <c r="C197">
        <f t="shared" si="25"/>
        <v>0</v>
      </c>
      <c r="D197">
        <f t="shared" ca="1" si="26"/>
        <v>0.35659586230819507</v>
      </c>
      <c r="E197">
        <f t="shared" ca="1" si="26"/>
        <v>0.86716701576109212</v>
      </c>
      <c r="F197">
        <f t="shared" ca="1" si="26"/>
        <v>0.64422617805171722</v>
      </c>
      <c r="G197">
        <f t="shared" ca="1" si="26"/>
        <v>0.6575329941202479</v>
      </c>
      <c r="H197">
        <f t="shared" ca="1" si="26"/>
        <v>0.34550858672130003</v>
      </c>
      <c r="I197">
        <f t="shared" ca="1" si="27"/>
        <v>0.73707121012528509</v>
      </c>
      <c r="L197" t="str">
        <f ca="1">IF(LEN(J197)&lt;&gt;0,J197,VLOOKUP(D197+$B197,$BG:$BH,MATCH($BH$1,$BG$1:$BH$1,0),1))</f>
        <v>삭제</v>
      </c>
      <c r="M197" t="str">
        <f ca="1">IF(LEN(K197)&lt;&gt;0,
  IF(LEN($J197)=0,"두 칸 모두 입력",
  IF($J197="지정 장비",K197,INDEX($BR:$BR,MATCH(K197,$BS:$BS,0)))),
IF($L197="삭제","삭제",
IF($L197="지정 장비",VLOOKUP($E197,$BL:$BM,MATCH($BM$1,$BL$1:$BM$1,0),1),
IF(OR($L197="캐릭터 상자 일반등급",$L197="캐릭터 상자 영웅등급"),"삭제",
IF(OR($L197="지정 캐릭터",$L197="지정 캐릭터 PP",$L197="지정 캐릭터 LBP1",$L197="지정 캐릭터 LBP2",$L197="지정 캐릭터 LBP3"),
  IF(AND(OR($B197=7,$B197=8),$L197=OFFSET($L197,-1,0)),OFFSET(M197,-1,0),VLOOKUP($E197,$BQ:$BR,MATCH($BR$1,$BQ$1:$BR$1,0),1)),
IF(OR($L197="안 지정 캐릭터 영웅등급",$L197="안 지정 캐릭터 PP 일반등급",$L197="안 지정 캐릭터 PP 영웅등급"),
  IF(AND(OR($B197=7,$B197=8),$L197=OFFSET($L197,-1,0)),OFFSET(M197,-1,0),INT($E197*100000)),
"그외없음"))))))</f>
        <v>삭제</v>
      </c>
      <c r="N197" t="str">
        <f ca="1">IF($L197="삭제","삭제",
IF(OR($L197="지정 장비",$L197="캐릭터 상자 일반등급",$L197="캐릭터 상자 영웅등급",$L197="지정 캐릭터",$L197="지정 캐릭터 LBP1",$L197="지정 캐릭터 LBP2",$L197="지정 캐릭터 LBP3",$L197="안 지정 캐릭터 영웅등급"),1,
IF($L197="지정 캐릭터 PP",
  IF(AND(OR($B197=7,$B197=8),$L197=OFFSET($L197,-1,0)),OFFSET(N197,-1,0),
    VLOOKUP($L197,$AM:$AY,MATCH($AU$1,$AM$1:$AY$1,0),0)+INT($E197*(VLOOKUP($L197,$AM:$AY,MATCH($AV$1,$AM$1:$AY$1,0),0)-VLOOKUP($L197,$AM:$AY,MATCH($AU$1,$AM$1:$AY$1,0),0)))),
IF(OR($L197="안 지정 캐릭터 PP 일반등급",$L197="안 지정 캐릭터 PP 영웅등급"),
  IF(AND(OR($B197=7,$B197=8),$L197=OFFSET($L197,-1,0)),OFFSET(N197,-1,0),
    VLOOKUP($L197,$AM:$AY,MATCH($AU$1,$AM$1:$AY$1,0),0)+INT($E197*(VLOOKUP($L197,$AM:$AY,MATCH($AV$1,$AM$1:$AY$1,0),0)-VLOOKUP($L197,$AM:$AY,MATCH($AU$1,$AM$1:$AY$1,0),0)))),
"그외없음"))))</f>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
IF($L197="안 지정 캐릭터 영웅등급",
  IF(AND(OR($B197=7,$B197=8),$L197=OFFSET($L197,-1,0)),OFFSET(P197,-1,0),
    VLOOKUP($L197,$AM:$AZ,MATCH($AY$1,$AM$1:$AZ$1,0),0)+INT($H197*(VLOOKUP($L197,$AM:$AZ,MATCH($AZ$1,$AM$1:$AZ$1,0),0)-VLOOKUP($L197,$AM:$AZ,MATCH($AY$1,$AM$1:$AZ$1,0),0)))),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
    ROUNDDOWN(VLOOKUP($M197,[1]EquipTable!$1:$1048576,MATCH("표준 GO pr Min",[1]EquipTable!$1:$1,0),0)+INT($I197*(VLOOKUP($M197,[1]EquipTable!$1:$1048576,MATCH("표준 GO pr Max",[1]EquipTable!$1:$1,0),0)-VLOOKUP($M197,[1]EquipTable!$1:$1048576,MATCH("표준 GO pr Min",[1]EquipTable!$1:$1,0),0))),-2)),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
IF($L197="안 지정 캐릭터 영웅등급",
  IF(AND(OR($B197=7,$B197=8),$L197=OFFSET($L197,-1,0)),OFFSET(Q197,-1,0),
    VLOOKUP($L197,$AM:$AZ,MATCH($AW$1,$AM$1:$AZ$1,0),0)+INT($I197*(VLOOKUP($L197,$AM:$AZ,MATCH($AX$1,$AM$1:$AZ$1,0),0)-VLOOKUP($L197,$AM:$AZ,MATCH($AW$1,$AM$1:$AZ$1,0),0)))),
IF($L197="지정 캐릭터 PP",
  IF(AND(OR($B197=7,$B197=8),$L197=OFFSET($L197,-1,0)),OFFSET(Q197,-1,0),
    INT($N197*(VLOOKUP($L197,$AM:$AZ,MATCH($AX$1,$AM$1:$AZ$1,0),0)+$I197*(VLOOKUP($L197,$AM:$AZ,MATCH($AY$1,$AM$1:$AZ$1,0),0)-VLOOKUP($L197,$AM:$AZ,MATCH($AX$1,$AM$1:$AZ$1,0),0))))),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28"/>
        <v>0</v>
      </c>
      <c r="Z197" t="str">
        <f ca="1">IF(ISBLANK(AA197),"",
VLOOKUP(AA197,OFFSET(INDIRECT("$A:$B"),0,MATCH(AA$1&amp;"_Verify",INDIRECT("$1:$1"),0)-1),2,0)
)</f>
        <v/>
      </c>
      <c r="AG197" t="str">
        <f>IF(ISBLANK($AA197),"",
IF(AND($B197&gt;=VLOOKUP($AA197,$AM:$AP,3,0),$B197&lt;=VLOOKUP($AA197,$AM:$AP,4,0)),"","슬롯타입이상"))</f>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v>
      </c>
      <c r="AK197" t="str">
        <f ca="1">IF(AI197&lt;&gt;1,"",
"{"""&amp;A$1&amp;""":"&amp;A197
&amp;","""&amp;B$1&amp;""":"&amp;B197
&amp;IF(LEN(Z197)=0,"",","""&amp;Z$1&amp;""":"""&amp;Z197&amp;"""")
&amp;IF(LEN(AB197)=0,"",","""&amp;AB$1&amp;""":"""&amp;AB197&amp;"""")
&amp;IF(LEN(AC197)=0,"",","""&amp;AC$1&amp;""":"&amp;AC197)
&amp;IF(LEN(AD197)=0,"",","""&amp;AD$1&amp;""":"""&amp;AD197&amp;"""")
&amp;IF(LEN(AE197)=0,"",","""&amp;AE$1&amp;""":"&amp;AE197)
&amp;IF(LEN(AF197)=0,"",","""&amp;AF$1&amp;""":"&amp;AF197)&amp;"}")</f>
        <v>{"dy":28,"sl":6}</v>
      </c>
    </row>
    <row r="198" spans="1:37">
      <c r="A198">
        <v>29</v>
      </c>
      <c r="B198">
        <v>0</v>
      </c>
      <c r="C198">
        <f t="shared" si="25"/>
        <v>0</v>
      </c>
      <c r="D198">
        <f t="shared" ca="1" si="26"/>
        <v>0.51759026414720111</v>
      </c>
      <c r="E198">
        <f t="shared" ca="1" si="26"/>
        <v>0.96780514267843554</v>
      </c>
      <c r="F198">
        <f t="shared" ca="1" si="26"/>
        <v>0.28170758235802551</v>
      </c>
      <c r="G198">
        <f t="shared" ca="1" si="26"/>
        <v>0.48847188460148605</v>
      </c>
      <c r="H198">
        <f t="shared" ca="1" si="26"/>
        <v>0.88352880481606522</v>
      </c>
      <c r="I198">
        <f t="shared" ca="1" si="27"/>
        <v>0.38438626257438135</v>
      </c>
      <c r="L198" t="str">
        <f ca="1">IF(LEN(J198)&lt;&gt;0,J198,VLOOKUP(D198+$B198,$BG:$BH,MATCH($BH$1,$BG$1:$BH$1,0),1))</f>
        <v>지정 장비</v>
      </c>
      <c r="M198" t="str">
        <f ca="1">IF(LEN(K198)&lt;&gt;0,
  IF(LEN($J198)=0,"두 칸 모두 입력",
  IF($J198="지정 장비",K198,INDEX($BR:$BR,MATCH(K198,$BS:$BS,0)))),
IF($L198="삭제","삭제",
IF($L198="지정 장비",VLOOKUP($E198,$BL:$BM,MATCH($BM$1,$BL$1:$BM$1,0),1),
IF(OR($L198="캐릭터 상자 일반등급",$L198="캐릭터 상자 영웅등급"),"삭제",
IF(OR($L198="지정 캐릭터",$L198="지정 캐릭터 PP",$L198="지정 캐릭터 LBP1",$L198="지정 캐릭터 LBP2",$L198="지정 캐릭터 LBP3"),
  IF(AND(OR($B198=7,$B198=8),$L198=OFFSET($L198,-1,0)),OFFSET(M198,-1,0),VLOOKUP($E198,$BQ:$BR,MATCH($BR$1,$BQ$1:$BR$1,0),1)),
IF(OR($L198="안 지정 캐릭터 영웅등급",$L198="안 지정 캐릭터 PP 일반등급",$L198="안 지정 캐릭터 PP 영웅등급"),
  IF(AND(OR($B198=7,$B198=8),$L198=OFFSET($L198,-1,0)),OFFSET(M198,-1,0),INT($E198*100000)),
"그외없음"))))))</f>
        <v>Equip8202</v>
      </c>
      <c r="N198">
        <f ca="1">IF($L198="삭제","삭제",
IF(OR($L198="지정 장비",$L198="캐릭터 상자 일반등급",$L198="캐릭터 상자 영웅등급",$L198="지정 캐릭터",$L198="지정 캐릭터 LBP1",$L198="지정 캐릭터 LBP2",$L198="지정 캐릭터 LBP3",$L198="안 지정 캐릭터 영웅등급"),1,
IF($L198="지정 캐릭터 PP",
  IF(AND(OR($B198=7,$B198=8),$L198=OFFSET($L198,-1,0)),OFFSET(N198,-1,0),
    VLOOKUP($L198,$AM:$AY,MATCH($AU$1,$AM$1:$AY$1,0),0)+INT($E198*(VLOOKUP($L198,$AM:$AY,MATCH($AV$1,$AM$1:$AY$1,0),0)-VLOOKUP($L198,$AM:$AY,MATCH($AU$1,$AM$1:$AY$1,0),0)))),
IF(OR($L198="안 지정 캐릭터 PP 일반등급",$L198="안 지정 캐릭터 PP 영웅등급"),
  IF(AND(OR($B198=7,$B198=8),$L198=OFFSET($L198,-1,0)),OFFSET(N198,-1,0),
    VLOOKUP($L198,$AM:$AY,MATCH($AU$1,$AM$1:$AY$1,0),0)+INT($E198*(VLOOKUP($L198,$AM:$AY,MATCH($AV$1,$AM$1:$AY$1,0),0)-VLOOKUP($L198,$AM:$AY,MATCH($AU$1,$AM$1:$AY$1,0),0)))),
"그외없음"))))</f>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
IF($L198="안 지정 캐릭터 영웅등급",
  IF(AND(OR($B198=7,$B198=8),$L198=OFFSET($L198,-1,0)),OFFSET(P198,-1,0),
    VLOOKUP($L198,$AM:$AZ,MATCH($AY$1,$AM$1:$AZ$1,0),0)+INT($H198*(VLOOKUP($L198,$AM:$AZ,MATCH($AZ$1,$AM$1:$AZ$1,0),0)-VLOOKUP($L198,$AM:$AZ,MATCH($AY$1,$AM$1:$AZ$1,0),0)))),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
    ROUNDDOWN(VLOOKUP($M198,[1]EquipTable!$1:$1048576,MATCH("표준 GO pr Min",[1]EquipTable!$1:$1,0),0)+INT($I198*(VLOOKUP($M198,[1]EquipTable!$1:$1048576,MATCH("표준 GO pr Max",[1]EquipTable!$1:$1,0),0)-VLOOKUP($M198,[1]EquipTable!$1:$1048576,MATCH("표준 GO pr Min",[1]EquipTable!$1:$1,0),0))),-2)),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
IF($L198="안 지정 캐릭터 영웅등급",
  IF(AND(OR($B198=7,$B198=8),$L198=OFFSET($L198,-1,0)),OFFSET(Q198,-1,0),
    VLOOKUP($L198,$AM:$AZ,MATCH($AW$1,$AM$1:$AZ$1,0),0)+INT($I198*(VLOOKUP($L198,$AM:$AZ,MATCH($AX$1,$AM$1:$AZ$1,0),0)-VLOOKUP($L198,$AM:$AZ,MATCH($AW$1,$AM$1:$AZ$1,0),0)))),
IF($L198="지정 캐릭터 PP",
  IF(AND(OR($B198=7,$B198=8),$L198=OFFSET($L198,-1,0)),OFFSET(Q198,-1,0),
    INT($N198*(VLOOKUP($L198,$AM:$AZ,MATCH($AX$1,$AM$1:$AZ$1,0),0)+$I198*(VLOOKUP($L198,$AM:$AZ,MATCH($AY$1,$AM$1:$AZ$1,0),0)-VLOOKUP($L198,$AM:$AZ,MATCH($AX$1,$AM$1:$AZ$1,0),0))))),
IF(OR($L198="안 지정 캐릭터 PP 일반등급",$L198="안 지정 캐릭터 PP 영웅등급"),
  IF(AND(OR($B198=7,$B198=8),$L198=OFFSET($L198,-1,0)),OFFSET(Q198,-1,0),
    $N198*VLOOKUP($L198,$AM:$AZ,MATCH($AW$1,$AM$1:$AZ$1,0),0)),
"그외없음")))))))</f>
        <v>6</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28"/>
        <v>0</v>
      </c>
      <c r="T198" t="s">
        <v>93</v>
      </c>
      <c r="U198" t="s">
        <v>203</v>
      </c>
      <c r="V198">
        <v>1</v>
      </c>
      <c r="W198" t="s">
        <v>145</v>
      </c>
      <c r="Y198">
        <v>12300</v>
      </c>
      <c r="Z198" t="str">
        <f ca="1">IF(ISBLANK(AA198),"",
VLOOKUP(AA198,OFFSET(INDIRECT("$A:$B"),0,MATCH(AA$1&amp;"_Verify",INDIRECT("$1:$1"),0)-1),2,0)
)</f>
        <v>fe</v>
      </c>
      <c r="AA198" t="s">
        <v>93</v>
      </c>
      <c r="AB198" t="s">
        <v>203</v>
      </c>
      <c r="AC198">
        <v>1</v>
      </c>
      <c r="AD198" t="s">
        <v>145</v>
      </c>
      <c r="AF198">
        <v>12300</v>
      </c>
      <c r="AG198" t="str">
        <f>IF(ISBLANK($AA198),"",
IF(AND($B198&gt;=VLOOKUP($AA198,$AM:$AP,3,0),$B198&lt;=VLOOKUP($AA198,$AM:$AP,4,0)),"","슬롯타입이상"))</f>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휘어진 단검</v>
      </c>
      <c r="AI198">
        <v>1</v>
      </c>
      <c r="AJ19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v>
      </c>
      <c r="AK198" t="str">
        <f ca="1">IF(AI198&lt;&gt;1,"",
"{"""&amp;A$1&amp;""":"&amp;A198
&amp;","""&amp;B$1&amp;""":"&amp;B198
&amp;IF(LEN(Z198)=0,"",","""&amp;Z$1&amp;""":"""&amp;Z198&amp;"""")
&amp;IF(LEN(AB198)=0,"",","""&amp;AB$1&amp;""":"""&amp;AB198&amp;"""")
&amp;IF(LEN(AC198)=0,"",","""&amp;AC$1&amp;""":"&amp;AC198)
&amp;IF(LEN(AD198)=0,"",","""&amp;AD$1&amp;""":"""&amp;AD198&amp;"""")
&amp;IF(LEN(AE198)=0,"",","""&amp;AE$1&amp;""":"&amp;AE198)
&amp;IF(LEN(AF198)=0,"",","""&amp;AF$1&amp;""":"&amp;AF198)&amp;"}")</f>
        <v>{"dy":29,"sl":0,"tp":"fe","vl":"Equip1101","cn":1,"pt":"GO","pr":12300}</v>
      </c>
    </row>
    <row r="199" spans="1:37">
      <c r="A199">
        <v>29</v>
      </c>
      <c r="B199">
        <v>1</v>
      </c>
      <c r="C199">
        <f t="shared" si="25"/>
        <v>0</v>
      </c>
      <c r="D199">
        <f t="shared" ca="1" si="26"/>
        <v>0.9465995690405965</v>
      </c>
      <c r="E199">
        <f t="shared" ca="1" si="26"/>
        <v>0.64287612190159216</v>
      </c>
      <c r="F199">
        <f t="shared" ca="1" si="26"/>
        <v>0.20469540151929466</v>
      </c>
      <c r="G199">
        <f t="shared" ca="1" si="26"/>
        <v>0.78087922218260797</v>
      </c>
      <c r="H199">
        <f t="shared" ca="1" si="26"/>
        <v>0.69210933799257013</v>
      </c>
      <c r="I199">
        <f t="shared" ca="1" si="27"/>
        <v>2.5498185782631744E-2</v>
      </c>
      <c r="L199" t="str">
        <f ca="1">IF(LEN(J199)&lt;&gt;0,J199,VLOOKUP(D199+$B199,$BG:$BH,MATCH($BH$1,$BG$1:$BH$1,0),1))</f>
        <v>지정 장비</v>
      </c>
      <c r="M199" t="str">
        <f ca="1">IF(LEN(K199)&lt;&gt;0,
  IF(LEN($J199)=0,"두 칸 모두 입력",
  IF($J199="지정 장비",K199,INDEX($BR:$BR,MATCH(K199,$BS:$BS,0)))),
IF($L199="삭제","삭제",
IF($L199="지정 장비",VLOOKUP($E199,$BL:$BM,MATCH($BM$1,$BL$1:$BM$1,0),1),
IF(OR($L199="캐릭터 상자 일반등급",$L199="캐릭터 상자 영웅등급"),"삭제",
IF(OR($L199="지정 캐릭터",$L199="지정 캐릭터 PP",$L199="지정 캐릭터 LBP1",$L199="지정 캐릭터 LBP2",$L199="지정 캐릭터 LBP3"),
  IF(AND(OR($B199=7,$B199=8),$L199=OFFSET($L199,-1,0)),OFFSET(M199,-1,0),VLOOKUP($E199,$BQ:$BR,MATCH($BR$1,$BQ$1:$BR$1,0),1)),
IF(OR($L199="안 지정 캐릭터 영웅등급",$L199="안 지정 캐릭터 PP 일반등급",$L199="안 지정 캐릭터 PP 영웅등급"),
  IF(AND(OR($B199=7,$B199=8),$L199=OFFSET($L199,-1,0)),OFFSET(M199,-1,0),INT($E199*100000)),
"그외없음"))))))</f>
        <v>Equip5301</v>
      </c>
      <c r="N199">
        <f ca="1">IF($L199="삭제","삭제",
IF(OR($L199="지정 장비",$L199="캐릭터 상자 일반등급",$L199="캐릭터 상자 영웅등급",$L199="지정 캐릭터",$L199="지정 캐릭터 LBP1",$L199="지정 캐릭터 LBP2",$L199="지정 캐릭터 LBP3",$L199="안 지정 캐릭터 영웅등급"),1,
IF($L199="지정 캐릭터 PP",
  IF(AND(OR($B199=7,$B199=8),$L199=OFFSET($L199,-1,0)),OFFSET(N199,-1,0),
    VLOOKUP($L199,$AM:$AY,MATCH($AU$1,$AM$1:$AY$1,0),0)+INT($E199*(VLOOKUP($L199,$AM:$AY,MATCH($AV$1,$AM$1:$AY$1,0),0)-VLOOKUP($L199,$AM:$AY,MATCH($AU$1,$AM$1:$AY$1,0),0)))),
IF(OR($L199="안 지정 캐릭터 PP 일반등급",$L199="안 지정 캐릭터 PP 영웅등급"),
  IF(AND(OR($B199=7,$B199=8),$L199=OFFSET($L199,-1,0)),OFFSET(N199,-1,0),
    VLOOKUP($L199,$AM:$AY,MATCH($AU$1,$AM$1:$AY$1,0),0)+INT($E199*(VLOOKUP($L199,$AM:$AY,MATCH($AV$1,$AM$1:$AY$1,0),0)-VLOOKUP($L199,$AM:$AY,MATCH($AU$1,$AM$1:$AY$1,0),0)))),
"그외없음"))))</f>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
IF($L199="안 지정 캐릭터 영웅등급",
  IF(AND(OR($B199=7,$B199=8),$L199=OFFSET($L199,-1,0)),OFFSET(P199,-1,0),
    VLOOKUP($L199,$AM:$AZ,MATCH($AY$1,$AM$1:$AZ$1,0),0)+INT($H199*(VLOOKUP($L199,$AM:$AZ,MATCH($AZ$1,$AM$1:$AZ$1,0),0)-VLOOKUP($L199,$AM:$AZ,MATCH($AY$1,$AM$1:$AZ$1,0),0)))),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
    ROUNDDOWN(VLOOKUP($M199,[1]EquipTable!$1:$1048576,MATCH("표준 GO pr Min",[1]EquipTable!$1:$1,0),0)+INT($I199*(VLOOKUP($M199,[1]EquipTable!$1:$1048576,MATCH("표준 GO pr Max",[1]EquipTable!$1:$1,0),0)-VLOOKUP($M199,[1]EquipTable!$1:$1048576,MATCH("표준 GO pr Min",[1]EquipTable!$1:$1,0),0))),-2)),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
IF($L199="안 지정 캐릭터 영웅등급",
  IF(AND(OR($B199=7,$B199=8),$L199=OFFSET($L199,-1,0)),OFFSET(Q199,-1,0),
    VLOOKUP($L199,$AM:$AZ,MATCH($AW$1,$AM$1:$AZ$1,0),0)+INT($I199*(VLOOKUP($L199,$AM:$AZ,MATCH($AX$1,$AM$1:$AZ$1,0),0)-VLOOKUP($L199,$AM:$AZ,MATCH($AW$1,$AM$1:$AZ$1,0),0)))),
IF($L199="지정 캐릭터 PP",
  IF(AND(OR($B199=7,$B199=8),$L199=OFFSET($L199,-1,0)),OFFSET(Q199,-1,0),
    INT($N199*(VLOOKUP($L199,$AM:$AZ,MATCH($AX$1,$AM$1:$AZ$1,0),0)+$I199*(VLOOKUP($L199,$AM:$AZ,MATCH($AY$1,$AM$1:$AZ$1,0),0)-VLOOKUP($L199,$AM:$AZ,MATCH($AX$1,$AM$1:$AZ$1,0),0))))),
IF(OR($L199="안 지정 캐릭터 PP 일반등급",$L199="안 지정 캐릭터 PP 영웅등급"),
  IF(AND(OR($B199=7,$B199=8),$L199=OFFSET($L199,-1,0)),OFFSET(Q199,-1,0),
    $N199*VLOOKUP($L199,$AM:$AZ,MATCH($AW$1,$AM$1:$AZ$1,0),0)),
"그외없음")))))))</f>
        <v>15</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28"/>
        <v>0</v>
      </c>
      <c r="T199" t="s">
        <v>93</v>
      </c>
      <c r="U199" t="s">
        <v>204</v>
      </c>
      <c r="V199">
        <v>1</v>
      </c>
      <c r="W199" t="s">
        <v>145</v>
      </c>
      <c r="Y199">
        <v>41200</v>
      </c>
      <c r="Z199" t="str">
        <f ca="1">IF(ISBLANK(AA199),"",
VLOOKUP(AA199,OFFSET(INDIRECT("$A:$B"),0,MATCH(AA$1&amp;"_Verify",INDIRECT("$1:$1"),0)-1),2,0)
)</f>
        <v>fe</v>
      </c>
      <c r="AA199" t="s">
        <v>93</v>
      </c>
      <c r="AB199" t="s">
        <v>204</v>
      </c>
      <c r="AC199">
        <v>1</v>
      </c>
      <c r="AD199" t="s">
        <v>145</v>
      </c>
      <c r="AF199">
        <v>41200</v>
      </c>
      <c r="AG199" t="str">
        <f>IF(ISBLANK($AA199),"",
IF(AND($B199&gt;=VLOOKUP($AA199,$AM:$AP,3,0),$B199&lt;=VLOOKUP($AA199,$AM:$AP,4,0)),"","슬롯타입이상"))</f>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붉은 보석 대검</v>
      </c>
      <c r="AI199">
        <v>1</v>
      </c>
      <c r="AJ19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v>
      </c>
      <c r="AK199" t="str">
        <f ca="1">IF(AI199&lt;&gt;1,"",
"{"""&amp;A$1&amp;""":"&amp;A199
&amp;","""&amp;B$1&amp;""":"&amp;B199
&amp;IF(LEN(Z199)=0,"",","""&amp;Z$1&amp;""":"""&amp;Z199&amp;"""")
&amp;IF(LEN(AB199)=0,"",","""&amp;AB$1&amp;""":"""&amp;AB199&amp;"""")
&amp;IF(LEN(AC199)=0,"",","""&amp;AC$1&amp;""":"&amp;AC199)
&amp;IF(LEN(AD199)=0,"",","""&amp;AD$1&amp;""":"""&amp;AD199&amp;"""")
&amp;IF(LEN(AE199)=0,"",","""&amp;AE$1&amp;""":"&amp;AE199)
&amp;IF(LEN(AF199)=0,"",","""&amp;AF$1&amp;""":"&amp;AF199)&amp;"}")</f>
        <v>{"dy":29,"sl":1,"tp":"fe","vl":"Equip8201","cn":1,"pt":"GO","pr":41200}</v>
      </c>
    </row>
    <row r="200" spans="1:37">
      <c r="A200">
        <v>29</v>
      </c>
      <c r="B200">
        <v>2</v>
      </c>
      <c r="C200">
        <f t="shared" si="25"/>
        <v>0</v>
      </c>
      <c r="D200">
        <f t="shared" ca="1" si="26"/>
        <v>0.13903981670326171</v>
      </c>
      <c r="E200">
        <f t="shared" ca="1" si="26"/>
        <v>0.80206369330681027</v>
      </c>
      <c r="F200">
        <f t="shared" ca="1" si="26"/>
        <v>0.21853291000683528</v>
      </c>
      <c r="G200">
        <f t="shared" ca="1" si="26"/>
        <v>0.77563449970765097</v>
      </c>
      <c r="H200">
        <f t="shared" ca="1" si="26"/>
        <v>0.75429565559473288</v>
      </c>
      <c r="I200">
        <f t="shared" ca="1" si="27"/>
        <v>0.78541663121361283</v>
      </c>
      <c r="L200" t="str">
        <f ca="1">IF(LEN(J200)&lt;&gt;0,J200,VLOOKUP(D200+$B200,$BG:$BH,MATCH($BH$1,$BG$1:$BH$1,0),1))</f>
        <v>안 지정 캐릭터 PP 영웅등급</v>
      </c>
      <c r="M200">
        <f ca="1">IF(LEN(K200)&lt;&gt;0,
  IF(LEN($J200)=0,"두 칸 모두 입력",
  IF($J200="지정 장비",K200,INDEX($BR:$BR,MATCH(K200,$BS:$BS,0)))),
IF($L200="삭제","삭제",
IF($L200="지정 장비",VLOOKUP($E200,$BL:$BM,MATCH($BM$1,$BL$1:$BM$1,0),1),
IF(OR($L200="캐릭터 상자 일반등급",$L200="캐릭터 상자 영웅등급"),"삭제",
IF(OR($L200="지정 캐릭터",$L200="지정 캐릭터 PP",$L200="지정 캐릭터 LBP1",$L200="지정 캐릭터 LBP2",$L200="지정 캐릭터 LBP3"),
  IF(AND(OR($B200=7,$B200=8),$L200=OFFSET($L200,-1,0)),OFFSET(M200,-1,0),VLOOKUP($E200,$BQ:$BR,MATCH($BR$1,$BQ$1:$BR$1,0),1)),
IF(OR($L200="안 지정 캐릭터 영웅등급",$L200="안 지정 캐릭터 PP 일반등급",$L200="안 지정 캐릭터 PP 영웅등급"),
  IF(AND(OR($B200=7,$B200=8),$L200=OFFSET($L200,-1,0)),OFFSET(M200,-1,0),INT($E200*100000)),
"그외없음"))))))</f>
        <v>80206</v>
      </c>
      <c r="N200">
        <f ca="1">IF($L200="삭제","삭제",
IF(OR($L200="지정 장비",$L200="캐릭터 상자 일반등급",$L200="캐릭터 상자 영웅등급",$L200="지정 캐릭터",$L200="지정 캐릭터 LBP1",$L200="지정 캐릭터 LBP2",$L200="지정 캐릭터 LBP3",$L200="안 지정 캐릭터 영웅등급"),1,
IF($L200="지정 캐릭터 PP",
  IF(AND(OR($B200=7,$B200=8),$L200=OFFSET($L200,-1,0)),OFFSET(N200,-1,0),
    VLOOKUP($L200,$AM:$AY,MATCH($AU$1,$AM$1:$AY$1,0),0)+INT($E200*(VLOOKUP($L200,$AM:$AY,MATCH($AV$1,$AM$1:$AY$1,0),0)-VLOOKUP($L200,$AM:$AY,MATCH($AU$1,$AM$1:$AY$1,0),0)))),
IF(OR($L200="안 지정 캐릭터 PP 일반등급",$L200="안 지정 캐릭터 PP 영웅등급"),
  IF(AND(OR($B200=7,$B200=8),$L200=OFFSET($L200,-1,0)),OFFSET(N200,-1,0),
    VLOOKUP($L200,$AM:$AY,MATCH($AU$1,$AM$1:$AY$1,0),0)+INT($E200*(VLOOKUP($L200,$AM:$AY,MATCH($AV$1,$AM$1:$AY$1,0),0)-VLOOKUP($L200,$AM:$AY,MATCH($AU$1,$AM$1:$AY$1,0),0)))),
"그외없음"))))</f>
        <v>23</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
IF($L200="안 지정 캐릭터 영웅등급",
  IF(AND(OR($B200=7,$B200=8),$L200=OFFSET($L200,-1,0)),OFFSET(P200,-1,0),
    VLOOKUP($L200,$AM:$AZ,MATCH($AY$1,$AM$1:$AZ$1,0),0)+INT($H200*(VLOOKUP($L200,$AM:$AZ,MATCH($AZ$1,$AM$1:$AZ$1,0),0)-VLOOKUP($L200,$AM:$AZ,MATCH($AY$1,$AM$1:$AZ$1,0),0)))),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
    ROUNDDOWN(VLOOKUP($M200,[1]EquipTable!$1:$1048576,MATCH("표준 GO pr Min",[1]EquipTable!$1:$1,0),0)+INT($I200*(VLOOKUP($M200,[1]EquipTable!$1:$1048576,MATCH("표준 GO pr Max",[1]EquipTable!$1:$1,0),0)-VLOOKUP($M200,[1]EquipTable!$1:$1048576,MATCH("표준 GO pr Min",[1]EquipTable!$1:$1,0),0))),-2)),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
IF($L200="안 지정 캐릭터 영웅등급",
  IF(AND(OR($B200=7,$B200=8),$L200=OFFSET($L200,-1,0)),OFFSET(Q200,-1,0),
    VLOOKUP($L200,$AM:$AZ,MATCH($AW$1,$AM$1:$AZ$1,0),0)+INT($I200*(VLOOKUP($L200,$AM:$AZ,MATCH($AX$1,$AM$1:$AZ$1,0),0)-VLOOKUP($L200,$AM:$AZ,MATCH($AW$1,$AM$1:$AZ$1,0),0)))),
IF($L200="지정 캐릭터 PP",
  IF(AND(OR($B200=7,$B200=8),$L200=OFFSET($L200,-1,0)),OFFSET(Q200,-1,0),
    INT($N200*(VLOOKUP($L200,$AM:$AZ,MATCH($AX$1,$AM$1:$AZ$1,0),0)+$I200*(VLOOKUP($L200,$AM:$AZ,MATCH($AY$1,$AM$1:$AZ$1,0),0)-VLOOKUP($L200,$AM:$AZ,MATCH($AX$1,$AM$1:$AZ$1,0),0))))),
IF(OR($L200="안 지정 캐릭터 PP 일반등급",$L200="안 지정 캐릭터 PP 영웅등급"),
  IF(AND(OR($B200=7,$B200=8),$L200=OFFSET($L200,-1,0)),OFFSET(Q200,-1,0),
    $N200*VLOOKUP($L200,$AM:$AZ,MATCH($AW$1,$AM$1:$AZ$1,0),0)),
"그외없음")))))))</f>
        <v>2300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28"/>
        <v>0</v>
      </c>
      <c r="T200" t="s">
        <v>102</v>
      </c>
      <c r="U200">
        <v>39476</v>
      </c>
      <c r="V200">
        <v>18</v>
      </c>
      <c r="W200" t="s">
        <v>145</v>
      </c>
      <c r="Y200">
        <v>1800</v>
      </c>
      <c r="Z200" t="str">
        <f ca="1">IF(ISBLANK(AA200),"",
VLOOKUP(AA200,OFFSET(INDIRECT("$A:$B"),0,MATCH(AA$1&amp;"_Verify",INDIRECT("$1:$1"),0)-1),2,0)
)</f>
        <v>uph</v>
      </c>
      <c r="AA200" t="s">
        <v>102</v>
      </c>
      <c r="AB200">
        <v>39476</v>
      </c>
      <c r="AC200">
        <v>18</v>
      </c>
      <c r="AD200" t="s">
        <v>145</v>
      </c>
      <c r="AF200">
        <v>1800</v>
      </c>
      <c r="AG200" t="str">
        <f>IF(ISBLANK($AA200),"",
IF(AND($B200&gt;=VLOOKUP($AA200,$AM:$AP,3,0),$B200&lt;=VLOOKUP($AA200,$AM:$AP,4,0)),"","슬롯타입이상"))</f>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v>
      </c>
      <c r="AK200" t="str">
        <f ca="1">IF(AI200&lt;&gt;1,"",
"{"""&amp;A$1&amp;""":"&amp;A200
&amp;","""&amp;B$1&amp;""":"&amp;B200
&amp;IF(LEN(Z200)=0,"",","""&amp;Z$1&amp;""":"""&amp;Z200&amp;"""")
&amp;IF(LEN(AB200)=0,"",","""&amp;AB$1&amp;""":"""&amp;AB200&amp;"""")
&amp;IF(LEN(AC200)=0,"",","""&amp;AC$1&amp;""":"&amp;AC200)
&amp;IF(LEN(AD200)=0,"",","""&amp;AD$1&amp;""":"""&amp;AD200&amp;"""")
&amp;IF(LEN(AE200)=0,"",","""&amp;AE$1&amp;""":"&amp;AE200)
&amp;IF(LEN(AF200)=0,"",","""&amp;AF$1&amp;""":"&amp;AF200)&amp;"}")</f>
        <v>{"dy":29,"sl":2,"tp":"uph","vl":"39476","cn":18,"pt":"GO","pr":1800}</v>
      </c>
    </row>
    <row r="201" spans="1:37">
      <c r="A201">
        <v>29</v>
      </c>
      <c r="B201">
        <v>3</v>
      </c>
      <c r="C201">
        <f t="shared" si="25"/>
        <v>0</v>
      </c>
      <c r="D201">
        <f t="shared" ca="1" si="26"/>
        <v>0.88997021534083742</v>
      </c>
      <c r="E201">
        <f t="shared" ca="1" si="26"/>
        <v>0.18951425839845581</v>
      </c>
      <c r="F201">
        <f t="shared" ca="1" si="26"/>
        <v>9.776278697445917E-2</v>
      </c>
      <c r="G201">
        <f t="shared" ca="1" si="26"/>
        <v>0.37003837335852563</v>
      </c>
      <c r="H201">
        <f t="shared" ca="1" si="26"/>
        <v>0.20235120376228621</v>
      </c>
      <c r="I201">
        <f t="shared" ca="1" si="27"/>
        <v>0.50043892022464265</v>
      </c>
      <c r="L201" t="str">
        <f ca="1">IF(LEN(J201)&lt;&gt;0,J201,VLOOKUP(D201+$B201,$BG:$BH,MATCH($BH$1,$BG$1:$BH$1,0),1))</f>
        <v>안 지정 캐릭터 PP 일반등급</v>
      </c>
      <c r="M201">
        <f ca="1">IF(LEN(K201)&lt;&gt;0,
  IF(LEN($J201)=0,"두 칸 모두 입력",
  IF($J201="지정 장비",K201,INDEX($BR:$BR,MATCH(K201,$BS:$BS,0)))),
IF($L201="삭제","삭제",
IF($L201="지정 장비",VLOOKUP($E201,$BL:$BM,MATCH($BM$1,$BL$1:$BM$1,0),1),
IF(OR($L201="캐릭터 상자 일반등급",$L201="캐릭터 상자 영웅등급"),"삭제",
IF(OR($L201="지정 캐릭터",$L201="지정 캐릭터 PP",$L201="지정 캐릭터 LBP1",$L201="지정 캐릭터 LBP2",$L201="지정 캐릭터 LBP3"),
  IF(AND(OR($B201=7,$B201=8),$L201=OFFSET($L201,-1,0)),OFFSET(M201,-1,0),VLOOKUP($E201,$BQ:$BR,MATCH($BR$1,$BQ$1:$BR$1,0),1)),
IF(OR($L201="안 지정 캐릭터 영웅등급",$L201="안 지정 캐릭터 PP 일반등급",$L201="안 지정 캐릭터 PP 영웅등급"),
  IF(AND(OR($B201=7,$B201=8),$L201=OFFSET($L201,-1,0)),OFFSET(M201,-1,0),INT($E201*100000)),
"그외없음"))))))</f>
        <v>18951</v>
      </c>
      <c r="N201">
        <f ca="1">IF($L201="삭제","삭제",
IF(OR($L201="지정 장비",$L201="캐릭터 상자 일반등급",$L201="캐릭터 상자 영웅등급",$L201="지정 캐릭터",$L201="지정 캐릭터 LBP1",$L201="지정 캐릭터 LBP2",$L201="지정 캐릭터 LBP3",$L201="안 지정 캐릭터 영웅등급"),1,
IF($L201="지정 캐릭터 PP",
  IF(AND(OR($B201=7,$B201=8),$L201=OFFSET($L201,-1,0)),OFFSET(N201,-1,0),
    VLOOKUP($L201,$AM:$AY,MATCH($AU$1,$AM$1:$AY$1,0),0)+INT($E201*(VLOOKUP($L201,$AM:$AY,MATCH($AV$1,$AM$1:$AY$1,0),0)-VLOOKUP($L201,$AM:$AY,MATCH($AU$1,$AM$1:$AY$1,0),0)))),
IF(OR($L201="안 지정 캐릭터 PP 일반등급",$L201="안 지정 캐릭터 PP 영웅등급"),
  IF(AND(OR($B201=7,$B201=8),$L201=OFFSET($L201,-1,0)),OFFSET(N201,-1,0),
    VLOOKUP($L201,$AM:$AY,MATCH($AU$1,$AM$1:$AY$1,0),0)+INT($E201*(VLOOKUP($L201,$AM:$AY,MATCH($AV$1,$AM$1:$AY$1,0),0)-VLOOKUP($L201,$AM:$AY,MATCH($AU$1,$AM$1:$AY$1,0),0)))),
"그외없음"))))</f>
        <v>16</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
IF($L201="안 지정 캐릭터 영웅등급",
  IF(AND(OR($B201=7,$B201=8),$L201=OFFSET($L201,-1,0)),OFFSET(P201,-1,0),
    VLOOKUP($L201,$AM:$AZ,MATCH($AY$1,$AM$1:$AZ$1,0),0)+INT($H201*(VLOOKUP($L201,$AM:$AZ,MATCH($AZ$1,$AM$1:$AZ$1,0),0)-VLOOKUP($L201,$AM:$AZ,MATCH($AY$1,$AM$1:$AZ$1,0),0)))),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
    ROUNDDOWN(VLOOKUP($M201,[1]EquipTable!$1:$1048576,MATCH("표준 GO pr Min",[1]EquipTable!$1:$1,0),0)+INT($I201*(VLOOKUP($M201,[1]EquipTable!$1:$1048576,MATCH("표준 GO pr Max",[1]EquipTable!$1:$1,0),0)-VLOOKUP($M201,[1]EquipTable!$1:$1048576,MATCH("표준 GO pr Min",[1]EquipTable!$1:$1,0),0))),-2)),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
IF($L201="안 지정 캐릭터 영웅등급",
  IF(AND(OR($B201=7,$B201=8),$L201=OFFSET($L201,-1,0)),OFFSET(Q201,-1,0),
    VLOOKUP($L201,$AM:$AZ,MATCH($AW$1,$AM$1:$AZ$1,0),0)+INT($I201*(VLOOKUP($L201,$AM:$AZ,MATCH($AX$1,$AM$1:$AZ$1,0),0)-VLOOKUP($L201,$AM:$AZ,MATCH($AW$1,$AM$1:$AZ$1,0),0)))),
IF($L201="지정 캐릭터 PP",
  IF(AND(OR($B201=7,$B201=8),$L201=OFFSET($L201,-1,0)),OFFSET(Q201,-1,0),
    INT($N201*(VLOOKUP($L201,$AM:$AZ,MATCH($AX$1,$AM$1:$AZ$1,0),0)+$I201*(VLOOKUP($L201,$AM:$AZ,MATCH($AY$1,$AM$1:$AZ$1,0),0)-VLOOKUP($L201,$AM:$AZ,MATCH($AX$1,$AM$1:$AZ$1,0),0))))),
IF(OR($L201="안 지정 캐릭터 PP 일반등급",$L201="안 지정 캐릭터 PP 영웅등급"),
  IF(AND(OR($B201=7,$B201=8),$L201=OFFSET($L201,-1,0)),OFFSET(Q201,-1,0),
    $N201*VLOOKUP($L201,$AM:$AZ,MATCH($AW$1,$AM$1:$AZ$1,0),0)),
"그외없음")))))))</f>
        <v>1600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28"/>
        <v>0</v>
      </c>
      <c r="T201" t="s">
        <v>103</v>
      </c>
      <c r="U201">
        <v>84219</v>
      </c>
      <c r="V201">
        <v>23</v>
      </c>
      <c r="W201" t="s">
        <v>145</v>
      </c>
      <c r="Y201">
        <v>2300</v>
      </c>
      <c r="Z201" t="str">
        <f ca="1">IF(ISBLANK(AA201),"",
VLOOKUP(AA201,OFFSET(INDIRECT("$A:$B"),0,MATCH(AA$1&amp;"_Verify",INDIRECT("$1:$1"),0)-1),2,0)
)</f>
        <v>upn</v>
      </c>
      <c r="AA201" t="s">
        <v>103</v>
      </c>
      <c r="AB201">
        <v>84219</v>
      </c>
      <c r="AC201">
        <v>23</v>
      </c>
      <c r="AD201" t="s">
        <v>145</v>
      </c>
      <c r="AF201">
        <v>2300</v>
      </c>
      <c r="AG201" t="str">
        <f>IF(ISBLANK($AA201),"",
IF(AND($B201&gt;=VLOOKUP($AA201,$AM:$AP,3,0),$B201&lt;=VLOOKUP($AA201,$AM:$AP,4,0)),"","슬롯타입이상"))</f>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v>
      </c>
      <c r="AK201" t="str">
        <f ca="1">IF(AI201&lt;&gt;1,"",
"{"""&amp;A$1&amp;""":"&amp;A201
&amp;","""&amp;B$1&amp;""":"&amp;B201
&amp;IF(LEN(Z201)=0,"",","""&amp;Z$1&amp;""":"""&amp;Z201&amp;"""")
&amp;IF(LEN(AB201)=0,"",","""&amp;AB$1&amp;""":"""&amp;AB201&amp;"""")
&amp;IF(LEN(AC201)=0,"",","""&amp;AC$1&amp;""":"&amp;AC201)
&amp;IF(LEN(AD201)=0,"",","""&amp;AD$1&amp;""":"""&amp;AD201&amp;"""")
&amp;IF(LEN(AE201)=0,"",","""&amp;AE$1&amp;""":"&amp;AE201)
&amp;IF(LEN(AF201)=0,"",","""&amp;AF$1&amp;""":"&amp;AF201)&amp;"}")</f>
        <v>{"dy":29,"sl":3,"tp":"upn","vl":"84219","cn":23,"pt":"GO","pr":2300}</v>
      </c>
    </row>
    <row r="202" spans="1:37">
      <c r="A202">
        <v>29</v>
      </c>
      <c r="B202">
        <v>4</v>
      </c>
      <c r="C202">
        <f t="shared" si="25"/>
        <v>0</v>
      </c>
      <c r="D202">
        <f t="shared" ca="1" si="26"/>
        <v>0.49054888468117996</v>
      </c>
      <c r="E202">
        <f t="shared" ca="1" si="26"/>
        <v>7.3468690039530049E-2</v>
      </c>
      <c r="F202">
        <f t="shared" ca="1" si="26"/>
        <v>0.32949467407022481</v>
      </c>
      <c r="G202">
        <f t="shared" ca="1" si="26"/>
        <v>3.7285750426658715E-2</v>
      </c>
      <c r="H202">
        <f t="shared" ca="1" si="26"/>
        <v>2.1993707671943974E-2</v>
      </c>
      <c r="I202">
        <f t="shared" ca="1" si="27"/>
        <v>0.34964881730444397</v>
      </c>
      <c r="L202" t="str">
        <f ca="1">IF(LEN(J202)&lt;&gt;0,J202,VLOOKUP(D202+$B202,$BG:$BH,MATCH($BH$1,$BG$1:$BH$1,0),1))</f>
        <v>안 지정 캐릭터 PP 일반등급</v>
      </c>
      <c r="M202">
        <f ca="1">IF(LEN(K202)&lt;&gt;0,
  IF(LEN($J202)=0,"두 칸 모두 입력",
  IF($J202="지정 장비",K202,INDEX($BR:$BR,MATCH(K202,$BS:$BS,0)))),
IF($L202="삭제","삭제",
IF($L202="지정 장비",VLOOKUP($E202,$BL:$BM,MATCH($BM$1,$BL$1:$BM$1,0),1),
IF(OR($L202="캐릭터 상자 일반등급",$L202="캐릭터 상자 영웅등급"),"삭제",
IF(OR($L202="지정 캐릭터",$L202="지정 캐릭터 PP",$L202="지정 캐릭터 LBP1",$L202="지정 캐릭터 LBP2",$L202="지정 캐릭터 LBP3"),
  IF(AND(OR($B202=7,$B202=8),$L202=OFFSET($L202,-1,0)),OFFSET(M202,-1,0),VLOOKUP($E202,$BQ:$BR,MATCH($BR$1,$BQ$1:$BR$1,0),1)),
IF(OR($L202="안 지정 캐릭터 영웅등급",$L202="안 지정 캐릭터 PP 일반등급",$L202="안 지정 캐릭터 PP 영웅등급"),
  IF(AND(OR($B202=7,$B202=8),$L202=OFFSET($L202,-1,0)),OFFSET(M202,-1,0),INT($E202*100000)),
"그외없음"))))))</f>
        <v>7346</v>
      </c>
      <c r="N202">
        <f ca="1">IF($L202="삭제","삭제",
IF(OR($L202="지정 장비",$L202="캐릭터 상자 일반등급",$L202="캐릭터 상자 영웅등급",$L202="지정 캐릭터",$L202="지정 캐릭터 LBP1",$L202="지정 캐릭터 LBP2",$L202="지정 캐릭터 LBP3",$L202="안 지정 캐릭터 영웅등급"),1,
IF($L202="지정 캐릭터 PP",
  IF(AND(OR($B202=7,$B202=8),$L202=OFFSET($L202,-1,0)),OFFSET(N202,-1,0),
    VLOOKUP($L202,$AM:$AY,MATCH($AU$1,$AM$1:$AY$1,0),0)+INT($E202*(VLOOKUP($L202,$AM:$AY,MATCH($AV$1,$AM$1:$AY$1,0),0)-VLOOKUP($L202,$AM:$AY,MATCH($AU$1,$AM$1:$AY$1,0),0)))),
IF(OR($L202="안 지정 캐릭터 PP 일반등급",$L202="안 지정 캐릭터 PP 영웅등급"),
  IF(AND(OR($B202=7,$B202=8),$L202=OFFSET($L202,-1,0)),OFFSET(N202,-1,0),
    VLOOKUP($L202,$AM:$AY,MATCH($AU$1,$AM$1:$AY$1,0),0)+INT($E202*(VLOOKUP($L202,$AM:$AY,MATCH($AV$1,$AM$1:$AY$1,0),0)-VLOOKUP($L202,$AM:$AY,MATCH($AU$1,$AM$1:$AY$1,0),0)))),
"그외없음"))))</f>
        <v>15</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
IF($L202="안 지정 캐릭터 영웅등급",
  IF(AND(OR($B202=7,$B202=8),$L202=OFFSET($L202,-1,0)),OFFSET(P202,-1,0),
    VLOOKUP($L202,$AM:$AZ,MATCH($AY$1,$AM$1:$AZ$1,0),0)+INT($H202*(VLOOKUP($L202,$AM:$AZ,MATCH($AZ$1,$AM$1:$AZ$1,0),0)-VLOOKUP($L202,$AM:$AZ,MATCH($AY$1,$AM$1:$AZ$1,0),0)))),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
    ROUNDDOWN(VLOOKUP($M202,[1]EquipTable!$1:$1048576,MATCH("표준 GO pr Min",[1]EquipTable!$1:$1,0),0)+INT($I202*(VLOOKUP($M202,[1]EquipTable!$1:$1048576,MATCH("표준 GO pr Max",[1]EquipTable!$1:$1,0),0)-VLOOKUP($M202,[1]EquipTable!$1:$1048576,MATCH("표준 GO pr Min",[1]EquipTable!$1:$1,0),0))),-2)),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
IF($L202="안 지정 캐릭터 영웅등급",
  IF(AND(OR($B202=7,$B202=8),$L202=OFFSET($L202,-1,0)),OFFSET(Q202,-1,0),
    VLOOKUP($L202,$AM:$AZ,MATCH($AW$1,$AM$1:$AZ$1,0),0)+INT($I202*(VLOOKUP($L202,$AM:$AZ,MATCH($AX$1,$AM$1:$AZ$1,0),0)-VLOOKUP($L202,$AM:$AZ,MATCH($AW$1,$AM$1:$AZ$1,0),0)))),
IF($L202="지정 캐릭터 PP",
  IF(AND(OR($B202=7,$B202=8),$L202=OFFSET($L202,-1,0)),OFFSET(Q202,-1,0),
    INT($N202*(VLOOKUP($L202,$AM:$AZ,MATCH($AX$1,$AM$1:$AZ$1,0),0)+$I202*(VLOOKUP($L202,$AM:$AZ,MATCH($AY$1,$AM$1:$AZ$1,0),0)-VLOOKUP($L202,$AM:$AZ,MATCH($AX$1,$AM$1:$AZ$1,0),0))))),
IF(OR($L202="안 지정 캐릭터 PP 일반등급",$L202="안 지정 캐릭터 PP 영웅등급"),
  IF(AND(OR($B202=7,$B202=8),$L202=OFFSET($L202,-1,0)),OFFSET(Q202,-1,0),
    $N202*VLOOKUP($L202,$AM:$AZ,MATCH($AW$1,$AM$1:$AZ$1,0),0)),
"그외없음")))))))</f>
        <v>1500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28"/>
        <v>0</v>
      </c>
      <c r="T202" t="s">
        <v>103</v>
      </c>
      <c r="U202">
        <v>50242</v>
      </c>
      <c r="V202">
        <v>20</v>
      </c>
      <c r="W202" t="s">
        <v>145</v>
      </c>
      <c r="Y202">
        <v>2000</v>
      </c>
      <c r="Z202" t="str">
        <f ca="1">IF(ISBLANK(AA202),"",
VLOOKUP(AA202,OFFSET(INDIRECT("$A:$B"),0,MATCH(AA$1&amp;"_Verify",INDIRECT("$1:$1"),0)-1),2,0)
)</f>
        <v>upn</v>
      </c>
      <c r="AA202" t="s">
        <v>103</v>
      </c>
      <c r="AB202">
        <v>50242</v>
      </c>
      <c r="AC202">
        <v>20</v>
      </c>
      <c r="AD202" t="s">
        <v>145</v>
      </c>
      <c r="AF202">
        <v>2000</v>
      </c>
      <c r="AG202" t="str">
        <f>IF(ISBLANK($AA202),"",
IF(AND($B202&gt;=VLOOKUP($AA202,$AM:$AP,3,0),$B202&lt;=VLOOKUP($AA202,$AM:$AP,4,0)),"","슬롯타입이상"))</f>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v>
      </c>
      <c r="AK202" t="str">
        <f ca="1">IF(AI202&lt;&gt;1,"",
"{"""&amp;A$1&amp;""":"&amp;A202
&amp;","""&amp;B$1&amp;""":"&amp;B202
&amp;IF(LEN(Z202)=0,"",","""&amp;Z$1&amp;""":"""&amp;Z202&amp;"""")
&amp;IF(LEN(AB202)=0,"",","""&amp;AB$1&amp;""":"""&amp;AB202&amp;"""")
&amp;IF(LEN(AC202)=0,"",","""&amp;AC$1&amp;""":"&amp;AC202)
&amp;IF(LEN(AD202)=0,"",","""&amp;AD$1&amp;""":"""&amp;AD202&amp;"""")
&amp;IF(LEN(AE202)=0,"",","""&amp;AE$1&amp;""":"&amp;AE202)
&amp;IF(LEN(AF202)=0,"",","""&amp;AF$1&amp;""":"&amp;AF202)&amp;"}")</f>
        <v>{"dy":29,"sl":4,"tp":"upn","vl":"50242","cn":20,"pt":"GO","pr":2000}</v>
      </c>
    </row>
    <row r="203" spans="1:37">
      <c r="A203">
        <v>29</v>
      </c>
      <c r="B203">
        <v>5</v>
      </c>
      <c r="C203">
        <f t="shared" si="25"/>
        <v>0</v>
      </c>
      <c r="D203">
        <f t="shared" ca="1" si="26"/>
        <v>0.2313372615418432</v>
      </c>
      <c r="E203">
        <f t="shared" ca="1" si="26"/>
        <v>0.99720160588349738</v>
      </c>
      <c r="F203">
        <f t="shared" ca="1" si="26"/>
        <v>0.24094362050072227</v>
      </c>
      <c r="G203">
        <f t="shared" ca="1" si="26"/>
        <v>0.62566703495470843</v>
      </c>
      <c r="H203">
        <f t="shared" ca="1" si="26"/>
        <v>0.81335385471606814</v>
      </c>
      <c r="I203">
        <f t="shared" ca="1" si="27"/>
        <v>0.61591444955443297</v>
      </c>
      <c r="L203" t="str">
        <f ca="1">IF(LEN(J203)&lt;&gt;0,J203,VLOOKUP(D203+$B203,$BG:$BH,MATCH($BH$1,$BG$1:$BH$1,0),1))</f>
        <v>삭제</v>
      </c>
      <c r="M203" t="str">
        <f ca="1">IF(LEN(K203)&lt;&gt;0,
  IF(LEN($J203)=0,"두 칸 모두 입력",
  IF($J203="지정 장비",K203,INDEX($BR:$BR,MATCH(K203,$BS:$BS,0)))),
IF($L203="삭제","삭제",
IF($L203="지정 장비",VLOOKUP($E203,$BL:$BM,MATCH($BM$1,$BL$1:$BM$1,0),1),
IF(OR($L203="캐릭터 상자 일반등급",$L203="캐릭터 상자 영웅등급"),"삭제",
IF(OR($L203="지정 캐릭터",$L203="지정 캐릭터 PP",$L203="지정 캐릭터 LBP1",$L203="지정 캐릭터 LBP2",$L203="지정 캐릭터 LBP3"),
  IF(AND(OR($B203=7,$B203=8),$L203=OFFSET($L203,-1,0)),OFFSET(M203,-1,0),VLOOKUP($E203,$BQ:$BR,MATCH($BR$1,$BQ$1:$BR$1,0),1)),
IF(OR($L203="안 지정 캐릭터 영웅등급",$L203="안 지정 캐릭터 PP 일반등급",$L203="안 지정 캐릭터 PP 영웅등급"),
  IF(AND(OR($B203=7,$B203=8),$L203=OFFSET($L203,-1,0)),OFFSET(M203,-1,0),INT($E203*100000)),
"그외없음"))))))</f>
        <v>삭제</v>
      </c>
      <c r="N203" t="str">
        <f ca="1">IF($L203="삭제","삭제",
IF(OR($L203="지정 장비",$L203="캐릭터 상자 일반등급",$L203="캐릭터 상자 영웅등급",$L203="지정 캐릭터",$L203="지정 캐릭터 LBP1",$L203="지정 캐릭터 LBP2",$L203="지정 캐릭터 LBP3",$L203="안 지정 캐릭터 영웅등급"),1,
IF($L203="지정 캐릭터 PP",
  IF(AND(OR($B203=7,$B203=8),$L203=OFFSET($L203,-1,0)),OFFSET(N203,-1,0),
    VLOOKUP($L203,$AM:$AY,MATCH($AU$1,$AM$1:$AY$1,0),0)+INT($E203*(VLOOKUP($L203,$AM:$AY,MATCH($AV$1,$AM$1:$AY$1,0),0)-VLOOKUP($L203,$AM:$AY,MATCH($AU$1,$AM$1:$AY$1,0),0)))),
IF(OR($L203="안 지정 캐릭터 PP 일반등급",$L203="안 지정 캐릭터 PP 영웅등급"),
  IF(AND(OR($B203=7,$B203=8),$L203=OFFSET($L203,-1,0)),OFFSET(N203,-1,0),
    VLOOKUP($L203,$AM:$AY,MATCH($AU$1,$AM$1:$AY$1,0),0)+INT($E203*(VLOOKUP($L203,$AM:$AY,MATCH($AV$1,$AM$1:$AY$1,0),0)-VLOOKUP($L203,$AM:$AY,MATCH($AU$1,$AM$1:$AY$1,0),0)))),
"그외없음"))))</f>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
IF($L203="안 지정 캐릭터 영웅등급",
  IF(AND(OR($B203=7,$B203=8),$L203=OFFSET($L203,-1,0)),OFFSET(P203,-1,0),
    VLOOKUP($L203,$AM:$AZ,MATCH($AY$1,$AM$1:$AZ$1,0),0)+INT($H203*(VLOOKUP($L203,$AM:$AZ,MATCH($AZ$1,$AM$1:$AZ$1,0),0)-VLOOKUP($L203,$AM:$AZ,MATCH($AY$1,$AM$1:$AZ$1,0),0)))),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
    ROUNDDOWN(VLOOKUP($M203,[1]EquipTable!$1:$1048576,MATCH("표준 GO pr Min",[1]EquipTable!$1:$1,0),0)+INT($I203*(VLOOKUP($M203,[1]EquipTable!$1:$1048576,MATCH("표준 GO pr Max",[1]EquipTable!$1:$1,0),0)-VLOOKUP($M203,[1]EquipTable!$1:$1048576,MATCH("표준 GO pr Min",[1]EquipTable!$1:$1,0),0))),-2)),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
IF($L203="안 지정 캐릭터 영웅등급",
  IF(AND(OR($B203=7,$B203=8),$L203=OFFSET($L203,-1,0)),OFFSET(Q203,-1,0),
    VLOOKUP($L203,$AM:$AZ,MATCH($AW$1,$AM$1:$AZ$1,0),0)+INT($I203*(VLOOKUP($L203,$AM:$AZ,MATCH($AX$1,$AM$1:$AZ$1,0),0)-VLOOKUP($L203,$AM:$AZ,MATCH($AW$1,$AM$1:$AZ$1,0),0)))),
IF($L203="지정 캐릭터 PP",
  IF(AND(OR($B203=7,$B203=8),$L203=OFFSET($L203,-1,0)),OFFSET(Q203,-1,0),
    INT($N203*(VLOOKUP($L203,$AM:$AZ,MATCH($AX$1,$AM$1:$AZ$1,0),0)+$I203*(VLOOKUP($L203,$AM:$AZ,MATCH($AY$1,$AM$1:$AZ$1,0),0)-VLOOKUP($L203,$AM:$AZ,MATCH($AX$1,$AM$1:$AZ$1,0),0))))),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28"/>
        <v>0</v>
      </c>
      <c r="Z203" t="str">
        <f ca="1">IF(ISBLANK(AA203),"",
VLOOKUP(AA203,OFFSET(INDIRECT("$A:$B"),0,MATCH(AA$1&amp;"_Verify",INDIRECT("$1:$1"),0)-1),2,0)
)</f>
        <v/>
      </c>
      <c r="AG203" t="str">
        <f>IF(ISBLANK($AA203),"",
IF(AND($B203&gt;=VLOOKUP($AA203,$AM:$AP,3,0),$B203&lt;=VLOOKUP($AA203,$AM:$AP,4,0)),"","슬롯타입이상"))</f>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v>
      </c>
      <c r="AK203" t="str">
        <f ca="1">IF(AI203&lt;&gt;1,"",
"{"""&amp;A$1&amp;""":"&amp;A203
&amp;","""&amp;B$1&amp;""":"&amp;B203
&amp;IF(LEN(Z203)=0,"",","""&amp;Z$1&amp;""":"""&amp;Z203&amp;"""")
&amp;IF(LEN(AB203)=0,"",","""&amp;AB$1&amp;""":"""&amp;AB203&amp;"""")
&amp;IF(LEN(AC203)=0,"",","""&amp;AC$1&amp;""":"&amp;AC203)
&amp;IF(LEN(AD203)=0,"",","""&amp;AD$1&amp;""":"""&amp;AD203&amp;"""")
&amp;IF(LEN(AE203)=0,"",","""&amp;AE$1&amp;""":"&amp;AE203)
&amp;IF(LEN(AF203)=0,"",","""&amp;AF$1&amp;""":"&amp;AF203)&amp;"}")</f>
        <v>{"dy":29,"sl":5}</v>
      </c>
    </row>
    <row r="204" spans="1:37">
      <c r="A204">
        <v>29</v>
      </c>
      <c r="B204">
        <v>6</v>
      </c>
      <c r="C204">
        <f t="shared" si="25"/>
        <v>0</v>
      </c>
      <c r="D204">
        <f t="shared" ca="1" si="26"/>
        <v>0.33546964861181827</v>
      </c>
      <c r="E204">
        <f t="shared" ca="1" si="26"/>
        <v>0.24186819287778338</v>
      </c>
      <c r="F204">
        <f t="shared" ca="1" si="26"/>
        <v>0.30894619981945126</v>
      </c>
      <c r="G204">
        <f t="shared" ca="1" si="26"/>
        <v>0.99450971140569022</v>
      </c>
      <c r="H204">
        <f t="shared" ca="1" si="26"/>
        <v>0.62138393585849061</v>
      </c>
      <c r="I204">
        <f t="shared" ca="1" si="27"/>
        <v>0.87111147441734982</v>
      </c>
      <c r="L204" t="str">
        <f ca="1">IF(LEN(J204)&lt;&gt;0,J204,VLOOKUP(D204+$B204,$BG:$BH,MATCH($BH$1,$BG$1:$BH$1,0),1))</f>
        <v>삭제</v>
      </c>
      <c r="M204" t="str">
        <f ca="1">IF(LEN(K204)&lt;&gt;0,
  IF(LEN($J204)=0,"두 칸 모두 입력",
  IF($J204="지정 장비",K204,INDEX($BR:$BR,MATCH(K204,$BS:$BS,0)))),
IF($L204="삭제","삭제",
IF($L204="지정 장비",VLOOKUP($E204,$BL:$BM,MATCH($BM$1,$BL$1:$BM$1,0),1),
IF(OR($L204="캐릭터 상자 일반등급",$L204="캐릭터 상자 영웅등급"),"삭제",
IF(OR($L204="지정 캐릭터",$L204="지정 캐릭터 PP",$L204="지정 캐릭터 LBP1",$L204="지정 캐릭터 LBP2",$L204="지정 캐릭터 LBP3"),
  IF(AND(OR($B204=7,$B204=8),$L204=OFFSET($L204,-1,0)),OFFSET(M204,-1,0),VLOOKUP($E204,$BQ:$BR,MATCH($BR$1,$BQ$1:$BR$1,0),1)),
IF(OR($L204="안 지정 캐릭터 영웅등급",$L204="안 지정 캐릭터 PP 일반등급",$L204="안 지정 캐릭터 PP 영웅등급"),
  IF(AND(OR($B204=7,$B204=8),$L204=OFFSET($L204,-1,0)),OFFSET(M204,-1,0),INT($E204*100000)),
"그외없음"))))))</f>
        <v>삭제</v>
      </c>
      <c r="N204" t="str">
        <f ca="1">IF($L204="삭제","삭제",
IF(OR($L204="지정 장비",$L204="캐릭터 상자 일반등급",$L204="캐릭터 상자 영웅등급",$L204="지정 캐릭터",$L204="지정 캐릭터 LBP1",$L204="지정 캐릭터 LBP2",$L204="지정 캐릭터 LBP3",$L204="안 지정 캐릭터 영웅등급"),1,
IF($L204="지정 캐릭터 PP",
  IF(AND(OR($B204=7,$B204=8),$L204=OFFSET($L204,-1,0)),OFFSET(N204,-1,0),
    VLOOKUP($L204,$AM:$AY,MATCH($AU$1,$AM$1:$AY$1,0),0)+INT($E204*(VLOOKUP($L204,$AM:$AY,MATCH($AV$1,$AM$1:$AY$1,0),0)-VLOOKUP($L204,$AM:$AY,MATCH($AU$1,$AM$1:$AY$1,0),0)))),
IF(OR($L204="안 지정 캐릭터 PP 일반등급",$L204="안 지정 캐릭터 PP 영웅등급"),
  IF(AND(OR($B204=7,$B204=8),$L204=OFFSET($L204,-1,0)),OFFSET(N204,-1,0),
    VLOOKUP($L204,$AM:$AY,MATCH($AU$1,$AM$1:$AY$1,0),0)+INT($E204*(VLOOKUP($L204,$AM:$AY,MATCH($AV$1,$AM$1:$AY$1,0),0)-VLOOKUP($L204,$AM:$AY,MATCH($AU$1,$AM$1:$AY$1,0),0)))),
"그외없음"))))</f>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
IF($L204="안 지정 캐릭터 영웅등급",
  IF(AND(OR($B204=7,$B204=8),$L204=OFFSET($L204,-1,0)),OFFSET(P204,-1,0),
    VLOOKUP($L204,$AM:$AZ,MATCH($AY$1,$AM$1:$AZ$1,0),0)+INT($H204*(VLOOKUP($L204,$AM:$AZ,MATCH($AZ$1,$AM$1:$AZ$1,0),0)-VLOOKUP($L204,$AM:$AZ,MATCH($AY$1,$AM$1:$AZ$1,0),0)))),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
    ROUNDDOWN(VLOOKUP($M204,[1]EquipTable!$1:$1048576,MATCH("표준 GO pr Min",[1]EquipTable!$1:$1,0),0)+INT($I204*(VLOOKUP($M204,[1]EquipTable!$1:$1048576,MATCH("표준 GO pr Max",[1]EquipTable!$1:$1,0),0)-VLOOKUP($M204,[1]EquipTable!$1:$1048576,MATCH("표준 GO pr Min",[1]EquipTable!$1:$1,0),0))),-2)),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
IF($L204="안 지정 캐릭터 영웅등급",
  IF(AND(OR($B204=7,$B204=8),$L204=OFFSET($L204,-1,0)),OFFSET(Q204,-1,0),
    VLOOKUP($L204,$AM:$AZ,MATCH($AW$1,$AM$1:$AZ$1,0),0)+INT($I204*(VLOOKUP($L204,$AM:$AZ,MATCH($AX$1,$AM$1:$AZ$1,0),0)-VLOOKUP($L204,$AM:$AZ,MATCH($AW$1,$AM$1:$AZ$1,0),0)))),
IF($L204="지정 캐릭터 PP",
  IF(AND(OR($B204=7,$B204=8),$L204=OFFSET($L204,-1,0)),OFFSET(Q204,-1,0),
    INT($N204*(VLOOKUP($L204,$AM:$AZ,MATCH($AX$1,$AM$1:$AZ$1,0),0)+$I204*(VLOOKUP($L204,$AM:$AZ,MATCH($AY$1,$AM$1:$AZ$1,0),0)-VLOOKUP($L204,$AM:$AZ,MATCH($AX$1,$AM$1:$AZ$1,0),0))))),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28"/>
        <v>0</v>
      </c>
      <c r="Z204" t="str">
        <f ca="1">IF(ISBLANK(AA204),"",
VLOOKUP(AA204,OFFSET(INDIRECT("$A:$B"),0,MATCH(AA$1&amp;"_Verify",INDIRECT("$1:$1"),0)-1),2,0)
)</f>
        <v/>
      </c>
      <c r="AG204" t="str">
        <f>IF(ISBLANK($AA204),"",
IF(AND($B204&gt;=VLOOKUP($AA204,$AM:$AP,3,0),$B204&lt;=VLOOKUP($AA204,$AM:$AP,4,0)),"","슬롯타입이상"))</f>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v>
      </c>
      <c r="AK204" t="str">
        <f ca="1">IF(AI204&lt;&gt;1,"",
"{"""&amp;A$1&amp;""":"&amp;A204
&amp;","""&amp;B$1&amp;""":"&amp;B204
&amp;IF(LEN(Z204)=0,"",","""&amp;Z$1&amp;""":"""&amp;Z204&amp;"""")
&amp;IF(LEN(AB204)=0,"",","""&amp;AB$1&amp;""":"""&amp;AB204&amp;"""")
&amp;IF(LEN(AC204)=0,"",","""&amp;AC$1&amp;""":"&amp;AC204)
&amp;IF(LEN(AD204)=0,"",","""&amp;AD$1&amp;""":"""&amp;AD204&amp;"""")
&amp;IF(LEN(AE204)=0,"",","""&amp;AE$1&amp;""":"&amp;AE204)
&amp;IF(LEN(AF204)=0,"",","""&amp;AF$1&amp;""":"&amp;AF204)&amp;"}")</f>
        <v>{"dy":29,"sl":6}</v>
      </c>
    </row>
    <row r="205" spans="1:37">
      <c r="A205">
        <v>30</v>
      </c>
      <c r="B205">
        <v>0</v>
      </c>
      <c r="C205">
        <f t="shared" si="25"/>
        <v>0</v>
      </c>
      <c r="D205">
        <f t="shared" ca="1" si="26"/>
        <v>0.41583977773266334</v>
      </c>
      <c r="E205">
        <f t="shared" ca="1" si="26"/>
        <v>0.80032602711940581</v>
      </c>
      <c r="F205">
        <f t="shared" ca="1" si="26"/>
        <v>0.60493656079106284</v>
      </c>
      <c r="G205">
        <f t="shared" ca="1" si="26"/>
        <v>0.2308951655976057</v>
      </c>
      <c r="H205">
        <f t="shared" ca="1" si="26"/>
        <v>0.86348848439210968</v>
      </c>
      <c r="I205">
        <f t="shared" ca="1" si="27"/>
        <v>0.83041850665356987</v>
      </c>
      <c r="L205" t="str">
        <f ca="1">IF(LEN(J205)&lt;&gt;0,J205,VLOOKUP(D205+$B205,$BG:$BH,MATCH($BH$1,$BG$1:$BH$1,0),1))</f>
        <v>지정 장비</v>
      </c>
      <c r="M205" t="str">
        <f ca="1">IF(LEN(K205)&lt;&gt;0,
  IF(LEN($J205)=0,"두 칸 모두 입력",
  IF($J205="지정 장비",K205,INDEX($BR:$BR,MATCH(K205,$BS:$BS,0)))),
IF($L205="삭제","삭제",
IF($L205="지정 장비",VLOOKUP($E205,$BL:$BM,MATCH($BM$1,$BL$1:$BM$1,0),1),
IF(OR($L205="캐릭터 상자 일반등급",$L205="캐릭터 상자 영웅등급"),"삭제",
IF(OR($L205="지정 캐릭터",$L205="지정 캐릭터 PP",$L205="지정 캐릭터 LBP1",$L205="지정 캐릭터 LBP2",$L205="지정 캐릭터 LBP3"),
  IF(AND(OR($B205=7,$B205=8),$L205=OFFSET($L205,-1,0)),OFFSET(M205,-1,0),VLOOKUP($E205,$BQ:$BR,MATCH($BR$1,$BQ$1:$BR$1,0),1)),
IF(OR($L205="안 지정 캐릭터 영웅등급",$L205="안 지정 캐릭터 PP 일반등급",$L205="안 지정 캐릭터 PP 영웅등급"),
  IF(AND(OR($B205=7,$B205=8),$L205=OFFSET($L205,-1,0)),OFFSET(M205,-1,0),INT($E205*100000)),
"그외없음"))))))</f>
        <v>Equip7002</v>
      </c>
      <c r="N205">
        <f ca="1">IF($L205="삭제","삭제",
IF(OR($L205="지정 장비",$L205="캐릭터 상자 일반등급",$L205="캐릭터 상자 영웅등급",$L205="지정 캐릭터",$L205="지정 캐릭터 LBP1",$L205="지정 캐릭터 LBP2",$L205="지정 캐릭터 LBP3",$L205="안 지정 캐릭터 영웅등급"),1,
IF($L205="지정 캐릭터 PP",
  IF(AND(OR($B205=7,$B205=8),$L205=OFFSET($L205,-1,0)),OFFSET(N205,-1,0),
    VLOOKUP($L205,$AM:$AY,MATCH($AU$1,$AM$1:$AY$1,0),0)+INT($E205*(VLOOKUP($L205,$AM:$AY,MATCH($AV$1,$AM$1:$AY$1,0),0)-VLOOKUP($L205,$AM:$AY,MATCH($AU$1,$AM$1:$AY$1,0),0)))),
IF(OR($L205="안 지정 캐릭터 PP 일반등급",$L205="안 지정 캐릭터 PP 영웅등급"),
  IF(AND(OR($B205=7,$B205=8),$L205=OFFSET($L205,-1,0)),OFFSET(N205,-1,0),
    VLOOKUP($L205,$AM:$AY,MATCH($AU$1,$AM$1:$AY$1,0),0)+INT($E205*(VLOOKUP($L205,$AM:$AY,MATCH($AV$1,$AM$1:$AY$1,0),0)-VLOOKUP($L205,$AM:$AY,MATCH($AU$1,$AM$1:$AY$1,0),0)))),
"그외없음"))))</f>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
IF($L205="안 지정 캐릭터 영웅등급",
  IF(AND(OR($B205=7,$B205=8),$L205=OFFSET($L205,-1,0)),OFFSET(P205,-1,0),
    VLOOKUP($L205,$AM:$AZ,MATCH($AY$1,$AM$1:$AZ$1,0),0)+INT($H205*(VLOOKUP($L205,$AM:$AZ,MATCH($AZ$1,$AM$1:$AZ$1,0),0)-VLOOKUP($L205,$AM:$AZ,MATCH($AY$1,$AM$1:$AZ$1,0),0)))),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
    ROUNDDOWN(VLOOKUP($M205,[1]EquipTable!$1:$1048576,MATCH("표준 GO pr Min",[1]EquipTable!$1:$1,0),0)+INT($I205*(VLOOKUP($M205,[1]EquipTable!$1:$1048576,MATCH("표준 GO pr Max",[1]EquipTable!$1:$1,0),0)-VLOOKUP($M205,[1]EquipTable!$1:$1048576,MATCH("표준 GO pr Min",[1]EquipTable!$1:$1,0),0))),-2)),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
IF($L205="안 지정 캐릭터 영웅등급",
  IF(AND(OR($B205=7,$B205=8),$L205=OFFSET($L205,-1,0)),OFFSET(Q205,-1,0),
    VLOOKUP($L205,$AM:$AZ,MATCH($AW$1,$AM$1:$AZ$1,0),0)+INT($I205*(VLOOKUP($L205,$AM:$AZ,MATCH($AX$1,$AM$1:$AZ$1,0),0)-VLOOKUP($L205,$AM:$AZ,MATCH($AW$1,$AM$1:$AZ$1,0),0)))),
IF($L205="지정 캐릭터 PP",
  IF(AND(OR($B205=7,$B205=8),$L205=OFFSET($L205,-1,0)),OFFSET(Q205,-1,0),
    INT($N205*(VLOOKUP($L205,$AM:$AZ,MATCH($AX$1,$AM$1:$AZ$1,0),0)+$I205*(VLOOKUP($L205,$AM:$AZ,MATCH($AY$1,$AM$1:$AZ$1,0),0)-VLOOKUP($L205,$AM:$AZ,MATCH($AX$1,$AM$1:$AZ$1,0),0))))),
IF(OR($L205="안 지정 캐릭터 PP 일반등급",$L205="안 지정 캐릭터 PP 영웅등급"),
  IF(AND(OR($B205=7,$B205=8),$L205=OFFSET($L205,-1,0)),OFFSET(Q205,-1,0),
    $N205*VLOOKUP($L205,$AM:$AZ,MATCH($AW$1,$AM$1:$AZ$1,0),0)),
"그외없음")))))))</f>
        <v>5000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28"/>
        <v>0</v>
      </c>
      <c r="T205" t="s">
        <v>95</v>
      </c>
      <c r="V205">
        <v>1</v>
      </c>
      <c r="W205" t="s">
        <v>149</v>
      </c>
      <c r="Y205">
        <v>50</v>
      </c>
      <c r="Z205" t="str">
        <f ca="1">IF(ISBLANK(AA205),"",
VLOOKUP(AA205,OFFSET(INDIRECT("$A:$B"),0,MATCH(AA$1&amp;"_Verify",INDIRECT("$1:$1"),0)-1),2,0)
)</f>
        <v>bh</v>
      </c>
      <c r="AA205" t="s">
        <v>95</v>
      </c>
      <c r="AC205">
        <v>1</v>
      </c>
      <c r="AD205" t="s">
        <v>149</v>
      </c>
      <c r="AF205">
        <v>50</v>
      </c>
      <c r="AG205" t="str">
        <f>IF(ISBLANK($AA205),"",
IF(AND($B205&gt;=VLOOKUP($AA205,$AM:$AP,3,0),$B205&lt;=VLOOKUP($AA205,$AM:$AP,4,0)),"","슬롯타입이상"))</f>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
      </c>
      <c r="AI205">
        <v>1</v>
      </c>
      <c r="AJ20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v>
      </c>
      <c r="AK205" t="str">
        <f ca="1">IF(AI205&lt;&gt;1,"",
"{"""&amp;A$1&amp;""":"&amp;A205
&amp;","""&amp;B$1&amp;""":"&amp;B205
&amp;IF(LEN(Z205)=0,"",","""&amp;Z$1&amp;""":"""&amp;Z205&amp;"""")
&amp;IF(LEN(AB205)=0,"",","""&amp;AB$1&amp;""":"""&amp;AB205&amp;"""")
&amp;IF(LEN(AC205)=0,"",","""&amp;AC$1&amp;""":"&amp;AC205)
&amp;IF(LEN(AD205)=0,"",","""&amp;AD$1&amp;""":"""&amp;AD205&amp;"""")
&amp;IF(LEN(AE205)=0,"",","""&amp;AE$1&amp;""":"&amp;AE205)
&amp;IF(LEN(AF205)=0,"",","""&amp;AF$1&amp;""":"&amp;AF205)&amp;"}")</f>
        <v>{"dy":30,"sl":0,"tp":"bh","cn":1,"pt":"DI","pr":50}</v>
      </c>
    </row>
    <row r="206" spans="1:37">
      <c r="A206">
        <v>30</v>
      </c>
      <c r="B206">
        <v>1</v>
      </c>
      <c r="C206">
        <f t="shared" si="25"/>
        <v>0</v>
      </c>
      <c r="D206">
        <f t="shared" ca="1" si="26"/>
        <v>0.71393116798052447</v>
      </c>
      <c r="E206">
        <f t="shared" ca="1" si="26"/>
        <v>0.24647547895387212</v>
      </c>
      <c r="F206">
        <f t="shared" ca="1" si="26"/>
        <v>0.98828202055513836</v>
      </c>
      <c r="G206">
        <f t="shared" ca="1" si="26"/>
        <v>0.99710018007063472</v>
      </c>
      <c r="H206">
        <f t="shared" ca="1" si="26"/>
        <v>0.73411930742425646</v>
      </c>
      <c r="I206">
        <f t="shared" ca="1" si="27"/>
        <v>0.60693599911235052</v>
      </c>
      <c r="L206" t="str">
        <f ca="1">IF(LEN(J206)&lt;&gt;0,J206,VLOOKUP(D206+$B206,$BG:$BH,MATCH($BH$1,$BG$1:$BH$1,0),1))</f>
        <v>지정 장비</v>
      </c>
      <c r="M206" t="str">
        <f ca="1">IF(LEN(K206)&lt;&gt;0,
  IF(LEN($J206)=0,"두 칸 모두 입력",
  IF($J206="지정 장비",K206,INDEX($BR:$BR,MATCH(K206,$BS:$BS,0)))),
IF($L206="삭제","삭제",
IF($L206="지정 장비",VLOOKUP($E206,$BL:$BM,MATCH($BM$1,$BL$1:$BM$1,0),1),
IF(OR($L206="캐릭터 상자 일반등급",$L206="캐릭터 상자 영웅등급"),"삭제",
IF(OR($L206="지정 캐릭터",$L206="지정 캐릭터 PP",$L206="지정 캐릭터 LBP1",$L206="지정 캐릭터 LBP2",$L206="지정 캐릭터 LBP3"),
  IF(AND(OR($B206=7,$B206=8),$L206=OFFSET($L206,-1,0)),OFFSET(M206,-1,0),VLOOKUP($E206,$BQ:$BR,MATCH($BR$1,$BQ$1:$BR$1,0),1)),
IF(OR($L206="안 지정 캐릭터 영웅등급",$L206="안 지정 캐릭터 PP 일반등급",$L206="안 지정 캐릭터 PP 영웅등급"),
  IF(AND(OR($B206=7,$B206=8),$L206=OFFSET($L206,-1,0)),OFFSET(M206,-1,0),INT($E206*100000)),
"그외없음"))))))</f>
        <v>Equip2002</v>
      </c>
      <c r="N206">
        <f ca="1">IF($L206="삭제","삭제",
IF(OR($L206="지정 장비",$L206="캐릭터 상자 일반등급",$L206="캐릭터 상자 영웅등급",$L206="지정 캐릭터",$L206="지정 캐릭터 LBP1",$L206="지정 캐릭터 LBP2",$L206="지정 캐릭터 LBP3",$L206="안 지정 캐릭터 영웅등급"),1,
IF($L206="지정 캐릭터 PP",
  IF(AND(OR($B206=7,$B206=8),$L206=OFFSET($L206,-1,0)),OFFSET(N206,-1,0),
    VLOOKUP($L206,$AM:$AY,MATCH($AU$1,$AM$1:$AY$1,0),0)+INT($E206*(VLOOKUP($L206,$AM:$AY,MATCH($AV$1,$AM$1:$AY$1,0),0)-VLOOKUP($L206,$AM:$AY,MATCH($AU$1,$AM$1:$AY$1,0),0)))),
IF(OR($L206="안 지정 캐릭터 PP 일반등급",$L206="안 지정 캐릭터 PP 영웅등급"),
  IF(AND(OR($B206=7,$B206=8),$L206=OFFSET($L206,-1,0)),OFFSET(N206,-1,0),
    VLOOKUP($L206,$AM:$AY,MATCH($AU$1,$AM$1:$AY$1,0),0)+INT($E206*(VLOOKUP($L206,$AM:$AY,MATCH($AV$1,$AM$1:$AY$1,0),0)-VLOOKUP($L206,$AM:$AY,MATCH($AU$1,$AM$1:$AY$1,0),0)))),
"그외없음"))))</f>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
IF($L206="안 지정 캐릭터 영웅등급",
  IF(AND(OR($B206=7,$B206=8),$L206=OFFSET($L206,-1,0)),OFFSET(P206,-1,0),
    VLOOKUP($L206,$AM:$AZ,MATCH($AY$1,$AM$1:$AZ$1,0),0)+INT($H206*(VLOOKUP($L206,$AM:$AZ,MATCH($AZ$1,$AM$1:$AZ$1,0),0)-VLOOKUP($L206,$AM:$AZ,MATCH($AY$1,$AM$1:$AZ$1,0),0)))),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
    ROUNDDOWN(VLOOKUP($M206,[1]EquipTable!$1:$1048576,MATCH("표준 GO pr Min",[1]EquipTable!$1:$1,0),0)+INT($I206*(VLOOKUP($M206,[1]EquipTable!$1:$1048576,MATCH("표준 GO pr Max",[1]EquipTable!$1:$1,0),0)-VLOOKUP($M206,[1]EquipTable!$1:$1048576,MATCH("표준 GO pr Min",[1]EquipTable!$1:$1,0),0))),-2)),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
IF($L206="안 지정 캐릭터 영웅등급",
  IF(AND(OR($B206=7,$B206=8),$L206=OFFSET($L206,-1,0)),OFFSET(Q206,-1,0),
    VLOOKUP($L206,$AM:$AZ,MATCH($AW$1,$AM$1:$AZ$1,0),0)+INT($I206*(VLOOKUP($L206,$AM:$AZ,MATCH($AX$1,$AM$1:$AZ$1,0),0)-VLOOKUP($L206,$AM:$AZ,MATCH($AW$1,$AM$1:$AZ$1,0),0)))),
IF($L206="지정 캐릭터 PP",
  IF(AND(OR($B206=7,$B206=8),$L206=OFFSET($L206,-1,0)),OFFSET(Q206,-1,0),
    INT($N206*(VLOOKUP($L206,$AM:$AZ,MATCH($AX$1,$AM$1:$AZ$1,0),0)+$I206*(VLOOKUP($L206,$AM:$AZ,MATCH($AY$1,$AM$1:$AZ$1,0),0)-VLOOKUP($L206,$AM:$AZ,MATCH($AX$1,$AM$1:$AZ$1,0),0))))),
IF(OR($L206="안 지정 캐릭터 PP 일반등급",$L206="안 지정 캐릭터 PP 영웅등급"),
  IF(AND(OR($B206=7,$B206=8),$L206=OFFSET($L206,-1,0)),OFFSET(Q206,-1,0),
    $N206*VLOOKUP($L206,$AM:$AZ,MATCH($AW$1,$AM$1:$AZ$1,0),0)),
"그외없음")))))))</f>
        <v>4700</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28"/>
        <v>0</v>
      </c>
      <c r="T206" t="s">
        <v>93</v>
      </c>
      <c r="U206" t="s">
        <v>201</v>
      </c>
      <c r="V206">
        <v>1</v>
      </c>
      <c r="W206" t="s">
        <v>145</v>
      </c>
      <c r="Y206">
        <v>4100</v>
      </c>
      <c r="Z206" t="str">
        <f ca="1">IF(ISBLANK(AA206),"",
VLOOKUP(AA206,OFFSET(INDIRECT("$A:$B"),0,MATCH(AA$1&amp;"_Verify",INDIRECT("$1:$1"),0)-1),2,0)
)</f>
        <v>fe</v>
      </c>
      <c r="AA206" t="s">
        <v>93</v>
      </c>
      <c r="AB206" t="s">
        <v>201</v>
      </c>
      <c r="AC206">
        <v>1</v>
      </c>
      <c r="AD206" t="s">
        <v>145</v>
      </c>
      <c r="AF206">
        <v>4100</v>
      </c>
      <c r="AG206" t="str">
        <f>IF(ISBLANK($AA206),"",
IF(AND($B206&gt;=VLOOKUP($AA206,$AM:$AP,3,0),$B206&lt;=VLOOKUP($AA206,$AM:$AP,4,0)),"","슬롯타입이상"))</f>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원시적 대검</v>
      </c>
      <c r="AI206">
        <v>1</v>
      </c>
      <c r="AJ20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v>
      </c>
      <c r="AK206" t="str">
        <f ca="1">IF(AI206&lt;&gt;1,"",
"{"""&amp;A$1&amp;""":"&amp;A206
&amp;","""&amp;B$1&amp;""":"&amp;B206
&amp;IF(LEN(Z206)=0,"",","""&amp;Z$1&amp;""":"""&amp;Z206&amp;"""")
&amp;IF(LEN(AB206)=0,"",","""&amp;AB$1&amp;""":"""&amp;AB206&amp;"""")
&amp;IF(LEN(AC206)=0,"",","""&amp;AC$1&amp;""":"&amp;AC206)
&amp;IF(LEN(AD206)=0,"",","""&amp;AD$1&amp;""":"""&amp;AD206&amp;"""")
&amp;IF(LEN(AE206)=0,"",","""&amp;AE$1&amp;""":"&amp;AE206)
&amp;IF(LEN(AF206)=0,"",","""&amp;AF$1&amp;""":"&amp;AF206)&amp;"}")</f>
        <v>{"dy":30,"sl":1,"tp":"fe","vl":"Equip8002","cn":1,"pt":"GO","pr":4100}</v>
      </c>
    </row>
    <row r="207" spans="1:37">
      <c r="A207">
        <v>30</v>
      </c>
      <c r="B207">
        <v>2</v>
      </c>
      <c r="C207">
        <f t="shared" si="25"/>
        <v>0</v>
      </c>
      <c r="D207">
        <f t="shared" ca="1" si="26"/>
        <v>0.35336722850628866</v>
      </c>
      <c r="E207">
        <f t="shared" ca="1" si="26"/>
        <v>0.59288117110414773</v>
      </c>
      <c r="F207">
        <f t="shared" ca="1" si="26"/>
        <v>0.82972059481237603</v>
      </c>
      <c r="G207">
        <f t="shared" ca="1" si="26"/>
        <v>0.88597967150966217</v>
      </c>
      <c r="H207">
        <f t="shared" ca="1" si="26"/>
        <v>0.22634037425814069</v>
      </c>
      <c r="I207">
        <f t="shared" ca="1" si="27"/>
        <v>0.6402095736559652</v>
      </c>
      <c r="L207" t="str">
        <f ca="1">IF(LEN(J207)&lt;&gt;0,J207,VLOOKUP(D207+$B207,$BG:$BH,MATCH($BH$1,$BG$1:$BH$1,0),1))</f>
        <v>안 지정 캐릭터 PP 영웅등급</v>
      </c>
      <c r="M207">
        <f ca="1">IF(LEN(K207)&lt;&gt;0,
  IF(LEN($J207)=0,"두 칸 모두 입력",
  IF($J207="지정 장비",K207,INDEX($BR:$BR,MATCH(K207,$BS:$BS,0)))),
IF($L207="삭제","삭제",
IF($L207="지정 장비",VLOOKUP($E207,$BL:$BM,MATCH($BM$1,$BL$1:$BM$1,0),1),
IF(OR($L207="캐릭터 상자 일반등급",$L207="캐릭터 상자 영웅등급"),"삭제",
IF(OR($L207="지정 캐릭터",$L207="지정 캐릭터 PP",$L207="지정 캐릭터 LBP1",$L207="지정 캐릭터 LBP2",$L207="지정 캐릭터 LBP3"),
  IF(AND(OR($B207=7,$B207=8),$L207=OFFSET($L207,-1,0)),OFFSET(M207,-1,0),VLOOKUP($E207,$BQ:$BR,MATCH($BR$1,$BQ$1:$BR$1,0),1)),
IF(OR($L207="안 지정 캐릭터 영웅등급",$L207="안 지정 캐릭터 PP 일반등급",$L207="안 지정 캐릭터 PP 영웅등급"),
  IF(AND(OR($B207=7,$B207=8),$L207=OFFSET($L207,-1,0)),OFFSET(M207,-1,0),INT($E207*100000)),
"그외없음"))))))</f>
        <v>59288</v>
      </c>
      <c r="N207">
        <f ca="1">IF($L207="삭제","삭제",
IF(OR($L207="지정 장비",$L207="캐릭터 상자 일반등급",$L207="캐릭터 상자 영웅등급",$L207="지정 캐릭터",$L207="지정 캐릭터 LBP1",$L207="지정 캐릭터 LBP2",$L207="지정 캐릭터 LBP3",$L207="안 지정 캐릭터 영웅등급"),1,
IF($L207="지정 캐릭터 PP",
  IF(AND(OR($B207=7,$B207=8),$L207=OFFSET($L207,-1,0)),OFFSET(N207,-1,0),
    VLOOKUP($L207,$AM:$AY,MATCH($AU$1,$AM$1:$AY$1,0),0)+INT($E207*(VLOOKUP($L207,$AM:$AY,MATCH($AV$1,$AM$1:$AY$1,0),0)-VLOOKUP($L207,$AM:$AY,MATCH($AU$1,$AM$1:$AY$1,0),0)))),
IF(OR($L207="안 지정 캐릭터 PP 일반등급",$L207="안 지정 캐릭터 PP 영웅등급"),
  IF(AND(OR($B207=7,$B207=8),$L207=OFFSET($L207,-1,0)),OFFSET(N207,-1,0),
    VLOOKUP($L207,$AM:$AY,MATCH($AU$1,$AM$1:$AY$1,0),0)+INT($E207*(VLOOKUP($L207,$AM:$AY,MATCH($AV$1,$AM$1:$AY$1,0),0)-VLOOKUP($L207,$AM:$AY,MATCH($AU$1,$AM$1:$AY$1,0),0)))),
"그외없음"))))</f>
        <v>20</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
IF($L207="안 지정 캐릭터 영웅등급",
  IF(AND(OR($B207=7,$B207=8),$L207=OFFSET($L207,-1,0)),OFFSET(P207,-1,0),
    VLOOKUP($L207,$AM:$AZ,MATCH($AY$1,$AM$1:$AZ$1,0),0)+INT($H207*(VLOOKUP($L207,$AM:$AZ,MATCH($AZ$1,$AM$1:$AZ$1,0),0)-VLOOKUP($L207,$AM:$AZ,MATCH($AY$1,$AM$1:$AZ$1,0),0)))),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
    ROUNDDOWN(VLOOKUP($M207,[1]EquipTable!$1:$1048576,MATCH("표준 GO pr Min",[1]EquipTable!$1:$1,0),0)+INT($I207*(VLOOKUP($M207,[1]EquipTable!$1:$1048576,MATCH("표준 GO pr Max",[1]EquipTable!$1:$1,0),0)-VLOOKUP($M207,[1]EquipTable!$1:$1048576,MATCH("표준 GO pr Min",[1]EquipTable!$1:$1,0),0))),-2)),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
IF($L207="안 지정 캐릭터 영웅등급",
  IF(AND(OR($B207=7,$B207=8),$L207=OFFSET($L207,-1,0)),OFFSET(Q207,-1,0),
    VLOOKUP($L207,$AM:$AZ,MATCH($AW$1,$AM$1:$AZ$1,0),0)+INT($I207*(VLOOKUP($L207,$AM:$AZ,MATCH($AX$1,$AM$1:$AZ$1,0),0)-VLOOKUP($L207,$AM:$AZ,MATCH($AW$1,$AM$1:$AZ$1,0),0)))),
IF($L207="지정 캐릭터 PP",
  IF(AND(OR($B207=7,$B207=8),$L207=OFFSET($L207,-1,0)),OFFSET(Q207,-1,0),
    INT($N207*(VLOOKUP($L207,$AM:$AZ,MATCH($AX$1,$AM$1:$AZ$1,0),0)+$I207*(VLOOKUP($L207,$AM:$AZ,MATCH($AY$1,$AM$1:$AZ$1,0),0)-VLOOKUP($L207,$AM:$AZ,MATCH($AX$1,$AM$1:$AZ$1,0),0))))),
IF(OR($L207="안 지정 캐릭터 PP 일반등급",$L207="안 지정 캐릭터 PP 영웅등급"),
  IF(AND(OR($B207=7,$B207=8),$L207=OFFSET($L207,-1,0)),OFFSET(Q207,-1,0),
    $N207*VLOOKUP($L207,$AM:$AZ,MATCH($AW$1,$AM$1:$AZ$1,0),0)),
"그외없음")))))))</f>
        <v>2000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28"/>
        <v>0</v>
      </c>
      <c r="T207" t="s">
        <v>102</v>
      </c>
      <c r="U207">
        <v>17306</v>
      </c>
      <c r="V207">
        <v>16</v>
      </c>
      <c r="W207" t="s">
        <v>145</v>
      </c>
      <c r="Y207">
        <v>1600</v>
      </c>
      <c r="Z207" t="str">
        <f ca="1">IF(ISBLANK(AA207),"",
VLOOKUP(AA207,OFFSET(INDIRECT("$A:$B"),0,MATCH(AA$1&amp;"_Verify",INDIRECT("$1:$1"),0)-1),2,0)
)</f>
        <v>uph</v>
      </c>
      <c r="AA207" t="s">
        <v>102</v>
      </c>
      <c r="AB207">
        <v>17306</v>
      </c>
      <c r="AC207">
        <v>16</v>
      </c>
      <c r="AD207" t="s">
        <v>145</v>
      </c>
      <c r="AF207">
        <v>1600</v>
      </c>
      <c r="AG207" t="str">
        <f>IF(ISBLANK($AA207),"",
IF(AND($B207&gt;=VLOOKUP($AA207,$AM:$AP,3,0),$B207&lt;=VLOOKUP($AA207,$AM:$AP,4,0)),"","슬롯타입이상"))</f>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v>
      </c>
      <c r="AK207" t="str">
        <f ca="1">IF(AI207&lt;&gt;1,"",
"{"""&amp;A$1&amp;""":"&amp;A207
&amp;","""&amp;B$1&amp;""":"&amp;B207
&amp;IF(LEN(Z207)=0,"",","""&amp;Z$1&amp;""":"""&amp;Z207&amp;"""")
&amp;IF(LEN(AB207)=0,"",","""&amp;AB$1&amp;""":"""&amp;AB207&amp;"""")
&amp;IF(LEN(AC207)=0,"",","""&amp;AC$1&amp;""":"&amp;AC207)
&amp;IF(LEN(AD207)=0,"",","""&amp;AD$1&amp;""":"""&amp;AD207&amp;"""")
&amp;IF(LEN(AE207)=0,"",","""&amp;AE$1&amp;""":"&amp;AE207)
&amp;IF(LEN(AF207)=0,"",","""&amp;AF$1&amp;""":"&amp;AF207)&amp;"}")</f>
        <v>{"dy":30,"sl":2,"tp":"uph","vl":"17306","cn":16,"pt":"GO","pr":1600}</v>
      </c>
    </row>
    <row r="208" spans="1:37">
      <c r="A208">
        <v>30</v>
      </c>
      <c r="B208">
        <v>3</v>
      </c>
      <c r="C208">
        <f t="shared" si="25"/>
        <v>0</v>
      </c>
      <c r="D208">
        <f t="shared" ca="1" si="26"/>
        <v>0.30261193303869827</v>
      </c>
      <c r="E208">
        <f t="shared" ca="1" si="26"/>
        <v>0.94055379947326845</v>
      </c>
      <c r="F208">
        <f t="shared" ca="1" si="26"/>
        <v>0.8351493946430173</v>
      </c>
      <c r="G208">
        <f t="shared" ca="1" si="26"/>
        <v>0.58370390962589236</v>
      </c>
      <c r="H208">
        <f t="shared" ca="1" si="26"/>
        <v>0.16267507950846516</v>
      </c>
      <c r="I208">
        <f t="shared" ca="1" si="27"/>
        <v>0.39028621313039347</v>
      </c>
      <c r="L208" t="str">
        <f ca="1">IF(LEN(J208)&lt;&gt;0,J208,VLOOKUP(D208+$B208,$BG:$BH,MATCH($BH$1,$BG$1:$BH$1,0),1))</f>
        <v>안 지정 캐릭터 PP 영웅등급</v>
      </c>
      <c r="M208">
        <f ca="1">IF(LEN(K208)&lt;&gt;0,
  IF(LEN($J208)=0,"두 칸 모두 입력",
  IF($J208="지정 장비",K208,INDEX($BR:$BR,MATCH(K208,$BS:$BS,0)))),
IF($L208="삭제","삭제",
IF($L208="지정 장비",VLOOKUP($E208,$BL:$BM,MATCH($BM$1,$BL$1:$BM$1,0),1),
IF(OR($L208="캐릭터 상자 일반등급",$L208="캐릭터 상자 영웅등급"),"삭제",
IF(OR($L208="지정 캐릭터",$L208="지정 캐릭터 PP",$L208="지정 캐릭터 LBP1",$L208="지정 캐릭터 LBP2",$L208="지정 캐릭터 LBP3"),
  IF(AND(OR($B208=7,$B208=8),$L208=OFFSET($L208,-1,0)),OFFSET(M208,-1,0),VLOOKUP($E208,$BQ:$BR,MATCH($BR$1,$BQ$1:$BR$1,0),1)),
IF(OR($L208="안 지정 캐릭터 영웅등급",$L208="안 지정 캐릭터 PP 일반등급",$L208="안 지정 캐릭터 PP 영웅등급"),
  IF(AND(OR($B208=7,$B208=8),$L208=OFFSET($L208,-1,0)),OFFSET(M208,-1,0),INT($E208*100000)),
"그외없음"))))))</f>
        <v>94055</v>
      </c>
      <c r="N208">
        <f ca="1">IF($L208="삭제","삭제",
IF(OR($L208="지정 장비",$L208="캐릭터 상자 일반등급",$L208="캐릭터 상자 영웅등급",$L208="지정 캐릭터",$L208="지정 캐릭터 LBP1",$L208="지정 캐릭터 LBP2",$L208="지정 캐릭터 LBP3",$L208="안 지정 캐릭터 영웅등급"),1,
IF($L208="지정 캐릭터 PP",
  IF(AND(OR($B208=7,$B208=8),$L208=OFFSET($L208,-1,0)),OFFSET(N208,-1,0),
    VLOOKUP($L208,$AM:$AY,MATCH($AU$1,$AM$1:$AY$1,0),0)+INT($E208*(VLOOKUP($L208,$AM:$AY,MATCH($AV$1,$AM$1:$AY$1,0),0)-VLOOKUP($L208,$AM:$AY,MATCH($AU$1,$AM$1:$AY$1,0),0)))),
IF(OR($L208="안 지정 캐릭터 PP 일반등급",$L208="안 지정 캐릭터 PP 영웅등급"),
  IF(AND(OR($B208=7,$B208=8),$L208=OFFSET($L208,-1,0)),OFFSET(N208,-1,0),
    VLOOKUP($L208,$AM:$AY,MATCH($AU$1,$AM$1:$AY$1,0),0)+INT($E208*(VLOOKUP($L208,$AM:$AY,MATCH($AV$1,$AM$1:$AY$1,0),0)-VLOOKUP($L208,$AM:$AY,MATCH($AU$1,$AM$1:$AY$1,0),0)))),
"그외없음"))))</f>
        <v>24</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
IF($L208="안 지정 캐릭터 영웅등급",
  IF(AND(OR($B208=7,$B208=8),$L208=OFFSET($L208,-1,0)),OFFSET(P208,-1,0),
    VLOOKUP($L208,$AM:$AZ,MATCH($AY$1,$AM$1:$AZ$1,0),0)+INT($H208*(VLOOKUP($L208,$AM:$AZ,MATCH($AZ$1,$AM$1:$AZ$1,0),0)-VLOOKUP($L208,$AM:$AZ,MATCH($AY$1,$AM$1:$AZ$1,0),0)))),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
    ROUNDDOWN(VLOOKUP($M208,[1]EquipTable!$1:$1048576,MATCH("표준 GO pr Min",[1]EquipTable!$1:$1,0),0)+INT($I208*(VLOOKUP($M208,[1]EquipTable!$1:$1048576,MATCH("표준 GO pr Max",[1]EquipTable!$1:$1,0),0)-VLOOKUP($M208,[1]EquipTable!$1:$1048576,MATCH("표준 GO pr Min",[1]EquipTable!$1:$1,0),0))),-2)),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
IF($L208="안 지정 캐릭터 영웅등급",
  IF(AND(OR($B208=7,$B208=8),$L208=OFFSET($L208,-1,0)),OFFSET(Q208,-1,0),
    VLOOKUP($L208,$AM:$AZ,MATCH($AW$1,$AM$1:$AZ$1,0),0)+INT($I208*(VLOOKUP($L208,$AM:$AZ,MATCH($AX$1,$AM$1:$AZ$1,0),0)-VLOOKUP($L208,$AM:$AZ,MATCH($AW$1,$AM$1:$AZ$1,0),0)))),
IF($L208="지정 캐릭터 PP",
  IF(AND(OR($B208=7,$B208=8),$L208=OFFSET($L208,-1,0)),OFFSET(Q208,-1,0),
    INT($N208*(VLOOKUP($L208,$AM:$AZ,MATCH($AX$1,$AM$1:$AZ$1,0),0)+$I208*(VLOOKUP($L208,$AM:$AZ,MATCH($AY$1,$AM$1:$AZ$1,0),0)-VLOOKUP($L208,$AM:$AZ,MATCH($AX$1,$AM$1:$AZ$1,0),0))))),
IF(OR($L208="안 지정 캐릭터 PP 일반등급",$L208="안 지정 캐릭터 PP 영웅등급"),
  IF(AND(OR($B208=7,$B208=8),$L208=OFFSET($L208,-1,0)),OFFSET(Q208,-1,0),
    $N208*VLOOKUP($L208,$AM:$AZ,MATCH($AW$1,$AM$1:$AZ$1,0),0)),
"그외없음")))))))</f>
        <v>2400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28"/>
        <v>0</v>
      </c>
      <c r="T208" t="s">
        <v>103</v>
      </c>
      <c r="U208">
        <v>21998</v>
      </c>
      <c r="V208">
        <v>17</v>
      </c>
      <c r="W208" t="s">
        <v>145</v>
      </c>
      <c r="Y208">
        <v>1700</v>
      </c>
      <c r="Z208" t="str">
        <f ca="1">IF(ISBLANK(AA208),"",
VLOOKUP(AA208,OFFSET(INDIRECT("$A:$B"),0,MATCH(AA$1&amp;"_Verify",INDIRECT("$1:$1"),0)-1),2,0)
)</f>
        <v>upn</v>
      </c>
      <c r="AA208" t="s">
        <v>103</v>
      </c>
      <c r="AB208">
        <v>21998</v>
      </c>
      <c r="AC208">
        <v>17</v>
      </c>
      <c r="AD208" t="s">
        <v>145</v>
      </c>
      <c r="AF208">
        <v>1700</v>
      </c>
      <c r="AG208" t="str">
        <f>IF(ISBLANK($AA208),"",
IF(AND($B208&gt;=VLOOKUP($AA208,$AM:$AP,3,0),$B208&lt;=VLOOKUP($AA208,$AM:$AP,4,0)),"","슬롯타입이상"))</f>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v>
      </c>
      <c r="AK208" t="str">
        <f ca="1">IF(AI208&lt;&gt;1,"",
"{"""&amp;A$1&amp;""":"&amp;A208
&amp;","""&amp;B$1&amp;""":"&amp;B208
&amp;IF(LEN(Z208)=0,"",","""&amp;Z$1&amp;""":"""&amp;Z208&amp;"""")
&amp;IF(LEN(AB208)=0,"",","""&amp;AB$1&amp;""":"""&amp;AB208&amp;"""")
&amp;IF(LEN(AC208)=0,"",","""&amp;AC$1&amp;""":"&amp;AC208)
&amp;IF(LEN(AD208)=0,"",","""&amp;AD$1&amp;""":"""&amp;AD208&amp;"""")
&amp;IF(LEN(AE208)=0,"",","""&amp;AE$1&amp;""":"&amp;AE208)
&amp;IF(LEN(AF208)=0,"",","""&amp;AF$1&amp;""":"&amp;AF208)&amp;"}")</f>
        <v>{"dy":30,"sl":3,"tp":"upn","vl":"21998","cn":17,"pt":"GO","pr":1700}</v>
      </c>
    </row>
    <row r="209" spans="1:37">
      <c r="A209">
        <v>30</v>
      </c>
      <c r="B209">
        <v>4</v>
      </c>
      <c r="C209">
        <f t="shared" si="25"/>
        <v>0</v>
      </c>
      <c r="D209">
        <f t="shared" ca="1" si="26"/>
        <v>0.71161147905955369</v>
      </c>
      <c r="E209">
        <f t="shared" ca="1" si="26"/>
        <v>0.29583314783863679</v>
      </c>
      <c r="F209">
        <f t="shared" ca="1" si="26"/>
        <v>0.29903001409974361</v>
      </c>
      <c r="G209">
        <f t="shared" ca="1" si="26"/>
        <v>0.91070288235592001</v>
      </c>
      <c r="H209">
        <f t="shared" ca="1" si="26"/>
        <v>2.7642555511468991E-3</v>
      </c>
      <c r="I209">
        <f t="shared" ca="1" si="27"/>
        <v>0.35648279981409325</v>
      </c>
      <c r="L209" t="str">
        <f ca="1">IF(LEN(J209)&lt;&gt;0,J209,VLOOKUP(D209+$B209,$BG:$BH,MATCH($BH$1,$BG$1:$BH$1,0),1))</f>
        <v>안 지정 캐릭터 PP 일반등급</v>
      </c>
      <c r="M209">
        <f ca="1">IF(LEN(K209)&lt;&gt;0,
  IF(LEN($J209)=0,"두 칸 모두 입력",
  IF($J209="지정 장비",K209,INDEX($BR:$BR,MATCH(K209,$BS:$BS,0)))),
IF($L209="삭제","삭제",
IF($L209="지정 장비",VLOOKUP($E209,$BL:$BM,MATCH($BM$1,$BL$1:$BM$1,0),1),
IF(OR($L209="캐릭터 상자 일반등급",$L209="캐릭터 상자 영웅등급"),"삭제",
IF(OR($L209="지정 캐릭터",$L209="지정 캐릭터 PP",$L209="지정 캐릭터 LBP1",$L209="지정 캐릭터 LBP2",$L209="지정 캐릭터 LBP3"),
  IF(AND(OR($B209=7,$B209=8),$L209=OFFSET($L209,-1,0)),OFFSET(M209,-1,0),VLOOKUP($E209,$BQ:$BR,MATCH($BR$1,$BQ$1:$BR$1,0),1)),
IF(OR($L209="안 지정 캐릭터 영웅등급",$L209="안 지정 캐릭터 PP 일반등급",$L209="안 지정 캐릭터 PP 영웅등급"),
  IF(AND(OR($B209=7,$B209=8),$L209=OFFSET($L209,-1,0)),OFFSET(M209,-1,0),INT($E209*100000)),
"그외없음"))))))</f>
        <v>29583</v>
      </c>
      <c r="N209">
        <f ca="1">IF($L209="삭제","삭제",
IF(OR($L209="지정 장비",$L209="캐릭터 상자 일반등급",$L209="캐릭터 상자 영웅등급",$L209="지정 캐릭터",$L209="지정 캐릭터 LBP1",$L209="지정 캐릭터 LBP2",$L209="지정 캐릭터 LBP3",$L209="안 지정 캐릭터 영웅등급"),1,
IF($L209="지정 캐릭터 PP",
  IF(AND(OR($B209=7,$B209=8),$L209=OFFSET($L209,-1,0)),OFFSET(N209,-1,0),
    VLOOKUP($L209,$AM:$AY,MATCH($AU$1,$AM$1:$AY$1,0),0)+INT($E209*(VLOOKUP($L209,$AM:$AY,MATCH($AV$1,$AM$1:$AY$1,0),0)-VLOOKUP($L209,$AM:$AY,MATCH($AU$1,$AM$1:$AY$1,0),0)))),
IF(OR($L209="안 지정 캐릭터 PP 일반등급",$L209="안 지정 캐릭터 PP 영웅등급"),
  IF(AND(OR($B209=7,$B209=8),$L209=OFFSET($L209,-1,0)),OFFSET(N209,-1,0),
    VLOOKUP($L209,$AM:$AY,MATCH($AU$1,$AM$1:$AY$1,0),0)+INT($E209*(VLOOKUP($L209,$AM:$AY,MATCH($AV$1,$AM$1:$AY$1,0),0)-VLOOKUP($L209,$AM:$AY,MATCH($AU$1,$AM$1:$AY$1,0),0)))),
"그외없음"))))</f>
        <v>17</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
IF($L209="안 지정 캐릭터 영웅등급",
  IF(AND(OR($B209=7,$B209=8),$L209=OFFSET($L209,-1,0)),OFFSET(P209,-1,0),
    VLOOKUP($L209,$AM:$AZ,MATCH($AY$1,$AM$1:$AZ$1,0),0)+INT($H209*(VLOOKUP($L209,$AM:$AZ,MATCH($AZ$1,$AM$1:$AZ$1,0),0)-VLOOKUP($L209,$AM:$AZ,MATCH($AY$1,$AM$1:$AZ$1,0),0)))),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
    ROUNDDOWN(VLOOKUP($M209,[1]EquipTable!$1:$1048576,MATCH("표준 GO pr Min",[1]EquipTable!$1:$1,0),0)+INT($I209*(VLOOKUP($M209,[1]EquipTable!$1:$1048576,MATCH("표준 GO pr Max",[1]EquipTable!$1:$1,0),0)-VLOOKUP($M209,[1]EquipTable!$1:$1048576,MATCH("표준 GO pr Min",[1]EquipTable!$1:$1,0),0))),-2)),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
IF($L209="안 지정 캐릭터 영웅등급",
  IF(AND(OR($B209=7,$B209=8),$L209=OFFSET($L209,-1,0)),OFFSET(Q209,-1,0),
    VLOOKUP($L209,$AM:$AZ,MATCH($AW$1,$AM$1:$AZ$1,0),0)+INT($I209*(VLOOKUP($L209,$AM:$AZ,MATCH($AX$1,$AM$1:$AZ$1,0),0)-VLOOKUP($L209,$AM:$AZ,MATCH($AW$1,$AM$1:$AZ$1,0),0)))),
IF($L209="지정 캐릭터 PP",
  IF(AND(OR($B209=7,$B209=8),$L209=OFFSET($L209,-1,0)),OFFSET(Q209,-1,0),
    INT($N209*(VLOOKUP($L209,$AM:$AZ,MATCH($AX$1,$AM$1:$AZ$1,0),0)+$I209*(VLOOKUP($L209,$AM:$AZ,MATCH($AY$1,$AM$1:$AZ$1,0),0)-VLOOKUP($L209,$AM:$AZ,MATCH($AX$1,$AM$1:$AZ$1,0),0))))),
IF(OR($L209="안 지정 캐릭터 PP 일반등급",$L209="안 지정 캐릭터 PP 영웅등급"),
  IF(AND(OR($B209=7,$B209=8),$L209=OFFSET($L209,-1,0)),OFFSET(Q209,-1,0),
    $N209*VLOOKUP($L209,$AM:$AZ,MATCH($AW$1,$AM$1:$AZ$1,0),0)),
"그외없음")))))))</f>
        <v>1700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28"/>
        <v>0</v>
      </c>
      <c r="T209" t="s">
        <v>103</v>
      </c>
      <c r="U209">
        <v>2868</v>
      </c>
      <c r="V209">
        <v>15</v>
      </c>
      <c r="W209" t="s">
        <v>145</v>
      </c>
      <c r="Y209">
        <v>1500</v>
      </c>
      <c r="Z209" t="str">
        <f ca="1">IF(ISBLANK(AA209),"",
VLOOKUP(AA209,OFFSET(INDIRECT("$A:$B"),0,MATCH(AA$1&amp;"_Verify",INDIRECT("$1:$1"),0)-1),2,0)
)</f>
        <v>upn</v>
      </c>
      <c r="AA209" t="s">
        <v>103</v>
      </c>
      <c r="AB209">
        <v>2868</v>
      </c>
      <c r="AC209">
        <v>15</v>
      </c>
      <c r="AD209" t="s">
        <v>145</v>
      </c>
      <c r="AF209">
        <v>1500</v>
      </c>
      <c r="AG209" t="str">
        <f>IF(ISBLANK($AA209),"",
IF(AND($B209&gt;=VLOOKUP($AA209,$AM:$AP,3,0),$B209&lt;=VLOOKUP($AA209,$AM:$AP,4,0)),"","슬롯타입이상"))</f>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v>
      </c>
      <c r="AK209" t="str">
        <f ca="1">IF(AI209&lt;&gt;1,"",
"{"""&amp;A$1&amp;""":"&amp;A209
&amp;","""&amp;B$1&amp;""":"&amp;B209
&amp;IF(LEN(Z209)=0,"",","""&amp;Z$1&amp;""":"""&amp;Z209&amp;"""")
&amp;IF(LEN(AB209)=0,"",","""&amp;AB$1&amp;""":"""&amp;AB209&amp;"""")
&amp;IF(LEN(AC209)=0,"",","""&amp;AC$1&amp;""":"&amp;AC209)
&amp;IF(LEN(AD209)=0,"",","""&amp;AD$1&amp;""":"""&amp;AD209&amp;"""")
&amp;IF(LEN(AE209)=0,"",","""&amp;AE$1&amp;""":"&amp;AE209)
&amp;IF(LEN(AF209)=0,"",","""&amp;AF$1&amp;""":"&amp;AF209)&amp;"}")</f>
        <v>{"dy":30,"sl":4,"tp":"upn","vl":"2868","cn":15,"pt":"GO","pr":1500}</v>
      </c>
    </row>
    <row r="210" spans="1:37">
      <c r="A210">
        <v>30</v>
      </c>
      <c r="B210">
        <v>5</v>
      </c>
      <c r="C210">
        <f t="shared" si="25"/>
        <v>0</v>
      </c>
      <c r="D210">
        <f t="shared" ca="1" si="26"/>
        <v>0.70811612431349968</v>
      </c>
      <c r="E210">
        <f t="shared" ca="1" si="26"/>
        <v>0.59281099029270024</v>
      </c>
      <c r="F210">
        <f t="shared" ca="1" si="26"/>
        <v>0.88574663980260826</v>
      </c>
      <c r="G210">
        <f t="shared" ca="1" si="26"/>
        <v>0.33418750116556217</v>
      </c>
      <c r="H210">
        <f t="shared" ca="1" si="26"/>
        <v>0.67909682914468483</v>
      </c>
      <c r="I210">
        <f t="shared" ca="1" si="27"/>
        <v>0.53765604940193568</v>
      </c>
      <c r="L210" t="str">
        <f ca="1">IF(LEN(J210)&lt;&gt;0,J210,VLOOKUP(D210+$B210,$BG:$BH,MATCH($BH$1,$BG$1:$BH$1,0),1))</f>
        <v>삭제</v>
      </c>
      <c r="M210" t="str">
        <f ca="1">IF(LEN(K210)&lt;&gt;0,
  IF(LEN($J210)=0,"두 칸 모두 입력",
  IF($J210="지정 장비",K210,INDEX($BR:$BR,MATCH(K210,$BS:$BS,0)))),
IF($L210="삭제","삭제",
IF($L210="지정 장비",VLOOKUP($E210,$BL:$BM,MATCH($BM$1,$BL$1:$BM$1,0),1),
IF(OR($L210="캐릭터 상자 일반등급",$L210="캐릭터 상자 영웅등급"),"삭제",
IF(OR($L210="지정 캐릭터",$L210="지정 캐릭터 PP",$L210="지정 캐릭터 LBP1",$L210="지정 캐릭터 LBP2",$L210="지정 캐릭터 LBP3"),
  IF(AND(OR($B210=7,$B210=8),$L210=OFFSET($L210,-1,0)),OFFSET(M210,-1,0),VLOOKUP($E210,$BQ:$BR,MATCH($BR$1,$BQ$1:$BR$1,0),1)),
IF(OR($L210="안 지정 캐릭터 영웅등급",$L210="안 지정 캐릭터 PP 일반등급",$L210="안 지정 캐릭터 PP 영웅등급"),
  IF(AND(OR($B210=7,$B210=8),$L210=OFFSET($L210,-1,0)),OFFSET(M210,-1,0),INT($E210*100000)),
"그외없음"))))))</f>
        <v>삭제</v>
      </c>
      <c r="N210" t="str">
        <f ca="1">IF($L210="삭제","삭제",
IF(OR($L210="지정 장비",$L210="캐릭터 상자 일반등급",$L210="캐릭터 상자 영웅등급",$L210="지정 캐릭터",$L210="지정 캐릭터 LBP1",$L210="지정 캐릭터 LBP2",$L210="지정 캐릭터 LBP3",$L210="안 지정 캐릭터 영웅등급"),1,
IF($L210="지정 캐릭터 PP",
  IF(AND(OR($B210=7,$B210=8),$L210=OFFSET($L210,-1,0)),OFFSET(N210,-1,0),
    VLOOKUP($L210,$AM:$AY,MATCH($AU$1,$AM$1:$AY$1,0),0)+INT($E210*(VLOOKUP($L210,$AM:$AY,MATCH($AV$1,$AM$1:$AY$1,0),0)-VLOOKUP($L210,$AM:$AY,MATCH($AU$1,$AM$1:$AY$1,0),0)))),
IF(OR($L210="안 지정 캐릭터 PP 일반등급",$L210="안 지정 캐릭터 PP 영웅등급"),
  IF(AND(OR($B210=7,$B210=8),$L210=OFFSET($L210,-1,0)),OFFSET(N210,-1,0),
    VLOOKUP($L210,$AM:$AY,MATCH($AU$1,$AM$1:$AY$1,0),0)+INT($E210*(VLOOKUP($L210,$AM:$AY,MATCH($AV$1,$AM$1:$AY$1,0),0)-VLOOKUP($L210,$AM:$AY,MATCH($AU$1,$AM$1:$AY$1,0),0)))),
"그외없음"))))</f>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
IF($L210="안 지정 캐릭터 영웅등급",
  IF(AND(OR($B210=7,$B210=8),$L210=OFFSET($L210,-1,0)),OFFSET(P210,-1,0),
    VLOOKUP($L210,$AM:$AZ,MATCH($AY$1,$AM$1:$AZ$1,0),0)+INT($H210*(VLOOKUP($L210,$AM:$AZ,MATCH($AZ$1,$AM$1:$AZ$1,0),0)-VLOOKUP($L210,$AM:$AZ,MATCH($AY$1,$AM$1:$AZ$1,0),0)))),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
    ROUNDDOWN(VLOOKUP($M210,[1]EquipTable!$1:$1048576,MATCH("표준 GO pr Min",[1]EquipTable!$1:$1,0),0)+INT($I210*(VLOOKUP($M210,[1]EquipTable!$1:$1048576,MATCH("표준 GO pr Max",[1]EquipTable!$1:$1,0),0)-VLOOKUP($M210,[1]EquipTable!$1:$1048576,MATCH("표준 GO pr Min",[1]EquipTable!$1:$1,0),0))),-2)),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
IF($L210="안 지정 캐릭터 영웅등급",
  IF(AND(OR($B210=7,$B210=8),$L210=OFFSET($L210,-1,0)),OFFSET(Q210,-1,0),
    VLOOKUP($L210,$AM:$AZ,MATCH($AW$1,$AM$1:$AZ$1,0),0)+INT($I210*(VLOOKUP($L210,$AM:$AZ,MATCH($AX$1,$AM$1:$AZ$1,0),0)-VLOOKUP($L210,$AM:$AZ,MATCH($AW$1,$AM$1:$AZ$1,0),0)))),
IF($L210="지정 캐릭터 PP",
  IF(AND(OR($B210=7,$B210=8),$L210=OFFSET($L210,-1,0)),OFFSET(Q210,-1,0),
    INT($N210*(VLOOKUP($L210,$AM:$AZ,MATCH($AX$1,$AM$1:$AZ$1,0),0)+$I210*(VLOOKUP($L210,$AM:$AZ,MATCH($AY$1,$AM$1:$AZ$1,0),0)-VLOOKUP($L210,$AM:$AZ,MATCH($AX$1,$AM$1:$AZ$1,0),0))))),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28"/>
        <v>0</v>
      </c>
      <c r="Z210" t="str">
        <f ca="1">IF(ISBLANK(AA210),"",
VLOOKUP(AA210,OFFSET(INDIRECT("$A:$B"),0,MATCH(AA$1&amp;"_Verify",INDIRECT("$1:$1"),0)-1),2,0)
)</f>
        <v/>
      </c>
      <c r="AG210" t="str">
        <f>IF(ISBLANK($AA210),"",
IF(AND($B210&gt;=VLOOKUP($AA210,$AM:$AP,3,0),$B210&lt;=VLOOKUP($AA210,$AM:$AP,4,0)),"","슬롯타입이상"))</f>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v>
      </c>
      <c r="AK210" t="str">
        <f ca="1">IF(AI210&lt;&gt;1,"",
"{"""&amp;A$1&amp;""":"&amp;A210
&amp;","""&amp;B$1&amp;""":"&amp;B210
&amp;IF(LEN(Z210)=0,"",","""&amp;Z$1&amp;""":"""&amp;Z210&amp;"""")
&amp;IF(LEN(AB210)=0,"",","""&amp;AB$1&amp;""":"""&amp;AB210&amp;"""")
&amp;IF(LEN(AC210)=0,"",","""&amp;AC$1&amp;""":"&amp;AC210)
&amp;IF(LEN(AD210)=0,"",","""&amp;AD$1&amp;""":"""&amp;AD210&amp;"""")
&amp;IF(LEN(AE210)=0,"",","""&amp;AE$1&amp;""":"&amp;AE210)
&amp;IF(LEN(AF210)=0,"",","""&amp;AF$1&amp;""":"&amp;AF210)&amp;"}")</f>
        <v>{"dy":30,"sl":5}</v>
      </c>
    </row>
    <row r="211" spans="1:37">
      <c r="A211">
        <v>30</v>
      </c>
      <c r="B211">
        <v>6</v>
      </c>
      <c r="C211">
        <f t="shared" si="25"/>
        <v>0</v>
      </c>
      <c r="D211">
        <f t="shared" ca="1" si="26"/>
        <v>0.62267162569256451</v>
      </c>
      <c r="E211">
        <f t="shared" ca="1" si="26"/>
        <v>0.93789043343820966</v>
      </c>
      <c r="F211">
        <f t="shared" ca="1" si="26"/>
        <v>0.4000496056837699</v>
      </c>
      <c r="G211">
        <f t="shared" ca="1" si="26"/>
        <v>0.28815449583572628</v>
      </c>
      <c r="H211">
        <f t="shared" ca="1" si="26"/>
        <v>0.50688461325587175</v>
      </c>
      <c r="I211">
        <f t="shared" ca="1" si="27"/>
        <v>0.2144009177466778</v>
      </c>
      <c r="L211" t="str">
        <f ca="1">IF(LEN(J211)&lt;&gt;0,J211,VLOOKUP(D211+$B211,$BG:$BH,MATCH($BH$1,$BG$1:$BH$1,0),1))</f>
        <v>삭제</v>
      </c>
      <c r="M211" t="str">
        <f ca="1">IF(LEN(K211)&lt;&gt;0,
  IF(LEN($J211)=0,"두 칸 모두 입력",
  IF($J211="지정 장비",K211,INDEX($BR:$BR,MATCH(K211,$BS:$BS,0)))),
IF($L211="삭제","삭제",
IF($L211="지정 장비",VLOOKUP($E211,$BL:$BM,MATCH($BM$1,$BL$1:$BM$1,0),1),
IF(OR($L211="캐릭터 상자 일반등급",$L211="캐릭터 상자 영웅등급"),"삭제",
IF(OR($L211="지정 캐릭터",$L211="지정 캐릭터 PP",$L211="지정 캐릭터 LBP1",$L211="지정 캐릭터 LBP2",$L211="지정 캐릭터 LBP3"),
  IF(AND(OR($B211=7,$B211=8),$L211=OFFSET($L211,-1,0)),OFFSET(M211,-1,0),VLOOKUP($E211,$BQ:$BR,MATCH($BR$1,$BQ$1:$BR$1,0),1)),
IF(OR($L211="안 지정 캐릭터 영웅등급",$L211="안 지정 캐릭터 PP 일반등급",$L211="안 지정 캐릭터 PP 영웅등급"),
  IF(AND(OR($B211=7,$B211=8),$L211=OFFSET($L211,-1,0)),OFFSET(M211,-1,0),INT($E211*100000)),
"그외없음"))))))</f>
        <v>삭제</v>
      </c>
      <c r="N211" t="str">
        <f ca="1">IF($L211="삭제","삭제",
IF(OR($L211="지정 장비",$L211="캐릭터 상자 일반등급",$L211="캐릭터 상자 영웅등급",$L211="지정 캐릭터",$L211="지정 캐릭터 LBP1",$L211="지정 캐릭터 LBP2",$L211="지정 캐릭터 LBP3",$L211="안 지정 캐릭터 영웅등급"),1,
IF($L211="지정 캐릭터 PP",
  IF(AND(OR($B211=7,$B211=8),$L211=OFFSET($L211,-1,0)),OFFSET(N211,-1,0),
    VLOOKUP($L211,$AM:$AY,MATCH($AU$1,$AM$1:$AY$1,0),0)+INT($E211*(VLOOKUP($L211,$AM:$AY,MATCH($AV$1,$AM$1:$AY$1,0),0)-VLOOKUP($L211,$AM:$AY,MATCH($AU$1,$AM$1:$AY$1,0),0)))),
IF(OR($L211="안 지정 캐릭터 PP 일반등급",$L211="안 지정 캐릭터 PP 영웅등급"),
  IF(AND(OR($B211=7,$B211=8),$L211=OFFSET($L211,-1,0)),OFFSET(N211,-1,0),
    VLOOKUP($L211,$AM:$AY,MATCH($AU$1,$AM$1:$AY$1,0),0)+INT($E211*(VLOOKUP($L211,$AM:$AY,MATCH($AV$1,$AM$1:$AY$1,0),0)-VLOOKUP($L211,$AM:$AY,MATCH($AU$1,$AM$1:$AY$1,0),0)))),
"그외없음"))))</f>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
IF($L211="안 지정 캐릭터 영웅등급",
  IF(AND(OR($B211=7,$B211=8),$L211=OFFSET($L211,-1,0)),OFFSET(P211,-1,0),
    VLOOKUP($L211,$AM:$AZ,MATCH($AY$1,$AM$1:$AZ$1,0),0)+INT($H211*(VLOOKUP($L211,$AM:$AZ,MATCH($AZ$1,$AM$1:$AZ$1,0),0)-VLOOKUP($L211,$AM:$AZ,MATCH($AY$1,$AM$1:$AZ$1,0),0)))),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
    ROUNDDOWN(VLOOKUP($M211,[1]EquipTable!$1:$1048576,MATCH("표준 GO pr Min",[1]EquipTable!$1:$1,0),0)+INT($I211*(VLOOKUP($M211,[1]EquipTable!$1:$1048576,MATCH("표준 GO pr Max",[1]EquipTable!$1:$1,0),0)-VLOOKUP($M211,[1]EquipTable!$1:$1048576,MATCH("표준 GO pr Min",[1]EquipTable!$1:$1,0),0))),-2)),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
IF($L211="안 지정 캐릭터 영웅등급",
  IF(AND(OR($B211=7,$B211=8),$L211=OFFSET($L211,-1,0)),OFFSET(Q211,-1,0),
    VLOOKUP($L211,$AM:$AZ,MATCH($AW$1,$AM$1:$AZ$1,0),0)+INT($I211*(VLOOKUP($L211,$AM:$AZ,MATCH($AX$1,$AM$1:$AZ$1,0),0)-VLOOKUP($L211,$AM:$AZ,MATCH($AW$1,$AM$1:$AZ$1,0),0)))),
IF($L211="지정 캐릭터 PP",
  IF(AND(OR($B211=7,$B211=8),$L211=OFFSET($L211,-1,0)),OFFSET(Q211,-1,0),
    INT($N211*(VLOOKUP($L211,$AM:$AZ,MATCH($AX$1,$AM$1:$AZ$1,0),0)+$I211*(VLOOKUP($L211,$AM:$AZ,MATCH($AY$1,$AM$1:$AZ$1,0),0)-VLOOKUP($L211,$AM:$AZ,MATCH($AX$1,$AM$1:$AZ$1,0),0))))),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28"/>
        <v>0</v>
      </c>
      <c r="Z211" t="str">
        <f ca="1">IF(ISBLANK(AA211),"",
VLOOKUP(AA211,OFFSET(INDIRECT("$A:$B"),0,MATCH(AA$1&amp;"_Verify",INDIRECT("$1:$1"),0)-1),2,0)
)</f>
        <v/>
      </c>
      <c r="AG211" t="str">
        <f>IF(ISBLANK($AA211),"",
IF(AND($B211&gt;=VLOOKUP($AA211,$AM:$AP,3,0),$B211&lt;=VLOOKUP($AA211,$AM:$AP,4,0)),"","슬롯타입이상"))</f>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v>
      </c>
      <c r="AK211" t="str">
        <f ca="1">IF(AI211&lt;&gt;1,"",
"{"""&amp;A$1&amp;""":"&amp;A211
&amp;","""&amp;B$1&amp;""":"&amp;B211
&amp;IF(LEN(Z211)=0,"",","""&amp;Z$1&amp;""":"""&amp;Z211&amp;"""")
&amp;IF(LEN(AB211)=0,"",","""&amp;AB$1&amp;""":"""&amp;AB211&amp;"""")
&amp;IF(LEN(AC211)=0,"",","""&amp;AC$1&amp;""":"&amp;AC211)
&amp;IF(LEN(AD211)=0,"",","""&amp;AD$1&amp;""":"""&amp;AD211&amp;"""")
&amp;IF(LEN(AE211)=0,"",","""&amp;AE$1&amp;""":"&amp;AE211)
&amp;IF(LEN(AF211)=0,"",","""&amp;AF$1&amp;""":"&amp;AF211)&amp;"}")</f>
        <v>{"dy":30,"sl":6}</v>
      </c>
    </row>
    <row r="212" spans="1:37">
      <c r="A212">
        <v>31</v>
      </c>
      <c r="B212">
        <v>0</v>
      </c>
      <c r="C212">
        <f t="shared" si="25"/>
        <v>0</v>
      </c>
      <c r="D212">
        <f t="shared" ca="1" si="26"/>
        <v>0.37967225101128455</v>
      </c>
      <c r="E212">
        <f t="shared" ca="1" si="26"/>
        <v>0.97380356307427618</v>
      </c>
      <c r="F212">
        <f t="shared" ca="1" si="26"/>
        <v>0.14551993684399955</v>
      </c>
      <c r="G212">
        <f t="shared" ca="1" si="26"/>
        <v>0.15371658509745245</v>
      </c>
      <c r="H212">
        <f t="shared" ca="1" si="26"/>
        <v>0.68113794923453541</v>
      </c>
      <c r="I212">
        <f t="shared" ca="1" si="27"/>
        <v>0.3614627031256491</v>
      </c>
      <c r="L212" t="str">
        <f ca="1">IF(LEN(J212)&lt;&gt;0,J212,VLOOKUP(D212+$B212,$BG:$BH,MATCH($BH$1,$BG$1:$BH$1,0),1))</f>
        <v>지정 장비</v>
      </c>
      <c r="M212" t="str">
        <f ca="1">IF(LEN(K212)&lt;&gt;0,
  IF(LEN($J212)=0,"두 칸 모두 입력",
  IF($J212="지정 장비",K212,INDEX($BR:$BR,MATCH(K212,$BS:$BS,0)))),
IF($L212="삭제","삭제",
IF($L212="지정 장비",VLOOKUP($E212,$BL:$BM,MATCH($BM$1,$BL$1:$BM$1,0),1),
IF(OR($L212="캐릭터 상자 일반등급",$L212="캐릭터 상자 영웅등급"),"삭제",
IF(OR($L212="지정 캐릭터",$L212="지정 캐릭터 PP",$L212="지정 캐릭터 LBP1",$L212="지정 캐릭터 LBP2",$L212="지정 캐릭터 LBP3"),
  IF(AND(OR($B212=7,$B212=8),$L212=OFFSET($L212,-1,0)),OFFSET(M212,-1,0),VLOOKUP($E212,$BQ:$BR,MATCH($BR$1,$BQ$1:$BR$1,0),1)),
IF(OR($L212="안 지정 캐릭터 영웅등급",$L212="안 지정 캐릭터 PP 일반등급",$L212="안 지정 캐릭터 PP 영웅등급"),
  IF(AND(OR($B212=7,$B212=8),$L212=OFFSET($L212,-1,0)),OFFSET(M212,-1,0),INT($E212*100000)),
"그외없음"))))))</f>
        <v>Equip8301</v>
      </c>
      <c r="N212">
        <f ca="1">IF($L212="삭제","삭제",
IF(OR($L212="지정 장비",$L212="캐릭터 상자 일반등급",$L212="캐릭터 상자 영웅등급",$L212="지정 캐릭터",$L212="지정 캐릭터 LBP1",$L212="지정 캐릭터 LBP2",$L212="지정 캐릭터 LBP3",$L212="안 지정 캐릭터 영웅등급"),1,
IF($L212="지정 캐릭터 PP",
  IF(AND(OR($B212=7,$B212=8),$L212=OFFSET($L212,-1,0)),OFFSET(N212,-1,0),
    VLOOKUP($L212,$AM:$AY,MATCH($AU$1,$AM$1:$AY$1,0),0)+INT($E212*(VLOOKUP($L212,$AM:$AY,MATCH($AV$1,$AM$1:$AY$1,0),0)-VLOOKUP($L212,$AM:$AY,MATCH($AU$1,$AM$1:$AY$1,0),0)))),
IF(OR($L212="안 지정 캐릭터 PP 일반등급",$L212="안 지정 캐릭터 PP 영웅등급"),
  IF(AND(OR($B212=7,$B212=8),$L212=OFFSET($L212,-1,0)),OFFSET(N212,-1,0),
    VLOOKUP($L212,$AM:$AY,MATCH($AU$1,$AM$1:$AY$1,0),0)+INT($E212*(VLOOKUP($L212,$AM:$AY,MATCH($AV$1,$AM$1:$AY$1,0),0)-VLOOKUP($L212,$AM:$AY,MATCH($AU$1,$AM$1:$AY$1,0),0)))),
"그외없음"))))</f>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
IF($L212="안 지정 캐릭터 영웅등급",
  IF(AND(OR($B212=7,$B212=8),$L212=OFFSET($L212,-1,0)),OFFSET(P212,-1,0),
    VLOOKUP($L212,$AM:$AZ,MATCH($AY$1,$AM$1:$AZ$1,0),0)+INT($H212*(VLOOKUP($L212,$AM:$AZ,MATCH($AZ$1,$AM$1:$AZ$1,0),0)-VLOOKUP($L212,$AM:$AZ,MATCH($AY$1,$AM$1:$AZ$1,0),0)))),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
    ROUNDDOWN(VLOOKUP($M212,[1]EquipTable!$1:$1048576,MATCH("표준 GO pr Min",[1]EquipTable!$1:$1,0),0)+INT($I212*(VLOOKUP($M212,[1]EquipTable!$1:$1048576,MATCH("표준 GO pr Max",[1]EquipTable!$1:$1,0),0)-VLOOKUP($M212,[1]EquipTable!$1:$1048576,MATCH("표준 GO pr Min",[1]EquipTable!$1:$1,0),0))),-2)),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
IF($L212="안 지정 캐릭터 영웅등급",
  IF(AND(OR($B212=7,$B212=8),$L212=OFFSET($L212,-1,0)),OFFSET(Q212,-1,0),
    VLOOKUP($L212,$AM:$AZ,MATCH($AW$1,$AM$1:$AZ$1,0),0)+INT($I212*(VLOOKUP($L212,$AM:$AZ,MATCH($AX$1,$AM$1:$AZ$1,0),0)-VLOOKUP($L212,$AM:$AZ,MATCH($AW$1,$AM$1:$AZ$1,0),0)))),
IF($L212="지정 캐릭터 PP",
  IF(AND(OR($B212=7,$B212=8),$L212=OFFSET($L212,-1,0)),OFFSET(Q212,-1,0),
    INT($N212*(VLOOKUP($L212,$AM:$AZ,MATCH($AX$1,$AM$1:$AZ$1,0),0)+$I212*(VLOOKUP($L212,$AM:$AZ,MATCH($AY$1,$AM$1:$AZ$1,0),0)-VLOOKUP($L212,$AM:$AZ,MATCH($AX$1,$AM$1:$AZ$1,0),0))))),
IF(OR($L212="안 지정 캐릭터 PP 일반등급",$L212="안 지정 캐릭터 PP 영웅등급"),
  IF(AND(OR($B212=7,$B212=8),$L212=OFFSET($L212,-1,0)),OFFSET(Q212,-1,0),
    $N212*VLOOKUP($L212,$AM:$AZ,MATCH($AW$1,$AM$1:$AZ$1,0),0)),
"그외없음")))))))</f>
        <v>16</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28"/>
        <v>0</v>
      </c>
      <c r="T212" t="s">
        <v>93</v>
      </c>
      <c r="U212" t="s">
        <v>130</v>
      </c>
      <c r="V212">
        <v>1</v>
      </c>
      <c r="W212" t="s">
        <v>145</v>
      </c>
      <c r="Y212">
        <v>13100</v>
      </c>
      <c r="Z212" t="str">
        <f ca="1">IF(ISBLANK(AA212),"",
VLOOKUP(AA212,OFFSET(INDIRECT("$A:$B"),0,MATCH(AA$1&amp;"_Verify",INDIRECT("$1:$1"),0)-1),2,0)
)</f>
        <v>fe</v>
      </c>
      <c r="AA212" t="s">
        <v>93</v>
      </c>
      <c r="AB212" t="s">
        <v>130</v>
      </c>
      <c r="AC212">
        <v>1</v>
      </c>
      <c r="AD212" t="s">
        <v>145</v>
      </c>
      <c r="AF212">
        <v>13100</v>
      </c>
      <c r="AG212" t="str">
        <f>IF(ISBLANK($AA212),"",
IF(AND($B212&gt;=VLOOKUP($AA212,$AM:$AP,3,0),$B212&lt;=VLOOKUP($AA212,$AM:$AP,4,0)),"","슬롯타입이상"))</f>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그림자 단검</v>
      </c>
      <c r="AI212">
        <v>1</v>
      </c>
      <c r="AJ21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v>
      </c>
      <c r="AK212" t="str">
        <f ca="1">IF(AI212&lt;&gt;1,"",
"{"""&amp;A$1&amp;""":"&amp;A212
&amp;","""&amp;B$1&amp;""":"&amp;B212
&amp;IF(LEN(Z212)=0,"",","""&amp;Z$1&amp;""":"""&amp;Z212&amp;"""")
&amp;IF(LEN(AB212)=0,"",","""&amp;AB$1&amp;""":"""&amp;AB212&amp;"""")
&amp;IF(LEN(AC212)=0,"",","""&amp;AC$1&amp;""":"&amp;AC212)
&amp;IF(LEN(AD212)=0,"",","""&amp;AD$1&amp;""":"""&amp;AD212&amp;"""")
&amp;IF(LEN(AE212)=0,"",","""&amp;AE$1&amp;""":"&amp;AE212)
&amp;IF(LEN(AF212)=0,"",","""&amp;AF$1&amp;""":"&amp;AF212)&amp;"}")</f>
        <v>{"dy":31,"sl":0,"tp":"fe","vl":"Equip1102","cn":1,"pt":"GO","pr":13100}</v>
      </c>
    </row>
    <row r="213" spans="1:37">
      <c r="A213">
        <v>31</v>
      </c>
      <c r="B213">
        <v>1</v>
      </c>
      <c r="C213">
        <f t="shared" si="25"/>
        <v>0</v>
      </c>
      <c r="D213">
        <f t="shared" ca="1" si="26"/>
        <v>0.4486772169208374</v>
      </c>
      <c r="E213">
        <f t="shared" ca="1" si="26"/>
        <v>0.57086668943304597</v>
      </c>
      <c r="F213">
        <f t="shared" ca="1" si="26"/>
        <v>7.8276059224629768E-2</v>
      </c>
      <c r="G213">
        <f t="shared" ca="1" si="26"/>
        <v>0.69376455515655067</v>
      </c>
      <c r="H213">
        <f t="shared" ca="1" si="26"/>
        <v>0.2398040621314298</v>
      </c>
      <c r="I213">
        <f t="shared" ca="1" si="27"/>
        <v>0.46117028523599524</v>
      </c>
      <c r="L213" t="str">
        <f ca="1">IF(LEN(J213)&lt;&gt;0,J213,VLOOKUP(D213+$B213,$BG:$BH,MATCH($BH$1,$BG$1:$BH$1,0),1))</f>
        <v>지정 장비</v>
      </c>
      <c r="M213" t="str">
        <f ca="1">IF(LEN(K213)&lt;&gt;0,
  IF(LEN($J213)=0,"두 칸 모두 입력",
  IF($J213="지정 장비",K213,INDEX($BR:$BR,MATCH(K213,$BS:$BS,0)))),
IF($L213="삭제","삭제",
IF($L213="지정 장비",VLOOKUP($E213,$BL:$BM,MATCH($BM$1,$BL$1:$BM$1,0),1),
IF(OR($L213="캐릭터 상자 일반등급",$L213="캐릭터 상자 영웅등급"),"삭제",
IF(OR($L213="지정 캐릭터",$L213="지정 캐릭터 PP",$L213="지정 캐릭터 LBP1",$L213="지정 캐릭터 LBP2",$L213="지정 캐릭터 LBP3"),
  IF(AND(OR($B213=7,$B213=8),$L213=OFFSET($L213,-1,0)),OFFSET(M213,-1,0),VLOOKUP($E213,$BQ:$BR,MATCH($BR$1,$BQ$1:$BR$1,0),1)),
IF(OR($L213="안 지정 캐릭터 영웅등급",$L213="안 지정 캐릭터 PP 일반등급",$L213="안 지정 캐릭터 PP 영웅등급"),
  IF(AND(OR($B213=7,$B213=8),$L213=OFFSET($L213,-1,0)),OFFSET(M213,-1,0),INT($E213*100000)),
"그외없음"))))))</f>
        <v>Equip5002</v>
      </c>
      <c r="N213">
        <f ca="1">IF($L213="삭제","삭제",
IF(OR($L213="지정 장비",$L213="캐릭터 상자 일반등급",$L213="캐릭터 상자 영웅등급",$L213="지정 캐릭터",$L213="지정 캐릭터 LBP1",$L213="지정 캐릭터 LBP2",$L213="지정 캐릭터 LBP3",$L213="안 지정 캐릭터 영웅등급"),1,
IF($L213="지정 캐릭터 PP",
  IF(AND(OR($B213=7,$B213=8),$L213=OFFSET($L213,-1,0)),OFFSET(N213,-1,0),
    VLOOKUP($L213,$AM:$AY,MATCH($AU$1,$AM$1:$AY$1,0),0)+INT($E213*(VLOOKUP($L213,$AM:$AY,MATCH($AV$1,$AM$1:$AY$1,0),0)-VLOOKUP($L213,$AM:$AY,MATCH($AU$1,$AM$1:$AY$1,0),0)))),
IF(OR($L213="안 지정 캐릭터 PP 일반등급",$L213="안 지정 캐릭터 PP 영웅등급"),
  IF(AND(OR($B213=7,$B213=8),$L213=OFFSET($L213,-1,0)),OFFSET(N213,-1,0),
    VLOOKUP($L213,$AM:$AY,MATCH($AU$1,$AM$1:$AY$1,0),0)+INT($E213*(VLOOKUP($L213,$AM:$AY,MATCH($AV$1,$AM$1:$AY$1,0),0)-VLOOKUP($L213,$AM:$AY,MATCH($AU$1,$AM$1:$AY$1,0),0)))),
"그외없음"))))</f>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
IF($L213="안 지정 캐릭터 영웅등급",
  IF(AND(OR($B213=7,$B213=8),$L213=OFFSET($L213,-1,0)),OFFSET(P213,-1,0),
    VLOOKUP($L213,$AM:$AZ,MATCH($AY$1,$AM$1:$AZ$1,0),0)+INT($H213*(VLOOKUP($L213,$AM:$AZ,MATCH($AZ$1,$AM$1:$AZ$1,0),0)-VLOOKUP($L213,$AM:$AZ,MATCH($AY$1,$AM$1:$AZ$1,0),0)))),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
    ROUNDDOWN(VLOOKUP($M213,[1]EquipTable!$1:$1048576,MATCH("표준 GO pr Min",[1]EquipTable!$1:$1,0),0)+INT($I213*(VLOOKUP($M213,[1]EquipTable!$1:$1048576,MATCH("표준 GO pr Max",[1]EquipTable!$1:$1,0),0)-VLOOKUP($M213,[1]EquipTable!$1:$1048576,MATCH("표준 GO pr Min",[1]EquipTable!$1:$1,0),0))),-2)),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
IF($L213="안 지정 캐릭터 영웅등급",
  IF(AND(OR($B213=7,$B213=8),$L213=OFFSET($L213,-1,0)),OFFSET(Q213,-1,0),
    VLOOKUP($L213,$AM:$AZ,MATCH($AW$1,$AM$1:$AZ$1,0),0)+INT($I213*(VLOOKUP($L213,$AM:$AZ,MATCH($AX$1,$AM$1:$AZ$1,0),0)-VLOOKUP($L213,$AM:$AZ,MATCH($AW$1,$AM$1:$AZ$1,0),0)))),
IF($L213="지정 캐릭터 PP",
  IF(AND(OR($B213=7,$B213=8),$L213=OFFSET($L213,-1,0)),OFFSET(Q213,-1,0),
    INT($N213*(VLOOKUP($L213,$AM:$AZ,MATCH($AX$1,$AM$1:$AZ$1,0),0)+$I213*(VLOOKUP($L213,$AM:$AZ,MATCH($AY$1,$AM$1:$AZ$1,0),0)-VLOOKUP($L213,$AM:$AZ,MATCH($AX$1,$AM$1:$AZ$1,0),0))))),
IF(OR($L213="안 지정 캐릭터 PP 일반등급",$L213="안 지정 캐릭터 PP 영웅등급"),
  IF(AND(OR($B213=7,$B213=8),$L213=OFFSET($L213,-1,0)),OFFSET(Q213,-1,0),
    $N213*VLOOKUP($L213,$AM:$AZ,MATCH($AW$1,$AM$1:$AZ$1,0),0)),
"그외없음")))))))</f>
        <v>4600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28"/>
        <v>0</v>
      </c>
      <c r="T213" t="s">
        <v>93</v>
      </c>
      <c r="U213" t="s">
        <v>212</v>
      </c>
      <c r="V213">
        <v>1</v>
      </c>
      <c r="W213" t="s">
        <v>149</v>
      </c>
      <c r="Y213">
        <v>17</v>
      </c>
      <c r="Z213" t="str">
        <f ca="1">IF(ISBLANK(AA213),"",
VLOOKUP(AA213,OFFSET(INDIRECT("$A:$B"),0,MATCH(AA$1&amp;"_Verify",INDIRECT("$1:$1"),0)-1),2,0)
)</f>
        <v>fe</v>
      </c>
      <c r="AA213" t="s">
        <v>93</v>
      </c>
      <c r="AB213" t="s">
        <v>212</v>
      </c>
      <c r="AC213">
        <v>1</v>
      </c>
      <c r="AD213" t="s">
        <v>149</v>
      </c>
      <c r="AF213">
        <v>17</v>
      </c>
      <c r="AG213" t="str">
        <f>IF(ISBLANK($AA213),"",
IF(AND($B213&gt;=VLOOKUP($AA213,$AM:$AP,3,0),$B213&lt;=VLOOKUP($AA213,$AM:$AP,4,0)),"","슬롯타입이상"))</f>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자작나무 도끼</v>
      </c>
      <c r="AI213">
        <v>1</v>
      </c>
      <c r="AJ21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v>
      </c>
      <c r="AK213" t="str">
        <f ca="1">IF(AI213&lt;&gt;1,"",
"{"""&amp;A$1&amp;""":"&amp;A213
&amp;","""&amp;B$1&amp;""":"&amp;B213
&amp;IF(LEN(Z213)=0,"",","""&amp;Z$1&amp;""":"""&amp;Z213&amp;"""")
&amp;IF(LEN(AB213)=0,"",","""&amp;AB$1&amp;""":"""&amp;AB213&amp;"""")
&amp;IF(LEN(AC213)=0,"",","""&amp;AC$1&amp;""":"&amp;AC213)
&amp;IF(LEN(AD213)=0,"",","""&amp;AD$1&amp;""":"""&amp;AD213&amp;"""")
&amp;IF(LEN(AE213)=0,"",","""&amp;AE$1&amp;""":"&amp;AE213)
&amp;IF(LEN(AF213)=0,"",","""&amp;AF$1&amp;""":"&amp;AF213)&amp;"}")</f>
        <v>{"dy":31,"sl":1,"tp":"fe","vl":"Equip0301","cn":1,"pt":"DI","pr":17}</v>
      </c>
    </row>
    <row r="214" spans="1:37">
      <c r="A214">
        <v>31</v>
      </c>
      <c r="B214">
        <v>2</v>
      </c>
      <c r="C214">
        <f t="shared" si="25"/>
        <v>0</v>
      </c>
      <c r="D214">
        <f t="shared" ca="1" si="26"/>
        <v>0.98584707582284492</v>
      </c>
      <c r="E214">
        <f t="shared" ca="1" si="26"/>
        <v>0.32523721920852489</v>
      </c>
      <c r="F214">
        <f t="shared" ca="1" si="26"/>
        <v>0.16536156611781239</v>
      </c>
      <c r="G214">
        <f t="shared" ca="1" si="26"/>
        <v>0.29030365672293046</v>
      </c>
      <c r="H214">
        <f t="shared" ca="1" si="26"/>
        <v>0.31149467503608397</v>
      </c>
      <c r="I214">
        <f t="shared" ca="1" si="27"/>
        <v>0.58979969080855676</v>
      </c>
      <c r="L214" t="str">
        <f ca="1">IF(LEN(J214)&lt;&gt;0,J214,VLOOKUP(D214+$B214,$BG:$BH,MATCH($BH$1,$BG$1:$BH$1,0),1))</f>
        <v>안 지정 캐릭터 PP 영웅등급</v>
      </c>
      <c r="M214">
        <f ca="1">IF(LEN(K214)&lt;&gt;0,
  IF(LEN($J214)=0,"두 칸 모두 입력",
  IF($J214="지정 장비",K214,INDEX($BR:$BR,MATCH(K214,$BS:$BS,0)))),
IF($L214="삭제","삭제",
IF($L214="지정 장비",VLOOKUP($E214,$BL:$BM,MATCH($BM$1,$BL$1:$BM$1,0),1),
IF(OR($L214="캐릭터 상자 일반등급",$L214="캐릭터 상자 영웅등급"),"삭제",
IF(OR($L214="지정 캐릭터",$L214="지정 캐릭터 PP",$L214="지정 캐릭터 LBP1",$L214="지정 캐릭터 LBP2",$L214="지정 캐릭터 LBP3"),
  IF(AND(OR($B214=7,$B214=8),$L214=OFFSET($L214,-1,0)),OFFSET(M214,-1,0),VLOOKUP($E214,$BQ:$BR,MATCH($BR$1,$BQ$1:$BR$1,0),1)),
IF(OR($L214="안 지정 캐릭터 영웅등급",$L214="안 지정 캐릭터 PP 일반등급",$L214="안 지정 캐릭터 PP 영웅등급"),
  IF(AND(OR($B214=7,$B214=8),$L214=OFFSET($L214,-1,0)),OFFSET(M214,-1,0),INT($E214*100000)),
"그외없음"))))))</f>
        <v>32523</v>
      </c>
      <c r="N214">
        <f ca="1">IF($L214="삭제","삭제",
IF(OR($L214="지정 장비",$L214="캐릭터 상자 일반등급",$L214="캐릭터 상자 영웅등급",$L214="지정 캐릭터",$L214="지정 캐릭터 LBP1",$L214="지정 캐릭터 LBP2",$L214="지정 캐릭터 LBP3",$L214="안 지정 캐릭터 영웅등급"),1,
IF($L214="지정 캐릭터 PP",
  IF(AND(OR($B214=7,$B214=8),$L214=OFFSET($L214,-1,0)),OFFSET(N214,-1,0),
    VLOOKUP($L214,$AM:$AY,MATCH($AU$1,$AM$1:$AY$1,0),0)+INT($E214*(VLOOKUP($L214,$AM:$AY,MATCH($AV$1,$AM$1:$AY$1,0),0)-VLOOKUP($L214,$AM:$AY,MATCH($AU$1,$AM$1:$AY$1,0),0)))),
IF(OR($L214="안 지정 캐릭터 PP 일반등급",$L214="안 지정 캐릭터 PP 영웅등급"),
  IF(AND(OR($B214=7,$B214=8),$L214=OFFSET($L214,-1,0)),OFFSET(N214,-1,0),
    VLOOKUP($L214,$AM:$AY,MATCH($AU$1,$AM$1:$AY$1,0),0)+INT($E214*(VLOOKUP($L214,$AM:$AY,MATCH($AV$1,$AM$1:$AY$1,0),0)-VLOOKUP($L214,$AM:$AY,MATCH($AU$1,$AM$1:$AY$1,0),0)))),
"그외없음"))))</f>
        <v>18</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
IF($L214="안 지정 캐릭터 영웅등급",
  IF(AND(OR($B214=7,$B214=8),$L214=OFFSET($L214,-1,0)),OFFSET(P214,-1,0),
    VLOOKUP($L214,$AM:$AZ,MATCH($AY$1,$AM$1:$AZ$1,0),0)+INT($H214*(VLOOKUP($L214,$AM:$AZ,MATCH($AZ$1,$AM$1:$AZ$1,0),0)-VLOOKUP($L214,$AM:$AZ,MATCH($AY$1,$AM$1:$AZ$1,0),0)))),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
    ROUNDDOWN(VLOOKUP($M214,[1]EquipTable!$1:$1048576,MATCH("표준 GO pr Min",[1]EquipTable!$1:$1,0),0)+INT($I214*(VLOOKUP($M214,[1]EquipTable!$1:$1048576,MATCH("표준 GO pr Max",[1]EquipTable!$1:$1,0),0)-VLOOKUP($M214,[1]EquipTable!$1:$1048576,MATCH("표준 GO pr Min",[1]EquipTable!$1:$1,0),0))),-2)),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
IF($L214="안 지정 캐릭터 영웅등급",
  IF(AND(OR($B214=7,$B214=8),$L214=OFFSET($L214,-1,0)),OFFSET(Q214,-1,0),
    VLOOKUP($L214,$AM:$AZ,MATCH($AW$1,$AM$1:$AZ$1,0),0)+INT($I214*(VLOOKUP($L214,$AM:$AZ,MATCH($AX$1,$AM$1:$AZ$1,0),0)-VLOOKUP($L214,$AM:$AZ,MATCH($AW$1,$AM$1:$AZ$1,0),0)))),
IF($L214="지정 캐릭터 PP",
  IF(AND(OR($B214=7,$B214=8),$L214=OFFSET($L214,-1,0)),OFFSET(Q214,-1,0),
    INT($N214*(VLOOKUP($L214,$AM:$AZ,MATCH($AX$1,$AM$1:$AZ$1,0),0)+$I214*(VLOOKUP($L214,$AM:$AZ,MATCH($AY$1,$AM$1:$AZ$1,0),0)-VLOOKUP($L214,$AM:$AZ,MATCH($AX$1,$AM$1:$AZ$1,0),0))))),
IF(OR($L214="안 지정 캐릭터 PP 일반등급",$L214="안 지정 캐릭터 PP 영웅등급"),
  IF(AND(OR($B214=7,$B214=8),$L214=OFFSET($L214,-1,0)),OFFSET(Q214,-1,0),
    $N214*VLOOKUP($L214,$AM:$AZ,MATCH($AW$1,$AM$1:$AZ$1,0),0)),
"그외없음")))))))</f>
        <v>1800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28"/>
        <v>0</v>
      </c>
      <c r="T214" t="s">
        <v>102</v>
      </c>
      <c r="U214">
        <v>56397</v>
      </c>
      <c r="V214">
        <v>20</v>
      </c>
      <c r="W214" t="s">
        <v>145</v>
      </c>
      <c r="Y214">
        <v>2000</v>
      </c>
      <c r="Z214" t="str">
        <f ca="1">IF(ISBLANK(AA214),"",
VLOOKUP(AA214,OFFSET(INDIRECT("$A:$B"),0,MATCH(AA$1&amp;"_Verify",INDIRECT("$1:$1"),0)-1),2,0)
)</f>
        <v>uph</v>
      </c>
      <c r="AA214" t="s">
        <v>102</v>
      </c>
      <c r="AB214">
        <v>56397</v>
      </c>
      <c r="AC214">
        <v>20</v>
      </c>
      <c r="AD214" t="s">
        <v>145</v>
      </c>
      <c r="AF214">
        <v>2000</v>
      </c>
      <c r="AG214" t="str">
        <f>IF(ISBLANK($AA214),"",
IF(AND($B214&gt;=VLOOKUP($AA214,$AM:$AP,3,0),$B214&lt;=VLOOKUP($AA214,$AM:$AP,4,0)),"","슬롯타입이상"))</f>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v>
      </c>
      <c r="AK214" t="str">
        <f ca="1">IF(AI214&lt;&gt;1,"",
"{"""&amp;A$1&amp;""":"&amp;A214
&amp;","""&amp;B$1&amp;""":"&amp;B214
&amp;IF(LEN(Z214)=0,"",","""&amp;Z$1&amp;""":"""&amp;Z214&amp;"""")
&amp;IF(LEN(AB214)=0,"",","""&amp;AB$1&amp;""":"""&amp;AB214&amp;"""")
&amp;IF(LEN(AC214)=0,"",","""&amp;AC$1&amp;""":"&amp;AC214)
&amp;IF(LEN(AD214)=0,"",","""&amp;AD$1&amp;""":"""&amp;AD214&amp;"""")
&amp;IF(LEN(AE214)=0,"",","""&amp;AE$1&amp;""":"&amp;AE214)
&amp;IF(LEN(AF214)=0,"",","""&amp;AF$1&amp;""":"&amp;AF214)&amp;"}")</f>
        <v>{"dy":31,"sl":2,"tp":"uph","vl":"56397","cn":20,"pt":"GO","pr":2000}</v>
      </c>
    </row>
    <row r="215" spans="1:37">
      <c r="A215">
        <v>31</v>
      </c>
      <c r="B215">
        <v>3</v>
      </c>
      <c r="C215">
        <f t="shared" si="25"/>
        <v>0</v>
      </c>
      <c r="D215">
        <f t="shared" ca="1" si="26"/>
        <v>0.36330796856077696</v>
      </c>
      <c r="E215">
        <f t="shared" ca="1" si="26"/>
        <v>0.39802267156631976</v>
      </c>
      <c r="F215">
        <f t="shared" ca="1" si="26"/>
        <v>0.30309022691231624</v>
      </c>
      <c r="G215">
        <f t="shared" ca="1" si="26"/>
        <v>0.63855128116195237</v>
      </c>
      <c r="H215">
        <f t="shared" ca="1" si="26"/>
        <v>0.32904637738032549</v>
      </c>
      <c r="I215">
        <f t="shared" ca="1" si="27"/>
        <v>0.16359156933291685</v>
      </c>
      <c r="L215" t="str">
        <f ca="1">IF(LEN(J215)&lt;&gt;0,J215,VLOOKUP(D215+$B215,$BG:$BH,MATCH($BH$1,$BG$1:$BH$1,0),1))</f>
        <v>안 지정 캐릭터 PP 영웅등급</v>
      </c>
      <c r="M215">
        <f ca="1">IF(LEN(K215)&lt;&gt;0,
  IF(LEN($J215)=0,"두 칸 모두 입력",
  IF($J215="지정 장비",K215,INDEX($BR:$BR,MATCH(K215,$BS:$BS,0)))),
IF($L215="삭제","삭제",
IF($L215="지정 장비",VLOOKUP($E215,$BL:$BM,MATCH($BM$1,$BL$1:$BM$1,0),1),
IF(OR($L215="캐릭터 상자 일반등급",$L215="캐릭터 상자 영웅등급"),"삭제",
IF(OR($L215="지정 캐릭터",$L215="지정 캐릭터 PP",$L215="지정 캐릭터 LBP1",$L215="지정 캐릭터 LBP2",$L215="지정 캐릭터 LBP3"),
  IF(AND(OR($B215=7,$B215=8),$L215=OFFSET($L215,-1,0)),OFFSET(M215,-1,0),VLOOKUP($E215,$BQ:$BR,MATCH($BR$1,$BQ$1:$BR$1,0),1)),
IF(OR($L215="안 지정 캐릭터 영웅등급",$L215="안 지정 캐릭터 PP 일반등급",$L215="안 지정 캐릭터 PP 영웅등급"),
  IF(AND(OR($B215=7,$B215=8),$L215=OFFSET($L215,-1,0)),OFFSET(M215,-1,0),INT($E215*100000)),
"그외없음"))))))</f>
        <v>39802</v>
      </c>
      <c r="N215">
        <f ca="1">IF($L215="삭제","삭제",
IF(OR($L215="지정 장비",$L215="캐릭터 상자 일반등급",$L215="캐릭터 상자 영웅등급",$L215="지정 캐릭터",$L215="지정 캐릭터 LBP1",$L215="지정 캐릭터 LBP2",$L215="지정 캐릭터 LBP3",$L215="안 지정 캐릭터 영웅등급"),1,
IF($L215="지정 캐릭터 PP",
  IF(AND(OR($B215=7,$B215=8),$L215=OFFSET($L215,-1,0)),OFFSET(N215,-1,0),
    VLOOKUP($L215,$AM:$AY,MATCH($AU$1,$AM$1:$AY$1,0),0)+INT($E215*(VLOOKUP($L215,$AM:$AY,MATCH($AV$1,$AM$1:$AY$1,0),0)-VLOOKUP($L215,$AM:$AY,MATCH($AU$1,$AM$1:$AY$1,0),0)))),
IF(OR($L215="안 지정 캐릭터 PP 일반등급",$L215="안 지정 캐릭터 PP 영웅등급"),
  IF(AND(OR($B215=7,$B215=8),$L215=OFFSET($L215,-1,0)),OFFSET(N215,-1,0),
    VLOOKUP($L215,$AM:$AY,MATCH($AU$1,$AM$1:$AY$1,0),0)+INT($E215*(VLOOKUP($L215,$AM:$AY,MATCH($AV$1,$AM$1:$AY$1,0),0)-VLOOKUP($L215,$AM:$AY,MATCH($AU$1,$AM$1:$AY$1,0),0)))),
"그외없음"))))</f>
        <v>18</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
IF($L215="안 지정 캐릭터 영웅등급",
  IF(AND(OR($B215=7,$B215=8),$L215=OFFSET($L215,-1,0)),OFFSET(P215,-1,0),
    VLOOKUP($L215,$AM:$AZ,MATCH($AY$1,$AM$1:$AZ$1,0),0)+INT($H215*(VLOOKUP($L215,$AM:$AZ,MATCH($AZ$1,$AM$1:$AZ$1,0),0)-VLOOKUP($L215,$AM:$AZ,MATCH($AY$1,$AM$1:$AZ$1,0),0)))),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
    ROUNDDOWN(VLOOKUP($M215,[1]EquipTable!$1:$1048576,MATCH("표준 GO pr Min",[1]EquipTable!$1:$1,0),0)+INT($I215*(VLOOKUP($M215,[1]EquipTable!$1:$1048576,MATCH("표준 GO pr Max",[1]EquipTable!$1:$1,0),0)-VLOOKUP($M215,[1]EquipTable!$1:$1048576,MATCH("표준 GO pr Min",[1]EquipTable!$1:$1,0),0))),-2)),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
IF($L215="안 지정 캐릭터 영웅등급",
  IF(AND(OR($B215=7,$B215=8),$L215=OFFSET($L215,-1,0)),OFFSET(Q215,-1,0),
    VLOOKUP($L215,$AM:$AZ,MATCH($AW$1,$AM$1:$AZ$1,0),0)+INT($I215*(VLOOKUP($L215,$AM:$AZ,MATCH($AX$1,$AM$1:$AZ$1,0),0)-VLOOKUP($L215,$AM:$AZ,MATCH($AW$1,$AM$1:$AZ$1,0),0)))),
IF($L215="지정 캐릭터 PP",
  IF(AND(OR($B215=7,$B215=8),$L215=OFFSET($L215,-1,0)),OFFSET(Q215,-1,0),
    INT($N215*(VLOOKUP($L215,$AM:$AZ,MATCH($AX$1,$AM$1:$AZ$1,0),0)+$I215*(VLOOKUP($L215,$AM:$AZ,MATCH($AY$1,$AM$1:$AZ$1,0),0)-VLOOKUP($L215,$AM:$AZ,MATCH($AX$1,$AM$1:$AZ$1,0),0))))),
IF(OR($L215="안 지정 캐릭터 PP 일반등급",$L215="안 지정 캐릭터 PP 영웅등급"),
  IF(AND(OR($B215=7,$B215=8),$L215=OFFSET($L215,-1,0)),OFFSET(Q215,-1,0),
    $N215*VLOOKUP($L215,$AM:$AZ,MATCH($AW$1,$AM$1:$AZ$1,0),0)),
"그외없음")))))))</f>
        <v>1800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28"/>
        <v>0</v>
      </c>
      <c r="T215" t="s">
        <v>103</v>
      </c>
      <c r="U215">
        <v>25193</v>
      </c>
      <c r="V215">
        <v>17</v>
      </c>
      <c r="W215" t="s">
        <v>145</v>
      </c>
      <c r="Y215">
        <v>1700</v>
      </c>
      <c r="Z215" t="str">
        <f ca="1">IF(ISBLANK(AA215),"",
VLOOKUP(AA215,OFFSET(INDIRECT("$A:$B"),0,MATCH(AA$1&amp;"_Verify",INDIRECT("$1:$1"),0)-1),2,0)
)</f>
        <v>upn</v>
      </c>
      <c r="AA215" t="s">
        <v>103</v>
      </c>
      <c r="AB215">
        <v>25193</v>
      </c>
      <c r="AC215">
        <v>17</v>
      </c>
      <c r="AD215" t="s">
        <v>145</v>
      </c>
      <c r="AF215">
        <v>1700</v>
      </c>
      <c r="AG215" t="str">
        <f>IF(ISBLANK($AA215),"",
IF(AND($B215&gt;=VLOOKUP($AA215,$AM:$AP,3,0),$B215&lt;=VLOOKUP($AA215,$AM:$AP,4,0)),"","슬롯타입이상"))</f>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v>
      </c>
      <c r="AK215" t="str">
        <f ca="1">IF(AI215&lt;&gt;1,"",
"{"""&amp;A$1&amp;""":"&amp;A215
&amp;","""&amp;B$1&amp;""":"&amp;B215
&amp;IF(LEN(Z215)=0,"",","""&amp;Z$1&amp;""":"""&amp;Z215&amp;"""")
&amp;IF(LEN(AB215)=0,"",","""&amp;AB$1&amp;""":"""&amp;AB215&amp;"""")
&amp;IF(LEN(AC215)=0,"",","""&amp;AC$1&amp;""":"&amp;AC215)
&amp;IF(LEN(AD215)=0,"",","""&amp;AD$1&amp;""":"""&amp;AD215&amp;"""")
&amp;IF(LEN(AE215)=0,"",","""&amp;AE$1&amp;""":"&amp;AE215)
&amp;IF(LEN(AF215)=0,"",","""&amp;AF$1&amp;""":"&amp;AF215)&amp;"}")</f>
        <v>{"dy":31,"sl":3,"tp":"upn","vl":"25193","cn":17,"pt":"GO","pr":1700}</v>
      </c>
    </row>
    <row r="216" spans="1:37">
      <c r="A216">
        <v>31</v>
      </c>
      <c r="B216">
        <v>4</v>
      </c>
      <c r="C216">
        <f t="shared" si="25"/>
        <v>0</v>
      </c>
      <c r="D216">
        <f t="shared" ca="1" si="26"/>
        <v>0.43956679948645561</v>
      </c>
      <c r="E216">
        <f t="shared" ca="1" si="26"/>
        <v>0.23723622565035318</v>
      </c>
      <c r="F216">
        <f t="shared" ca="1" si="26"/>
        <v>0.92979945817931342</v>
      </c>
      <c r="G216">
        <f t="shared" ca="1" si="26"/>
        <v>0.50280311988767101</v>
      </c>
      <c r="H216">
        <f t="shared" ca="1" si="26"/>
        <v>7.8208264687294249E-2</v>
      </c>
      <c r="I216">
        <f t="shared" ca="1" si="27"/>
        <v>0.43216168438718505</v>
      </c>
      <c r="L216" t="str">
        <f ca="1">IF(LEN(J216)&lt;&gt;0,J216,VLOOKUP(D216+$B216,$BG:$BH,MATCH($BH$1,$BG$1:$BH$1,0),1))</f>
        <v>안 지정 캐릭터 PP 일반등급</v>
      </c>
      <c r="M216">
        <f ca="1">IF(LEN(K216)&lt;&gt;0,
  IF(LEN($J216)=0,"두 칸 모두 입력",
  IF($J216="지정 장비",K216,INDEX($BR:$BR,MATCH(K216,$BS:$BS,0)))),
IF($L216="삭제","삭제",
IF($L216="지정 장비",VLOOKUP($E216,$BL:$BM,MATCH($BM$1,$BL$1:$BM$1,0),1),
IF(OR($L216="캐릭터 상자 일반등급",$L216="캐릭터 상자 영웅등급"),"삭제",
IF(OR($L216="지정 캐릭터",$L216="지정 캐릭터 PP",$L216="지정 캐릭터 LBP1",$L216="지정 캐릭터 LBP2",$L216="지정 캐릭터 LBP3"),
  IF(AND(OR($B216=7,$B216=8),$L216=OFFSET($L216,-1,0)),OFFSET(M216,-1,0),VLOOKUP($E216,$BQ:$BR,MATCH($BR$1,$BQ$1:$BR$1,0),1)),
IF(OR($L216="안 지정 캐릭터 영웅등급",$L216="안 지정 캐릭터 PP 일반등급",$L216="안 지정 캐릭터 PP 영웅등급"),
  IF(AND(OR($B216=7,$B216=8),$L216=OFFSET($L216,-1,0)),OFFSET(M216,-1,0),INT($E216*100000)),
"그외없음"))))))</f>
        <v>23723</v>
      </c>
      <c r="N216">
        <f ca="1">IF($L216="삭제","삭제",
IF(OR($L216="지정 장비",$L216="캐릭터 상자 일반등급",$L216="캐릭터 상자 영웅등급",$L216="지정 캐릭터",$L216="지정 캐릭터 LBP1",$L216="지정 캐릭터 LBP2",$L216="지정 캐릭터 LBP3",$L216="안 지정 캐릭터 영웅등급"),1,
IF($L216="지정 캐릭터 PP",
  IF(AND(OR($B216=7,$B216=8),$L216=OFFSET($L216,-1,0)),OFFSET(N216,-1,0),
    VLOOKUP($L216,$AM:$AY,MATCH($AU$1,$AM$1:$AY$1,0),0)+INT($E216*(VLOOKUP($L216,$AM:$AY,MATCH($AV$1,$AM$1:$AY$1,0),0)-VLOOKUP($L216,$AM:$AY,MATCH($AU$1,$AM$1:$AY$1,0),0)))),
IF(OR($L216="안 지정 캐릭터 PP 일반등급",$L216="안 지정 캐릭터 PP 영웅등급"),
  IF(AND(OR($B216=7,$B216=8),$L216=OFFSET($L216,-1,0)),OFFSET(N216,-1,0),
    VLOOKUP($L216,$AM:$AY,MATCH($AU$1,$AM$1:$AY$1,0),0)+INT($E216*(VLOOKUP($L216,$AM:$AY,MATCH($AV$1,$AM$1:$AY$1,0),0)-VLOOKUP($L216,$AM:$AY,MATCH($AU$1,$AM$1:$AY$1,0),0)))),
"그외없음"))))</f>
        <v>17</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
IF($L216="안 지정 캐릭터 영웅등급",
  IF(AND(OR($B216=7,$B216=8),$L216=OFFSET($L216,-1,0)),OFFSET(P216,-1,0),
    VLOOKUP($L216,$AM:$AZ,MATCH($AY$1,$AM$1:$AZ$1,0),0)+INT($H216*(VLOOKUP($L216,$AM:$AZ,MATCH($AZ$1,$AM$1:$AZ$1,0),0)-VLOOKUP($L216,$AM:$AZ,MATCH($AY$1,$AM$1:$AZ$1,0),0)))),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
    ROUNDDOWN(VLOOKUP($M216,[1]EquipTable!$1:$1048576,MATCH("표준 GO pr Min",[1]EquipTable!$1:$1,0),0)+INT($I216*(VLOOKUP($M216,[1]EquipTable!$1:$1048576,MATCH("표준 GO pr Max",[1]EquipTable!$1:$1,0),0)-VLOOKUP($M216,[1]EquipTable!$1:$1048576,MATCH("표준 GO pr Min",[1]EquipTable!$1:$1,0),0))),-2)),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
IF($L216="안 지정 캐릭터 영웅등급",
  IF(AND(OR($B216=7,$B216=8),$L216=OFFSET($L216,-1,0)),OFFSET(Q216,-1,0),
    VLOOKUP($L216,$AM:$AZ,MATCH($AW$1,$AM$1:$AZ$1,0),0)+INT($I216*(VLOOKUP($L216,$AM:$AZ,MATCH($AX$1,$AM$1:$AZ$1,0),0)-VLOOKUP($L216,$AM:$AZ,MATCH($AW$1,$AM$1:$AZ$1,0),0)))),
IF($L216="지정 캐릭터 PP",
  IF(AND(OR($B216=7,$B216=8),$L216=OFFSET($L216,-1,0)),OFFSET(Q216,-1,0),
    INT($N216*(VLOOKUP($L216,$AM:$AZ,MATCH($AX$1,$AM$1:$AZ$1,0),0)+$I216*(VLOOKUP($L216,$AM:$AZ,MATCH($AY$1,$AM$1:$AZ$1,0),0)-VLOOKUP($L216,$AM:$AZ,MATCH($AX$1,$AM$1:$AZ$1,0),0))))),
IF(OR($L216="안 지정 캐릭터 PP 일반등급",$L216="안 지정 캐릭터 PP 영웅등급"),
  IF(AND(OR($B216=7,$B216=8),$L216=OFFSET($L216,-1,0)),OFFSET(Q216,-1,0),
    $N216*VLOOKUP($L216,$AM:$AZ,MATCH($AW$1,$AM$1:$AZ$1,0),0)),
"그외없음")))))))</f>
        <v>1700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28"/>
        <v>0</v>
      </c>
      <c r="T216" t="s">
        <v>103</v>
      </c>
      <c r="U216">
        <v>58150</v>
      </c>
      <c r="V216">
        <v>20</v>
      </c>
      <c r="W216" t="s">
        <v>145</v>
      </c>
      <c r="Y216">
        <v>2000</v>
      </c>
      <c r="Z216" t="str">
        <f ca="1">IF(ISBLANK(AA216),"",
VLOOKUP(AA216,OFFSET(INDIRECT("$A:$B"),0,MATCH(AA$1&amp;"_Verify",INDIRECT("$1:$1"),0)-1),2,0)
)</f>
        <v>upn</v>
      </c>
      <c r="AA216" t="s">
        <v>103</v>
      </c>
      <c r="AB216">
        <v>58150</v>
      </c>
      <c r="AC216">
        <v>20</v>
      </c>
      <c r="AD216" t="s">
        <v>145</v>
      </c>
      <c r="AF216">
        <v>2000</v>
      </c>
      <c r="AG216" t="str">
        <f>IF(ISBLANK($AA216),"",
IF(AND($B216&gt;=VLOOKUP($AA216,$AM:$AP,3,0),$B216&lt;=VLOOKUP($AA216,$AM:$AP,4,0)),"","슬롯타입이상"))</f>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v>
      </c>
      <c r="AK216" t="str">
        <f ca="1">IF(AI216&lt;&gt;1,"",
"{"""&amp;A$1&amp;""":"&amp;A216
&amp;","""&amp;B$1&amp;""":"&amp;B216
&amp;IF(LEN(Z216)=0,"",","""&amp;Z$1&amp;""":"""&amp;Z216&amp;"""")
&amp;IF(LEN(AB216)=0,"",","""&amp;AB$1&amp;""":"""&amp;AB216&amp;"""")
&amp;IF(LEN(AC216)=0,"",","""&amp;AC$1&amp;""":"&amp;AC216)
&amp;IF(LEN(AD216)=0,"",","""&amp;AD$1&amp;""":"""&amp;AD216&amp;"""")
&amp;IF(LEN(AE216)=0,"",","""&amp;AE$1&amp;""":"&amp;AE216)
&amp;IF(LEN(AF216)=0,"",","""&amp;AF$1&amp;""":"&amp;AF216)&amp;"}")</f>
        <v>{"dy":31,"sl":4,"tp":"upn","vl":"58150","cn":20,"pt":"GO","pr":2000}</v>
      </c>
    </row>
    <row r="217" spans="1:37">
      <c r="A217">
        <v>31</v>
      </c>
      <c r="B217">
        <v>5</v>
      </c>
      <c r="C217">
        <f t="shared" si="25"/>
        <v>0</v>
      </c>
      <c r="D217">
        <f t="shared" ca="1" si="26"/>
        <v>0.81178727594577182</v>
      </c>
      <c r="E217">
        <f t="shared" ca="1" si="26"/>
        <v>0.68877410873841838</v>
      </c>
      <c r="F217">
        <f t="shared" ca="1" si="26"/>
        <v>0.83173787354193185</v>
      </c>
      <c r="G217">
        <f t="shared" ca="1" si="26"/>
        <v>0.86172798948366991</v>
      </c>
      <c r="H217">
        <f t="shared" ca="1" si="26"/>
        <v>0.19959557129579586</v>
      </c>
      <c r="I217">
        <f t="shared" ca="1" si="27"/>
        <v>0.50508109924918632</v>
      </c>
      <c r="L217" t="str">
        <f ca="1">IF(LEN(J217)&lt;&gt;0,J217,VLOOKUP(D217+$B217,$BG:$BH,MATCH($BH$1,$BG$1:$BH$1,0),1))</f>
        <v>삭제</v>
      </c>
      <c r="M217" t="str">
        <f ca="1">IF(LEN(K217)&lt;&gt;0,
  IF(LEN($J217)=0,"두 칸 모두 입력",
  IF($J217="지정 장비",K217,INDEX($BR:$BR,MATCH(K217,$BS:$BS,0)))),
IF($L217="삭제","삭제",
IF($L217="지정 장비",VLOOKUP($E217,$BL:$BM,MATCH($BM$1,$BL$1:$BM$1,0),1),
IF(OR($L217="캐릭터 상자 일반등급",$L217="캐릭터 상자 영웅등급"),"삭제",
IF(OR($L217="지정 캐릭터",$L217="지정 캐릭터 PP",$L217="지정 캐릭터 LBP1",$L217="지정 캐릭터 LBP2",$L217="지정 캐릭터 LBP3"),
  IF(AND(OR($B217=7,$B217=8),$L217=OFFSET($L217,-1,0)),OFFSET(M217,-1,0),VLOOKUP($E217,$BQ:$BR,MATCH($BR$1,$BQ$1:$BR$1,0),1)),
IF(OR($L217="안 지정 캐릭터 영웅등급",$L217="안 지정 캐릭터 PP 일반등급",$L217="안 지정 캐릭터 PP 영웅등급"),
  IF(AND(OR($B217=7,$B217=8),$L217=OFFSET($L217,-1,0)),OFFSET(M217,-1,0),INT($E217*100000)),
"그외없음"))))))</f>
        <v>삭제</v>
      </c>
      <c r="N217" t="str">
        <f ca="1">IF($L217="삭제","삭제",
IF(OR($L217="지정 장비",$L217="캐릭터 상자 일반등급",$L217="캐릭터 상자 영웅등급",$L217="지정 캐릭터",$L217="지정 캐릭터 LBP1",$L217="지정 캐릭터 LBP2",$L217="지정 캐릭터 LBP3",$L217="안 지정 캐릭터 영웅등급"),1,
IF($L217="지정 캐릭터 PP",
  IF(AND(OR($B217=7,$B217=8),$L217=OFFSET($L217,-1,0)),OFFSET(N217,-1,0),
    VLOOKUP($L217,$AM:$AY,MATCH($AU$1,$AM$1:$AY$1,0),0)+INT($E217*(VLOOKUP($L217,$AM:$AY,MATCH($AV$1,$AM$1:$AY$1,0),0)-VLOOKUP($L217,$AM:$AY,MATCH($AU$1,$AM$1:$AY$1,0),0)))),
IF(OR($L217="안 지정 캐릭터 PP 일반등급",$L217="안 지정 캐릭터 PP 영웅등급"),
  IF(AND(OR($B217=7,$B217=8),$L217=OFFSET($L217,-1,0)),OFFSET(N217,-1,0),
    VLOOKUP($L217,$AM:$AY,MATCH($AU$1,$AM$1:$AY$1,0),0)+INT($E217*(VLOOKUP($L217,$AM:$AY,MATCH($AV$1,$AM$1:$AY$1,0),0)-VLOOKUP($L217,$AM:$AY,MATCH($AU$1,$AM$1:$AY$1,0),0)))),
"그외없음"))))</f>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
IF($L217="안 지정 캐릭터 영웅등급",
  IF(AND(OR($B217=7,$B217=8),$L217=OFFSET($L217,-1,0)),OFFSET(P217,-1,0),
    VLOOKUP($L217,$AM:$AZ,MATCH($AY$1,$AM$1:$AZ$1,0),0)+INT($H217*(VLOOKUP($L217,$AM:$AZ,MATCH($AZ$1,$AM$1:$AZ$1,0),0)-VLOOKUP($L217,$AM:$AZ,MATCH($AY$1,$AM$1:$AZ$1,0),0)))),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
    ROUNDDOWN(VLOOKUP($M217,[1]EquipTable!$1:$1048576,MATCH("표준 GO pr Min",[1]EquipTable!$1:$1,0),0)+INT($I217*(VLOOKUP($M217,[1]EquipTable!$1:$1048576,MATCH("표준 GO pr Max",[1]EquipTable!$1:$1,0),0)-VLOOKUP($M217,[1]EquipTable!$1:$1048576,MATCH("표준 GO pr Min",[1]EquipTable!$1:$1,0),0))),-2)),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
IF($L217="안 지정 캐릭터 영웅등급",
  IF(AND(OR($B217=7,$B217=8),$L217=OFFSET($L217,-1,0)),OFFSET(Q217,-1,0),
    VLOOKUP($L217,$AM:$AZ,MATCH($AW$1,$AM$1:$AZ$1,0),0)+INT($I217*(VLOOKUP($L217,$AM:$AZ,MATCH($AX$1,$AM$1:$AZ$1,0),0)-VLOOKUP($L217,$AM:$AZ,MATCH($AW$1,$AM$1:$AZ$1,0),0)))),
IF($L217="지정 캐릭터 PP",
  IF(AND(OR($B217=7,$B217=8),$L217=OFFSET($L217,-1,0)),OFFSET(Q217,-1,0),
    INT($N217*(VLOOKUP($L217,$AM:$AZ,MATCH($AX$1,$AM$1:$AZ$1,0),0)+$I217*(VLOOKUP($L217,$AM:$AZ,MATCH($AY$1,$AM$1:$AZ$1,0),0)-VLOOKUP($L217,$AM:$AZ,MATCH($AX$1,$AM$1:$AZ$1,0),0))))),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28"/>
        <v>0</v>
      </c>
      <c r="Z217" t="str">
        <f ca="1">IF(ISBLANK(AA217),"",
VLOOKUP(AA217,OFFSET(INDIRECT("$A:$B"),0,MATCH(AA$1&amp;"_Verify",INDIRECT("$1:$1"),0)-1),2,0)
)</f>
        <v/>
      </c>
      <c r="AG217" t="str">
        <f>IF(ISBLANK($AA217),"",
IF(AND($B217&gt;=VLOOKUP($AA217,$AM:$AP,3,0),$B217&lt;=VLOOKUP($AA217,$AM:$AP,4,0)),"","슬롯타입이상"))</f>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v>
      </c>
      <c r="AK217" t="str">
        <f ca="1">IF(AI217&lt;&gt;1,"",
"{"""&amp;A$1&amp;""":"&amp;A217
&amp;","""&amp;B$1&amp;""":"&amp;B217
&amp;IF(LEN(Z217)=0,"",","""&amp;Z$1&amp;""":"""&amp;Z217&amp;"""")
&amp;IF(LEN(AB217)=0,"",","""&amp;AB$1&amp;""":"""&amp;AB217&amp;"""")
&amp;IF(LEN(AC217)=0,"",","""&amp;AC$1&amp;""":"&amp;AC217)
&amp;IF(LEN(AD217)=0,"",","""&amp;AD$1&amp;""":"""&amp;AD217&amp;"""")
&amp;IF(LEN(AE217)=0,"",","""&amp;AE$1&amp;""":"&amp;AE217)
&amp;IF(LEN(AF217)=0,"",","""&amp;AF$1&amp;""":"&amp;AF217)&amp;"}")</f>
        <v>{"dy":31,"sl":5}</v>
      </c>
    </row>
    <row r="218" spans="1:37">
      <c r="A218">
        <v>31</v>
      </c>
      <c r="B218">
        <v>6</v>
      </c>
      <c r="C218">
        <f t="shared" si="25"/>
        <v>0</v>
      </c>
      <c r="D218">
        <f t="shared" ca="1" si="26"/>
        <v>0.20443937974307069</v>
      </c>
      <c r="E218">
        <f t="shared" ca="1" si="26"/>
        <v>0.15056898602873214</v>
      </c>
      <c r="F218">
        <f t="shared" ca="1" si="26"/>
        <v>0.7412185969977676</v>
      </c>
      <c r="G218">
        <f t="shared" ca="1" si="26"/>
        <v>0.39926154243470335</v>
      </c>
      <c r="H218">
        <f t="shared" ca="1" si="26"/>
        <v>0.37203323856742709</v>
      </c>
      <c r="I218">
        <f t="shared" ca="1" si="27"/>
        <v>3.4208305461146282E-2</v>
      </c>
      <c r="L218" t="str">
        <f ca="1">IF(LEN(J218)&lt;&gt;0,J218,VLOOKUP(D218+$B218,$BG:$BH,MATCH($BH$1,$BG$1:$BH$1,0),1))</f>
        <v>삭제</v>
      </c>
      <c r="M218" t="str">
        <f ca="1">IF(LEN(K218)&lt;&gt;0,
  IF(LEN($J218)=0,"두 칸 모두 입력",
  IF($J218="지정 장비",K218,INDEX($BR:$BR,MATCH(K218,$BS:$BS,0)))),
IF($L218="삭제","삭제",
IF($L218="지정 장비",VLOOKUP($E218,$BL:$BM,MATCH($BM$1,$BL$1:$BM$1,0),1),
IF(OR($L218="캐릭터 상자 일반등급",$L218="캐릭터 상자 영웅등급"),"삭제",
IF(OR($L218="지정 캐릭터",$L218="지정 캐릭터 PP",$L218="지정 캐릭터 LBP1",$L218="지정 캐릭터 LBP2",$L218="지정 캐릭터 LBP3"),
  IF(AND(OR($B218=7,$B218=8),$L218=OFFSET($L218,-1,0)),OFFSET(M218,-1,0),VLOOKUP($E218,$BQ:$BR,MATCH($BR$1,$BQ$1:$BR$1,0),1)),
IF(OR($L218="안 지정 캐릭터 영웅등급",$L218="안 지정 캐릭터 PP 일반등급",$L218="안 지정 캐릭터 PP 영웅등급"),
  IF(AND(OR($B218=7,$B218=8),$L218=OFFSET($L218,-1,0)),OFFSET(M218,-1,0),INT($E218*100000)),
"그외없음"))))))</f>
        <v>삭제</v>
      </c>
      <c r="N218" t="str">
        <f ca="1">IF($L218="삭제","삭제",
IF(OR($L218="지정 장비",$L218="캐릭터 상자 일반등급",$L218="캐릭터 상자 영웅등급",$L218="지정 캐릭터",$L218="지정 캐릭터 LBP1",$L218="지정 캐릭터 LBP2",$L218="지정 캐릭터 LBP3",$L218="안 지정 캐릭터 영웅등급"),1,
IF($L218="지정 캐릭터 PP",
  IF(AND(OR($B218=7,$B218=8),$L218=OFFSET($L218,-1,0)),OFFSET(N218,-1,0),
    VLOOKUP($L218,$AM:$AY,MATCH($AU$1,$AM$1:$AY$1,0),0)+INT($E218*(VLOOKUP($L218,$AM:$AY,MATCH($AV$1,$AM$1:$AY$1,0),0)-VLOOKUP($L218,$AM:$AY,MATCH($AU$1,$AM$1:$AY$1,0),0)))),
IF(OR($L218="안 지정 캐릭터 PP 일반등급",$L218="안 지정 캐릭터 PP 영웅등급"),
  IF(AND(OR($B218=7,$B218=8),$L218=OFFSET($L218,-1,0)),OFFSET(N218,-1,0),
    VLOOKUP($L218,$AM:$AY,MATCH($AU$1,$AM$1:$AY$1,0),0)+INT($E218*(VLOOKUP($L218,$AM:$AY,MATCH($AV$1,$AM$1:$AY$1,0),0)-VLOOKUP($L218,$AM:$AY,MATCH($AU$1,$AM$1:$AY$1,0),0)))),
"그외없음"))))</f>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
IF($L218="안 지정 캐릭터 영웅등급",
  IF(AND(OR($B218=7,$B218=8),$L218=OFFSET($L218,-1,0)),OFFSET(P218,-1,0),
    VLOOKUP($L218,$AM:$AZ,MATCH($AY$1,$AM$1:$AZ$1,0),0)+INT($H218*(VLOOKUP($L218,$AM:$AZ,MATCH($AZ$1,$AM$1:$AZ$1,0),0)-VLOOKUP($L218,$AM:$AZ,MATCH($AY$1,$AM$1:$AZ$1,0),0)))),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
    ROUNDDOWN(VLOOKUP($M218,[1]EquipTable!$1:$1048576,MATCH("표준 GO pr Min",[1]EquipTable!$1:$1,0),0)+INT($I218*(VLOOKUP($M218,[1]EquipTable!$1:$1048576,MATCH("표준 GO pr Max",[1]EquipTable!$1:$1,0),0)-VLOOKUP($M218,[1]EquipTable!$1:$1048576,MATCH("표준 GO pr Min",[1]EquipTable!$1:$1,0),0))),-2)),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
IF($L218="안 지정 캐릭터 영웅등급",
  IF(AND(OR($B218=7,$B218=8),$L218=OFFSET($L218,-1,0)),OFFSET(Q218,-1,0),
    VLOOKUP($L218,$AM:$AZ,MATCH($AW$1,$AM$1:$AZ$1,0),0)+INT($I218*(VLOOKUP($L218,$AM:$AZ,MATCH($AX$1,$AM$1:$AZ$1,0),0)-VLOOKUP($L218,$AM:$AZ,MATCH($AW$1,$AM$1:$AZ$1,0),0)))),
IF($L218="지정 캐릭터 PP",
  IF(AND(OR($B218=7,$B218=8),$L218=OFFSET($L218,-1,0)),OFFSET(Q218,-1,0),
    INT($N218*(VLOOKUP($L218,$AM:$AZ,MATCH($AX$1,$AM$1:$AZ$1,0),0)+$I218*(VLOOKUP($L218,$AM:$AZ,MATCH($AY$1,$AM$1:$AZ$1,0),0)-VLOOKUP($L218,$AM:$AZ,MATCH($AX$1,$AM$1:$AZ$1,0),0))))),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28"/>
        <v>0</v>
      </c>
      <c r="Z218" t="str">
        <f ca="1">IF(ISBLANK(AA218),"",
VLOOKUP(AA218,OFFSET(INDIRECT("$A:$B"),0,MATCH(AA$1&amp;"_Verify",INDIRECT("$1:$1"),0)-1),2,0)
)</f>
        <v/>
      </c>
      <c r="AG218" t="str">
        <f>IF(ISBLANK($AA218),"",
IF(AND($B218&gt;=VLOOKUP($AA218,$AM:$AP,3,0),$B218&lt;=VLOOKUP($AA218,$AM:$AP,4,0)),"","슬롯타입이상"))</f>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v>
      </c>
      <c r="AK218" t="str">
        <f ca="1">IF(AI218&lt;&gt;1,"",
"{"""&amp;A$1&amp;""":"&amp;A218
&amp;","""&amp;B$1&amp;""":"&amp;B218
&amp;IF(LEN(Z218)=0,"",","""&amp;Z$1&amp;""":"""&amp;Z218&amp;"""")
&amp;IF(LEN(AB218)=0,"",","""&amp;AB$1&amp;""":"""&amp;AB218&amp;"""")
&amp;IF(LEN(AC218)=0,"",","""&amp;AC$1&amp;""":"&amp;AC218)
&amp;IF(LEN(AD218)=0,"",","""&amp;AD$1&amp;""":"""&amp;AD218&amp;"""")
&amp;IF(LEN(AE218)=0,"",","""&amp;AE$1&amp;""":"&amp;AE218)
&amp;IF(LEN(AF218)=0,"",","""&amp;AF$1&amp;""":"&amp;AF218)&amp;"}")</f>
        <v>{"dy":31,"sl":6}</v>
      </c>
    </row>
    <row r="219" spans="1:37">
      <c r="A219">
        <v>1</v>
      </c>
      <c r="B219">
        <v>7</v>
      </c>
      <c r="C219">
        <f t="shared" si="25"/>
        <v>1</v>
      </c>
      <c r="D219">
        <f t="shared" ca="1" si="26"/>
        <v>0.69926009834776515</v>
      </c>
      <c r="E219">
        <f t="shared" ca="1" si="26"/>
        <v>0.43625026433293113</v>
      </c>
      <c r="F219">
        <f t="shared" ca="1" si="26"/>
        <v>0.85244117724814661</v>
      </c>
      <c r="G219">
        <f t="shared" ca="1" si="26"/>
        <v>0.21495121304006104</v>
      </c>
      <c r="H219">
        <f t="shared" ca="1" si="26"/>
        <v>0.81888540660866183</v>
      </c>
      <c r="I219">
        <f t="shared" ca="1" si="27"/>
        <v>0.79682726466807607</v>
      </c>
      <c r="L219" t="str">
        <f ca="1">IF(LEN(J219)&lt;&gt;0,J219,VLOOKUP(D219+$B219,$BG:$BH,MATCH($BH$1,$BG$1:$BH$1,0),1))</f>
        <v>삭제</v>
      </c>
      <c r="M219" t="str">
        <f ca="1">IF(LEN(K219)&lt;&gt;0,
  IF(LEN($J219)=0,"두 칸 모두 입력",
  IF($J219="지정 장비",K219,INDEX($BR:$BR,MATCH(K219,$BS:$BS,0)))),
IF($L219="삭제","삭제",
IF($L219="지정 장비",VLOOKUP($E219,$BL:$BM,MATCH($BM$1,$BL$1:$BM$1,0),1),
IF(OR($L219="캐릭터 상자 일반등급",$L219="캐릭터 상자 영웅등급"),"삭제",
IF(OR($L219="지정 캐릭터",$L219="지정 캐릭터 PP",$L219="지정 캐릭터 LBP1",$L219="지정 캐릭터 LBP2",$L219="지정 캐릭터 LBP3"),
  IF(AND(OR($B219=7,$B219=8),$L219=OFFSET($L219,-1,0)),OFFSET(M219,-1,0),VLOOKUP($E219,$BQ:$BR,MATCH($BR$1,$BQ$1:$BR$1,0),1)),
IF(OR($L219="안 지정 캐릭터 영웅등급",$L219="안 지정 캐릭터 PP 일반등급",$L219="안 지정 캐릭터 PP 영웅등급"),
  IF(AND(OR($B219=7,$B219=8),$L219=OFFSET($L219,-1,0)),OFFSET(M219,-1,0),INT($E219*100000)),
"그외없음"))))))</f>
        <v>삭제</v>
      </c>
      <c r="N219" t="str">
        <f ca="1">IF($L219="삭제","삭제",
IF(OR($L219="지정 장비",$L219="캐릭터 상자 일반등급",$L219="캐릭터 상자 영웅등급",$L219="지정 캐릭터",$L219="지정 캐릭터 LBP1",$L219="지정 캐릭터 LBP2",$L219="지정 캐릭터 LBP3",$L219="안 지정 캐릭터 영웅등급"),1,
IF($L219="지정 캐릭터 PP",
  IF(AND(OR($B219=7,$B219=8),$L219=OFFSET($L219,-1,0)),OFFSET(N219,-1,0),
    VLOOKUP($L219,$AM:$AY,MATCH($AU$1,$AM$1:$AY$1,0),0)+INT($E219*(VLOOKUP($L219,$AM:$AY,MATCH($AV$1,$AM$1:$AY$1,0),0)-VLOOKUP($L219,$AM:$AY,MATCH($AU$1,$AM$1:$AY$1,0),0)))),
IF(OR($L219="안 지정 캐릭터 PP 일반등급",$L219="안 지정 캐릭터 PP 영웅등급"),
  IF(AND(OR($B219=7,$B219=8),$L219=OFFSET($L219,-1,0)),OFFSET(N219,-1,0),
    VLOOKUP($L219,$AM:$AY,MATCH($AU$1,$AM$1:$AY$1,0),0)+INT($E219*(VLOOKUP($L219,$AM:$AY,MATCH($AV$1,$AM$1:$AY$1,0),0)-VLOOKUP($L219,$AM:$AY,MATCH($AU$1,$AM$1:$AY$1,0),0)))),
"그외없음"))))</f>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
IF($L219="안 지정 캐릭터 영웅등급",
  IF(AND(OR($B219=7,$B219=8),$L219=OFFSET($L219,-1,0)),OFFSET(P219,-1,0),
    VLOOKUP($L219,$AM:$AZ,MATCH($AY$1,$AM$1:$AZ$1,0),0)+INT($H219*(VLOOKUP($L219,$AM:$AZ,MATCH($AZ$1,$AM$1:$AZ$1,0),0)-VLOOKUP($L219,$AM:$AZ,MATCH($AY$1,$AM$1:$AZ$1,0),0)))),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
    ROUNDDOWN(VLOOKUP($M219,[1]EquipTable!$1:$1048576,MATCH("표준 GO pr Min",[1]EquipTable!$1:$1,0),0)+INT($I219*(VLOOKUP($M219,[1]EquipTable!$1:$1048576,MATCH("표준 GO pr Max",[1]EquipTable!$1:$1,0),0)-VLOOKUP($M219,[1]EquipTable!$1:$1048576,MATCH("표준 GO pr Min",[1]EquipTable!$1:$1,0),0))),-2)),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
IF($L219="안 지정 캐릭터 영웅등급",
  IF(AND(OR($B219=7,$B219=8),$L219=OFFSET($L219,-1,0)),OFFSET(Q219,-1,0),
    VLOOKUP($L219,$AM:$AZ,MATCH($AW$1,$AM$1:$AZ$1,0),0)+INT($I219*(VLOOKUP($L219,$AM:$AZ,MATCH($AX$1,$AM$1:$AZ$1,0),0)-VLOOKUP($L219,$AM:$AZ,MATCH($AW$1,$AM$1:$AZ$1,0),0)))),
IF($L219="지정 캐릭터 PP",
  IF(AND(OR($B219=7,$B219=8),$L219=OFFSET($L219,-1,0)),OFFSET(Q219,-1,0),
    INT($N219*(VLOOKUP($L219,$AM:$AZ,MATCH($AX$1,$AM$1:$AZ$1,0),0)+$I219*(VLOOKUP($L219,$AM:$AZ,MATCH($AY$1,$AM$1:$AZ$1,0),0)-VLOOKUP($L219,$AM:$AZ,MATCH($AX$1,$AM$1:$AZ$1,0),0))))),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28"/>
        <v>0</v>
      </c>
      <c r="Z219" t="str">
        <f ca="1">IF(ISBLANK(AA219),"",
VLOOKUP(AA219,OFFSET(INDIRECT("$A:$B"),0,MATCH(AA$1&amp;"_Verify",INDIRECT("$1:$1"),0)-1),2,0)
)</f>
        <v/>
      </c>
      <c r="AG219" t="str">
        <f>IF(ISBLANK($AA219),"",
IF(AND($B219&gt;=VLOOKUP($AA219,$AM:$AP,3,0),$B219&lt;=VLOOKUP($AA219,$AM:$AP,4,0)),"","슬롯타입이상"))</f>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v>
      </c>
      <c r="AK219" t="str">
        <f ca="1">IF(AI219&lt;&gt;1,"",
"{"""&amp;A$1&amp;""":"&amp;A219
&amp;","""&amp;B$1&amp;""":"&amp;B219
&amp;IF(LEN(Z219)=0,"",","""&amp;Z$1&amp;""":"""&amp;Z219&amp;"""")
&amp;IF(LEN(AB219)=0,"",","""&amp;AB$1&amp;""":"""&amp;AB219&amp;"""")
&amp;IF(LEN(AC219)=0,"",","""&amp;AC$1&amp;""":"&amp;AC219)
&amp;IF(LEN(AD219)=0,"",","""&amp;AD$1&amp;""":"""&amp;AD219&amp;"""")
&amp;IF(LEN(AE219)=0,"",","""&amp;AE$1&amp;""":"&amp;AE219)
&amp;IF(LEN(AF219)=0,"",","""&amp;AF$1&amp;""":"&amp;AF219)&amp;"}")</f>
        <v>{"dy":1,"sl":7}</v>
      </c>
    </row>
    <row r="220" spans="1:37">
      <c r="A220">
        <v>2</v>
      </c>
      <c r="B220">
        <v>7</v>
      </c>
      <c r="C220">
        <f t="shared" si="25"/>
        <v>1</v>
      </c>
      <c r="D220">
        <f t="shared" ca="1" si="26"/>
        <v>0.37731383073319591</v>
      </c>
      <c r="E220">
        <f t="shared" ca="1" si="26"/>
        <v>8.2949714518671946E-3</v>
      </c>
      <c r="F220">
        <f t="shared" ca="1" si="26"/>
        <v>0.14156812032174981</v>
      </c>
      <c r="G220">
        <f t="shared" ca="1" si="26"/>
        <v>0.70894227105856933</v>
      </c>
      <c r="H220">
        <f t="shared" ca="1" si="26"/>
        <v>0.29828556987382238</v>
      </c>
      <c r="I220">
        <f t="shared" ca="1" si="27"/>
        <v>0.3936958294292342</v>
      </c>
      <c r="L220" t="str">
        <f ca="1">IF(LEN(J220)&lt;&gt;0,J220,VLOOKUP(D220+$B220,$BG:$BH,MATCH($BH$1,$BG$1:$BH$1,0),1))</f>
        <v>삭제</v>
      </c>
      <c r="M220" t="str">
        <f ca="1">IF(LEN(K220)&lt;&gt;0,
  IF(LEN($J220)=0,"두 칸 모두 입력",
  IF($J220="지정 장비",K220,INDEX($BR:$BR,MATCH(K220,$BS:$BS,0)))),
IF($L220="삭제","삭제",
IF($L220="지정 장비",VLOOKUP($E220,$BL:$BM,MATCH($BM$1,$BL$1:$BM$1,0),1),
IF(OR($L220="캐릭터 상자 일반등급",$L220="캐릭터 상자 영웅등급"),"삭제",
IF(OR($L220="지정 캐릭터",$L220="지정 캐릭터 PP",$L220="지정 캐릭터 LBP1",$L220="지정 캐릭터 LBP2",$L220="지정 캐릭터 LBP3"),
  IF(AND(OR($B220=7,$B220=8),$L220=OFFSET($L220,-1,0)),OFFSET(M220,-1,0),VLOOKUP($E220,$BQ:$BR,MATCH($BR$1,$BQ$1:$BR$1,0),1)),
IF(OR($L220="안 지정 캐릭터 영웅등급",$L220="안 지정 캐릭터 PP 일반등급",$L220="안 지정 캐릭터 PP 영웅등급"),
  IF(AND(OR($B220=7,$B220=8),$L220=OFFSET($L220,-1,0)),OFFSET(M220,-1,0),INT($E220*100000)),
"그외없음"))))))</f>
        <v>삭제</v>
      </c>
      <c r="N220" t="str">
        <f ca="1">IF($L220="삭제","삭제",
IF(OR($L220="지정 장비",$L220="캐릭터 상자 일반등급",$L220="캐릭터 상자 영웅등급",$L220="지정 캐릭터",$L220="지정 캐릭터 LBP1",$L220="지정 캐릭터 LBP2",$L220="지정 캐릭터 LBP3",$L220="안 지정 캐릭터 영웅등급"),1,
IF($L220="지정 캐릭터 PP",
  IF(AND(OR($B220=7,$B220=8),$L220=OFFSET($L220,-1,0)),OFFSET(N220,-1,0),
    VLOOKUP($L220,$AM:$AY,MATCH($AU$1,$AM$1:$AY$1,0),0)+INT($E220*(VLOOKUP($L220,$AM:$AY,MATCH($AV$1,$AM$1:$AY$1,0),0)-VLOOKUP($L220,$AM:$AY,MATCH($AU$1,$AM$1:$AY$1,0),0)))),
IF(OR($L220="안 지정 캐릭터 PP 일반등급",$L220="안 지정 캐릭터 PP 영웅등급"),
  IF(AND(OR($B220=7,$B220=8),$L220=OFFSET($L220,-1,0)),OFFSET(N220,-1,0),
    VLOOKUP($L220,$AM:$AY,MATCH($AU$1,$AM$1:$AY$1,0),0)+INT($E220*(VLOOKUP($L220,$AM:$AY,MATCH($AV$1,$AM$1:$AY$1,0),0)-VLOOKUP($L220,$AM:$AY,MATCH($AU$1,$AM$1:$AY$1,0),0)))),
"그외없음"))))</f>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
IF($L220="안 지정 캐릭터 영웅등급",
  IF(AND(OR($B220=7,$B220=8),$L220=OFFSET($L220,-1,0)),OFFSET(P220,-1,0),
    VLOOKUP($L220,$AM:$AZ,MATCH($AY$1,$AM$1:$AZ$1,0),0)+INT($H220*(VLOOKUP($L220,$AM:$AZ,MATCH($AZ$1,$AM$1:$AZ$1,0),0)-VLOOKUP($L220,$AM:$AZ,MATCH($AY$1,$AM$1:$AZ$1,0),0)))),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
    ROUNDDOWN(VLOOKUP($M220,[1]EquipTable!$1:$1048576,MATCH("표준 GO pr Min",[1]EquipTable!$1:$1,0),0)+INT($I220*(VLOOKUP($M220,[1]EquipTable!$1:$1048576,MATCH("표준 GO pr Max",[1]EquipTable!$1:$1,0),0)-VLOOKUP($M220,[1]EquipTable!$1:$1048576,MATCH("표준 GO pr Min",[1]EquipTable!$1:$1,0),0))),-2)),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
IF($L220="안 지정 캐릭터 영웅등급",
  IF(AND(OR($B220=7,$B220=8),$L220=OFFSET($L220,-1,0)),OFFSET(Q220,-1,0),
    VLOOKUP($L220,$AM:$AZ,MATCH($AW$1,$AM$1:$AZ$1,0),0)+INT($I220*(VLOOKUP($L220,$AM:$AZ,MATCH($AX$1,$AM$1:$AZ$1,0),0)-VLOOKUP($L220,$AM:$AZ,MATCH($AW$1,$AM$1:$AZ$1,0),0)))),
IF($L220="지정 캐릭터 PP",
  IF(AND(OR($B220=7,$B220=8),$L220=OFFSET($L220,-1,0)),OFFSET(Q220,-1,0),
    INT($N220*(VLOOKUP($L220,$AM:$AZ,MATCH($AX$1,$AM$1:$AZ$1,0),0)+$I220*(VLOOKUP($L220,$AM:$AZ,MATCH($AY$1,$AM$1:$AZ$1,0),0)-VLOOKUP($L220,$AM:$AZ,MATCH($AX$1,$AM$1:$AZ$1,0),0))))),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28"/>
        <v>0</v>
      </c>
      <c r="Z220" t="str">
        <f ca="1">IF(ISBLANK(AA220),"",
VLOOKUP(AA220,OFFSET(INDIRECT("$A:$B"),0,MATCH(AA$1&amp;"_Verify",INDIRECT("$1:$1"),0)-1),2,0)
)</f>
        <v/>
      </c>
      <c r="AG220" t="str">
        <f>IF(ISBLANK($AA220),"",
IF(AND($B220&gt;=VLOOKUP($AA220,$AM:$AP,3,0),$B220&lt;=VLOOKUP($AA220,$AM:$AP,4,0)),"","슬롯타입이상"))</f>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v>
      </c>
      <c r="AK220" t="str">
        <f ca="1">IF(AI220&lt;&gt;1,"",
"{"""&amp;A$1&amp;""":"&amp;A220
&amp;","""&amp;B$1&amp;""":"&amp;B220
&amp;IF(LEN(Z220)=0,"",","""&amp;Z$1&amp;""":"""&amp;Z220&amp;"""")
&amp;IF(LEN(AB220)=0,"",","""&amp;AB$1&amp;""":"""&amp;AB220&amp;"""")
&amp;IF(LEN(AC220)=0,"",","""&amp;AC$1&amp;""":"&amp;AC220)
&amp;IF(LEN(AD220)=0,"",","""&amp;AD$1&amp;""":"""&amp;AD220&amp;"""")
&amp;IF(LEN(AE220)=0,"",","""&amp;AE$1&amp;""":"&amp;AE220)
&amp;IF(LEN(AF220)=0,"",","""&amp;AF$1&amp;""":"&amp;AF220)&amp;"}")</f>
        <v>{"dy":2,"sl":7}</v>
      </c>
    </row>
    <row r="221" spans="1:37">
      <c r="A221">
        <v>3</v>
      </c>
      <c r="B221">
        <v>7</v>
      </c>
      <c r="C221">
        <f t="shared" si="25"/>
        <v>1</v>
      </c>
      <c r="D221">
        <f t="shared" ca="1" si="26"/>
        <v>7.410828531513991E-2</v>
      </c>
      <c r="E221">
        <f t="shared" ca="1" si="26"/>
        <v>0.968016012231117</v>
      </c>
      <c r="F221">
        <f t="shared" ca="1" si="26"/>
        <v>0.50868555528021808</v>
      </c>
      <c r="G221">
        <f t="shared" ca="1" si="26"/>
        <v>0.41484017950723895</v>
      </c>
      <c r="H221">
        <f t="shared" ca="1" si="26"/>
        <v>0.30986567586874458</v>
      </c>
      <c r="I221">
        <f t="shared" ca="1" si="27"/>
        <v>0.40895240200567318</v>
      </c>
      <c r="L221" t="str">
        <f ca="1">IF(LEN(J221)&lt;&gt;0,J221,VLOOKUP(D221+$B221,$BG:$BH,MATCH($BH$1,$BG$1:$BH$1,0),1))</f>
        <v>삭제</v>
      </c>
      <c r="M221" t="str">
        <f ca="1">IF(LEN(K221)&lt;&gt;0,
  IF(LEN($J221)=0,"두 칸 모두 입력",
  IF($J221="지정 장비",K221,INDEX($BR:$BR,MATCH(K221,$BS:$BS,0)))),
IF($L221="삭제","삭제",
IF($L221="지정 장비",VLOOKUP($E221,$BL:$BM,MATCH($BM$1,$BL$1:$BM$1,0),1),
IF(OR($L221="캐릭터 상자 일반등급",$L221="캐릭터 상자 영웅등급"),"삭제",
IF(OR($L221="지정 캐릭터",$L221="지정 캐릭터 PP",$L221="지정 캐릭터 LBP1",$L221="지정 캐릭터 LBP2",$L221="지정 캐릭터 LBP3"),
  IF(AND(OR($B221=7,$B221=8),$L221=OFFSET($L221,-1,0)),OFFSET(M221,-1,0),VLOOKUP($E221,$BQ:$BR,MATCH($BR$1,$BQ$1:$BR$1,0),1)),
IF(OR($L221="안 지정 캐릭터 영웅등급",$L221="안 지정 캐릭터 PP 일반등급",$L221="안 지정 캐릭터 PP 영웅등급"),
  IF(AND(OR($B221=7,$B221=8),$L221=OFFSET($L221,-1,0)),OFFSET(M221,-1,0),INT($E221*100000)),
"그외없음"))))))</f>
        <v>삭제</v>
      </c>
      <c r="N221" t="str">
        <f ca="1">IF($L221="삭제","삭제",
IF(OR($L221="지정 장비",$L221="캐릭터 상자 일반등급",$L221="캐릭터 상자 영웅등급",$L221="지정 캐릭터",$L221="지정 캐릭터 LBP1",$L221="지정 캐릭터 LBP2",$L221="지정 캐릭터 LBP3",$L221="안 지정 캐릭터 영웅등급"),1,
IF($L221="지정 캐릭터 PP",
  IF(AND(OR($B221=7,$B221=8),$L221=OFFSET($L221,-1,0)),OFFSET(N221,-1,0),
    VLOOKUP($L221,$AM:$AY,MATCH($AU$1,$AM$1:$AY$1,0),0)+INT($E221*(VLOOKUP($L221,$AM:$AY,MATCH($AV$1,$AM$1:$AY$1,0),0)-VLOOKUP($L221,$AM:$AY,MATCH($AU$1,$AM$1:$AY$1,0),0)))),
IF(OR($L221="안 지정 캐릭터 PP 일반등급",$L221="안 지정 캐릭터 PP 영웅등급"),
  IF(AND(OR($B221=7,$B221=8),$L221=OFFSET($L221,-1,0)),OFFSET(N221,-1,0),
    VLOOKUP($L221,$AM:$AY,MATCH($AU$1,$AM$1:$AY$1,0),0)+INT($E221*(VLOOKUP($L221,$AM:$AY,MATCH($AV$1,$AM$1:$AY$1,0),0)-VLOOKUP($L221,$AM:$AY,MATCH($AU$1,$AM$1:$AY$1,0),0)))),
"그외없음"))))</f>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
IF($L221="안 지정 캐릭터 영웅등급",
  IF(AND(OR($B221=7,$B221=8),$L221=OFFSET($L221,-1,0)),OFFSET(P221,-1,0),
    VLOOKUP($L221,$AM:$AZ,MATCH($AY$1,$AM$1:$AZ$1,0),0)+INT($H221*(VLOOKUP($L221,$AM:$AZ,MATCH($AZ$1,$AM$1:$AZ$1,0),0)-VLOOKUP($L221,$AM:$AZ,MATCH($AY$1,$AM$1:$AZ$1,0),0)))),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
    ROUNDDOWN(VLOOKUP($M221,[1]EquipTable!$1:$1048576,MATCH("표준 GO pr Min",[1]EquipTable!$1:$1,0),0)+INT($I221*(VLOOKUP($M221,[1]EquipTable!$1:$1048576,MATCH("표준 GO pr Max",[1]EquipTable!$1:$1,0),0)-VLOOKUP($M221,[1]EquipTable!$1:$1048576,MATCH("표준 GO pr Min",[1]EquipTable!$1:$1,0),0))),-2)),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
IF($L221="안 지정 캐릭터 영웅등급",
  IF(AND(OR($B221=7,$B221=8),$L221=OFFSET($L221,-1,0)),OFFSET(Q221,-1,0),
    VLOOKUP($L221,$AM:$AZ,MATCH($AW$1,$AM$1:$AZ$1,0),0)+INT($I221*(VLOOKUP($L221,$AM:$AZ,MATCH($AX$1,$AM$1:$AZ$1,0),0)-VLOOKUP($L221,$AM:$AZ,MATCH($AW$1,$AM$1:$AZ$1,0),0)))),
IF($L221="지정 캐릭터 PP",
  IF(AND(OR($B221=7,$B221=8),$L221=OFFSET($L221,-1,0)),OFFSET(Q221,-1,0),
    INT($N221*(VLOOKUP($L221,$AM:$AZ,MATCH($AX$1,$AM$1:$AZ$1,0),0)+$I221*(VLOOKUP($L221,$AM:$AZ,MATCH($AY$1,$AM$1:$AZ$1,0),0)-VLOOKUP($L221,$AM:$AZ,MATCH($AX$1,$AM$1:$AZ$1,0),0))))),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28"/>
        <v>0</v>
      </c>
      <c r="Z221" t="str">
        <f ca="1">IF(ISBLANK(AA221),"",
VLOOKUP(AA221,OFFSET(INDIRECT("$A:$B"),0,MATCH(AA$1&amp;"_Verify",INDIRECT("$1:$1"),0)-1),2,0)
)</f>
        <v/>
      </c>
      <c r="AG221" t="str">
        <f>IF(ISBLANK($AA221),"",
IF(AND($B221&gt;=VLOOKUP($AA221,$AM:$AP,3,0),$B221&lt;=VLOOKUP($AA221,$AM:$AP,4,0)),"","슬롯타입이상"))</f>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v>
      </c>
      <c r="AK221" t="str">
        <f ca="1">IF(AI221&lt;&gt;1,"",
"{"""&amp;A$1&amp;""":"&amp;A221
&amp;","""&amp;B$1&amp;""":"&amp;B221
&amp;IF(LEN(Z221)=0,"",","""&amp;Z$1&amp;""":"""&amp;Z221&amp;"""")
&amp;IF(LEN(AB221)=0,"",","""&amp;AB$1&amp;""":"""&amp;AB221&amp;"""")
&amp;IF(LEN(AC221)=0,"",","""&amp;AC$1&amp;""":"&amp;AC221)
&amp;IF(LEN(AD221)=0,"",","""&amp;AD$1&amp;""":"""&amp;AD221&amp;"""")
&amp;IF(LEN(AE221)=0,"",","""&amp;AE$1&amp;""":"&amp;AE221)
&amp;IF(LEN(AF221)=0,"",","""&amp;AF$1&amp;""":"&amp;AF221)&amp;"}")</f>
        <v>{"dy":3,"sl":7}</v>
      </c>
    </row>
    <row r="222" spans="1:37">
      <c r="A222">
        <v>4</v>
      </c>
      <c r="B222">
        <v>7</v>
      </c>
      <c r="C222">
        <f t="shared" si="25"/>
        <v>1</v>
      </c>
      <c r="D222">
        <f t="shared" ca="1" si="26"/>
        <v>0.64298187633382176</v>
      </c>
      <c r="E222">
        <f t="shared" ca="1" si="26"/>
        <v>0.2674832091801933</v>
      </c>
      <c r="F222">
        <f t="shared" ca="1" si="26"/>
        <v>0.17208552920905384</v>
      </c>
      <c r="G222">
        <f t="shared" ca="1" si="26"/>
        <v>0.7162749983083031</v>
      </c>
      <c r="H222">
        <f t="shared" ca="1" si="26"/>
        <v>0.93632552252607915</v>
      </c>
      <c r="I222">
        <f t="shared" ca="1" si="27"/>
        <v>0.38642177434893721</v>
      </c>
      <c r="L222" t="str">
        <f ca="1">IF(LEN(J222)&lt;&gt;0,J222,VLOOKUP(D222+$B222,$BG:$BH,MATCH($BH$1,$BG$1:$BH$1,0),1))</f>
        <v>삭제</v>
      </c>
      <c r="M222" t="str">
        <f ca="1">IF(LEN(K222)&lt;&gt;0,
  IF(LEN($J222)=0,"두 칸 모두 입력",
  IF($J222="지정 장비",K222,INDEX($BR:$BR,MATCH(K222,$BS:$BS,0)))),
IF($L222="삭제","삭제",
IF($L222="지정 장비",VLOOKUP($E222,$BL:$BM,MATCH($BM$1,$BL$1:$BM$1,0),1),
IF(OR($L222="캐릭터 상자 일반등급",$L222="캐릭터 상자 영웅등급"),"삭제",
IF(OR($L222="지정 캐릭터",$L222="지정 캐릭터 PP",$L222="지정 캐릭터 LBP1",$L222="지정 캐릭터 LBP2",$L222="지정 캐릭터 LBP3"),
  IF(AND(OR($B222=7,$B222=8),$L222=OFFSET($L222,-1,0)),OFFSET(M222,-1,0),VLOOKUP($E222,$BQ:$BR,MATCH($BR$1,$BQ$1:$BR$1,0),1)),
IF(OR($L222="안 지정 캐릭터 영웅등급",$L222="안 지정 캐릭터 PP 일반등급",$L222="안 지정 캐릭터 PP 영웅등급"),
  IF(AND(OR($B222=7,$B222=8),$L222=OFFSET($L222,-1,0)),OFFSET(M222,-1,0),INT($E222*100000)),
"그외없음"))))))</f>
        <v>삭제</v>
      </c>
      <c r="N222" t="str">
        <f ca="1">IF($L222="삭제","삭제",
IF(OR($L222="지정 장비",$L222="캐릭터 상자 일반등급",$L222="캐릭터 상자 영웅등급",$L222="지정 캐릭터",$L222="지정 캐릭터 LBP1",$L222="지정 캐릭터 LBP2",$L222="지정 캐릭터 LBP3",$L222="안 지정 캐릭터 영웅등급"),1,
IF($L222="지정 캐릭터 PP",
  IF(AND(OR($B222=7,$B222=8),$L222=OFFSET($L222,-1,0)),OFFSET(N222,-1,0),
    VLOOKUP($L222,$AM:$AY,MATCH($AU$1,$AM$1:$AY$1,0),0)+INT($E222*(VLOOKUP($L222,$AM:$AY,MATCH($AV$1,$AM$1:$AY$1,0),0)-VLOOKUP($L222,$AM:$AY,MATCH($AU$1,$AM$1:$AY$1,0),0)))),
IF(OR($L222="안 지정 캐릭터 PP 일반등급",$L222="안 지정 캐릭터 PP 영웅등급"),
  IF(AND(OR($B222=7,$B222=8),$L222=OFFSET($L222,-1,0)),OFFSET(N222,-1,0),
    VLOOKUP($L222,$AM:$AY,MATCH($AU$1,$AM$1:$AY$1,0),0)+INT($E222*(VLOOKUP($L222,$AM:$AY,MATCH($AV$1,$AM$1:$AY$1,0),0)-VLOOKUP($L222,$AM:$AY,MATCH($AU$1,$AM$1:$AY$1,0),0)))),
"그외없음"))))</f>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
IF($L222="안 지정 캐릭터 영웅등급",
  IF(AND(OR($B222=7,$B222=8),$L222=OFFSET($L222,-1,0)),OFFSET(P222,-1,0),
    VLOOKUP($L222,$AM:$AZ,MATCH($AY$1,$AM$1:$AZ$1,0),0)+INT($H222*(VLOOKUP($L222,$AM:$AZ,MATCH($AZ$1,$AM$1:$AZ$1,0),0)-VLOOKUP($L222,$AM:$AZ,MATCH($AY$1,$AM$1:$AZ$1,0),0)))),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
    ROUNDDOWN(VLOOKUP($M222,[1]EquipTable!$1:$1048576,MATCH("표준 GO pr Min",[1]EquipTable!$1:$1,0),0)+INT($I222*(VLOOKUP($M222,[1]EquipTable!$1:$1048576,MATCH("표준 GO pr Max",[1]EquipTable!$1:$1,0),0)-VLOOKUP($M222,[1]EquipTable!$1:$1048576,MATCH("표준 GO pr Min",[1]EquipTable!$1:$1,0),0))),-2)),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
IF($L222="안 지정 캐릭터 영웅등급",
  IF(AND(OR($B222=7,$B222=8),$L222=OFFSET($L222,-1,0)),OFFSET(Q222,-1,0),
    VLOOKUP($L222,$AM:$AZ,MATCH($AW$1,$AM$1:$AZ$1,0),0)+INT($I222*(VLOOKUP($L222,$AM:$AZ,MATCH($AX$1,$AM$1:$AZ$1,0),0)-VLOOKUP($L222,$AM:$AZ,MATCH($AW$1,$AM$1:$AZ$1,0),0)))),
IF($L222="지정 캐릭터 PP",
  IF(AND(OR($B222=7,$B222=8),$L222=OFFSET($L222,-1,0)),OFFSET(Q222,-1,0),
    INT($N222*(VLOOKUP($L222,$AM:$AZ,MATCH($AX$1,$AM$1:$AZ$1,0),0)+$I222*(VLOOKUP($L222,$AM:$AZ,MATCH($AY$1,$AM$1:$AZ$1,0),0)-VLOOKUP($L222,$AM:$AZ,MATCH($AX$1,$AM$1:$AZ$1,0),0))))),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28"/>
        <v>0</v>
      </c>
      <c r="Z222" t="str">
        <f ca="1">IF(ISBLANK(AA222),"",
VLOOKUP(AA222,OFFSET(INDIRECT("$A:$B"),0,MATCH(AA$1&amp;"_Verify",INDIRECT("$1:$1"),0)-1),2,0)
)</f>
        <v/>
      </c>
      <c r="AG222" t="str">
        <f>IF(ISBLANK($AA222),"",
IF(AND($B222&gt;=VLOOKUP($AA222,$AM:$AP,3,0),$B222&lt;=VLOOKUP($AA222,$AM:$AP,4,0)),"","슬롯타입이상"))</f>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v>
      </c>
      <c r="AK222" t="str">
        <f ca="1">IF(AI222&lt;&gt;1,"",
"{"""&amp;A$1&amp;""":"&amp;A222
&amp;","""&amp;B$1&amp;""":"&amp;B222
&amp;IF(LEN(Z222)=0,"",","""&amp;Z$1&amp;""":"""&amp;Z222&amp;"""")
&amp;IF(LEN(AB222)=0,"",","""&amp;AB$1&amp;""":"""&amp;AB222&amp;"""")
&amp;IF(LEN(AC222)=0,"",","""&amp;AC$1&amp;""":"&amp;AC222)
&amp;IF(LEN(AD222)=0,"",","""&amp;AD$1&amp;""":"""&amp;AD222&amp;"""")
&amp;IF(LEN(AE222)=0,"",","""&amp;AE$1&amp;""":"&amp;AE222)
&amp;IF(LEN(AF222)=0,"",","""&amp;AF$1&amp;""":"&amp;AF222)&amp;"}")</f>
        <v>{"dy":4,"sl":7}</v>
      </c>
    </row>
    <row r="223" spans="1:37">
      <c r="A223">
        <v>5</v>
      </c>
      <c r="B223">
        <v>7</v>
      </c>
      <c r="C223">
        <f t="shared" si="25"/>
        <v>1</v>
      </c>
      <c r="D223">
        <f t="shared" ca="1" si="26"/>
        <v>0.33810647311056741</v>
      </c>
      <c r="E223">
        <f t="shared" ca="1" si="26"/>
        <v>0.96669007938562679</v>
      </c>
      <c r="F223">
        <f t="shared" ca="1" si="26"/>
        <v>0.77559112394127905</v>
      </c>
      <c r="G223">
        <f t="shared" ca="1" si="26"/>
        <v>0.33973879906028959</v>
      </c>
      <c r="H223">
        <f t="shared" ca="1" si="26"/>
        <v>0.15853564694451361</v>
      </c>
      <c r="I223">
        <f t="shared" ca="1" si="27"/>
        <v>0.29000710953518527</v>
      </c>
      <c r="L223" t="str">
        <f ca="1">IF(LEN(J223)&lt;&gt;0,J223,VLOOKUP(D223+$B223,$BG:$BH,MATCH($BH$1,$BG$1:$BH$1,0),1))</f>
        <v>삭제</v>
      </c>
      <c r="M223" t="str">
        <f ca="1">IF(LEN(K223)&lt;&gt;0,
  IF(LEN($J223)=0,"두 칸 모두 입력",
  IF($J223="지정 장비",K223,INDEX($BR:$BR,MATCH(K223,$BS:$BS,0)))),
IF($L223="삭제","삭제",
IF($L223="지정 장비",VLOOKUP($E223,$BL:$BM,MATCH($BM$1,$BL$1:$BM$1,0),1),
IF(OR($L223="캐릭터 상자 일반등급",$L223="캐릭터 상자 영웅등급"),"삭제",
IF(OR($L223="지정 캐릭터",$L223="지정 캐릭터 PP",$L223="지정 캐릭터 LBP1",$L223="지정 캐릭터 LBP2",$L223="지정 캐릭터 LBP3"),
  IF(AND(OR($B223=7,$B223=8),$L223=OFFSET($L223,-1,0)),OFFSET(M223,-1,0),VLOOKUP($E223,$BQ:$BR,MATCH($BR$1,$BQ$1:$BR$1,0),1)),
IF(OR($L223="안 지정 캐릭터 영웅등급",$L223="안 지정 캐릭터 PP 일반등급",$L223="안 지정 캐릭터 PP 영웅등급"),
  IF(AND(OR($B223=7,$B223=8),$L223=OFFSET($L223,-1,0)),OFFSET(M223,-1,0),INT($E223*100000)),
"그외없음"))))))</f>
        <v>삭제</v>
      </c>
      <c r="N223" t="str">
        <f ca="1">IF($L223="삭제","삭제",
IF(OR($L223="지정 장비",$L223="캐릭터 상자 일반등급",$L223="캐릭터 상자 영웅등급",$L223="지정 캐릭터",$L223="지정 캐릭터 LBP1",$L223="지정 캐릭터 LBP2",$L223="지정 캐릭터 LBP3",$L223="안 지정 캐릭터 영웅등급"),1,
IF($L223="지정 캐릭터 PP",
  IF(AND(OR($B223=7,$B223=8),$L223=OFFSET($L223,-1,0)),OFFSET(N223,-1,0),
    VLOOKUP($L223,$AM:$AY,MATCH($AU$1,$AM$1:$AY$1,0),0)+INT($E223*(VLOOKUP($L223,$AM:$AY,MATCH($AV$1,$AM$1:$AY$1,0),0)-VLOOKUP($L223,$AM:$AY,MATCH($AU$1,$AM$1:$AY$1,0),0)))),
IF(OR($L223="안 지정 캐릭터 PP 일반등급",$L223="안 지정 캐릭터 PP 영웅등급"),
  IF(AND(OR($B223=7,$B223=8),$L223=OFFSET($L223,-1,0)),OFFSET(N223,-1,0),
    VLOOKUP($L223,$AM:$AY,MATCH($AU$1,$AM$1:$AY$1,0),0)+INT($E223*(VLOOKUP($L223,$AM:$AY,MATCH($AV$1,$AM$1:$AY$1,0),0)-VLOOKUP($L223,$AM:$AY,MATCH($AU$1,$AM$1:$AY$1,0),0)))),
"그외없음"))))</f>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
IF($L223="안 지정 캐릭터 영웅등급",
  IF(AND(OR($B223=7,$B223=8),$L223=OFFSET($L223,-1,0)),OFFSET(P223,-1,0),
    VLOOKUP($L223,$AM:$AZ,MATCH($AY$1,$AM$1:$AZ$1,0),0)+INT($H223*(VLOOKUP($L223,$AM:$AZ,MATCH($AZ$1,$AM$1:$AZ$1,0),0)-VLOOKUP($L223,$AM:$AZ,MATCH($AY$1,$AM$1:$AZ$1,0),0)))),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
    ROUNDDOWN(VLOOKUP($M223,[1]EquipTable!$1:$1048576,MATCH("표준 GO pr Min",[1]EquipTable!$1:$1,0),0)+INT($I223*(VLOOKUP($M223,[1]EquipTable!$1:$1048576,MATCH("표준 GO pr Max",[1]EquipTable!$1:$1,0),0)-VLOOKUP($M223,[1]EquipTable!$1:$1048576,MATCH("표준 GO pr Min",[1]EquipTable!$1:$1,0),0))),-2)),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
IF($L223="안 지정 캐릭터 영웅등급",
  IF(AND(OR($B223=7,$B223=8),$L223=OFFSET($L223,-1,0)),OFFSET(Q223,-1,0),
    VLOOKUP($L223,$AM:$AZ,MATCH($AW$1,$AM$1:$AZ$1,0),0)+INT($I223*(VLOOKUP($L223,$AM:$AZ,MATCH($AX$1,$AM$1:$AZ$1,0),0)-VLOOKUP($L223,$AM:$AZ,MATCH($AW$1,$AM$1:$AZ$1,0),0)))),
IF($L223="지정 캐릭터 PP",
  IF(AND(OR($B223=7,$B223=8),$L223=OFFSET($L223,-1,0)),OFFSET(Q223,-1,0),
    INT($N223*(VLOOKUP($L223,$AM:$AZ,MATCH($AX$1,$AM$1:$AZ$1,0),0)+$I223*(VLOOKUP($L223,$AM:$AZ,MATCH($AY$1,$AM$1:$AZ$1,0),0)-VLOOKUP($L223,$AM:$AZ,MATCH($AX$1,$AM$1:$AZ$1,0),0))))),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28"/>
        <v>0</v>
      </c>
      <c r="Z223" t="str">
        <f ca="1">IF(ISBLANK(AA223),"",
VLOOKUP(AA223,OFFSET(INDIRECT("$A:$B"),0,MATCH(AA$1&amp;"_Verify",INDIRECT("$1:$1"),0)-1),2,0)
)</f>
        <v/>
      </c>
      <c r="AG223" t="str">
        <f>IF(ISBLANK($AA223),"",
IF(AND($B223&gt;=VLOOKUP($AA223,$AM:$AP,3,0),$B223&lt;=VLOOKUP($AA223,$AM:$AP,4,0)),"","슬롯타입이상"))</f>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v>
      </c>
      <c r="AK223" t="str">
        <f ca="1">IF(AI223&lt;&gt;1,"",
"{"""&amp;A$1&amp;""":"&amp;A223
&amp;","""&amp;B$1&amp;""":"&amp;B223
&amp;IF(LEN(Z223)=0,"",","""&amp;Z$1&amp;""":"""&amp;Z223&amp;"""")
&amp;IF(LEN(AB223)=0,"",","""&amp;AB$1&amp;""":"""&amp;AB223&amp;"""")
&amp;IF(LEN(AC223)=0,"",","""&amp;AC$1&amp;""":"&amp;AC223)
&amp;IF(LEN(AD223)=0,"",","""&amp;AD$1&amp;""":"""&amp;AD223&amp;"""")
&amp;IF(LEN(AE223)=0,"",","""&amp;AE$1&amp;""":"&amp;AE223)
&amp;IF(LEN(AF223)=0,"",","""&amp;AF$1&amp;""":"&amp;AF223)&amp;"}")</f>
        <v>{"dy":5,"sl":7}</v>
      </c>
    </row>
    <row r="224" spans="1:37">
      <c r="A224">
        <v>6</v>
      </c>
      <c r="B224">
        <v>7</v>
      </c>
      <c r="C224">
        <f t="shared" si="25"/>
        <v>1</v>
      </c>
      <c r="D224">
        <f t="shared" ca="1" si="26"/>
        <v>0.87595674347279817</v>
      </c>
      <c r="E224">
        <f t="shared" ca="1" si="26"/>
        <v>3.1856865631766818E-2</v>
      </c>
      <c r="F224">
        <f t="shared" ca="1" si="26"/>
        <v>0.85854799963545581</v>
      </c>
      <c r="G224">
        <f t="shared" ca="1" si="26"/>
        <v>0.10330031144105545</v>
      </c>
      <c r="H224">
        <f t="shared" ca="1" si="26"/>
        <v>0.58856673379734314</v>
      </c>
      <c r="I224">
        <f t="shared" ca="1" si="27"/>
        <v>0.12072194912459833</v>
      </c>
      <c r="L224" t="str">
        <f ca="1">IF(LEN(J224)&lt;&gt;0,J224,VLOOKUP(D224+$B224,$BG:$BH,MATCH($BH$1,$BG$1:$BH$1,0),1))</f>
        <v>삭제</v>
      </c>
      <c r="M224" t="str">
        <f ca="1">IF(LEN(K224)&lt;&gt;0,
  IF(LEN($J224)=0,"두 칸 모두 입력",
  IF($J224="지정 장비",K224,INDEX($BR:$BR,MATCH(K224,$BS:$BS,0)))),
IF($L224="삭제","삭제",
IF($L224="지정 장비",VLOOKUP($E224,$BL:$BM,MATCH($BM$1,$BL$1:$BM$1,0),1),
IF(OR($L224="캐릭터 상자 일반등급",$L224="캐릭터 상자 영웅등급"),"삭제",
IF(OR($L224="지정 캐릭터",$L224="지정 캐릭터 PP",$L224="지정 캐릭터 LBP1",$L224="지정 캐릭터 LBP2",$L224="지정 캐릭터 LBP3"),
  IF(AND(OR($B224=7,$B224=8),$L224=OFFSET($L224,-1,0)),OFFSET(M224,-1,0),VLOOKUP($E224,$BQ:$BR,MATCH($BR$1,$BQ$1:$BR$1,0),1)),
IF(OR($L224="안 지정 캐릭터 영웅등급",$L224="안 지정 캐릭터 PP 일반등급",$L224="안 지정 캐릭터 PP 영웅등급"),
  IF(AND(OR($B224=7,$B224=8),$L224=OFFSET($L224,-1,0)),OFFSET(M224,-1,0),INT($E224*100000)),
"그외없음"))))))</f>
        <v>삭제</v>
      </c>
      <c r="N224" t="str">
        <f ca="1">IF($L224="삭제","삭제",
IF(OR($L224="지정 장비",$L224="캐릭터 상자 일반등급",$L224="캐릭터 상자 영웅등급",$L224="지정 캐릭터",$L224="지정 캐릭터 LBP1",$L224="지정 캐릭터 LBP2",$L224="지정 캐릭터 LBP3",$L224="안 지정 캐릭터 영웅등급"),1,
IF($L224="지정 캐릭터 PP",
  IF(AND(OR($B224=7,$B224=8),$L224=OFFSET($L224,-1,0)),OFFSET(N224,-1,0),
    VLOOKUP($L224,$AM:$AY,MATCH($AU$1,$AM$1:$AY$1,0),0)+INT($E224*(VLOOKUP($L224,$AM:$AY,MATCH($AV$1,$AM$1:$AY$1,0),0)-VLOOKUP($L224,$AM:$AY,MATCH($AU$1,$AM$1:$AY$1,0),0)))),
IF(OR($L224="안 지정 캐릭터 PP 일반등급",$L224="안 지정 캐릭터 PP 영웅등급"),
  IF(AND(OR($B224=7,$B224=8),$L224=OFFSET($L224,-1,0)),OFFSET(N224,-1,0),
    VLOOKUP($L224,$AM:$AY,MATCH($AU$1,$AM$1:$AY$1,0),0)+INT($E224*(VLOOKUP($L224,$AM:$AY,MATCH($AV$1,$AM$1:$AY$1,0),0)-VLOOKUP($L224,$AM:$AY,MATCH($AU$1,$AM$1:$AY$1,0),0)))),
"그외없음"))))</f>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
IF($L224="안 지정 캐릭터 영웅등급",
  IF(AND(OR($B224=7,$B224=8),$L224=OFFSET($L224,-1,0)),OFFSET(P224,-1,0),
    VLOOKUP($L224,$AM:$AZ,MATCH($AY$1,$AM$1:$AZ$1,0),0)+INT($H224*(VLOOKUP($L224,$AM:$AZ,MATCH($AZ$1,$AM$1:$AZ$1,0),0)-VLOOKUP($L224,$AM:$AZ,MATCH($AY$1,$AM$1:$AZ$1,0),0)))),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
    ROUNDDOWN(VLOOKUP($M224,[1]EquipTable!$1:$1048576,MATCH("표준 GO pr Min",[1]EquipTable!$1:$1,0),0)+INT($I224*(VLOOKUP($M224,[1]EquipTable!$1:$1048576,MATCH("표준 GO pr Max",[1]EquipTable!$1:$1,0),0)-VLOOKUP($M224,[1]EquipTable!$1:$1048576,MATCH("표준 GO pr Min",[1]EquipTable!$1:$1,0),0))),-2)),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
IF($L224="안 지정 캐릭터 영웅등급",
  IF(AND(OR($B224=7,$B224=8),$L224=OFFSET($L224,-1,0)),OFFSET(Q224,-1,0),
    VLOOKUP($L224,$AM:$AZ,MATCH($AW$1,$AM$1:$AZ$1,0),0)+INT($I224*(VLOOKUP($L224,$AM:$AZ,MATCH($AX$1,$AM$1:$AZ$1,0),0)-VLOOKUP($L224,$AM:$AZ,MATCH($AW$1,$AM$1:$AZ$1,0),0)))),
IF($L224="지정 캐릭터 PP",
  IF(AND(OR($B224=7,$B224=8),$L224=OFFSET($L224,-1,0)),OFFSET(Q224,-1,0),
    INT($N224*(VLOOKUP($L224,$AM:$AZ,MATCH($AX$1,$AM$1:$AZ$1,0),0)+$I224*(VLOOKUP($L224,$AM:$AZ,MATCH($AY$1,$AM$1:$AZ$1,0),0)-VLOOKUP($L224,$AM:$AZ,MATCH($AX$1,$AM$1:$AZ$1,0),0))))),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28"/>
        <v>0</v>
      </c>
      <c r="Z224" t="str">
        <f ca="1">IF(ISBLANK(AA224),"",
VLOOKUP(AA224,OFFSET(INDIRECT("$A:$B"),0,MATCH(AA$1&amp;"_Verify",INDIRECT("$1:$1"),0)-1),2,0)
)</f>
        <v/>
      </c>
      <c r="AG224" t="str">
        <f>IF(ISBLANK($AA224),"",
IF(AND($B224&gt;=VLOOKUP($AA224,$AM:$AP,3,0),$B224&lt;=VLOOKUP($AA224,$AM:$AP,4,0)),"","슬롯타입이상"))</f>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v>
      </c>
      <c r="AK224" t="str">
        <f ca="1">IF(AI224&lt;&gt;1,"",
"{"""&amp;A$1&amp;""":"&amp;A224
&amp;","""&amp;B$1&amp;""":"&amp;B224
&amp;IF(LEN(Z224)=0,"",","""&amp;Z$1&amp;""":"""&amp;Z224&amp;"""")
&amp;IF(LEN(AB224)=0,"",","""&amp;AB$1&amp;""":"""&amp;AB224&amp;"""")
&amp;IF(LEN(AC224)=0,"",","""&amp;AC$1&amp;""":"&amp;AC224)
&amp;IF(LEN(AD224)=0,"",","""&amp;AD$1&amp;""":"""&amp;AD224&amp;"""")
&amp;IF(LEN(AE224)=0,"",","""&amp;AE$1&amp;""":"&amp;AE224)
&amp;IF(LEN(AF224)=0,"",","""&amp;AF$1&amp;""":"&amp;AF224)&amp;"}")</f>
        <v>{"dy":6,"sl":7}</v>
      </c>
    </row>
    <row r="225" spans="1:37">
      <c r="A225">
        <v>7</v>
      </c>
      <c r="B225">
        <v>7</v>
      </c>
      <c r="C225">
        <f t="shared" si="25"/>
        <v>1</v>
      </c>
      <c r="D225">
        <f t="shared" ca="1" si="26"/>
        <v>0.72273054336847486</v>
      </c>
      <c r="E225">
        <f t="shared" ca="1" si="26"/>
        <v>0.37983249530160779</v>
      </c>
      <c r="F225">
        <f t="shared" ca="1" si="26"/>
        <v>0.66369411221114216</v>
      </c>
      <c r="G225">
        <f t="shared" ca="1" si="26"/>
        <v>0.21391581956546968</v>
      </c>
      <c r="H225">
        <f t="shared" ca="1" si="26"/>
        <v>0.58028881293274015</v>
      </c>
      <c r="I225">
        <f t="shared" ca="1" si="27"/>
        <v>0.28587835751327761</v>
      </c>
      <c r="J225" t="s">
        <v>232</v>
      </c>
      <c r="K225" t="s">
        <v>233</v>
      </c>
      <c r="L225" t="str">
        <f>IF(LEN(J225)&lt;&gt;0,J225,VLOOKUP(D225+$B225,$BG:$BH,MATCH($BH$1,$BG$1:$BH$1,0),1))</f>
        <v>지정 캐릭터</v>
      </c>
      <c r="M225" t="str">
        <f ca="1">IF(LEN(K225)&lt;&gt;0,
  IF(LEN($J225)=0,"두 칸 모두 입력",
  IF($J225="지정 장비",K225,INDEX($BR:$BR,MATCH(K225,$BS:$BS,0)))),
IF($L225="삭제","삭제",
IF($L225="지정 장비",VLOOKUP($E225,$BL:$BM,MATCH($BM$1,$BL$1:$BM$1,0),1),
IF(OR($L225="캐릭터 상자 일반등급",$L225="캐릭터 상자 영웅등급"),"삭제",
IF(OR($L225="지정 캐릭터",$L225="지정 캐릭터 PP",$L225="지정 캐릭터 LBP1",$L225="지정 캐릭터 LBP2",$L225="지정 캐릭터 LBP3"),
  IF(AND(OR($B225=7,$B225=8),$L225=OFFSET($L225,-1,0)),OFFSET(M225,-1,0),VLOOKUP($E225,$BQ:$BR,MATCH($BR$1,$BQ$1:$BR$1,0),1)),
IF(OR($L225="안 지정 캐릭터 영웅등급",$L225="안 지정 캐릭터 PP 일반등급",$L225="안 지정 캐릭터 PP 영웅등급"),
  IF(AND(OR($B225=7,$B225=8),$L225=OFFSET($L225,-1,0)),OFFSET(M225,-1,0),INT($E225*100000)),
"그외없음"))))))</f>
        <v>Actor3212</v>
      </c>
      <c r="N225">
        <f ca="1">IF($L225="삭제","삭제",
IF(OR($L225="지정 장비",$L225="캐릭터 상자 일반등급",$L225="캐릭터 상자 영웅등급",$L225="지정 캐릭터",$L225="지정 캐릭터 LBP1",$L225="지정 캐릭터 LBP2",$L225="지정 캐릭터 LBP3",$L225="안 지정 캐릭터 영웅등급"),1,
IF($L225="지정 캐릭터 PP",
  IF(AND(OR($B225=7,$B225=8),$L225=OFFSET($L225,-1,0)),OFFSET(N225,-1,0),
    VLOOKUP($L225,$AM:$AY,MATCH($AU$1,$AM$1:$AY$1,0),0)+INT($E225*(VLOOKUP($L225,$AM:$AY,MATCH($AV$1,$AM$1:$AY$1,0),0)-VLOOKUP($L225,$AM:$AY,MATCH($AU$1,$AM$1:$AY$1,0),0)))),
IF(OR($L225="안 지정 캐릭터 PP 일반등급",$L225="안 지정 캐릭터 PP 영웅등급"),
  IF(AND(OR($B225=7,$B225=8),$L225=OFFSET($L225,-1,0)),OFFSET(N225,-1,0),
    VLOOKUP($L225,$AM:$AY,MATCH($AU$1,$AM$1:$AY$1,0),0)+INT($E225*(VLOOKUP($L225,$AM:$AY,MATCH($AV$1,$AM$1:$AY$1,0),0)-VLOOKUP($L225,$AM:$AY,MATCH($AU$1,$AM$1:$AY$1,0),0)))),
"그외없음"))))</f>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
IF($L225="안 지정 캐릭터 영웅등급",
  IF(AND(OR($B225=7,$B225=8),$L225=OFFSET($L225,-1,0)),OFFSET(P225,-1,0),
    VLOOKUP($L225,$AM:$AZ,MATCH($AY$1,$AM$1:$AZ$1,0),0)+INT($H225*(VLOOKUP($L225,$AM:$AZ,MATCH($AZ$1,$AM$1:$AZ$1,0),0)-VLOOKUP($L225,$AM:$AZ,MATCH($AY$1,$AM$1:$AZ$1,0),0)))),
IF($L225="지정 캐릭터 PP",
  IF(AND(OR($B225=7,$B225=8),$L225=OFFSET($L225,-1,0)),OFFSET(P225,-1,0),
    INT($N225*VLOOKUP($L225,$AM:$AZ,MATCH($AW$1,$AM$1:$AZ$1,0),0))),
"그외없음")))))))</f>
        <v>1369</v>
      </c>
      <c r="Q225">
        <f ca="1">IF($L225="삭제","삭제",
IF($L225="지정 장비",
  IF($O225="DI",
    VLOOKUP($M225,[1]EquipTable!$1:$1048576,MATCH("표준 DI pr Min",[1]EquipTable!$1:$1,0),0)+INT($I225*(VLOOKUP($M225,[1]EquipTable!$1:$1048576,MATCH("표준 DI pr Max",[1]EquipTable!$1:$1,0),0)-VLOOKUP($M225,[1]EquipTable!$1:$1048576,MATCH("표준 DI pr Min",[1]EquipTable!$1:$1,0),0))),
    ROUNDDOWN(VLOOKUP($M225,[1]EquipTable!$1:$1048576,MATCH("표준 GO pr Min",[1]EquipTable!$1:$1,0),0)+INT($I225*(VLOOKUP($M225,[1]EquipTable!$1:$1048576,MATCH("표준 GO pr Max",[1]EquipTable!$1:$1,0),0)-VLOOKUP($M225,[1]EquipTable!$1:$1048576,MATCH("표준 GO pr Min",[1]EquipTable!$1:$1,0),0))),-2)),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
IF($L225="안 지정 캐릭터 영웅등급",
  IF(AND(OR($B225=7,$B225=8),$L225=OFFSET($L225,-1,0)),OFFSET(Q225,-1,0),
    VLOOKUP($L225,$AM:$AZ,MATCH($AW$1,$AM$1:$AZ$1,0),0)+INT($I225*(VLOOKUP($L225,$AM:$AZ,MATCH($AX$1,$AM$1:$AZ$1,0),0)-VLOOKUP($L225,$AM:$AZ,MATCH($AW$1,$AM$1:$AZ$1,0),0)))),
IF($L225="지정 캐릭터 PP",
  IF(AND(OR($B225=7,$B225=8),$L225=OFFSET($L225,-1,0)),OFFSET(Q225,-1,0),
    INT($N225*(VLOOKUP($L225,$AM:$AZ,MATCH($AX$1,$AM$1:$AZ$1,0),0)+$I225*(VLOOKUP($L225,$AM:$AZ,MATCH($AY$1,$AM$1:$AZ$1,0),0)-VLOOKUP($L225,$AM:$AZ,MATCH($AX$1,$AM$1:$AZ$1,0),0))))),
IF(OR($L225="안 지정 캐릭터 PP 일반등급",$L225="안 지정 캐릭터 PP 영웅등급"),
  IF(AND(OR($B225=7,$B225=8),$L225=OFFSET($L225,-1,0)),OFFSET(Q225,-1,0),
    $N225*VLOOKUP($L225,$AM:$AZ,MATCH($AW$1,$AM$1:$AZ$1,0),0)),
"그외없음")))))))</f>
        <v>725</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28"/>
        <v>1</v>
      </c>
      <c r="T225" t="s">
        <v>96</v>
      </c>
      <c r="U225" t="s">
        <v>115</v>
      </c>
      <c r="V225">
        <v>1</v>
      </c>
      <c r="W225" t="s">
        <v>149</v>
      </c>
      <c r="X225">
        <v>1386</v>
      </c>
      <c r="Y225">
        <v>736</v>
      </c>
      <c r="Z225" t="str">
        <f ca="1">IF(ISBLANK(AA225),"",
VLOOKUP(AA225,OFFSET(INDIRECT("$A:$B"),0,MATCH(AA$1&amp;"_Verify",INDIRECT("$1:$1"),0)-1),2,0)
)</f>
        <v>fc</v>
      </c>
      <c r="AA225" t="s">
        <v>96</v>
      </c>
      <c r="AB225" t="s">
        <v>115</v>
      </c>
      <c r="AC225">
        <v>1</v>
      </c>
      <c r="AD225" t="s">
        <v>149</v>
      </c>
      <c r="AE225">
        <v>1386</v>
      </c>
      <c r="AF225">
        <v>736</v>
      </c>
      <c r="AG225" t="str">
        <f>IF(ISBLANK($AA225),"",
IF(AND($B225&gt;=VLOOKUP($AA225,$AM:$AP,3,0),$B225&lt;=VLOOKUP($AA225,$AM:$AP,4,0)),"","슬롯타입이상"))</f>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v>
      </c>
      <c r="AK225" t="str">
        <f ca="1">IF(AI225&lt;&gt;1,"",
"{"""&amp;A$1&amp;""":"&amp;A225
&amp;","""&amp;B$1&amp;""":"&amp;B225
&amp;IF(LEN(Z225)=0,"",","""&amp;Z$1&amp;""":"""&amp;Z225&amp;"""")
&amp;IF(LEN(AB225)=0,"",","""&amp;AB$1&amp;""":"""&amp;AB225&amp;"""")
&amp;IF(LEN(AC225)=0,"",","""&amp;AC$1&amp;""":"&amp;AC225)
&amp;IF(LEN(AD225)=0,"",","""&amp;AD$1&amp;""":"""&amp;AD225&amp;"""")
&amp;IF(LEN(AE225)=0,"",","""&amp;AE$1&amp;""":"&amp;AE225)
&amp;IF(LEN(AF225)=0,"",","""&amp;AF$1&amp;""":"&amp;AF225)&amp;"}")</f>
        <v>{"dy":7,"sl":7,"tp":"fc","vl":"Actor3212","cn":1,"pt":"DI","pp":1386,"pr":736}</v>
      </c>
    </row>
    <row r="226" spans="1:37">
      <c r="A226">
        <v>8</v>
      </c>
      <c r="B226">
        <v>7</v>
      </c>
      <c r="C226">
        <f t="shared" si="25"/>
        <v>1</v>
      </c>
      <c r="D226">
        <f t="shared" ca="1" si="26"/>
        <v>0.8894244831711503</v>
      </c>
      <c r="E226">
        <f t="shared" ca="1" si="26"/>
        <v>0.75599751273801452</v>
      </c>
      <c r="F226">
        <f t="shared" ca="1" si="26"/>
        <v>0.93998209630629403</v>
      </c>
      <c r="G226">
        <f t="shared" ca="1" si="26"/>
        <v>0.64764131146475434</v>
      </c>
      <c r="H226">
        <f t="shared" ca="1" si="26"/>
        <v>0.85557779542023893</v>
      </c>
      <c r="I226">
        <f t="shared" ca="1" si="27"/>
        <v>0.68200167367897391</v>
      </c>
      <c r="J226" t="s">
        <v>232</v>
      </c>
      <c r="L226" t="str">
        <f>IF(LEN(J226)&lt;&gt;0,J226,VLOOKUP(D226+$B226,$BG:$BH,MATCH($BH$1,$BG$1:$BH$1,0),1))</f>
        <v>지정 캐릭터</v>
      </c>
      <c r="M226" t="str">
        <f ca="1">IF(LEN(K226)&lt;&gt;0,
  IF(LEN($J226)=0,"두 칸 모두 입력",
  IF($J226="지정 장비",K226,INDEX($BR:$BR,MATCH(K226,$BS:$BS,0)))),
IF($L226="삭제","삭제",
IF($L226="지정 장비",VLOOKUP($E226,$BL:$BM,MATCH($BM$1,$BL$1:$BM$1,0),1),
IF(OR($L226="캐릭터 상자 일반등급",$L226="캐릭터 상자 영웅등급"),"삭제",
IF(OR($L226="지정 캐릭터",$L226="지정 캐릭터 PP",$L226="지정 캐릭터 LBP1",$L226="지정 캐릭터 LBP2",$L226="지정 캐릭터 LBP3"),
  IF(AND(OR($B226=7,$B226=8),$L226=OFFSET($L226,-1,0)),OFFSET(M226,-1,0),VLOOKUP($E226,$BQ:$BR,MATCH($BR$1,$BQ$1:$BR$1,0),1)),
IF(OR($L226="안 지정 캐릭터 영웅등급",$L226="안 지정 캐릭터 PP 일반등급",$L226="안 지정 캐릭터 PP 영웅등급"),
  IF(AND(OR($B226=7,$B226=8),$L226=OFFSET($L226,-1,0)),OFFSET(M226,-1,0),INT($E226*100000)),
"그외없음"))))))</f>
        <v>Actor3212</v>
      </c>
      <c r="N226">
        <f ca="1">IF($L226="삭제","삭제",
IF(OR($L226="지정 장비",$L226="캐릭터 상자 일반등급",$L226="캐릭터 상자 영웅등급",$L226="지정 캐릭터",$L226="지정 캐릭터 LBP1",$L226="지정 캐릭터 LBP2",$L226="지정 캐릭터 LBP3",$L226="안 지정 캐릭터 영웅등급"),1,
IF($L226="지정 캐릭터 PP",
  IF(AND(OR($B226=7,$B226=8),$L226=OFFSET($L226,-1,0)),OFFSET(N226,-1,0),
    VLOOKUP($L226,$AM:$AY,MATCH($AU$1,$AM$1:$AY$1,0),0)+INT($E226*(VLOOKUP($L226,$AM:$AY,MATCH($AV$1,$AM$1:$AY$1,0),0)-VLOOKUP($L226,$AM:$AY,MATCH($AU$1,$AM$1:$AY$1,0),0)))),
IF(OR($L226="안 지정 캐릭터 PP 일반등급",$L226="안 지정 캐릭터 PP 영웅등급"),
  IF(AND(OR($B226=7,$B226=8),$L226=OFFSET($L226,-1,0)),OFFSET(N226,-1,0),
    VLOOKUP($L226,$AM:$AY,MATCH($AU$1,$AM$1:$AY$1,0),0)+INT($E226*(VLOOKUP($L226,$AM:$AY,MATCH($AV$1,$AM$1:$AY$1,0),0)-VLOOKUP($L226,$AM:$AY,MATCH($AU$1,$AM$1:$AY$1,0),0)))),
"그외없음"))))</f>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
IF($L226="안 지정 캐릭터 영웅등급",
  IF(AND(OR($B226=7,$B226=8),$L226=OFFSET($L226,-1,0)),OFFSET(P226,-1,0),
    VLOOKUP($L226,$AM:$AZ,MATCH($AY$1,$AM$1:$AZ$1,0),0)+INT($H226*(VLOOKUP($L226,$AM:$AZ,MATCH($AZ$1,$AM$1:$AZ$1,0),0)-VLOOKUP($L226,$AM:$AZ,MATCH($AY$1,$AM$1:$AZ$1,0),0)))),
IF($L226="지정 캐릭터 PP",
  IF(AND(OR($B226=7,$B226=8),$L226=OFFSET($L226,-1,0)),OFFSET(P226,-1,0),
    INT($N226*VLOOKUP($L226,$AM:$AZ,MATCH($AW$1,$AM$1:$AZ$1,0),0))),
"그외없음")))))))</f>
        <v>1369</v>
      </c>
      <c r="Q226">
        <f ca="1">IF($L226="삭제","삭제",
IF($L226="지정 장비",
  IF($O226="DI",
    VLOOKUP($M226,[1]EquipTable!$1:$1048576,MATCH("표준 DI pr Min",[1]EquipTable!$1:$1,0),0)+INT($I226*(VLOOKUP($M226,[1]EquipTable!$1:$1048576,MATCH("표준 DI pr Max",[1]EquipTable!$1:$1,0),0)-VLOOKUP($M226,[1]EquipTable!$1:$1048576,MATCH("표준 DI pr Min",[1]EquipTable!$1:$1,0),0))),
    ROUNDDOWN(VLOOKUP($M226,[1]EquipTable!$1:$1048576,MATCH("표준 GO pr Min",[1]EquipTable!$1:$1,0),0)+INT($I226*(VLOOKUP($M226,[1]EquipTable!$1:$1048576,MATCH("표준 GO pr Max",[1]EquipTable!$1:$1,0),0)-VLOOKUP($M226,[1]EquipTable!$1:$1048576,MATCH("표준 GO pr Min",[1]EquipTable!$1:$1,0),0))),-2)),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
IF($L226="안 지정 캐릭터 영웅등급",
  IF(AND(OR($B226=7,$B226=8),$L226=OFFSET($L226,-1,0)),OFFSET(Q226,-1,0),
    VLOOKUP($L226,$AM:$AZ,MATCH($AW$1,$AM$1:$AZ$1,0),0)+INT($I226*(VLOOKUP($L226,$AM:$AZ,MATCH($AX$1,$AM$1:$AZ$1,0),0)-VLOOKUP($L226,$AM:$AZ,MATCH($AW$1,$AM$1:$AZ$1,0),0)))),
IF($L226="지정 캐릭터 PP",
  IF(AND(OR($B226=7,$B226=8),$L226=OFFSET($L226,-1,0)),OFFSET(Q226,-1,0),
    INT($N226*(VLOOKUP($L226,$AM:$AZ,MATCH($AX$1,$AM$1:$AZ$1,0),0)+$I226*(VLOOKUP($L226,$AM:$AZ,MATCH($AY$1,$AM$1:$AZ$1,0),0)-VLOOKUP($L226,$AM:$AZ,MATCH($AX$1,$AM$1:$AZ$1,0),0))))),
IF(OR($L226="안 지정 캐릭터 PP 일반등급",$L226="안 지정 캐릭터 PP 영웅등급"),
  IF(AND(OR($B226=7,$B226=8),$L226=OFFSET($L226,-1,0)),OFFSET(Q226,-1,0),
    $N226*VLOOKUP($L226,$AM:$AZ,MATCH($AW$1,$AM$1:$AZ$1,0),0)),
"그외없음")))))))</f>
        <v>725</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28"/>
        <v>1</v>
      </c>
      <c r="T226" t="s">
        <v>96</v>
      </c>
      <c r="U226" t="s">
        <v>115</v>
      </c>
      <c r="V226">
        <v>1</v>
      </c>
      <c r="W226" t="s">
        <v>149</v>
      </c>
      <c r="X226">
        <v>1386</v>
      </c>
      <c r="Y226">
        <v>736</v>
      </c>
      <c r="Z226" t="str">
        <f ca="1">IF(ISBLANK(AA226),"",
VLOOKUP(AA226,OFFSET(INDIRECT("$A:$B"),0,MATCH(AA$1&amp;"_Verify",INDIRECT("$1:$1"),0)-1),2,0)
)</f>
        <v>fc</v>
      </c>
      <c r="AA226" t="s">
        <v>96</v>
      </c>
      <c r="AB226" t="s">
        <v>115</v>
      </c>
      <c r="AC226">
        <v>1</v>
      </c>
      <c r="AD226" t="s">
        <v>149</v>
      </c>
      <c r="AE226">
        <v>1386</v>
      </c>
      <c r="AF226">
        <v>736</v>
      </c>
      <c r="AG226" t="str">
        <f>IF(ISBLANK($AA226),"",
IF(AND($B226&gt;=VLOOKUP($AA226,$AM:$AP,3,0),$B226&lt;=VLOOKUP($AA226,$AM:$AP,4,0)),"","슬롯타입이상"))</f>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v>
      </c>
      <c r="AK226" t="str">
        <f ca="1">IF(AI226&lt;&gt;1,"",
"{"""&amp;A$1&amp;""":"&amp;A226
&amp;","""&amp;B$1&amp;""":"&amp;B226
&amp;IF(LEN(Z226)=0,"",","""&amp;Z$1&amp;""":"""&amp;Z226&amp;"""")
&amp;IF(LEN(AB226)=0,"",","""&amp;AB$1&amp;""":"""&amp;AB226&amp;"""")
&amp;IF(LEN(AC226)=0,"",","""&amp;AC$1&amp;""":"&amp;AC226)
&amp;IF(LEN(AD226)=0,"",","""&amp;AD$1&amp;""":"""&amp;AD226&amp;"""")
&amp;IF(LEN(AE226)=0,"",","""&amp;AE$1&amp;""":"&amp;AE226)
&amp;IF(LEN(AF226)=0,"",","""&amp;AF$1&amp;""":"&amp;AF226)&amp;"}")</f>
        <v>{"dy":8,"sl":7,"tp":"fc","vl":"Actor3212","cn":1,"pt":"DI","pp":1386,"pr":736}</v>
      </c>
    </row>
    <row r="227" spans="1:37">
      <c r="A227">
        <v>9</v>
      </c>
      <c r="B227">
        <v>7</v>
      </c>
      <c r="C227">
        <f t="shared" si="25"/>
        <v>1</v>
      </c>
      <c r="D227">
        <f t="shared" ca="1" si="26"/>
        <v>0.92815517404661874</v>
      </c>
      <c r="E227">
        <f t="shared" ca="1" si="26"/>
        <v>9.3191889210100465E-2</v>
      </c>
      <c r="F227">
        <f t="shared" ca="1" si="26"/>
        <v>0.35162665269788762</v>
      </c>
      <c r="G227">
        <f t="shared" ref="G227:I280" ca="1" si="30">RAND()</f>
        <v>0.33131190516204612</v>
      </c>
      <c r="H227">
        <f t="shared" ca="1" si="30"/>
        <v>0.9920768068998399</v>
      </c>
      <c r="I227">
        <f t="shared" ca="1" si="30"/>
        <v>0.77866156152374355</v>
      </c>
      <c r="L227" t="str">
        <f ca="1">IF(LEN(J227)&lt;&gt;0,J227,VLOOKUP(D227+$B227,$BG:$BH,MATCH($BH$1,$BG$1:$BH$1,0),1))</f>
        <v>삭제</v>
      </c>
      <c r="M227" t="str">
        <f ca="1">IF(LEN(K227)&lt;&gt;0,
  IF(LEN($J227)=0,"두 칸 모두 입력",
  IF($J227="지정 장비",K227,INDEX($BR:$BR,MATCH(K227,$BS:$BS,0)))),
IF($L227="삭제","삭제",
IF($L227="지정 장비",VLOOKUP($E227,$BL:$BM,MATCH($BM$1,$BL$1:$BM$1,0),1),
IF(OR($L227="캐릭터 상자 일반등급",$L227="캐릭터 상자 영웅등급"),"삭제",
IF(OR($L227="지정 캐릭터",$L227="지정 캐릭터 PP",$L227="지정 캐릭터 LBP1",$L227="지정 캐릭터 LBP2",$L227="지정 캐릭터 LBP3"),
  IF(AND(OR($B227=7,$B227=8),$L227=OFFSET($L227,-1,0)),OFFSET(M227,-1,0),VLOOKUP($E227,$BQ:$BR,MATCH($BR$1,$BQ$1:$BR$1,0),1)),
IF(OR($L227="안 지정 캐릭터 영웅등급",$L227="안 지정 캐릭터 PP 일반등급",$L227="안 지정 캐릭터 PP 영웅등급"),
  IF(AND(OR($B227=7,$B227=8),$L227=OFFSET($L227,-1,0)),OFFSET(M227,-1,0),INT($E227*100000)),
"그외없음"))))))</f>
        <v>삭제</v>
      </c>
      <c r="N227" t="str">
        <f ca="1">IF($L227="삭제","삭제",
IF(OR($L227="지정 장비",$L227="캐릭터 상자 일반등급",$L227="캐릭터 상자 영웅등급",$L227="지정 캐릭터",$L227="지정 캐릭터 LBP1",$L227="지정 캐릭터 LBP2",$L227="지정 캐릭터 LBP3",$L227="안 지정 캐릭터 영웅등급"),1,
IF($L227="지정 캐릭터 PP",
  IF(AND(OR($B227=7,$B227=8),$L227=OFFSET($L227,-1,0)),OFFSET(N227,-1,0),
    VLOOKUP($L227,$AM:$AY,MATCH($AU$1,$AM$1:$AY$1,0),0)+INT($E227*(VLOOKUP($L227,$AM:$AY,MATCH($AV$1,$AM$1:$AY$1,0),0)-VLOOKUP($L227,$AM:$AY,MATCH($AU$1,$AM$1:$AY$1,0),0)))),
IF(OR($L227="안 지정 캐릭터 PP 일반등급",$L227="안 지정 캐릭터 PP 영웅등급"),
  IF(AND(OR($B227=7,$B227=8),$L227=OFFSET($L227,-1,0)),OFFSET(N227,-1,0),
    VLOOKUP($L227,$AM:$AY,MATCH($AU$1,$AM$1:$AY$1,0),0)+INT($E227*(VLOOKUP($L227,$AM:$AY,MATCH($AV$1,$AM$1:$AY$1,0),0)-VLOOKUP($L227,$AM:$AY,MATCH($AU$1,$AM$1:$AY$1,0),0)))),
"그외없음"))))</f>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
IF($L227="안 지정 캐릭터 영웅등급",
  IF(AND(OR($B227=7,$B227=8),$L227=OFFSET($L227,-1,0)),OFFSET(P227,-1,0),
    VLOOKUP($L227,$AM:$AZ,MATCH($AY$1,$AM$1:$AZ$1,0),0)+INT($H227*(VLOOKUP($L227,$AM:$AZ,MATCH($AZ$1,$AM$1:$AZ$1,0),0)-VLOOKUP($L227,$AM:$AZ,MATCH($AY$1,$AM$1:$AZ$1,0),0)))),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
    ROUNDDOWN(VLOOKUP($M227,[1]EquipTable!$1:$1048576,MATCH("표준 GO pr Min",[1]EquipTable!$1:$1,0),0)+INT($I227*(VLOOKUP($M227,[1]EquipTable!$1:$1048576,MATCH("표준 GO pr Max",[1]EquipTable!$1:$1,0),0)-VLOOKUP($M227,[1]EquipTable!$1:$1048576,MATCH("표준 GO pr Min",[1]EquipTable!$1:$1,0),0))),-2)),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
IF($L227="안 지정 캐릭터 영웅등급",
  IF(AND(OR($B227=7,$B227=8),$L227=OFFSET($L227,-1,0)),OFFSET(Q227,-1,0),
    VLOOKUP($L227,$AM:$AZ,MATCH($AW$1,$AM$1:$AZ$1,0),0)+INT($I227*(VLOOKUP($L227,$AM:$AZ,MATCH($AX$1,$AM$1:$AZ$1,0),0)-VLOOKUP($L227,$AM:$AZ,MATCH($AW$1,$AM$1:$AZ$1,0),0)))),
IF($L227="지정 캐릭터 PP",
  IF(AND(OR($B227=7,$B227=8),$L227=OFFSET($L227,-1,0)),OFFSET(Q227,-1,0),
    INT($N227*(VLOOKUP($L227,$AM:$AZ,MATCH($AX$1,$AM$1:$AZ$1,0),0)+$I227*(VLOOKUP($L227,$AM:$AZ,MATCH($AY$1,$AM$1:$AZ$1,0),0)-VLOOKUP($L227,$AM:$AZ,MATCH($AX$1,$AM$1:$AZ$1,0),0))))),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28"/>
        <v>0</v>
      </c>
      <c r="Z227" t="str">
        <f ca="1">IF(ISBLANK(AA227),"",
VLOOKUP(AA227,OFFSET(INDIRECT("$A:$B"),0,MATCH(AA$1&amp;"_Verify",INDIRECT("$1:$1"),0)-1),2,0)
)</f>
        <v/>
      </c>
      <c r="AG227" t="str">
        <f>IF(ISBLANK($AA227),"",
IF(AND($B227&gt;=VLOOKUP($AA227,$AM:$AP,3,0),$B227&lt;=VLOOKUP($AA227,$AM:$AP,4,0)),"","슬롯타입이상"))</f>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v>
      </c>
      <c r="AK227" t="str">
        <f ca="1">IF(AI227&lt;&gt;1,"",
"{"""&amp;A$1&amp;""":"&amp;A227
&amp;","""&amp;B$1&amp;""":"&amp;B227
&amp;IF(LEN(Z227)=0,"",","""&amp;Z$1&amp;""":"""&amp;Z227&amp;"""")
&amp;IF(LEN(AB227)=0,"",","""&amp;AB$1&amp;""":"""&amp;AB227&amp;"""")
&amp;IF(LEN(AC227)=0,"",","""&amp;AC$1&amp;""":"&amp;AC227)
&amp;IF(LEN(AD227)=0,"",","""&amp;AD$1&amp;""":"""&amp;AD227&amp;"""")
&amp;IF(LEN(AE227)=0,"",","""&amp;AE$1&amp;""":"&amp;AE227)
&amp;IF(LEN(AF227)=0,"",","""&amp;AF$1&amp;""":"&amp;AF227)&amp;"}")</f>
        <v>{"dy":9,"sl":7}</v>
      </c>
    </row>
    <row r="228" spans="1:37">
      <c r="A228">
        <v>10</v>
      </c>
      <c r="B228">
        <v>7</v>
      </c>
      <c r="C228">
        <f t="shared" si="25"/>
        <v>1</v>
      </c>
      <c r="D228">
        <f t="shared" ca="1" si="26"/>
        <v>2.1903614971629515E-2</v>
      </c>
      <c r="E228">
        <f t="shared" ca="1" si="26"/>
        <v>2.6393397103427141E-2</v>
      </c>
      <c r="F228">
        <f t="shared" ca="1" si="26"/>
        <v>0.22538936554907163</v>
      </c>
      <c r="G228">
        <f t="shared" ca="1" si="30"/>
        <v>0.14201694521457808</v>
      </c>
      <c r="H228">
        <f t="shared" ca="1" si="30"/>
        <v>0.88799863782816235</v>
      </c>
      <c r="I228">
        <f t="shared" ca="1" si="30"/>
        <v>0.1555726694211057</v>
      </c>
      <c r="L228" t="str">
        <f ca="1">IF(LEN(J228)&lt;&gt;0,J228,VLOOKUP(D228+$B228,$BG:$BH,MATCH($BH$1,$BG$1:$BH$1,0),1))</f>
        <v>삭제</v>
      </c>
      <c r="M228" t="str">
        <f ca="1">IF(LEN(K228)&lt;&gt;0,
  IF(LEN($J228)=0,"두 칸 모두 입력",
  IF($J228="지정 장비",K228,INDEX($BR:$BR,MATCH(K228,$BS:$BS,0)))),
IF($L228="삭제","삭제",
IF($L228="지정 장비",VLOOKUP($E228,$BL:$BM,MATCH($BM$1,$BL$1:$BM$1,0),1),
IF(OR($L228="캐릭터 상자 일반등급",$L228="캐릭터 상자 영웅등급"),"삭제",
IF(OR($L228="지정 캐릭터",$L228="지정 캐릭터 PP",$L228="지정 캐릭터 LBP1",$L228="지정 캐릭터 LBP2",$L228="지정 캐릭터 LBP3"),
  IF(AND(OR($B228=7,$B228=8),$L228=OFFSET($L228,-1,0)),OFFSET(M228,-1,0),VLOOKUP($E228,$BQ:$BR,MATCH($BR$1,$BQ$1:$BR$1,0),1)),
IF(OR($L228="안 지정 캐릭터 영웅등급",$L228="안 지정 캐릭터 PP 일반등급",$L228="안 지정 캐릭터 PP 영웅등급"),
  IF(AND(OR($B228=7,$B228=8),$L228=OFFSET($L228,-1,0)),OFFSET(M228,-1,0),INT($E228*100000)),
"그외없음"))))))</f>
        <v>삭제</v>
      </c>
      <c r="N228" t="str">
        <f ca="1">IF($L228="삭제","삭제",
IF(OR($L228="지정 장비",$L228="캐릭터 상자 일반등급",$L228="캐릭터 상자 영웅등급",$L228="지정 캐릭터",$L228="지정 캐릭터 LBP1",$L228="지정 캐릭터 LBP2",$L228="지정 캐릭터 LBP3",$L228="안 지정 캐릭터 영웅등급"),1,
IF($L228="지정 캐릭터 PP",
  IF(AND(OR($B228=7,$B228=8),$L228=OFFSET($L228,-1,0)),OFFSET(N228,-1,0),
    VLOOKUP($L228,$AM:$AY,MATCH($AU$1,$AM$1:$AY$1,0),0)+INT($E228*(VLOOKUP($L228,$AM:$AY,MATCH($AV$1,$AM$1:$AY$1,0),0)-VLOOKUP($L228,$AM:$AY,MATCH($AU$1,$AM$1:$AY$1,0),0)))),
IF(OR($L228="안 지정 캐릭터 PP 일반등급",$L228="안 지정 캐릭터 PP 영웅등급"),
  IF(AND(OR($B228=7,$B228=8),$L228=OFFSET($L228,-1,0)),OFFSET(N228,-1,0),
    VLOOKUP($L228,$AM:$AY,MATCH($AU$1,$AM$1:$AY$1,0),0)+INT($E228*(VLOOKUP($L228,$AM:$AY,MATCH($AV$1,$AM$1:$AY$1,0),0)-VLOOKUP($L228,$AM:$AY,MATCH($AU$1,$AM$1:$AY$1,0),0)))),
"그외없음"))))</f>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
IF($L228="안 지정 캐릭터 영웅등급",
  IF(AND(OR($B228=7,$B228=8),$L228=OFFSET($L228,-1,0)),OFFSET(P228,-1,0),
    VLOOKUP($L228,$AM:$AZ,MATCH($AY$1,$AM$1:$AZ$1,0),0)+INT($H228*(VLOOKUP($L228,$AM:$AZ,MATCH($AZ$1,$AM$1:$AZ$1,0),0)-VLOOKUP($L228,$AM:$AZ,MATCH($AY$1,$AM$1:$AZ$1,0),0)))),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
    ROUNDDOWN(VLOOKUP($M228,[1]EquipTable!$1:$1048576,MATCH("표준 GO pr Min",[1]EquipTable!$1:$1,0),0)+INT($I228*(VLOOKUP($M228,[1]EquipTable!$1:$1048576,MATCH("표준 GO pr Max",[1]EquipTable!$1:$1,0),0)-VLOOKUP($M228,[1]EquipTable!$1:$1048576,MATCH("표준 GO pr Min",[1]EquipTable!$1:$1,0),0))),-2)),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
IF($L228="안 지정 캐릭터 영웅등급",
  IF(AND(OR($B228=7,$B228=8),$L228=OFFSET($L228,-1,0)),OFFSET(Q228,-1,0),
    VLOOKUP($L228,$AM:$AZ,MATCH($AW$1,$AM$1:$AZ$1,0),0)+INT($I228*(VLOOKUP($L228,$AM:$AZ,MATCH($AX$1,$AM$1:$AZ$1,0),0)-VLOOKUP($L228,$AM:$AZ,MATCH($AW$1,$AM$1:$AZ$1,0),0)))),
IF($L228="지정 캐릭터 PP",
  IF(AND(OR($B228=7,$B228=8),$L228=OFFSET($L228,-1,0)),OFFSET(Q228,-1,0),
    INT($N228*(VLOOKUP($L228,$AM:$AZ,MATCH($AX$1,$AM$1:$AZ$1,0),0)+$I228*(VLOOKUP($L228,$AM:$AZ,MATCH($AY$1,$AM$1:$AZ$1,0),0)-VLOOKUP($L228,$AM:$AZ,MATCH($AX$1,$AM$1:$AZ$1,0),0))))),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28"/>
        <v>0</v>
      </c>
      <c r="Z228" t="str">
        <f ca="1">IF(ISBLANK(AA228),"",
VLOOKUP(AA228,OFFSET(INDIRECT("$A:$B"),0,MATCH(AA$1&amp;"_Verify",INDIRECT("$1:$1"),0)-1),2,0)
)</f>
        <v/>
      </c>
      <c r="AG228" t="str">
        <f>IF(ISBLANK($AA228),"",
IF(AND($B228&gt;=VLOOKUP($AA228,$AM:$AP,3,0),$B228&lt;=VLOOKUP($AA228,$AM:$AP,4,0)),"","슬롯타입이상"))</f>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v>
      </c>
      <c r="AK228" t="str">
        <f ca="1">IF(AI228&lt;&gt;1,"",
"{"""&amp;A$1&amp;""":"&amp;A228
&amp;","""&amp;B$1&amp;""":"&amp;B228
&amp;IF(LEN(Z228)=0,"",","""&amp;Z$1&amp;""":"""&amp;Z228&amp;"""")
&amp;IF(LEN(AB228)=0,"",","""&amp;AB$1&amp;""":"""&amp;AB228&amp;"""")
&amp;IF(LEN(AC228)=0,"",","""&amp;AC$1&amp;""":"&amp;AC228)
&amp;IF(LEN(AD228)=0,"",","""&amp;AD$1&amp;""":"""&amp;AD228&amp;"""")
&amp;IF(LEN(AE228)=0,"",","""&amp;AE$1&amp;""":"&amp;AE228)
&amp;IF(LEN(AF228)=0,"",","""&amp;AF$1&amp;""":"&amp;AF228)&amp;"}")</f>
        <v>{"dy":10,"sl":7}</v>
      </c>
    </row>
    <row r="229" spans="1:37">
      <c r="A229">
        <v>11</v>
      </c>
      <c r="B229">
        <v>7</v>
      </c>
      <c r="C229">
        <f t="shared" si="25"/>
        <v>1</v>
      </c>
      <c r="D229">
        <f t="shared" ca="1" si="26"/>
        <v>0.79696954695335487</v>
      </c>
      <c r="E229">
        <f t="shared" ca="1" si="26"/>
        <v>0.45721016405401815</v>
      </c>
      <c r="F229">
        <f t="shared" ca="1" si="26"/>
        <v>0.39726473570400112</v>
      </c>
      <c r="G229">
        <f t="shared" ca="1" si="30"/>
        <v>8.841193601149322E-3</v>
      </c>
      <c r="H229">
        <f t="shared" ca="1" si="30"/>
        <v>0.97139952049856237</v>
      </c>
      <c r="I229">
        <f t="shared" ca="1" si="30"/>
        <v>0.48499358989445052</v>
      </c>
      <c r="L229" t="str">
        <f ca="1">IF(LEN(J229)&lt;&gt;0,J229,VLOOKUP(D229+$B229,$BG:$BH,MATCH($BH$1,$BG$1:$BH$1,0),1))</f>
        <v>삭제</v>
      </c>
      <c r="M229" t="str">
        <f ca="1">IF(LEN(K229)&lt;&gt;0,
  IF(LEN($J229)=0,"두 칸 모두 입력",
  IF($J229="지정 장비",K229,INDEX($BR:$BR,MATCH(K229,$BS:$BS,0)))),
IF($L229="삭제","삭제",
IF($L229="지정 장비",VLOOKUP($E229,$BL:$BM,MATCH($BM$1,$BL$1:$BM$1,0),1),
IF(OR($L229="캐릭터 상자 일반등급",$L229="캐릭터 상자 영웅등급"),"삭제",
IF(OR($L229="지정 캐릭터",$L229="지정 캐릭터 PP",$L229="지정 캐릭터 LBP1",$L229="지정 캐릭터 LBP2",$L229="지정 캐릭터 LBP3"),
  IF(AND(OR($B229=7,$B229=8),$L229=OFFSET($L229,-1,0)),OFFSET(M229,-1,0),VLOOKUP($E229,$BQ:$BR,MATCH($BR$1,$BQ$1:$BR$1,0),1)),
IF(OR($L229="안 지정 캐릭터 영웅등급",$L229="안 지정 캐릭터 PP 일반등급",$L229="안 지정 캐릭터 PP 영웅등급"),
  IF(AND(OR($B229=7,$B229=8),$L229=OFFSET($L229,-1,0)),OFFSET(M229,-1,0),INT($E229*100000)),
"그외없음"))))))</f>
        <v>삭제</v>
      </c>
      <c r="N229" t="str">
        <f ca="1">IF($L229="삭제","삭제",
IF(OR($L229="지정 장비",$L229="캐릭터 상자 일반등급",$L229="캐릭터 상자 영웅등급",$L229="지정 캐릭터",$L229="지정 캐릭터 LBP1",$L229="지정 캐릭터 LBP2",$L229="지정 캐릭터 LBP3",$L229="안 지정 캐릭터 영웅등급"),1,
IF($L229="지정 캐릭터 PP",
  IF(AND(OR($B229=7,$B229=8),$L229=OFFSET($L229,-1,0)),OFFSET(N229,-1,0),
    VLOOKUP($L229,$AM:$AY,MATCH($AU$1,$AM$1:$AY$1,0),0)+INT($E229*(VLOOKUP($L229,$AM:$AY,MATCH($AV$1,$AM$1:$AY$1,0),0)-VLOOKUP($L229,$AM:$AY,MATCH($AU$1,$AM$1:$AY$1,0),0)))),
IF(OR($L229="안 지정 캐릭터 PP 일반등급",$L229="안 지정 캐릭터 PP 영웅등급"),
  IF(AND(OR($B229=7,$B229=8),$L229=OFFSET($L229,-1,0)),OFFSET(N229,-1,0),
    VLOOKUP($L229,$AM:$AY,MATCH($AU$1,$AM$1:$AY$1,0),0)+INT($E229*(VLOOKUP($L229,$AM:$AY,MATCH($AV$1,$AM$1:$AY$1,0),0)-VLOOKUP($L229,$AM:$AY,MATCH($AU$1,$AM$1:$AY$1,0),0)))),
"그외없음"))))</f>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
IF($L229="안 지정 캐릭터 영웅등급",
  IF(AND(OR($B229=7,$B229=8),$L229=OFFSET($L229,-1,0)),OFFSET(P229,-1,0),
    VLOOKUP($L229,$AM:$AZ,MATCH($AY$1,$AM$1:$AZ$1,0),0)+INT($H229*(VLOOKUP($L229,$AM:$AZ,MATCH($AZ$1,$AM$1:$AZ$1,0),0)-VLOOKUP($L229,$AM:$AZ,MATCH($AY$1,$AM$1:$AZ$1,0),0)))),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
    ROUNDDOWN(VLOOKUP($M229,[1]EquipTable!$1:$1048576,MATCH("표준 GO pr Min",[1]EquipTable!$1:$1,0),0)+INT($I229*(VLOOKUP($M229,[1]EquipTable!$1:$1048576,MATCH("표준 GO pr Max",[1]EquipTable!$1:$1,0),0)-VLOOKUP($M229,[1]EquipTable!$1:$1048576,MATCH("표준 GO pr Min",[1]EquipTable!$1:$1,0),0))),-2)),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
IF($L229="안 지정 캐릭터 영웅등급",
  IF(AND(OR($B229=7,$B229=8),$L229=OFFSET($L229,-1,0)),OFFSET(Q229,-1,0),
    VLOOKUP($L229,$AM:$AZ,MATCH($AW$1,$AM$1:$AZ$1,0),0)+INT($I229*(VLOOKUP($L229,$AM:$AZ,MATCH($AX$1,$AM$1:$AZ$1,0),0)-VLOOKUP($L229,$AM:$AZ,MATCH($AW$1,$AM$1:$AZ$1,0),0)))),
IF($L229="지정 캐릭터 PP",
  IF(AND(OR($B229=7,$B229=8),$L229=OFFSET($L229,-1,0)),OFFSET(Q229,-1,0),
    INT($N229*(VLOOKUP($L229,$AM:$AZ,MATCH($AX$1,$AM$1:$AZ$1,0),0)+$I229*(VLOOKUP($L229,$AM:$AZ,MATCH($AY$1,$AM$1:$AZ$1,0),0)-VLOOKUP($L229,$AM:$AZ,MATCH($AX$1,$AM$1:$AZ$1,0),0))))),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28"/>
        <v>0</v>
      </c>
      <c r="Z229" t="str">
        <f ca="1">IF(ISBLANK(AA229),"",
VLOOKUP(AA229,OFFSET(INDIRECT("$A:$B"),0,MATCH(AA$1&amp;"_Verify",INDIRECT("$1:$1"),0)-1),2,0)
)</f>
        <v/>
      </c>
      <c r="AG229" t="str">
        <f>IF(ISBLANK($AA229),"",
IF(AND($B229&gt;=VLOOKUP($AA229,$AM:$AP,3,0),$B229&lt;=VLOOKUP($AA229,$AM:$AP,4,0)),"","슬롯타입이상"))</f>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v>
      </c>
      <c r="AK229" t="str">
        <f ca="1">IF(AI229&lt;&gt;1,"",
"{"""&amp;A$1&amp;""":"&amp;A229
&amp;","""&amp;B$1&amp;""":"&amp;B229
&amp;IF(LEN(Z229)=0,"",","""&amp;Z$1&amp;""":"""&amp;Z229&amp;"""")
&amp;IF(LEN(AB229)=0,"",","""&amp;AB$1&amp;""":"""&amp;AB229&amp;"""")
&amp;IF(LEN(AC229)=0,"",","""&amp;AC$1&amp;""":"&amp;AC229)
&amp;IF(LEN(AD229)=0,"",","""&amp;AD$1&amp;""":"""&amp;AD229&amp;"""")
&amp;IF(LEN(AE229)=0,"",","""&amp;AE$1&amp;""":"&amp;AE229)
&amp;IF(LEN(AF229)=0,"",","""&amp;AF$1&amp;""":"&amp;AF229)&amp;"}")</f>
        <v>{"dy":11,"sl":7}</v>
      </c>
    </row>
    <row r="230" spans="1:37">
      <c r="A230">
        <v>12</v>
      </c>
      <c r="B230">
        <v>7</v>
      </c>
      <c r="C230">
        <f t="shared" si="25"/>
        <v>1</v>
      </c>
      <c r="D230">
        <f t="shared" ca="1" si="26"/>
        <v>0.2691183354273321</v>
      </c>
      <c r="E230">
        <f t="shared" ca="1" si="26"/>
        <v>0.39143833329595867</v>
      </c>
      <c r="F230">
        <f t="shared" ca="1" si="26"/>
        <v>0.59400414601294438</v>
      </c>
      <c r="G230">
        <f t="shared" ca="1" si="30"/>
        <v>0.85133600042764357</v>
      </c>
      <c r="H230">
        <f t="shared" ca="1" si="30"/>
        <v>0.34118381460035907</v>
      </c>
      <c r="I230">
        <f t="shared" ca="1" si="30"/>
        <v>0.4974571001746827</v>
      </c>
      <c r="L230" t="str">
        <f ca="1">IF(LEN(J230)&lt;&gt;0,J230,VLOOKUP(D230+$B230,$BG:$BH,MATCH($BH$1,$BG$1:$BH$1,0),1))</f>
        <v>삭제</v>
      </c>
      <c r="M230" t="str">
        <f ca="1">IF(LEN(K230)&lt;&gt;0,
  IF(LEN($J230)=0,"두 칸 모두 입력",
  IF($J230="지정 장비",K230,INDEX($BR:$BR,MATCH(K230,$BS:$BS,0)))),
IF($L230="삭제","삭제",
IF($L230="지정 장비",VLOOKUP($E230,$BL:$BM,MATCH($BM$1,$BL$1:$BM$1,0),1),
IF(OR($L230="캐릭터 상자 일반등급",$L230="캐릭터 상자 영웅등급"),"삭제",
IF(OR($L230="지정 캐릭터",$L230="지정 캐릭터 PP",$L230="지정 캐릭터 LBP1",$L230="지정 캐릭터 LBP2",$L230="지정 캐릭터 LBP3"),
  IF(AND(OR($B230=7,$B230=8),$L230=OFFSET($L230,-1,0)),OFFSET(M230,-1,0),VLOOKUP($E230,$BQ:$BR,MATCH($BR$1,$BQ$1:$BR$1,0),1)),
IF(OR($L230="안 지정 캐릭터 영웅등급",$L230="안 지정 캐릭터 PP 일반등급",$L230="안 지정 캐릭터 PP 영웅등급"),
  IF(AND(OR($B230=7,$B230=8),$L230=OFFSET($L230,-1,0)),OFFSET(M230,-1,0),INT($E230*100000)),
"그외없음"))))))</f>
        <v>삭제</v>
      </c>
      <c r="N230" t="str">
        <f ca="1">IF($L230="삭제","삭제",
IF(OR($L230="지정 장비",$L230="캐릭터 상자 일반등급",$L230="캐릭터 상자 영웅등급",$L230="지정 캐릭터",$L230="지정 캐릭터 LBP1",$L230="지정 캐릭터 LBP2",$L230="지정 캐릭터 LBP3",$L230="안 지정 캐릭터 영웅등급"),1,
IF($L230="지정 캐릭터 PP",
  IF(AND(OR($B230=7,$B230=8),$L230=OFFSET($L230,-1,0)),OFFSET(N230,-1,0),
    VLOOKUP($L230,$AM:$AY,MATCH($AU$1,$AM$1:$AY$1,0),0)+INT($E230*(VLOOKUP($L230,$AM:$AY,MATCH($AV$1,$AM$1:$AY$1,0),0)-VLOOKUP($L230,$AM:$AY,MATCH($AU$1,$AM$1:$AY$1,0),0)))),
IF(OR($L230="안 지정 캐릭터 PP 일반등급",$L230="안 지정 캐릭터 PP 영웅등급"),
  IF(AND(OR($B230=7,$B230=8),$L230=OFFSET($L230,-1,0)),OFFSET(N230,-1,0),
    VLOOKUP($L230,$AM:$AY,MATCH($AU$1,$AM$1:$AY$1,0),0)+INT($E230*(VLOOKUP($L230,$AM:$AY,MATCH($AV$1,$AM$1:$AY$1,0),0)-VLOOKUP($L230,$AM:$AY,MATCH($AU$1,$AM$1:$AY$1,0),0)))),
"그외없음"))))</f>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
IF($L230="안 지정 캐릭터 영웅등급",
  IF(AND(OR($B230=7,$B230=8),$L230=OFFSET($L230,-1,0)),OFFSET(P230,-1,0),
    VLOOKUP($L230,$AM:$AZ,MATCH($AY$1,$AM$1:$AZ$1,0),0)+INT($H230*(VLOOKUP($L230,$AM:$AZ,MATCH($AZ$1,$AM$1:$AZ$1,0),0)-VLOOKUP($L230,$AM:$AZ,MATCH($AY$1,$AM$1:$AZ$1,0),0)))),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
    ROUNDDOWN(VLOOKUP($M230,[1]EquipTable!$1:$1048576,MATCH("표준 GO pr Min",[1]EquipTable!$1:$1,0),0)+INT($I230*(VLOOKUP($M230,[1]EquipTable!$1:$1048576,MATCH("표준 GO pr Max",[1]EquipTable!$1:$1,0),0)-VLOOKUP($M230,[1]EquipTable!$1:$1048576,MATCH("표준 GO pr Min",[1]EquipTable!$1:$1,0),0))),-2)),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
IF($L230="안 지정 캐릭터 영웅등급",
  IF(AND(OR($B230=7,$B230=8),$L230=OFFSET($L230,-1,0)),OFFSET(Q230,-1,0),
    VLOOKUP($L230,$AM:$AZ,MATCH($AW$1,$AM$1:$AZ$1,0),0)+INT($I230*(VLOOKUP($L230,$AM:$AZ,MATCH($AX$1,$AM$1:$AZ$1,0),0)-VLOOKUP($L230,$AM:$AZ,MATCH($AW$1,$AM$1:$AZ$1,0),0)))),
IF($L230="지정 캐릭터 PP",
  IF(AND(OR($B230=7,$B230=8),$L230=OFFSET($L230,-1,0)),OFFSET(Q230,-1,0),
    INT($N230*(VLOOKUP($L230,$AM:$AZ,MATCH($AX$1,$AM$1:$AZ$1,0),0)+$I230*(VLOOKUP($L230,$AM:$AZ,MATCH($AY$1,$AM$1:$AZ$1,0),0)-VLOOKUP($L230,$AM:$AZ,MATCH($AX$1,$AM$1:$AZ$1,0),0))))),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28"/>
        <v>0</v>
      </c>
      <c r="Z230" t="str">
        <f ca="1">IF(ISBLANK(AA230),"",
VLOOKUP(AA230,OFFSET(INDIRECT("$A:$B"),0,MATCH(AA$1&amp;"_Verify",INDIRECT("$1:$1"),0)-1),2,0)
)</f>
        <v/>
      </c>
      <c r="AG230" t="str">
        <f>IF(ISBLANK($AA230),"",
IF(AND($B230&gt;=VLOOKUP($AA230,$AM:$AP,3,0),$B230&lt;=VLOOKUP($AA230,$AM:$AP,4,0)),"","슬롯타입이상"))</f>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v>
      </c>
      <c r="AK230" t="str">
        <f ca="1">IF(AI230&lt;&gt;1,"",
"{"""&amp;A$1&amp;""":"&amp;A230
&amp;","""&amp;B$1&amp;""":"&amp;B230
&amp;IF(LEN(Z230)=0,"",","""&amp;Z$1&amp;""":"""&amp;Z230&amp;"""")
&amp;IF(LEN(AB230)=0,"",","""&amp;AB$1&amp;""":"""&amp;AB230&amp;"""")
&amp;IF(LEN(AC230)=0,"",","""&amp;AC$1&amp;""":"&amp;AC230)
&amp;IF(LEN(AD230)=0,"",","""&amp;AD$1&amp;""":"""&amp;AD230&amp;"""")
&amp;IF(LEN(AE230)=0,"",","""&amp;AE$1&amp;""":"&amp;AE230)
&amp;IF(LEN(AF230)=0,"",","""&amp;AF$1&amp;""":"&amp;AF230)&amp;"}")</f>
        <v>{"dy":12,"sl":7}</v>
      </c>
    </row>
    <row r="231" spans="1:37">
      <c r="A231">
        <v>13</v>
      </c>
      <c r="B231">
        <v>7</v>
      </c>
      <c r="C231">
        <f t="shared" si="25"/>
        <v>1</v>
      </c>
      <c r="D231">
        <f t="shared" ca="1" si="26"/>
        <v>0.48642841442062446</v>
      </c>
      <c r="E231">
        <f t="shared" ca="1" si="26"/>
        <v>0.638874913880074</v>
      </c>
      <c r="F231">
        <f t="shared" ca="1" si="26"/>
        <v>0.95208647114361511</v>
      </c>
      <c r="G231">
        <f t="shared" ca="1" si="30"/>
        <v>0.4649441610720636</v>
      </c>
      <c r="H231">
        <f t="shared" ca="1" si="30"/>
        <v>0.21117096803964464</v>
      </c>
      <c r="I231">
        <f t="shared" ca="1" si="30"/>
        <v>0.57034253832053072</v>
      </c>
      <c r="L231" t="str">
        <f ca="1">IF(LEN(J231)&lt;&gt;0,J231,VLOOKUP(D231+$B231,$BG:$BH,MATCH($BH$1,$BG$1:$BH$1,0),1))</f>
        <v>삭제</v>
      </c>
      <c r="M231" t="str">
        <f ca="1">IF(LEN(K231)&lt;&gt;0,
  IF(LEN($J231)=0,"두 칸 모두 입력",
  IF($J231="지정 장비",K231,INDEX($BR:$BR,MATCH(K231,$BS:$BS,0)))),
IF($L231="삭제","삭제",
IF($L231="지정 장비",VLOOKUP($E231,$BL:$BM,MATCH($BM$1,$BL$1:$BM$1,0),1),
IF(OR($L231="캐릭터 상자 일반등급",$L231="캐릭터 상자 영웅등급"),"삭제",
IF(OR($L231="지정 캐릭터",$L231="지정 캐릭터 PP",$L231="지정 캐릭터 LBP1",$L231="지정 캐릭터 LBP2",$L231="지정 캐릭터 LBP3"),
  IF(AND(OR($B231=7,$B231=8),$L231=OFFSET($L231,-1,0)),OFFSET(M231,-1,0),VLOOKUP($E231,$BQ:$BR,MATCH($BR$1,$BQ$1:$BR$1,0),1)),
IF(OR($L231="안 지정 캐릭터 영웅등급",$L231="안 지정 캐릭터 PP 일반등급",$L231="안 지정 캐릭터 PP 영웅등급"),
  IF(AND(OR($B231=7,$B231=8),$L231=OFFSET($L231,-1,0)),OFFSET(M231,-1,0),INT($E231*100000)),
"그외없음"))))))</f>
        <v>삭제</v>
      </c>
      <c r="N231" t="str">
        <f ca="1">IF($L231="삭제","삭제",
IF(OR($L231="지정 장비",$L231="캐릭터 상자 일반등급",$L231="캐릭터 상자 영웅등급",$L231="지정 캐릭터",$L231="지정 캐릭터 LBP1",$L231="지정 캐릭터 LBP2",$L231="지정 캐릭터 LBP3",$L231="안 지정 캐릭터 영웅등급"),1,
IF($L231="지정 캐릭터 PP",
  IF(AND(OR($B231=7,$B231=8),$L231=OFFSET($L231,-1,0)),OFFSET(N231,-1,0),
    VLOOKUP($L231,$AM:$AY,MATCH($AU$1,$AM$1:$AY$1,0),0)+INT($E231*(VLOOKUP($L231,$AM:$AY,MATCH($AV$1,$AM$1:$AY$1,0),0)-VLOOKUP($L231,$AM:$AY,MATCH($AU$1,$AM$1:$AY$1,0),0)))),
IF(OR($L231="안 지정 캐릭터 PP 일반등급",$L231="안 지정 캐릭터 PP 영웅등급"),
  IF(AND(OR($B231=7,$B231=8),$L231=OFFSET($L231,-1,0)),OFFSET(N231,-1,0),
    VLOOKUP($L231,$AM:$AY,MATCH($AU$1,$AM$1:$AY$1,0),0)+INT($E231*(VLOOKUP($L231,$AM:$AY,MATCH($AV$1,$AM$1:$AY$1,0),0)-VLOOKUP($L231,$AM:$AY,MATCH($AU$1,$AM$1:$AY$1,0),0)))),
"그외없음"))))</f>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
IF($L231="안 지정 캐릭터 영웅등급",
  IF(AND(OR($B231=7,$B231=8),$L231=OFFSET($L231,-1,0)),OFFSET(P231,-1,0),
    VLOOKUP($L231,$AM:$AZ,MATCH($AY$1,$AM$1:$AZ$1,0),0)+INT($H231*(VLOOKUP($L231,$AM:$AZ,MATCH($AZ$1,$AM$1:$AZ$1,0),0)-VLOOKUP($L231,$AM:$AZ,MATCH($AY$1,$AM$1:$AZ$1,0),0)))),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
    ROUNDDOWN(VLOOKUP($M231,[1]EquipTable!$1:$1048576,MATCH("표준 GO pr Min",[1]EquipTable!$1:$1,0),0)+INT($I231*(VLOOKUP($M231,[1]EquipTable!$1:$1048576,MATCH("표준 GO pr Max",[1]EquipTable!$1:$1,0),0)-VLOOKUP($M231,[1]EquipTable!$1:$1048576,MATCH("표준 GO pr Min",[1]EquipTable!$1:$1,0),0))),-2)),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
IF($L231="안 지정 캐릭터 영웅등급",
  IF(AND(OR($B231=7,$B231=8),$L231=OFFSET($L231,-1,0)),OFFSET(Q231,-1,0),
    VLOOKUP($L231,$AM:$AZ,MATCH($AW$1,$AM$1:$AZ$1,0),0)+INT($I231*(VLOOKUP($L231,$AM:$AZ,MATCH($AX$1,$AM$1:$AZ$1,0),0)-VLOOKUP($L231,$AM:$AZ,MATCH($AW$1,$AM$1:$AZ$1,0),0)))),
IF($L231="지정 캐릭터 PP",
  IF(AND(OR($B231=7,$B231=8),$L231=OFFSET($L231,-1,0)),OFFSET(Q231,-1,0),
    INT($N231*(VLOOKUP($L231,$AM:$AZ,MATCH($AX$1,$AM$1:$AZ$1,0),0)+$I231*(VLOOKUP($L231,$AM:$AZ,MATCH($AY$1,$AM$1:$AZ$1,0),0)-VLOOKUP($L231,$AM:$AZ,MATCH($AX$1,$AM$1:$AZ$1,0),0))))),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28"/>
        <v>0</v>
      </c>
      <c r="Z231" t="str">
        <f ca="1">IF(ISBLANK(AA231),"",
VLOOKUP(AA231,OFFSET(INDIRECT("$A:$B"),0,MATCH(AA$1&amp;"_Verify",INDIRECT("$1:$1"),0)-1),2,0)
)</f>
        <v/>
      </c>
      <c r="AG231" t="str">
        <f>IF(ISBLANK($AA231),"",
IF(AND($B231&gt;=VLOOKUP($AA231,$AM:$AP,3,0),$B231&lt;=VLOOKUP($AA231,$AM:$AP,4,0)),"","슬롯타입이상"))</f>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v>
      </c>
      <c r="AK231" t="str">
        <f ca="1">IF(AI231&lt;&gt;1,"",
"{"""&amp;A$1&amp;""":"&amp;A231
&amp;","""&amp;B$1&amp;""":"&amp;B231
&amp;IF(LEN(Z231)=0,"",","""&amp;Z$1&amp;""":"""&amp;Z231&amp;"""")
&amp;IF(LEN(AB231)=0,"",","""&amp;AB$1&amp;""":"""&amp;AB231&amp;"""")
&amp;IF(LEN(AC231)=0,"",","""&amp;AC$1&amp;""":"&amp;AC231)
&amp;IF(LEN(AD231)=0,"",","""&amp;AD$1&amp;""":"""&amp;AD231&amp;"""")
&amp;IF(LEN(AE231)=0,"",","""&amp;AE$1&amp;""":"&amp;AE231)
&amp;IF(LEN(AF231)=0,"",","""&amp;AF$1&amp;""":"&amp;AF231)&amp;"}")</f>
        <v>{"dy":13,"sl":7}</v>
      </c>
    </row>
    <row r="232" spans="1:37">
      <c r="A232">
        <v>14</v>
      </c>
      <c r="B232">
        <v>7</v>
      </c>
      <c r="C232">
        <f t="shared" si="25"/>
        <v>1</v>
      </c>
      <c r="D232">
        <f t="shared" ca="1" si="26"/>
        <v>0.86860563945451652</v>
      </c>
      <c r="E232">
        <f t="shared" ca="1" si="26"/>
        <v>0.31808726013147703</v>
      </c>
      <c r="F232">
        <f t="shared" ca="1" si="26"/>
        <v>0.77660958318283413</v>
      </c>
      <c r="G232">
        <f t="shared" ca="1" si="30"/>
        <v>0.45346461039616981</v>
      </c>
      <c r="H232">
        <f t="shared" ca="1" si="30"/>
        <v>0.88823690363532248</v>
      </c>
      <c r="I232">
        <f t="shared" ca="1" si="30"/>
        <v>0.90987456536371358</v>
      </c>
      <c r="L232" t="str">
        <f ca="1">IF(LEN(J232)&lt;&gt;0,J232,VLOOKUP(D232+$B232,$BG:$BH,MATCH($BH$1,$BG$1:$BH$1,0),1))</f>
        <v>삭제</v>
      </c>
      <c r="M232" t="str">
        <f ca="1">IF(LEN(K232)&lt;&gt;0,
  IF(LEN($J232)=0,"두 칸 모두 입력",
  IF($J232="지정 장비",K232,INDEX($BR:$BR,MATCH(K232,$BS:$BS,0)))),
IF($L232="삭제","삭제",
IF($L232="지정 장비",VLOOKUP($E232,$BL:$BM,MATCH($BM$1,$BL$1:$BM$1,0),1),
IF(OR($L232="캐릭터 상자 일반등급",$L232="캐릭터 상자 영웅등급"),"삭제",
IF(OR($L232="지정 캐릭터",$L232="지정 캐릭터 PP",$L232="지정 캐릭터 LBP1",$L232="지정 캐릭터 LBP2",$L232="지정 캐릭터 LBP3"),
  IF(AND(OR($B232=7,$B232=8),$L232=OFFSET($L232,-1,0)),OFFSET(M232,-1,0),VLOOKUP($E232,$BQ:$BR,MATCH($BR$1,$BQ$1:$BR$1,0),1)),
IF(OR($L232="안 지정 캐릭터 영웅등급",$L232="안 지정 캐릭터 PP 일반등급",$L232="안 지정 캐릭터 PP 영웅등급"),
  IF(AND(OR($B232=7,$B232=8),$L232=OFFSET($L232,-1,0)),OFFSET(M232,-1,0),INT($E232*100000)),
"그외없음"))))))</f>
        <v>삭제</v>
      </c>
      <c r="N232" t="str">
        <f ca="1">IF($L232="삭제","삭제",
IF(OR($L232="지정 장비",$L232="캐릭터 상자 일반등급",$L232="캐릭터 상자 영웅등급",$L232="지정 캐릭터",$L232="지정 캐릭터 LBP1",$L232="지정 캐릭터 LBP2",$L232="지정 캐릭터 LBP3",$L232="안 지정 캐릭터 영웅등급"),1,
IF($L232="지정 캐릭터 PP",
  IF(AND(OR($B232=7,$B232=8),$L232=OFFSET($L232,-1,0)),OFFSET(N232,-1,0),
    VLOOKUP($L232,$AM:$AY,MATCH($AU$1,$AM$1:$AY$1,0),0)+INT($E232*(VLOOKUP($L232,$AM:$AY,MATCH($AV$1,$AM$1:$AY$1,0),0)-VLOOKUP($L232,$AM:$AY,MATCH($AU$1,$AM$1:$AY$1,0),0)))),
IF(OR($L232="안 지정 캐릭터 PP 일반등급",$L232="안 지정 캐릭터 PP 영웅등급"),
  IF(AND(OR($B232=7,$B232=8),$L232=OFFSET($L232,-1,0)),OFFSET(N232,-1,0),
    VLOOKUP($L232,$AM:$AY,MATCH($AU$1,$AM$1:$AY$1,0),0)+INT($E232*(VLOOKUP($L232,$AM:$AY,MATCH($AV$1,$AM$1:$AY$1,0),0)-VLOOKUP($L232,$AM:$AY,MATCH($AU$1,$AM$1:$AY$1,0),0)))),
"그외없음"))))</f>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
IF($L232="안 지정 캐릭터 영웅등급",
  IF(AND(OR($B232=7,$B232=8),$L232=OFFSET($L232,-1,0)),OFFSET(P232,-1,0),
    VLOOKUP($L232,$AM:$AZ,MATCH($AY$1,$AM$1:$AZ$1,0),0)+INT($H232*(VLOOKUP($L232,$AM:$AZ,MATCH($AZ$1,$AM$1:$AZ$1,0),0)-VLOOKUP($L232,$AM:$AZ,MATCH($AY$1,$AM$1:$AZ$1,0),0)))),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
    ROUNDDOWN(VLOOKUP($M232,[1]EquipTable!$1:$1048576,MATCH("표준 GO pr Min",[1]EquipTable!$1:$1,0),0)+INT($I232*(VLOOKUP($M232,[1]EquipTable!$1:$1048576,MATCH("표준 GO pr Max",[1]EquipTable!$1:$1,0),0)-VLOOKUP($M232,[1]EquipTable!$1:$1048576,MATCH("표준 GO pr Min",[1]EquipTable!$1:$1,0),0))),-2)),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
IF($L232="안 지정 캐릭터 영웅등급",
  IF(AND(OR($B232=7,$B232=8),$L232=OFFSET($L232,-1,0)),OFFSET(Q232,-1,0),
    VLOOKUP($L232,$AM:$AZ,MATCH($AW$1,$AM$1:$AZ$1,0),0)+INT($I232*(VLOOKUP($L232,$AM:$AZ,MATCH($AX$1,$AM$1:$AZ$1,0),0)-VLOOKUP($L232,$AM:$AZ,MATCH($AW$1,$AM$1:$AZ$1,0),0)))),
IF($L232="지정 캐릭터 PP",
  IF(AND(OR($B232=7,$B232=8),$L232=OFFSET($L232,-1,0)),OFFSET(Q232,-1,0),
    INT($N232*(VLOOKUP($L232,$AM:$AZ,MATCH($AX$1,$AM$1:$AZ$1,0),0)+$I232*(VLOOKUP($L232,$AM:$AZ,MATCH($AY$1,$AM$1:$AZ$1,0),0)-VLOOKUP($L232,$AM:$AZ,MATCH($AX$1,$AM$1:$AZ$1,0),0))))),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28"/>
        <v>0</v>
      </c>
      <c r="Z232" t="str">
        <f ca="1">IF(ISBLANK(AA232),"",
VLOOKUP(AA232,OFFSET(INDIRECT("$A:$B"),0,MATCH(AA$1&amp;"_Verify",INDIRECT("$1:$1"),0)-1),2,0)
)</f>
        <v/>
      </c>
      <c r="AG232" t="str">
        <f>IF(ISBLANK($AA232),"",
IF(AND($B232&gt;=VLOOKUP($AA232,$AM:$AP,3,0),$B232&lt;=VLOOKUP($AA232,$AM:$AP,4,0)),"","슬롯타입이상"))</f>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v>
      </c>
      <c r="AK232" t="str">
        <f ca="1">IF(AI232&lt;&gt;1,"",
"{"""&amp;A$1&amp;""":"&amp;A232
&amp;","""&amp;B$1&amp;""":"&amp;B232
&amp;IF(LEN(Z232)=0,"",","""&amp;Z$1&amp;""":"""&amp;Z232&amp;"""")
&amp;IF(LEN(AB232)=0,"",","""&amp;AB$1&amp;""":"""&amp;AB232&amp;"""")
&amp;IF(LEN(AC232)=0,"",","""&amp;AC$1&amp;""":"&amp;AC232)
&amp;IF(LEN(AD232)=0,"",","""&amp;AD$1&amp;""":"""&amp;AD232&amp;"""")
&amp;IF(LEN(AE232)=0,"",","""&amp;AE$1&amp;""":"&amp;AE232)
&amp;IF(LEN(AF232)=0,"",","""&amp;AF$1&amp;""":"&amp;AF232)&amp;"}")</f>
        <v>{"dy":14,"sl":7}</v>
      </c>
    </row>
    <row r="233" spans="1:37">
      <c r="A233">
        <v>15</v>
      </c>
      <c r="B233">
        <v>7</v>
      </c>
      <c r="C233">
        <f t="shared" si="25"/>
        <v>1</v>
      </c>
      <c r="D233">
        <f t="shared" ca="1" si="26"/>
        <v>6.2210713827292485E-2</v>
      </c>
      <c r="E233">
        <f t="shared" ca="1" si="26"/>
        <v>0.14659255738952937</v>
      </c>
      <c r="F233">
        <f t="shared" ca="1" si="26"/>
        <v>0.88040383488162333</v>
      </c>
      <c r="G233">
        <f t="shared" ca="1" si="30"/>
        <v>0.61819663683851234</v>
      </c>
      <c r="H233">
        <f t="shared" ca="1" si="30"/>
        <v>0.20318632829680638</v>
      </c>
      <c r="I233">
        <f t="shared" ca="1" si="30"/>
        <v>0.14189915300335532</v>
      </c>
      <c r="L233" t="str">
        <f ca="1">IF(LEN(J233)&lt;&gt;0,J233,VLOOKUP(D233+$B233,$BG:$BH,MATCH($BH$1,$BG$1:$BH$1,0),1))</f>
        <v>삭제</v>
      </c>
      <c r="M233" t="str">
        <f ca="1">IF(LEN(K233)&lt;&gt;0,
  IF(LEN($J233)=0,"두 칸 모두 입력",
  IF($J233="지정 장비",K233,INDEX($BR:$BR,MATCH(K233,$BS:$BS,0)))),
IF($L233="삭제","삭제",
IF($L233="지정 장비",VLOOKUP($E233,$BL:$BM,MATCH($BM$1,$BL$1:$BM$1,0),1),
IF(OR($L233="캐릭터 상자 일반등급",$L233="캐릭터 상자 영웅등급"),"삭제",
IF(OR($L233="지정 캐릭터",$L233="지정 캐릭터 PP",$L233="지정 캐릭터 LBP1",$L233="지정 캐릭터 LBP2",$L233="지정 캐릭터 LBP3"),
  IF(AND(OR($B233=7,$B233=8),$L233=OFFSET($L233,-1,0)),OFFSET(M233,-1,0),VLOOKUP($E233,$BQ:$BR,MATCH($BR$1,$BQ$1:$BR$1,0),1)),
IF(OR($L233="안 지정 캐릭터 영웅등급",$L233="안 지정 캐릭터 PP 일반등급",$L233="안 지정 캐릭터 PP 영웅등급"),
  IF(AND(OR($B233=7,$B233=8),$L233=OFFSET($L233,-1,0)),OFFSET(M233,-1,0),INT($E233*100000)),
"그외없음"))))))</f>
        <v>삭제</v>
      </c>
      <c r="N233" t="str">
        <f ca="1">IF($L233="삭제","삭제",
IF(OR($L233="지정 장비",$L233="캐릭터 상자 일반등급",$L233="캐릭터 상자 영웅등급",$L233="지정 캐릭터",$L233="지정 캐릭터 LBP1",$L233="지정 캐릭터 LBP2",$L233="지정 캐릭터 LBP3",$L233="안 지정 캐릭터 영웅등급"),1,
IF($L233="지정 캐릭터 PP",
  IF(AND(OR($B233=7,$B233=8),$L233=OFFSET($L233,-1,0)),OFFSET(N233,-1,0),
    VLOOKUP($L233,$AM:$AY,MATCH($AU$1,$AM$1:$AY$1,0),0)+INT($E233*(VLOOKUP($L233,$AM:$AY,MATCH($AV$1,$AM$1:$AY$1,0),0)-VLOOKUP($L233,$AM:$AY,MATCH($AU$1,$AM$1:$AY$1,0),0)))),
IF(OR($L233="안 지정 캐릭터 PP 일반등급",$L233="안 지정 캐릭터 PP 영웅등급"),
  IF(AND(OR($B233=7,$B233=8),$L233=OFFSET($L233,-1,0)),OFFSET(N233,-1,0),
    VLOOKUP($L233,$AM:$AY,MATCH($AU$1,$AM$1:$AY$1,0),0)+INT($E233*(VLOOKUP($L233,$AM:$AY,MATCH($AV$1,$AM$1:$AY$1,0),0)-VLOOKUP($L233,$AM:$AY,MATCH($AU$1,$AM$1:$AY$1,0),0)))),
"그외없음"))))</f>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
IF($L233="안 지정 캐릭터 영웅등급",
  IF(AND(OR($B233=7,$B233=8),$L233=OFFSET($L233,-1,0)),OFFSET(P233,-1,0),
    VLOOKUP($L233,$AM:$AZ,MATCH($AY$1,$AM$1:$AZ$1,0),0)+INT($H233*(VLOOKUP($L233,$AM:$AZ,MATCH($AZ$1,$AM$1:$AZ$1,0),0)-VLOOKUP($L233,$AM:$AZ,MATCH($AY$1,$AM$1:$AZ$1,0),0)))),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
    ROUNDDOWN(VLOOKUP($M233,[1]EquipTable!$1:$1048576,MATCH("표준 GO pr Min",[1]EquipTable!$1:$1,0),0)+INT($I233*(VLOOKUP($M233,[1]EquipTable!$1:$1048576,MATCH("표준 GO pr Max",[1]EquipTable!$1:$1,0),0)-VLOOKUP($M233,[1]EquipTable!$1:$1048576,MATCH("표준 GO pr Min",[1]EquipTable!$1:$1,0),0))),-2)),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
IF($L233="안 지정 캐릭터 영웅등급",
  IF(AND(OR($B233=7,$B233=8),$L233=OFFSET($L233,-1,0)),OFFSET(Q233,-1,0),
    VLOOKUP($L233,$AM:$AZ,MATCH($AW$1,$AM$1:$AZ$1,0),0)+INT($I233*(VLOOKUP($L233,$AM:$AZ,MATCH($AX$1,$AM$1:$AZ$1,0),0)-VLOOKUP($L233,$AM:$AZ,MATCH($AW$1,$AM$1:$AZ$1,0),0)))),
IF($L233="지정 캐릭터 PP",
  IF(AND(OR($B233=7,$B233=8),$L233=OFFSET($L233,-1,0)),OFFSET(Q233,-1,0),
    INT($N233*(VLOOKUP($L233,$AM:$AZ,MATCH($AX$1,$AM$1:$AZ$1,0),0)+$I233*(VLOOKUP($L233,$AM:$AZ,MATCH($AY$1,$AM$1:$AZ$1,0),0)-VLOOKUP($L233,$AM:$AZ,MATCH($AX$1,$AM$1:$AZ$1,0),0))))),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28"/>
        <v>0</v>
      </c>
      <c r="Z233" t="str">
        <f ca="1">IF(ISBLANK(AA233),"",
VLOOKUP(AA233,OFFSET(INDIRECT("$A:$B"),0,MATCH(AA$1&amp;"_Verify",INDIRECT("$1:$1"),0)-1),2,0)
)</f>
        <v/>
      </c>
      <c r="AG233" t="str">
        <f>IF(ISBLANK($AA233),"",
IF(AND($B233&gt;=VLOOKUP($AA233,$AM:$AP,3,0),$B233&lt;=VLOOKUP($AA233,$AM:$AP,4,0)),"","슬롯타입이상"))</f>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v>
      </c>
      <c r="AK233" t="str">
        <f ca="1">IF(AI233&lt;&gt;1,"",
"{"""&amp;A$1&amp;""":"&amp;A233
&amp;","""&amp;B$1&amp;""":"&amp;B233
&amp;IF(LEN(Z233)=0,"",","""&amp;Z$1&amp;""":"""&amp;Z233&amp;"""")
&amp;IF(LEN(AB233)=0,"",","""&amp;AB$1&amp;""":"""&amp;AB233&amp;"""")
&amp;IF(LEN(AC233)=0,"",","""&amp;AC$1&amp;""":"&amp;AC233)
&amp;IF(LEN(AD233)=0,"",","""&amp;AD$1&amp;""":"""&amp;AD233&amp;"""")
&amp;IF(LEN(AE233)=0,"",","""&amp;AE$1&amp;""":"&amp;AE233)
&amp;IF(LEN(AF233)=0,"",","""&amp;AF$1&amp;""":"&amp;AF233)&amp;"}")</f>
        <v>{"dy":15,"sl":7}</v>
      </c>
    </row>
    <row r="234" spans="1:37">
      <c r="A234">
        <v>16</v>
      </c>
      <c r="B234">
        <v>7</v>
      </c>
      <c r="C234">
        <f t="shared" si="25"/>
        <v>1</v>
      </c>
      <c r="D234">
        <f t="shared" ca="1" si="26"/>
        <v>0.21887643911828791</v>
      </c>
      <c r="E234">
        <f t="shared" ca="1" si="26"/>
        <v>0.82427390987553317</v>
      </c>
      <c r="F234">
        <f t="shared" ca="1" si="26"/>
        <v>0.95370345093155706</v>
      </c>
      <c r="G234">
        <f t="shared" ca="1" si="30"/>
        <v>0.43316361618320132</v>
      </c>
      <c r="H234">
        <f t="shared" ca="1" si="30"/>
        <v>0.32002545135045679</v>
      </c>
      <c r="I234">
        <f t="shared" ca="1" si="30"/>
        <v>0.89959951976223562</v>
      </c>
      <c r="L234" t="str">
        <f ca="1">IF(LEN(J234)&lt;&gt;0,J234,VLOOKUP(D234+$B234,$BG:$BH,MATCH($BH$1,$BG$1:$BH$1,0),1))</f>
        <v>삭제</v>
      </c>
      <c r="M234" t="str">
        <f ca="1">IF(LEN(K234)&lt;&gt;0,
  IF(LEN($J234)=0,"두 칸 모두 입력",
  IF($J234="지정 장비",K234,INDEX($BR:$BR,MATCH(K234,$BS:$BS,0)))),
IF($L234="삭제","삭제",
IF($L234="지정 장비",VLOOKUP($E234,$BL:$BM,MATCH($BM$1,$BL$1:$BM$1,0),1),
IF(OR($L234="캐릭터 상자 일반등급",$L234="캐릭터 상자 영웅등급"),"삭제",
IF(OR($L234="지정 캐릭터",$L234="지정 캐릭터 PP",$L234="지정 캐릭터 LBP1",$L234="지정 캐릭터 LBP2",$L234="지정 캐릭터 LBP3"),
  IF(AND(OR($B234=7,$B234=8),$L234=OFFSET($L234,-1,0)),OFFSET(M234,-1,0),VLOOKUP($E234,$BQ:$BR,MATCH($BR$1,$BQ$1:$BR$1,0),1)),
IF(OR($L234="안 지정 캐릭터 영웅등급",$L234="안 지정 캐릭터 PP 일반등급",$L234="안 지정 캐릭터 PP 영웅등급"),
  IF(AND(OR($B234=7,$B234=8),$L234=OFFSET($L234,-1,0)),OFFSET(M234,-1,0),INT($E234*100000)),
"그외없음"))))))</f>
        <v>삭제</v>
      </c>
      <c r="N234" t="str">
        <f ca="1">IF($L234="삭제","삭제",
IF(OR($L234="지정 장비",$L234="캐릭터 상자 일반등급",$L234="캐릭터 상자 영웅등급",$L234="지정 캐릭터",$L234="지정 캐릭터 LBP1",$L234="지정 캐릭터 LBP2",$L234="지정 캐릭터 LBP3",$L234="안 지정 캐릭터 영웅등급"),1,
IF($L234="지정 캐릭터 PP",
  IF(AND(OR($B234=7,$B234=8),$L234=OFFSET($L234,-1,0)),OFFSET(N234,-1,0),
    VLOOKUP($L234,$AM:$AY,MATCH($AU$1,$AM$1:$AY$1,0),0)+INT($E234*(VLOOKUP($L234,$AM:$AY,MATCH($AV$1,$AM$1:$AY$1,0),0)-VLOOKUP($L234,$AM:$AY,MATCH($AU$1,$AM$1:$AY$1,0),0)))),
IF(OR($L234="안 지정 캐릭터 PP 일반등급",$L234="안 지정 캐릭터 PP 영웅등급"),
  IF(AND(OR($B234=7,$B234=8),$L234=OFFSET($L234,-1,0)),OFFSET(N234,-1,0),
    VLOOKUP($L234,$AM:$AY,MATCH($AU$1,$AM$1:$AY$1,0),0)+INT($E234*(VLOOKUP($L234,$AM:$AY,MATCH($AV$1,$AM$1:$AY$1,0),0)-VLOOKUP($L234,$AM:$AY,MATCH($AU$1,$AM$1:$AY$1,0),0)))),
"그외없음"))))</f>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
IF($L234="안 지정 캐릭터 영웅등급",
  IF(AND(OR($B234=7,$B234=8),$L234=OFFSET($L234,-1,0)),OFFSET(P234,-1,0),
    VLOOKUP($L234,$AM:$AZ,MATCH($AY$1,$AM$1:$AZ$1,0),0)+INT($H234*(VLOOKUP($L234,$AM:$AZ,MATCH($AZ$1,$AM$1:$AZ$1,0),0)-VLOOKUP($L234,$AM:$AZ,MATCH($AY$1,$AM$1:$AZ$1,0),0)))),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
    ROUNDDOWN(VLOOKUP($M234,[1]EquipTable!$1:$1048576,MATCH("표준 GO pr Min",[1]EquipTable!$1:$1,0),0)+INT($I234*(VLOOKUP($M234,[1]EquipTable!$1:$1048576,MATCH("표준 GO pr Max",[1]EquipTable!$1:$1,0),0)-VLOOKUP($M234,[1]EquipTable!$1:$1048576,MATCH("표준 GO pr Min",[1]EquipTable!$1:$1,0),0))),-2)),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
IF($L234="안 지정 캐릭터 영웅등급",
  IF(AND(OR($B234=7,$B234=8),$L234=OFFSET($L234,-1,0)),OFFSET(Q234,-1,0),
    VLOOKUP($L234,$AM:$AZ,MATCH($AW$1,$AM$1:$AZ$1,0),0)+INT($I234*(VLOOKUP($L234,$AM:$AZ,MATCH($AX$1,$AM$1:$AZ$1,0),0)-VLOOKUP($L234,$AM:$AZ,MATCH($AW$1,$AM$1:$AZ$1,0),0)))),
IF($L234="지정 캐릭터 PP",
  IF(AND(OR($B234=7,$B234=8),$L234=OFFSET($L234,-1,0)),OFFSET(Q234,-1,0),
    INT($N234*(VLOOKUP($L234,$AM:$AZ,MATCH($AX$1,$AM$1:$AZ$1,0),0)+$I234*(VLOOKUP($L234,$AM:$AZ,MATCH($AY$1,$AM$1:$AZ$1,0),0)-VLOOKUP($L234,$AM:$AZ,MATCH($AX$1,$AM$1:$AZ$1,0),0))))),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28"/>
        <v>0</v>
      </c>
      <c r="Z234" t="str">
        <f ca="1">IF(ISBLANK(AA234),"",
VLOOKUP(AA234,OFFSET(INDIRECT("$A:$B"),0,MATCH(AA$1&amp;"_Verify",INDIRECT("$1:$1"),0)-1),2,0)
)</f>
        <v/>
      </c>
      <c r="AG234" t="str">
        <f>IF(ISBLANK($AA234),"",
IF(AND($B234&gt;=VLOOKUP($AA234,$AM:$AP,3,0),$B234&lt;=VLOOKUP($AA234,$AM:$AP,4,0)),"","슬롯타입이상"))</f>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v>
      </c>
      <c r="AK234" t="str">
        <f ca="1">IF(AI234&lt;&gt;1,"",
"{"""&amp;A$1&amp;""":"&amp;A234
&amp;","""&amp;B$1&amp;""":"&amp;B234
&amp;IF(LEN(Z234)=0,"",","""&amp;Z$1&amp;""":"""&amp;Z234&amp;"""")
&amp;IF(LEN(AB234)=0,"",","""&amp;AB$1&amp;""":"""&amp;AB234&amp;"""")
&amp;IF(LEN(AC234)=0,"",","""&amp;AC$1&amp;""":"&amp;AC234)
&amp;IF(LEN(AD234)=0,"",","""&amp;AD$1&amp;""":"""&amp;AD234&amp;"""")
&amp;IF(LEN(AE234)=0,"",","""&amp;AE$1&amp;""":"&amp;AE234)
&amp;IF(LEN(AF234)=0,"",","""&amp;AF$1&amp;""":"&amp;AF234)&amp;"}")</f>
        <v>{"dy":16,"sl":7}</v>
      </c>
    </row>
    <row r="235" spans="1:37">
      <c r="A235">
        <v>17</v>
      </c>
      <c r="B235">
        <v>7</v>
      </c>
      <c r="C235">
        <f t="shared" si="25"/>
        <v>1</v>
      </c>
      <c r="D235">
        <f t="shared" ca="1" si="26"/>
        <v>0.63747282278640194</v>
      </c>
      <c r="E235">
        <f t="shared" ca="1" si="26"/>
        <v>0.2287941161274053</v>
      </c>
      <c r="F235">
        <f t="shared" ca="1" si="26"/>
        <v>0.14993251003684038</v>
      </c>
      <c r="G235">
        <f t="shared" ca="1" si="30"/>
        <v>0.54005271311469494</v>
      </c>
      <c r="H235">
        <f t="shared" ca="1" si="30"/>
        <v>9.167961564059357E-2</v>
      </c>
      <c r="I235">
        <f t="shared" ca="1" si="30"/>
        <v>0.2700081854792592</v>
      </c>
      <c r="L235" t="str">
        <f ca="1">IF(LEN(J235)&lt;&gt;0,J235,VLOOKUP(D235+$B235,$BG:$BH,MATCH($BH$1,$BG$1:$BH$1,0),1))</f>
        <v>삭제</v>
      </c>
      <c r="M235" t="str">
        <f ca="1">IF(LEN(K235)&lt;&gt;0,
  IF(LEN($J235)=0,"두 칸 모두 입력",
  IF($J235="지정 장비",K235,INDEX($BR:$BR,MATCH(K235,$BS:$BS,0)))),
IF($L235="삭제","삭제",
IF($L235="지정 장비",VLOOKUP($E235,$BL:$BM,MATCH($BM$1,$BL$1:$BM$1,0),1),
IF(OR($L235="캐릭터 상자 일반등급",$L235="캐릭터 상자 영웅등급"),"삭제",
IF(OR($L235="지정 캐릭터",$L235="지정 캐릭터 PP",$L235="지정 캐릭터 LBP1",$L235="지정 캐릭터 LBP2",$L235="지정 캐릭터 LBP3"),
  IF(AND(OR($B235=7,$B235=8),$L235=OFFSET($L235,-1,0)),OFFSET(M235,-1,0),VLOOKUP($E235,$BQ:$BR,MATCH($BR$1,$BQ$1:$BR$1,0),1)),
IF(OR($L235="안 지정 캐릭터 영웅등급",$L235="안 지정 캐릭터 PP 일반등급",$L235="안 지정 캐릭터 PP 영웅등급"),
  IF(AND(OR($B235=7,$B235=8),$L235=OFFSET($L235,-1,0)),OFFSET(M235,-1,0),INT($E235*100000)),
"그외없음"))))))</f>
        <v>삭제</v>
      </c>
      <c r="N235" t="str">
        <f ca="1">IF($L235="삭제","삭제",
IF(OR($L235="지정 장비",$L235="캐릭터 상자 일반등급",$L235="캐릭터 상자 영웅등급",$L235="지정 캐릭터",$L235="지정 캐릭터 LBP1",$L235="지정 캐릭터 LBP2",$L235="지정 캐릭터 LBP3",$L235="안 지정 캐릭터 영웅등급"),1,
IF($L235="지정 캐릭터 PP",
  IF(AND(OR($B235=7,$B235=8),$L235=OFFSET($L235,-1,0)),OFFSET(N235,-1,0),
    VLOOKUP($L235,$AM:$AY,MATCH($AU$1,$AM$1:$AY$1,0),0)+INT($E235*(VLOOKUP($L235,$AM:$AY,MATCH($AV$1,$AM$1:$AY$1,0),0)-VLOOKUP($L235,$AM:$AY,MATCH($AU$1,$AM$1:$AY$1,0),0)))),
IF(OR($L235="안 지정 캐릭터 PP 일반등급",$L235="안 지정 캐릭터 PP 영웅등급"),
  IF(AND(OR($B235=7,$B235=8),$L235=OFFSET($L235,-1,0)),OFFSET(N235,-1,0),
    VLOOKUP($L235,$AM:$AY,MATCH($AU$1,$AM$1:$AY$1,0),0)+INT($E235*(VLOOKUP($L235,$AM:$AY,MATCH($AV$1,$AM$1:$AY$1,0),0)-VLOOKUP($L235,$AM:$AY,MATCH($AU$1,$AM$1:$AY$1,0),0)))),
"그외없음"))))</f>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
IF($L235="안 지정 캐릭터 영웅등급",
  IF(AND(OR($B235=7,$B235=8),$L235=OFFSET($L235,-1,0)),OFFSET(P235,-1,0),
    VLOOKUP($L235,$AM:$AZ,MATCH($AY$1,$AM$1:$AZ$1,0),0)+INT($H235*(VLOOKUP($L235,$AM:$AZ,MATCH($AZ$1,$AM$1:$AZ$1,0),0)-VLOOKUP($L235,$AM:$AZ,MATCH($AY$1,$AM$1:$AZ$1,0),0)))),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
    ROUNDDOWN(VLOOKUP($M235,[1]EquipTable!$1:$1048576,MATCH("표준 GO pr Min",[1]EquipTable!$1:$1,0),0)+INT($I235*(VLOOKUP($M235,[1]EquipTable!$1:$1048576,MATCH("표준 GO pr Max",[1]EquipTable!$1:$1,0),0)-VLOOKUP($M235,[1]EquipTable!$1:$1048576,MATCH("표준 GO pr Min",[1]EquipTable!$1:$1,0),0))),-2)),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
IF($L235="안 지정 캐릭터 영웅등급",
  IF(AND(OR($B235=7,$B235=8),$L235=OFFSET($L235,-1,0)),OFFSET(Q235,-1,0),
    VLOOKUP($L235,$AM:$AZ,MATCH($AW$1,$AM$1:$AZ$1,0),0)+INT($I235*(VLOOKUP($L235,$AM:$AZ,MATCH($AX$1,$AM$1:$AZ$1,0),0)-VLOOKUP($L235,$AM:$AZ,MATCH($AW$1,$AM$1:$AZ$1,0),0)))),
IF($L235="지정 캐릭터 PP",
  IF(AND(OR($B235=7,$B235=8),$L235=OFFSET($L235,-1,0)),OFFSET(Q235,-1,0),
    INT($N235*(VLOOKUP($L235,$AM:$AZ,MATCH($AX$1,$AM$1:$AZ$1,0),0)+$I235*(VLOOKUP($L235,$AM:$AZ,MATCH($AY$1,$AM$1:$AZ$1,0),0)-VLOOKUP($L235,$AM:$AZ,MATCH($AX$1,$AM$1:$AZ$1,0),0))))),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28"/>
        <v>0</v>
      </c>
      <c r="Z235" t="str">
        <f ca="1">IF(ISBLANK(AA235),"",
VLOOKUP(AA235,OFFSET(INDIRECT("$A:$B"),0,MATCH(AA$1&amp;"_Verify",INDIRECT("$1:$1"),0)-1),2,0)
)</f>
        <v/>
      </c>
      <c r="AG235" t="str">
        <f>IF(ISBLANK($AA235),"",
IF(AND($B235&gt;=VLOOKUP($AA235,$AM:$AP,3,0),$B235&lt;=VLOOKUP($AA235,$AM:$AP,4,0)),"","슬롯타입이상"))</f>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v>
      </c>
      <c r="AK235" t="str">
        <f ca="1">IF(AI235&lt;&gt;1,"",
"{"""&amp;A$1&amp;""":"&amp;A235
&amp;","""&amp;B$1&amp;""":"&amp;B235
&amp;IF(LEN(Z235)=0,"",","""&amp;Z$1&amp;""":"""&amp;Z235&amp;"""")
&amp;IF(LEN(AB235)=0,"",","""&amp;AB$1&amp;""":"""&amp;AB235&amp;"""")
&amp;IF(LEN(AC235)=0,"",","""&amp;AC$1&amp;""":"&amp;AC235)
&amp;IF(LEN(AD235)=0,"",","""&amp;AD$1&amp;""":"""&amp;AD235&amp;"""")
&amp;IF(LEN(AE235)=0,"",","""&amp;AE$1&amp;""":"&amp;AE235)
&amp;IF(LEN(AF235)=0,"",","""&amp;AF$1&amp;""":"&amp;AF235)&amp;"}")</f>
        <v>{"dy":17,"sl":7}</v>
      </c>
    </row>
    <row r="236" spans="1:37">
      <c r="A236">
        <v>18</v>
      </c>
      <c r="B236">
        <v>7</v>
      </c>
      <c r="C236">
        <f t="shared" si="25"/>
        <v>1</v>
      </c>
      <c r="D236">
        <f t="shared" ca="1" si="26"/>
        <v>0.40526561005835116</v>
      </c>
      <c r="E236">
        <f t="shared" ca="1" si="26"/>
        <v>0.88279108433661679</v>
      </c>
      <c r="F236">
        <f t="shared" ca="1" si="26"/>
        <v>9.2363084517917082E-2</v>
      </c>
      <c r="G236">
        <f t="shared" ca="1" si="30"/>
        <v>0.64487511807744613</v>
      </c>
      <c r="H236">
        <f t="shared" ca="1" si="30"/>
        <v>7.6054441398437977E-2</v>
      </c>
      <c r="I236">
        <f t="shared" ca="1" si="30"/>
        <v>0.52737670794582003</v>
      </c>
      <c r="L236" t="str">
        <f ca="1">IF(LEN(J236)&lt;&gt;0,J236,VLOOKUP(D236+$B236,$BG:$BH,MATCH($BH$1,$BG$1:$BH$1,0),1))</f>
        <v>삭제</v>
      </c>
      <c r="M236" t="str">
        <f ca="1">IF(LEN(K236)&lt;&gt;0,
  IF(LEN($J236)=0,"두 칸 모두 입력",
  IF($J236="지정 장비",K236,INDEX($BR:$BR,MATCH(K236,$BS:$BS,0)))),
IF($L236="삭제","삭제",
IF($L236="지정 장비",VLOOKUP($E236,$BL:$BM,MATCH($BM$1,$BL$1:$BM$1,0),1),
IF(OR($L236="캐릭터 상자 일반등급",$L236="캐릭터 상자 영웅등급"),"삭제",
IF(OR($L236="지정 캐릭터",$L236="지정 캐릭터 PP",$L236="지정 캐릭터 LBP1",$L236="지정 캐릭터 LBP2",$L236="지정 캐릭터 LBP3"),
  IF(AND(OR($B236=7,$B236=8),$L236=OFFSET($L236,-1,0)),OFFSET(M236,-1,0),VLOOKUP($E236,$BQ:$BR,MATCH($BR$1,$BQ$1:$BR$1,0),1)),
IF(OR($L236="안 지정 캐릭터 영웅등급",$L236="안 지정 캐릭터 PP 일반등급",$L236="안 지정 캐릭터 PP 영웅등급"),
  IF(AND(OR($B236=7,$B236=8),$L236=OFFSET($L236,-1,0)),OFFSET(M236,-1,0),INT($E236*100000)),
"그외없음"))))))</f>
        <v>삭제</v>
      </c>
      <c r="N236" t="str">
        <f ca="1">IF($L236="삭제","삭제",
IF(OR($L236="지정 장비",$L236="캐릭터 상자 일반등급",$L236="캐릭터 상자 영웅등급",$L236="지정 캐릭터",$L236="지정 캐릭터 LBP1",$L236="지정 캐릭터 LBP2",$L236="지정 캐릭터 LBP3",$L236="안 지정 캐릭터 영웅등급"),1,
IF($L236="지정 캐릭터 PP",
  IF(AND(OR($B236=7,$B236=8),$L236=OFFSET($L236,-1,0)),OFFSET(N236,-1,0),
    VLOOKUP($L236,$AM:$AY,MATCH($AU$1,$AM$1:$AY$1,0),0)+INT($E236*(VLOOKUP($L236,$AM:$AY,MATCH($AV$1,$AM$1:$AY$1,0),0)-VLOOKUP($L236,$AM:$AY,MATCH($AU$1,$AM$1:$AY$1,0),0)))),
IF(OR($L236="안 지정 캐릭터 PP 일반등급",$L236="안 지정 캐릭터 PP 영웅등급"),
  IF(AND(OR($B236=7,$B236=8),$L236=OFFSET($L236,-1,0)),OFFSET(N236,-1,0),
    VLOOKUP($L236,$AM:$AY,MATCH($AU$1,$AM$1:$AY$1,0),0)+INT($E236*(VLOOKUP($L236,$AM:$AY,MATCH($AV$1,$AM$1:$AY$1,0),0)-VLOOKUP($L236,$AM:$AY,MATCH($AU$1,$AM$1:$AY$1,0),0)))),
"그외없음"))))</f>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
IF($L236="안 지정 캐릭터 영웅등급",
  IF(AND(OR($B236=7,$B236=8),$L236=OFFSET($L236,-1,0)),OFFSET(P236,-1,0),
    VLOOKUP($L236,$AM:$AZ,MATCH($AY$1,$AM$1:$AZ$1,0),0)+INT($H236*(VLOOKUP($L236,$AM:$AZ,MATCH($AZ$1,$AM$1:$AZ$1,0),0)-VLOOKUP($L236,$AM:$AZ,MATCH($AY$1,$AM$1:$AZ$1,0),0)))),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
    ROUNDDOWN(VLOOKUP($M236,[1]EquipTable!$1:$1048576,MATCH("표준 GO pr Min",[1]EquipTable!$1:$1,0),0)+INT($I236*(VLOOKUP($M236,[1]EquipTable!$1:$1048576,MATCH("표준 GO pr Max",[1]EquipTable!$1:$1,0),0)-VLOOKUP($M236,[1]EquipTable!$1:$1048576,MATCH("표준 GO pr Min",[1]EquipTable!$1:$1,0),0))),-2)),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
IF($L236="안 지정 캐릭터 영웅등급",
  IF(AND(OR($B236=7,$B236=8),$L236=OFFSET($L236,-1,0)),OFFSET(Q236,-1,0),
    VLOOKUP($L236,$AM:$AZ,MATCH($AW$1,$AM$1:$AZ$1,0),0)+INT($I236*(VLOOKUP($L236,$AM:$AZ,MATCH($AX$1,$AM$1:$AZ$1,0),0)-VLOOKUP($L236,$AM:$AZ,MATCH($AW$1,$AM$1:$AZ$1,0),0)))),
IF($L236="지정 캐릭터 PP",
  IF(AND(OR($B236=7,$B236=8),$L236=OFFSET($L236,-1,0)),OFFSET(Q236,-1,0),
    INT($N236*(VLOOKUP($L236,$AM:$AZ,MATCH($AX$1,$AM$1:$AZ$1,0),0)+$I236*(VLOOKUP($L236,$AM:$AZ,MATCH($AY$1,$AM$1:$AZ$1,0),0)-VLOOKUP($L236,$AM:$AZ,MATCH($AX$1,$AM$1:$AZ$1,0),0))))),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28"/>
        <v>0</v>
      </c>
      <c r="Z236" t="str">
        <f ca="1">IF(ISBLANK(AA236),"",
VLOOKUP(AA236,OFFSET(INDIRECT("$A:$B"),0,MATCH(AA$1&amp;"_Verify",INDIRECT("$1:$1"),0)-1),2,0)
)</f>
        <v/>
      </c>
      <c r="AG236" t="str">
        <f>IF(ISBLANK($AA236),"",
IF(AND($B236&gt;=VLOOKUP($AA236,$AM:$AP,3,0),$B236&lt;=VLOOKUP($AA236,$AM:$AP,4,0)),"","슬롯타입이상"))</f>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v>
      </c>
      <c r="AK236" t="str">
        <f ca="1">IF(AI236&lt;&gt;1,"",
"{"""&amp;A$1&amp;""":"&amp;A236
&amp;","""&amp;B$1&amp;""":"&amp;B236
&amp;IF(LEN(Z236)=0,"",","""&amp;Z$1&amp;""":"""&amp;Z236&amp;"""")
&amp;IF(LEN(AB236)=0,"",","""&amp;AB$1&amp;""":"""&amp;AB236&amp;"""")
&amp;IF(LEN(AC236)=0,"",","""&amp;AC$1&amp;""":"&amp;AC236)
&amp;IF(LEN(AD236)=0,"",","""&amp;AD$1&amp;""":"""&amp;AD236&amp;"""")
&amp;IF(LEN(AE236)=0,"",","""&amp;AE$1&amp;""":"&amp;AE236)
&amp;IF(LEN(AF236)=0,"",","""&amp;AF$1&amp;""":"&amp;AF236)&amp;"}")</f>
        <v>{"dy":18,"sl":7}</v>
      </c>
    </row>
    <row r="237" spans="1:37">
      <c r="A237">
        <v>19</v>
      </c>
      <c r="B237">
        <v>7</v>
      </c>
      <c r="C237">
        <f t="shared" si="25"/>
        <v>1</v>
      </c>
      <c r="D237">
        <f t="shared" ca="1" si="26"/>
        <v>6.2400689922414654E-2</v>
      </c>
      <c r="E237">
        <f t="shared" ca="1" si="26"/>
        <v>0.63194814103247687</v>
      </c>
      <c r="F237">
        <f t="shared" ca="1" si="26"/>
        <v>0.12441175389033443</v>
      </c>
      <c r="G237">
        <f t="shared" ca="1" si="30"/>
        <v>0.83743859939861931</v>
      </c>
      <c r="H237">
        <f t="shared" ca="1" si="30"/>
        <v>3.5802296526710076E-2</v>
      </c>
      <c r="I237">
        <f t="shared" ca="1" si="30"/>
        <v>0.84914508499041652</v>
      </c>
      <c r="L237" t="str">
        <f ca="1">IF(LEN(J237)&lt;&gt;0,J237,VLOOKUP(D237+$B237,$BG:$BH,MATCH($BH$1,$BG$1:$BH$1,0),1))</f>
        <v>삭제</v>
      </c>
      <c r="M237" t="str">
        <f ca="1">IF(LEN(K237)&lt;&gt;0,
  IF(LEN($J237)=0,"두 칸 모두 입력",
  IF($J237="지정 장비",K237,INDEX($BR:$BR,MATCH(K237,$BS:$BS,0)))),
IF($L237="삭제","삭제",
IF($L237="지정 장비",VLOOKUP($E237,$BL:$BM,MATCH($BM$1,$BL$1:$BM$1,0),1),
IF(OR($L237="캐릭터 상자 일반등급",$L237="캐릭터 상자 영웅등급"),"삭제",
IF(OR($L237="지정 캐릭터",$L237="지정 캐릭터 PP",$L237="지정 캐릭터 LBP1",$L237="지정 캐릭터 LBP2",$L237="지정 캐릭터 LBP3"),
  IF(AND(OR($B237=7,$B237=8),$L237=OFFSET($L237,-1,0)),OFFSET(M237,-1,0),VLOOKUP($E237,$BQ:$BR,MATCH($BR$1,$BQ$1:$BR$1,0),1)),
IF(OR($L237="안 지정 캐릭터 영웅등급",$L237="안 지정 캐릭터 PP 일반등급",$L237="안 지정 캐릭터 PP 영웅등급"),
  IF(AND(OR($B237=7,$B237=8),$L237=OFFSET($L237,-1,0)),OFFSET(M237,-1,0),INT($E237*100000)),
"그외없음"))))))</f>
        <v>삭제</v>
      </c>
      <c r="N237" t="str">
        <f ca="1">IF($L237="삭제","삭제",
IF(OR($L237="지정 장비",$L237="캐릭터 상자 일반등급",$L237="캐릭터 상자 영웅등급",$L237="지정 캐릭터",$L237="지정 캐릭터 LBP1",$L237="지정 캐릭터 LBP2",$L237="지정 캐릭터 LBP3",$L237="안 지정 캐릭터 영웅등급"),1,
IF($L237="지정 캐릭터 PP",
  IF(AND(OR($B237=7,$B237=8),$L237=OFFSET($L237,-1,0)),OFFSET(N237,-1,0),
    VLOOKUP($L237,$AM:$AY,MATCH($AU$1,$AM$1:$AY$1,0),0)+INT($E237*(VLOOKUP($L237,$AM:$AY,MATCH($AV$1,$AM$1:$AY$1,0),0)-VLOOKUP($L237,$AM:$AY,MATCH($AU$1,$AM$1:$AY$1,0),0)))),
IF(OR($L237="안 지정 캐릭터 PP 일반등급",$L237="안 지정 캐릭터 PP 영웅등급"),
  IF(AND(OR($B237=7,$B237=8),$L237=OFFSET($L237,-1,0)),OFFSET(N237,-1,0),
    VLOOKUP($L237,$AM:$AY,MATCH($AU$1,$AM$1:$AY$1,0),0)+INT($E237*(VLOOKUP($L237,$AM:$AY,MATCH($AV$1,$AM$1:$AY$1,0),0)-VLOOKUP($L237,$AM:$AY,MATCH($AU$1,$AM$1:$AY$1,0),0)))),
"그외없음"))))</f>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
IF($L237="안 지정 캐릭터 영웅등급",
  IF(AND(OR($B237=7,$B237=8),$L237=OFFSET($L237,-1,0)),OFFSET(P237,-1,0),
    VLOOKUP($L237,$AM:$AZ,MATCH($AY$1,$AM$1:$AZ$1,0),0)+INT($H237*(VLOOKUP($L237,$AM:$AZ,MATCH($AZ$1,$AM$1:$AZ$1,0),0)-VLOOKUP($L237,$AM:$AZ,MATCH($AY$1,$AM$1:$AZ$1,0),0)))),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
    ROUNDDOWN(VLOOKUP($M237,[1]EquipTable!$1:$1048576,MATCH("표준 GO pr Min",[1]EquipTable!$1:$1,0),0)+INT($I237*(VLOOKUP($M237,[1]EquipTable!$1:$1048576,MATCH("표준 GO pr Max",[1]EquipTable!$1:$1,0),0)-VLOOKUP($M237,[1]EquipTable!$1:$1048576,MATCH("표준 GO pr Min",[1]EquipTable!$1:$1,0),0))),-2)),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
IF($L237="안 지정 캐릭터 영웅등급",
  IF(AND(OR($B237=7,$B237=8),$L237=OFFSET($L237,-1,0)),OFFSET(Q237,-1,0),
    VLOOKUP($L237,$AM:$AZ,MATCH($AW$1,$AM$1:$AZ$1,0),0)+INT($I237*(VLOOKUP($L237,$AM:$AZ,MATCH($AX$1,$AM$1:$AZ$1,0),0)-VLOOKUP($L237,$AM:$AZ,MATCH($AW$1,$AM$1:$AZ$1,0),0)))),
IF($L237="지정 캐릭터 PP",
  IF(AND(OR($B237=7,$B237=8),$L237=OFFSET($L237,-1,0)),OFFSET(Q237,-1,0),
    INT($N237*(VLOOKUP($L237,$AM:$AZ,MATCH($AX$1,$AM$1:$AZ$1,0),0)+$I237*(VLOOKUP($L237,$AM:$AZ,MATCH($AY$1,$AM$1:$AZ$1,0),0)-VLOOKUP($L237,$AM:$AZ,MATCH($AX$1,$AM$1:$AZ$1,0),0))))),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28"/>
        <v>0</v>
      </c>
      <c r="Z237" t="str">
        <f ca="1">IF(ISBLANK(AA237),"",
VLOOKUP(AA237,OFFSET(INDIRECT("$A:$B"),0,MATCH(AA$1&amp;"_Verify",INDIRECT("$1:$1"),0)-1),2,0)
)</f>
        <v/>
      </c>
      <c r="AG237" t="str">
        <f>IF(ISBLANK($AA237),"",
IF(AND($B237&gt;=VLOOKUP($AA237,$AM:$AP,3,0),$B237&lt;=VLOOKUP($AA237,$AM:$AP,4,0)),"","슬롯타입이상"))</f>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v>
      </c>
      <c r="AK237" t="str">
        <f ca="1">IF(AI237&lt;&gt;1,"",
"{"""&amp;A$1&amp;""":"&amp;A237
&amp;","""&amp;B$1&amp;""":"&amp;B237
&amp;IF(LEN(Z237)=0,"",","""&amp;Z$1&amp;""":"""&amp;Z237&amp;"""")
&amp;IF(LEN(AB237)=0,"",","""&amp;AB$1&amp;""":"""&amp;AB237&amp;"""")
&amp;IF(LEN(AC237)=0,"",","""&amp;AC$1&amp;""":"&amp;AC237)
&amp;IF(LEN(AD237)=0,"",","""&amp;AD$1&amp;""":"""&amp;AD237&amp;"""")
&amp;IF(LEN(AE237)=0,"",","""&amp;AE$1&amp;""":"&amp;AE237)
&amp;IF(LEN(AF237)=0,"",","""&amp;AF$1&amp;""":"&amp;AF237)&amp;"}")</f>
        <v>{"dy":19,"sl":7}</v>
      </c>
    </row>
    <row r="238" spans="1:37">
      <c r="A238">
        <v>20</v>
      </c>
      <c r="B238">
        <v>7</v>
      </c>
      <c r="C238">
        <f t="shared" si="25"/>
        <v>1</v>
      </c>
      <c r="D238">
        <f t="shared" ca="1" si="26"/>
        <v>0.59224237827374682</v>
      </c>
      <c r="E238">
        <f t="shared" ca="1" si="26"/>
        <v>0.78642455031926628</v>
      </c>
      <c r="F238">
        <f t="shared" ca="1" si="26"/>
        <v>0.67777733789824901</v>
      </c>
      <c r="G238">
        <f t="shared" ca="1" si="30"/>
        <v>2.1055551154778085E-2</v>
      </c>
      <c r="H238">
        <f t="shared" ca="1" si="30"/>
        <v>0.43816458401159275</v>
      </c>
      <c r="I238">
        <f t="shared" ca="1" si="30"/>
        <v>0.74176791746399928</v>
      </c>
      <c r="L238" t="str">
        <f ca="1">IF(LEN(J238)&lt;&gt;0,J238,VLOOKUP(D238+$B238,$BG:$BH,MATCH($BH$1,$BG$1:$BH$1,0),1))</f>
        <v>삭제</v>
      </c>
      <c r="M238" t="str">
        <f ca="1">IF(LEN(K238)&lt;&gt;0,
  IF(LEN($J238)=0,"두 칸 모두 입력",
  IF($J238="지정 장비",K238,INDEX($BR:$BR,MATCH(K238,$BS:$BS,0)))),
IF($L238="삭제","삭제",
IF($L238="지정 장비",VLOOKUP($E238,$BL:$BM,MATCH($BM$1,$BL$1:$BM$1,0),1),
IF(OR($L238="캐릭터 상자 일반등급",$L238="캐릭터 상자 영웅등급"),"삭제",
IF(OR($L238="지정 캐릭터",$L238="지정 캐릭터 PP",$L238="지정 캐릭터 LBP1",$L238="지정 캐릭터 LBP2",$L238="지정 캐릭터 LBP3"),
  IF(AND(OR($B238=7,$B238=8),$L238=OFFSET($L238,-1,0)),OFFSET(M238,-1,0),VLOOKUP($E238,$BQ:$BR,MATCH($BR$1,$BQ$1:$BR$1,0),1)),
IF(OR($L238="안 지정 캐릭터 영웅등급",$L238="안 지정 캐릭터 PP 일반등급",$L238="안 지정 캐릭터 PP 영웅등급"),
  IF(AND(OR($B238=7,$B238=8),$L238=OFFSET($L238,-1,0)),OFFSET(M238,-1,0),INT($E238*100000)),
"그외없음"))))))</f>
        <v>삭제</v>
      </c>
      <c r="N238" t="str">
        <f ca="1">IF($L238="삭제","삭제",
IF(OR($L238="지정 장비",$L238="캐릭터 상자 일반등급",$L238="캐릭터 상자 영웅등급",$L238="지정 캐릭터",$L238="지정 캐릭터 LBP1",$L238="지정 캐릭터 LBP2",$L238="지정 캐릭터 LBP3",$L238="안 지정 캐릭터 영웅등급"),1,
IF($L238="지정 캐릭터 PP",
  IF(AND(OR($B238=7,$B238=8),$L238=OFFSET($L238,-1,0)),OFFSET(N238,-1,0),
    VLOOKUP($L238,$AM:$AY,MATCH($AU$1,$AM$1:$AY$1,0),0)+INT($E238*(VLOOKUP($L238,$AM:$AY,MATCH($AV$1,$AM$1:$AY$1,0),0)-VLOOKUP($L238,$AM:$AY,MATCH($AU$1,$AM$1:$AY$1,0),0)))),
IF(OR($L238="안 지정 캐릭터 PP 일반등급",$L238="안 지정 캐릭터 PP 영웅등급"),
  IF(AND(OR($B238=7,$B238=8),$L238=OFFSET($L238,-1,0)),OFFSET(N238,-1,0),
    VLOOKUP($L238,$AM:$AY,MATCH($AU$1,$AM$1:$AY$1,0),0)+INT($E238*(VLOOKUP($L238,$AM:$AY,MATCH($AV$1,$AM$1:$AY$1,0),0)-VLOOKUP($L238,$AM:$AY,MATCH($AU$1,$AM$1:$AY$1,0),0)))),
"그외없음"))))</f>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
IF($L238="안 지정 캐릭터 영웅등급",
  IF(AND(OR($B238=7,$B238=8),$L238=OFFSET($L238,-1,0)),OFFSET(P238,-1,0),
    VLOOKUP($L238,$AM:$AZ,MATCH($AY$1,$AM$1:$AZ$1,0),0)+INT($H238*(VLOOKUP($L238,$AM:$AZ,MATCH($AZ$1,$AM$1:$AZ$1,0),0)-VLOOKUP($L238,$AM:$AZ,MATCH($AY$1,$AM$1:$AZ$1,0),0)))),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
    ROUNDDOWN(VLOOKUP($M238,[1]EquipTable!$1:$1048576,MATCH("표준 GO pr Min",[1]EquipTable!$1:$1,0),0)+INT($I238*(VLOOKUP($M238,[1]EquipTable!$1:$1048576,MATCH("표준 GO pr Max",[1]EquipTable!$1:$1,0),0)-VLOOKUP($M238,[1]EquipTable!$1:$1048576,MATCH("표준 GO pr Min",[1]EquipTable!$1:$1,0),0))),-2)),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
IF($L238="안 지정 캐릭터 영웅등급",
  IF(AND(OR($B238=7,$B238=8),$L238=OFFSET($L238,-1,0)),OFFSET(Q238,-1,0),
    VLOOKUP($L238,$AM:$AZ,MATCH($AW$1,$AM$1:$AZ$1,0),0)+INT($I238*(VLOOKUP($L238,$AM:$AZ,MATCH($AX$1,$AM$1:$AZ$1,0),0)-VLOOKUP($L238,$AM:$AZ,MATCH($AW$1,$AM$1:$AZ$1,0),0)))),
IF($L238="지정 캐릭터 PP",
  IF(AND(OR($B238=7,$B238=8),$L238=OFFSET($L238,-1,0)),OFFSET(Q238,-1,0),
    INT($N238*(VLOOKUP($L238,$AM:$AZ,MATCH($AX$1,$AM$1:$AZ$1,0),0)+$I238*(VLOOKUP($L238,$AM:$AZ,MATCH($AY$1,$AM$1:$AZ$1,0),0)-VLOOKUP($L238,$AM:$AZ,MATCH($AX$1,$AM$1:$AZ$1,0),0))))),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28"/>
        <v>0</v>
      </c>
      <c r="Z238" t="str">
        <f ca="1">IF(ISBLANK(AA238),"",
VLOOKUP(AA238,OFFSET(INDIRECT("$A:$B"),0,MATCH(AA$1&amp;"_Verify",INDIRECT("$1:$1"),0)-1),2,0)
)</f>
        <v/>
      </c>
      <c r="AG238" t="str">
        <f>IF(ISBLANK($AA238),"",
IF(AND($B238&gt;=VLOOKUP($AA238,$AM:$AP,3,0),$B238&lt;=VLOOKUP($AA238,$AM:$AP,4,0)),"","슬롯타입이상"))</f>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v>
      </c>
      <c r="AK238" t="str">
        <f ca="1">IF(AI238&lt;&gt;1,"",
"{"""&amp;A$1&amp;""":"&amp;A238
&amp;","""&amp;B$1&amp;""":"&amp;B238
&amp;IF(LEN(Z238)=0,"",","""&amp;Z$1&amp;""":"""&amp;Z238&amp;"""")
&amp;IF(LEN(AB238)=0,"",","""&amp;AB$1&amp;""":"""&amp;AB238&amp;"""")
&amp;IF(LEN(AC238)=0,"",","""&amp;AC$1&amp;""":"&amp;AC238)
&amp;IF(LEN(AD238)=0,"",","""&amp;AD$1&amp;""":"""&amp;AD238&amp;"""")
&amp;IF(LEN(AE238)=0,"",","""&amp;AE$1&amp;""":"&amp;AE238)
&amp;IF(LEN(AF238)=0,"",","""&amp;AF$1&amp;""":"&amp;AF238)&amp;"}")</f>
        <v>{"dy":20,"sl":7}</v>
      </c>
    </row>
    <row r="239" spans="1:37">
      <c r="A239">
        <v>21</v>
      </c>
      <c r="B239">
        <v>7</v>
      </c>
      <c r="C239">
        <f t="shared" si="25"/>
        <v>1</v>
      </c>
      <c r="D239">
        <f t="shared" ca="1" si="26"/>
        <v>0.11853046475604945</v>
      </c>
      <c r="E239">
        <f t="shared" ca="1" si="26"/>
        <v>0.17458564009683342</v>
      </c>
      <c r="F239">
        <f t="shared" ca="1" si="26"/>
        <v>0.52770009225528047</v>
      </c>
      <c r="G239">
        <f t="shared" ca="1" si="30"/>
        <v>0.80960170128457942</v>
      </c>
      <c r="H239">
        <f t="shared" ca="1" si="30"/>
        <v>0.23679269573221828</v>
      </c>
      <c r="I239">
        <f t="shared" ca="1" si="30"/>
        <v>0.38305842986149818</v>
      </c>
      <c r="L239" t="str">
        <f ca="1">IF(LEN(J239)&lt;&gt;0,J239,VLOOKUP(D239+$B239,$BG:$BH,MATCH($BH$1,$BG$1:$BH$1,0),1))</f>
        <v>삭제</v>
      </c>
      <c r="M239" t="str">
        <f ca="1">IF(LEN(K239)&lt;&gt;0,
  IF(LEN($J239)=0,"두 칸 모두 입력",
  IF($J239="지정 장비",K239,INDEX($BR:$BR,MATCH(K239,$BS:$BS,0)))),
IF($L239="삭제","삭제",
IF($L239="지정 장비",VLOOKUP($E239,$BL:$BM,MATCH($BM$1,$BL$1:$BM$1,0),1),
IF(OR($L239="캐릭터 상자 일반등급",$L239="캐릭터 상자 영웅등급"),"삭제",
IF(OR($L239="지정 캐릭터",$L239="지정 캐릭터 PP",$L239="지정 캐릭터 LBP1",$L239="지정 캐릭터 LBP2",$L239="지정 캐릭터 LBP3"),
  IF(AND(OR($B239=7,$B239=8),$L239=OFFSET($L239,-1,0)),OFFSET(M239,-1,0),VLOOKUP($E239,$BQ:$BR,MATCH($BR$1,$BQ$1:$BR$1,0),1)),
IF(OR($L239="안 지정 캐릭터 영웅등급",$L239="안 지정 캐릭터 PP 일반등급",$L239="안 지정 캐릭터 PP 영웅등급"),
  IF(AND(OR($B239=7,$B239=8),$L239=OFFSET($L239,-1,0)),OFFSET(M239,-1,0),INT($E239*100000)),
"그외없음"))))))</f>
        <v>삭제</v>
      </c>
      <c r="N239" t="str">
        <f ca="1">IF($L239="삭제","삭제",
IF(OR($L239="지정 장비",$L239="캐릭터 상자 일반등급",$L239="캐릭터 상자 영웅등급",$L239="지정 캐릭터",$L239="지정 캐릭터 LBP1",$L239="지정 캐릭터 LBP2",$L239="지정 캐릭터 LBP3",$L239="안 지정 캐릭터 영웅등급"),1,
IF($L239="지정 캐릭터 PP",
  IF(AND(OR($B239=7,$B239=8),$L239=OFFSET($L239,-1,0)),OFFSET(N239,-1,0),
    VLOOKUP($L239,$AM:$AY,MATCH($AU$1,$AM$1:$AY$1,0),0)+INT($E239*(VLOOKUP($L239,$AM:$AY,MATCH($AV$1,$AM$1:$AY$1,0),0)-VLOOKUP($L239,$AM:$AY,MATCH($AU$1,$AM$1:$AY$1,0),0)))),
IF(OR($L239="안 지정 캐릭터 PP 일반등급",$L239="안 지정 캐릭터 PP 영웅등급"),
  IF(AND(OR($B239=7,$B239=8),$L239=OFFSET($L239,-1,0)),OFFSET(N239,-1,0),
    VLOOKUP($L239,$AM:$AY,MATCH($AU$1,$AM$1:$AY$1,0),0)+INT($E239*(VLOOKUP($L239,$AM:$AY,MATCH($AV$1,$AM$1:$AY$1,0),0)-VLOOKUP($L239,$AM:$AY,MATCH($AU$1,$AM$1:$AY$1,0),0)))),
"그외없음"))))</f>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
IF($L239="안 지정 캐릭터 영웅등급",
  IF(AND(OR($B239=7,$B239=8),$L239=OFFSET($L239,-1,0)),OFFSET(P239,-1,0),
    VLOOKUP($L239,$AM:$AZ,MATCH($AY$1,$AM$1:$AZ$1,0),0)+INT($H239*(VLOOKUP($L239,$AM:$AZ,MATCH($AZ$1,$AM$1:$AZ$1,0),0)-VLOOKUP($L239,$AM:$AZ,MATCH($AY$1,$AM$1:$AZ$1,0),0)))),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
    ROUNDDOWN(VLOOKUP($M239,[1]EquipTable!$1:$1048576,MATCH("표준 GO pr Min",[1]EquipTable!$1:$1,0),0)+INT($I239*(VLOOKUP($M239,[1]EquipTable!$1:$1048576,MATCH("표준 GO pr Max",[1]EquipTable!$1:$1,0),0)-VLOOKUP($M239,[1]EquipTable!$1:$1048576,MATCH("표준 GO pr Min",[1]EquipTable!$1:$1,0),0))),-2)),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
IF($L239="안 지정 캐릭터 영웅등급",
  IF(AND(OR($B239=7,$B239=8),$L239=OFFSET($L239,-1,0)),OFFSET(Q239,-1,0),
    VLOOKUP($L239,$AM:$AZ,MATCH($AW$1,$AM$1:$AZ$1,0),0)+INT($I239*(VLOOKUP($L239,$AM:$AZ,MATCH($AX$1,$AM$1:$AZ$1,0),0)-VLOOKUP($L239,$AM:$AZ,MATCH($AW$1,$AM$1:$AZ$1,0),0)))),
IF($L239="지정 캐릭터 PP",
  IF(AND(OR($B239=7,$B239=8),$L239=OFFSET($L239,-1,0)),OFFSET(Q239,-1,0),
    INT($N239*(VLOOKUP($L239,$AM:$AZ,MATCH($AX$1,$AM$1:$AZ$1,0),0)+$I239*(VLOOKUP($L239,$AM:$AZ,MATCH($AY$1,$AM$1:$AZ$1,0),0)-VLOOKUP($L239,$AM:$AZ,MATCH($AX$1,$AM$1:$AZ$1,0),0))))),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28"/>
        <v>0</v>
      </c>
      <c r="Z239" t="str">
        <f ca="1">IF(ISBLANK(AA239),"",
VLOOKUP(AA239,OFFSET(INDIRECT("$A:$B"),0,MATCH(AA$1&amp;"_Verify",INDIRECT("$1:$1"),0)-1),2,0)
)</f>
        <v/>
      </c>
      <c r="AG239" t="str">
        <f>IF(ISBLANK($AA239),"",
IF(AND($B239&gt;=VLOOKUP($AA239,$AM:$AP,3,0),$B239&lt;=VLOOKUP($AA239,$AM:$AP,4,0)),"","슬롯타입이상"))</f>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v>
      </c>
      <c r="AK239" t="str">
        <f ca="1">IF(AI239&lt;&gt;1,"",
"{"""&amp;A$1&amp;""":"&amp;A239
&amp;","""&amp;B$1&amp;""":"&amp;B239
&amp;IF(LEN(Z239)=0,"",","""&amp;Z$1&amp;""":"""&amp;Z239&amp;"""")
&amp;IF(LEN(AB239)=0,"",","""&amp;AB$1&amp;""":"""&amp;AB239&amp;"""")
&amp;IF(LEN(AC239)=0,"",","""&amp;AC$1&amp;""":"&amp;AC239)
&amp;IF(LEN(AD239)=0,"",","""&amp;AD$1&amp;""":"""&amp;AD239&amp;"""")
&amp;IF(LEN(AE239)=0,"",","""&amp;AE$1&amp;""":"&amp;AE239)
&amp;IF(LEN(AF239)=0,"",","""&amp;AF$1&amp;""":"&amp;AF239)&amp;"}")</f>
        <v>{"dy":21,"sl":7}</v>
      </c>
    </row>
    <row r="240" spans="1:37">
      <c r="A240">
        <v>22</v>
      </c>
      <c r="B240">
        <v>7</v>
      </c>
      <c r="C240">
        <f t="shared" si="25"/>
        <v>1</v>
      </c>
      <c r="D240">
        <f t="shared" ca="1" si="26"/>
        <v>0.14186322972953203</v>
      </c>
      <c r="E240">
        <f t="shared" ca="1" si="26"/>
        <v>0.40032677012615392</v>
      </c>
      <c r="F240">
        <f t="shared" ca="1" si="26"/>
        <v>0.56213622909865946</v>
      </c>
      <c r="G240">
        <f t="shared" ca="1" si="30"/>
        <v>0.44729019422699223</v>
      </c>
      <c r="H240">
        <f t="shared" ca="1" si="30"/>
        <v>0.56053441124175429</v>
      </c>
      <c r="I240">
        <f t="shared" ca="1" si="30"/>
        <v>0.26576038210922115</v>
      </c>
      <c r="L240" t="str">
        <f ca="1">IF(LEN(J240)&lt;&gt;0,J240,VLOOKUP(D240+$B240,$BG:$BH,MATCH($BH$1,$BG$1:$BH$1,0),1))</f>
        <v>삭제</v>
      </c>
      <c r="M240" t="str">
        <f ca="1">IF(LEN(K240)&lt;&gt;0,
  IF(LEN($J240)=0,"두 칸 모두 입력",
  IF($J240="지정 장비",K240,INDEX($BR:$BR,MATCH(K240,$BS:$BS,0)))),
IF($L240="삭제","삭제",
IF($L240="지정 장비",VLOOKUP($E240,$BL:$BM,MATCH($BM$1,$BL$1:$BM$1,0),1),
IF(OR($L240="캐릭터 상자 일반등급",$L240="캐릭터 상자 영웅등급"),"삭제",
IF(OR($L240="지정 캐릭터",$L240="지정 캐릭터 PP",$L240="지정 캐릭터 LBP1",$L240="지정 캐릭터 LBP2",$L240="지정 캐릭터 LBP3"),
  IF(AND(OR($B240=7,$B240=8),$L240=OFFSET($L240,-1,0)),OFFSET(M240,-1,0),VLOOKUP($E240,$BQ:$BR,MATCH($BR$1,$BQ$1:$BR$1,0),1)),
IF(OR($L240="안 지정 캐릭터 영웅등급",$L240="안 지정 캐릭터 PP 일반등급",$L240="안 지정 캐릭터 PP 영웅등급"),
  IF(AND(OR($B240=7,$B240=8),$L240=OFFSET($L240,-1,0)),OFFSET(M240,-1,0),INT($E240*100000)),
"그외없음"))))))</f>
        <v>삭제</v>
      </c>
      <c r="N240" t="str">
        <f ca="1">IF($L240="삭제","삭제",
IF(OR($L240="지정 장비",$L240="캐릭터 상자 일반등급",$L240="캐릭터 상자 영웅등급",$L240="지정 캐릭터",$L240="지정 캐릭터 LBP1",$L240="지정 캐릭터 LBP2",$L240="지정 캐릭터 LBP3",$L240="안 지정 캐릭터 영웅등급"),1,
IF($L240="지정 캐릭터 PP",
  IF(AND(OR($B240=7,$B240=8),$L240=OFFSET($L240,-1,0)),OFFSET(N240,-1,0),
    VLOOKUP($L240,$AM:$AY,MATCH($AU$1,$AM$1:$AY$1,0),0)+INT($E240*(VLOOKUP($L240,$AM:$AY,MATCH($AV$1,$AM$1:$AY$1,0),0)-VLOOKUP($L240,$AM:$AY,MATCH($AU$1,$AM$1:$AY$1,0),0)))),
IF(OR($L240="안 지정 캐릭터 PP 일반등급",$L240="안 지정 캐릭터 PP 영웅등급"),
  IF(AND(OR($B240=7,$B240=8),$L240=OFFSET($L240,-1,0)),OFFSET(N240,-1,0),
    VLOOKUP($L240,$AM:$AY,MATCH($AU$1,$AM$1:$AY$1,0),0)+INT($E240*(VLOOKUP($L240,$AM:$AY,MATCH($AV$1,$AM$1:$AY$1,0),0)-VLOOKUP($L240,$AM:$AY,MATCH($AU$1,$AM$1:$AY$1,0),0)))),
"그외없음"))))</f>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
IF($L240="안 지정 캐릭터 영웅등급",
  IF(AND(OR($B240=7,$B240=8),$L240=OFFSET($L240,-1,0)),OFFSET(P240,-1,0),
    VLOOKUP($L240,$AM:$AZ,MATCH($AY$1,$AM$1:$AZ$1,0),0)+INT($H240*(VLOOKUP($L240,$AM:$AZ,MATCH($AZ$1,$AM$1:$AZ$1,0),0)-VLOOKUP($L240,$AM:$AZ,MATCH($AY$1,$AM$1:$AZ$1,0),0)))),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
    ROUNDDOWN(VLOOKUP($M240,[1]EquipTable!$1:$1048576,MATCH("표준 GO pr Min",[1]EquipTable!$1:$1,0),0)+INT($I240*(VLOOKUP($M240,[1]EquipTable!$1:$1048576,MATCH("표준 GO pr Max",[1]EquipTable!$1:$1,0),0)-VLOOKUP($M240,[1]EquipTable!$1:$1048576,MATCH("표준 GO pr Min",[1]EquipTable!$1:$1,0),0))),-2)),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
IF($L240="안 지정 캐릭터 영웅등급",
  IF(AND(OR($B240=7,$B240=8),$L240=OFFSET($L240,-1,0)),OFFSET(Q240,-1,0),
    VLOOKUP($L240,$AM:$AZ,MATCH($AW$1,$AM$1:$AZ$1,0),0)+INT($I240*(VLOOKUP($L240,$AM:$AZ,MATCH($AX$1,$AM$1:$AZ$1,0),0)-VLOOKUP($L240,$AM:$AZ,MATCH($AW$1,$AM$1:$AZ$1,0),0)))),
IF($L240="지정 캐릭터 PP",
  IF(AND(OR($B240=7,$B240=8),$L240=OFFSET($L240,-1,0)),OFFSET(Q240,-1,0),
    INT($N240*(VLOOKUP($L240,$AM:$AZ,MATCH($AX$1,$AM$1:$AZ$1,0),0)+$I240*(VLOOKUP($L240,$AM:$AZ,MATCH($AY$1,$AM$1:$AZ$1,0),0)-VLOOKUP($L240,$AM:$AZ,MATCH($AX$1,$AM$1:$AZ$1,0),0))))),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28"/>
        <v>0</v>
      </c>
      <c r="Z240" t="str">
        <f ca="1">IF(ISBLANK(AA240),"",
VLOOKUP(AA240,OFFSET(INDIRECT("$A:$B"),0,MATCH(AA$1&amp;"_Verify",INDIRECT("$1:$1"),0)-1),2,0)
)</f>
        <v/>
      </c>
      <c r="AG240" t="str">
        <f>IF(ISBLANK($AA240),"",
IF(AND($B240&gt;=VLOOKUP($AA240,$AM:$AP,3,0),$B240&lt;=VLOOKUP($AA240,$AM:$AP,4,0)),"","슬롯타입이상"))</f>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v>
      </c>
      <c r="AK240" t="str">
        <f ca="1">IF(AI240&lt;&gt;1,"",
"{"""&amp;A$1&amp;""":"&amp;A240
&amp;","""&amp;B$1&amp;""":"&amp;B240
&amp;IF(LEN(Z240)=0,"",","""&amp;Z$1&amp;""":"""&amp;Z240&amp;"""")
&amp;IF(LEN(AB240)=0,"",","""&amp;AB$1&amp;""":"""&amp;AB240&amp;"""")
&amp;IF(LEN(AC240)=0,"",","""&amp;AC$1&amp;""":"&amp;AC240)
&amp;IF(LEN(AD240)=0,"",","""&amp;AD$1&amp;""":"""&amp;AD240&amp;"""")
&amp;IF(LEN(AE240)=0,"",","""&amp;AE$1&amp;""":"&amp;AE240)
&amp;IF(LEN(AF240)=0,"",","""&amp;AF$1&amp;""":"&amp;AF240)&amp;"}")</f>
        <v>{"dy":22,"sl":7}</v>
      </c>
    </row>
    <row r="241" spans="1:37">
      <c r="A241">
        <v>23</v>
      </c>
      <c r="B241">
        <v>7</v>
      </c>
      <c r="C241">
        <f t="shared" si="25"/>
        <v>1</v>
      </c>
      <c r="D241">
        <f t="shared" ca="1" si="26"/>
        <v>0.95299525552048669</v>
      </c>
      <c r="E241">
        <f t="shared" ca="1" si="26"/>
        <v>0.5136346564472275</v>
      </c>
      <c r="F241">
        <f t="shared" ca="1" si="26"/>
        <v>0.76973560844341971</v>
      </c>
      <c r="G241">
        <f t="shared" ca="1" si="30"/>
        <v>0.27346511383594951</v>
      </c>
      <c r="H241">
        <f t="shared" ca="1" si="30"/>
        <v>0.68155431804690192</v>
      </c>
      <c r="I241">
        <f t="shared" ca="1" si="30"/>
        <v>0.33976298963474083</v>
      </c>
      <c r="L241" t="str">
        <f ca="1">IF(LEN(J241)&lt;&gt;0,J241,VLOOKUP(D241+$B241,$BG:$BH,MATCH($BH$1,$BG$1:$BH$1,0),1))</f>
        <v>삭제</v>
      </c>
      <c r="M241" t="str">
        <f ca="1">IF(LEN(K241)&lt;&gt;0,
  IF(LEN($J241)=0,"두 칸 모두 입력",
  IF($J241="지정 장비",K241,INDEX($BR:$BR,MATCH(K241,$BS:$BS,0)))),
IF($L241="삭제","삭제",
IF($L241="지정 장비",VLOOKUP($E241,$BL:$BM,MATCH($BM$1,$BL$1:$BM$1,0),1),
IF(OR($L241="캐릭터 상자 일반등급",$L241="캐릭터 상자 영웅등급"),"삭제",
IF(OR($L241="지정 캐릭터",$L241="지정 캐릭터 PP",$L241="지정 캐릭터 LBP1",$L241="지정 캐릭터 LBP2",$L241="지정 캐릭터 LBP3"),
  IF(AND(OR($B241=7,$B241=8),$L241=OFFSET($L241,-1,0)),OFFSET(M241,-1,0),VLOOKUP($E241,$BQ:$BR,MATCH($BR$1,$BQ$1:$BR$1,0),1)),
IF(OR($L241="안 지정 캐릭터 영웅등급",$L241="안 지정 캐릭터 PP 일반등급",$L241="안 지정 캐릭터 PP 영웅등급"),
  IF(AND(OR($B241=7,$B241=8),$L241=OFFSET($L241,-1,0)),OFFSET(M241,-1,0),INT($E241*100000)),
"그외없음"))))))</f>
        <v>삭제</v>
      </c>
      <c r="N241" t="str">
        <f ca="1">IF($L241="삭제","삭제",
IF(OR($L241="지정 장비",$L241="캐릭터 상자 일반등급",$L241="캐릭터 상자 영웅등급",$L241="지정 캐릭터",$L241="지정 캐릭터 LBP1",$L241="지정 캐릭터 LBP2",$L241="지정 캐릭터 LBP3",$L241="안 지정 캐릭터 영웅등급"),1,
IF($L241="지정 캐릭터 PP",
  IF(AND(OR($B241=7,$B241=8),$L241=OFFSET($L241,-1,0)),OFFSET(N241,-1,0),
    VLOOKUP($L241,$AM:$AY,MATCH($AU$1,$AM$1:$AY$1,0),0)+INT($E241*(VLOOKUP($L241,$AM:$AY,MATCH($AV$1,$AM$1:$AY$1,0),0)-VLOOKUP($L241,$AM:$AY,MATCH($AU$1,$AM$1:$AY$1,0),0)))),
IF(OR($L241="안 지정 캐릭터 PP 일반등급",$L241="안 지정 캐릭터 PP 영웅등급"),
  IF(AND(OR($B241=7,$B241=8),$L241=OFFSET($L241,-1,0)),OFFSET(N241,-1,0),
    VLOOKUP($L241,$AM:$AY,MATCH($AU$1,$AM$1:$AY$1,0),0)+INT($E241*(VLOOKUP($L241,$AM:$AY,MATCH($AV$1,$AM$1:$AY$1,0),0)-VLOOKUP($L241,$AM:$AY,MATCH($AU$1,$AM$1:$AY$1,0),0)))),
"그외없음"))))</f>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
IF($L241="안 지정 캐릭터 영웅등급",
  IF(AND(OR($B241=7,$B241=8),$L241=OFFSET($L241,-1,0)),OFFSET(P241,-1,0),
    VLOOKUP($L241,$AM:$AZ,MATCH($AY$1,$AM$1:$AZ$1,0),0)+INT($H241*(VLOOKUP($L241,$AM:$AZ,MATCH($AZ$1,$AM$1:$AZ$1,0),0)-VLOOKUP($L241,$AM:$AZ,MATCH($AY$1,$AM$1:$AZ$1,0),0)))),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
    ROUNDDOWN(VLOOKUP($M241,[1]EquipTable!$1:$1048576,MATCH("표준 GO pr Min",[1]EquipTable!$1:$1,0),0)+INT($I241*(VLOOKUP($M241,[1]EquipTable!$1:$1048576,MATCH("표준 GO pr Max",[1]EquipTable!$1:$1,0),0)-VLOOKUP($M241,[1]EquipTable!$1:$1048576,MATCH("표준 GO pr Min",[1]EquipTable!$1:$1,0),0))),-2)),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
IF($L241="안 지정 캐릭터 영웅등급",
  IF(AND(OR($B241=7,$B241=8),$L241=OFFSET($L241,-1,0)),OFFSET(Q241,-1,0),
    VLOOKUP($L241,$AM:$AZ,MATCH($AW$1,$AM$1:$AZ$1,0),0)+INT($I241*(VLOOKUP($L241,$AM:$AZ,MATCH($AX$1,$AM$1:$AZ$1,0),0)-VLOOKUP($L241,$AM:$AZ,MATCH($AW$1,$AM$1:$AZ$1,0),0)))),
IF($L241="지정 캐릭터 PP",
  IF(AND(OR($B241=7,$B241=8),$L241=OFFSET($L241,-1,0)),OFFSET(Q241,-1,0),
    INT($N241*(VLOOKUP($L241,$AM:$AZ,MATCH($AX$1,$AM$1:$AZ$1,0),0)+$I241*(VLOOKUP($L241,$AM:$AZ,MATCH($AY$1,$AM$1:$AZ$1,0),0)-VLOOKUP($L241,$AM:$AZ,MATCH($AX$1,$AM$1:$AZ$1,0),0))))),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28"/>
        <v>0</v>
      </c>
      <c r="Z241" t="str">
        <f ca="1">IF(ISBLANK(AA241),"",
VLOOKUP(AA241,OFFSET(INDIRECT("$A:$B"),0,MATCH(AA$1&amp;"_Verify",INDIRECT("$1:$1"),0)-1),2,0)
)</f>
        <v/>
      </c>
      <c r="AG241" t="str">
        <f>IF(ISBLANK($AA241),"",
IF(AND($B241&gt;=VLOOKUP($AA241,$AM:$AP,3,0),$B241&lt;=VLOOKUP($AA241,$AM:$AP,4,0)),"","슬롯타입이상"))</f>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v>
      </c>
      <c r="AK241" t="str">
        <f ca="1">IF(AI241&lt;&gt;1,"",
"{"""&amp;A$1&amp;""":"&amp;A241
&amp;","""&amp;B$1&amp;""":"&amp;B241
&amp;IF(LEN(Z241)=0,"",","""&amp;Z$1&amp;""":"""&amp;Z241&amp;"""")
&amp;IF(LEN(AB241)=0,"",","""&amp;AB$1&amp;""":"""&amp;AB241&amp;"""")
&amp;IF(LEN(AC241)=0,"",","""&amp;AC$1&amp;""":"&amp;AC241)
&amp;IF(LEN(AD241)=0,"",","""&amp;AD$1&amp;""":"""&amp;AD241&amp;"""")
&amp;IF(LEN(AE241)=0,"",","""&amp;AE$1&amp;""":"&amp;AE241)
&amp;IF(LEN(AF241)=0,"",","""&amp;AF$1&amp;""":"&amp;AF241)&amp;"}")</f>
        <v>{"dy":23,"sl":7}</v>
      </c>
    </row>
    <row r="242" spans="1:37">
      <c r="A242">
        <v>24</v>
      </c>
      <c r="B242">
        <v>7</v>
      </c>
      <c r="C242">
        <f t="shared" si="25"/>
        <v>1</v>
      </c>
      <c r="D242">
        <f t="shared" ca="1" si="26"/>
        <v>0.7366126257046044</v>
      </c>
      <c r="E242">
        <f t="shared" ca="1" si="26"/>
        <v>3.6258479592140236E-2</v>
      </c>
      <c r="F242">
        <f t="shared" ca="1" si="26"/>
        <v>0.71166798003943976</v>
      </c>
      <c r="G242">
        <f t="shared" ca="1" si="30"/>
        <v>0.2703596444495453</v>
      </c>
      <c r="H242">
        <f t="shared" ca="1" si="30"/>
        <v>0.75036182695852427</v>
      </c>
      <c r="I242">
        <f t="shared" ca="1" si="30"/>
        <v>0.54145061212689727</v>
      </c>
      <c r="L242" t="str">
        <f ca="1">IF(LEN(J242)&lt;&gt;0,J242,VLOOKUP(D242+$B242,$BG:$BH,MATCH($BH$1,$BG$1:$BH$1,0),1))</f>
        <v>삭제</v>
      </c>
      <c r="M242" t="str">
        <f ca="1">IF(LEN(K242)&lt;&gt;0,
  IF(LEN($J242)=0,"두 칸 모두 입력",
  IF($J242="지정 장비",K242,INDEX($BR:$BR,MATCH(K242,$BS:$BS,0)))),
IF($L242="삭제","삭제",
IF($L242="지정 장비",VLOOKUP($E242,$BL:$BM,MATCH($BM$1,$BL$1:$BM$1,0),1),
IF(OR($L242="캐릭터 상자 일반등급",$L242="캐릭터 상자 영웅등급"),"삭제",
IF(OR($L242="지정 캐릭터",$L242="지정 캐릭터 PP",$L242="지정 캐릭터 LBP1",$L242="지정 캐릭터 LBP2",$L242="지정 캐릭터 LBP3"),
  IF(AND(OR($B242=7,$B242=8),$L242=OFFSET($L242,-1,0)),OFFSET(M242,-1,0),VLOOKUP($E242,$BQ:$BR,MATCH($BR$1,$BQ$1:$BR$1,0),1)),
IF(OR($L242="안 지정 캐릭터 영웅등급",$L242="안 지정 캐릭터 PP 일반등급",$L242="안 지정 캐릭터 PP 영웅등급"),
  IF(AND(OR($B242=7,$B242=8),$L242=OFFSET($L242,-1,0)),OFFSET(M242,-1,0),INT($E242*100000)),
"그외없음"))))))</f>
        <v>삭제</v>
      </c>
      <c r="N242" t="str">
        <f ca="1">IF($L242="삭제","삭제",
IF(OR($L242="지정 장비",$L242="캐릭터 상자 일반등급",$L242="캐릭터 상자 영웅등급",$L242="지정 캐릭터",$L242="지정 캐릭터 LBP1",$L242="지정 캐릭터 LBP2",$L242="지정 캐릭터 LBP3",$L242="안 지정 캐릭터 영웅등급"),1,
IF($L242="지정 캐릭터 PP",
  IF(AND(OR($B242=7,$B242=8),$L242=OFFSET($L242,-1,0)),OFFSET(N242,-1,0),
    VLOOKUP($L242,$AM:$AY,MATCH($AU$1,$AM$1:$AY$1,0),0)+INT($E242*(VLOOKUP($L242,$AM:$AY,MATCH($AV$1,$AM$1:$AY$1,0),0)-VLOOKUP($L242,$AM:$AY,MATCH($AU$1,$AM$1:$AY$1,0),0)))),
IF(OR($L242="안 지정 캐릭터 PP 일반등급",$L242="안 지정 캐릭터 PP 영웅등급"),
  IF(AND(OR($B242=7,$B242=8),$L242=OFFSET($L242,-1,0)),OFFSET(N242,-1,0),
    VLOOKUP($L242,$AM:$AY,MATCH($AU$1,$AM$1:$AY$1,0),0)+INT($E242*(VLOOKUP($L242,$AM:$AY,MATCH($AV$1,$AM$1:$AY$1,0),0)-VLOOKUP($L242,$AM:$AY,MATCH($AU$1,$AM$1:$AY$1,0),0)))),
"그외없음"))))</f>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
IF($L242="안 지정 캐릭터 영웅등급",
  IF(AND(OR($B242=7,$B242=8),$L242=OFFSET($L242,-1,0)),OFFSET(P242,-1,0),
    VLOOKUP($L242,$AM:$AZ,MATCH($AY$1,$AM$1:$AZ$1,0),0)+INT($H242*(VLOOKUP($L242,$AM:$AZ,MATCH($AZ$1,$AM$1:$AZ$1,0),0)-VLOOKUP($L242,$AM:$AZ,MATCH($AY$1,$AM$1:$AZ$1,0),0)))),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
    ROUNDDOWN(VLOOKUP($M242,[1]EquipTable!$1:$1048576,MATCH("표준 GO pr Min",[1]EquipTable!$1:$1,0),0)+INT($I242*(VLOOKUP($M242,[1]EquipTable!$1:$1048576,MATCH("표준 GO pr Max",[1]EquipTable!$1:$1,0),0)-VLOOKUP($M242,[1]EquipTable!$1:$1048576,MATCH("표준 GO pr Min",[1]EquipTable!$1:$1,0),0))),-2)),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
IF($L242="안 지정 캐릭터 영웅등급",
  IF(AND(OR($B242=7,$B242=8),$L242=OFFSET($L242,-1,0)),OFFSET(Q242,-1,0),
    VLOOKUP($L242,$AM:$AZ,MATCH($AW$1,$AM$1:$AZ$1,0),0)+INT($I242*(VLOOKUP($L242,$AM:$AZ,MATCH($AX$1,$AM$1:$AZ$1,0),0)-VLOOKUP($L242,$AM:$AZ,MATCH($AW$1,$AM$1:$AZ$1,0),0)))),
IF($L242="지정 캐릭터 PP",
  IF(AND(OR($B242=7,$B242=8),$L242=OFFSET($L242,-1,0)),OFFSET(Q242,-1,0),
    INT($N242*(VLOOKUP($L242,$AM:$AZ,MATCH($AX$1,$AM$1:$AZ$1,0),0)+$I242*(VLOOKUP($L242,$AM:$AZ,MATCH($AY$1,$AM$1:$AZ$1,0),0)-VLOOKUP($L242,$AM:$AZ,MATCH($AX$1,$AM$1:$AZ$1,0),0))))),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28"/>
        <v>0</v>
      </c>
      <c r="Z242" t="str">
        <f ca="1">IF(ISBLANK(AA242),"",
VLOOKUP(AA242,OFFSET(INDIRECT("$A:$B"),0,MATCH(AA$1&amp;"_Verify",INDIRECT("$1:$1"),0)-1),2,0)
)</f>
        <v/>
      </c>
      <c r="AG242" t="str">
        <f>IF(ISBLANK($AA242),"",
IF(AND($B242&gt;=VLOOKUP($AA242,$AM:$AP,3,0),$B242&lt;=VLOOKUP($AA242,$AM:$AP,4,0)),"","슬롯타입이상"))</f>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v>
      </c>
      <c r="AK242" t="str">
        <f ca="1">IF(AI242&lt;&gt;1,"",
"{"""&amp;A$1&amp;""":"&amp;A242
&amp;","""&amp;B$1&amp;""":"&amp;B242
&amp;IF(LEN(Z242)=0,"",","""&amp;Z$1&amp;""":"""&amp;Z242&amp;"""")
&amp;IF(LEN(AB242)=0,"",","""&amp;AB$1&amp;""":"""&amp;AB242&amp;"""")
&amp;IF(LEN(AC242)=0,"",","""&amp;AC$1&amp;""":"&amp;AC242)
&amp;IF(LEN(AD242)=0,"",","""&amp;AD$1&amp;""":"""&amp;AD242&amp;"""")
&amp;IF(LEN(AE242)=0,"",","""&amp;AE$1&amp;""":"&amp;AE242)
&amp;IF(LEN(AF242)=0,"",","""&amp;AF$1&amp;""":"&amp;AF242)&amp;"}")</f>
        <v>{"dy":24,"sl":7}</v>
      </c>
    </row>
    <row r="243" spans="1:37">
      <c r="A243">
        <v>25</v>
      </c>
      <c r="B243">
        <v>7</v>
      </c>
      <c r="C243">
        <f t="shared" si="25"/>
        <v>1</v>
      </c>
      <c r="D243">
        <f t="shared" ca="1" si="26"/>
        <v>0.59999485688122156</v>
      </c>
      <c r="E243">
        <f t="shared" ca="1" si="26"/>
        <v>0.96413041298558178</v>
      </c>
      <c r="F243">
        <f t="shared" ca="1" si="26"/>
        <v>0.23836333834973711</v>
      </c>
      <c r="G243">
        <f t="shared" ca="1" si="30"/>
        <v>0.64397696437850582</v>
      </c>
      <c r="H243">
        <f t="shared" ca="1" si="30"/>
        <v>0.57033097981706649</v>
      </c>
      <c r="I243">
        <f t="shared" ca="1" si="30"/>
        <v>0.18298160339008562</v>
      </c>
      <c r="L243" t="str">
        <f ca="1">IF(LEN(J243)&lt;&gt;0,J243,VLOOKUP(D243+$B243,$BG:$BH,MATCH($BH$1,$BG$1:$BH$1,0),1))</f>
        <v>삭제</v>
      </c>
      <c r="M243" t="str">
        <f ca="1">IF(LEN(K243)&lt;&gt;0,
  IF(LEN($J243)=0,"두 칸 모두 입력",
  IF($J243="지정 장비",K243,INDEX($BR:$BR,MATCH(K243,$BS:$BS,0)))),
IF($L243="삭제","삭제",
IF($L243="지정 장비",VLOOKUP($E243,$BL:$BM,MATCH($BM$1,$BL$1:$BM$1,0),1),
IF(OR($L243="캐릭터 상자 일반등급",$L243="캐릭터 상자 영웅등급"),"삭제",
IF(OR($L243="지정 캐릭터",$L243="지정 캐릭터 PP",$L243="지정 캐릭터 LBP1",$L243="지정 캐릭터 LBP2",$L243="지정 캐릭터 LBP3"),
  IF(AND(OR($B243=7,$B243=8),$L243=OFFSET($L243,-1,0)),OFFSET(M243,-1,0),VLOOKUP($E243,$BQ:$BR,MATCH($BR$1,$BQ$1:$BR$1,0),1)),
IF(OR($L243="안 지정 캐릭터 영웅등급",$L243="안 지정 캐릭터 PP 일반등급",$L243="안 지정 캐릭터 PP 영웅등급"),
  IF(AND(OR($B243=7,$B243=8),$L243=OFFSET($L243,-1,0)),OFFSET(M243,-1,0),INT($E243*100000)),
"그외없음"))))))</f>
        <v>삭제</v>
      </c>
      <c r="N243" t="str">
        <f ca="1">IF($L243="삭제","삭제",
IF(OR($L243="지정 장비",$L243="캐릭터 상자 일반등급",$L243="캐릭터 상자 영웅등급",$L243="지정 캐릭터",$L243="지정 캐릭터 LBP1",$L243="지정 캐릭터 LBP2",$L243="지정 캐릭터 LBP3",$L243="안 지정 캐릭터 영웅등급"),1,
IF($L243="지정 캐릭터 PP",
  IF(AND(OR($B243=7,$B243=8),$L243=OFFSET($L243,-1,0)),OFFSET(N243,-1,0),
    VLOOKUP($L243,$AM:$AY,MATCH($AU$1,$AM$1:$AY$1,0),0)+INT($E243*(VLOOKUP($L243,$AM:$AY,MATCH($AV$1,$AM$1:$AY$1,0),0)-VLOOKUP($L243,$AM:$AY,MATCH($AU$1,$AM$1:$AY$1,0),0)))),
IF(OR($L243="안 지정 캐릭터 PP 일반등급",$L243="안 지정 캐릭터 PP 영웅등급"),
  IF(AND(OR($B243=7,$B243=8),$L243=OFFSET($L243,-1,0)),OFFSET(N243,-1,0),
    VLOOKUP($L243,$AM:$AY,MATCH($AU$1,$AM$1:$AY$1,0),0)+INT($E243*(VLOOKUP($L243,$AM:$AY,MATCH($AV$1,$AM$1:$AY$1,0),0)-VLOOKUP($L243,$AM:$AY,MATCH($AU$1,$AM$1:$AY$1,0),0)))),
"그외없음"))))</f>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
IF($L243="안 지정 캐릭터 영웅등급",
  IF(AND(OR($B243=7,$B243=8),$L243=OFFSET($L243,-1,0)),OFFSET(P243,-1,0),
    VLOOKUP($L243,$AM:$AZ,MATCH($AY$1,$AM$1:$AZ$1,0),0)+INT($H243*(VLOOKUP($L243,$AM:$AZ,MATCH($AZ$1,$AM$1:$AZ$1,0),0)-VLOOKUP($L243,$AM:$AZ,MATCH($AY$1,$AM$1:$AZ$1,0),0)))),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
    ROUNDDOWN(VLOOKUP($M243,[1]EquipTable!$1:$1048576,MATCH("표준 GO pr Min",[1]EquipTable!$1:$1,0),0)+INT($I243*(VLOOKUP($M243,[1]EquipTable!$1:$1048576,MATCH("표준 GO pr Max",[1]EquipTable!$1:$1,0),0)-VLOOKUP($M243,[1]EquipTable!$1:$1048576,MATCH("표준 GO pr Min",[1]EquipTable!$1:$1,0),0))),-2)),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
IF($L243="안 지정 캐릭터 영웅등급",
  IF(AND(OR($B243=7,$B243=8),$L243=OFFSET($L243,-1,0)),OFFSET(Q243,-1,0),
    VLOOKUP($L243,$AM:$AZ,MATCH($AW$1,$AM$1:$AZ$1,0),0)+INT($I243*(VLOOKUP($L243,$AM:$AZ,MATCH($AX$1,$AM$1:$AZ$1,0),0)-VLOOKUP($L243,$AM:$AZ,MATCH($AW$1,$AM$1:$AZ$1,0),0)))),
IF($L243="지정 캐릭터 PP",
  IF(AND(OR($B243=7,$B243=8),$L243=OFFSET($L243,-1,0)),OFFSET(Q243,-1,0),
    INT($N243*(VLOOKUP($L243,$AM:$AZ,MATCH($AX$1,$AM$1:$AZ$1,0),0)+$I243*(VLOOKUP($L243,$AM:$AZ,MATCH($AY$1,$AM$1:$AZ$1,0),0)-VLOOKUP($L243,$AM:$AZ,MATCH($AX$1,$AM$1:$AZ$1,0),0))))),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28"/>
        <v>0</v>
      </c>
      <c r="Z243" t="str">
        <f ca="1">IF(ISBLANK(AA243),"",
VLOOKUP(AA243,OFFSET(INDIRECT("$A:$B"),0,MATCH(AA$1&amp;"_Verify",INDIRECT("$1:$1"),0)-1),2,0)
)</f>
        <v/>
      </c>
      <c r="AG243" t="str">
        <f>IF(ISBLANK($AA243),"",
IF(AND($B243&gt;=VLOOKUP($AA243,$AM:$AP,3,0),$B243&lt;=VLOOKUP($AA243,$AM:$AP,4,0)),"","슬롯타입이상"))</f>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v>
      </c>
      <c r="AK243" t="str">
        <f ca="1">IF(AI243&lt;&gt;1,"",
"{"""&amp;A$1&amp;""":"&amp;A243
&amp;","""&amp;B$1&amp;""":"&amp;B243
&amp;IF(LEN(Z243)=0,"",","""&amp;Z$1&amp;""":"""&amp;Z243&amp;"""")
&amp;IF(LEN(AB243)=0,"",","""&amp;AB$1&amp;""":"""&amp;AB243&amp;"""")
&amp;IF(LEN(AC243)=0,"",","""&amp;AC$1&amp;""":"&amp;AC243)
&amp;IF(LEN(AD243)=0,"",","""&amp;AD$1&amp;""":"""&amp;AD243&amp;"""")
&amp;IF(LEN(AE243)=0,"",","""&amp;AE$1&amp;""":"&amp;AE243)
&amp;IF(LEN(AF243)=0,"",","""&amp;AF$1&amp;""":"&amp;AF243)&amp;"}")</f>
        <v>{"dy":25,"sl":7}</v>
      </c>
    </row>
    <row r="244" spans="1:37">
      <c r="A244">
        <v>26</v>
      </c>
      <c r="B244">
        <v>7</v>
      </c>
      <c r="C244">
        <f t="shared" si="25"/>
        <v>1</v>
      </c>
      <c r="D244">
        <f t="shared" ca="1" si="26"/>
        <v>0.7681174530564342</v>
      </c>
      <c r="E244">
        <f t="shared" ca="1" si="26"/>
        <v>0.61989508865872434</v>
      </c>
      <c r="F244">
        <f t="shared" ca="1" si="26"/>
        <v>0.23211182220073445</v>
      </c>
      <c r="G244">
        <f t="shared" ca="1" si="30"/>
        <v>0.49218072854427319</v>
      </c>
      <c r="H244">
        <f t="shared" ca="1" si="30"/>
        <v>0.52208716293065749</v>
      </c>
      <c r="I244">
        <f t="shared" ca="1" si="30"/>
        <v>0.90418196325401534</v>
      </c>
      <c r="L244" t="str">
        <f ca="1">IF(LEN(J244)&lt;&gt;0,J244,VLOOKUP(D244+$B244,$BG:$BH,MATCH($BH$1,$BG$1:$BH$1,0),1))</f>
        <v>삭제</v>
      </c>
      <c r="M244" t="str">
        <f ca="1">IF(LEN(K244)&lt;&gt;0,
  IF(LEN($J244)=0,"두 칸 모두 입력",
  IF($J244="지정 장비",K244,INDEX($BR:$BR,MATCH(K244,$BS:$BS,0)))),
IF($L244="삭제","삭제",
IF($L244="지정 장비",VLOOKUP($E244,$BL:$BM,MATCH($BM$1,$BL$1:$BM$1,0),1),
IF(OR($L244="캐릭터 상자 일반등급",$L244="캐릭터 상자 영웅등급"),"삭제",
IF(OR($L244="지정 캐릭터",$L244="지정 캐릭터 PP",$L244="지정 캐릭터 LBP1",$L244="지정 캐릭터 LBP2",$L244="지정 캐릭터 LBP3"),
  IF(AND(OR($B244=7,$B244=8),$L244=OFFSET($L244,-1,0)),OFFSET(M244,-1,0),VLOOKUP($E244,$BQ:$BR,MATCH($BR$1,$BQ$1:$BR$1,0),1)),
IF(OR($L244="안 지정 캐릭터 영웅등급",$L244="안 지정 캐릭터 PP 일반등급",$L244="안 지정 캐릭터 PP 영웅등급"),
  IF(AND(OR($B244=7,$B244=8),$L244=OFFSET($L244,-1,0)),OFFSET(M244,-1,0),INT($E244*100000)),
"그외없음"))))))</f>
        <v>삭제</v>
      </c>
      <c r="N244" t="str">
        <f ca="1">IF($L244="삭제","삭제",
IF(OR($L244="지정 장비",$L244="캐릭터 상자 일반등급",$L244="캐릭터 상자 영웅등급",$L244="지정 캐릭터",$L244="지정 캐릭터 LBP1",$L244="지정 캐릭터 LBP2",$L244="지정 캐릭터 LBP3",$L244="안 지정 캐릭터 영웅등급"),1,
IF($L244="지정 캐릭터 PP",
  IF(AND(OR($B244=7,$B244=8),$L244=OFFSET($L244,-1,0)),OFFSET(N244,-1,0),
    VLOOKUP($L244,$AM:$AY,MATCH($AU$1,$AM$1:$AY$1,0),0)+INT($E244*(VLOOKUP($L244,$AM:$AY,MATCH($AV$1,$AM$1:$AY$1,0),0)-VLOOKUP($L244,$AM:$AY,MATCH($AU$1,$AM$1:$AY$1,0),0)))),
IF(OR($L244="안 지정 캐릭터 PP 일반등급",$L244="안 지정 캐릭터 PP 영웅등급"),
  IF(AND(OR($B244=7,$B244=8),$L244=OFFSET($L244,-1,0)),OFFSET(N244,-1,0),
    VLOOKUP($L244,$AM:$AY,MATCH($AU$1,$AM$1:$AY$1,0),0)+INT($E244*(VLOOKUP($L244,$AM:$AY,MATCH($AV$1,$AM$1:$AY$1,0),0)-VLOOKUP($L244,$AM:$AY,MATCH($AU$1,$AM$1:$AY$1,0),0)))),
"그외없음"))))</f>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
IF($L244="안 지정 캐릭터 영웅등급",
  IF(AND(OR($B244=7,$B244=8),$L244=OFFSET($L244,-1,0)),OFFSET(P244,-1,0),
    VLOOKUP($L244,$AM:$AZ,MATCH($AY$1,$AM$1:$AZ$1,0),0)+INT($H244*(VLOOKUP($L244,$AM:$AZ,MATCH($AZ$1,$AM$1:$AZ$1,0),0)-VLOOKUP($L244,$AM:$AZ,MATCH($AY$1,$AM$1:$AZ$1,0),0)))),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
    ROUNDDOWN(VLOOKUP($M244,[1]EquipTable!$1:$1048576,MATCH("표준 GO pr Min",[1]EquipTable!$1:$1,0),0)+INT($I244*(VLOOKUP($M244,[1]EquipTable!$1:$1048576,MATCH("표준 GO pr Max",[1]EquipTable!$1:$1,0),0)-VLOOKUP($M244,[1]EquipTable!$1:$1048576,MATCH("표준 GO pr Min",[1]EquipTable!$1:$1,0),0))),-2)),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
IF($L244="안 지정 캐릭터 영웅등급",
  IF(AND(OR($B244=7,$B244=8),$L244=OFFSET($L244,-1,0)),OFFSET(Q244,-1,0),
    VLOOKUP($L244,$AM:$AZ,MATCH($AW$1,$AM$1:$AZ$1,0),0)+INT($I244*(VLOOKUP($L244,$AM:$AZ,MATCH($AX$1,$AM$1:$AZ$1,0),0)-VLOOKUP($L244,$AM:$AZ,MATCH($AW$1,$AM$1:$AZ$1,0),0)))),
IF($L244="지정 캐릭터 PP",
  IF(AND(OR($B244=7,$B244=8),$L244=OFFSET($L244,-1,0)),OFFSET(Q244,-1,0),
    INT($N244*(VLOOKUP($L244,$AM:$AZ,MATCH($AX$1,$AM$1:$AZ$1,0),0)+$I244*(VLOOKUP($L244,$AM:$AZ,MATCH($AY$1,$AM$1:$AZ$1,0),0)-VLOOKUP($L244,$AM:$AZ,MATCH($AX$1,$AM$1:$AZ$1,0),0))))),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28"/>
        <v>0</v>
      </c>
      <c r="Z244" t="str">
        <f ca="1">IF(ISBLANK(AA244),"",
VLOOKUP(AA244,OFFSET(INDIRECT("$A:$B"),0,MATCH(AA$1&amp;"_Verify",INDIRECT("$1:$1"),0)-1),2,0)
)</f>
        <v/>
      </c>
      <c r="AG244" t="str">
        <f>IF(ISBLANK($AA244),"",
IF(AND($B244&gt;=VLOOKUP($AA244,$AM:$AP,3,0),$B244&lt;=VLOOKUP($AA244,$AM:$AP,4,0)),"","슬롯타입이상"))</f>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v>
      </c>
      <c r="AK244" t="str">
        <f ca="1">IF(AI244&lt;&gt;1,"",
"{"""&amp;A$1&amp;""":"&amp;A244
&amp;","""&amp;B$1&amp;""":"&amp;B244
&amp;IF(LEN(Z244)=0,"",","""&amp;Z$1&amp;""":"""&amp;Z244&amp;"""")
&amp;IF(LEN(AB244)=0,"",","""&amp;AB$1&amp;""":"""&amp;AB244&amp;"""")
&amp;IF(LEN(AC244)=0,"",","""&amp;AC$1&amp;""":"&amp;AC244)
&amp;IF(LEN(AD244)=0,"",","""&amp;AD$1&amp;""":"""&amp;AD244&amp;"""")
&amp;IF(LEN(AE244)=0,"",","""&amp;AE$1&amp;""":"&amp;AE244)
&amp;IF(LEN(AF244)=0,"",","""&amp;AF$1&amp;""":"&amp;AF244)&amp;"}")</f>
        <v>{"dy":26,"sl":7}</v>
      </c>
    </row>
    <row r="245" spans="1:37">
      <c r="A245">
        <v>27</v>
      </c>
      <c r="B245">
        <v>7</v>
      </c>
      <c r="C245">
        <f t="shared" si="25"/>
        <v>1</v>
      </c>
      <c r="D245">
        <f t="shared" ca="1" si="26"/>
        <v>0.70697774693825188</v>
      </c>
      <c r="E245">
        <f t="shared" ca="1" si="26"/>
        <v>0.62214877431353033</v>
      </c>
      <c r="F245">
        <f t="shared" ca="1" si="26"/>
        <v>0.55584360118551668</v>
      </c>
      <c r="G245">
        <f t="shared" ca="1" si="30"/>
        <v>0.58372399932807972</v>
      </c>
      <c r="H245">
        <f t="shared" ca="1" si="30"/>
        <v>0.17478261644656079</v>
      </c>
      <c r="I245">
        <f t="shared" ca="1" si="30"/>
        <v>0.33195741032563275</v>
      </c>
      <c r="L245" t="str">
        <f ca="1">IF(LEN(J245)&lt;&gt;0,J245,VLOOKUP(D245+$B245,$BG:$BH,MATCH($BH$1,$BG$1:$BH$1,0),1))</f>
        <v>삭제</v>
      </c>
      <c r="M245" t="str">
        <f ca="1">IF(LEN(K245)&lt;&gt;0,
  IF(LEN($J245)=0,"두 칸 모두 입력",
  IF($J245="지정 장비",K245,INDEX($BR:$BR,MATCH(K245,$BS:$BS,0)))),
IF($L245="삭제","삭제",
IF($L245="지정 장비",VLOOKUP($E245,$BL:$BM,MATCH($BM$1,$BL$1:$BM$1,0),1),
IF(OR($L245="캐릭터 상자 일반등급",$L245="캐릭터 상자 영웅등급"),"삭제",
IF(OR($L245="지정 캐릭터",$L245="지정 캐릭터 PP",$L245="지정 캐릭터 LBP1",$L245="지정 캐릭터 LBP2",$L245="지정 캐릭터 LBP3"),
  IF(AND(OR($B245=7,$B245=8),$L245=OFFSET($L245,-1,0)),OFFSET(M245,-1,0),VLOOKUP($E245,$BQ:$BR,MATCH($BR$1,$BQ$1:$BR$1,0),1)),
IF(OR($L245="안 지정 캐릭터 영웅등급",$L245="안 지정 캐릭터 PP 일반등급",$L245="안 지정 캐릭터 PP 영웅등급"),
  IF(AND(OR($B245=7,$B245=8),$L245=OFFSET($L245,-1,0)),OFFSET(M245,-1,0),INT($E245*100000)),
"그외없음"))))))</f>
        <v>삭제</v>
      </c>
      <c r="N245" t="str">
        <f ca="1">IF($L245="삭제","삭제",
IF(OR($L245="지정 장비",$L245="캐릭터 상자 일반등급",$L245="캐릭터 상자 영웅등급",$L245="지정 캐릭터",$L245="지정 캐릭터 LBP1",$L245="지정 캐릭터 LBP2",$L245="지정 캐릭터 LBP3",$L245="안 지정 캐릭터 영웅등급"),1,
IF($L245="지정 캐릭터 PP",
  IF(AND(OR($B245=7,$B245=8),$L245=OFFSET($L245,-1,0)),OFFSET(N245,-1,0),
    VLOOKUP($L245,$AM:$AY,MATCH($AU$1,$AM$1:$AY$1,0),0)+INT($E245*(VLOOKUP($L245,$AM:$AY,MATCH($AV$1,$AM$1:$AY$1,0),0)-VLOOKUP($L245,$AM:$AY,MATCH($AU$1,$AM$1:$AY$1,0),0)))),
IF(OR($L245="안 지정 캐릭터 PP 일반등급",$L245="안 지정 캐릭터 PP 영웅등급"),
  IF(AND(OR($B245=7,$B245=8),$L245=OFFSET($L245,-1,0)),OFFSET(N245,-1,0),
    VLOOKUP($L245,$AM:$AY,MATCH($AU$1,$AM$1:$AY$1,0),0)+INT($E245*(VLOOKUP($L245,$AM:$AY,MATCH($AV$1,$AM$1:$AY$1,0),0)-VLOOKUP($L245,$AM:$AY,MATCH($AU$1,$AM$1:$AY$1,0),0)))),
"그외없음"))))</f>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
IF($L245="안 지정 캐릭터 영웅등급",
  IF(AND(OR($B245=7,$B245=8),$L245=OFFSET($L245,-1,0)),OFFSET(P245,-1,0),
    VLOOKUP($L245,$AM:$AZ,MATCH($AY$1,$AM$1:$AZ$1,0),0)+INT($H245*(VLOOKUP($L245,$AM:$AZ,MATCH($AZ$1,$AM$1:$AZ$1,0),0)-VLOOKUP($L245,$AM:$AZ,MATCH($AY$1,$AM$1:$AZ$1,0),0)))),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
    ROUNDDOWN(VLOOKUP($M245,[1]EquipTable!$1:$1048576,MATCH("표준 GO pr Min",[1]EquipTable!$1:$1,0),0)+INT($I245*(VLOOKUP($M245,[1]EquipTable!$1:$1048576,MATCH("표준 GO pr Max",[1]EquipTable!$1:$1,0),0)-VLOOKUP($M245,[1]EquipTable!$1:$1048576,MATCH("표준 GO pr Min",[1]EquipTable!$1:$1,0),0))),-2)),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
IF($L245="안 지정 캐릭터 영웅등급",
  IF(AND(OR($B245=7,$B245=8),$L245=OFFSET($L245,-1,0)),OFFSET(Q245,-1,0),
    VLOOKUP($L245,$AM:$AZ,MATCH($AW$1,$AM$1:$AZ$1,0),0)+INT($I245*(VLOOKUP($L245,$AM:$AZ,MATCH($AX$1,$AM$1:$AZ$1,0),0)-VLOOKUP($L245,$AM:$AZ,MATCH($AW$1,$AM$1:$AZ$1,0),0)))),
IF($L245="지정 캐릭터 PP",
  IF(AND(OR($B245=7,$B245=8),$L245=OFFSET($L245,-1,0)),OFFSET(Q245,-1,0),
    INT($N245*(VLOOKUP($L245,$AM:$AZ,MATCH($AX$1,$AM$1:$AZ$1,0),0)+$I245*(VLOOKUP($L245,$AM:$AZ,MATCH($AY$1,$AM$1:$AZ$1,0),0)-VLOOKUP($L245,$AM:$AZ,MATCH($AX$1,$AM$1:$AZ$1,0),0))))),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28"/>
        <v>0</v>
      </c>
      <c r="Z245" t="str">
        <f ca="1">IF(ISBLANK(AA245),"",
VLOOKUP(AA245,OFFSET(INDIRECT("$A:$B"),0,MATCH(AA$1&amp;"_Verify",INDIRECT("$1:$1"),0)-1),2,0)
)</f>
        <v/>
      </c>
      <c r="AG245" t="str">
        <f>IF(ISBLANK($AA245),"",
IF(AND($B245&gt;=VLOOKUP($AA245,$AM:$AP,3,0),$B245&lt;=VLOOKUP($AA245,$AM:$AP,4,0)),"","슬롯타입이상"))</f>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ca="1">IF(AI245&lt;&gt;1,"",
"{"""&amp;A$1&amp;""":"&amp;A245
&amp;","""&amp;B$1&amp;""":"&amp;B245
&amp;IF(LEN(Z245)=0,"",","""&amp;Z$1&amp;""":"""&amp;Z245&amp;"""")
&amp;IF(LEN(AB245)=0,"",","""&amp;AB$1&amp;""":"""&amp;AB245&amp;"""")
&amp;IF(LEN(AC245)=0,"",","""&amp;AC$1&amp;""":"&amp;AC245)
&amp;IF(LEN(AD245)=0,"",","""&amp;AD$1&amp;""":"""&amp;AD245&amp;"""")
&amp;IF(LEN(AE245)=0,"",","""&amp;AE$1&amp;""":"&amp;AE245)
&amp;IF(LEN(AF245)=0,"",","""&amp;AF$1&amp;""":"&amp;AF245)&amp;"}")</f>
        <v>{"dy":27,"sl":7}</v>
      </c>
    </row>
    <row r="246" spans="1:37">
      <c r="A246">
        <v>28</v>
      </c>
      <c r="B246">
        <v>7</v>
      </c>
      <c r="C246">
        <f t="shared" si="25"/>
        <v>1</v>
      </c>
      <c r="D246">
        <f t="shared" ca="1" si="26"/>
        <v>0.96615588438044808</v>
      </c>
      <c r="E246">
        <f t="shared" ca="1" si="26"/>
        <v>0.76605663419855075</v>
      </c>
      <c r="F246">
        <f t="shared" ca="1" si="26"/>
        <v>0.89238698625146884</v>
      </c>
      <c r="G246">
        <f t="shared" ca="1" si="30"/>
        <v>0.93200716631258251</v>
      </c>
      <c r="H246">
        <f t="shared" ca="1" si="30"/>
        <v>0.32123061932326857</v>
      </c>
      <c r="I246">
        <f t="shared" ca="1" si="30"/>
        <v>0.86200410795011795</v>
      </c>
      <c r="L246" t="str">
        <f ca="1">IF(LEN(J246)&lt;&gt;0,J246,VLOOKUP(D246+$B246,$BG:$BH,MATCH($BH$1,$BG$1:$BH$1,0),1))</f>
        <v>삭제</v>
      </c>
      <c r="M246" t="str">
        <f ca="1">IF(LEN(K246)&lt;&gt;0,
  IF(LEN($J246)=0,"두 칸 모두 입력",
  IF($J246="지정 장비",K246,INDEX($BR:$BR,MATCH(K246,$BS:$BS,0)))),
IF($L246="삭제","삭제",
IF($L246="지정 장비",VLOOKUP($E246,$BL:$BM,MATCH($BM$1,$BL$1:$BM$1,0),1),
IF(OR($L246="캐릭터 상자 일반등급",$L246="캐릭터 상자 영웅등급"),"삭제",
IF(OR($L246="지정 캐릭터",$L246="지정 캐릭터 PP",$L246="지정 캐릭터 LBP1",$L246="지정 캐릭터 LBP2",$L246="지정 캐릭터 LBP3"),
  IF(AND(OR($B246=7,$B246=8),$L246=OFFSET($L246,-1,0)),OFFSET(M246,-1,0),VLOOKUP($E246,$BQ:$BR,MATCH($BR$1,$BQ$1:$BR$1,0),1)),
IF(OR($L246="안 지정 캐릭터 영웅등급",$L246="안 지정 캐릭터 PP 일반등급",$L246="안 지정 캐릭터 PP 영웅등급"),
  IF(AND(OR($B246=7,$B246=8),$L246=OFFSET($L246,-1,0)),OFFSET(M246,-1,0),INT($E246*100000)),
"그외없음"))))))</f>
        <v>삭제</v>
      </c>
      <c r="N246" t="str">
        <f ca="1">IF($L246="삭제","삭제",
IF(OR($L246="지정 장비",$L246="캐릭터 상자 일반등급",$L246="캐릭터 상자 영웅등급",$L246="지정 캐릭터",$L246="지정 캐릭터 LBP1",$L246="지정 캐릭터 LBP2",$L246="지정 캐릭터 LBP3",$L246="안 지정 캐릭터 영웅등급"),1,
IF($L246="지정 캐릭터 PP",
  IF(AND(OR($B246=7,$B246=8),$L246=OFFSET($L246,-1,0)),OFFSET(N246,-1,0),
    VLOOKUP($L246,$AM:$AY,MATCH($AU$1,$AM$1:$AY$1,0),0)+INT($E246*(VLOOKUP($L246,$AM:$AY,MATCH($AV$1,$AM$1:$AY$1,0),0)-VLOOKUP($L246,$AM:$AY,MATCH($AU$1,$AM$1:$AY$1,0),0)))),
IF(OR($L246="안 지정 캐릭터 PP 일반등급",$L246="안 지정 캐릭터 PP 영웅등급"),
  IF(AND(OR($B246=7,$B246=8),$L246=OFFSET($L246,-1,0)),OFFSET(N246,-1,0),
    VLOOKUP($L246,$AM:$AY,MATCH($AU$1,$AM$1:$AY$1,0),0)+INT($E246*(VLOOKUP($L246,$AM:$AY,MATCH($AV$1,$AM$1:$AY$1,0),0)-VLOOKUP($L246,$AM:$AY,MATCH($AU$1,$AM$1:$AY$1,0),0)))),
"그외없음"))))</f>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
IF($L246="안 지정 캐릭터 영웅등급",
  IF(AND(OR($B246=7,$B246=8),$L246=OFFSET($L246,-1,0)),OFFSET(P246,-1,0),
    VLOOKUP($L246,$AM:$AZ,MATCH($AY$1,$AM$1:$AZ$1,0),0)+INT($H246*(VLOOKUP($L246,$AM:$AZ,MATCH($AZ$1,$AM$1:$AZ$1,0),0)-VLOOKUP($L246,$AM:$AZ,MATCH($AY$1,$AM$1:$AZ$1,0),0)))),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
    ROUNDDOWN(VLOOKUP($M246,[1]EquipTable!$1:$1048576,MATCH("표준 GO pr Min",[1]EquipTable!$1:$1,0),0)+INT($I246*(VLOOKUP($M246,[1]EquipTable!$1:$1048576,MATCH("표준 GO pr Max",[1]EquipTable!$1:$1,0),0)-VLOOKUP($M246,[1]EquipTable!$1:$1048576,MATCH("표준 GO pr Min",[1]EquipTable!$1:$1,0),0))),-2)),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
IF($L246="안 지정 캐릭터 영웅등급",
  IF(AND(OR($B246=7,$B246=8),$L246=OFFSET($L246,-1,0)),OFFSET(Q246,-1,0),
    VLOOKUP($L246,$AM:$AZ,MATCH($AW$1,$AM$1:$AZ$1,0),0)+INT($I246*(VLOOKUP($L246,$AM:$AZ,MATCH($AX$1,$AM$1:$AZ$1,0),0)-VLOOKUP($L246,$AM:$AZ,MATCH($AW$1,$AM$1:$AZ$1,0),0)))),
IF($L246="지정 캐릭터 PP",
  IF(AND(OR($B246=7,$B246=8),$L246=OFFSET($L246,-1,0)),OFFSET(Q246,-1,0),
    INT($N246*(VLOOKUP($L246,$AM:$AZ,MATCH($AX$1,$AM$1:$AZ$1,0),0)+$I246*(VLOOKUP($L246,$AM:$AZ,MATCH($AY$1,$AM$1:$AZ$1,0),0)-VLOOKUP($L246,$AM:$AZ,MATCH($AX$1,$AM$1:$AZ$1,0),0))))),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28"/>
        <v>0</v>
      </c>
      <c r="Z246" t="str">
        <f ca="1">IF(ISBLANK(AA246),"",
VLOOKUP(AA246,OFFSET(INDIRECT("$A:$B"),0,MATCH(AA$1&amp;"_Verify",INDIRECT("$1:$1"),0)-1),2,0)
)</f>
        <v/>
      </c>
      <c r="AG246" t="str">
        <f>IF(ISBLANK($AA246),"",
IF(AND($B246&gt;=VLOOKUP($AA246,$AM:$AP,3,0),$B246&lt;=VLOOKUP($AA246,$AM:$AP,4,0)),"","슬롯타입이상"))</f>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ca="1">IF(AI246&lt;&gt;1,"",
"{"""&amp;A$1&amp;""":"&amp;A246
&amp;","""&amp;B$1&amp;""":"&amp;B246
&amp;IF(LEN(Z246)=0,"",","""&amp;Z$1&amp;""":"""&amp;Z246&amp;"""")
&amp;IF(LEN(AB246)=0,"",","""&amp;AB$1&amp;""":"""&amp;AB246&amp;"""")
&amp;IF(LEN(AC246)=0,"",","""&amp;AC$1&amp;""":"&amp;AC246)
&amp;IF(LEN(AD246)=0,"",","""&amp;AD$1&amp;""":"""&amp;AD246&amp;"""")
&amp;IF(LEN(AE246)=0,"",","""&amp;AE$1&amp;""":"&amp;AE246)
&amp;IF(LEN(AF246)=0,"",","""&amp;AF$1&amp;""":"&amp;AF246)&amp;"}")</f>
        <v>{"dy":28,"sl":7}</v>
      </c>
    </row>
    <row r="247" spans="1:37">
      <c r="A247">
        <v>29</v>
      </c>
      <c r="B247">
        <v>7</v>
      </c>
      <c r="C247">
        <f t="shared" si="25"/>
        <v>1</v>
      </c>
      <c r="D247">
        <f t="shared" ca="1" si="26"/>
        <v>0.45251697973319205</v>
      </c>
      <c r="E247">
        <f t="shared" ca="1" si="26"/>
        <v>0.72942247462592458</v>
      </c>
      <c r="F247">
        <f t="shared" ca="1" si="26"/>
        <v>0.54080560642787057</v>
      </c>
      <c r="G247">
        <f t="shared" ca="1" si="30"/>
        <v>1.0629285939959265E-3</v>
      </c>
      <c r="H247">
        <f t="shared" ca="1" si="30"/>
        <v>7.951295552608717E-2</v>
      </c>
      <c r="I247">
        <f t="shared" ca="1" si="30"/>
        <v>0.11983713667908003</v>
      </c>
      <c r="L247" t="str">
        <f ca="1">IF(LEN(J247)&lt;&gt;0,J247,VLOOKUP(D247+$B247,$BG:$BH,MATCH($BH$1,$BG$1:$BH$1,0),1))</f>
        <v>삭제</v>
      </c>
      <c r="M247" t="str">
        <f ca="1">IF(LEN(K247)&lt;&gt;0,
  IF(LEN($J247)=0,"두 칸 모두 입력",
  IF($J247="지정 장비",K247,INDEX($BR:$BR,MATCH(K247,$BS:$BS,0)))),
IF($L247="삭제","삭제",
IF($L247="지정 장비",VLOOKUP($E247,$BL:$BM,MATCH($BM$1,$BL$1:$BM$1,0),1),
IF(OR($L247="캐릭터 상자 일반등급",$L247="캐릭터 상자 영웅등급"),"삭제",
IF(OR($L247="지정 캐릭터",$L247="지정 캐릭터 PP",$L247="지정 캐릭터 LBP1",$L247="지정 캐릭터 LBP2",$L247="지정 캐릭터 LBP3"),
  IF(AND(OR($B247=7,$B247=8),$L247=OFFSET($L247,-1,0)),OFFSET(M247,-1,0),VLOOKUP($E247,$BQ:$BR,MATCH($BR$1,$BQ$1:$BR$1,0),1)),
IF(OR($L247="안 지정 캐릭터 영웅등급",$L247="안 지정 캐릭터 PP 일반등급",$L247="안 지정 캐릭터 PP 영웅등급"),
  IF(AND(OR($B247=7,$B247=8),$L247=OFFSET($L247,-1,0)),OFFSET(M247,-1,0),INT($E247*100000)),
"그외없음"))))))</f>
        <v>삭제</v>
      </c>
      <c r="N247" t="str">
        <f ca="1">IF($L247="삭제","삭제",
IF(OR($L247="지정 장비",$L247="캐릭터 상자 일반등급",$L247="캐릭터 상자 영웅등급",$L247="지정 캐릭터",$L247="지정 캐릭터 LBP1",$L247="지정 캐릭터 LBP2",$L247="지정 캐릭터 LBP3",$L247="안 지정 캐릭터 영웅등급"),1,
IF($L247="지정 캐릭터 PP",
  IF(AND(OR($B247=7,$B247=8),$L247=OFFSET($L247,-1,0)),OFFSET(N247,-1,0),
    VLOOKUP($L247,$AM:$AY,MATCH($AU$1,$AM$1:$AY$1,0),0)+INT($E247*(VLOOKUP($L247,$AM:$AY,MATCH($AV$1,$AM$1:$AY$1,0),0)-VLOOKUP($L247,$AM:$AY,MATCH($AU$1,$AM$1:$AY$1,0),0)))),
IF(OR($L247="안 지정 캐릭터 PP 일반등급",$L247="안 지정 캐릭터 PP 영웅등급"),
  IF(AND(OR($B247=7,$B247=8),$L247=OFFSET($L247,-1,0)),OFFSET(N247,-1,0),
    VLOOKUP($L247,$AM:$AY,MATCH($AU$1,$AM$1:$AY$1,0),0)+INT($E247*(VLOOKUP($L247,$AM:$AY,MATCH($AV$1,$AM$1:$AY$1,0),0)-VLOOKUP($L247,$AM:$AY,MATCH($AU$1,$AM$1:$AY$1,0),0)))),
"그외없음"))))</f>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
IF($L247="안 지정 캐릭터 영웅등급",
  IF(AND(OR($B247=7,$B247=8),$L247=OFFSET($L247,-1,0)),OFFSET(P247,-1,0),
    VLOOKUP($L247,$AM:$AZ,MATCH($AY$1,$AM$1:$AZ$1,0),0)+INT($H247*(VLOOKUP($L247,$AM:$AZ,MATCH($AZ$1,$AM$1:$AZ$1,0),0)-VLOOKUP($L247,$AM:$AZ,MATCH($AY$1,$AM$1:$AZ$1,0),0)))),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
    ROUNDDOWN(VLOOKUP($M247,[1]EquipTable!$1:$1048576,MATCH("표준 GO pr Min",[1]EquipTable!$1:$1,0),0)+INT($I247*(VLOOKUP($M247,[1]EquipTable!$1:$1048576,MATCH("표준 GO pr Max",[1]EquipTable!$1:$1,0),0)-VLOOKUP($M247,[1]EquipTable!$1:$1048576,MATCH("표준 GO pr Min",[1]EquipTable!$1:$1,0),0))),-2)),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
IF($L247="안 지정 캐릭터 영웅등급",
  IF(AND(OR($B247=7,$B247=8),$L247=OFFSET($L247,-1,0)),OFFSET(Q247,-1,0),
    VLOOKUP($L247,$AM:$AZ,MATCH($AW$1,$AM$1:$AZ$1,0),0)+INT($I247*(VLOOKUP($L247,$AM:$AZ,MATCH($AX$1,$AM$1:$AZ$1,0),0)-VLOOKUP($L247,$AM:$AZ,MATCH($AW$1,$AM$1:$AZ$1,0),0)))),
IF($L247="지정 캐릭터 PP",
  IF(AND(OR($B247=7,$B247=8),$L247=OFFSET($L247,-1,0)),OFFSET(Q247,-1,0),
    INT($N247*(VLOOKUP($L247,$AM:$AZ,MATCH($AX$1,$AM$1:$AZ$1,0),0)+$I247*(VLOOKUP($L247,$AM:$AZ,MATCH($AY$1,$AM$1:$AZ$1,0),0)-VLOOKUP($L247,$AM:$AZ,MATCH($AX$1,$AM$1:$AZ$1,0),0))))),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28"/>
        <v>0</v>
      </c>
      <c r="Z247" t="str">
        <f ca="1">IF(ISBLANK(AA247),"",
VLOOKUP(AA247,OFFSET(INDIRECT("$A:$B"),0,MATCH(AA$1&amp;"_Verify",INDIRECT("$1:$1"),0)-1),2,0)
)</f>
        <v/>
      </c>
      <c r="AG247" t="str">
        <f>IF(ISBLANK($AA247),"",
IF(AND($B247&gt;=VLOOKUP($AA247,$AM:$AP,3,0),$B247&lt;=VLOOKUP($AA247,$AM:$AP,4,0)),"","슬롯타입이상"))</f>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ca="1">IF(AI247&lt;&gt;1,"",
"{"""&amp;A$1&amp;""":"&amp;A247
&amp;","""&amp;B$1&amp;""":"&amp;B247
&amp;IF(LEN(Z247)=0,"",","""&amp;Z$1&amp;""":"""&amp;Z247&amp;"""")
&amp;IF(LEN(AB247)=0,"",","""&amp;AB$1&amp;""":"""&amp;AB247&amp;"""")
&amp;IF(LEN(AC247)=0,"",","""&amp;AC$1&amp;""":"&amp;AC247)
&amp;IF(LEN(AD247)=0,"",","""&amp;AD$1&amp;""":"""&amp;AD247&amp;"""")
&amp;IF(LEN(AE247)=0,"",","""&amp;AE$1&amp;""":"&amp;AE247)
&amp;IF(LEN(AF247)=0,"",","""&amp;AF$1&amp;""":"&amp;AF247)&amp;"}")</f>
        <v>{"dy":29,"sl":7}</v>
      </c>
    </row>
    <row r="248" spans="1:37">
      <c r="A248">
        <v>30</v>
      </c>
      <c r="B248">
        <v>7</v>
      </c>
      <c r="C248">
        <f t="shared" si="25"/>
        <v>1</v>
      </c>
      <c r="D248">
        <f t="shared" ca="1" si="26"/>
        <v>0.55262091043430184</v>
      </c>
      <c r="E248">
        <f t="shared" ca="1" si="26"/>
        <v>1.5241866271680338E-2</v>
      </c>
      <c r="F248">
        <f t="shared" ca="1" si="26"/>
        <v>0.7312920973947612</v>
      </c>
      <c r="G248">
        <f t="shared" ca="1" si="30"/>
        <v>0.63695100067734656</v>
      </c>
      <c r="H248">
        <f t="shared" ca="1" si="30"/>
        <v>0.43514024899960979</v>
      </c>
      <c r="I248">
        <f t="shared" ca="1" si="30"/>
        <v>0.20693235811639665</v>
      </c>
      <c r="L248" t="str">
        <f ca="1">IF(LEN(J248)&lt;&gt;0,J248,VLOOKUP(D248+$B248,$BG:$BH,MATCH($BH$1,$BG$1:$BH$1,0),1))</f>
        <v>삭제</v>
      </c>
      <c r="M248" t="str">
        <f ca="1">IF(LEN(K248)&lt;&gt;0,
  IF(LEN($J248)=0,"두 칸 모두 입력",
  IF($J248="지정 장비",K248,INDEX($BR:$BR,MATCH(K248,$BS:$BS,0)))),
IF($L248="삭제","삭제",
IF($L248="지정 장비",VLOOKUP($E248,$BL:$BM,MATCH($BM$1,$BL$1:$BM$1,0),1),
IF(OR($L248="캐릭터 상자 일반등급",$L248="캐릭터 상자 영웅등급"),"삭제",
IF(OR($L248="지정 캐릭터",$L248="지정 캐릭터 PP",$L248="지정 캐릭터 LBP1",$L248="지정 캐릭터 LBP2",$L248="지정 캐릭터 LBP3"),
  IF(AND(OR($B248=7,$B248=8),$L248=OFFSET($L248,-1,0)),OFFSET(M248,-1,0),VLOOKUP($E248,$BQ:$BR,MATCH($BR$1,$BQ$1:$BR$1,0),1)),
IF(OR($L248="안 지정 캐릭터 영웅등급",$L248="안 지정 캐릭터 PP 일반등급",$L248="안 지정 캐릭터 PP 영웅등급"),
  IF(AND(OR($B248=7,$B248=8),$L248=OFFSET($L248,-1,0)),OFFSET(M248,-1,0),INT($E248*100000)),
"그외없음"))))))</f>
        <v>삭제</v>
      </c>
      <c r="N248" t="str">
        <f ca="1">IF($L248="삭제","삭제",
IF(OR($L248="지정 장비",$L248="캐릭터 상자 일반등급",$L248="캐릭터 상자 영웅등급",$L248="지정 캐릭터",$L248="지정 캐릭터 LBP1",$L248="지정 캐릭터 LBP2",$L248="지정 캐릭터 LBP3",$L248="안 지정 캐릭터 영웅등급"),1,
IF($L248="지정 캐릭터 PP",
  IF(AND(OR($B248=7,$B248=8),$L248=OFFSET($L248,-1,0)),OFFSET(N248,-1,0),
    VLOOKUP($L248,$AM:$AY,MATCH($AU$1,$AM$1:$AY$1,0),0)+INT($E248*(VLOOKUP($L248,$AM:$AY,MATCH($AV$1,$AM$1:$AY$1,0),0)-VLOOKUP($L248,$AM:$AY,MATCH($AU$1,$AM$1:$AY$1,0),0)))),
IF(OR($L248="안 지정 캐릭터 PP 일반등급",$L248="안 지정 캐릭터 PP 영웅등급"),
  IF(AND(OR($B248=7,$B248=8),$L248=OFFSET($L248,-1,0)),OFFSET(N248,-1,0),
    VLOOKUP($L248,$AM:$AY,MATCH($AU$1,$AM$1:$AY$1,0),0)+INT($E248*(VLOOKUP($L248,$AM:$AY,MATCH($AV$1,$AM$1:$AY$1,0),0)-VLOOKUP($L248,$AM:$AY,MATCH($AU$1,$AM$1:$AY$1,0),0)))),
"그외없음"))))</f>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
IF($L248="안 지정 캐릭터 영웅등급",
  IF(AND(OR($B248=7,$B248=8),$L248=OFFSET($L248,-1,0)),OFFSET(P248,-1,0),
    VLOOKUP($L248,$AM:$AZ,MATCH($AY$1,$AM$1:$AZ$1,0),0)+INT($H248*(VLOOKUP($L248,$AM:$AZ,MATCH($AZ$1,$AM$1:$AZ$1,0),0)-VLOOKUP($L248,$AM:$AZ,MATCH($AY$1,$AM$1:$AZ$1,0),0)))),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
    ROUNDDOWN(VLOOKUP($M248,[1]EquipTable!$1:$1048576,MATCH("표준 GO pr Min",[1]EquipTable!$1:$1,0),0)+INT($I248*(VLOOKUP($M248,[1]EquipTable!$1:$1048576,MATCH("표준 GO pr Max",[1]EquipTable!$1:$1,0),0)-VLOOKUP($M248,[1]EquipTable!$1:$1048576,MATCH("표준 GO pr Min",[1]EquipTable!$1:$1,0),0))),-2)),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
IF($L248="안 지정 캐릭터 영웅등급",
  IF(AND(OR($B248=7,$B248=8),$L248=OFFSET($L248,-1,0)),OFFSET(Q248,-1,0),
    VLOOKUP($L248,$AM:$AZ,MATCH($AW$1,$AM$1:$AZ$1,0),0)+INT($I248*(VLOOKUP($L248,$AM:$AZ,MATCH($AX$1,$AM$1:$AZ$1,0),0)-VLOOKUP($L248,$AM:$AZ,MATCH($AW$1,$AM$1:$AZ$1,0),0)))),
IF($L248="지정 캐릭터 PP",
  IF(AND(OR($B248=7,$B248=8),$L248=OFFSET($L248,-1,0)),OFFSET(Q248,-1,0),
    INT($N248*(VLOOKUP($L248,$AM:$AZ,MATCH($AX$1,$AM$1:$AZ$1,0),0)+$I248*(VLOOKUP($L248,$AM:$AZ,MATCH($AY$1,$AM$1:$AZ$1,0),0)-VLOOKUP($L248,$AM:$AZ,MATCH($AX$1,$AM$1:$AZ$1,0),0))))),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28"/>
        <v>0</v>
      </c>
      <c r="Z248" t="str">
        <f ca="1">IF(ISBLANK(AA248),"",
VLOOKUP(AA248,OFFSET(INDIRECT("$A:$B"),0,MATCH(AA$1&amp;"_Verify",INDIRECT("$1:$1"),0)-1),2,0)
)</f>
        <v/>
      </c>
      <c r="AG248" t="str">
        <f>IF(ISBLANK($AA248),"",
IF(AND($B248&gt;=VLOOKUP($AA248,$AM:$AP,3,0),$B248&lt;=VLOOKUP($AA248,$AM:$AP,4,0)),"","슬롯타입이상"))</f>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ca="1">IF(AI248&lt;&gt;1,"",
"{"""&amp;A$1&amp;""":"&amp;A248
&amp;","""&amp;B$1&amp;""":"&amp;B248
&amp;IF(LEN(Z248)=0,"",","""&amp;Z$1&amp;""":"""&amp;Z248&amp;"""")
&amp;IF(LEN(AB248)=0,"",","""&amp;AB$1&amp;""":"""&amp;AB248&amp;"""")
&amp;IF(LEN(AC248)=0,"",","""&amp;AC$1&amp;""":"&amp;AC248)
&amp;IF(LEN(AD248)=0,"",","""&amp;AD$1&amp;""":"""&amp;AD248&amp;"""")
&amp;IF(LEN(AE248)=0,"",","""&amp;AE$1&amp;""":"&amp;AE248)
&amp;IF(LEN(AF248)=0,"",","""&amp;AF$1&amp;""":"&amp;AF248)&amp;"}")</f>
        <v>{"dy":30,"sl":7}</v>
      </c>
    </row>
    <row r="249" spans="1:37">
      <c r="A249">
        <v>31</v>
      </c>
      <c r="B249">
        <v>7</v>
      </c>
      <c r="C249">
        <f t="shared" si="25"/>
        <v>1</v>
      </c>
      <c r="D249">
        <f t="shared" ca="1" si="26"/>
        <v>0.35267882396848593</v>
      </c>
      <c r="E249">
        <f t="shared" ca="1" si="26"/>
        <v>0.40348709951285611</v>
      </c>
      <c r="F249">
        <f t="shared" ca="1" si="26"/>
        <v>0.2543760401263675</v>
      </c>
      <c r="G249">
        <f t="shared" ca="1" si="30"/>
        <v>0.30898355739946459</v>
      </c>
      <c r="H249">
        <f t="shared" ca="1" si="30"/>
        <v>0.91591804070978478</v>
      </c>
      <c r="I249">
        <f t="shared" ca="1" si="30"/>
        <v>0.54947204342462186</v>
      </c>
      <c r="L249" t="str">
        <f ca="1">IF(LEN(J249)&lt;&gt;0,J249,VLOOKUP(D249+$B249,$BG:$BH,MATCH($BH$1,$BG$1:$BH$1,0),1))</f>
        <v>삭제</v>
      </c>
      <c r="M249" t="str">
        <f ca="1">IF(LEN(K249)&lt;&gt;0,
  IF(LEN($J249)=0,"두 칸 모두 입력",
  IF($J249="지정 장비",K249,INDEX($BR:$BR,MATCH(K249,$BS:$BS,0)))),
IF($L249="삭제","삭제",
IF($L249="지정 장비",VLOOKUP($E249,$BL:$BM,MATCH($BM$1,$BL$1:$BM$1,0),1),
IF(OR($L249="캐릭터 상자 일반등급",$L249="캐릭터 상자 영웅등급"),"삭제",
IF(OR($L249="지정 캐릭터",$L249="지정 캐릭터 PP",$L249="지정 캐릭터 LBP1",$L249="지정 캐릭터 LBP2",$L249="지정 캐릭터 LBP3"),
  IF(AND(OR($B249=7,$B249=8),$L249=OFFSET($L249,-1,0)),OFFSET(M249,-1,0),VLOOKUP($E249,$BQ:$BR,MATCH($BR$1,$BQ$1:$BR$1,0),1)),
IF(OR($L249="안 지정 캐릭터 영웅등급",$L249="안 지정 캐릭터 PP 일반등급",$L249="안 지정 캐릭터 PP 영웅등급"),
  IF(AND(OR($B249=7,$B249=8),$L249=OFFSET($L249,-1,0)),OFFSET(M249,-1,0),INT($E249*100000)),
"그외없음"))))))</f>
        <v>삭제</v>
      </c>
      <c r="N249" t="str">
        <f ca="1">IF($L249="삭제","삭제",
IF(OR($L249="지정 장비",$L249="캐릭터 상자 일반등급",$L249="캐릭터 상자 영웅등급",$L249="지정 캐릭터",$L249="지정 캐릭터 LBP1",$L249="지정 캐릭터 LBP2",$L249="지정 캐릭터 LBP3",$L249="안 지정 캐릭터 영웅등급"),1,
IF($L249="지정 캐릭터 PP",
  IF(AND(OR($B249=7,$B249=8),$L249=OFFSET($L249,-1,0)),OFFSET(N249,-1,0),
    VLOOKUP($L249,$AM:$AY,MATCH($AU$1,$AM$1:$AY$1,0),0)+INT($E249*(VLOOKUP($L249,$AM:$AY,MATCH($AV$1,$AM$1:$AY$1,0),0)-VLOOKUP($L249,$AM:$AY,MATCH($AU$1,$AM$1:$AY$1,0),0)))),
IF(OR($L249="안 지정 캐릭터 PP 일반등급",$L249="안 지정 캐릭터 PP 영웅등급"),
  IF(AND(OR($B249=7,$B249=8),$L249=OFFSET($L249,-1,0)),OFFSET(N249,-1,0),
    VLOOKUP($L249,$AM:$AY,MATCH($AU$1,$AM$1:$AY$1,0),0)+INT($E249*(VLOOKUP($L249,$AM:$AY,MATCH($AV$1,$AM$1:$AY$1,0),0)-VLOOKUP($L249,$AM:$AY,MATCH($AU$1,$AM$1:$AY$1,0),0)))),
"그외없음"))))</f>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
IF($L249="안 지정 캐릭터 영웅등급",
  IF(AND(OR($B249=7,$B249=8),$L249=OFFSET($L249,-1,0)),OFFSET(P249,-1,0),
    VLOOKUP($L249,$AM:$AZ,MATCH($AY$1,$AM$1:$AZ$1,0),0)+INT($H249*(VLOOKUP($L249,$AM:$AZ,MATCH($AZ$1,$AM$1:$AZ$1,0),0)-VLOOKUP($L249,$AM:$AZ,MATCH($AY$1,$AM$1:$AZ$1,0),0)))),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
    ROUNDDOWN(VLOOKUP($M249,[1]EquipTable!$1:$1048576,MATCH("표준 GO pr Min",[1]EquipTable!$1:$1,0),0)+INT($I249*(VLOOKUP($M249,[1]EquipTable!$1:$1048576,MATCH("표준 GO pr Max",[1]EquipTable!$1:$1,0),0)-VLOOKUP($M249,[1]EquipTable!$1:$1048576,MATCH("표준 GO pr Min",[1]EquipTable!$1:$1,0),0))),-2)),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
IF($L249="안 지정 캐릭터 영웅등급",
  IF(AND(OR($B249=7,$B249=8),$L249=OFFSET($L249,-1,0)),OFFSET(Q249,-1,0),
    VLOOKUP($L249,$AM:$AZ,MATCH($AW$1,$AM$1:$AZ$1,0),0)+INT($I249*(VLOOKUP($L249,$AM:$AZ,MATCH($AX$1,$AM$1:$AZ$1,0),0)-VLOOKUP($L249,$AM:$AZ,MATCH($AW$1,$AM$1:$AZ$1,0),0)))),
IF($L249="지정 캐릭터 PP",
  IF(AND(OR($B249=7,$B249=8),$L249=OFFSET($L249,-1,0)),OFFSET(Q249,-1,0),
    INT($N249*(VLOOKUP($L249,$AM:$AZ,MATCH($AX$1,$AM$1:$AZ$1,0),0)+$I249*(VLOOKUP($L249,$AM:$AZ,MATCH($AY$1,$AM$1:$AZ$1,0),0)-VLOOKUP($L249,$AM:$AZ,MATCH($AX$1,$AM$1:$AZ$1,0),0))))),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28"/>
        <v>0</v>
      </c>
      <c r="Z249" t="str">
        <f ca="1">IF(ISBLANK(AA249),"",
VLOOKUP(AA249,OFFSET(INDIRECT("$A:$B"),0,MATCH(AA$1&amp;"_Verify",INDIRECT("$1:$1"),0)-1),2,0)
)</f>
        <v/>
      </c>
      <c r="AG249" t="str">
        <f>IF(ISBLANK($AA249),"",
IF(AND($B249&gt;=VLOOKUP($AA249,$AM:$AP,3,0),$B249&lt;=VLOOKUP($AA249,$AM:$AP,4,0)),"","슬롯타입이상"))</f>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ca="1">IF(AI249&lt;&gt;1,"",
"{"""&amp;A$1&amp;""":"&amp;A249
&amp;","""&amp;B$1&amp;""":"&amp;B249
&amp;IF(LEN(Z249)=0,"",","""&amp;Z$1&amp;""":"""&amp;Z249&amp;"""")
&amp;IF(LEN(AB249)=0,"",","""&amp;AB$1&amp;""":"""&amp;AB249&amp;"""")
&amp;IF(LEN(AC249)=0,"",","""&amp;AC$1&amp;""":"&amp;AC249)
&amp;IF(LEN(AD249)=0,"",","""&amp;AD$1&amp;""":"""&amp;AD249&amp;"""")
&amp;IF(LEN(AE249)=0,"",","""&amp;AE$1&amp;""":"&amp;AE249)
&amp;IF(LEN(AF249)=0,"",","""&amp;AF$1&amp;""":"&amp;AF249)&amp;"}")</f>
        <v>{"dy":31,"sl":7}</v>
      </c>
    </row>
    <row r="250" spans="1:37">
      <c r="A250">
        <v>1</v>
      </c>
      <c r="B250">
        <v>8</v>
      </c>
      <c r="C250">
        <f t="shared" si="25"/>
        <v>2</v>
      </c>
      <c r="D250">
        <f t="shared" ca="1" si="26"/>
        <v>0.40564762602943383</v>
      </c>
      <c r="E250">
        <f t="shared" ca="1" si="26"/>
        <v>0.81198884407653338</v>
      </c>
      <c r="F250">
        <f t="shared" ca="1" si="26"/>
        <v>0.74107508901819952</v>
      </c>
      <c r="G250">
        <f t="shared" ca="1" si="30"/>
        <v>0.48706594457979602</v>
      </c>
      <c r="H250">
        <f t="shared" ca="1" si="30"/>
        <v>0.83809154936902941</v>
      </c>
      <c r="I250">
        <f t="shared" ca="1" si="30"/>
        <v>0.62960579076066991</v>
      </c>
      <c r="L250" t="str">
        <f ca="1">IF(LEN(J250)&lt;&gt;0,J250,VLOOKUP(D250+$B250,$BG:$BH,MATCH($BH$1,$BG$1:$BH$1,0),1))</f>
        <v>삭제</v>
      </c>
      <c r="M250" t="str">
        <f ca="1">IF(LEN(K250)&lt;&gt;0,
  IF(LEN($J250)=0,"두 칸 모두 입력",
  IF($J250="지정 장비",K250,INDEX($BR:$BR,MATCH(K250,$BS:$BS,0)))),
IF($L250="삭제","삭제",
IF($L250="지정 장비",VLOOKUP($E250,$BL:$BM,MATCH($BM$1,$BL$1:$BM$1,0),1),
IF(OR($L250="캐릭터 상자 일반등급",$L250="캐릭터 상자 영웅등급"),"삭제",
IF(OR($L250="지정 캐릭터",$L250="지정 캐릭터 PP",$L250="지정 캐릭터 LBP1",$L250="지정 캐릭터 LBP2",$L250="지정 캐릭터 LBP3"),
  IF(AND(OR($B250=7,$B250=8),$L250=OFFSET($L250,-1,0)),OFFSET(M250,-1,0),VLOOKUP($E250,$BQ:$BR,MATCH($BR$1,$BQ$1:$BR$1,0),1)),
IF(OR($L250="안 지정 캐릭터 영웅등급",$L250="안 지정 캐릭터 PP 일반등급",$L250="안 지정 캐릭터 PP 영웅등급"),
  IF(AND(OR($B250=7,$B250=8),$L250=OFFSET($L250,-1,0)),OFFSET(M250,-1,0),INT($E250*100000)),
"그외없음"))))))</f>
        <v>삭제</v>
      </c>
      <c r="N250" t="str">
        <f ca="1">IF($L250="삭제","삭제",
IF(OR($L250="지정 장비",$L250="캐릭터 상자 일반등급",$L250="캐릭터 상자 영웅등급",$L250="지정 캐릭터",$L250="지정 캐릭터 LBP1",$L250="지정 캐릭터 LBP2",$L250="지정 캐릭터 LBP3",$L250="안 지정 캐릭터 영웅등급"),1,
IF($L250="지정 캐릭터 PP",
  IF(AND(OR($B250=7,$B250=8),$L250=OFFSET($L250,-1,0)),OFFSET(N250,-1,0),
    VLOOKUP($L250,$AM:$AY,MATCH($AU$1,$AM$1:$AY$1,0),0)+INT($E250*(VLOOKUP($L250,$AM:$AY,MATCH($AV$1,$AM$1:$AY$1,0),0)-VLOOKUP($L250,$AM:$AY,MATCH($AU$1,$AM$1:$AY$1,0),0)))),
IF(OR($L250="안 지정 캐릭터 PP 일반등급",$L250="안 지정 캐릭터 PP 영웅등급"),
  IF(AND(OR($B250=7,$B250=8),$L250=OFFSET($L250,-1,0)),OFFSET(N250,-1,0),
    VLOOKUP($L250,$AM:$AY,MATCH($AU$1,$AM$1:$AY$1,0),0)+INT($E250*(VLOOKUP($L250,$AM:$AY,MATCH($AV$1,$AM$1:$AY$1,0),0)-VLOOKUP($L250,$AM:$AY,MATCH($AU$1,$AM$1:$AY$1,0),0)))),
"그외없음"))))</f>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
IF($L250="안 지정 캐릭터 영웅등급",
  IF(AND(OR($B250=7,$B250=8),$L250=OFFSET($L250,-1,0)),OFFSET(P250,-1,0),
    VLOOKUP($L250,$AM:$AZ,MATCH($AY$1,$AM$1:$AZ$1,0),0)+INT($H250*(VLOOKUP($L250,$AM:$AZ,MATCH($AZ$1,$AM$1:$AZ$1,0),0)-VLOOKUP($L250,$AM:$AZ,MATCH($AY$1,$AM$1:$AZ$1,0),0)))),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
    ROUNDDOWN(VLOOKUP($M250,[1]EquipTable!$1:$1048576,MATCH("표준 GO pr Min",[1]EquipTable!$1:$1,0),0)+INT($I250*(VLOOKUP($M250,[1]EquipTable!$1:$1048576,MATCH("표준 GO pr Max",[1]EquipTable!$1:$1,0),0)-VLOOKUP($M250,[1]EquipTable!$1:$1048576,MATCH("표준 GO pr Min",[1]EquipTable!$1:$1,0),0))),-2)),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
IF($L250="안 지정 캐릭터 영웅등급",
  IF(AND(OR($B250=7,$B250=8),$L250=OFFSET($L250,-1,0)),OFFSET(Q250,-1,0),
    VLOOKUP($L250,$AM:$AZ,MATCH($AW$1,$AM$1:$AZ$1,0),0)+INT($I250*(VLOOKUP($L250,$AM:$AZ,MATCH($AX$1,$AM$1:$AZ$1,0),0)-VLOOKUP($L250,$AM:$AZ,MATCH($AW$1,$AM$1:$AZ$1,0),0)))),
IF($L250="지정 캐릭터 PP",
  IF(AND(OR($B250=7,$B250=8),$L250=OFFSET($L250,-1,0)),OFFSET(Q250,-1,0),
    INT($N250*(VLOOKUP($L250,$AM:$AZ,MATCH($AX$1,$AM$1:$AZ$1,0),0)+$I250*(VLOOKUP($L250,$AM:$AZ,MATCH($AY$1,$AM$1:$AZ$1,0),0)-VLOOKUP($L250,$AM:$AZ,MATCH($AX$1,$AM$1:$AZ$1,0),0))))),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28"/>
        <v>0</v>
      </c>
      <c r="Z250" t="str">
        <f ca="1">IF(ISBLANK(AA250),"",
VLOOKUP(AA250,OFFSET(INDIRECT("$A:$B"),0,MATCH(AA$1&amp;"_Verify",INDIRECT("$1:$1"),0)-1),2,0)
)</f>
        <v/>
      </c>
      <c r="AG250" t="str">
        <f>IF(ISBLANK($AA250),"",
IF(AND($B250&gt;=VLOOKUP($AA250,$AM:$AP,3,0),$B250&lt;=VLOOKUP($AA250,$AM:$AP,4,0)),"","슬롯타입이상"))</f>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ca="1">IF(AI250&lt;&gt;1,"",
"{"""&amp;A$1&amp;""":"&amp;A250
&amp;","""&amp;B$1&amp;""":"&amp;B250
&amp;IF(LEN(Z250)=0,"",","""&amp;Z$1&amp;""":"""&amp;Z250&amp;"""")
&amp;IF(LEN(AB250)=0,"",","""&amp;AB$1&amp;""":"""&amp;AB250&amp;"""")
&amp;IF(LEN(AC250)=0,"",","""&amp;AC$1&amp;""":"&amp;AC250)
&amp;IF(LEN(AD250)=0,"",","""&amp;AD$1&amp;""":"""&amp;AD250&amp;"""")
&amp;IF(LEN(AE250)=0,"",","""&amp;AE$1&amp;""":"&amp;AE250)
&amp;IF(LEN(AF250)=0,"",","""&amp;AF$1&amp;""":"&amp;AF250)&amp;"}")</f>
        <v>{"dy":1,"sl":8}</v>
      </c>
    </row>
    <row r="251" spans="1:37">
      <c r="A251">
        <v>2</v>
      </c>
      <c r="B251">
        <v>8</v>
      </c>
      <c r="C251">
        <f t="shared" si="25"/>
        <v>2</v>
      </c>
      <c r="D251">
        <f t="shared" ca="1" si="26"/>
        <v>0.34168761612813636</v>
      </c>
      <c r="E251">
        <f t="shared" ca="1" si="26"/>
        <v>0.1154894510914144</v>
      </c>
      <c r="F251">
        <f t="shared" ca="1" si="26"/>
        <v>7.1519417016575493E-2</v>
      </c>
      <c r="G251">
        <f t="shared" ca="1" si="30"/>
        <v>0.93020094463797065</v>
      </c>
      <c r="H251">
        <f t="shared" ca="1" si="30"/>
        <v>0.33316462429209148</v>
      </c>
      <c r="I251">
        <f t="shared" ca="1" si="30"/>
        <v>0.19580343550763146</v>
      </c>
      <c r="L251" t="str">
        <f ca="1">IF(LEN(J251)&lt;&gt;0,J251,VLOOKUP(D251+$B251,$BG:$BH,MATCH($BH$1,$BG$1:$BH$1,0),1))</f>
        <v>삭제</v>
      </c>
      <c r="M251" t="str">
        <f ca="1">IF(LEN(K251)&lt;&gt;0,
  IF(LEN($J251)=0,"두 칸 모두 입력",
  IF($J251="지정 장비",K251,INDEX($BR:$BR,MATCH(K251,$BS:$BS,0)))),
IF($L251="삭제","삭제",
IF($L251="지정 장비",VLOOKUP($E251,$BL:$BM,MATCH($BM$1,$BL$1:$BM$1,0),1),
IF(OR($L251="캐릭터 상자 일반등급",$L251="캐릭터 상자 영웅등급"),"삭제",
IF(OR($L251="지정 캐릭터",$L251="지정 캐릭터 PP",$L251="지정 캐릭터 LBP1",$L251="지정 캐릭터 LBP2",$L251="지정 캐릭터 LBP3"),
  IF(AND(OR($B251=7,$B251=8),$L251=OFFSET($L251,-1,0)),OFFSET(M251,-1,0),VLOOKUP($E251,$BQ:$BR,MATCH($BR$1,$BQ$1:$BR$1,0),1)),
IF(OR($L251="안 지정 캐릭터 영웅등급",$L251="안 지정 캐릭터 PP 일반등급",$L251="안 지정 캐릭터 PP 영웅등급"),
  IF(AND(OR($B251=7,$B251=8),$L251=OFFSET($L251,-1,0)),OFFSET(M251,-1,0),INT($E251*100000)),
"그외없음"))))))</f>
        <v>삭제</v>
      </c>
      <c r="N251" t="str">
        <f ca="1">IF($L251="삭제","삭제",
IF(OR($L251="지정 장비",$L251="캐릭터 상자 일반등급",$L251="캐릭터 상자 영웅등급",$L251="지정 캐릭터",$L251="지정 캐릭터 LBP1",$L251="지정 캐릭터 LBP2",$L251="지정 캐릭터 LBP3",$L251="안 지정 캐릭터 영웅등급"),1,
IF($L251="지정 캐릭터 PP",
  IF(AND(OR($B251=7,$B251=8),$L251=OFFSET($L251,-1,0)),OFFSET(N251,-1,0),
    VLOOKUP($L251,$AM:$AY,MATCH($AU$1,$AM$1:$AY$1,0),0)+INT($E251*(VLOOKUP($L251,$AM:$AY,MATCH($AV$1,$AM$1:$AY$1,0),0)-VLOOKUP($L251,$AM:$AY,MATCH($AU$1,$AM$1:$AY$1,0),0)))),
IF(OR($L251="안 지정 캐릭터 PP 일반등급",$L251="안 지정 캐릭터 PP 영웅등급"),
  IF(AND(OR($B251=7,$B251=8),$L251=OFFSET($L251,-1,0)),OFFSET(N251,-1,0),
    VLOOKUP($L251,$AM:$AY,MATCH($AU$1,$AM$1:$AY$1,0),0)+INT($E251*(VLOOKUP($L251,$AM:$AY,MATCH($AV$1,$AM$1:$AY$1,0),0)-VLOOKUP($L251,$AM:$AY,MATCH($AU$1,$AM$1:$AY$1,0),0)))),
"그외없음"))))</f>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
IF($L251="안 지정 캐릭터 영웅등급",
  IF(AND(OR($B251=7,$B251=8),$L251=OFFSET($L251,-1,0)),OFFSET(P251,-1,0),
    VLOOKUP($L251,$AM:$AZ,MATCH($AY$1,$AM$1:$AZ$1,0),0)+INT($H251*(VLOOKUP($L251,$AM:$AZ,MATCH($AZ$1,$AM$1:$AZ$1,0),0)-VLOOKUP($L251,$AM:$AZ,MATCH($AY$1,$AM$1:$AZ$1,0),0)))),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
    ROUNDDOWN(VLOOKUP($M251,[1]EquipTable!$1:$1048576,MATCH("표준 GO pr Min",[1]EquipTable!$1:$1,0),0)+INT($I251*(VLOOKUP($M251,[1]EquipTable!$1:$1048576,MATCH("표준 GO pr Max",[1]EquipTable!$1:$1,0),0)-VLOOKUP($M251,[1]EquipTable!$1:$1048576,MATCH("표준 GO pr Min",[1]EquipTable!$1:$1,0),0))),-2)),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
IF($L251="안 지정 캐릭터 영웅등급",
  IF(AND(OR($B251=7,$B251=8),$L251=OFFSET($L251,-1,0)),OFFSET(Q251,-1,0),
    VLOOKUP($L251,$AM:$AZ,MATCH($AW$1,$AM$1:$AZ$1,0),0)+INT($I251*(VLOOKUP($L251,$AM:$AZ,MATCH($AX$1,$AM$1:$AZ$1,0),0)-VLOOKUP($L251,$AM:$AZ,MATCH($AW$1,$AM$1:$AZ$1,0),0)))),
IF($L251="지정 캐릭터 PP",
  IF(AND(OR($B251=7,$B251=8),$L251=OFFSET($L251,-1,0)),OFFSET(Q251,-1,0),
    INT($N251*(VLOOKUP($L251,$AM:$AZ,MATCH($AX$1,$AM$1:$AZ$1,0),0)+$I251*(VLOOKUP($L251,$AM:$AZ,MATCH($AY$1,$AM$1:$AZ$1,0),0)-VLOOKUP($L251,$AM:$AZ,MATCH($AX$1,$AM$1:$AZ$1,0),0))))),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28"/>
        <v>0</v>
      </c>
      <c r="Z251" t="str">
        <f ca="1">IF(ISBLANK(AA251),"",
VLOOKUP(AA251,OFFSET(INDIRECT("$A:$B"),0,MATCH(AA$1&amp;"_Verify",INDIRECT("$1:$1"),0)-1),2,0)
)</f>
        <v/>
      </c>
      <c r="AG251" t="str">
        <f>IF(ISBLANK($AA251),"",
IF(AND($B251&gt;=VLOOKUP($AA251,$AM:$AP,3,0),$B251&lt;=VLOOKUP($AA251,$AM:$AP,4,0)),"","슬롯타입이상"))</f>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ca="1">IF(AI251&lt;&gt;1,"",
"{"""&amp;A$1&amp;""":"&amp;A251
&amp;","""&amp;B$1&amp;""":"&amp;B251
&amp;IF(LEN(Z251)=0,"",","""&amp;Z$1&amp;""":"""&amp;Z251&amp;"""")
&amp;IF(LEN(AB251)=0,"",","""&amp;AB$1&amp;""":"""&amp;AB251&amp;"""")
&amp;IF(LEN(AC251)=0,"",","""&amp;AC$1&amp;""":"&amp;AC251)
&amp;IF(LEN(AD251)=0,"",","""&amp;AD$1&amp;""":"""&amp;AD251&amp;"""")
&amp;IF(LEN(AE251)=0,"",","""&amp;AE$1&amp;""":"&amp;AE251)
&amp;IF(LEN(AF251)=0,"",","""&amp;AF$1&amp;""":"&amp;AF251)&amp;"}")</f>
        <v>{"dy":2,"sl":8}</v>
      </c>
    </row>
    <row r="252" spans="1:37">
      <c r="A252">
        <v>3</v>
      </c>
      <c r="B252">
        <v>8</v>
      </c>
      <c r="C252">
        <f t="shared" si="25"/>
        <v>2</v>
      </c>
      <c r="D252">
        <f t="shared" ca="1" si="26"/>
        <v>0.56298494882852734</v>
      </c>
      <c r="E252">
        <f t="shared" ca="1" si="26"/>
        <v>0.3342917582770345</v>
      </c>
      <c r="F252">
        <f t="shared" ca="1" si="26"/>
        <v>0.48968772303439545</v>
      </c>
      <c r="G252">
        <f t="shared" ca="1" si="30"/>
        <v>0.42827863467311489</v>
      </c>
      <c r="H252">
        <f t="shared" ca="1" si="30"/>
        <v>0.51404847121515951</v>
      </c>
      <c r="I252">
        <f t="shared" ca="1" si="30"/>
        <v>0.77186357473613076</v>
      </c>
      <c r="L252" t="str">
        <f ca="1">IF(LEN(J252)&lt;&gt;0,J252,VLOOKUP(D252+$B252,$BG:$BH,MATCH($BH$1,$BG$1:$BH$1,0),1))</f>
        <v>삭제</v>
      </c>
      <c r="M252" t="str">
        <f ca="1">IF(LEN(K252)&lt;&gt;0,
  IF(LEN($J252)=0,"두 칸 모두 입력",
  IF($J252="지정 장비",K252,INDEX($BR:$BR,MATCH(K252,$BS:$BS,0)))),
IF($L252="삭제","삭제",
IF($L252="지정 장비",VLOOKUP($E252,$BL:$BM,MATCH($BM$1,$BL$1:$BM$1,0),1),
IF(OR($L252="캐릭터 상자 일반등급",$L252="캐릭터 상자 영웅등급"),"삭제",
IF(OR($L252="지정 캐릭터",$L252="지정 캐릭터 PP",$L252="지정 캐릭터 LBP1",$L252="지정 캐릭터 LBP2",$L252="지정 캐릭터 LBP3"),
  IF(AND(OR($B252=7,$B252=8),$L252=OFFSET($L252,-1,0)),OFFSET(M252,-1,0),VLOOKUP($E252,$BQ:$BR,MATCH($BR$1,$BQ$1:$BR$1,0),1)),
IF(OR($L252="안 지정 캐릭터 영웅등급",$L252="안 지정 캐릭터 PP 일반등급",$L252="안 지정 캐릭터 PP 영웅등급"),
  IF(AND(OR($B252=7,$B252=8),$L252=OFFSET($L252,-1,0)),OFFSET(M252,-1,0),INT($E252*100000)),
"그외없음"))))))</f>
        <v>삭제</v>
      </c>
      <c r="N252" t="str">
        <f ca="1">IF($L252="삭제","삭제",
IF(OR($L252="지정 장비",$L252="캐릭터 상자 일반등급",$L252="캐릭터 상자 영웅등급",$L252="지정 캐릭터",$L252="지정 캐릭터 LBP1",$L252="지정 캐릭터 LBP2",$L252="지정 캐릭터 LBP3",$L252="안 지정 캐릭터 영웅등급"),1,
IF($L252="지정 캐릭터 PP",
  IF(AND(OR($B252=7,$B252=8),$L252=OFFSET($L252,-1,0)),OFFSET(N252,-1,0),
    VLOOKUP($L252,$AM:$AY,MATCH($AU$1,$AM$1:$AY$1,0),0)+INT($E252*(VLOOKUP($L252,$AM:$AY,MATCH($AV$1,$AM$1:$AY$1,0),0)-VLOOKUP($L252,$AM:$AY,MATCH($AU$1,$AM$1:$AY$1,0),0)))),
IF(OR($L252="안 지정 캐릭터 PP 일반등급",$L252="안 지정 캐릭터 PP 영웅등급"),
  IF(AND(OR($B252=7,$B252=8),$L252=OFFSET($L252,-1,0)),OFFSET(N252,-1,0),
    VLOOKUP($L252,$AM:$AY,MATCH($AU$1,$AM$1:$AY$1,0),0)+INT($E252*(VLOOKUP($L252,$AM:$AY,MATCH($AV$1,$AM$1:$AY$1,0),0)-VLOOKUP($L252,$AM:$AY,MATCH($AU$1,$AM$1:$AY$1,0),0)))),
"그외없음"))))</f>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
IF($L252="안 지정 캐릭터 영웅등급",
  IF(AND(OR($B252=7,$B252=8),$L252=OFFSET($L252,-1,0)),OFFSET(P252,-1,0),
    VLOOKUP($L252,$AM:$AZ,MATCH($AY$1,$AM$1:$AZ$1,0),0)+INT($H252*(VLOOKUP($L252,$AM:$AZ,MATCH($AZ$1,$AM$1:$AZ$1,0),0)-VLOOKUP($L252,$AM:$AZ,MATCH($AY$1,$AM$1:$AZ$1,0),0)))),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
    ROUNDDOWN(VLOOKUP($M252,[1]EquipTable!$1:$1048576,MATCH("표준 GO pr Min",[1]EquipTable!$1:$1,0),0)+INT($I252*(VLOOKUP($M252,[1]EquipTable!$1:$1048576,MATCH("표준 GO pr Max",[1]EquipTable!$1:$1,0),0)-VLOOKUP($M252,[1]EquipTable!$1:$1048576,MATCH("표준 GO pr Min",[1]EquipTable!$1:$1,0),0))),-2)),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
IF($L252="안 지정 캐릭터 영웅등급",
  IF(AND(OR($B252=7,$B252=8),$L252=OFFSET($L252,-1,0)),OFFSET(Q252,-1,0),
    VLOOKUP($L252,$AM:$AZ,MATCH($AW$1,$AM$1:$AZ$1,0),0)+INT($I252*(VLOOKUP($L252,$AM:$AZ,MATCH($AX$1,$AM$1:$AZ$1,0),0)-VLOOKUP($L252,$AM:$AZ,MATCH($AW$1,$AM$1:$AZ$1,0),0)))),
IF($L252="지정 캐릭터 PP",
  IF(AND(OR($B252=7,$B252=8),$L252=OFFSET($L252,-1,0)),OFFSET(Q252,-1,0),
    INT($N252*(VLOOKUP($L252,$AM:$AZ,MATCH($AX$1,$AM$1:$AZ$1,0),0)+$I252*(VLOOKUP($L252,$AM:$AZ,MATCH($AY$1,$AM$1:$AZ$1,0),0)-VLOOKUP($L252,$AM:$AZ,MATCH($AX$1,$AM$1:$AZ$1,0),0))))),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28"/>
        <v>0</v>
      </c>
      <c r="Z252" t="str">
        <f ca="1">IF(ISBLANK(AA252),"",
VLOOKUP(AA252,OFFSET(INDIRECT("$A:$B"),0,MATCH(AA$1&amp;"_Verify",INDIRECT("$1:$1"),0)-1),2,0)
)</f>
        <v/>
      </c>
      <c r="AG252" t="str">
        <f>IF(ISBLANK($AA252),"",
IF(AND($B252&gt;=VLOOKUP($AA252,$AM:$AP,3,0),$B252&lt;=VLOOKUP($AA252,$AM:$AP,4,0)),"","슬롯타입이상"))</f>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ca="1">IF(AI252&lt;&gt;1,"",
"{"""&amp;A$1&amp;""":"&amp;A252
&amp;","""&amp;B$1&amp;""":"&amp;B252
&amp;IF(LEN(Z252)=0,"",","""&amp;Z$1&amp;""":"""&amp;Z252&amp;"""")
&amp;IF(LEN(AB252)=0,"",","""&amp;AB$1&amp;""":"""&amp;AB252&amp;"""")
&amp;IF(LEN(AC252)=0,"",","""&amp;AC$1&amp;""":"&amp;AC252)
&amp;IF(LEN(AD252)=0,"",","""&amp;AD$1&amp;""":"""&amp;AD252&amp;"""")
&amp;IF(LEN(AE252)=0,"",","""&amp;AE$1&amp;""":"&amp;AE252)
&amp;IF(LEN(AF252)=0,"",","""&amp;AF$1&amp;""":"&amp;AF252)&amp;"}")</f>
        <v>{"dy":3,"sl":8}</v>
      </c>
    </row>
    <row r="253" spans="1:37">
      <c r="A253">
        <v>4</v>
      </c>
      <c r="B253">
        <v>8</v>
      </c>
      <c r="C253">
        <f t="shared" si="25"/>
        <v>2</v>
      </c>
      <c r="D253">
        <f t="shared" ca="1" si="26"/>
        <v>0.91916735377120995</v>
      </c>
      <c r="E253">
        <f t="shared" ca="1" si="26"/>
        <v>0.42728904165310511</v>
      </c>
      <c r="F253">
        <f t="shared" ca="1" si="26"/>
        <v>0.84394607970822866</v>
      </c>
      <c r="G253">
        <f t="shared" ca="1" si="30"/>
        <v>0.86103860835546697</v>
      </c>
      <c r="H253">
        <f t="shared" ca="1" si="30"/>
        <v>3.2751113081414207E-2</v>
      </c>
      <c r="I253">
        <f t="shared" ca="1" si="30"/>
        <v>0.61728779571283321</v>
      </c>
      <c r="L253" t="str">
        <f ca="1">IF(LEN(J253)&lt;&gt;0,J253,VLOOKUP(D253+$B253,$BG:$BH,MATCH($BH$1,$BG$1:$BH$1,0),1))</f>
        <v>삭제</v>
      </c>
      <c r="M253" t="str">
        <f ca="1">IF(LEN(K253)&lt;&gt;0,
  IF(LEN($J253)=0,"두 칸 모두 입력",
  IF($J253="지정 장비",K253,INDEX($BR:$BR,MATCH(K253,$BS:$BS,0)))),
IF($L253="삭제","삭제",
IF($L253="지정 장비",VLOOKUP($E253,$BL:$BM,MATCH($BM$1,$BL$1:$BM$1,0),1),
IF(OR($L253="캐릭터 상자 일반등급",$L253="캐릭터 상자 영웅등급"),"삭제",
IF(OR($L253="지정 캐릭터",$L253="지정 캐릭터 PP",$L253="지정 캐릭터 LBP1",$L253="지정 캐릭터 LBP2",$L253="지정 캐릭터 LBP3"),
  IF(AND(OR($B253=7,$B253=8),$L253=OFFSET($L253,-1,0)),OFFSET(M253,-1,0),VLOOKUP($E253,$BQ:$BR,MATCH($BR$1,$BQ$1:$BR$1,0),1)),
IF(OR($L253="안 지정 캐릭터 영웅등급",$L253="안 지정 캐릭터 PP 일반등급",$L253="안 지정 캐릭터 PP 영웅등급"),
  IF(AND(OR($B253=7,$B253=8),$L253=OFFSET($L253,-1,0)),OFFSET(M253,-1,0),INT($E253*100000)),
"그외없음"))))))</f>
        <v>삭제</v>
      </c>
      <c r="N253" t="str">
        <f ca="1">IF($L253="삭제","삭제",
IF(OR($L253="지정 장비",$L253="캐릭터 상자 일반등급",$L253="캐릭터 상자 영웅등급",$L253="지정 캐릭터",$L253="지정 캐릭터 LBP1",$L253="지정 캐릭터 LBP2",$L253="지정 캐릭터 LBP3",$L253="안 지정 캐릭터 영웅등급"),1,
IF($L253="지정 캐릭터 PP",
  IF(AND(OR($B253=7,$B253=8),$L253=OFFSET($L253,-1,0)),OFFSET(N253,-1,0),
    VLOOKUP($L253,$AM:$AY,MATCH($AU$1,$AM$1:$AY$1,0),0)+INT($E253*(VLOOKUP($L253,$AM:$AY,MATCH($AV$1,$AM$1:$AY$1,0),0)-VLOOKUP($L253,$AM:$AY,MATCH($AU$1,$AM$1:$AY$1,0),0)))),
IF(OR($L253="안 지정 캐릭터 PP 일반등급",$L253="안 지정 캐릭터 PP 영웅등급"),
  IF(AND(OR($B253=7,$B253=8),$L253=OFFSET($L253,-1,0)),OFFSET(N253,-1,0),
    VLOOKUP($L253,$AM:$AY,MATCH($AU$1,$AM$1:$AY$1,0),0)+INT($E253*(VLOOKUP($L253,$AM:$AY,MATCH($AV$1,$AM$1:$AY$1,0),0)-VLOOKUP($L253,$AM:$AY,MATCH($AU$1,$AM$1:$AY$1,0),0)))),
"그외없음"))))</f>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
IF($L253="안 지정 캐릭터 영웅등급",
  IF(AND(OR($B253=7,$B253=8),$L253=OFFSET($L253,-1,0)),OFFSET(P253,-1,0),
    VLOOKUP($L253,$AM:$AZ,MATCH($AY$1,$AM$1:$AZ$1,0),0)+INT($H253*(VLOOKUP($L253,$AM:$AZ,MATCH($AZ$1,$AM$1:$AZ$1,0),0)-VLOOKUP($L253,$AM:$AZ,MATCH($AY$1,$AM$1:$AZ$1,0),0)))),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
    ROUNDDOWN(VLOOKUP($M253,[1]EquipTable!$1:$1048576,MATCH("표준 GO pr Min",[1]EquipTable!$1:$1,0),0)+INT($I253*(VLOOKUP($M253,[1]EquipTable!$1:$1048576,MATCH("표준 GO pr Max",[1]EquipTable!$1:$1,0),0)-VLOOKUP($M253,[1]EquipTable!$1:$1048576,MATCH("표준 GO pr Min",[1]EquipTable!$1:$1,0),0))),-2)),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
IF($L253="안 지정 캐릭터 영웅등급",
  IF(AND(OR($B253=7,$B253=8),$L253=OFFSET($L253,-1,0)),OFFSET(Q253,-1,0),
    VLOOKUP($L253,$AM:$AZ,MATCH($AW$1,$AM$1:$AZ$1,0),0)+INT($I253*(VLOOKUP($L253,$AM:$AZ,MATCH($AX$1,$AM$1:$AZ$1,0),0)-VLOOKUP($L253,$AM:$AZ,MATCH($AW$1,$AM$1:$AZ$1,0),0)))),
IF($L253="지정 캐릭터 PP",
  IF(AND(OR($B253=7,$B253=8),$L253=OFFSET($L253,-1,0)),OFFSET(Q253,-1,0),
    INT($N253*(VLOOKUP($L253,$AM:$AZ,MATCH($AX$1,$AM$1:$AZ$1,0),0)+$I253*(VLOOKUP($L253,$AM:$AZ,MATCH($AY$1,$AM$1:$AZ$1,0),0)-VLOOKUP($L253,$AM:$AZ,MATCH($AX$1,$AM$1:$AZ$1,0),0))))),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28"/>
        <v>0</v>
      </c>
      <c r="Z253" t="str">
        <f ca="1">IF(ISBLANK(AA253),"",
VLOOKUP(AA253,OFFSET(INDIRECT("$A:$B"),0,MATCH(AA$1&amp;"_Verify",INDIRECT("$1:$1"),0)-1),2,0)
)</f>
        <v/>
      </c>
      <c r="AG253" t="str">
        <f>IF(ISBLANK($AA253),"",
IF(AND($B253&gt;=VLOOKUP($AA253,$AM:$AP,3,0),$B253&lt;=VLOOKUP($AA253,$AM:$AP,4,0)),"","슬롯타입이상"))</f>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ca="1">IF(AI253&lt;&gt;1,"",
"{"""&amp;A$1&amp;""":"&amp;A253
&amp;","""&amp;B$1&amp;""":"&amp;B253
&amp;IF(LEN(Z253)=0,"",","""&amp;Z$1&amp;""":"""&amp;Z253&amp;"""")
&amp;IF(LEN(AB253)=0,"",","""&amp;AB$1&amp;""":"""&amp;AB253&amp;"""")
&amp;IF(LEN(AC253)=0,"",","""&amp;AC$1&amp;""":"&amp;AC253)
&amp;IF(LEN(AD253)=0,"",","""&amp;AD$1&amp;""":"""&amp;AD253&amp;"""")
&amp;IF(LEN(AE253)=0,"",","""&amp;AE$1&amp;""":"&amp;AE253)
&amp;IF(LEN(AF253)=0,"",","""&amp;AF$1&amp;""":"&amp;AF253)&amp;"}")</f>
        <v>{"dy":4,"sl":8}</v>
      </c>
    </row>
    <row r="254" spans="1:37">
      <c r="A254">
        <v>5</v>
      </c>
      <c r="B254">
        <v>8</v>
      </c>
      <c r="C254">
        <f t="shared" si="25"/>
        <v>2</v>
      </c>
      <c r="D254">
        <f t="shared" ca="1" si="26"/>
        <v>0.99208287725823185</v>
      </c>
      <c r="E254">
        <f t="shared" ca="1" si="26"/>
        <v>0.44720006405166479</v>
      </c>
      <c r="F254">
        <f t="shared" ca="1" si="26"/>
        <v>0.67502328820525637</v>
      </c>
      <c r="G254">
        <f t="shared" ca="1" si="30"/>
        <v>0.23925999679228915</v>
      </c>
      <c r="H254">
        <f t="shared" ca="1" si="30"/>
        <v>0.43975296520617069</v>
      </c>
      <c r="I254">
        <f t="shared" ca="1" si="30"/>
        <v>0.57213391385002643</v>
      </c>
      <c r="L254" t="str">
        <f ca="1">IF(LEN(J254)&lt;&gt;0,J254,VLOOKUP(D254+$B254,$BG:$BH,MATCH($BH$1,$BG$1:$BH$1,0),1))</f>
        <v>삭제</v>
      </c>
      <c r="M254" t="str">
        <f ca="1">IF(LEN(K254)&lt;&gt;0,
  IF(LEN($J254)=0,"두 칸 모두 입력",
  IF($J254="지정 장비",K254,INDEX($BR:$BR,MATCH(K254,$BS:$BS,0)))),
IF($L254="삭제","삭제",
IF($L254="지정 장비",VLOOKUP($E254,$BL:$BM,MATCH($BM$1,$BL$1:$BM$1,0),1),
IF(OR($L254="캐릭터 상자 일반등급",$L254="캐릭터 상자 영웅등급"),"삭제",
IF(OR($L254="지정 캐릭터",$L254="지정 캐릭터 PP",$L254="지정 캐릭터 LBP1",$L254="지정 캐릭터 LBP2",$L254="지정 캐릭터 LBP3"),
  IF(AND(OR($B254=7,$B254=8),$L254=OFFSET($L254,-1,0)),OFFSET(M254,-1,0),VLOOKUP($E254,$BQ:$BR,MATCH($BR$1,$BQ$1:$BR$1,0),1)),
IF(OR($L254="안 지정 캐릭터 영웅등급",$L254="안 지정 캐릭터 PP 일반등급",$L254="안 지정 캐릭터 PP 영웅등급"),
  IF(AND(OR($B254=7,$B254=8),$L254=OFFSET($L254,-1,0)),OFFSET(M254,-1,0),INT($E254*100000)),
"그외없음"))))))</f>
        <v>삭제</v>
      </c>
      <c r="N254" t="str">
        <f ca="1">IF($L254="삭제","삭제",
IF(OR($L254="지정 장비",$L254="캐릭터 상자 일반등급",$L254="캐릭터 상자 영웅등급",$L254="지정 캐릭터",$L254="지정 캐릭터 LBP1",$L254="지정 캐릭터 LBP2",$L254="지정 캐릭터 LBP3",$L254="안 지정 캐릭터 영웅등급"),1,
IF($L254="지정 캐릭터 PP",
  IF(AND(OR($B254=7,$B254=8),$L254=OFFSET($L254,-1,0)),OFFSET(N254,-1,0),
    VLOOKUP($L254,$AM:$AY,MATCH($AU$1,$AM$1:$AY$1,0),0)+INT($E254*(VLOOKUP($L254,$AM:$AY,MATCH($AV$1,$AM$1:$AY$1,0),0)-VLOOKUP($L254,$AM:$AY,MATCH($AU$1,$AM$1:$AY$1,0),0)))),
IF(OR($L254="안 지정 캐릭터 PP 일반등급",$L254="안 지정 캐릭터 PP 영웅등급"),
  IF(AND(OR($B254=7,$B254=8),$L254=OFFSET($L254,-1,0)),OFFSET(N254,-1,0),
    VLOOKUP($L254,$AM:$AY,MATCH($AU$1,$AM$1:$AY$1,0),0)+INT($E254*(VLOOKUP($L254,$AM:$AY,MATCH($AV$1,$AM$1:$AY$1,0),0)-VLOOKUP($L254,$AM:$AY,MATCH($AU$1,$AM$1:$AY$1,0),0)))),
"그외없음"))))</f>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
IF($L254="안 지정 캐릭터 영웅등급",
  IF(AND(OR($B254=7,$B254=8),$L254=OFFSET($L254,-1,0)),OFFSET(P254,-1,0),
    VLOOKUP($L254,$AM:$AZ,MATCH($AY$1,$AM$1:$AZ$1,0),0)+INT($H254*(VLOOKUP($L254,$AM:$AZ,MATCH($AZ$1,$AM$1:$AZ$1,0),0)-VLOOKUP($L254,$AM:$AZ,MATCH($AY$1,$AM$1:$AZ$1,0),0)))),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
    ROUNDDOWN(VLOOKUP($M254,[1]EquipTable!$1:$1048576,MATCH("표준 GO pr Min",[1]EquipTable!$1:$1,0),0)+INT($I254*(VLOOKUP($M254,[1]EquipTable!$1:$1048576,MATCH("표준 GO pr Max",[1]EquipTable!$1:$1,0),0)-VLOOKUP($M254,[1]EquipTable!$1:$1048576,MATCH("표준 GO pr Min",[1]EquipTable!$1:$1,0),0))),-2)),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
IF($L254="안 지정 캐릭터 영웅등급",
  IF(AND(OR($B254=7,$B254=8),$L254=OFFSET($L254,-1,0)),OFFSET(Q254,-1,0),
    VLOOKUP($L254,$AM:$AZ,MATCH($AW$1,$AM$1:$AZ$1,0),0)+INT($I254*(VLOOKUP($L254,$AM:$AZ,MATCH($AX$1,$AM$1:$AZ$1,0),0)-VLOOKUP($L254,$AM:$AZ,MATCH($AW$1,$AM$1:$AZ$1,0),0)))),
IF($L254="지정 캐릭터 PP",
  IF(AND(OR($B254=7,$B254=8),$L254=OFFSET($L254,-1,0)),OFFSET(Q254,-1,0),
    INT($N254*(VLOOKUP($L254,$AM:$AZ,MATCH($AX$1,$AM$1:$AZ$1,0),0)+$I254*(VLOOKUP($L254,$AM:$AZ,MATCH($AY$1,$AM$1:$AZ$1,0),0)-VLOOKUP($L254,$AM:$AZ,MATCH($AX$1,$AM$1:$AZ$1,0),0))))),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28"/>
        <v>0</v>
      </c>
      <c r="Z254" t="str">
        <f ca="1">IF(ISBLANK(AA254),"",
VLOOKUP(AA254,OFFSET(INDIRECT("$A:$B"),0,MATCH(AA$1&amp;"_Verify",INDIRECT("$1:$1"),0)-1),2,0)
)</f>
        <v/>
      </c>
      <c r="AG254" t="str">
        <f>IF(ISBLANK($AA254),"",
IF(AND($B254&gt;=VLOOKUP($AA254,$AM:$AP,3,0),$B254&lt;=VLOOKUP($AA254,$AM:$AP,4,0)),"","슬롯타입이상"))</f>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ca="1">IF(AI254&lt;&gt;1,"",
"{"""&amp;A$1&amp;""":"&amp;A254
&amp;","""&amp;B$1&amp;""":"&amp;B254
&amp;IF(LEN(Z254)=0,"",","""&amp;Z$1&amp;""":"""&amp;Z254&amp;"""")
&amp;IF(LEN(AB254)=0,"",","""&amp;AB$1&amp;""":"""&amp;AB254&amp;"""")
&amp;IF(LEN(AC254)=0,"",","""&amp;AC$1&amp;""":"&amp;AC254)
&amp;IF(LEN(AD254)=0,"",","""&amp;AD$1&amp;""":"""&amp;AD254&amp;"""")
&amp;IF(LEN(AE254)=0,"",","""&amp;AE$1&amp;""":"&amp;AE254)
&amp;IF(LEN(AF254)=0,"",","""&amp;AF$1&amp;""":"&amp;AF254)&amp;"}")</f>
        <v>{"dy":5,"sl":8}</v>
      </c>
    </row>
    <row r="255" spans="1:37">
      <c r="A255">
        <v>6</v>
      </c>
      <c r="B255">
        <v>8</v>
      </c>
      <c r="C255">
        <f t="shared" si="25"/>
        <v>2</v>
      </c>
      <c r="D255">
        <f t="shared" ca="1" si="26"/>
        <v>0.66979784194830683</v>
      </c>
      <c r="E255">
        <f t="shared" ca="1" si="26"/>
        <v>6.2589640793357604E-2</v>
      </c>
      <c r="F255">
        <f t="shared" ca="1" si="26"/>
        <v>0.5519598617008481</v>
      </c>
      <c r="G255">
        <f t="shared" ca="1" si="30"/>
        <v>0.10346709559531087</v>
      </c>
      <c r="H255">
        <f t="shared" ca="1" si="30"/>
        <v>0.70895881876384104</v>
      </c>
      <c r="I255">
        <f t="shared" ca="1" si="30"/>
        <v>0.33618835632713917</v>
      </c>
      <c r="L255" t="str">
        <f ca="1">IF(LEN(J255)&lt;&gt;0,J255,VLOOKUP(D255+$B255,$BG:$BH,MATCH($BH$1,$BG$1:$BH$1,0),1))</f>
        <v>삭제</v>
      </c>
      <c r="M255" t="str">
        <f ca="1">IF(LEN(K255)&lt;&gt;0,
  IF(LEN($J255)=0,"두 칸 모두 입력",
  IF($J255="지정 장비",K255,INDEX($BR:$BR,MATCH(K255,$BS:$BS,0)))),
IF($L255="삭제","삭제",
IF($L255="지정 장비",VLOOKUP($E255,$BL:$BM,MATCH($BM$1,$BL$1:$BM$1,0),1),
IF(OR($L255="캐릭터 상자 일반등급",$L255="캐릭터 상자 영웅등급"),"삭제",
IF(OR($L255="지정 캐릭터",$L255="지정 캐릭터 PP",$L255="지정 캐릭터 LBP1",$L255="지정 캐릭터 LBP2",$L255="지정 캐릭터 LBP3"),
  IF(AND(OR($B255=7,$B255=8),$L255=OFFSET($L255,-1,0)),OFFSET(M255,-1,0),VLOOKUP($E255,$BQ:$BR,MATCH($BR$1,$BQ$1:$BR$1,0),1)),
IF(OR($L255="안 지정 캐릭터 영웅등급",$L255="안 지정 캐릭터 PP 일반등급",$L255="안 지정 캐릭터 PP 영웅등급"),
  IF(AND(OR($B255=7,$B255=8),$L255=OFFSET($L255,-1,0)),OFFSET(M255,-1,0),INT($E255*100000)),
"그외없음"))))))</f>
        <v>삭제</v>
      </c>
      <c r="N255" t="str">
        <f ca="1">IF($L255="삭제","삭제",
IF(OR($L255="지정 장비",$L255="캐릭터 상자 일반등급",$L255="캐릭터 상자 영웅등급",$L255="지정 캐릭터",$L255="지정 캐릭터 LBP1",$L255="지정 캐릭터 LBP2",$L255="지정 캐릭터 LBP3",$L255="안 지정 캐릭터 영웅등급"),1,
IF($L255="지정 캐릭터 PP",
  IF(AND(OR($B255=7,$B255=8),$L255=OFFSET($L255,-1,0)),OFFSET(N255,-1,0),
    VLOOKUP($L255,$AM:$AY,MATCH($AU$1,$AM$1:$AY$1,0),0)+INT($E255*(VLOOKUP($L255,$AM:$AY,MATCH($AV$1,$AM$1:$AY$1,0),0)-VLOOKUP($L255,$AM:$AY,MATCH($AU$1,$AM$1:$AY$1,0),0)))),
IF(OR($L255="안 지정 캐릭터 PP 일반등급",$L255="안 지정 캐릭터 PP 영웅등급"),
  IF(AND(OR($B255=7,$B255=8),$L255=OFFSET($L255,-1,0)),OFFSET(N255,-1,0),
    VLOOKUP($L255,$AM:$AY,MATCH($AU$1,$AM$1:$AY$1,0),0)+INT($E255*(VLOOKUP($L255,$AM:$AY,MATCH($AV$1,$AM$1:$AY$1,0),0)-VLOOKUP($L255,$AM:$AY,MATCH($AU$1,$AM$1:$AY$1,0),0)))),
"그외없음"))))</f>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
IF($L255="안 지정 캐릭터 영웅등급",
  IF(AND(OR($B255=7,$B255=8),$L255=OFFSET($L255,-1,0)),OFFSET(P255,-1,0),
    VLOOKUP($L255,$AM:$AZ,MATCH($AY$1,$AM$1:$AZ$1,0),0)+INT($H255*(VLOOKUP($L255,$AM:$AZ,MATCH($AZ$1,$AM$1:$AZ$1,0),0)-VLOOKUP($L255,$AM:$AZ,MATCH($AY$1,$AM$1:$AZ$1,0),0)))),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
    ROUNDDOWN(VLOOKUP($M255,[1]EquipTable!$1:$1048576,MATCH("표준 GO pr Min",[1]EquipTable!$1:$1,0),0)+INT($I255*(VLOOKUP($M255,[1]EquipTable!$1:$1048576,MATCH("표준 GO pr Max",[1]EquipTable!$1:$1,0),0)-VLOOKUP($M255,[1]EquipTable!$1:$1048576,MATCH("표준 GO pr Min",[1]EquipTable!$1:$1,0),0))),-2)),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
IF($L255="안 지정 캐릭터 영웅등급",
  IF(AND(OR($B255=7,$B255=8),$L255=OFFSET($L255,-1,0)),OFFSET(Q255,-1,0),
    VLOOKUP($L255,$AM:$AZ,MATCH($AW$1,$AM$1:$AZ$1,0),0)+INT($I255*(VLOOKUP($L255,$AM:$AZ,MATCH($AX$1,$AM$1:$AZ$1,0),0)-VLOOKUP($L255,$AM:$AZ,MATCH($AW$1,$AM$1:$AZ$1,0),0)))),
IF($L255="지정 캐릭터 PP",
  IF(AND(OR($B255=7,$B255=8),$L255=OFFSET($L255,-1,0)),OFFSET(Q255,-1,0),
    INT($N255*(VLOOKUP($L255,$AM:$AZ,MATCH($AX$1,$AM$1:$AZ$1,0),0)+$I255*(VLOOKUP($L255,$AM:$AZ,MATCH($AY$1,$AM$1:$AZ$1,0),0)-VLOOKUP($L255,$AM:$AZ,MATCH($AX$1,$AM$1:$AZ$1,0),0))))),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28"/>
        <v>0</v>
      </c>
      <c r="Z255" t="str">
        <f ca="1">IF(ISBLANK(AA255),"",
VLOOKUP(AA255,OFFSET(INDIRECT("$A:$B"),0,MATCH(AA$1&amp;"_Verify",INDIRECT("$1:$1"),0)-1),2,0)
)</f>
        <v/>
      </c>
      <c r="AG255" t="str">
        <f>IF(ISBLANK($AA255),"",
IF(AND($B255&gt;=VLOOKUP($AA255,$AM:$AP,3,0),$B255&lt;=VLOOKUP($AA255,$AM:$AP,4,0)),"","슬롯타입이상"))</f>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ca="1">IF(AI255&lt;&gt;1,"",
"{"""&amp;A$1&amp;""":"&amp;A255
&amp;","""&amp;B$1&amp;""":"&amp;B255
&amp;IF(LEN(Z255)=0,"",","""&amp;Z$1&amp;""":"""&amp;Z255&amp;"""")
&amp;IF(LEN(AB255)=0,"",","""&amp;AB$1&amp;""":"""&amp;AB255&amp;"""")
&amp;IF(LEN(AC255)=0,"",","""&amp;AC$1&amp;""":"&amp;AC255)
&amp;IF(LEN(AD255)=0,"",","""&amp;AD$1&amp;""":"""&amp;AD255&amp;"""")
&amp;IF(LEN(AE255)=0,"",","""&amp;AE$1&amp;""":"&amp;AE255)
&amp;IF(LEN(AF255)=0,"",","""&amp;AF$1&amp;""":"&amp;AF255)&amp;"}")</f>
        <v>{"dy":6,"sl":8}</v>
      </c>
    </row>
    <row r="256" spans="1:37">
      <c r="A256">
        <v>7</v>
      </c>
      <c r="B256">
        <v>8</v>
      </c>
      <c r="C256">
        <f t="shared" si="25"/>
        <v>2</v>
      </c>
      <c r="D256">
        <f t="shared" ca="1" si="26"/>
        <v>0.7171380968363904</v>
      </c>
      <c r="E256">
        <f t="shared" ca="1" si="26"/>
        <v>0.87325667276949159</v>
      </c>
      <c r="F256">
        <f t="shared" ca="1" si="26"/>
        <v>0.2181628070392132</v>
      </c>
      <c r="G256">
        <f t="shared" ca="1" si="30"/>
        <v>0.52125518073516541</v>
      </c>
      <c r="H256">
        <f t="shared" ca="1" si="30"/>
        <v>0.4104262636721453</v>
      </c>
      <c r="I256">
        <f t="shared" ca="1" si="30"/>
        <v>0.37956233757338931</v>
      </c>
      <c r="J256" t="s">
        <v>101</v>
      </c>
      <c r="L256" t="str">
        <f>IF(LEN(J256)&lt;&gt;0,J256,VLOOKUP(D256+$B256,$BG:$BH,MATCH($BH$1,$BG$1:$BH$1,0),1))</f>
        <v>안 지정 캐릭터 영웅등급</v>
      </c>
      <c r="M256">
        <f ca="1">IF(LEN(K256)&lt;&gt;0,
  IF(LEN($J256)=0,"두 칸 모두 입력",
  IF($J256="지정 장비",K256,INDEX($BR:$BR,MATCH(K256,$BS:$BS,0)))),
IF($L256="삭제","삭제",
IF($L256="지정 장비",VLOOKUP($E256,$BL:$BM,MATCH($BM$1,$BL$1:$BM$1,0),1),
IF(OR($L256="캐릭터 상자 일반등급",$L256="캐릭터 상자 영웅등급"),"삭제",
IF(OR($L256="지정 캐릭터",$L256="지정 캐릭터 PP",$L256="지정 캐릭터 LBP1",$L256="지정 캐릭터 LBP2",$L256="지정 캐릭터 LBP3"),
  IF(AND(OR($B256=7,$B256=8),$L256=OFFSET($L256,-1,0)),OFFSET(M256,-1,0),VLOOKUP($E256,$BQ:$BR,MATCH($BR$1,$BQ$1:$BR$1,0),1)),
IF(OR($L256="안 지정 캐릭터 영웅등급",$L256="안 지정 캐릭터 PP 일반등급",$L256="안 지정 캐릭터 PP 영웅등급"),
  IF(AND(OR($B256=7,$B256=8),$L256=OFFSET($L256,-1,0)),OFFSET(M256,-1,0),INT($E256*100000)),
"그외없음"))))))</f>
        <v>87325</v>
      </c>
      <c r="N256">
        <f ca="1">IF($L256="삭제","삭제",
IF(OR($L256="지정 장비",$L256="캐릭터 상자 일반등급",$L256="캐릭터 상자 영웅등급",$L256="지정 캐릭터",$L256="지정 캐릭터 LBP1",$L256="지정 캐릭터 LBP2",$L256="지정 캐릭터 LBP3",$L256="안 지정 캐릭터 영웅등급"),1,
IF($L256="지정 캐릭터 PP",
  IF(AND(OR($B256=7,$B256=8),$L256=OFFSET($L256,-1,0)),OFFSET(N256,-1,0),
    VLOOKUP($L256,$AM:$AY,MATCH($AU$1,$AM$1:$AY$1,0),0)+INT($E256*(VLOOKUP($L256,$AM:$AY,MATCH($AV$1,$AM$1:$AY$1,0),0)-VLOOKUP($L256,$AM:$AY,MATCH($AU$1,$AM$1:$AY$1,0),0)))),
IF(OR($L256="안 지정 캐릭터 PP 일반등급",$L256="안 지정 캐릭터 PP 영웅등급"),
  IF(AND(OR($B256=7,$B256=8),$L256=OFFSET($L256,-1,0)),OFFSET(N256,-1,0),
    VLOOKUP($L256,$AM:$AY,MATCH($AU$1,$AM$1:$AY$1,0),0)+INT($E256*(VLOOKUP($L256,$AM:$AY,MATCH($AV$1,$AM$1:$AY$1,0),0)-VLOOKUP($L256,$AM:$AY,MATCH($AU$1,$AM$1:$AY$1,0),0)))),
"그외없음"))))</f>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
IF($L256="안 지정 캐릭터 영웅등급",
  IF(AND(OR($B256=7,$B256=8),$L256=OFFSET($L256,-1,0)),OFFSET(P256,-1,0),
    VLOOKUP($L256,$AM:$AZ,MATCH($AY$1,$AM$1:$AZ$1,0),0)+INT($H256*(VLOOKUP($L256,$AM:$AZ,MATCH($AZ$1,$AM$1:$AZ$1,0),0)-VLOOKUP($L256,$AM:$AZ,MATCH($AY$1,$AM$1:$AZ$1,0),0)))),
IF($L256="지정 캐릭터 PP",
  IF(AND(OR($B256=7,$B256=8),$L256=OFFSET($L256,-1,0)),OFFSET(P256,-1,0),
    INT($N256*VLOOKUP($L256,$AM:$AZ,MATCH($AW$1,$AM$1:$AZ$1,0),0))),
"그외없음")))))))</f>
        <v>640</v>
      </c>
      <c r="Q256">
        <f ca="1">IF($L256="삭제","삭제",
IF($L256="지정 장비",
  IF($O256="DI",
    VLOOKUP($M256,[1]EquipTable!$1:$1048576,MATCH("표준 DI pr Min",[1]EquipTable!$1:$1,0),0)+INT($I256*(VLOOKUP($M256,[1]EquipTable!$1:$1048576,MATCH("표준 DI pr Max",[1]EquipTable!$1:$1,0),0)-VLOOKUP($M256,[1]EquipTable!$1:$1048576,MATCH("표준 DI pr Min",[1]EquipTable!$1:$1,0),0))),
    ROUNDDOWN(VLOOKUP($M256,[1]EquipTable!$1:$1048576,MATCH("표준 GO pr Min",[1]EquipTable!$1:$1,0),0)+INT($I256*(VLOOKUP($M256,[1]EquipTable!$1:$1048576,MATCH("표준 GO pr Max",[1]EquipTable!$1:$1,0),0)-VLOOKUP($M256,[1]EquipTable!$1:$1048576,MATCH("표준 GO pr Min",[1]EquipTable!$1:$1,0),0))),-2)),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
IF($L256="안 지정 캐릭터 영웅등급",
  IF(AND(OR($B256=7,$B256=8),$L256=OFFSET($L256,-1,0)),OFFSET(Q256,-1,0),
    VLOOKUP($L256,$AM:$AZ,MATCH($AW$1,$AM$1:$AZ$1,0),0)+INT($I256*(VLOOKUP($L256,$AM:$AZ,MATCH($AX$1,$AM$1:$AZ$1,0),0)-VLOOKUP($L256,$AM:$AZ,MATCH($AW$1,$AM$1:$AZ$1,0),0)))),
IF($L256="지정 캐릭터 PP",
  IF(AND(OR($B256=7,$B256=8),$L256=OFFSET($L256,-1,0)),OFFSET(Q256,-1,0),
    INT($N256*(VLOOKUP($L256,$AM:$AZ,MATCH($AX$1,$AM$1:$AZ$1,0),0)+$I256*(VLOOKUP($L256,$AM:$AZ,MATCH($AY$1,$AM$1:$AZ$1,0),0)-VLOOKUP($L256,$AM:$AZ,MATCH($AX$1,$AM$1:$AZ$1,0),0))))),
IF(OR($L256="안 지정 캐릭터 PP 일반등급",$L256="안 지정 캐릭터 PP 영웅등급"),
  IF(AND(OR($B256=7,$B256=8),$L256=OFFSET($L256,-1,0)),OFFSET(Q256,-1,0),
    $N256*VLOOKUP($L256,$AM:$AZ,MATCH($AW$1,$AM$1:$AZ$1,0),0)),
"그외없음")))))))</f>
        <v>237</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28"/>
        <v>0</v>
      </c>
      <c r="T256" t="s">
        <v>101</v>
      </c>
      <c r="U256">
        <v>54979</v>
      </c>
      <c r="V256">
        <v>1</v>
      </c>
      <c r="W256" t="s">
        <v>149</v>
      </c>
      <c r="X256">
        <v>631</v>
      </c>
      <c r="Y256">
        <v>231</v>
      </c>
      <c r="Z256" t="str">
        <f ca="1">IF(ISBLANK(AA256),"",
VLOOKUP(AA256,OFFSET(INDIRECT("$A:$B"),0,MATCH(AA$1&amp;"_Verify",INDIRECT("$1:$1"),0)-1),2,0)
)</f>
        <v>uch</v>
      </c>
      <c r="AA256" t="s">
        <v>101</v>
      </c>
      <c r="AB256">
        <v>54979</v>
      </c>
      <c r="AC256">
        <v>1</v>
      </c>
      <c r="AD256" t="s">
        <v>149</v>
      </c>
      <c r="AE256">
        <v>631</v>
      </c>
      <c r="AF256">
        <v>231</v>
      </c>
      <c r="AG256" t="str">
        <f>IF(ISBLANK($AA256),"",
IF(AND($B256&gt;=VLOOKUP($AA256,$AM:$AP,3,0),$B256&lt;=VLOOKUP($AA256,$AM:$AP,4,0)),"","슬롯타입이상"))</f>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
      </c>
      <c r="AI256">
        <v>1</v>
      </c>
      <c r="AJ256"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v>
      </c>
      <c r="AK256" t="str">
        <f ca="1">IF(AI256&lt;&gt;1,"",
"{"""&amp;A$1&amp;""":"&amp;A256
&amp;","""&amp;B$1&amp;""":"&amp;B256
&amp;IF(LEN(Z256)=0,"",","""&amp;Z$1&amp;""":"""&amp;Z256&amp;"""")
&amp;IF(LEN(AB256)=0,"",","""&amp;AB$1&amp;""":"""&amp;AB256&amp;"""")
&amp;IF(LEN(AC256)=0,"",","""&amp;AC$1&amp;""":"&amp;AC256)
&amp;IF(LEN(AD256)=0,"",","""&amp;AD$1&amp;""":"""&amp;AD256&amp;"""")
&amp;IF(LEN(AE256)=0,"",","""&amp;AE$1&amp;""":"&amp;AE256)
&amp;IF(LEN(AF256)=0,"",","""&amp;AF$1&amp;""":"&amp;AF256)&amp;"}")</f>
        <v>{"dy":7,"sl":8,"tp":"uch","vl":"54979","cn":1,"pt":"DI","pp":631,"pr":231}</v>
      </c>
    </row>
    <row r="257" spans="1:37">
      <c r="A257">
        <v>8</v>
      </c>
      <c r="B257">
        <v>8</v>
      </c>
      <c r="C257">
        <f t="shared" si="25"/>
        <v>2</v>
      </c>
      <c r="D257">
        <f t="shared" ca="1" si="26"/>
        <v>0.56659141827255044</v>
      </c>
      <c r="E257">
        <f t="shared" ca="1" si="26"/>
        <v>0.56827953251059915</v>
      </c>
      <c r="F257">
        <f t="shared" ca="1" si="26"/>
        <v>0.93425708558475662</v>
      </c>
      <c r="G257">
        <f t="shared" ca="1" si="30"/>
        <v>0.6002702362655743</v>
      </c>
      <c r="H257">
        <f t="shared" ca="1" si="30"/>
        <v>0.93281112326664317</v>
      </c>
      <c r="I257">
        <f t="shared" ca="1" si="30"/>
        <v>0.15399846321273214</v>
      </c>
      <c r="J257" t="s">
        <v>101</v>
      </c>
      <c r="L257" t="str">
        <f>IF(LEN(J257)&lt;&gt;0,J257,VLOOKUP(D257+$B257,$BG:$BH,MATCH($BH$1,$BG$1:$BH$1,0),1))</f>
        <v>안 지정 캐릭터 영웅등급</v>
      </c>
      <c r="M257">
        <f ca="1">IF(LEN(K257)&lt;&gt;0,
  IF(LEN($J257)=0,"두 칸 모두 입력",
  IF($J257="지정 장비",K257,INDEX($BR:$BR,MATCH(K257,$BS:$BS,0)))),
IF($L257="삭제","삭제",
IF($L257="지정 장비",VLOOKUP($E257,$BL:$BM,MATCH($BM$1,$BL$1:$BM$1,0),1),
IF(OR($L257="캐릭터 상자 일반등급",$L257="캐릭터 상자 영웅등급"),"삭제",
IF(OR($L257="지정 캐릭터",$L257="지정 캐릭터 PP",$L257="지정 캐릭터 LBP1",$L257="지정 캐릭터 LBP2",$L257="지정 캐릭터 LBP3"),
  IF(AND(OR($B257=7,$B257=8),$L257=OFFSET($L257,-1,0)),OFFSET(M257,-1,0),VLOOKUP($E257,$BQ:$BR,MATCH($BR$1,$BQ$1:$BR$1,0),1)),
IF(OR($L257="안 지정 캐릭터 영웅등급",$L257="안 지정 캐릭터 PP 일반등급",$L257="안 지정 캐릭터 PP 영웅등급"),
  IF(AND(OR($B257=7,$B257=8),$L257=OFFSET($L257,-1,0)),OFFSET(M257,-1,0),INT($E257*100000)),
"그외없음"))))))</f>
        <v>87325</v>
      </c>
      <c r="N257">
        <f ca="1">IF($L257="삭제","삭제",
IF(OR($L257="지정 장비",$L257="캐릭터 상자 일반등급",$L257="캐릭터 상자 영웅등급",$L257="지정 캐릭터",$L257="지정 캐릭터 LBP1",$L257="지정 캐릭터 LBP2",$L257="지정 캐릭터 LBP3",$L257="안 지정 캐릭터 영웅등급"),1,
IF($L257="지정 캐릭터 PP",
  IF(AND(OR($B257=7,$B257=8),$L257=OFFSET($L257,-1,0)),OFFSET(N257,-1,0),
    VLOOKUP($L257,$AM:$AY,MATCH($AU$1,$AM$1:$AY$1,0),0)+INT($E257*(VLOOKUP($L257,$AM:$AY,MATCH($AV$1,$AM$1:$AY$1,0),0)-VLOOKUP($L257,$AM:$AY,MATCH($AU$1,$AM$1:$AY$1,0),0)))),
IF(OR($L257="안 지정 캐릭터 PP 일반등급",$L257="안 지정 캐릭터 PP 영웅등급"),
  IF(AND(OR($B257=7,$B257=8),$L257=OFFSET($L257,-1,0)),OFFSET(N257,-1,0),
    VLOOKUP($L257,$AM:$AY,MATCH($AU$1,$AM$1:$AY$1,0),0)+INT($E257*(VLOOKUP($L257,$AM:$AY,MATCH($AV$1,$AM$1:$AY$1,0),0)-VLOOKUP($L257,$AM:$AY,MATCH($AU$1,$AM$1:$AY$1,0),0)))),
"그외없음"))))</f>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
IF($L257="안 지정 캐릭터 영웅등급",
  IF(AND(OR($B257=7,$B257=8),$L257=OFFSET($L257,-1,0)),OFFSET(P257,-1,0),
    VLOOKUP($L257,$AM:$AZ,MATCH($AY$1,$AM$1:$AZ$1,0),0)+INT($H257*(VLOOKUP($L257,$AM:$AZ,MATCH($AZ$1,$AM$1:$AZ$1,0),0)-VLOOKUP($L257,$AM:$AZ,MATCH($AY$1,$AM$1:$AZ$1,0),0)))),
IF($L257="지정 캐릭터 PP",
  IF(AND(OR($B257=7,$B257=8),$L257=OFFSET($L257,-1,0)),OFFSET(P257,-1,0),
    INT($N257*VLOOKUP($L257,$AM:$AZ,MATCH($AW$1,$AM$1:$AZ$1,0),0))),
"그외없음")))))))</f>
        <v>640</v>
      </c>
      <c r="Q257">
        <f ca="1">IF($L257="삭제","삭제",
IF($L257="지정 장비",
  IF($O257="DI",
    VLOOKUP($M257,[1]EquipTable!$1:$1048576,MATCH("표준 DI pr Min",[1]EquipTable!$1:$1,0),0)+INT($I257*(VLOOKUP($M257,[1]EquipTable!$1:$1048576,MATCH("표준 DI pr Max",[1]EquipTable!$1:$1,0),0)-VLOOKUP($M257,[1]EquipTable!$1:$1048576,MATCH("표준 DI pr Min",[1]EquipTable!$1:$1,0),0))),
    ROUNDDOWN(VLOOKUP($M257,[1]EquipTable!$1:$1048576,MATCH("표준 GO pr Min",[1]EquipTable!$1:$1,0),0)+INT($I257*(VLOOKUP($M257,[1]EquipTable!$1:$1048576,MATCH("표준 GO pr Max",[1]EquipTable!$1:$1,0),0)-VLOOKUP($M257,[1]EquipTable!$1:$1048576,MATCH("표준 GO pr Min",[1]EquipTable!$1:$1,0),0))),-2)),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
IF($L257="안 지정 캐릭터 영웅등급",
  IF(AND(OR($B257=7,$B257=8),$L257=OFFSET($L257,-1,0)),OFFSET(Q257,-1,0),
    VLOOKUP($L257,$AM:$AZ,MATCH($AW$1,$AM$1:$AZ$1,0),0)+INT($I257*(VLOOKUP($L257,$AM:$AZ,MATCH($AX$1,$AM$1:$AZ$1,0),0)-VLOOKUP($L257,$AM:$AZ,MATCH($AW$1,$AM$1:$AZ$1,0),0)))),
IF($L257="지정 캐릭터 PP",
  IF(AND(OR($B257=7,$B257=8),$L257=OFFSET($L257,-1,0)),OFFSET(Q257,-1,0),
    INT($N257*(VLOOKUP($L257,$AM:$AZ,MATCH($AX$1,$AM$1:$AZ$1,0),0)+$I257*(VLOOKUP($L257,$AM:$AZ,MATCH($AY$1,$AM$1:$AZ$1,0),0)-VLOOKUP($L257,$AM:$AZ,MATCH($AX$1,$AM$1:$AZ$1,0),0))))),
IF(OR($L257="안 지정 캐릭터 PP 일반등급",$L257="안 지정 캐릭터 PP 영웅등급"),
  IF(AND(OR($B257=7,$B257=8),$L257=OFFSET($L257,-1,0)),OFFSET(Q257,-1,0),
    $N257*VLOOKUP($L257,$AM:$AZ,MATCH($AW$1,$AM$1:$AZ$1,0),0)),
"그외없음")))))))</f>
        <v>237</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28"/>
        <v>0</v>
      </c>
      <c r="T257" t="s">
        <v>101</v>
      </c>
      <c r="U257">
        <v>54979</v>
      </c>
      <c r="V257">
        <v>1</v>
      </c>
      <c r="W257" t="s">
        <v>149</v>
      </c>
      <c r="X257">
        <v>631</v>
      </c>
      <c r="Y257">
        <v>231</v>
      </c>
      <c r="Z257" t="str">
        <f ca="1">IF(ISBLANK(AA257),"",
VLOOKUP(AA257,OFFSET(INDIRECT("$A:$B"),0,MATCH(AA$1&amp;"_Verify",INDIRECT("$1:$1"),0)-1),2,0)
)</f>
        <v>uch</v>
      </c>
      <c r="AA257" t="s">
        <v>101</v>
      </c>
      <c r="AB257">
        <v>54979</v>
      </c>
      <c r="AC257">
        <v>1</v>
      </c>
      <c r="AD257" t="s">
        <v>149</v>
      </c>
      <c r="AE257">
        <v>631</v>
      </c>
      <c r="AF257">
        <v>231</v>
      </c>
      <c r="AG257" t="str">
        <f>IF(ISBLANK($AA257),"",
IF(AND($B257&gt;=VLOOKUP($AA257,$AM:$AP,3,0),$B257&lt;=VLOOKUP($AA257,$AM:$AP,4,0)),"","슬롯타입이상"))</f>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
      </c>
      <c r="AI257">
        <v>1</v>
      </c>
      <c r="AJ257"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v>
      </c>
      <c r="AK257" t="str">
        <f ca="1">IF(AI257&lt;&gt;1,"",
"{"""&amp;A$1&amp;""":"&amp;A257
&amp;","""&amp;B$1&amp;""":"&amp;B257
&amp;IF(LEN(Z257)=0,"",","""&amp;Z$1&amp;""":"""&amp;Z257&amp;"""")
&amp;IF(LEN(AB257)=0,"",","""&amp;AB$1&amp;""":"""&amp;AB257&amp;"""")
&amp;IF(LEN(AC257)=0,"",","""&amp;AC$1&amp;""":"&amp;AC257)
&amp;IF(LEN(AD257)=0,"",","""&amp;AD$1&amp;""":"""&amp;AD257&amp;"""")
&amp;IF(LEN(AE257)=0,"",","""&amp;AE$1&amp;""":"&amp;AE257)
&amp;IF(LEN(AF257)=0,"",","""&amp;AF$1&amp;""":"&amp;AF257)&amp;"}")</f>
        <v>{"dy":8,"sl":8,"tp":"uch","vl":"54979","cn":1,"pt":"DI","pp":631,"pr":231}</v>
      </c>
    </row>
    <row r="258" spans="1:37">
      <c r="A258">
        <v>9</v>
      </c>
      <c r="B258">
        <v>8</v>
      </c>
      <c r="C258">
        <f t="shared" ref="C258:C280" si="31">IF(B258&lt;=6,0,
IF(B258=7,1,2))</f>
        <v>2</v>
      </c>
      <c r="D258">
        <f t="shared" ca="1" si="26"/>
        <v>0.59768690677825853</v>
      </c>
      <c r="E258">
        <f t="shared" ca="1" si="26"/>
        <v>0.79909992087357151</v>
      </c>
      <c r="F258">
        <f t="shared" ref="F258:F280" ca="1" si="32">RAND()</f>
        <v>0.46263552681578313</v>
      </c>
      <c r="G258">
        <f t="shared" ca="1" si="30"/>
        <v>0.45775497466376014</v>
      </c>
      <c r="H258">
        <f t="shared" ca="1" si="30"/>
        <v>0.75258492196311999</v>
      </c>
      <c r="I258">
        <f t="shared" ca="1" si="30"/>
        <v>0.39016312122476637</v>
      </c>
      <c r="L258" t="str">
        <f ca="1">IF(LEN(J258)&lt;&gt;0,J258,VLOOKUP(D258+$B258,$BG:$BH,MATCH($BH$1,$BG$1:$BH$1,0),1))</f>
        <v>삭제</v>
      </c>
      <c r="M258" t="str">
        <f ca="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ca="1">IF($L258="삭제","삭제",
IF(OR($L258="지정 장비",$L258="캐릭터 상자 일반등급",$L258="캐릭터 상자 영웅등급",$L258="지정 캐릭터",$L258="지정 캐릭터 LBP1",$L258="지정 캐릭터 LBP2",$L258="지정 캐릭터 LBP3",$L258="안 지정 캐릭터 영웅등급"),1,
IF($L258="지정 캐릭터 PP",
  IF(AND(OR($B258=7,$B258=8),$L258=OFFSET($L258,-1,0)),OFFSET(N258,-1,0),
    VLOOKUP($L258,$AM:$AY,MATCH($AU$1,$AM$1:$AY$1,0),0)+INT($E258*(VLOOKUP($L258,$AM:$AY,MATCH($AV$1,$AM$1:$AY$1,0),0)-VLOOKUP($L258,$AM:$AY,MATCH($AU$1,$AM$1:$AY$1,0),0)))),
IF(OR($L258="안 지정 캐릭터 PP 일반등급",$L258="안 지정 캐릭터 PP 영웅등급"),
  IF(AND(OR($B258=7,$B258=8),$L258=OFFSET($L258,-1,0)),OFFSET(N258,-1,0),
    VLOOKUP($L258,$AM:$AY,MATCH($AU$1,$AM$1:$AY$1,0),0)+INT($E258*(VLOOKUP($L258,$AM:$AY,MATCH($AV$1,$AM$1:$AY$1,0),0)-VLOOKUP($L258,$AM:$AY,MATCH($AU$1,$AM$1:$AY$1,0),0)))),
"그외없음"))))</f>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
IF($L258="안 지정 캐릭터 영웅등급",
  IF(AND(OR($B258=7,$B258=8),$L258=OFFSET($L258,-1,0)),OFFSET(P258,-1,0),
    VLOOKUP($L258,$AM:$AZ,MATCH($AY$1,$AM$1:$AZ$1,0),0)+INT($H258*(VLOOKUP($L258,$AM:$AZ,MATCH($AZ$1,$AM$1:$AZ$1,0),0)-VLOOKUP($L258,$AM:$AZ,MATCH($AY$1,$AM$1:$AZ$1,0),0)))),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
    ROUNDDOWN(VLOOKUP($M258,[1]EquipTable!$1:$1048576,MATCH("표준 GO pr Min",[1]EquipTable!$1:$1,0),0)+INT($I258*(VLOOKUP($M258,[1]EquipTable!$1:$1048576,MATCH("표준 GO pr Max",[1]EquipTable!$1:$1,0),0)-VLOOKUP($M258,[1]EquipTable!$1:$1048576,MATCH("표준 GO pr Min",[1]EquipTable!$1:$1,0),0))),-2)),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
IF($L258="안 지정 캐릭터 영웅등급",
  IF(AND(OR($B258=7,$B258=8),$L258=OFFSET($L258,-1,0)),OFFSET(Q258,-1,0),
    VLOOKUP($L258,$AM:$AZ,MATCH($AW$1,$AM$1:$AZ$1,0),0)+INT($I258*(VLOOKUP($L258,$AM:$AZ,MATCH($AX$1,$AM$1:$AZ$1,0),0)-VLOOKUP($L258,$AM:$AZ,MATCH($AW$1,$AM$1:$AZ$1,0),0)))),
IF($L258="지정 캐릭터 PP",
  IF(AND(OR($B258=7,$B258=8),$L258=OFFSET($L258,-1,0)),OFFSET(Q258,-1,0),
    INT($N258*(VLOOKUP($L258,$AM:$AZ,MATCH($AX$1,$AM$1:$AZ$1,0),0)+$I258*(VLOOKUP($L258,$AM:$AZ,MATCH($AY$1,$AM$1:$AZ$1,0),0)-VLOOKUP($L258,$AM:$AZ,MATCH($AX$1,$AM$1:$AZ$1,0),0))))),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28"/>
        <v>0</v>
      </c>
      <c r="Z258" t="str">
        <f ca="1">IF(ISBLANK(AA258),"",
VLOOKUP(AA258,OFFSET(INDIRECT("$A:$B"),0,MATCH(AA$1&amp;"_Verify",INDIRECT("$1:$1"),0)-1),2,0)
)</f>
        <v/>
      </c>
      <c r="AG258" t="str">
        <f>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29"/>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v>
      </c>
      <c r="AK258" t="str">
        <f ca="1">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31"/>
        <v>2</v>
      </c>
      <c r="D259">
        <f t="shared" ref="D259:E280" ca="1" si="33">RAND()</f>
        <v>0.58043740924886711</v>
      </c>
      <c r="E259">
        <f t="shared" ca="1" si="33"/>
        <v>9.163692571973503E-2</v>
      </c>
      <c r="F259">
        <f t="shared" ca="1" si="32"/>
        <v>0.48301501568635452</v>
      </c>
      <c r="G259">
        <f t="shared" ca="1" si="30"/>
        <v>0.40753098998464299</v>
      </c>
      <c r="H259">
        <f t="shared" ca="1" si="30"/>
        <v>1.0521642001952936E-2</v>
      </c>
      <c r="I259">
        <f t="shared" ca="1" si="30"/>
        <v>0.33553603532047316</v>
      </c>
      <c r="L259" t="str">
        <f ca="1">IF(LEN(J259)&lt;&gt;0,J259,VLOOKUP(D259+$B259,$BG:$BH,MATCH($BH$1,$BG$1:$BH$1,0),1))</f>
        <v>삭제</v>
      </c>
      <c r="M259" t="str">
        <f ca="1">IF(LEN(K259)&lt;&gt;0,
  IF(LEN($J259)=0,"두 칸 모두 입력",
  IF($J259="지정 장비",K259,INDEX($BR:$BR,MATCH(K259,$BS:$BS,0)))),
IF($L259="삭제","삭제",
IF($L259="지정 장비",VLOOKUP($E259,$BL:$BM,MATCH($BM$1,$BL$1:$BM$1,0),1),
IF(OR($L259="캐릭터 상자 일반등급",$L259="캐릭터 상자 영웅등급"),"삭제",
IF(OR($L259="지정 캐릭터",$L259="지정 캐릭터 PP",$L259="지정 캐릭터 LBP1",$L259="지정 캐릭터 LBP2",$L259="지정 캐릭터 LBP3"),
  IF(AND(OR($B259=7,$B259=8),$L259=OFFSET($L259,-1,0)),OFFSET(M259,-1,0),VLOOKUP($E259,$BQ:$BR,MATCH($BR$1,$BQ$1:$BR$1,0),1)),
IF(OR($L259="안 지정 캐릭터 영웅등급",$L259="안 지정 캐릭터 PP 일반등급",$L259="안 지정 캐릭터 PP 영웅등급"),
  IF(AND(OR($B259=7,$B259=8),$L259=OFFSET($L259,-1,0)),OFFSET(M259,-1,0),INT($E259*100000)),
"그외없음"))))))</f>
        <v>삭제</v>
      </c>
      <c r="N259" t="str">
        <f ca="1">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
IF(OR($L259="안 지정 캐릭터 PP 일반등급",$L259="안 지정 캐릭터 PP 영웅등급"),
  IF(AND(OR($B259=7,$B259=8),$L259=OFFSET($L259,-1,0)),OFFSET(N259,-1,0),
    VLOOKUP($L259,$AM:$AY,MATCH($AU$1,$AM$1:$AY$1,0),0)+INT($E259*(VLOOKUP($L259,$AM:$AY,MATCH($AV$1,$AM$1:$AY$1,0),0)-VLOOKUP($L259,$AM:$AY,MATCH($AU$1,$AM$1:$AY$1,0),0)))),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
IF($L259="안 지정 캐릭터 영웅등급",
  IF(AND(OR($B259=7,$B259=8),$L259=OFFSET($L259,-1,0)),OFFSET(P259,-1,0),
    VLOOKUP($L259,$AM:$AZ,MATCH($AY$1,$AM$1:$AZ$1,0),0)+INT($H259*(VLOOKUP($L259,$AM:$AZ,MATCH($AZ$1,$AM$1:$AZ$1,0),0)-VLOOKUP($L259,$AM:$AZ,MATCH($AY$1,$AM$1:$AZ$1,0),0)))),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
    ROUNDDOWN(VLOOKUP($M259,[1]EquipTable!$1:$1048576,MATCH("표준 GO pr Min",[1]EquipTable!$1:$1,0),0)+INT($I259*(VLOOKUP($M259,[1]EquipTable!$1:$1048576,MATCH("표준 GO pr Max",[1]EquipTable!$1:$1,0),0)-VLOOKUP($M259,[1]EquipTable!$1:$1048576,MATCH("표준 GO pr Min",[1]EquipTable!$1:$1,0),0))),-2)),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
IF($L259="안 지정 캐릭터 영웅등급",
  IF(AND(OR($B259=7,$B259=8),$L259=OFFSET($L259,-1,0)),OFFSET(Q259,-1,0),
    VLOOKUP($L259,$AM:$AZ,MATCH($AW$1,$AM$1:$AZ$1,0),0)+INT($I259*(VLOOKUP($L259,$AM:$AZ,MATCH($AX$1,$AM$1:$AZ$1,0),0)-VLOOKUP($L259,$AM:$AZ,MATCH($AW$1,$AM$1:$AZ$1,0),0)))),
IF($L259="지정 캐릭터 PP",
  IF(AND(OR($B259=7,$B259=8),$L259=OFFSET($L259,-1,0)),OFFSET(Q259,-1,0),
    INT($N259*(VLOOKUP($L259,$AM:$AZ,MATCH($AX$1,$AM$1:$AZ$1,0),0)+$I259*(VLOOKUP($L259,$AM:$AZ,MATCH($AY$1,$AM$1:$AZ$1,0),0)-VLOOKUP($L259,$AM:$AZ,MATCH($AX$1,$AM$1:$AZ$1,0),0))))),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34">IF(OR(ISNUMBER(M259),M259="삭제"),0,
IF(LEFT(M259,5)="Equip",IF(MID(M259,7,1)="4",1,0),
IF(LEFT(M259,5)="Actor",IF(MID(M259,7,1)="2",1,0),
"그외없음")))</f>
        <v>0</v>
      </c>
      <c r="Z259" t="str">
        <f ca="1">IF(ISBLANK(AA259),"",
VLOOKUP(AA259,OFFSET(INDIRECT("$A:$B"),0,MATCH(AA$1&amp;"_Verify",INDIRECT("$1:$1"),0)-1),2,0)
)</f>
        <v/>
      </c>
      <c r="AG259" t="str">
        <f>IF(ISBLANK($AA259),"",
IF(AND($B259&gt;=VLOOKUP($AA259,$AM:$AP,3,0),$B259&lt;=VLOOKUP($AA259,$AM:$AP,4,0)),"","슬롯타입이상"))</f>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35">AJ258&amp;IF(LEN(AK259)=0,"",","&amp;AK259)</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v>
      </c>
      <c r="AK259" t="str">
        <f ca="1">IF(AI259&lt;&gt;1,"",
"{"""&amp;A$1&amp;""":"&amp;A259
&amp;","""&amp;B$1&amp;""":"&amp;B259
&amp;IF(LEN(Z259)=0,"",","""&amp;Z$1&amp;""":"""&amp;Z259&amp;"""")
&amp;IF(LEN(AB259)=0,"",","""&amp;AB$1&amp;""":"""&amp;AB259&amp;"""")
&amp;IF(LEN(AC259)=0,"",","""&amp;AC$1&amp;""":"&amp;AC259)
&amp;IF(LEN(AD259)=0,"",","""&amp;AD$1&amp;""":"""&amp;AD259&amp;"""")
&amp;IF(LEN(AE259)=0,"",","""&amp;AE$1&amp;""":"&amp;AE259)
&amp;IF(LEN(AF259)=0,"",","""&amp;AF$1&amp;""":"&amp;AF259)&amp;"}")</f>
        <v>{"dy":10,"sl":8}</v>
      </c>
    </row>
    <row r="260" spans="1:37">
      <c r="A260">
        <v>11</v>
      </c>
      <c r="B260">
        <v>8</v>
      </c>
      <c r="C260">
        <f t="shared" si="31"/>
        <v>2</v>
      </c>
      <c r="D260">
        <f t="shared" ca="1" si="33"/>
        <v>0.74364060416229794</v>
      </c>
      <c r="E260">
        <f t="shared" ca="1" si="33"/>
        <v>0.60725410273068103</v>
      </c>
      <c r="F260">
        <f t="shared" ca="1" si="32"/>
        <v>0.27100441125211272</v>
      </c>
      <c r="G260">
        <f t="shared" ca="1" si="30"/>
        <v>0.1543034743944558</v>
      </c>
      <c r="H260">
        <f t="shared" ca="1" si="30"/>
        <v>0.90820570133413392</v>
      </c>
      <c r="I260">
        <f t="shared" ca="1" si="30"/>
        <v>0.60051060373243503</v>
      </c>
      <c r="L260" t="str">
        <f ca="1">IF(LEN(J260)&lt;&gt;0,J260,VLOOKUP(D260+$B260,$BG:$BH,MATCH($BH$1,$BG$1:$BH$1,0),1))</f>
        <v>삭제</v>
      </c>
      <c r="M260" t="str">
        <f ca="1">IF(LEN(K260)&lt;&gt;0,
  IF(LEN($J260)=0,"두 칸 모두 입력",
  IF($J260="지정 장비",K260,INDEX($BR:$BR,MATCH(K260,$BS:$BS,0)))),
IF($L260="삭제","삭제",
IF($L260="지정 장비",VLOOKUP($E260,$BL:$BM,MATCH($BM$1,$BL$1:$BM$1,0),1),
IF(OR($L260="캐릭터 상자 일반등급",$L260="캐릭터 상자 영웅등급"),"삭제",
IF(OR($L260="지정 캐릭터",$L260="지정 캐릭터 PP",$L260="지정 캐릭터 LBP1",$L260="지정 캐릭터 LBP2",$L260="지정 캐릭터 LBP3"),
  IF(AND(OR($B260=7,$B260=8),$L260=OFFSET($L260,-1,0)),OFFSET(M260,-1,0),VLOOKUP($E260,$BQ:$BR,MATCH($BR$1,$BQ$1:$BR$1,0),1)),
IF(OR($L260="안 지정 캐릭터 영웅등급",$L260="안 지정 캐릭터 PP 일반등급",$L260="안 지정 캐릭터 PP 영웅등급"),
  IF(AND(OR($B260=7,$B260=8),$L260=OFFSET($L260,-1,0)),OFFSET(M260,-1,0),INT($E260*100000)),
"그외없음"))))))</f>
        <v>삭제</v>
      </c>
      <c r="N260" t="str">
        <f ca="1">IF($L260="삭제","삭제",
IF(OR($L260="지정 장비",$L260="캐릭터 상자 일반등급",$L260="캐릭터 상자 영웅등급",$L260="지정 캐릭터",$L260="지정 캐릭터 LBP1",$L260="지정 캐릭터 LBP2",$L260="지정 캐릭터 LBP3",$L260="안 지정 캐릭터 영웅등급"),1,
IF($L260="지정 캐릭터 PP",
  IF(AND(OR($B260=7,$B260=8),$L260=OFFSET($L260,-1,0)),OFFSET(N260,-1,0),
    VLOOKUP($L260,$AM:$AY,MATCH($AU$1,$AM$1:$AY$1,0),0)+INT($E260*(VLOOKUP($L260,$AM:$AY,MATCH($AV$1,$AM$1:$AY$1,0),0)-VLOOKUP($L260,$AM:$AY,MATCH($AU$1,$AM$1:$AY$1,0),0)))),
IF(OR($L260="안 지정 캐릭터 PP 일반등급",$L260="안 지정 캐릭터 PP 영웅등급"),
  IF(AND(OR($B260=7,$B260=8),$L260=OFFSET($L260,-1,0)),OFFSET(N260,-1,0),
    VLOOKUP($L260,$AM:$AY,MATCH($AU$1,$AM$1:$AY$1,0),0)+INT($E260*(VLOOKUP($L260,$AM:$AY,MATCH($AV$1,$AM$1:$AY$1,0),0)-VLOOKUP($L260,$AM:$AY,MATCH($AU$1,$AM$1:$AY$1,0),0)))),
"그외없음"))))</f>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
IF($L260="안 지정 캐릭터 영웅등급",
  IF(AND(OR($B260=7,$B260=8),$L260=OFFSET($L260,-1,0)),OFFSET(P260,-1,0),
    VLOOKUP($L260,$AM:$AZ,MATCH($AY$1,$AM$1:$AZ$1,0),0)+INT($H260*(VLOOKUP($L260,$AM:$AZ,MATCH($AZ$1,$AM$1:$AZ$1,0),0)-VLOOKUP($L260,$AM:$AZ,MATCH($AY$1,$AM$1:$AZ$1,0),0)))),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
    ROUNDDOWN(VLOOKUP($M260,[1]EquipTable!$1:$1048576,MATCH("표준 GO pr Min",[1]EquipTable!$1:$1,0),0)+INT($I260*(VLOOKUP($M260,[1]EquipTable!$1:$1048576,MATCH("표준 GO pr Max",[1]EquipTable!$1:$1,0),0)-VLOOKUP($M260,[1]EquipTable!$1:$1048576,MATCH("표준 GO pr Min",[1]EquipTable!$1:$1,0),0))),-2)),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
IF($L260="안 지정 캐릭터 영웅등급",
  IF(AND(OR($B260=7,$B260=8),$L260=OFFSET($L260,-1,0)),OFFSET(Q260,-1,0),
    VLOOKUP($L260,$AM:$AZ,MATCH($AW$1,$AM$1:$AZ$1,0),0)+INT($I260*(VLOOKUP($L260,$AM:$AZ,MATCH($AX$1,$AM$1:$AZ$1,0),0)-VLOOKUP($L260,$AM:$AZ,MATCH($AW$1,$AM$1:$AZ$1,0),0)))),
IF($L260="지정 캐릭터 PP",
  IF(AND(OR($B260=7,$B260=8),$L260=OFFSET($L260,-1,0)),OFFSET(Q260,-1,0),
    INT($N260*(VLOOKUP($L260,$AM:$AZ,MATCH($AX$1,$AM$1:$AZ$1,0),0)+$I260*(VLOOKUP($L260,$AM:$AZ,MATCH($AY$1,$AM$1:$AZ$1,0),0)-VLOOKUP($L260,$AM:$AZ,MATCH($AX$1,$AM$1:$AZ$1,0),0))))),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34"/>
        <v>0</v>
      </c>
      <c r="Z260" t="str">
        <f ca="1">IF(ISBLANK(AA260),"",
VLOOKUP(AA260,OFFSET(INDIRECT("$A:$B"),0,MATCH(AA$1&amp;"_Verify",INDIRECT("$1:$1"),0)-1),2,0)
)</f>
        <v/>
      </c>
      <c r="AG260" t="str">
        <f>IF(ISBLANK($AA260),"",
IF(AND($B260&gt;=VLOOKUP($AA260,$AM:$AP,3,0),$B260&lt;=VLOOKUP($AA260,$AM:$AP,4,0)),"","슬롯타입이상"))</f>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v>
      </c>
      <c r="AK260" t="str">
        <f ca="1">IF(AI260&lt;&gt;1,"",
"{"""&amp;A$1&amp;""":"&amp;A260
&amp;","""&amp;B$1&amp;""":"&amp;B260
&amp;IF(LEN(Z260)=0,"",","""&amp;Z$1&amp;""":"""&amp;Z260&amp;"""")
&amp;IF(LEN(AB260)=0,"",","""&amp;AB$1&amp;""":"""&amp;AB260&amp;"""")
&amp;IF(LEN(AC260)=0,"",","""&amp;AC$1&amp;""":"&amp;AC260)
&amp;IF(LEN(AD260)=0,"",","""&amp;AD$1&amp;""":"""&amp;AD260&amp;"""")
&amp;IF(LEN(AE260)=0,"",","""&amp;AE$1&amp;""":"&amp;AE260)
&amp;IF(LEN(AF260)=0,"",","""&amp;AF$1&amp;""":"&amp;AF260)&amp;"}")</f>
        <v>{"dy":11,"sl":8}</v>
      </c>
    </row>
    <row r="261" spans="1:37">
      <c r="A261">
        <v>12</v>
      </c>
      <c r="B261">
        <v>8</v>
      </c>
      <c r="C261">
        <f t="shared" si="31"/>
        <v>2</v>
      </c>
      <c r="D261">
        <f t="shared" ca="1" si="33"/>
        <v>0.57415679450717794</v>
      </c>
      <c r="E261">
        <f t="shared" ca="1" si="33"/>
        <v>0.17832847425901732</v>
      </c>
      <c r="F261">
        <f t="shared" ca="1" si="32"/>
        <v>0.28004197921127083</v>
      </c>
      <c r="G261">
        <f t="shared" ca="1" si="30"/>
        <v>0.4737337512610601</v>
      </c>
      <c r="H261">
        <f t="shared" ca="1" si="30"/>
        <v>0.11265364963804092</v>
      </c>
      <c r="I261">
        <f t="shared" ca="1" si="30"/>
        <v>0.4932996105873958</v>
      </c>
      <c r="L261" t="str">
        <f ca="1">IF(LEN(J261)&lt;&gt;0,J261,VLOOKUP(D261+$B261,$BG:$BH,MATCH($BH$1,$BG$1:$BH$1,0),1))</f>
        <v>삭제</v>
      </c>
      <c r="M261" t="str">
        <f ca="1">IF(LEN(K261)&lt;&gt;0,
  IF(LEN($J261)=0,"두 칸 모두 입력",
  IF($J261="지정 장비",K261,INDEX($BR:$BR,MATCH(K261,$BS:$BS,0)))),
IF($L261="삭제","삭제",
IF($L261="지정 장비",VLOOKUP($E261,$BL:$BM,MATCH($BM$1,$BL$1:$BM$1,0),1),
IF(OR($L261="캐릭터 상자 일반등급",$L261="캐릭터 상자 영웅등급"),"삭제",
IF(OR($L261="지정 캐릭터",$L261="지정 캐릭터 PP",$L261="지정 캐릭터 LBP1",$L261="지정 캐릭터 LBP2",$L261="지정 캐릭터 LBP3"),
  IF(AND(OR($B261=7,$B261=8),$L261=OFFSET($L261,-1,0)),OFFSET(M261,-1,0),VLOOKUP($E261,$BQ:$BR,MATCH($BR$1,$BQ$1:$BR$1,0),1)),
IF(OR($L261="안 지정 캐릭터 영웅등급",$L261="안 지정 캐릭터 PP 일반등급",$L261="안 지정 캐릭터 PP 영웅등급"),
  IF(AND(OR($B261=7,$B261=8),$L261=OFFSET($L261,-1,0)),OFFSET(M261,-1,0),INT($E261*100000)),
"그외없음"))))))</f>
        <v>삭제</v>
      </c>
      <c r="N261" t="str">
        <f ca="1">IF($L261="삭제","삭제",
IF(OR($L261="지정 장비",$L261="캐릭터 상자 일반등급",$L261="캐릭터 상자 영웅등급",$L261="지정 캐릭터",$L261="지정 캐릭터 LBP1",$L261="지정 캐릭터 LBP2",$L261="지정 캐릭터 LBP3",$L261="안 지정 캐릭터 영웅등급"),1,
IF($L261="지정 캐릭터 PP",
  IF(AND(OR($B261=7,$B261=8),$L261=OFFSET($L261,-1,0)),OFFSET(N261,-1,0),
    VLOOKUP($L261,$AM:$AY,MATCH($AU$1,$AM$1:$AY$1,0),0)+INT($E261*(VLOOKUP($L261,$AM:$AY,MATCH($AV$1,$AM$1:$AY$1,0),0)-VLOOKUP($L261,$AM:$AY,MATCH($AU$1,$AM$1:$AY$1,0),0)))),
IF(OR($L261="안 지정 캐릭터 PP 일반등급",$L261="안 지정 캐릭터 PP 영웅등급"),
  IF(AND(OR($B261=7,$B261=8),$L261=OFFSET($L261,-1,0)),OFFSET(N261,-1,0),
    VLOOKUP($L261,$AM:$AY,MATCH($AU$1,$AM$1:$AY$1,0),0)+INT($E261*(VLOOKUP($L261,$AM:$AY,MATCH($AV$1,$AM$1:$AY$1,0),0)-VLOOKUP($L261,$AM:$AY,MATCH($AU$1,$AM$1:$AY$1,0),0)))),
"그외없음"))))</f>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
IF($L261="안 지정 캐릭터 영웅등급",
  IF(AND(OR($B261=7,$B261=8),$L261=OFFSET($L261,-1,0)),OFFSET(P261,-1,0),
    VLOOKUP($L261,$AM:$AZ,MATCH($AY$1,$AM$1:$AZ$1,0),0)+INT($H261*(VLOOKUP($L261,$AM:$AZ,MATCH($AZ$1,$AM$1:$AZ$1,0),0)-VLOOKUP($L261,$AM:$AZ,MATCH($AY$1,$AM$1:$AZ$1,0),0)))),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
    ROUNDDOWN(VLOOKUP($M261,[1]EquipTable!$1:$1048576,MATCH("표준 GO pr Min",[1]EquipTable!$1:$1,0),0)+INT($I261*(VLOOKUP($M261,[1]EquipTable!$1:$1048576,MATCH("표준 GO pr Max",[1]EquipTable!$1:$1,0),0)-VLOOKUP($M261,[1]EquipTable!$1:$1048576,MATCH("표준 GO pr Min",[1]EquipTable!$1:$1,0),0))),-2)),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
IF($L261="안 지정 캐릭터 영웅등급",
  IF(AND(OR($B261=7,$B261=8),$L261=OFFSET($L261,-1,0)),OFFSET(Q261,-1,0),
    VLOOKUP($L261,$AM:$AZ,MATCH($AW$1,$AM$1:$AZ$1,0),0)+INT($I261*(VLOOKUP($L261,$AM:$AZ,MATCH($AX$1,$AM$1:$AZ$1,0),0)-VLOOKUP($L261,$AM:$AZ,MATCH($AW$1,$AM$1:$AZ$1,0),0)))),
IF($L261="지정 캐릭터 PP",
  IF(AND(OR($B261=7,$B261=8),$L261=OFFSET($L261,-1,0)),OFFSET(Q261,-1,0),
    INT($N261*(VLOOKUP($L261,$AM:$AZ,MATCH($AX$1,$AM$1:$AZ$1,0),0)+$I261*(VLOOKUP($L261,$AM:$AZ,MATCH($AY$1,$AM$1:$AZ$1,0),0)-VLOOKUP($L261,$AM:$AZ,MATCH($AX$1,$AM$1:$AZ$1,0),0))))),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34"/>
        <v>0</v>
      </c>
      <c r="Z261" t="str">
        <f ca="1">IF(ISBLANK(AA261),"",
VLOOKUP(AA261,OFFSET(INDIRECT("$A:$B"),0,MATCH(AA$1&amp;"_Verify",INDIRECT("$1:$1"),0)-1),2,0)
)</f>
        <v/>
      </c>
      <c r="AG261" t="str">
        <f>IF(ISBLANK($AA261),"",
IF(AND($B261&gt;=VLOOKUP($AA261,$AM:$AP,3,0),$B261&lt;=VLOOKUP($AA261,$AM:$AP,4,0)),"","슬롯타입이상"))</f>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v>
      </c>
      <c r="AK261" t="str">
        <f ca="1">IF(AI261&lt;&gt;1,"",
"{"""&amp;A$1&amp;""":"&amp;A261
&amp;","""&amp;B$1&amp;""":"&amp;B261
&amp;IF(LEN(Z261)=0,"",","""&amp;Z$1&amp;""":"""&amp;Z261&amp;"""")
&amp;IF(LEN(AB261)=0,"",","""&amp;AB$1&amp;""":"""&amp;AB261&amp;"""")
&amp;IF(LEN(AC261)=0,"",","""&amp;AC$1&amp;""":"&amp;AC261)
&amp;IF(LEN(AD261)=0,"",","""&amp;AD$1&amp;""":"""&amp;AD261&amp;"""")
&amp;IF(LEN(AE261)=0,"",","""&amp;AE$1&amp;""":"&amp;AE261)
&amp;IF(LEN(AF261)=0,"",","""&amp;AF$1&amp;""":"&amp;AF261)&amp;"}")</f>
        <v>{"dy":12,"sl":8}</v>
      </c>
    </row>
    <row r="262" spans="1:37">
      <c r="A262">
        <v>13</v>
      </c>
      <c r="B262">
        <v>8</v>
      </c>
      <c r="C262">
        <f t="shared" si="31"/>
        <v>2</v>
      </c>
      <c r="D262">
        <f t="shared" ca="1" si="33"/>
        <v>0.44395037828073469</v>
      </c>
      <c r="E262">
        <f t="shared" ca="1" si="33"/>
        <v>3.1084816526997017E-2</v>
      </c>
      <c r="F262">
        <f t="shared" ca="1" si="32"/>
        <v>0.80273640711649319</v>
      </c>
      <c r="G262">
        <f t="shared" ca="1" si="30"/>
        <v>0.17973567225365428</v>
      </c>
      <c r="H262">
        <f t="shared" ca="1" si="30"/>
        <v>0.60497911007726746</v>
      </c>
      <c r="I262">
        <f t="shared" ca="1" si="30"/>
        <v>0.40037055498121332</v>
      </c>
      <c r="L262" t="str">
        <f ca="1">IF(LEN(J262)&lt;&gt;0,J262,VLOOKUP(D262+$B262,$BG:$BH,MATCH($BH$1,$BG$1:$BH$1,0),1))</f>
        <v>삭제</v>
      </c>
      <c r="M262" t="str">
        <f ca="1">IF(LEN(K262)&lt;&gt;0,
  IF(LEN($J262)=0,"두 칸 모두 입력",
  IF($J262="지정 장비",K262,INDEX($BR:$BR,MATCH(K262,$BS:$BS,0)))),
IF($L262="삭제","삭제",
IF($L262="지정 장비",VLOOKUP($E262,$BL:$BM,MATCH($BM$1,$BL$1:$BM$1,0),1),
IF(OR($L262="캐릭터 상자 일반등급",$L262="캐릭터 상자 영웅등급"),"삭제",
IF(OR($L262="지정 캐릭터",$L262="지정 캐릭터 PP",$L262="지정 캐릭터 LBP1",$L262="지정 캐릭터 LBP2",$L262="지정 캐릭터 LBP3"),
  IF(AND(OR($B262=7,$B262=8),$L262=OFFSET($L262,-1,0)),OFFSET(M262,-1,0),VLOOKUP($E262,$BQ:$BR,MATCH($BR$1,$BQ$1:$BR$1,0),1)),
IF(OR($L262="안 지정 캐릭터 영웅등급",$L262="안 지정 캐릭터 PP 일반등급",$L262="안 지정 캐릭터 PP 영웅등급"),
  IF(AND(OR($B262=7,$B262=8),$L262=OFFSET($L262,-1,0)),OFFSET(M262,-1,0),INT($E262*100000)),
"그외없음"))))))</f>
        <v>삭제</v>
      </c>
      <c r="N262" t="str">
        <f ca="1">IF($L262="삭제","삭제",
IF(OR($L262="지정 장비",$L262="캐릭터 상자 일반등급",$L262="캐릭터 상자 영웅등급",$L262="지정 캐릭터",$L262="지정 캐릭터 LBP1",$L262="지정 캐릭터 LBP2",$L262="지정 캐릭터 LBP3",$L262="안 지정 캐릭터 영웅등급"),1,
IF($L262="지정 캐릭터 PP",
  IF(AND(OR($B262=7,$B262=8),$L262=OFFSET($L262,-1,0)),OFFSET(N262,-1,0),
    VLOOKUP($L262,$AM:$AY,MATCH($AU$1,$AM$1:$AY$1,0),0)+INT($E262*(VLOOKUP($L262,$AM:$AY,MATCH($AV$1,$AM$1:$AY$1,0),0)-VLOOKUP($L262,$AM:$AY,MATCH($AU$1,$AM$1:$AY$1,0),0)))),
IF(OR($L262="안 지정 캐릭터 PP 일반등급",$L262="안 지정 캐릭터 PP 영웅등급"),
  IF(AND(OR($B262=7,$B262=8),$L262=OFFSET($L262,-1,0)),OFFSET(N262,-1,0),
    VLOOKUP($L262,$AM:$AY,MATCH($AU$1,$AM$1:$AY$1,0),0)+INT($E262*(VLOOKUP($L262,$AM:$AY,MATCH($AV$1,$AM$1:$AY$1,0),0)-VLOOKUP($L262,$AM:$AY,MATCH($AU$1,$AM$1:$AY$1,0),0)))),
"그외없음"))))</f>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
IF($L262="안 지정 캐릭터 영웅등급",
  IF(AND(OR($B262=7,$B262=8),$L262=OFFSET($L262,-1,0)),OFFSET(P262,-1,0),
    VLOOKUP($L262,$AM:$AZ,MATCH($AY$1,$AM$1:$AZ$1,0),0)+INT($H262*(VLOOKUP($L262,$AM:$AZ,MATCH($AZ$1,$AM$1:$AZ$1,0),0)-VLOOKUP($L262,$AM:$AZ,MATCH($AY$1,$AM$1:$AZ$1,0),0)))),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
    ROUNDDOWN(VLOOKUP($M262,[1]EquipTable!$1:$1048576,MATCH("표준 GO pr Min",[1]EquipTable!$1:$1,0),0)+INT($I262*(VLOOKUP($M262,[1]EquipTable!$1:$1048576,MATCH("표준 GO pr Max",[1]EquipTable!$1:$1,0),0)-VLOOKUP($M262,[1]EquipTable!$1:$1048576,MATCH("표준 GO pr Min",[1]EquipTable!$1:$1,0),0))),-2)),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
IF($L262="안 지정 캐릭터 영웅등급",
  IF(AND(OR($B262=7,$B262=8),$L262=OFFSET($L262,-1,0)),OFFSET(Q262,-1,0),
    VLOOKUP($L262,$AM:$AZ,MATCH($AW$1,$AM$1:$AZ$1,0),0)+INT($I262*(VLOOKUP($L262,$AM:$AZ,MATCH($AX$1,$AM$1:$AZ$1,0),0)-VLOOKUP($L262,$AM:$AZ,MATCH($AW$1,$AM$1:$AZ$1,0),0)))),
IF($L262="지정 캐릭터 PP",
  IF(AND(OR($B262=7,$B262=8),$L262=OFFSET($L262,-1,0)),OFFSET(Q262,-1,0),
    INT($N262*(VLOOKUP($L262,$AM:$AZ,MATCH($AX$1,$AM$1:$AZ$1,0),0)+$I262*(VLOOKUP($L262,$AM:$AZ,MATCH($AY$1,$AM$1:$AZ$1,0),0)-VLOOKUP($L262,$AM:$AZ,MATCH($AX$1,$AM$1:$AZ$1,0),0))))),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34"/>
        <v>0</v>
      </c>
      <c r="Z262" t="str">
        <f ca="1">IF(ISBLANK(AA262),"",
VLOOKUP(AA262,OFFSET(INDIRECT("$A:$B"),0,MATCH(AA$1&amp;"_Verify",INDIRECT("$1:$1"),0)-1),2,0)
)</f>
        <v/>
      </c>
      <c r="AG262" t="str">
        <f>IF(ISBLANK($AA262),"",
IF(AND($B262&gt;=VLOOKUP($AA262,$AM:$AP,3,0),$B262&lt;=VLOOKUP($AA262,$AM:$AP,4,0)),"","슬롯타입이상"))</f>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v>
      </c>
      <c r="AK262" t="str">
        <f ca="1">IF(AI262&lt;&gt;1,"",
"{"""&amp;A$1&amp;""":"&amp;A262
&amp;","""&amp;B$1&amp;""":"&amp;B262
&amp;IF(LEN(Z262)=0,"",","""&amp;Z$1&amp;""":"""&amp;Z262&amp;"""")
&amp;IF(LEN(AB262)=0,"",","""&amp;AB$1&amp;""":"""&amp;AB262&amp;"""")
&amp;IF(LEN(AC262)=0,"",","""&amp;AC$1&amp;""":"&amp;AC262)
&amp;IF(LEN(AD262)=0,"",","""&amp;AD$1&amp;""":"""&amp;AD262&amp;"""")
&amp;IF(LEN(AE262)=0,"",","""&amp;AE$1&amp;""":"&amp;AE262)
&amp;IF(LEN(AF262)=0,"",","""&amp;AF$1&amp;""":"&amp;AF262)&amp;"}")</f>
        <v>{"dy":13,"sl":8}</v>
      </c>
    </row>
    <row r="263" spans="1:37">
      <c r="A263">
        <v>14</v>
      </c>
      <c r="B263">
        <v>8</v>
      </c>
      <c r="C263">
        <f t="shared" si="31"/>
        <v>2</v>
      </c>
      <c r="D263">
        <f t="shared" ca="1" si="33"/>
        <v>0.77246364827812664</v>
      </c>
      <c r="E263">
        <f t="shared" ca="1" si="33"/>
        <v>0.2665569156699652</v>
      </c>
      <c r="F263">
        <f t="shared" ca="1" si="32"/>
        <v>0.14177797297190986</v>
      </c>
      <c r="G263">
        <f t="shared" ca="1" si="30"/>
        <v>0.30906950379101195</v>
      </c>
      <c r="H263">
        <f t="shared" ca="1" si="30"/>
        <v>0.55283734217114033</v>
      </c>
      <c r="I263">
        <f t="shared" ca="1" si="30"/>
        <v>0.90869825735653109</v>
      </c>
      <c r="L263" t="str">
        <f ca="1">IF(LEN(J263)&lt;&gt;0,J263,VLOOKUP(D263+$B263,$BG:$BH,MATCH($BH$1,$BG$1:$BH$1,0),1))</f>
        <v>삭제</v>
      </c>
      <c r="M263" t="str">
        <f ca="1">IF(LEN(K263)&lt;&gt;0,
  IF(LEN($J263)=0,"두 칸 모두 입력",
  IF($J263="지정 장비",K263,INDEX($BR:$BR,MATCH(K263,$BS:$BS,0)))),
IF($L263="삭제","삭제",
IF($L263="지정 장비",VLOOKUP($E263,$BL:$BM,MATCH($BM$1,$BL$1:$BM$1,0),1),
IF(OR($L263="캐릭터 상자 일반등급",$L263="캐릭터 상자 영웅등급"),"삭제",
IF(OR($L263="지정 캐릭터",$L263="지정 캐릭터 PP",$L263="지정 캐릭터 LBP1",$L263="지정 캐릭터 LBP2",$L263="지정 캐릭터 LBP3"),
  IF(AND(OR($B263=7,$B263=8),$L263=OFFSET($L263,-1,0)),OFFSET(M263,-1,0),VLOOKUP($E263,$BQ:$BR,MATCH($BR$1,$BQ$1:$BR$1,0),1)),
IF(OR($L263="안 지정 캐릭터 영웅등급",$L263="안 지정 캐릭터 PP 일반등급",$L263="안 지정 캐릭터 PP 영웅등급"),
  IF(AND(OR($B263=7,$B263=8),$L263=OFFSET($L263,-1,0)),OFFSET(M263,-1,0),INT($E263*100000)),
"그외없음"))))))</f>
        <v>삭제</v>
      </c>
      <c r="N263" t="str">
        <f ca="1">IF($L263="삭제","삭제",
IF(OR($L263="지정 장비",$L263="캐릭터 상자 일반등급",$L263="캐릭터 상자 영웅등급",$L263="지정 캐릭터",$L263="지정 캐릭터 LBP1",$L263="지정 캐릭터 LBP2",$L263="지정 캐릭터 LBP3",$L263="안 지정 캐릭터 영웅등급"),1,
IF($L263="지정 캐릭터 PP",
  IF(AND(OR($B263=7,$B263=8),$L263=OFFSET($L263,-1,0)),OFFSET(N263,-1,0),
    VLOOKUP($L263,$AM:$AY,MATCH($AU$1,$AM$1:$AY$1,0),0)+INT($E263*(VLOOKUP($L263,$AM:$AY,MATCH($AV$1,$AM$1:$AY$1,0),0)-VLOOKUP($L263,$AM:$AY,MATCH($AU$1,$AM$1:$AY$1,0),0)))),
IF(OR($L263="안 지정 캐릭터 PP 일반등급",$L263="안 지정 캐릭터 PP 영웅등급"),
  IF(AND(OR($B263=7,$B263=8),$L263=OFFSET($L263,-1,0)),OFFSET(N263,-1,0),
    VLOOKUP($L263,$AM:$AY,MATCH($AU$1,$AM$1:$AY$1,0),0)+INT($E263*(VLOOKUP($L263,$AM:$AY,MATCH($AV$1,$AM$1:$AY$1,0),0)-VLOOKUP($L263,$AM:$AY,MATCH($AU$1,$AM$1:$AY$1,0),0)))),
"그외없음"))))</f>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
IF($L263="안 지정 캐릭터 영웅등급",
  IF(AND(OR($B263=7,$B263=8),$L263=OFFSET($L263,-1,0)),OFFSET(P263,-1,0),
    VLOOKUP($L263,$AM:$AZ,MATCH($AY$1,$AM$1:$AZ$1,0),0)+INT($H263*(VLOOKUP($L263,$AM:$AZ,MATCH($AZ$1,$AM$1:$AZ$1,0),0)-VLOOKUP($L263,$AM:$AZ,MATCH($AY$1,$AM$1:$AZ$1,0),0)))),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
    ROUNDDOWN(VLOOKUP($M263,[1]EquipTable!$1:$1048576,MATCH("표준 GO pr Min",[1]EquipTable!$1:$1,0),0)+INT($I263*(VLOOKUP($M263,[1]EquipTable!$1:$1048576,MATCH("표준 GO pr Max",[1]EquipTable!$1:$1,0),0)-VLOOKUP($M263,[1]EquipTable!$1:$1048576,MATCH("표준 GO pr Min",[1]EquipTable!$1:$1,0),0))),-2)),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
IF($L263="안 지정 캐릭터 영웅등급",
  IF(AND(OR($B263=7,$B263=8),$L263=OFFSET($L263,-1,0)),OFFSET(Q263,-1,0),
    VLOOKUP($L263,$AM:$AZ,MATCH($AW$1,$AM$1:$AZ$1,0),0)+INT($I263*(VLOOKUP($L263,$AM:$AZ,MATCH($AX$1,$AM$1:$AZ$1,0),0)-VLOOKUP($L263,$AM:$AZ,MATCH($AW$1,$AM$1:$AZ$1,0),0)))),
IF($L263="지정 캐릭터 PP",
  IF(AND(OR($B263=7,$B263=8),$L263=OFFSET($L263,-1,0)),OFFSET(Q263,-1,0),
    INT($N263*(VLOOKUP($L263,$AM:$AZ,MATCH($AX$1,$AM$1:$AZ$1,0),0)+$I263*(VLOOKUP($L263,$AM:$AZ,MATCH($AY$1,$AM$1:$AZ$1,0),0)-VLOOKUP($L263,$AM:$AZ,MATCH($AX$1,$AM$1:$AZ$1,0),0))))),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34"/>
        <v>0</v>
      </c>
      <c r="Z263" t="str">
        <f ca="1">IF(ISBLANK(AA263),"",
VLOOKUP(AA263,OFFSET(INDIRECT("$A:$B"),0,MATCH(AA$1&amp;"_Verify",INDIRECT("$1:$1"),0)-1),2,0)
)</f>
        <v/>
      </c>
      <c r="AG263" t="str">
        <f>IF(ISBLANK($AA263),"",
IF(AND($B263&gt;=VLOOKUP($AA263,$AM:$AP,3,0),$B263&lt;=VLOOKUP($AA263,$AM:$AP,4,0)),"","슬롯타입이상"))</f>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v>
      </c>
      <c r="AK263" t="str">
        <f ca="1">IF(AI263&lt;&gt;1,"",
"{"""&amp;A$1&amp;""":"&amp;A263
&amp;","""&amp;B$1&amp;""":"&amp;B263
&amp;IF(LEN(Z263)=0,"",","""&amp;Z$1&amp;""":"""&amp;Z263&amp;"""")
&amp;IF(LEN(AB263)=0,"",","""&amp;AB$1&amp;""":"""&amp;AB263&amp;"""")
&amp;IF(LEN(AC263)=0,"",","""&amp;AC$1&amp;""":"&amp;AC263)
&amp;IF(LEN(AD263)=0,"",","""&amp;AD$1&amp;""":"""&amp;AD263&amp;"""")
&amp;IF(LEN(AE263)=0,"",","""&amp;AE$1&amp;""":"&amp;AE263)
&amp;IF(LEN(AF263)=0,"",","""&amp;AF$1&amp;""":"&amp;AF263)&amp;"}")</f>
        <v>{"dy":14,"sl":8}</v>
      </c>
    </row>
    <row r="264" spans="1:37">
      <c r="A264">
        <v>15</v>
      </c>
      <c r="B264">
        <v>8</v>
      </c>
      <c r="C264">
        <f t="shared" si="31"/>
        <v>2</v>
      </c>
      <c r="D264">
        <f t="shared" ca="1" si="33"/>
        <v>0.5877919087371104</v>
      </c>
      <c r="E264">
        <f t="shared" ca="1" si="33"/>
        <v>0.55440695943187823</v>
      </c>
      <c r="F264">
        <f t="shared" ca="1" si="32"/>
        <v>0.64024521008940671</v>
      </c>
      <c r="G264">
        <f t="shared" ca="1" si="30"/>
        <v>0.48789193695904143</v>
      </c>
      <c r="H264">
        <f t="shared" ca="1" si="30"/>
        <v>0.35219941891921958</v>
      </c>
      <c r="I264">
        <f t="shared" ca="1" si="30"/>
        <v>0.31000789302235654</v>
      </c>
      <c r="L264" t="str">
        <f ca="1">IF(LEN(J264)&lt;&gt;0,J264,VLOOKUP(D264+$B264,$BG:$BH,MATCH($BH$1,$BG$1:$BH$1,0),1))</f>
        <v>삭제</v>
      </c>
      <c r="M264" t="str">
        <f ca="1">IF(LEN(K264)&lt;&gt;0,
  IF(LEN($J264)=0,"두 칸 모두 입력",
  IF($J264="지정 장비",K264,INDEX($BR:$BR,MATCH(K264,$BS:$BS,0)))),
IF($L264="삭제","삭제",
IF($L264="지정 장비",VLOOKUP($E264,$BL:$BM,MATCH($BM$1,$BL$1:$BM$1,0),1),
IF(OR($L264="캐릭터 상자 일반등급",$L264="캐릭터 상자 영웅등급"),"삭제",
IF(OR($L264="지정 캐릭터",$L264="지정 캐릭터 PP",$L264="지정 캐릭터 LBP1",$L264="지정 캐릭터 LBP2",$L264="지정 캐릭터 LBP3"),
  IF(AND(OR($B264=7,$B264=8),$L264=OFFSET($L264,-1,0)),OFFSET(M264,-1,0),VLOOKUP($E264,$BQ:$BR,MATCH($BR$1,$BQ$1:$BR$1,0),1)),
IF(OR($L264="안 지정 캐릭터 영웅등급",$L264="안 지정 캐릭터 PP 일반등급",$L264="안 지정 캐릭터 PP 영웅등급"),
  IF(AND(OR($B264=7,$B264=8),$L264=OFFSET($L264,-1,0)),OFFSET(M264,-1,0),INT($E264*100000)),
"그외없음"))))))</f>
        <v>삭제</v>
      </c>
      <c r="N264" t="str">
        <f ca="1">IF($L264="삭제","삭제",
IF(OR($L264="지정 장비",$L264="캐릭터 상자 일반등급",$L264="캐릭터 상자 영웅등급",$L264="지정 캐릭터",$L264="지정 캐릭터 LBP1",$L264="지정 캐릭터 LBP2",$L264="지정 캐릭터 LBP3",$L264="안 지정 캐릭터 영웅등급"),1,
IF($L264="지정 캐릭터 PP",
  IF(AND(OR($B264=7,$B264=8),$L264=OFFSET($L264,-1,0)),OFFSET(N264,-1,0),
    VLOOKUP($L264,$AM:$AY,MATCH($AU$1,$AM$1:$AY$1,0),0)+INT($E264*(VLOOKUP($L264,$AM:$AY,MATCH($AV$1,$AM$1:$AY$1,0),0)-VLOOKUP($L264,$AM:$AY,MATCH($AU$1,$AM$1:$AY$1,0),0)))),
IF(OR($L264="안 지정 캐릭터 PP 일반등급",$L264="안 지정 캐릭터 PP 영웅등급"),
  IF(AND(OR($B264=7,$B264=8),$L264=OFFSET($L264,-1,0)),OFFSET(N264,-1,0),
    VLOOKUP($L264,$AM:$AY,MATCH($AU$1,$AM$1:$AY$1,0),0)+INT($E264*(VLOOKUP($L264,$AM:$AY,MATCH($AV$1,$AM$1:$AY$1,0),0)-VLOOKUP($L264,$AM:$AY,MATCH($AU$1,$AM$1:$AY$1,0),0)))),
"그외없음"))))</f>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
IF($L264="안 지정 캐릭터 영웅등급",
  IF(AND(OR($B264=7,$B264=8),$L264=OFFSET($L264,-1,0)),OFFSET(P264,-1,0),
    VLOOKUP($L264,$AM:$AZ,MATCH($AY$1,$AM$1:$AZ$1,0),0)+INT($H264*(VLOOKUP($L264,$AM:$AZ,MATCH($AZ$1,$AM$1:$AZ$1,0),0)-VLOOKUP($L264,$AM:$AZ,MATCH($AY$1,$AM$1:$AZ$1,0),0)))),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
    ROUNDDOWN(VLOOKUP($M264,[1]EquipTable!$1:$1048576,MATCH("표준 GO pr Min",[1]EquipTable!$1:$1,0),0)+INT($I264*(VLOOKUP($M264,[1]EquipTable!$1:$1048576,MATCH("표준 GO pr Max",[1]EquipTable!$1:$1,0),0)-VLOOKUP($M264,[1]EquipTable!$1:$1048576,MATCH("표준 GO pr Min",[1]EquipTable!$1:$1,0),0))),-2)),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
IF($L264="안 지정 캐릭터 영웅등급",
  IF(AND(OR($B264=7,$B264=8),$L264=OFFSET($L264,-1,0)),OFFSET(Q264,-1,0),
    VLOOKUP($L264,$AM:$AZ,MATCH($AW$1,$AM$1:$AZ$1,0),0)+INT($I264*(VLOOKUP($L264,$AM:$AZ,MATCH($AX$1,$AM$1:$AZ$1,0),0)-VLOOKUP($L264,$AM:$AZ,MATCH($AW$1,$AM$1:$AZ$1,0),0)))),
IF($L264="지정 캐릭터 PP",
  IF(AND(OR($B264=7,$B264=8),$L264=OFFSET($L264,-1,0)),OFFSET(Q264,-1,0),
    INT($N264*(VLOOKUP($L264,$AM:$AZ,MATCH($AX$1,$AM$1:$AZ$1,0),0)+$I264*(VLOOKUP($L264,$AM:$AZ,MATCH($AY$1,$AM$1:$AZ$1,0),0)-VLOOKUP($L264,$AM:$AZ,MATCH($AX$1,$AM$1:$AZ$1,0),0))))),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34"/>
        <v>0</v>
      </c>
      <c r="Z264" t="str">
        <f ca="1">IF(ISBLANK(AA264),"",
VLOOKUP(AA264,OFFSET(INDIRECT("$A:$B"),0,MATCH(AA$1&amp;"_Verify",INDIRECT("$1:$1"),0)-1),2,0)
)</f>
        <v/>
      </c>
      <c r="AG264" t="str">
        <f>IF(ISBLANK($AA264),"",
IF(AND($B264&gt;=VLOOKUP($AA264,$AM:$AP,3,0),$B264&lt;=VLOOKUP($AA264,$AM:$AP,4,0)),"","슬롯타입이상"))</f>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v>
      </c>
      <c r="AK264" t="str">
        <f ca="1">IF(AI264&lt;&gt;1,"",
"{"""&amp;A$1&amp;""":"&amp;A264
&amp;","""&amp;B$1&amp;""":"&amp;B264
&amp;IF(LEN(Z264)=0,"",","""&amp;Z$1&amp;""":"""&amp;Z264&amp;"""")
&amp;IF(LEN(AB264)=0,"",","""&amp;AB$1&amp;""":"""&amp;AB264&amp;"""")
&amp;IF(LEN(AC264)=0,"",","""&amp;AC$1&amp;""":"&amp;AC264)
&amp;IF(LEN(AD264)=0,"",","""&amp;AD$1&amp;""":"""&amp;AD264&amp;"""")
&amp;IF(LEN(AE264)=0,"",","""&amp;AE$1&amp;""":"&amp;AE264)
&amp;IF(LEN(AF264)=0,"",","""&amp;AF$1&amp;""":"&amp;AF264)&amp;"}")</f>
        <v>{"dy":15,"sl":8}</v>
      </c>
    </row>
    <row r="265" spans="1:37">
      <c r="A265">
        <v>16</v>
      </c>
      <c r="B265">
        <v>8</v>
      </c>
      <c r="C265">
        <f t="shared" si="31"/>
        <v>2</v>
      </c>
      <c r="D265">
        <f t="shared" ca="1" si="33"/>
        <v>0.80067485072635391</v>
      </c>
      <c r="E265">
        <f t="shared" ca="1" si="33"/>
        <v>0.32414683410349543</v>
      </c>
      <c r="F265">
        <f t="shared" ca="1" si="32"/>
        <v>0.50381160020531268</v>
      </c>
      <c r="G265">
        <f t="shared" ca="1" si="30"/>
        <v>9.6401688731645119E-2</v>
      </c>
      <c r="H265">
        <f t="shared" ca="1" si="30"/>
        <v>0.21286221989247112</v>
      </c>
      <c r="I265">
        <f t="shared" ca="1" si="30"/>
        <v>0.34179491584607191</v>
      </c>
      <c r="L265" t="str">
        <f ca="1">IF(LEN(J265)&lt;&gt;0,J265,VLOOKUP(D265+$B265,$BG:$BH,MATCH($BH$1,$BG$1:$BH$1,0),1))</f>
        <v>삭제</v>
      </c>
      <c r="M265" t="str">
        <f ca="1">IF(LEN(K265)&lt;&gt;0,
  IF(LEN($J265)=0,"두 칸 모두 입력",
  IF($J265="지정 장비",K265,INDEX($BR:$BR,MATCH(K265,$BS:$BS,0)))),
IF($L265="삭제","삭제",
IF($L265="지정 장비",VLOOKUP($E265,$BL:$BM,MATCH($BM$1,$BL$1:$BM$1,0),1),
IF(OR($L265="캐릭터 상자 일반등급",$L265="캐릭터 상자 영웅등급"),"삭제",
IF(OR($L265="지정 캐릭터",$L265="지정 캐릭터 PP",$L265="지정 캐릭터 LBP1",$L265="지정 캐릭터 LBP2",$L265="지정 캐릭터 LBP3"),
  IF(AND(OR($B265=7,$B265=8),$L265=OFFSET($L265,-1,0)),OFFSET(M265,-1,0),VLOOKUP($E265,$BQ:$BR,MATCH($BR$1,$BQ$1:$BR$1,0),1)),
IF(OR($L265="안 지정 캐릭터 영웅등급",$L265="안 지정 캐릭터 PP 일반등급",$L265="안 지정 캐릭터 PP 영웅등급"),
  IF(AND(OR($B265=7,$B265=8),$L265=OFFSET($L265,-1,0)),OFFSET(M265,-1,0),INT($E265*100000)),
"그외없음"))))))</f>
        <v>삭제</v>
      </c>
      <c r="N265" t="str">
        <f ca="1">IF($L265="삭제","삭제",
IF(OR($L265="지정 장비",$L265="캐릭터 상자 일반등급",$L265="캐릭터 상자 영웅등급",$L265="지정 캐릭터",$L265="지정 캐릭터 LBP1",$L265="지정 캐릭터 LBP2",$L265="지정 캐릭터 LBP3",$L265="안 지정 캐릭터 영웅등급"),1,
IF($L265="지정 캐릭터 PP",
  IF(AND(OR($B265=7,$B265=8),$L265=OFFSET($L265,-1,0)),OFFSET(N265,-1,0),
    VLOOKUP($L265,$AM:$AY,MATCH($AU$1,$AM$1:$AY$1,0),0)+INT($E265*(VLOOKUP($L265,$AM:$AY,MATCH($AV$1,$AM$1:$AY$1,0),0)-VLOOKUP($L265,$AM:$AY,MATCH($AU$1,$AM$1:$AY$1,0),0)))),
IF(OR($L265="안 지정 캐릭터 PP 일반등급",$L265="안 지정 캐릭터 PP 영웅등급"),
  IF(AND(OR($B265=7,$B265=8),$L265=OFFSET($L265,-1,0)),OFFSET(N265,-1,0),
    VLOOKUP($L265,$AM:$AY,MATCH($AU$1,$AM$1:$AY$1,0),0)+INT($E265*(VLOOKUP($L265,$AM:$AY,MATCH($AV$1,$AM$1:$AY$1,0),0)-VLOOKUP($L265,$AM:$AY,MATCH($AU$1,$AM$1:$AY$1,0),0)))),
"그외없음"))))</f>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
IF($L265="안 지정 캐릭터 영웅등급",
  IF(AND(OR($B265=7,$B265=8),$L265=OFFSET($L265,-1,0)),OFFSET(P265,-1,0),
    VLOOKUP($L265,$AM:$AZ,MATCH($AY$1,$AM$1:$AZ$1,0),0)+INT($H265*(VLOOKUP($L265,$AM:$AZ,MATCH($AZ$1,$AM$1:$AZ$1,0),0)-VLOOKUP($L265,$AM:$AZ,MATCH($AY$1,$AM$1:$AZ$1,0),0)))),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
    ROUNDDOWN(VLOOKUP($M265,[1]EquipTable!$1:$1048576,MATCH("표준 GO pr Min",[1]EquipTable!$1:$1,0),0)+INT($I265*(VLOOKUP($M265,[1]EquipTable!$1:$1048576,MATCH("표준 GO pr Max",[1]EquipTable!$1:$1,0),0)-VLOOKUP($M265,[1]EquipTable!$1:$1048576,MATCH("표준 GO pr Min",[1]EquipTable!$1:$1,0),0))),-2)),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
IF($L265="안 지정 캐릭터 영웅등급",
  IF(AND(OR($B265=7,$B265=8),$L265=OFFSET($L265,-1,0)),OFFSET(Q265,-1,0),
    VLOOKUP($L265,$AM:$AZ,MATCH($AW$1,$AM$1:$AZ$1,0),0)+INT($I265*(VLOOKUP($L265,$AM:$AZ,MATCH($AX$1,$AM$1:$AZ$1,0),0)-VLOOKUP($L265,$AM:$AZ,MATCH($AW$1,$AM$1:$AZ$1,0),0)))),
IF($L265="지정 캐릭터 PP",
  IF(AND(OR($B265=7,$B265=8),$L265=OFFSET($L265,-1,0)),OFFSET(Q265,-1,0),
    INT($N265*(VLOOKUP($L265,$AM:$AZ,MATCH($AX$1,$AM$1:$AZ$1,0),0)+$I265*(VLOOKUP($L265,$AM:$AZ,MATCH($AY$1,$AM$1:$AZ$1,0),0)-VLOOKUP($L265,$AM:$AZ,MATCH($AX$1,$AM$1:$AZ$1,0),0))))),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34"/>
        <v>0</v>
      </c>
      <c r="Z265" t="str">
        <f ca="1">IF(ISBLANK(AA265),"",
VLOOKUP(AA265,OFFSET(INDIRECT("$A:$B"),0,MATCH(AA$1&amp;"_Verify",INDIRECT("$1:$1"),0)-1),2,0)
)</f>
        <v/>
      </c>
      <c r="AG265" t="str">
        <f>IF(ISBLANK($AA265),"",
IF(AND($B265&gt;=VLOOKUP($AA265,$AM:$AP,3,0),$B265&lt;=VLOOKUP($AA265,$AM:$AP,4,0)),"","슬롯타입이상"))</f>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v>
      </c>
      <c r="AK265" t="str">
        <f ca="1">IF(AI265&lt;&gt;1,"",
"{"""&amp;A$1&amp;""":"&amp;A265
&amp;","""&amp;B$1&amp;""":"&amp;B265
&amp;IF(LEN(Z265)=0,"",","""&amp;Z$1&amp;""":"""&amp;Z265&amp;"""")
&amp;IF(LEN(AB265)=0,"",","""&amp;AB$1&amp;""":"""&amp;AB265&amp;"""")
&amp;IF(LEN(AC265)=0,"",","""&amp;AC$1&amp;""":"&amp;AC265)
&amp;IF(LEN(AD265)=0,"",","""&amp;AD$1&amp;""":"""&amp;AD265&amp;"""")
&amp;IF(LEN(AE265)=0,"",","""&amp;AE$1&amp;""":"&amp;AE265)
&amp;IF(LEN(AF265)=0,"",","""&amp;AF$1&amp;""":"&amp;AF265)&amp;"}")</f>
        <v>{"dy":16,"sl":8}</v>
      </c>
    </row>
    <row r="266" spans="1:37">
      <c r="A266">
        <v>17</v>
      </c>
      <c r="B266">
        <v>8</v>
      </c>
      <c r="C266">
        <f t="shared" si="31"/>
        <v>2</v>
      </c>
      <c r="D266">
        <f t="shared" ca="1" si="33"/>
        <v>0.48147742447651365</v>
      </c>
      <c r="E266">
        <f t="shared" ca="1" si="33"/>
        <v>0.20485343251002075</v>
      </c>
      <c r="F266">
        <f t="shared" ca="1" si="32"/>
        <v>0.48841447916053649</v>
      </c>
      <c r="G266">
        <f t="shared" ca="1" si="30"/>
        <v>0.29596121097338723</v>
      </c>
      <c r="H266">
        <f t="shared" ca="1" si="30"/>
        <v>0.87858890532698664</v>
      </c>
      <c r="I266">
        <f t="shared" ca="1" si="30"/>
        <v>0.86259369245409112</v>
      </c>
      <c r="L266" t="str">
        <f ca="1">IF(LEN(J266)&lt;&gt;0,J266,VLOOKUP(D266+$B266,$BG:$BH,MATCH($BH$1,$BG$1:$BH$1,0),1))</f>
        <v>삭제</v>
      </c>
      <c r="M266" t="str">
        <f ca="1">IF(LEN(K266)&lt;&gt;0,
  IF(LEN($J266)=0,"두 칸 모두 입력",
  IF($J266="지정 장비",K266,INDEX($BR:$BR,MATCH(K266,$BS:$BS,0)))),
IF($L266="삭제","삭제",
IF($L266="지정 장비",VLOOKUP($E266,$BL:$BM,MATCH($BM$1,$BL$1:$BM$1,0),1),
IF(OR($L266="캐릭터 상자 일반등급",$L266="캐릭터 상자 영웅등급"),"삭제",
IF(OR($L266="지정 캐릭터",$L266="지정 캐릭터 PP",$L266="지정 캐릭터 LBP1",$L266="지정 캐릭터 LBP2",$L266="지정 캐릭터 LBP3"),
  IF(AND(OR($B266=7,$B266=8),$L266=OFFSET($L266,-1,0)),OFFSET(M266,-1,0),VLOOKUP($E266,$BQ:$BR,MATCH($BR$1,$BQ$1:$BR$1,0),1)),
IF(OR($L266="안 지정 캐릭터 영웅등급",$L266="안 지정 캐릭터 PP 일반등급",$L266="안 지정 캐릭터 PP 영웅등급"),
  IF(AND(OR($B266=7,$B266=8),$L266=OFFSET($L266,-1,0)),OFFSET(M266,-1,0),INT($E266*100000)),
"그외없음"))))))</f>
        <v>삭제</v>
      </c>
      <c r="N266" t="str">
        <f ca="1">IF($L266="삭제","삭제",
IF(OR($L266="지정 장비",$L266="캐릭터 상자 일반등급",$L266="캐릭터 상자 영웅등급",$L266="지정 캐릭터",$L266="지정 캐릭터 LBP1",$L266="지정 캐릭터 LBP2",$L266="지정 캐릭터 LBP3",$L266="안 지정 캐릭터 영웅등급"),1,
IF($L266="지정 캐릭터 PP",
  IF(AND(OR($B266=7,$B266=8),$L266=OFFSET($L266,-1,0)),OFFSET(N266,-1,0),
    VLOOKUP($L266,$AM:$AY,MATCH($AU$1,$AM$1:$AY$1,0),0)+INT($E266*(VLOOKUP($L266,$AM:$AY,MATCH($AV$1,$AM$1:$AY$1,0),0)-VLOOKUP($L266,$AM:$AY,MATCH($AU$1,$AM$1:$AY$1,0),0)))),
IF(OR($L266="안 지정 캐릭터 PP 일반등급",$L266="안 지정 캐릭터 PP 영웅등급"),
  IF(AND(OR($B266=7,$B266=8),$L266=OFFSET($L266,-1,0)),OFFSET(N266,-1,0),
    VLOOKUP($L266,$AM:$AY,MATCH($AU$1,$AM$1:$AY$1,0),0)+INT($E266*(VLOOKUP($L266,$AM:$AY,MATCH($AV$1,$AM$1:$AY$1,0),0)-VLOOKUP($L266,$AM:$AY,MATCH($AU$1,$AM$1:$AY$1,0),0)))),
"그외없음"))))</f>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
IF($L266="안 지정 캐릭터 영웅등급",
  IF(AND(OR($B266=7,$B266=8),$L266=OFFSET($L266,-1,0)),OFFSET(P266,-1,0),
    VLOOKUP($L266,$AM:$AZ,MATCH($AY$1,$AM$1:$AZ$1,0),0)+INT($H266*(VLOOKUP($L266,$AM:$AZ,MATCH($AZ$1,$AM$1:$AZ$1,0),0)-VLOOKUP($L266,$AM:$AZ,MATCH($AY$1,$AM$1:$AZ$1,0),0)))),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
    ROUNDDOWN(VLOOKUP($M266,[1]EquipTable!$1:$1048576,MATCH("표준 GO pr Min",[1]EquipTable!$1:$1,0),0)+INT($I266*(VLOOKUP($M266,[1]EquipTable!$1:$1048576,MATCH("표준 GO pr Max",[1]EquipTable!$1:$1,0),0)-VLOOKUP($M266,[1]EquipTable!$1:$1048576,MATCH("표준 GO pr Min",[1]EquipTable!$1:$1,0),0))),-2)),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
IF($L266="안 지정 캐릭터 영웅등급",
  IF(AND(OR($B266=7,$B266=8),$L266=OFFSET($L266,-1,0)),OFFSET(Q266,-1,0),
    VLOOKUP($L266,$AM:$AZ,MATCH($AW$1,$AM$1:$AZ$1,0),0)+INT($I266*(VLOOKUP($L266,$AM:$AZ,MATCH($AX$1,$AM$1:$AZ$1,0),0)-VLOOKUP($L266,$AM:$AZ,MATCH($AW$1,$AM$1:$AZ$1,0),0)))),
IF($L266="지정 캐릭터 PP",
  IF(AND(OR($B266=7,$B266=8),$L266=OFFSET($L266,-1,0)),OFFSET(Q266,-1,0),
    INT($N266*(VLOOKUP($L266,$AM:$AZ,MATCH($AX$1,$AM$1:$AZ$1,0),0)+$I266*(VLOOKUP($L266,$AM:$AZ,MATCH($AY$1,$AM$1:$AZ$1,0),0)-VLOOKUP($L266,$AM:$AZ,MATCH($AX$1,$AM$1:$AZ$1,0),0))))),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34"/>
        <v>0</v>
      </c>
      <c r="Z266" t="str">
        <f ca="1">IF(ISBLANK(AA266),"",
VLOOKUP(AA266,OFFSET(INDIRECT("$A:$B"),0,MATCH(AA$1&amp;"_Verify",INDIRECT("$1:$1"),0)-1),2,0)
)</f>
        <v/>
      </c>
      <c r="AG266" t="str">
        <f>IF(ISBLANK($AA266),"",
IF(AND($B266&gt;=VLOOKUP($AA266,$AM:$AP,3,0),$B266&lt;=VLOOKUP($AA266,$AM:$AP,4,0)),"","슬롯타입이상"))</f>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v>
      </c>
      <c r="AK266" t="str">
        <f ca="1">IF(AI266&lt;&gt;1,"",
"{"""&amp;A$1&amp;""":"&amp;A266
&amp;","""&amp;B$1&amp;""":"&amp;B266
&amp;IF(LEN(Z266)=0,"",","""&amp;Z$1&amp;""":"""&amp;Z266&amp;"""")
&amp;IF(LEN(AB266)=0,"",","""&amp;AB$1&amp;""":"""&amp;AB266&amp;"""")
&amp;IF(LEN(AC266)=0,"",","""&amp;AC$1&amp;""":"&amp;AC266)
&amp;IF(LEN(AD266)=0,"",","""&amp;AD$1&amp;""":"""&amp;AD266&amp;"""")
&amp;IF(LEN(AE266)=0,"",","""&amp;AE$1&amp;""":"&amp;AE266)
&amp;IF(LEN(AF266)=0,"",","""&amp;AF$1&amp;""":"&amp;AF266)&amp;"}")</f>
        <v>{"dy":17,"sl":8}</v>
      </c>
    </row>
    <row r="267" spans="1:37">
      <c r="A267">
        <v>18</v>
      </c>
      <c r="B267">
        <v>8</v>
      </c>
      <c r="C267">
        <f t="shared" si="31"/>
        <v>2</v>
      </c>
      <c r="D267">
        <f t="shared" ca="1" si="33"/>
        <v>0.36476901821511576</v>
      </c>
      <c r="E267">
        <f t="shared" ca="1" si="33"/>
        <v>0.53147294097870201</v>
      </c>
      <c r="F267">
        <f t="shared" ca="1" si="32"/>
        <v>0.96542180517777687</v>
      </c>
      <c r="G267">
        <f t="shared" ca="1" si="30"/>
        <v>0.32339105467809215</v>
      </c>
      <c r="H267">
        <f t="shared" ca="1" si="30"/>
        <v>0.20224370254949497</v>
      </c>
      <c r="I267">
        <f t="shared" ca="1" si="30"/>
        <v>0.74962388082020803</v>
      </c>
      <c r="L267" t="str">
        <f ca="1">IF(LEN(J267)&lt;&gt;0,J267,VLOOKUP(D267+$B267,$BG:$BH,MATCH($BH$1,$BG$1:$BH$1,0),1))</f>
        <v>삭제</v>
      </c>
      <c r="M267" t="str">
        <f ca="1">IF(LEN(K267)&lt;&gt;0,
  IF(LEN($J267)=0,"두 칸 모두 입력",
  IF($J267="지정 장비",K267,INDEX($BR:$BR,MATCH(K267,$BS:$BS,0)))),
IF($L267="삭제","삭제",
IF($L267="지정 장비",VLOOKUP($E267,$BL:$BM,MATCH($BM$1,$BL$1:$BM$1,0),1),
IF(OR($L267="캐릭터 상자 일반등급",$L267="캐릭터 상자 영웅등급"),"삭제",
IF(OR($L267="지정 캐릭터",$L267="지정 캐릭터 PP",$L267="지정 캐릭터 LBP1",$L267="지정 캐릭터 LBP2",$L267="지정 캐릭터 LBP3"),
  IF(AND(OR($B267=7,$B267=8),$L267=OFFSET($L267,-1,0)),OFFSET(M267,-1,0),VLOOKUP($E267,$BQ:$BR,MATCH($BR$1,$BQ$1:$BR$1,0),1)),
IF(OR($L267="안 지정 캐릭터 영웅등급",$L267="안 지정 캐릭터 PP 일반등급",$L267="안 지정 캐릭터 PP 영웅등급"),
  IF(AND(OR($B267=7,$B267=8),$L267=OFFSET($L267,-1,0)),OFFSET(M267,-1,0),INT($E267*100000)),
"그외없음"))))))</f>
        <v>삭제</v>
      </c>
      <c r="N267" t="str">
        <f ca="1">IF($L267="삭제","삭제",
IF(OR($L267="지정 장비",$L267="캐릭터 상자 일반등급",$L267="캐릭터 상자 영웅등급",$L267="지정 캐릭터",$L267="지정 캐릭터 LBP1",$L267="지정 캐릭터 LBP2",$L267="지정 캐릭터 LBP3",$L267="안 지정 캐릭터 영웅등급"),1,
IF($L267="지정 캐릭터 PP",
  IF(AND(OR($B267=7,$B267=8),$L267=OFFSET($L267,-1,0)),OFFSET(N267,-1,0),
    VLOOKUP($L267,$AM:$AY,MATCH($AU$1,$AM$1:$AY$1,0),0)+INT($E267*(VLOOKUP($L267,$AM:$AY,MATCH($AV$1,$AM$1:$AY$1,0),0)-VLOOKUP($L267,$AM:$AY,MATCH($AU$1,$AM$1:$AY$1,0),0)))),
IF(OR($L267="안 지정 캐릭터 PP 일반등급",$L267="안 지정 캐릭터 PP 영웅등급"),
  IF(AND(OR($B267=7,$B267=8),$L267=OFFSET($L267,-1,0)),OFFSET(N267,-1,0),
    VLOOKUP($L267,$AM:$AY,MATCH($AU$1,$AM$1:$AY$1,0),0)+INT($E267*(VLOOKUP($L267,$AM:$AY,MATCH($AV$1,$AM$1:$AY$1,0),0)-VLOOKUP($L267,$AM:$AY,MATCH($AU$1,$AM$1:$AY$1,0),0)))),
"그외없음"))))</f>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
IF($L267="안 지정 캐릭터 영웅등급",
  IF(AND(OR($B267=7,$B267=8),$L267=OFFSET($L267,-1,0)),OFFSET(P267,-1,0),
    VLOOKUP($L267,$AM:$AZ,MATCH($AY$1,$AM$1:$AZ$1,0),0)+INT($H267*(VLOOKUP($L267,$AM:$AZ,MATCH($AZ$1,$AM$1:$AZ$1,0),0)-VLOOKUP($L267,$AM:$AZ,MATCH($AY$1,$AM$1:$AZ$1,0),0)))),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
    ROUNDDOWN(VLOOKUP($M267,[1]EquipTable!$1:$1048576,MATCH("표준 GO pr Min",[1]EquipTable!$1:$1,0),0)+INT($I267*(VLOOKUP($M267,[1]EquipTable!$1:$1048576,MATCH("표준 GO pr Max",[1]EquipTable!$1:$1,0),0)-VLOOKUP($M267,[1]EquipTable!$1:$1048576,MATCH("표준 GO pr Min",[1]EquipTable!$1:$1,0),0))),-2)),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
IF($L267="안 지정 캐릭터 영웅등급",
  IF(AND(OR($B267=7,$B267=8),$L267=OFFSET($L267,-1,0)),OFFSET(Q267,-1,0),
    VLOOKUP($L267,$AM:$AZ,MATCH($AW$1,$AM$1:$AZ$1,0),0)+INT($I267*(VLOOKUP($L267,$AM:$AZ,MATCH($AX$1,$AM$1:$AZ$1,0),0)-VLOOKUP($L267,$AM:$AZ,MATCH($AW$1,$AM$1:$AZ$1,0),0)))),
IF($L267="지정 캐릭터 PP",
  IF(AND(OR($B267=7,$B267=8),$L267=OFFSET($L267,-1,0)),OFFSET(Q267,-1,0),
    INT($N267*(VLOOKUP($L267,$AM:$AZ,MATCH($AX$1,$AM$1:$AZ$1,0),0)+$I267*(VLOOKUP($L267,$AM:$AZ,MATCH($AY$1,$AM$1:$AZ$1,0),0)-VLOOKUP($L267,$AM:$AZ,MATCH($AX$1,$AM$1:$AZ$1,0),0))))),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34"/>
        <v>0</v>
      </c>
      <c r="Z267" t="str">
        <f ca="1">IF(ISBLANK(AA267),"",
VLOOKUP(AA267,OFFSET(INDIRECT("$A:$B"),0,MATCH(AA$1&amp;"_Verify",INDIRECT("$1:$1"),0)-1),2,0)
)</f>
        <v/>
      </c>
      <c r="AG267" t="str">
        <f>IF(ISBLANK($AA267),"",
IF(AND($B267&gt;=VLOOKUP($AA267,$AM:$AP,3,0),$B267&lt;=VLOOKUP($AA267,$AM:$AP,4,0)),"","슬롯타입이상"))</f>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v>
      </c>
      <c r="AK267" t="str">
        <f ca="1">IF(AI267&lt;&gt;1,"",
"{"""&amp;A$1&amp;""":"&amp;A267
&amp;","""&amp;B$1&amp;""":"&amp;B267
&amp;IF(LEN(Z267)=0,"",","""&amp;Z$1&amp;""":"""&amp;Z267&amp;"""")
&amp;IF(LEN(AB267)=0,"",","""&amp;AB$1&amp;""":"""&amp;AB267&amp;"""")
&amp;IF(LEN(AC267)=0,"",","""&amp;AC$1&amp;""":"&amp;AC267)
&amp;IF(LEN(AD267)=0,"",","""&amp;AD$1&amp;""":"""&amp;AD267&amp;"""")
&amp;IF(LEN(AE267)=0,"",","""&amp;AE$1&amp;""":"&amp;AE267)
&amp;IF(LEN(AF267)=0,"",","""&amp;AF$1&amp;""":"&amp;AF267)&amp;"}")</f>
        <v>{"dy":18,"sl":8}</v>
      </c>
    </row>
    <row r="268" spans="1:37">
      <c r="A268">
        <v>19</v>
      </c>
      <c r="B268">
        <v>8</v>
      </c>
      <c r="C268">
        <f t="shared" si="31"/>
        <v>2</v>
      </c>
      <c r="D268">
        <f t="shared" ca="1" si="33"/>
        <v>0.13153159800260883</v>
      </c>
      <c r="E268">
        <f t="shared" ca="1" si="33"/>
        <v>0.85001537788769566</v>
      </c>
      <c r="F268">
        <f t="shared" ca="1" si="32"/>
        <v>0.95205773445383468</v>
      </c>
      <c r="G268">
        <f t="shared" ca="1" si="30"/>
        <v>0.32329593581231175</v>
      </c>
      <c r="H268">
        <f t="shared" ca="1" si="30"/>
        <v>7.1178191078588471E-2</v>
      </c>
      <c r="I268">
        <f t="shared" ca="1" si="30"/>
        <v>5.8900045794258338E-2</v>
      </c>
      <c r="L268" t="str">
        <f ca="1">IF(LEN(J268)&lt;&gt;0,J268,VLOOKUP(D268+$B268,$BG:$BH,MATCH($BH$1,$BG$1:$BH$1,0),1))</f>
        <v>삭제</v>
      </c>
      <c r="M268" t="str">
        <f ca="1">IF(LEN(K268)&lt;&gt;0,
  IF(LEN($J268)=0,"두 칸 모두 입력",
  IF($J268="지정 장비",K268,INDEX($BR:$BR,MATCH(K268,$BS:$BS,0)))),
IF($L268="삭제","삭제",
IF($L268="지정 장비",VLOOKUP($E268,$BL:$BM,MATCH($BM$1,$BL$1:$BM$1,0),1),
IF(OR($L268="캐릭터 상자 일반등급",$L268="캐릭터 상자 영웅등급"),"삭제",
IF(OR($L268="지정 캐릭터",$L268="지정 캐릭터 PP",$L268="지정 캐릭터 LBP1",$L268="지정 캐릭터 LBP2",$L268="지정 캐릭터 LBP3"),
  IF(AND(OR($B268=7,$B268=8),$L268=OFFSET($L268,-1,0)),OFFSET(M268,-1,0),VLOOKUP($E268,$BQ:$BR,MATCH($BR$1,$BQ$1:$BR$1,0),1)),
IF(OR($L268="안 지정 캐릭터 영웅등급",$L268="안 지정 캐릭터 PP 일반등급",$L268="안 지정 캐릭터 PP 영웅등급"),
  IF(AND(OR($B268=7,$B268=8),$L268=OFFSET($L268,-1,0)),OFFSET(M268,-1,0),INT($E268*100000)),
"그외없음"))))))</f>
        <v>삭제</v>
      </c>
      <c r="N268" t="str">
        <f ca="1">IF($L268="삭제","삭제",
IF(OR($L268="지정 장비",$L268="캐릭터 상자 일반등급",$L268="캐릭터 상자 영웅등급",$L268="지정 캐릭터",$L268="지정 캐릭터 LBP1",$L268="지정 캐릭터 LBP2",$L268="지정 캐릭터 LBP3",$L268="안 지정 캐릭터 영웅등급"),1,
IF($L268="지정 캐릭터 PP",
  IF(AND(OR($B268=7,$B268=8),$L268=OFFSET($L268,-1,0)),OFFSET(N268,-1,0),
    VLOOKUP($L268,$AM:$AY,MATCH($AU$1,$AM$1:$AY$1,0),0)+INT($E268*(VLOOKUP($L268,$AM:$AY,MATCH($AV$1,$AM$1:$AY$1,0),0)-VLOOKUP($L268,$AM:$AY,MATCH($AU$1,$AM$1:$AY$1,0),0)))),
IF(OR($L268="안 지정 캐릭터 PP 일반등급",$L268="안 지정 캐릭터 PP 영웅등급"),
  IF(AND(OR($B268=7,$B268=8),$L268=OFFSET($L268,-1,0)),OFFSET(N268,-1,0),
    VLOOKUP($L268,$AM:$AY,MATCH($AU$1,$AM$1:$AY$1,0),0)+INT($E268*(VLOOKUP($L268,$AM:$AY,MATCH($AV$1,$AM$1:$AY$1,0),0)-VLOOKUP($L268,$AM:$AY,MATCH($AU$1,$AM$1:$AY$1,0),0)))),
"그외없음"))))</f>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
IF($L268="안 지정 캐릭터 영웅등급",
  IF(AND(OR($B268=7,$B268=8),$L268=OFFSET($L268,-1,0)),OFFSET(P268,-1,0),
    VLOOKUP($L268,$AM:$AZ,MATCH($AY$1,$AM$1:$AZ$1,0),0)+INT($H268*(VLOOKUP($L268,$AM:$AZ,MATCH($AZ$1,$AM$1:$AZ$1,0),0)-VLOOKUP($L268,$AM:$AZ,MATCH($AY$1,$AM$1:$AZ$1,0),0)))),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
    ROUNDDOWN(VLOOKUP($M268,[1]EquipTable!$1:$1048576,MATCH("표준 GO pr Min",[1]EquipTable!$1:$1,0),0)+INT($I268*(VLOOKUP($M268,[1]EquipTable!$1:$1048576,MATCH("표준 GO pr Max",[1]EquipTable!$1:$1,0),0)-VLOOKUP($M268,[1]EquipTable!$1:$1048576,MATCH("표준 GO pr Min",[1]EquipTable!$1:$1,0),0))),-2)),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
IF($L268="안 지정 캐릭터 영웅등급",
  IF(AND(OR($B268=7,$B268=8),$L268=OFFSET($L268,-1,0)),OFFSET(Q268,-1,0),
    VLOOKUP($L268,$AM:$AZ,MATCH($AW$1,$AM$1:$AZ$1,0),0)+INT($I268*(VLOOKUP($L268,$AM:$AZ,MATCH($AX$1,$AM$1:$AZ$1,0),0)-VLOOKUP($L268,$AM:$AZ,MATCH($AW$1,$AM$1:$AZ$1,0),0)))),
IF($L268="지정 캐릭터 PP",
  IF(AND(OR($B268=7,$B268=8),$L268=OFFSET($L268,-1,0)),OFFSET(Q268,-1,0),
    INT($N268*(VLOOKUP($L268,$AM:$AZ,MATCH($AX$1,$AM$1:$AZ$1,0),0)+$I268*(VLOOKUP($L268,$AM:$AZ,MATCH($AY$1,$AM$1:$AZ$1,0),0)-VLOOKUP($L268,$AM:$AZ,MATCH($AX$1,$AM$1:$AZ$1,0),0))))),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34"/>
        <v>0</v>
      </c>
      <c r="Z268" t="str">
        <f ca="1">IF(ISBLANK(AA268),"",
VLOOKUP(AA268,OFFSET(INDIRECT("$A:$B"),0,MATCH(AA$1&amp;"_Verify",INDIRECT("$1:$1"),0)-1),2,0)
)</f>
        <v/>
      </c>
      <c r="AG268" t="str">
        <f>IF(ISBLANK($AA268),"",
IF(AND($B268&gt;=VLOOKUP($AA268,$AM:$AP,3,0),$B268&lt;=VLOOKUP($AA268,$AM:$AP,4,0)),"","슬롯타입이상"))</f>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v>
      </c>
      <c r="AK268" t="str">
        <f ca="1">IF(AI268&lt;&gt;1,"",
"{"""&amp;A$1&amp;""":"&amp;A268
&amp;","""&amp;B$1&amp;""":"&amp;B268
&amp;IF(LEN(Z268)=0,"",","""&amp;Z$1&amp;""":"""&amp;Z268&amp;"""")
&amp;IF(LEN(AB268)=0,"",","""&amp;AB$1&amp;""":"""&amp;AB268&amp;"""")
&amp;IF(LEN(AC268)=0,"",","""&amp;AC$1&amp;""":"&amp;AC268)
&amp;IF(LEN(AD268)=0,"",","""&amp;AD$1&amp;""":"""&amp;AD268&amp;"""")
&amp;IF(LEN(AE268)=0,"",","""&amp;AE$1&amp;""":"&amp;AE268)
&amp;IF(LEN(AF268)=0,"",","""&amp;AF$1&amp;""":"&amp;AF268)&amp;"}")</f>
        <v>{"dy":19,"sl":8}</v>
      </c>
    </row>
    <row r="269" spans="1:37">
      <c r="A269">
        <v>20</v>
      </c>
      <c r="B269">
        <v>8</v>
      </c>
      <c r="C269">
        <f t="shared" si="31"/>
        <v>2</v>
      </c>
      <c r="D269">
        <f t="shared" ca="1" si="33"/>
        <v>0.64947914432603504</v>
      </c>
      <c r="E269">
        <f t="shared" ca="1" si="33"/>
        <v>0.67446329956195061</v>
      </c>
      <c r="F269">
        <f t="shared" ca="1" si="32"/>
        <v>0.98767864510491443</v>
      </c>
      <c r="G269">
        <f t="shared" ca="1" si="30"/>
        <v>0.65614634220207557</v>
      </c>
      <c r="H269">
        <f t="shared" ca="1" si="30"/>
        <v>0.87310919131558096</v>
      </c>
      <c r="I269">
        <f t="shared" ca="1" si="30"/>
        <v>0.33661430894846722</v>
      </c>
      <c r="L269" t="str">
        <f ca="1">IF(LEN(J269)&lt;&gt;0,J269,VLOOKUP(D269+$B269,$BG:$BH,MATCH($BH$1,$BG$1:$BH$1,0),1))</f>
        <v>삭제</v>
      </c>
      <c r="M269" t="str">
        <f ca="1">IF(LEN(K269)&lt;&gt;0,
  IF(LEN($J269)=0,"두 칸 모두 입력",
  IF($J269="지정 장비",K269,INDEX($BR:$BR,MATCH(K269,$BS:$BS,0)))),
IF($L269="삭제","삭제",
IF($L269="지정 장비",VLOOKUP($E269,$BL:$BM,MATCH($BM$1,$BL$1:$BM$1,0),1),
IF(OR($L269="캐릭터 상자 일반등급",$L269="캐릭터 상자 영웅등급"),"삭제",
IF(OR($L269="지정 캐릭터",$L269="지정 캐릭터 PP",$L269="지정 캐릭터 LBP1",$L269="지정 캐릭터 LBP2",$L269="지정 캐릭터 LBP3"),
  IF(AND(OR($B269=7,$B269=8),$L269=OFFSET($L269,-1,0)),OFFSET(M269,-1,0),VLOOKUP($E269,$BQ:$BR,MATCH($BR$1,$BQ$1:$BR$1,0),1)),
IF(OR($L269="안 지정 캐릭터 영웅등급",$L269="안 지정 캐릭터 PP 일반등급",$L269="안 지정 캐릭터 PP 영웅등급"),
  IF(AND(OR($B269=7,$B269=8),$L269=OFFSET($L269,-1,0)),OFFSET(M269,-1,0),INT($E269*100000)),
"그외없음"))))))</f>
        <v>삭제</v>
      </c>
      <c r="N269" t="str">
        <f ca="1">IF($L269="삭제","삭제",
IF(OR($L269="지정 장비",$L269="캐릭터 상자 일반등급",$L269="캐릭터 상자 영웅등급",$L269="지정 캐릭터",$L269="지정 캐릭터 LBP1",$L269="지정 캐릭터 LBP2",$L269="지정 캐릭터 LBP3",$L269="안 지정 캐릭터 영웅등급"),1,
IF($L269="지정 캐릭터 PP",
  IF(AND(OR($B269=7,$B269=8),$L269=OFFSET($L269,-1,0)),OFFSET(N269,-1,0),
    VLOOKUP($L269,$AM:$AY,MATCH($AU$1,$AM$1:$AY$1,0),0)+INT($E269*(VLOOKUP($L269,$AM:$AY,MATCH($AV$1,$AM$1:$AY$1,0),0)-VLOOKUP($L269,$AM:$AY,MATCH($AU$1,$AM$1:$AY$1,0),0)))),
IF(OR($L269="안 지정 캐릭터 PP 일반등급",$L269="안 지정 캐릭터 PP 영웅등급"),
  IF(AND(OR($B269=7,$B269=8),$L269=OFFSET($L269,-1,0)),OFFSET(N269,-1,0),
    VLOOKUP($L269,$AM:$AY,MATCH($AU$1,$AM$1:$AY$1,0),0)+INT($E269*(VLOOKUP($L269,$AM:$AY,MATCH($AV$1,$AM$1:$AY$1,0),0)-VLOOKUP($L269,$AM:$AY,MATCH($AU$1,$AM$1:$AY$1,0),0)))),
"그외없음"))))</f>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
IF($L269="안 지정 캐릭터 영웅등급",
  IF(AND(OR($B269=7,$B269=8),$L269=OFFSET($L269,-1,0)),OFFSET(P269,-1,0),
    VLOOKUP($L269,$AM:$AZ,MATCH($AY$1,$AM$1:$AZ$1,0),0)+INT($H269*(VLOOKUP($L269,$AM:$AZ,MATCH($AZ$1,$AM$1:$AZ$1,0),0)-VLOOKUP($L269,$AM:$AZ,MATCH($AY$1,$AM$1:$AZ$1,0),0)))),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
    ROUNDDOWN(VLOOKUP($M269,[1]EquipTable!$1:$1048576,MATCH("표준 GO pr Min",[1]EquipTable!$1:$1,0),0)+INT($I269*(VLOOKUP($M269,[1]EquipTable!$1:$1048576,MATCH("표준 GO pr Max",[1]EquipTable!$1:$1,0),0)-VLOOKUP($M269,[1]EquipTable!$1:$1048576,MATCH("표준 GO pr Min",[1]EquipTable!$1:$1,0),0))),-2)),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
IF($L269="안 지정 캐릭터 영웅등급",
  IF(AND(OR($B269=7,$B269=8),$L269=OFFSET($L269,-1,0)),OFFSET(Q269,-1,0),
    VLOOKUP($L269,$AM:$AZ,MATCH($AW$1,$AM$1:$AZ$1,0),0)+INT($I269*(VLOOKUP($L269,$AM:$AZ,MATCH($AX$1,$AM$1:$AZ$1,0),0)-VLOOKUP($L269,$AM:$AZ,MATCH($AW$1,$AM$1:$AZ$1,0),0)))),
IF($L269="지정 캐릭터 PP",
  IF(AND(OR($B269=7,$B269=8),$L269=OFFSET($L269,-1,0)),OFFSET(Q269,-1,0),
    INT($N269*(VLOOKUP($L269,$AM:$AZ,MATCH($AX$1,$AM$1:$AZ$1,0),0)+$I269*(VLOOKUP($L269,$AM:$AZ,MATCH($AY$1,$AM$1:$AZ$1,0),0)-VLOOKUP($L269,$AM:$AZ,MATCH($AX$1,$AM$1:$AZ$1,0),0))))),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34"/>
        <v>0</v>
      </c>
      <c r="Z269" t="str">
        <f ca="1">IF(ISBLANK(AA269),"",
VLOOKUP(AA269,OFFSET(INDIRECT("$A:$B"),0,MATCH(AA$1&amp;"_Verify",INDIRECT("$1:$1"),0)-1),2,0)
)</f>
        <v/>
      </c>
      <c r="AG269" t="str">
        <f>IF(ISBLANK($AA269),"",
IF(AND($B269&gt;=VLOOKUP($AA269,$AM:$AP,3,0),$B269&lt;=VLOOKUP($AA269,$AM:$AP,4,0)),"","슬롯타입이상"))</f>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v>
      </c>
      <c r="AK269" t="str">
        <f ca="1">IF(AI269&lt;&gt;1,"",
"{"""&amp;A$1&amp;""":"&amp;A269
&amp;","""&amp;B$1&amp;""":"&amp;B269
&amp;IF(LEN(Z269)=0,"",","""&amp;Z$1&amp;""":"""&amp;Z269&amp;"""")
&amp;IF(LEN(AB269)=0,"",","""&amp;AB$1&amp;""":"""&amp;AB269&amp;"""")
&amp;IF(LEN(AC269)=0,"",","""&amp;AC$1&amp;""":"&amp;AC269)
&amp;IF(LEN(AD269)=0,"",","""&amp;AD$1&amp;""":"""&amp;AD269&amp;"""")
&amp;IF(LEN(AE269)=0,"",","""&amp;AE$1&amp;""":"&amp;AE269)
&amp;IF(LEN(AF269)=0,"",","""&amp;AF$1&amp;""":"&amp;AF269)&amp;"}")</f>
        <v>{"dy":20,"sl":8}</v>
      </c>
    </row>
    <row r="270" spans="1:37">
      <c r="A270">
        <v>21</v>
      </c>
      <c r="B270">
        <v>8</v>
      </c>
      <c r="C270">
        <f t="shared" si="31"/>
        <v>2</v>
      </c>
      <c r="D270">
        <f t="shared" ca="1" si="33"/>
        <v>0.45880678672370012</v>
      </c>
      <c r="E270">
        <f t="shared" ca="1" si="33"/>
        <v>0.69711918727735889</v>
      </c>
      <c r="F270">
        <f t="shared" ca="1" si="32"/>
        <v>0.6077978559835191</v>
      </c>
      <c r="G270">
        <f t="shared" ca="1" si="30"/>
        <v>0.11698357037705198</v>
      </c>
      <c r="H270">
        <f t="shared" ca="1" si="30"/>
        <v>0.4096457410886013</v>
      </c>
      <c r="I270">
        <f t="shared" ca="1" si="30"/>
        <v>0.51577717234872167</v>
      </c>
      <c r="L270" t="str">
        <f ca="1">IF(LEN(J270)&lt;&gt;0,J270,VLOOKUP(D270+$B270,$BG:$BH,MATCH($BH$1,$BG$1:$BH$1,0),1))</f>
        <v>삭제</v>
      </c>
      <c r="M270" t="str">
        <f ca="1">IF(LEN(K270)&lt;&gt;0,
  IF(LEN($J270)=0,"두 칸 모두 입력",
  IF($J270="지정 장비",K270,INDEX($BR:$BR,MATCH(K270,$BS:$BS,0)))),
IF($L270="삭제","삭제",
IF($L270="지정 장비",VLOOKUP($E270,$BL:$BM,MATCH($BM$1,$BL$1:$BM$1,0),1),
IF(OR($L270="캐릭터 상자 일반등급",$L270="캐릭터 상자 영웅등급"),"삭제",
IF(OR($L270="지정 캐릭터",$L270="지정 캐릭터 PP",$L270="지정 캐릭터 LBP1",$L270="지정 캐릭터 LBP2",$L270="지정 캐릭터 LBP3"),
  IF(AND(OR($B270=7,$B270=8),$L270=OFFSET($L270,-1,0)),OFFSET(M270,-1,0),VLOOKUP($E270,$BQ:$BR,MATCH($BR$1,$BQ$1:$BR$1,0),1)),
IF(OR($L270="안 지정 캐릭터 영웅등급",$L270="안 지정 캐릭터 PP 일반등급",$L270="안 지정 캐릭터 PP 영웅등급"),
  IF(AND(OR($B270=7,$B270=8),$L270=OFFSET($L270,-1,0)),OFFSET(M270,-1,0),INT($E270*100000)),
"그외없음"))))))</f>
        <v>삭제</v>
      </c>
      <c r="N270" t="str">
        <f ca="1">IF($L270="삭제","삭제",
IF(OR($L270="지정 장비",$L270="캐릭터 상자 일반등급",$L270="캐릭터 상자 영웅등급",$L270="지정 캐릭터",$L270="지정 캐릭터 LBP1",$L270="지정 캐릭터 LBP2",$L270="지정 캐릭터 LBP3",$L270="안 지정 캐릭터 영웅등급"),1,
IF($L270="지정 캐릭터 PP",
  IF(AND(OR($B270=7,$B270=8),$L270=OFFSET($L270,-1,0)),OFFSET(N270,-1,0),
    VLOOKUP($L270,$AM:$AY,MATCH($AU$1,$AM$1:$AY$1,0),0)+INT($E270*(VLOOKUP($L270,$AM:$AY,MATCH($AV$1,$AM$1:$AY$1,0),0)-VLOOKUP($L270,$AM:$AY,MATCH($AU$1,$AM$1:$AY$1,0),0)))),
IF(OR($L270="안 지정 캐릭터 PP 일반등급",$L270="안 지정 캐릭터 PP 영웅등급"),
  IF(AND(OR($B270=7,$B270=8),$L270=OFFSET($L270,-1,0)),OFFSET(N270,-1,0),
    VLOOKUP($L270,$AM:$AY,MATCH($AU$1,$AM$1:$AY$1,0),0)+INT($E270*(VLOOKUP($L270,$AM:$AY,MATCH($AV$1,$AM$1:$AY$1,0),0)-VLOOKUP($L270,$AM:$AY,MATCH($AU$1,$AM$1:$AY$1,0),0)))),
"그외없음"))))</f>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
IF($L270="안 지정 캐릭터 영웅등급",
  IF(AND(OR($B270=7,$B270=8),$L270=OFFSET($L270,-1,0)),OFFSET(P270,-1,0),
    VLOOKUP($L270,$AM:$AZ,MATCH($AY$1,$AM$1:$AZ$1,0),0)+INT($H270*(VLOOKUP($L270,$AM:$AZ,MATCH($AZ$1,$AM$1:$AZ$1,0),0)-VLOOKUP($L270,$AM:$AZ,MATCH($AY$1,$AM$1:$AZ$1,0),0)))),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
    ROUNDDOWN(VLOOKUP($M270,[1]EquipTable!$1:$1048576,MATCH("표준 GO pr Min",[1]EquipTable!$1:$1,0),0)+INT($I270*(VLOOKUP($M270,[1]EquipTable!$1:$1048576,MATCH("표준 GO pr Max",[1]EquipTable!$1:$1,0),0)-VLOOKUP($M270,[1]EquipTable!$1:$1048576,MATCH("표준 GO pr Min",[1]EquipTable!$1:$1,0),0))),-2)),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
IF($L270="안 지정 캐릭터 영웅등급",
  IF(AND(OR($B270=7,$B270=8),$L270=OFFSET($L270,-1,0)),OFFSET(Q270,-1,0),
    VLOOKUP($L270,$AM:$AZ,MATCH($AW$1,$AM$1:$AZ$1,0),0)+INT($I270*(VLOOKUP($L270,$AM:$AZ,MATCH($AX$1,$AM$1:$AZ$1,0),0)-VLOOKUP($L270,$AM:$AZ,MATCH($AW$1,$AM$1:$AZ$1,0),0)))),
IF($L270="지정 캐릭터 PP",
  IF(AND(OR($B270=7,$B270=8),$L270=OFFSET($L270,-1,0)),OFFSET(Q270,-1,0),
    INT($N270*(VLOOKUP($L270,$AM:$AZ,MATCH($AX$1,$AM$1:$AZ$1,0),0)+$I270*(VLOOKUP($L270,$AM:$AZ,MATCH($AY$1,$AM$1:$AZ$1,0),0)-VLOOKUP($L270,$AM:$AZ,MATCH($AX$1,$AM$1:$AZ$1,0),0))))),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34"/>
        <v>0</v>
      </c>
      <c r="Z270" t="str">
        <f ca="1">IF(ISBLANK(AA270),"",
VLOOKUP(AA270,OFFSET(INDIRECT("$A:$B"),0,MATCH(AA$1&amp;"_Verify",INDIRECT("$1:$1"),0)-1),2,0)
)</f>
        <v/>
      </c>
      <c r="AG270" t="str">
        <f>IF(ISBLANK($AA270),"",
IF(AND($B270&gt;=VLOOKUP($AA270,$AM:$AP,3,0),$B270&lt;=VLOOKUP($AA270,$AM:$AP,4,0)),"","슬롯타입이상"))</f>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v>
      </c>
      <c r="AK270" t="str">
        <f ca="1">IF(AI270&lt;&gt;1,"",
"{"""&amp;A$1&amp;""":"&amp;A270
&amp;","""&amp;B$1&amp;""":"&amp;B270
&amp;IF(LEN(Z270)=0,"",","""&amp;Z$1&amp;""":"""&amp;Z270&amp;"""")
&amp;IF(LEN(AB270)=0,"",","""&amp;AB$1&amp;""":"""&amp;AB270&amp;"""")
&amp;IF(LEN(AC270)=0,"",","""&amp;AC$1&amp;""":"&amp;AC270)
&amp;IF(LEN(AD270)=0,"",","""&amp;AD$1&amp;""":"""&amp;AD270&amp;"""")
&amp;IF(LEN(AE270)=0,"",","""&amp;AE$1&amp;""":"&amp;AE270)
&amp;IF(LEN(AF270)=0,"",","""&amp;AF$1&amp;""":"&amp;AF270)&amp;"}")</f>
        <v>{"dy":21,"sl":8}</v>
      </c>
    </row>
    <row r="271" spans="1:37">
      <c r="A271">
        <v>22</v>
      </c>
      <c r="B271">
        <v>8</v>
      </c>
      <c r="C271">
        <f t="shared" si="31"/>
        <v>2</v>
      </c>
      <c r="D271">
        <f t="shared" ca="1" si="33"/>
        <v>2.2053877440522229E-2</v>
      </c>
      <c r="E271">
        <f t="shared" ca="1" si="33"/>
        <v>0.33694556563990563</v>
      </c>
      <c r="F271">
        <f t="shared" ca="1" si="32"/>
        <v>0.37630353136507833</v>
      </c>
      <c r="G271">
        <f t="shared" ca="1" si="30"/>
        <v>0.34786489949527921</v>
      </c>
      <c r="H271">
        <f t="shared" ca="1" si="30"/>
        <v>0.2077368239666767</v>
      </c>
      <c r="I271">
        <f t="shared" ca="1" si="30"/>
        <v>8.3056900190214278E-2</v>
      </c>
      <c r="L271" t="str">
        <f ca="1">IF(LEN(J271)&lt;&gt;0,J271,VLOOKUP(D271+$B271,$BG:$BH,MATCH($BH$1,$BG$1:$BH$1,0),1))</f>
        <v>삭제</v>
      </c>
      <c r="M271" t="str">
        <f ca="1">IF(LEN(K271)&lt;&gt;0,
  IF(LEN($J271)=0,"두 칸 모두 입력",
  IF($J271="지정 장비",K271,INDEX($BR:$BR,MATCH(K271,$BS:$BS,0)))),
IF($L271="삭제","삭제",
IF($L271="지정 장비",VLOOKUP($E271,$BL:$BM,MATCH($BM$1,$BL$1:$BM$1,0),1),
IF(OR($L271="캐릭터 상자 일반등급",$L271="캐릭터 상자 영웅등급"),"삭제",
IF(OR($L271="지정 캐릭터",$L271="지정 캐릭터 PP",$L271="지정 캐릭터 LBP1",$L271="지정 캐릭터 LBP2",$L271="지정 캐릭터 LBP3"),
  IF(AND(OR($B271=7,$B271=8),$L271=OFFSET($L271,-1,0)),OFFSET(M271,-1,0),VLOOKUP($E271,$BQ:$BR,MATCH($BR$1,$BQ$1:$BR$1,0),1)),
IF(OR($L271="안 지정 캐릭터 영웅등급",$L271="안 지정 캐릭터 PP 일반등급",$L271="안 지정 캐릭터 PP 영웅등급"),
  IF(AND(OR($B271=7,$B271=8),$L271=OFFSET($L271,-1,0)),OFFSET(M271,-1,0),INT($E271*100000)),
"그외없음"))))))</f>
        <v>삭제</v>
      </c>
      <c r="N271" t="str">
        <f ca="1">IF($L271="삭제","삭제",
IF(OR($L271="지정 장비",$L271="캐릭터 상자 일반등급",$L271="캐릭터 상자 영웅등급",$L271="지정 캐릭터",$L271="지정 캐릭터 LBP1",$L271="지정 캐릭터 LBP2",$L271="지정 캐릭터 LBP3",$L271="안 지정 캐릭터 영웅등급"),1,
IF($L271="지정 캐릭터 PP",
  IF(AND(OR($B271=7,$B271=8),$L271=OFFSET($L271,-1,0)),OFFSET(N271,-1,0),
    VLOOKUP($L271,$AM:$AY,MATCH($AU$1,$AM$1:$AY$1,0),0)+INT($E271*(VLOOKUP($L271,$AM:$AY,MATCH($AV$1,$AM$1:$AY$1,0),0)-VLOOKUP($L271,$AM:$AY,MATCH($AU$1,$AM$1:$AY$1,0),0)))),
IF(OR($L271="안 지정 캐릭터 PP 일반등급",$L271="안 지정 캐릭터 PP 영웅등급"),
  IF(AND(OR($B271=7,$B271=8),$L271=OFFSET($L271,-1,0)),OFFSET(N271,-1,0),
    VLOOKUP($L271,$AM:$AY,MATCH($AU$1,$AM$1:$AY$1,0),0)+INT($E271*(VLOOKUP($L271,$AM:$AY,MATCH($AV$1,$AM$1:$AY$1,0),0)-VLOOKUP($L271,$AM:$AY,MATCH($AU$1,$AM$1:$AY$1,0),0)))),
"그외없음"))))</f>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
IF($L271="안 지정 캐릭터 영웅등급",
  IF(AND(OR($B271=7,$B271=8),$L271=OFFSET($L271,-1,0)),OFFSET(P271,-1,0),
    VLOOKUP($L271,$AM:$AZ,MATCH($AY$1,$AM$1:$AZ$1,0),0)+INT($H271*(VLOOKUP($L271,$AM:$AZ,MATCH($AZ$1,$AM$1:$AZ$1,0),0)-VLOOKUP($L271,$AM:$AZ,MATCH($AY$1,$AM$1:$AZ$1,0),0)))),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
    ROUNDDOWN(VLOOKUP($M271,[1]EquipTable!$1:$1048576,MATCH("표준 GO pr Min",[1]EquipTable!$1:$1,0),0)+INT($I271*(VLOOKUP($M271,[1]EquipTable!$1:$1048576,MATCH("표준 GO pr Max",[1]EquipTable!$1:$1,0),0)-VLOOKUP($M271,[1]EquipTable!$1:$1048576,MATCH("표준 GO pr Min",[1]EquipTable!$1:$1,0),0))),-2)),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
IF($L271="안 지정 캐릭터 영웅등급",
  IF(AND(OR($B271=7,$B271=8),$L271=OFFSET($L271,-1,0)),OFFSET(Q271,-1,0),
    VLOOKUP($L271,$AM:$AZ,MATCH($AW$1,$AM$1:$AZ$1,0),0)+INT($I271*(VLOOKUP($L271,$AM:$AZ,MATCH($AX$1,$AM$1:$AZ$1,0),0)-VLOOKUP($L271,$AM:$AZ,MATCH($AW$1,$AM$1:$AZ$1,0),0)))),
IF($L271="지정 캐릭터 PP",
  IF(AND(OR($B271=7,$B271=8),$L271=OFFSET($L271,-1,0)),OFFSET(Q271,-1,0),
    INT($N271*(VLOOKUP($L271,$AM:$AZ,MATCH($AX$1,$AM$1:$AZ$1,0),0)+$I271*(VLOOKUP($L271,$AM:$AZ,MATCH($AY$1,$AM$1:$AZ$1,0),0)-VLOOKUP($L271,$AM:$AZ,MATCH($AX$1,$AM$1:$AZ$1,0),0))))),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34"/>
        <v>0</v>
      </c>
      <c r="Z271" t="str">
        <f ca="1">IF(ISBLANK(AA271),"",
VLOOKUP(AA271,OFFSET(INDIRECT("$A:$B"),0,MATCH(AA$1&amp;"_Verify",INDIRECT("$1:$1"),0)-1),2,0)
)</f>
        <v/>
      </c>
      <c r="AG271" t="str">
        <f>IF(ISBLANK($AA271),"",
IF(AND($B271&gt;=VLOOKUP($AA271,$AM:$AP,3,0),$B271&lt;=VLOOKUP($AA271,$AM:$AP,4,0)),"","슬롯타입이상"))</f>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v>
      </c>
      <c r="AK271" t="str">
        <f ca="1">IF(AI271&lt;&gt;1,"",
"{"""&amp;A$1&amp;""":"&amp;A271
&amp;","""&amp;B$1&amp;""":"&amp;B271
&amp;IF(LEN(Z271)=0,"",","""&amp;Z$1&amp;""":"""&amp;Z271&amp;"""")
&amp;IF(LEN(AB271)=0,"",","""&amp;AB$1&amp;""":"""&amp;AB271&amp;"""")
&amp;IF(LEN(AC271)=0,"",","""&amp;AC$1&amp;""":"&amp;AC271)
&amp;IF(LEN(AD271)=0,"",","""&amp;AD$1&amp;""":"""&amp;AD271&amp;"""")
&amp;IF(LEN(AE271)=0,"",","""&amp;AE$1&amp;""":"&amp;AE271)
&amp;IF(LEN(AF271)=0,"",","""&amp;AF$1&amp;""":"&amp;AF271)&amp;"}")</f>
        <v>{"dy":22,"sl":8}</v>
      </c>
    </row>
    <row r="272" spans="1:37">
      <c r="A272">
        <v>23</v>
      </c>
      <c r="B272">
        <v>8</v>
      </c>
      <c r="C272">
        <f t="shared" si="31"/>
        <v>2</v>
      </c>
      <c r="D272">
        <f t="shared" ca="1" si="33"/>
        <v>0.74045036953464582</v>
      </c>
      <c r="E272">
        <f t="shared" ca="1" si="33"/>
        <v>2.8912024087515809E-2</v>
      </c>
      <c r="F272">
        <f t="shared" ca="1" si="32"/>
        <v>0.41013518315198216</v>
      </c>
      <c r="G272">
        <f t="shared" ca="1" si="30"/>
        <v>0.42223310339283882</v>
      </c>
      <c r="H272">
        <f t="shared" ca="1" si="30"/>
        <v>0.61053809727784647</v>
      </c>
      <c r="I272">
        <f t="shared" ca="1" si="30"/>
        <v>0.14315755808105313</v>
      </c>
      <c r="L272" t="str">
        <f ca="1">IF(LEN(J272)&lt;&gt;0,J272,VLOOKUP(D272+$B272,$BG:$BH,MATCH($BH$1,$BG$1:$BH$1,0),1))</f>
        <v>삭제</v>
      </c>
      <c r="M272" t="str">
        <f ca="1">IF(LEN(K272)&lt;&gt;0,
  IF(LEN($J272)=0,"두 칸 모두 입력",
  IF($J272="지정 장비",K272,INDEX($BR:$BR,MATCH(K272,$BS:$BS,0)))),
IF($L272="삭제","삭제",
IF($L272="지정 장비",VLOOKUP($E272,$BL:$BM,MATCH($BM$1,$BL$1:$BM$1,0),1),
IF(OR($L272="캐릭터 상자 일반등급",$L272="캐릭터 상자 영웅등급"),"삭제",
IF(OR($L272="지정 캐릭터",$L272="지정 캐릭터 PP",$L272="지정 캐릭터 LBP1",$L272="지정 캐릭터 LBP2",$L272="지정 캐릭터 LBP3"),
  IF(AND(OR($B272=7,$B272=8),$L272=OFFSET($L272,-1,0)),OFFSET(M272,-1,0),VLOOKUP($E272,$BQ:$BR,MATCH($BR$1,$BQ$1:$BR$1,0),1)),
IF(OR($L272="안 지정 캐릭터 영웅등급",$L272="안 지정 캐릭터 PP 일반등급",$L272="안 지정 캐릭터 PP 영웅등급"),
  IF(AND(OR($B272=7,$B272=8),$L272=OFFSET($L272,-1,0)),OFFSET(M272,-1,0),INT($E272*100000)),
"그외없음"))))))</f>
        <v>삭제</v>
      </c>
      <c r="N272" t="str">
        <f ca="1">IF($L272="삭제","삭제",
IF(OR($L272="지정 장비",$L272="캐릭터 상자 일반등급",$L272="캐릭터 상자 영웅등급",$L272="지정 캐릭터",$L272="지정 캐릭터 LBP1",$L272="지정 캐릭터 LBP2",$L272="지정 캐릭터 LBP3",$L272="안 지정 캐릭터 영웅등급"),1,
IF($L272="지정 캐릭터 PP",
  IF(AND(OR($B272=7,$B272=8),$L272=OFFSET($L272,-1,0)),OFFSET(N272,-1,0),
    VLOOKUP($L272,$AM:$AY,MATCH($AU$1,$AM$1:$AY$1,0),0)+INT($E272*(VLOOKUP($L272,$AM:$AY,MATCH($AV$1,$AM$1:$AY$1,0),0)-VLOOKUP($L272,$AM:$AY,MATCH($AU$1,$AM$1:$AY$1,0),0)))),
IF(OR($L272="안 지정 캐릭터 PP 일반등급",$L272="안 지정 캐릭터 PP 영웅등급"),
  IF(AND(OR($B272=7,$B272=8),$L272=OFFSET($L272,-1,0)),OFFSET(N272,-1,0),
    VLOOKUP($L272,$AM:$AY,MATCH($AU$1,$AM$1:$AY$1,0),0)+INT($E272*(VLOOKUP($L272,$AM:$AY,MATCH($AV$1,$AM$1:$AY$1,0),0)-VLOOKUP($L272,$AM:$AY,MATCH($AU$1,$AM$1:$AY$1,0),0)))),
"그외없음"))))</f>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
IF($L272="안 지정 캐릭터 영웅등급",
  IF(AND(OR($B272=7,$B272=8),$L272=OFFSET($L272,-1,0)),OFFSET(P272,-1,0),
    VLOOKUP($L272,$AM:$AZ,MATCH($AY$1,$AM$1:$AZ$1,0),0)+INT($H272*(VLOOKUP($L272,$AM:$AZ,MATCH($AZ$1,$AM$1:$AZ$1,0),0)-VLOOKUP($L272,$AM:$AZ,MATCH($AY$1,$AM$1:$AZ$1,0),0)))),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
    ROUNDDOWN(VLOOKUP($M272,[1]EquipTable!$1:$1048576,MATCH("표준 GO pr Min",[1]EquipTable!$1:$1,0),0)+INT($I272*(VLOOKUP($M272,[1]EquipTable!$1:$1048576,MATCH("표준 GO pr Max",[1]EquipTable!$1:$1,0),0)-VLOOKUP($M272,[1]EquipTable!$1:$1048576,MATCH("표준 GO pr Min",[1]EquipTable!$1:$1,0),0))),-2)),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
IF($L272="안 지정 캐릭터 영웅등급",
  IF(AND(OR($B272=7,$B272=8),$L272=OFFSET($L272,-1,0)),OFFSET(Q272,-1,0),
    VLOOKUP($L272,$AM:$AZ,MATCH($AW$1,$AM$1:$AZ$1,0),0)+INT($I272*(VLOOKUP($L272,$AM:$AZ,MATCH($AX$1,$AM$1:$AZ$1,0),0)-VLOOKUP($L272,$AM:$AZ,MATCH($AW$1,$AM$1:$AZ$1,0),0)))),
IF($L272="지정 캐릭터 PP",
  IF(AND(OR($B272=7,$B272=8),$L272=OFFSET($L272,-1,0)),OFFSET(Q272,-1,0),
    INT($N272*(VLOOKUP($L272,$AM:$AZ,MATCH($AX$1,$AM$1:$AZ$1,0),0)+$I272*(VLOOKUP($L272,$AM:$AZ,MATCH($AY$1,$AM$1:$AZ$1,0),0)-VLOOKUP($L272,$AM:$AZ,MATCH($AX$1,$AM$1:$AZ$1,0),0))))),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34"/>
        <v>0</v>
      </c>
      <c r="Z272" t="str">
        <f ca="1">IF(ISBLANK(AA272),"",
VLOOKUP(AA272,OFFSET(INDIRECT("$A:$B"),0,MATCH(AA$1&amp;"_Verify",INDIRECT("$1:$1"),0)-1),2,0)
)</f>
        <v/>
      </c>
      <c r="AG272" t="str">
        <f>IF(ISBLANK($AA272),"",
IF(AND($B272&gt;=VLOOKUP($AA272,$AM:$AP,3,0),$B272&lt;=VLOOKUP($AA272,$AM:$AP,4,0)),"","슬롯타입이상"))</f>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v>
      </c>
      <c r="AK272" t="str">
        <f ca="1">IF(AI272&lt;&gt;1,"",
"{"""&amp;A$1&amp;""":"&amp;A272
&amp;","""&amp;B$1&amp;""":"&amp;B272
&amp;IF(LEN(Z272)=0,"",","""&amp;Z$1&amp;""":"""&amp;Z272&amp;"""")
&amp;IF(LEN(AB272)=0,"",","""&amp;AB$1&amp;""":"""&amp;AB272&amp;"""")
&amp;IF(LEN(AC272)=0,"",","""&amp;AC$1&amp;""":"&amp;AC272)
&amp;IF(LEN(AD272)=0,"",","""&amp;AD$1&amp;""":"""&amp;AD272&amp;"""")
&amp;IF(LEN(AE272)=0,"",","""&amp;AE$1&amp;""":"&amp;AE272)
&amp;IF(LEN(AF272)=0,"",","""&amp;AF$1&amp;""":"&amp;AF272)&amp;"}")</f>
        <v>{"dy":23,"sl":8}</v>
      </c>
    </row>
    <row r="273" spans="1:37">
      <c r="A273">
        <v>24</v>
      </c>
      <c r="B273">
        <v>8</v>
      </c>
      <c r="C273">
        <f t="shared" si="31"/>
        <v>2</v>
      </c>
      <c r="D273">
        <f t="shared" ca="1" si="33"/>
        <v>0.31536139155380083</v>
      </c>
      <c r="E273">
        <f t="shared" ca="1" si="33"/>
        <v>0.91914990081030756</v>
      </c>
      <c r="F273">
        <f t="shared" ca="1" si="32"/>
        <v>0.50192783393143536</v>
      </c>
      <c r="G273">
        <f t="shared" ca="1" si="30"/>
        <v>0.49411182454524094</v>
      </c>
      <c r="H273">
        <f t="shared" ca="1" si="30"/>
        <v>0.91509122113887598</v>
      </c>
      <c r="I273">
        <f t="shared" ca="1" si="30"/>
        <v>0.55127687141355675</v>
      </c>
      <c r="L273" t="str">
        <f ca="1">IF(LEN(J273)&lt;&gt;0,J273,VLOOKUP(D273+$B273,$BG:$BH,MATCH($BH$1,$BG$1:$BH$1,0),1))</f>
        <v>삭제</v>
      </c>
      <c r="M273" t="str">
        <f ca="1">IF(LEN(K273)&lt;&gt;0,
  IF(LEN($J273)=0,"두 칸 모두 입력",
  IF($J273="지정 장비",K273,INDEX($BR:$BR,MATCH(K273,$BS:$BS,0)))),
IF($L273="삭제","삭제",
IF($L273="지정 장비",VLOOKUP($E273,$BL:$BM,MATCH($BM$1,$BL$1:$BM$1,0),1),
IF(OR($L273="캐릭터 상자 일반등급",$L273="캐릭터 상자 영웅등급"),"삭제",
IF(OR($L273="지정 캐릭터",$L273="지정 캐릭터 PP",$L273="지정 캐릭터 LBP1",$L273="지정 캐릭터 LBP2",$L273="지정 캐릭터 LBP3"),
  IF(AND(OR($B273=7,$B273=8),$L273=OFFSET($L273,-1,0)),OFFSET(M273,-1,0),VLOOKUP($E273,$BQ:$BR,MATCH($BR$1,$BQ$1:$BR$1,0),1)),
IF(OR($L273="안 지정 캐릭터 영웅등급",$L273="안 지정 캐릭터 PP 일반등급",$L273="안 지정 캐릭터 PP 영웅등급"),
  IF(AND(OR($B273=7,$B273=8),$L273=OFFSET($L273,-1,0)),OFFSET(M273,-1,0),INT($E273*100000)),
"그외없음"))))))</f>
        <v>삭제</v>
      </c>
      <c r="N273" t="str">
        <f ca="1">IF($L273="삭제","삭제",
IF(OR($L273="지정 장비",$L273="캐릭터 상자 일반등급",$L273="캐릭터 상자 영웅등급",$L273="지정 캐릭터",$L273="지정 캐릭터 LBP1",$L273="지정 캐릭터 LBP2",$L273="지정 캐릭터 LBP3",$L273="안 지정 캐릭터 영웅등급"),1,
IF($L273="지정 캐릭터 PP",
  IF(AND(OR($B273=7,$B273=8),$L273=OFFSET($L273,-1,0)),OFFSET(N273,-1,0),
    VLOOKUP($L273,$AM:$AY,MATCH($AU$1,$AM$1:$AY$1,0),0)+INT($E273*(VLOOKUP($L273,$AM:$AY,MATCH($AV$1,$AM$1:$AY$1,0),0)-VLOOKUP($L273,$AM:$AY,MATCH($AU$1,$AM$1:$AY$1,0),0)))),
IF(OR($L273="안 지정 캐릭터 PP 일반등급",$L273="안 지정 캐릭터 PP 영웅등급"),
  IF(AND(OR($B273=7,$B273=8),$L273=OFFSET($L273,-1,0)),OFFSET(N273,-1,0),
    VLOOKUP($L273,$AM:$AY,MATCH($AU$1,$AM$1:$AY$1,0),0)+INT($E273*(VLOOKUP($L273,$AM:$AY,MATCH($AV$1,$AM$1:$AY$1,0),0)-VLOOKUP($L273,$AM:$AY,MATCH($AU$1,$AM$1:$AY$1,0),0)))),
"그외없음"))))</f>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
IF($L273="안 지정 캐릭터 영웅등급",
  IF(AND(OR($B273=7,$B273=8),$L273=OFFSET($L273,-1,0)),OFFSET(P273,-1,0),
    VLOOKUP($L273,$AM:$AZ,MATCH($AY$1,$AM$1:$AZ$1,0),0)+INT($H273*(VLOOKUP($L273,$AM:$AZ,MATCH($AZ$1,$AM$1:$AZ$1,0),0)-VLOOKUP($L273,$AM:$AZ,MATCH($AY$1,$AM$1:$AZ$1,0),0)))),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
    ROUNDDOWN(VLOOKUP($M273,[1]EquipTable!$1:$1048576,MATCH("표준 GO pr Min",[1]EquipTable!$1:$1,0),0)+INT($I273*(VLOOKUP($M273,[1]EquipTable!$1:$1048576,MATCH("표준 GO pr Max",[1]EquipTable!$1:$1,0),0)-VLOOKUP($M273,[1]EquipTable!$1:$1048576,MATCH("표준 GO pr Min",[1]EquipTable!$1:$1,0),0))),-2)),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
IF($L273="안 지정 캐릭터 영웅등급",
  IF(AND(OR($B273=7,$B273=8),$L273=OFFSET($L273,-1,0)),OFFSET(Q273,-1,0),
    VLOOKUP($L273,$AM:$AZ,MATCH($AW$1,$AM$1:$AZ$1,0),0)+INT($I273*(VLOOKUP($L273,$AM:$AZ,MATCH($AX$1,$AM$1:$AZ$1,0),0)-VLOOKUP($L273,$AM:$AZ,MATCH($AW$1,$AM$1:$AZ$1,0),0)))),
IF($L273="지정 캐릭터 PP",
  IF(AND(OR($B273=7,$B273=8),$L273=OFFSET($L273,-1,0)),OFFSET(Q273,-1,0),
    INT($N273*(VLOOKUP($L273,$AM:$AZ,MATCH($AX$1,$AM$1:$AZ$1,0),0)+$I273*(VLOOKUP($L273,$AM:$AZ,MATCH($AY$1,$AM$1:$AZ$1,0),0)-VLOOKUP($L273,$AM:$AZ,MATCH($AX$1,$AM$1:$AZ$1,0),0))))),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34"/>
        <v>0</v>
      </c>
      <c r="Z273" t="str">
        <f ca="1">IF(ISBLANK(AA273),"",
VLOOKUP(AA273,OFFSET(INDIRECT("$A:$B"),0,MATCH(AA$1&amp;"_Verify",INDIRECT("$1:$1"),0)-1),2,0)
)</f>
        <v/>
      </c>
      <c r="AG273" t="str">
        <f>IF(ISBLANK($AA273),"",
IF(AND($B273&gt;=VLOOKUP($AA273,$AM:$AP,3,0),$B273&lt;=VLOOKUP($AA273,$AM:$AP,4,0)),"","슬롯타입이상"))</f>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v>
      </c>
      <c r="AK273" t="str">
        <f ca="1">IF(AI273&lt;&gt;1,"",
"{"""&amp;A$1&amp;""":"&amp;A273
&amp;","""&amp;B$1&amp;""":"&amp;B273
&amp;IF(LEN(Z273)=0,"",","""&amp;Z$1&amp;""":"""&amp;Z273&amp;"""")
&amp;IF(LEN(AB273)=0,"",","""&amp;AB$1&amp;""":"""&amp;AB273&amp;"""")
&amp;IF(LEN(AC273)=0,"",","""&amp;AC$1&amp;""":"&amp;AC273)
&amp;IF(LEN(AD273)=0,"",","""&amp;AD$1&amp;""":"""&amp;AD273&amp;"""")
&amp;IF(LEN(AE273)=0,"",","""&amp;AE$1&amp;""":"&amp;AE273)
&amp;IF(LEN(AF273)=0,"",","""&amp;AF$1&amp;""":"&amp;AF273)&amp;"}")</f>
        <v>{"dy":24,"sl":8}</v>
      </c>
    </row>
    <row r="274" spans="1:37">
      <c r="A274">
        <v>25</v>
      </c>
      <c r="B274">
        <v>8</v>
      </c>
      <c r="C274">
        <f t="shared" si="31"/>
        <v>2</v>
      </c>
      <c r="D274">
        <f t="shared" ca="1" si="33"/>
        <v>0.45881838580937317</v>
      </c>
      <c r="E274">
        <f t="shared" ca="1" si="33"/>
        <v>0.2050357768316684</v>
      </c>
      <c r="F274">
        <f t="shared" ca="1" si="32"/>
        <v>3.1797199051643465E-2</v>
      </c>
      <c r="G274">
        <f t="shared" ca="1" si="30"/>
        <v>0.91180067287979472</v>
      </c>
      <c r="H274">
        <f t="shared" ca="1" si="30"/>
        <v>0.46879513996343181</v>
      </c>
      <c r="I274">
        <f t="shared" ca="1" si="30"/>
        <v>0.15572686741664798</v>
      </c>
      <c r="L274" t="str">
        <f ca="1">IF(LEN(J274)&lt;&gt;0,J274,VLOOKUP(D274+$B274,$BG:$BH,MATCH($BH$1,$BG$1:$BH$1,0),1))</f>
        <v>삭제</v>
      </c>
      <c r="M274" t="str">
        <f ca="1">IF(LEN(K274)&lt;&gt;0,
  IF(LEN($J274)=0,"두 칸 모두 입력",
  IF($J274="지정 장비",K274,INDEX($BR:$BR,MATCH(K274,$BS:$BS,0)))),
IF($L274="삭제","삭제",
IF($L274="지정 장비",VLOOKUP($E274,$BL:$BM,MATCH($BM$1,$BL$1:$BM$1,0),1),
IF(OR($L274="캐릭터 상자 일반등급",$L274="캐릭터 상자 영웅등급"),"삭제",
IF(OR($L274="지정 캐릭터",$L274="지정 캐릭터 PP",$L274="지정 캐릭터 LBP1",$L274="지정 캐릭터 LBP2",$L274="지정 캐릭터 LBP3"),
  IF(AND(OR($B274=7,$B274=8),$L274=OFFSET($L274,-1,0)),OFFSET(M274,-1,0),VLOOKUP($E274,$BQ:$BR,MATCH($BR$1,$BQ$1:$BR$1,0),1)),
IF(OR($L274="안 지정 캐릭터 영웅등급",$L274="안 지정 캐릭터 PP 일반등급",$L274="안 지정 캐릭터 PP 영웅등급"),
  IF(AND(OR($B274=7,$B274=8),$L274=OFFSET($L274,-1,0)),OFFSET(M274,-1,0),INT($E274*100000)),
"그외없음"))))))</f>
        <v>삭제</v>
      </c>
      <c r="N274" t="str">
        <f ca="1">IF($L274="삭제","삭제",
IF(OR($L274="지정 장비",$L274="캐릭터 상자 일반등급",$L274="캐릭터 상자 영웅등급",$L274="지정 캐릭터",$L274="지정 캐릭터 LBP1",$L274="지정 캐릭터 LBP2",$L274="지정 캐릭터 LBP3",$L274="안 지정 캐릭터 영웅등급"),1,
IF($L274="지정 캐릭터 PP",
  IF(AND(OR($B274=7,$B274=8),$L274=OFFSET($L274,-1,0)),OFFSET(N274,-1,0),
    VLOOKUP($L274,$AM:$AY,MATCH($AU$1,$AM$1:$AY$1,0),0)+INT($E274*(VLOOKUP($L274,$AM:$AY,MATCH($AV$1,$AM$1:$AY$1,0),0)-VLOOKUP($L274,$AM:$AY,MATCH($AU$1,$AM$1:$AY$1,0),0)))),
IF(OR($L274="안 지정 캐릭터 PP 일반등급",$L274="안 지정 캐릭터 PP 영웅등급"),
  IF(AND(OR($B274=7,$B274=8),$L274=OFFSET($L274,-1,0)),OFFSET(N274,-1,0),
    VLOOKUP($L274,$AM:$AY,MATCH($AU$1,$AM$1:$AY$1,0),0)+INT($E274*(VLOOKUP($L274,$AM:$AY,MATCH($AV$1,$AM$1:$AY$1,0),0)-VLOOKUP($L274,$AM:$AY,MATCH($AU$1,$AM$1:$AY$1,0),0)))),
"그외없음"))))</f>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
IF($L274="안 지정 캐릭터 영웅등급",
  IF(AND(OR($B274=7,$B274=8),$L274=OFFSET($L274,-1,0)),OFFSET(P274,-1,0),
    VLOOKUP($L274,$AM:$AZ,MATCH($AY$1,$AM$1:$AZ$1,0),0)+INT($H274*(VLOOKUP($L274,$AM:$AZ,MATCH($AZ$1,$AM$1:$AZ$1,0),0)-VLOOKUP($L274,$AM:$AZ,MATCH($AY$1,$AM$1:$AZ$1,0),0)))),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
    ROUNDDOWN(VLOOKUP($M274,[1]EquipTable!$1:$1048576,MATCH("표준 GO pr Min",[1]EquipTable!$1:$1,0),0)+INT($I274*(VLOOKUP($M274,[1]EquipTable!$1:$1048576,MATCH("표준 GO pr Max",[1]EquipTable!$1:$1,0),0)-VLOOKUP($M274,[1]EquipTable!$1:$1048576,MATCH("표준 GO pr Min",[1]EquipTable!$1:$1,0),0))),-2)),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
IF($L274="안 지정 캐릭터 영웅등급",
  IF(AND(OR($B274=7,$B274=8),$L274=OFFSET($L274,-1,0)),OFFSET(Q274,-1,0),
    VLOOKUP($L274,$AM:$AZ,MATCH($AW$1,$AM$1:$AZ$1,0),0)+INT($I274*(VLOOKUP($L274,$AM:$AZ,MATCH($AX$1,$AM$1:$AZ$1,0),0)-VLOOKUP($L274,$AM:$AZ,MATCH($AW$1,$AM$1:$AZ$1,0),0)))),
IF($L274="지정 캐릭터 PP",
  IF(AND(OR($B274=7,$B274=8),$L274=OFFSET($L274,-1,0)),OFFSET(Q274,-1,0),
    INT($N274*(VLOOKUP($L274,$AM:$AZ,MATCH($AX$1,$AM$1:$AZ$1,0),0)+$I274*(VLOOKUP($L274,$AM:$AZ,MATCH($AY$1,$AM$1:$AZ$1,0),0)-VLOOKUP($L274,$AM:$AZ,MATCH($AX$1,$AM$1:$AZ$1,0),0))))),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34"/>
        <v>0</v>
      </c>
      <c r="Z274" t="str">
        <f ca="1">IF(ISBLANK(AA274),"",
VLOOKUP(AA274,OFFSET(INDIRECT("$A:$B"),0,MATCH(AA$1&amp;"_Verify",INDIRECT("$1:$1"),0)-1),2,0)
)</f>
        <v/>
      </c>
      <c r="AG274" t="str">
        <f>IF(ISBLANK($AA274),"",
IF(AND($B274&gt;=VLOOKUP($AA274,$AM:$AP,3,0),$B274&lt;=VLOOKUP($AA274,$AM:$AP,4,0)),"","슬롯타입이상"))</f>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v>
      </c>
      <c r="AK274" t="str">
        <f ca="1">IF(AI274&lt;&gt;1,"",
"{"""&amp;A$1&amp;""":"&amp;A274
&amp;","""&amp;B$1&amp;""":"&amp;B274
&amp;IF(LEN(Z274)=0,"",","""&amp;Z$1&amp;""":"""&amp;Z274&amp;"""")
&amp;IF(LEN(AB274)=0,"",","""&amp;AB$1&amp;""":"""&amp;AB274&amp;"""")
&amp;IF(LEN(AC274)=0,"",","""&amp;AC$1&amp;""":"&amp;AC274)
&amp;IF(LEN(AD274)=0,"",","""&amp;AD$1&amp;""":"""&amp;AD274&amp;"""")
&amp;IF(LEN(AE274)=0,"",","""&amp;AE$1&amp;""":"&amp;AE274)
&amp;IF(LEN(AF274)=0,"",","""&amp;AF$1&amp;""":"&amp;AF274)&amp;"}")</f>
        <v>{"dy":25,"sl":8}</v>
      </c>
    </row>
    <row r="275" spans="1:37">
      <c r="A275">
        <v>26</v>
      </c>
      <c r="B275">
        <v>8</v>
      </c>
      <c r="C275">
        <f t="shared" si="31"/>
        <v>2</v>
      </c>
      <c r="D275">
        <f t="shared" ca="1" si="33"/>
        <v>0.94689548862586448</v>
      </c>
      <c r="E275">
        <f t="shared" ca="1" si="33"/>
        <v>0.72840550240828228</v>
      </c>
      <c r="F275">
        <f t="shared" ca="1" si="32"/>
        <v>0.36741395488298523</v>
      </c>
      <c r="G275">
        <f t="shared" ca="1" si="30"/>
        <v>0.79467103455012222</v>
      </c>
      <c r="H275">
        <f t="shared" ca="1" si="30"/>
        <v>0.62670626131013063</v>
      </c>
      <c r="I275">
        <f t="shared" ca="1" si="30"/>
        <v>0.83089425905790459</v>
      </c>
      <c r="L275" t="str">
        <f ca="1">IF(LEN(J275)&lt;&gt;0,J275,VLOOKUP(D275+$B275,$BG:$BH,MATCH($BH$1,$BG$1:$BH$1,0),1))</f>
        <v>삭제</v>
      </c>
      <c r="M275" t="str">
        <f ca="1">IF(LEN(K275)&lt;&gt;0,
  IF(LEN($J275)=0,"두 칸 모두 입력",
  IF($J275="지정 장비",K275,INDEX($BR:$BR,MATCH(K275,$BS:$BS,0)))),
IF($L275="삭제","삭제",
IF($L275="지정 장비",VLOOKUP($E275,$BL:$BM,MATCH($BM$1,$BL$1:$BM$1,0),1),
IF(OR($L275="캐릭터 상자 일반등급",$L275="캐릭터 상자 영웅등급"),"삭제",
IF(OR($L275="지정 캐릭터",$L275="지정 캐릭터 PP",$L275="지정 캐릭터 LBP1",$L275="지정 캐릭터 LBP2",$L275="지정 캐릭터 LBP3"),
  IF(AND(OR($B275=7,$B275=8),$L275=OFFSET($L275,-1,0)),OFFSET(M275,-1,0),VLOOKUP($E275,$BQ:$BR,MATCH($BR$1,$BQ$1:$BR$1,0),1)),
IF(OR($L275="안 지정 캐릭터 영웅등급",$L275="안 지정 캐릭터 PP 일반등급",$L275="안 지정 캐릭터 PP 영웅등급"),
  IF(AND(OR($B275=7,$B275=8),$L275=OFFSET($L275,-1,0)),OFFSET(M275,-1,0),INT($E275*100000)),
"그외없음"))))))</f>
        <v>삭제</v>
      </c>
      <c r="N275" t="str">
        <f ca="1">IF($L275="삭제","삭제",
IF(OR($L275="지정 장비",$L275="캐릭터 상자 일반등급",$L275="캐릭터 상자 영웅등급",$L275="지정 캐릭터",$L275="지정 캐릭터 LBP1",$L275="지정 캐릭터 LBP2",$L275="지정 캐릭터 LBP3",$L275="안 지정 캐릭터 영웅등급"),1,
IF($L275="지정 캐릭터 PP",
  IF(AND(OR($B275=7,$B275=8),$L275=OFFSET($L275,-1,0)),OFFSET(N275,-1,0),
    VLOOKUP($L275,$AM:$AY,MATCH($AU$1,$AM$1:$AY$1,0),0)+INT($E275*(VLOOKUP($L275,$AM:$AY,MATCH($AV$1,$AM$1:$AY$1,0),0)-VLOOKUP($L275,$AM:$AY,MATCH($AU$1,$AM$1:$AY$1,0),0)))),
IF(OR($L275="안 지정 캐릭터 PP 일반등급",$L275="안 지정 캐릭터 PP 영웅등급"),
  IF(AND(OR($B275=7,$B275=8),$L275=OFFSET($L275,-1,0)),OFFSET(N275,-1,0),
    VLOOKUP($L275,$AM:$AY,MATCH($AU$1,$AM$1:$AY$1,0),0)+INT($E275*(VLOOKUP($L275,$AM:$AY,MATCH($AV$1,$AM$1:$AY$1,0),0)-VLOOKUP($L275,$AM:$AY,MATCH($AU$1,$AM$1:$AY$1,0),0)))),
"그외없음"))))</f>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
IF($L275="안 지정 캐릭터 영웅등급",
  IF(AND(OR($B275=7,$B275=8),$L275=OFFSET($L275,-1,0)),OFFSET(P275,-1,0),
    VLOOKUP($L275,$AM:$AZ,MATCH($AY$1,$AM$1:$AZ$1,0),0)+INT($H275*(VLOOKUP($L275,$AM:$AZ,MATCH($AZ$1,$AM$1:$AZ$1,0),0)-VLOOKUP($L275,$AM:$AZ,MATCH($AY$1,$AM$1:$AZ$1,0),0)))),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
    ROUNDDOWN(VLOOKUP($M275,[1]EquipTable!$1:$1048576,MATCH("표준 GO pr Min",[1]EquipTable!$1:$1,0),0)+INT($I275*(VLOOKUP($M275,[1]EquipTable!$1:$1048576,MATCH("표준 GO pr Max",[1]EquipTable!$1:$1,0),0)-VLOOKUP($M275,[1]EquipTable!$1:$1048576,MATCH("표준 GO pr Min",[1]EquipTable!$1:$1,0),0))),-2)),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
IF($L275="안 지정 캐릭터 영웅등급",
  IF(AND(OR($B275=7,$B275=8),$L275=OFFSET($L275,-1,0)),OFFSET(Q275,-1,0),
    VLOOKUP($L275,$AM:$AZ,MATCH($AW$1,$AM$1:$AZ$1,0),0)+INT($I275*(VLOOKUP($L275,$AM:$AZ,MATCH($AX$1,$AM$1:$AZ$1,0),0)-VLOOKUP($L275,$AM:$AZ,MATCH($AW$1,$AM$1:$AZ$1,0),0)))),
IF($L275="지정 캐릭터 PP",
  IF(AND(OR($B275=7,$B275=8),$L275=OFFSET($L275,-1,0)),OFFSET(Q275,-1,0),
    INT($N275*(VLOOKUP($L275,$AM:$AZ,MATCH($AX$1,$AM$1:$AZ$1,0),0)+$I275*(VLOOKUP($L275,$AM:$AZ,MATCH($AY$1,$AM$1:$AZ$1,0),0)-VLOOKUP($L275,$AM:$AZ,MATCH($AX$1,$AM$1:$AZ$1,0),0))))),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34"/>
        <v>0</v>
      </c>
      <c r="Z275" t="str">
        <f ca="1">IF(ISBLANK(AA275),"",
VLOOKUP(AA275,OFFSET(INDIRECT("$A:$B"),0,MATCH(AA$1&amp;"_Verify",INDIRECT("$1:$1"),0)-1),2,0)
)</f>
        <v/>
      </c>
      <c r="AG275" t="str">
        <f>IF(ISBLANK($AA275),"",
IF(AND($B275&gt;=VLOOKUP($AA275,$AM:$AP,3,0),$B275&lt;=VLOOKUP($AA275,$AM:$AP,4,0)),"","슬롯타입이상"))</f>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v>
      </c>
      <c r="AK275" t="str">
        <f ca="1">IF(AI275&lt;&gt;1,"",
"{"""&amp;A$1&amp;""":"&amp;A275
&amp;","""&amp;B$1&amp;""":"&amp;B275
&amp;IF(LEN(Z275)=0,"",","""&amp;Z$1&amp;""":"""&amp;Z275&amp;"""")
&amp;IF(LEN(AB275)=0,"",","""&amp;AB$1&amp;""":"""&amp;AB275&amp;"""")
&amp;IF(LEN(AC275)=0,"",","""&amp;AC$1&amp;""":"&amp;AC275)
&amp;IF(LEN(AD275)=0,"",","""&amp;AD$1&amp;""":"""&amp;AD275&amp;"""")
&amp;IF(LEN(AE275)=0,"",","""&amp;AE$1&amp;""":"&amp;AE275)
&amp;IF(LEN(AF275)=0,"",","""&amp;AF$1&amp;""":"&amp;AF275)&amp;"}")</f>
        <v>{"dy":26,"sl":8}</v>
      </c>
    </row>
    <row r="276" spans="1:37">
      <c r="A276">
        <v>27</v>
      </c>
      <c r="B276">
        <v>8</v>
      </c>
      <c r="C276">
        <f t="shared" si="31"/>
        <v>2</v>
      </c>
      <c r="D276">
        <f t="shared" ca="1" si="33"/>
        <v>8.3518121418059921E-2</v>
      </c>
      <c r="E276">
        <f t="shared" ca="1" si="33"/>
        <v>0.82887789210794771</v>
      </c>
      <c r="F276">
        <f t="shared" ca="1" si="32"/>
        <v>0.10752304783345901</v>
      </c>
      <c r="G276">
        <f t="shared" ca="1" si="30"/>
        <v>0.50481527882545274</v>
      </c>
      <c r="H276">
        <f t="shared" ca="1" si="30"/>
        <v>0.53386086503142305</v>
      </c>
      <c r="I276">
        <f t="shared" ca="1" si="30"/>
        <v>0.91383041424914613</v>
      </c>
      <c r="L276" t="str">
        <f ca="1">IF(LEN(J276)&lt;&gt;0,J276,VLOOKUP(D276+$B276,$BG:$BH,MATCH($BH$1,$BG$1:$BH$1,0),1))</f>
        <v>삭제</v>
      </c>
      <c r="M276" t="str">
        <f ca="1">IF(LEN(K276)&lt;&gt;0,
  IF(LEN($J276)=0,"두 칸 모두 입력",
  IF($J276="지정 장비",K276,INDEX($BR:$BR,MATCH(K276,$BS:$BS,0)))),
IF($L276="삭제","삭제",
IF($L276="지정 장비",VLOOKUP($E276,$BL:$BM,MATCH($BM$1,$BL$1:$BM$1,0),1),
IF(OR($L276="캐릭터 상자 일반등급",$L276="캐릭터 상자 영웅등급"),"삭제",
IF(OR($L276="지정 캐릭터",$L276="지정 캐릭터 PP",$L276="지정 캐릭터 LBP1",$L276="지정 캐릭터 LBP2",$L276="지정 캐릭터 LBP3"),
  IF(AND(OR($B276=7,$B276=8),$L276=OFFSET($L276,-1,0)),OFFSET(M276,-1,0),VLOOKUP($E276,$BQ:$BR,MATCH($BR$1,$BQ$1:$BR$1,0),1)),
IF(OR($L276="안 지정 캐릭터 영웅등급",$L276="안 지정 캐릭터 PP 일반등급",$L276="안 지정 캐릭터 PP 영웅등급"),
  IF(AND(OR($B276=7,$B276=8),$L276=OFFSET($L276,-1,0)),OFFSET(M276,-1,0),INT($E276*100000)),
"그외없음"))))))</f>
        <v>삭제</v>
      </c>
      <c r="N276" t="str">
        <f ca="1">IF($L276="삭제","삭제",
IF(OR($L276="지정 장비",$L276="캐릭터 상자 일반등급",$L276="캐릭터 상자 영웅등급",$L276="지정 캐릭터",$L276="지정 캐릭터 LBP1",$L276="지정 캐릭터 LBP2",$L276="지정 캐릭터 LBP3",$L276="안 지정 캐릭터 영웅등급"),1,
IF($L276="지정 캐릭터 PP",
  IF(AND(OR($B276=7,$B276=8),$L276=OFFSET($L276,-1,0)),OFFSET(N276,-1,0),
    VLOOKUP($L276,$AM:$AY,MATCH($AU$1,$AM$1:$AY$1,0),0)+INT($E276*(VLOOKUP($L276,$AM:$AY,MATCH($AV$1,$AM$1:$AY$1,0),0)-VLOOKUP($L276,$AM:$AY,MATCH($AU$1,$AM$1:$AY$1,0),0)))),
IF(OR($L276="안 지정 캐릭터 PP 일반등급",$L276="안 지정 캐릭터 PP 영웅등급"),
  IF(AND(OR($B276=7,$B276=8),$L276=OFFSET($L276,-1,0)),OFFSET(N276,-1,0),
    VLOOKUP($L276,$AM:$AY,MATCH($AU$1,$AM$1:$AY$1,0),0)+INT($E276*(VLOOKUP($L276,$AM:$AY,MATCH($AV$1,$AM$1:$AY$1,0),0)-VLOOKUP($L276,$AM:$AY,MATCH($AU$1,$AM$1:$AY$1,0),0)))),
"그외없음"))))</f>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
IF($L276="안 지정 캐릭터 영웅등급",
  IF(AND(OR($B276=7,$B276=8),$L276=OFFSET($L276,-1,0)),OFFSET(P276,-1,0),
    VLOOKUP($L276,$AM:$AZ,MATCH($AY$1,$AM$1:$AZ$1,0),0)+INT($H276*(VLOOKUP($L276,$AM:$AZ,MATCH($AZ$1,$AM$1:$AZ$1,0),0)-VLOOKUP($L276,$AM:$AZ,MATCH($AY$1,$AM$1:$AZ$1,0),0)))),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
    ROUNDDOWN(VLOOKUP($M276,[1]EquipTable!$1:$1048576,MATCH("표준 GO pr Min",[1]EquipTable!$1:$1,0),0)+INT($I276*(VLOOKUP($M276,[1]EquipTable!$1:$1048576,MATCH("표준 GO pr Max",[1]EquipTable!$1:$1,0),0)-VLOOKUP($M276,[1]EquipTable!$1:$1048576,MATCH("표준 GO pr Min",[1]EquipTable!$1:$1,0),0))),-2)),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
IF($L276="안 지정 캐릭터 영웅등급",
  IF(AND(OR($B276=7,$B276=8),$L276=OFFSET($L276,-1,0)),OFFSET(Q276,-1,0),
    VLOOKUP($L276,$AM:$AZ,MATCH($AW$1,$AM$1:$AZ$1,0),0)+INT($I276*(VLOOKUP($L276,$AM:$AZ,MATCH($AX$1,$AM$1:$AZ$1,0),0)-VLOOKUP($L276,$AM:$AZ,MATCH($AW$1,$AM$1:$AZ$1,0),0)))),
IF($L276="지정 캐릭터 PP",
  IF(AND(OR($B276=7,$B276=8),$L276=OFFSET($L276,-1,0)),OFFSET(Q276,-1,0),
    INT($N276*(VLOOKUP($L276,$AM:$AZ,MATCH($AX$1,$AM$1:$AZ$1,0),0)+$I276*(VLOOKUP($L276,$AM:$AZ,MATCH($AY$1,$AM$1:$AZ$1,0),0)-VLOOKUP($L276,$AM:$AZ,MATCH($AX$1,$AM$1:$AZ$1,0),0))))),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34"/>
        <v>0</v>
      </c>
      <c r="Z276" t="str">
        <f ca="1">IF(ISBLANK(AA276),"",
VLOOKUP(AA276,OFFSET(INDIRECT("$A:$B"),0,MATCH(AA$1&amp;"_Verify",INDIRECT("$1:$1"),0)-1),2,0)
)</f>
        <v/>
      </c>
      <c r="AG276" t="str">
        <f>IF(ISBLANK($AA276),"",
IF(AND($B276&gt;=VLOOKUP($AA276,$AM:$AP,3,0),$B276&lt;=VLOOKUP($AA276,$AM:$AP,4,0)),"","슬롯타입이상"))</f>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v>
      </c>
      <c r="AK276" t="str">
        <f ca="1">IF(AI276&lt;&gt;1,"",
"{"""&amp;A$1&amp;""":"&amp;A276
&amp;","""&amp;B$1&amp;""":"&amp;B276
&amp;IF(LEN(Z276)=0,"",","""&amp;Z$1&amp;""":"""&amp;Z276&amp;"""")
&amp;IF(LEN(AB276)=0,"",","""&amp;AB$1&amp;""":"""&amp;AB276&amp;"""")
&amp;IF(LEN(AC276)=0,"",","""&amp;AC$1&amp;""":"&amp;AC276)
&amp;IF(LEN(AD276)=0,"",","""&amp;AD$1&amp;""":"""&amp;AD276&amp;"""")
&amp;IF(LEN(AE276)=0,"",","""&amp;AE$1&amp;""":"&amp;AE276)
&amp;IF(LEN(AF276)=0,"",","""&amp;AF$1&amp;""":"&amp;AF276)&amp;"}")</f>
        <v>{"dy":27,"sl":8}</v>
      </c>
    </row>
    <row r="277" spans="1:37">
      <c r="A277">
        <v>28</v>
      </c>
      <c r="B277">
        <v>8</v>
      </c>
      <c r="C277">
        <f t="shared" si="31"/>
        <v>2</v>
      </c>
      <c r="D277">
        <f t="shared" ca="1" si="33"/>
        <v>0.97980170976306857</v>
      </c>
      <c r="E277">
        <f t="shared" ca="1" si="33"/>
        <v>0.32741070918543314</v>
      </c>
      <c r="F277">
        <f t="shared" ca="1" si="32"/>
        <v>0.73072767245584813</v>
      </c>
      <c r="G277">
        <f t="shared" ca="1" si="30"/>
        <v>0.51605396738653053</v>
      </c>
      <c r="H277">
        <f t="shared" ca="1" si="30"/>
        <v>0.50541088644870669</v>
      </c>
      <c r="I277">
        <f t="shared" ca="1" si="30"/>
        <v>0.75618916958220894</v>
      </c>
      <c r="L277" t="str">
        <f ca="1">IF(LEN(J277)&lt;&gt;0,J277,VLOOKUP(D277+$B277,$BG:$BH,MATCH($BH$1,$BG$1:$BH$1,0),1))</f>
        <v>삭제</v>
      </c>
      <c r="M277" t="str">
        <f ca="1">IF(LEN(K277)&lt;&gt;0,
  IF(LEN($J277)=0,"두 칸 모두 입력",
  IF($J277="지정 장비",K277,INDEX($BR:$BR,MATCH(K277,$BS:$BS,0)))),
IF($L277="삭제","삭제",
IF($L277="지정 장비",VLOOKUP($E277,$BL:$BM,MATCH($BM$1,$BL$1:$BM$1,0),1),
IF(OR($L277="캐릭터 상자 일반등급",$L277="캐릭터 상자 영웅등급"),"삭제",
IF(OR($L277="지정 캐릭터",$L277="지정 캐릭터 PP",$L277="지정 캐릭터 LBP1",$L277="지정 캐릭터 LBP2",$L277="지정 캐릭터 LBP3"),
  IF(AND(OR($B277=7,$B277=8),$L277=OFFSET($L277,-1,0)),OFFSET(M277,-1,0),VLOOKUP($E277,$BQ:$BR,MATCH($BR$1,$BQ$1:$BR$1,0),1)),
IF(OR($L277="안 지정 캐릭터 영웅등급",$L277="안 지정 캐릭터 PP 일반등급",$L277="안 지정 캐릭터 PP 영웅등급"),
  IF(AND(OR($B277=7,$B277=8),$L277=OFFSET($L277,-1,0)),OFFSET(M277,-1,0),INT($E277*100000)),
"그외없음"))))))</f>
        <v>삭제</v>
      </c>
      <c r="N277" t="str">
        <f ca="1">IF($L277="삭제","삭제",
IF(OR($L277="지정 장비",$L277="캐릭터 상자 일반등급",$L277="캐릭터 상자 영웅등급",$L277="지정 캐릭터",$L277="지정 캐릭터 LBP1",$L277="지정 캐릭터 LBP2",$L277="지정 캐릭터 LBP3",$L277="안 지정 캐릭터 영웅등급"),1,
IF($L277="지정 캐릭터 PP",
  IF(AND(OR($B277=7,$B277=8),$L277=OFFSET($L277,-1,0)),OFFSET(N277,-1,0),
    VLOOKUP($L277,$AM:$AY,MATCH($AU$1,$AM$1:$AY$1,0),0)+INT($E277*(VLOOKUP($L277,$AM:$AY,MATCH($AV$1,$AM$1:$AY$1,0),0)-VLOOKUP($L277,$AM:$AY,MATCH($AU$1,$AM$1:$AY$1,0),0)))),
IF(OR($L277="안 지정 캐릭터 PP 일반등급",$L277="안 지정 캐릭터 PP 영웅등급"),
  IF(AND(OR($B277=7,$B277=8),$L277=OFFSET($L277,-1,0)),OFFSET(N277,-1,0),
    VLOOKUP($L277,$AM:$AY,MATCH($AU$1,$AM$1:$AY$1,0),0)+INT($E277*(VLOOKUP($L277,$AM:$AY,MATCH($AV$1,$AM$1:$AY$1,0),0)-VLOOKUP($L277,$AM:$AY,MATCH($AU$1,$AM$1:$AY$1,0),0)))),
"그외없음"))))</f>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
IF($L277="안 지정 캐릭터 영웅등급",
  IF(AND(OR($B277=7,$B277=8),$L277=OFFSET($L277,-1,0)),OFFSET(P277,-1,0),
    VLOOKUP($L277,$AM:$AZ,MATCH($AY$1,$AM$1:$AZ$1,0),0)+INT($H277*(VLOOKUP($L277,$AM:$AZ,MATCH($AZ$1,$AM$1:$AZ$1,0),0)-VLOOKUP($L277,$AM:$AZ,MATCH($AY$1,$AM$1:$AZ$1,0),0)))),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
    ROUNDDOWN(VLOOKUP($M277,[1]EquipTable!$1:$1048576,MATCH("표준 GO pr Min",[1]EquipTable!$1:$1,0),0)+INT($I277*(VLOOKUP($M277,[1]EquipTable!$1:$1048576,MATCH("표준 GO pr Max",[1]EquipTable!$1:$1,0),0)-VLOOKUP($M277,[1]EquipTable!$1:$1048576,MATCH("표준 GO pr Min",[1]EquipTable!$1:$1,0),0))),-2)),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
IF($L277="안 지정 캐릭터 영웅등급",
  IF(AND(OR($B277=7,$B277=8),$L277=OFFSET($L277,-1,0)),OFFSET(Q277,-1,0),
    VLOOKUP($L277,$AM:$AZ,MATCH($AW$1,$AM$1:$AZ$1,0),0)+INT($I277*(VLOOKUP($L277,$AM:$AZ,MATCH($AX$1,$AM$1:$AZ$1,0),0)-VLOOKUP($L277,$AM:$AZ,MATCH($AW$1,$AM$1:$AZ$1,0),0)))),
IF($L277="지정 캐릭터 PP",
  IF(AND(OR($B277=7,$B277=8),$L277=OFFSET($L277,-1,0)),OFFSET(Q277,-1,0),
    INT($N277*(VLOOKUP($L277,$AM:$AZ,MATCH($AX$1,$AM$1:$AZ$1,0),0)+$I277*(VLOOKUP($L277,$AM:$AZ,MATCH($AY$1,$AM$1:$AZ$1,0),0)-VLOOKUP($L277,$AM:$AZ,MATCH($AX$1,$AM$1:$AZ$1,0),0))))),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34"/>
        <v>0</v>
      </c>
      <c r="Z277" t="str">
        <f ca="1">IF(ISBLANK(AA277),"",
VLOOKUP(AA277,OFFSET(INDIRECT("$A:$B"),0,MATCH(AA$1&amp;"_Verify",INDIRECT("$1:$1"),0)-1),2,0)
)</f>
        <v/>
      </c>
      <c r="AG277" t="str">
        <f>IF(ISBLANK($AA277),"",
IF(AND($B277&gt;=VLOOKUP($AA277,$AM:$AP,3,0),$B277&lt;=VLOOKUP($AA277,$AM:$AP,4,0)),"","슬롯타입이상"))</f>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dy":28,"sl":8}</v>
      </c>
      <c r="AK277" t="str">
        <f ca="1">IF(AI277&lt;&gt;1,"",
"{"""&amp;A$1&amp;""":"&amp;A277
&amp;","""&amp;B$1&amp;""":"&amp;B277
&amp;IF(LEN(Z277)=0,"",","""&amp;Z$1&amp;""":"""&amp;Z277&amp;"""")
&amp;IF(LEN(AB277)=0,"",","""&amp;AB$1&amp;""":"""&amp;AB277&amp;"""")
&amp;IF(LEN(AC277)=0,"",","""&amp;AC$1&amp;""":"&amp;AC277)
&amp;IF(LEN(AD277)=0,"",","""&amp;AD$1&amp;""":"""&amp;AD277&amp;"""")
&amp;IF(LEN(AE277)=0,"",","""&amp;AE$1&amp;""":"&amp;AE277)
&amp;IF(LEN(AF277)=0,"",","""&amp;AF$1&amp;""":"&amp;AF277)&amp;"}")</f>
        <v>{"dy":28,"sl":8}</v>
      </c>
    </row>
    <row r="278" spans="1:37">
      <c r="A278">
        <v>29</v>
      </c>
      <c r="B278">
        <v>8</v>
      </c>
      <c r="C278">
        <f t="shared" si="31"/>
        <v>2</v>
      </c>
      <c r="D278">
        <f t="shared" ca="1" si="33"/>
        <v>0.14268400873200615</v>
      </c>
      <c r="E278">
        <f t="shared" ca="1" si="33"/>
        <v>0.66051481787462007</v>
      </c>
      <c r="F278">
        <f t="shared" ca="1" si="32"/>
        <v>0.33019047385266764</v>
      </c>
      <c r="G278">
        <f t="shared" ca="1" si="30"/>
        <v>0.70886713187419703</v>
      </c>
      <c r="H278">
        <f t="shared" ca="1" si="30"/>
        <v>1.6964446947306588E-2</v>
      </c>
      <c r="I278">
        <f t="shared" ca="1" si="30"/>
        <v>0.3904179311215914</v>
      </c>
      <c r="L278" t="str">
        <f ca="1">IF(LEN(J278)&lt;&gt;0,J278,VLOOKUP(D278+$B278,$BG:$BH,MATCH($BH$1,$BG$1:$BH$1,0),1))</f>
        <v>삭제</v>
      </c>
      <c r="M278" t="str">
        <f ca="1">IF(LEN(K278)&lt;&gt;0,
  IF(LEN($J278)=0,"두 칸 모두 입력",
  IF($J278="지정 장비",K278,INDEX($BR:$BR,MATCH(K278,$BS:$BS,0)))),
IF($L278="삭제","삭제",
IF($L278="지정 장비",VLOOKUP($E278,$BL:$BM,MATCH($BM$1,$BL$1:$BM$1,0),1),
IF(OR($L278="캐릭터 상자 일반등급",$L278="캐릭터 상자 영웅등급"),"삭제",
IF(OR($L278="지정 캐릭터",$L278="지정 캐릭터 PP",$L278="지정 캐릭터 LBP1",$L278="지정 캐릭터 LBP2",$L278="지정 캐릭터 LBP3"),
  IF(AND(OR($B278=7,$B278=8),$L278=OFFSET($L278,-1,0)),OFFSET(M278,-1,0),VLOOKUP($E278,$BQ:$BR,MATCH($BR$1,$BQ$1:$BR$1,0),1)),
IF(OR($L278="안 지정 캐릭터 영웅등급",$L278="안 지정 캐릭터 PP 일반등급",$L278="안 지정 캐릭터 PP 영웅등급"),
  IF(AND(OR($B278=7,$B278=8),$L278=OFFSET($L278,-1,0)),OFFSET(M278,-1,0),INT($E278*100000)),
"그외없음"))))))</f>
        <v>삭제</v>
      </c>
      <c r="N278" t="str">
        <f ca="1">IF($L278="삭제","삭제",
IF(OR($L278="지정 장비",$L278="캐릭터 상자 일반등급",$L278="캐릭터 상자 영웅등급",$L278="지정 캐릭터",$L278="지정 캐릭터 LBP1",$L278="지정 캐릭터 LBP2",$L278="지정 캐릭터 LBP3",$L278="안 지정 캐릭터 영웅등급"),1,
IF($L278="지정 캐릭터 PP",
  IF(AND(OR($B278=7,$B278=8),$L278=OFFSET($L278,-1,0)),OFFSET(N278,-1,0),
    VLOOKUP($L278,$AM:$AY,MATCH($AU$1,$AM$1:$AY$1,0),0)+INT($E278*(VLOOKUP($L278,$AM:$AY,MATCH($AV$1,$AM$1:$AY$1,0),0)-VLOOKUP($L278,$AM:$AY,MATCH($AU$1,$AM$1:$AY$1,0),0)))),
IF(OR($L278="안 지정 캐릭터 PP 일반등급",$L278="안 지정 캐릭터 PP 영웅등급"),
  IF(AND(OR($B278=7,$B278=8),$L278=OFFSET($L278,-1,0)),OFFSET(N278,-1,0),
    VLOOKUP($L278,$AM:$AY,MATCH($AU$1,$AM$1:$AY$1,0),0)+INT($E278*(VLOOKUP($L278,$AM:$AY,MATCH($AV$1,$AM$1:$AY$1,0),0)-VLOOKUP($L278,$AM:$AY,MATCH($AU$1,$AM$1:$AY$1,0),0)))),
"그외없음"))))</f>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
IF($L278="안 지정 캐릭터 영웅등급",
  IF(AND(OR($B278=7,$B278=8),$L278=OFFSET($L278,-1,0)),OFFSET(P278,-1,0),
    VLOOKUP($L278,$AM:$AZ,MATCH($AY$1,$AM$1:$AZ$1,0),0)+INT($H278*(VLOOKUP($L278,$AM:$AZ,MATCH($AZ$1,$AM$1:$AZ$1,0),0)-VLOOKUP($L278,$AM:$AZ,MATCH($AY$1,$AM$1:$AZ$1,0),0)))),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
    ROUNDDOWN(VLOOKUP($M278,[1]EquipTable!$1:$1048576,MATCH("표준 GO pr Min",[1]EquipTable!$1:$1,0),0)+INT($I278*(VLOOKUP($M278,[1]EquipTable!$1:$1048576,MATCH("표준 GO pr Max",[1]EquipTable!$1:$1,0),0)-VLOOKUP($M278,[1]EquipTable!$1:$1048576,MATCH("표준 GO pr Min",[1]EquipTable!$1:$1,0),0))),-2)),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
IF($L278="안 지정 캐릭터 영웅등급",
  IF(AND(OR($B278=7,$B278=8),$L278=OFFSET($L278,-1,0)),OFFSET(Q278,-1,0),
    VLOOKUP($L278,$AM:$AZ,MATCH($AW$1,$AM$1:$AZ$1,0),0)+INT($I278*(VLOOKUP($L278,$AM:$AZ,MATCH($AX$1,$AM$1:$AZ$1,0),0)-VLOOKUP($L278,$AM:$AZ,MATCH($AW$1,$AM$1:$AZ$1,0),0)))),
IF($L278="지정 캐릭터 PP",
  IF(AND(OR($B278=7,$B278=8),$L278=OFFSET($L278,-1,0)),OFFSET(Q278,-1,0),
    INT($N278*(VLOOKUP($L278,$AM:$AZ,MATCH($AX$1,$AM$1:$AZ$1,0),0)+$I278*(VLOOKUP($L278,$AM:$AZ,MATCH($AY$1,$AM$1:$AZ$1,0),0)-VLOOKUP($L278,$AM:$AZ,MATCH($AX$1,$AM$1:$AZ$1,0),0))))),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34"/>
        <v>0</v>
      </c>
      <c r="Z278" t="str">
        <f ca="1">IF(ISBLANK(AA278),"",
VLOOKUP(AA278,OFFSET(INDIRECT("$A:$B"),0,MATCH(AA$1&amp;"_Verify",INDIRECT("$1:$1"),0)-1),2,0)
)</f>
        <v/>
      </c>
      <c r="AG278" t="str">
        <f>IF(ISBLANK($AA278),"",
IF(AND($B278&gt;=VLOOKUP($AA278,$AM:$AP,3,0),$B278&lt;=VLOOKUP($AA278,$AM:$AP,4,0)),"","슬롯타입이상"))</f>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dy":28,"sl":8},{"dy":29,"sl":8}</v>
      </c>
      <c r="AK278" t="str">
        <f ca="1">IF(AI278&lt;&gt;1,"",
"{"""&amp;A$1&amp;""":"&amp;A278
&amp;","""&amp;B$1&amp;""":"&amp;B278
&amp;IF(LEN(Z278)=0,"",","""&amp;Z$1&amp;""":"""&amp;Z278&amp;"""")
&amp;IF(LEN(AB278)=0,"",","""&amp;AB$1&amp;""":"""&amp;AB278&amp;"""")
&amp;IF(LEN(AC278)=0,"",","""&amp;AC$1&amp;""":"&amp;AC278)
&amp;IF(LEN(AD278)=0,"",","""&amp;AD$1&amp;""":"""&amp;AD278&amp;"""")
&amp;IF(LEN(AE278)=0,"",","""&amp;AE$1&amp;""":"&amp;AE278)
&amp;IF(LEN(AF278)=0,"",","""&amp;AF$1&amp;""":"&amp;AF278)&amp;"}")</f>
        <v>{"dy":29,"sl":8}</v>
      </c>
    </row>
    <row r="279" spans="1:37">
      <c r="A279">
        <v>30</v>
      </c>
      <c r="B279">
        <v>8</v>
      </c>
      <c r="C279">
        <f t="shared" si="31"/>
        <v>2</v>
      </c>
      <c r="D279">
        <f t="shared" ca="1" si="33"/>
        <v>0.39400951360210401</v>
      </c>
      <c r="E279">
        <f t="shared" ca="1" si="33"/>
        <v>0.32018484855763207</v>
      </c>
      <c r="F279">
        <f t="shared" ca="1" si="32"/>
        <v>0.53868558785983045</v>
      </c>
      <c r="G279">
        <f t="shared" ca="1" si="30"/>
        <v>0.85035132903034738</v>
      </c>
      <c r="H279">
        <f t="shared" ca="1" si="30"/>
        <v>0.84851823644657387</v>
      </c>
      <c r="I279">
        <f t="shared" ca="1" si="30"/>
        <v>3.7453029286483641E-2</v>
      </c>
      <c r="L279" t="str">
        <f ca="1">IF(LEN(J279)&lt;&gt;0,J279,VLOOKUP(D279+$B279,$BG:$BH,MATCH($BH$1,$BG$1:$BH$1,0),1))</f>
        <v>삭제</v>
      </c>
      <c r="M279" t="str">
        <f ca="1">IF(LEN(K279)&lt;&gt;0,
  IF(LEN($J279)=0,"두 칸 모두 입력",
  IF($J279="지정 장비",K279,INDEX($BR:$BR,MATCH(K279,$BS:$BS,0)))),
IF($L279="삭제","삭제",
IF($L279="지정 장비",VLOOKUP($E279,$BL:$BM,MATCH($BM$1,$BL$1:$BM$1,0),1),
IF(OR($L279="캐릭터 상자 일반등급",$L279="캐릭터 상자 영웅등급"),"삭제",
IF(OR($L279="지정 캐릭터",$L279="지정 캐릭터 PP",$L279="지정 캐릭터 LBP1",$L279="지정 캐릭터 LBP2",$L279="지정 캐릭터 LBP3"),
  IF(AND(OR($B279=7,$B279=8),$L279=OFFSET($L279,-1,0)),OFFSET(M279,-1,0),VLOOKUP($E279,$BQ:$BR,MATCH($BR$1,$BQ$1:$BR$1,0),1)),
IF(OR($L279="안 지정 캐릭터 영웅등급",$L279="안 지정 캐릭터 PP 일반등급",$L279="안 지정 캐릭터 PP 영웅등급"),
  IF(AND(OR($B279=7,$B279=8),$L279=OFFSET($L279,-1,0)),OFFSET(M279,-1,0),INT($E279*100000)),
"그외없음"))))))</f>
        <v>삭제</v>
      </c>
      <c r="N279" t="str">
        <f ca="1">IF($L279="삭제","삭제",
IF(OR($L279="지정 장비",$L279="캐릭터 상자 일반등급",$L279="캐릭터 상자 영웅등급",$L279="지정 캐릭터",$L279="지정 캐릭터 LBP1",$L279="지정 캐릭터 LBP2",$L279="지정 캐릭터 LBP3",$L279="안 지정 캐릭터 영웅등급"),1,
IF($L279="지정 캐릭터 PP",
  IF(AND(OR($B279=7,$B279=8),$L279=OFFSET($L279,-1,0)),OFFSET(N279,-1,0),
    VLOOKUP($L279,$AM:$AY,MATCH($AU$1,$AM$1:$AY$1,0),0)+INT($E279*(VLOOKUP($L279,$AM:$AY,MATCH($AV$1,$AM$1:$AY$1,0),0)-VLOOKUP($L279,$AM:$AY,MATCH($AU$1,$AM$1:$AY$1,0),0)))),
IF(OR($L279="안 지정 캐릭터 PP 일반등급",$L279="안 지정 캐릭터 PP 영웅등급"),
  IF(AND(OR($B279=7,$B279=8),$L279=OFFSET($L279,-1,0)),OFFSET(N279,-1,0),
    VLOOKUP($L279,$AM:$AY,MATCH($AU$1,$AM$1:$AY$1,0),0)+INT($E279*(VLOOKUP($L279,$AM:$AY,MATCH($AV$1,$AM$1:$AY$1,0),0)-VLOOKUP($L279,$AM:$AY,MATCH($AU$1,$AM$1:$AY$1,0),0)))),
"그외없음"))))</f>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
IF($L279="안 지정 캐릭터 영웅등급",
  IF(AND(OR($B279=7,$B279=8),$L279=OFFSET($L279,-1,0)),OFFSET(P279,-1,0),
    VLOOKUP($L279,$AM:$AZ,MATCH($AY$1,$AM$1:$AZ$1,0),0)+INT($H279*(VLOOKUP($L279,$AM:$AZ,MATCH($AZ$1,$AM$1:$AZ$1,0),0)-VLOOKUP($L279,$AM:$AZ,MATCH($AY$1,$AM$1:$AZ$1,0),0)))),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
    ROUNDDOWN(VLOOKUP($M279,[1]EquipTable!$1:$1048576,MATCH("표준 GO pr Min",[1]EquipTable!$1:$1,0),0)+INT($I279*(VLOOKUP($M279,[1]EquipTable!$1:$1048576,MATCH("표준 GO pr Max",[1]EquipTable!$1:$1,0),0)-VLOOKUP($M279,[1]EquipTable!$1:$1048576,MATCH("표준 GO pr Min",[1]EquipTable!$1:$1,0),0))),-2)),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
IF($L279="안 지정 캐릭터 영웅등급",
  IF(AND(OR($B279=7,$B279=8),$L279=OFFSET($L279,-1,0)),OFFSET(Q279,-1,0),
    VLOOKUP($L279,$AM:$AZ,MATCH($AW$1,$AM$1:$AZ$1,0),0)+INT($I279*(VLOOKUP($L279,$AM:$AZ,MATCH($AX$1,$AM$1:$AZ$1,0),0)-VLOOKUP($L279,$AM:$AZ,MATCH($AW$1,$AM$1:$AZ$1,0),0)))),
IF($L279="지정 캐릭터 PP",
  IF(AND(OR($B279=7,$B279=8),$L279=OFFSET($L279,-1,0)),OFFSET(Q279,-1,0),
    INT($N279*(VLOOKUP($L279,$AM:$AZ,MATCH($AX$1,$AM$1:$AZ$1,0),0)+$I279*(VLOOKUP($L279,$AM:$AZ,MATCH($AY$1,$AM$1:$AZ$1,0),0)-VLOOKUP($L279,$AM:$AZ,MATCH($AX$1,$AM$1:$AZ$1,0),0))))),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34"/>
        <v>0</v>
      </c>
      <c r="Z279" t="str">
        <f ca="1">IF(ISBLANK(AA279),"",
VLOOKUP(AA279,OFFSET(INDIRECT("$A:$B"),0,MATCH(AA$1&amp;"_Verify",INDIRECT("$1:$1"),0)-1),2,0)
)</f>
        <v/>
      </c>
      <c r="AG279" t="str">
        <f>IF(ISBLANK($AA279),"",
IF(AND($B279&gt;=VLOOKUP($AA279,$AM:$AP,3,0),$B279&lt;=VLOOKUP($AA279,$AM:$AP,4,0)),"","슬롯타입이상"))</f>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dy":28,"sl":8},{"dy":29,"sl":8},{"dy":30,"sl":8}</v>
      </c>
      <c r="AK279" t="str">
        <f ca="1">IF(AI279&lt;&gt;1,"",
"{"""&amp;A$1&amp;""":"&amp;A279
&amp;","""&amp;B$1&amp;""":"&amp;B279
&amp;IF(LEN(Z279)=0,"",","""&amp;Z$1&amp;""":"""&amp;Z279&amp;"""")
&amp;IF(LEN(AB279)=0,"",","""&amp;AB$1&amp;""":"""&amp;AB279&amp;"""")
&amp;IF(LEN(AC279)=0,"",","""&amp;AC$1&amp;""":"&amp;AC279)
&amp;IF(LEN(AD279)=0,"",","""&amp;AD$1&amp;""":"""&amp;AD279&amp;"""")
&amp;IF(LEN(AE279)=0,"",","""&amp;AE$1&amp;""":"&amp;AE279)
&amp;IF(LEN(AF279)=0,"",","""&amp;AF$1&amp;""":"&amp;AF279)&amp;"}")</f>
        <v>{"dy":30,"sl":8}</v>
      </c>
    </row>
    <row r="280" spans="1:37">
      <c r="A280">
        <v>31</v>
      </c>
      <c r="B280">
        <v>8</v>
      </c>
      <c r="C280">
        <f t="shared" si="31"/>
        <v>2</v>
      </c>
      <c r="D280">
        <f t="shared" ca="1" si="33"/>
        <v>0.10044274516006402</v>
      </c>
      <c r="E280">
        <f t="shared" ca="1" si="33"/>
        <v>0.27254164940419301</v>
      </c>
      <c r="F280">
        <f t="shared" ca="1" si="32"/>
        <v>0.39328989631054045</v>
      </c>
      <c r="G280">
        <f t="shared" ca="1" si="30"/>
        <v>0.23789292094426318</v>
      </c>
      <c r="H280">
        <f t="shared" ca="1" si="30"/>
        <v>0.12104836555880416</v>
      </c>
      <c r="I280">
        <f t="shared" ca="1" si="30"/>
        <v>0.19212626745621375</v>
      </c>
      <c r="L280" t="str">
        <f ca="1">IF(LEN(J280)&lt;&gt;0,J280,VLOOKUP(D280+$B280,$BG:$BH,MATCH($BH$1,$BG$1:$BH$1,0),1))</f>
        <v>삭제</v>
      </c>
      <c r="M280" t="str">
        <f ca="1">IF(LEN(K280)&lt;&gt;0,
  IF(LEN($J280)=0,"두 칸 모두 입력",
  IF($J280="지정 장비",K280,INDEX($BR:$BR,MATCH(K280,$BS:$BS,0)))),
IF($L280="삭제","삭제",
IF($L280="지정 장비",VLOOKUP($E280,$BL:$BM,MATCH($BM$1,$BL$1:$BM$1,0),1),
IF(OR($L280="캐릭터 상자 일반등급",$L280="캐릭터 상자 영웅등급"),"삭제",
IF(OR($L280="지정 캐릭터",$L280="지정 캐릭터 PP",$L280="지정 캐릭터 LBP1",$L280="지정 캐릭터 LBP2",$L280="지정 캐릭터 LBP3"),
  IF(AND(OR($B280=7,$B280=8),$L280=OFFSET($L280,-1,0)),OFFSET(M280,-1,0),VLOOKUP($E280,$BQ:$BR,MATCH($BR$1,$BQ$1:$BR$1,0),1)),
IF(OR($L280="안 지정 캐릭터 영웅등급",$L280="안 지정 캐릭터 PP 일반등급",$L280="안 지정 캐릭터 PP 영웅등급"),
  IF(AND(OR($B280=7,$B280=8),$L280=OFFSET($L280,-1,0)),OFFSET(M280,-1,0),INT($E280*100000)),
"그외없음"))))))</f>
        <v>삭제</v>
      </c>
      <c r="N280" t="str">
        <f ca="1">IF($L280="삭제","삭제",
IF(OR($L280="지정 장비",$L280="캐릭터 상자 일반등급",$L280="캐릭터 상자 영웅등급",$L280="지정 캐릭터",$L280="지정 캐릭터 LBP1",$L280="지정 캐릭터 LBP2",$L280="지정 캐릭터 LBP3",$L280="안 지정 캐릭터 영웅등급"),1,
IF($L280="지정 캐릭터 PP",
  IF(AND(OR($B280=7,$B280=8),$L280=OFFSET($L280,-1,0)),OFFSET(N280,-1,0),
    VLOOKUP($L280,$AM:$AY,MATCH($AU$1,$AM$1:$AY$1,0),0)+INT($E280*(VLOOKUP($L280,$AM:$AY,MATCH($AV$1,$AM$1:$AY$1,0),0)-VLOOKUP($L280,$AM:$AY,MATCH($AU$1,$AM$1:$AY$1,0),0)))),
IF(OR($L280="안 지정 캐릭터 PP 일반등급",$L280="안 지정 캐릭터 PP 영웅등급"),
  IF(AND(OR($B280=7,$B280=8),$L280=OFFSET($L280,-1,0)),OFFSET(N280,-1,0),
    VLOOKUP($L280,$AM:$AY,MATCH($AU$1,$AM$1:$AY$1,0),0)+INT($E280*(VLOOKUP($L280,$AM:$AY,MATCH($AV$1,$AM$1:$AY$1,0),0)-VLOOKUP($L280,$AM:$AY,MATCH($AU$1,$AM$1:$AY$1,0),0)))),
"그외없음"))))</f>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
IF($L280="안 지정 캐릭터 영웅등급",
  IF(AND(OR($B280=7,$B280=8),$L280=OFFSET($L280,-1,0)),OFFSET(P280,-1,0),
    VLOOKUP($L280,$AM:$AZ,MATCH($AY$1,$AM$1:$AZ$1,0),0)+INT($H280*(VLOOKUP($L280,$AM:$AZ,MATCH($AZ$1,$AM$1:$AZ$1,0),0)-VLOOKUP($L280,$AM:$AZ,MATCH($AY$1,$AM$1:$AZ$1,0),0)))),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
    ROUNDDOWN(VLOOKUP($M280,[1]EquipTable!$1:$1048576,MATCH("표준 GO pr Min",[1]EquipTable!$1:$1,0),0)+INT($I280*(VLOOKUP($M280,[1]EquipTable!$1:$1048576,MATCH("표준 GO pr Max",[1]EquipTable!$1:$1,0),0)-VLOOKUP($M280,[1]EquipTable!$1:$1048576,MATCH("표준 GO pr Min",[1]EquipTable!$1:$1,0),0))),-2)),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
IF($L280="안 지정 캐릭터 영웅등급",
  IF(AND(OR($B280=7,$B280=8),$L280=OFFSET($L280,-1,0)),OFFSET(Q280,-1,0),
    VLOOKUP($L280,$AM:$AZ,MATCH($AW$1,$AM$1:$AZ$1,0),0)+INT($I280*(VLOOKUP($L280,$AM:$AZ,MATCH($AX$1,$AM$1:$AZ$1,0),0)-VLOOKUP($L280,$AM:$AZ,MATCH($AW$1,$AM$1:$AZ$1,0),0)))),
IF($L280="지정 캐릭터 PP",
  IF(AND(OR($B280=7,$B280=8),$L280=OFFSET($L280,-1,0)),OFFSET(Q280,-1,0),
    INT($N280*(VLOOKUP($L280,$AM:$AZ,MATCH($AX$1,$AM$1:$AZ$1,0),0)+$I280*(VLOOKUP($L280,$AM:$AZ,MATCH($AY$1,$AM$1:$AZ$1,0),0)-VLOOKUP($L280,$AM:$AZ,MATCH($AX$1,$AM$1:$AZ$1,0),0))))),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34"/>
        <v>0</v>
      </c>
      <c r="Z280" t="str">
        <f ca="1">IF(ISBLANK(AA280),"",
VLOOKUP(AA280,OFFSET(INDIRECT("$A:$B"),0,MATCH(AA$1&amp;"_Verify",INDIRECT("$1:$1"),0)-1),2,0)
)</f>
        <v/>
      </c>
      <c r="AG280" t="str">
        <f>IF(ISBLANK($AA280),"",
IF(AND($B280&gt;=VLOOKUP($AA280,$AM:$AP,3,0),$B280&lt;=VLOOKUP($AA280,$AM:$AP,4,0)),"","슬롯타입이상"))</f>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3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uch","vl":"54979","cn":1,"pt":"DI","pp":631,"pr":231},{"dy":8,"sl":8,"tp":"uch","vl":"54979","cn":1,"pt":"DI","pp":631,"pr":231},{"dy":9,"sl":8},{"dy":10,"sl":8},{"dy":11,"sl":8},{"dy":12,"sl":8},{"dy":13,"sl":8},{"dy":14,"sl":8},{"dy":15,"sl":8},{"dy":16,"sl":8},{"dy":17,"sl":8},{"dy":18,"sl":8},{"dy":19,"sl":8},{"dy":20,"sl":8},{"dy":21,"sl":8},{"dy":22,"sl":8},{"dy":23,"sl":8},{"dy":24,"sl":8},{"dy":25,"sl":8},{"dy":26,"sl":8},{"dy":27,"sl":8},{"dy":28,"sl":8},{"dy":29,"sl":8},{"dy":30,"sl":8},{"dy":31,"sl":8}</v>
      </c>
      <c r="AK280" t="str">
        <f ca="1">IF(AI280&lt;&gt;1,"",
"{"""&amp;A$1&amp;""":"&amp;A280
&amp;","""&amp;B$1&amp;""":"&amp;B280
&amp;IF(LEN(Z280)=0,"",","""&amp;Z$1&amp;""":"""&amp;Z280&amp;"""")
&amp;IF(LEN(AB280)=0,"",","""&amp;AB$1&amp;""":"""&amp;AB280&amp;"""")
&amp;IF(LEN(AC280)=0,"",","""&amp;AC$1&amp;""":"&amp;AC280)
&amp;IF(LEN(AD280)=0,"",","""&amp;AD$1&amp;""":"""&amp;AD280&amp;"""")
&amp;IF(LEN(AE280)=0,"",","""&amp;AE$1&amp;""":"&amp;AE280)
&amp;IF(LEN(AF280)=0,"",","""&amp;AF$1&amp;""":"&amp;AF280)&amp;"}")</f>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heetView workbookViewId="1"/>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50</v>
      </c>
      <c r="C2" t="s">
        <v>26</v>
      </c>
      <c r="D2" t="s">
        <v>34</v>
      </c>
    </row>
    <row r="3" spans="1:4">
      <c r="A3" t="s">
        <v>23</v>
      </c>
      <c r="B3">
        <v>30</v>
      </c>
      <c r="C3" t="s">
        <v>27</v>
      </c>
    </row>
    <row r="4" spans="1:4">
      <c r="A4" t="s">
        <v>24</v>
      </c>
      <c r="B4">
        <v>200</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2</v>
      </c>
      <c r="D2" s="1">
        <v>2500</v>
      </c>
      <c r="E2">
        <v>30</v>
      </c>
    </row>
    <row r="3" spans="1:6">
      <c r="A3" t="s">
        <v>16</v>
      </c>
      <c r="C3" s="1">
        <v>5</v>
      </c>
      <c r="D3" s="1">
        <v>5900</v>
      </c>
      <c r="E3">
        <v>80</v>
      </c>
    </row>
    <row r="4" spans="1:6">
      <c r="A4" t="s">
        <v>17</v>
      </c>
      <c r="C4" s="1">
        <v>11</v>
      </c>
      <c r="D4" s="1">
        <v>12000</v>
      </c>
      <c r="E4">
        <v>170</v>
      </c>
      <c r="F4" t="s">
        <v>21</v>
      </c>
    </row>
    <row r="5" spans="1:6">
      <c r="A5" t="s">
        <v>18</v>
      </c>
      <c r="C5" s="1">
        <v>24</v>
      </c>
      <c r="D5" s="1">
        <v>25000</v>
      </c>
      <c r="E5">
        <v>360</v>
      </c>
    </row>
    <row r="6" spans="1:6">
      <c r="A6" t="s">
        <v>19</v>
      </c>
      <c r="C6" s="1">
        <v>60</v>
      </c>
      <c r="D6" s="1">
        <v>65000</v>
      </c>
      <c r="E6">
        <v>950</v>
      </c>
    </row>
    <row r="7" spans="1:6">
      <c r="A7" t="s">
        <v>20</v>
      </c>
      <c r="C7" s="1">
        <v>110</v>
      </c>
      <c r="D7" s="1">
        <v>119000</v>
      </c>
      <c r="E7">
        <v>2000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20</v>
      </c>
      <c r="D2">
        <v>1500</v>
      </c>
    </row>
    <row r="3" spans="1:6">
      <c r="A3" t="s">
        <v>7</v>
      </c>
      <c r="B3" t="s">
        <v>32</v>
      </c>
      <c r="C3">
        <v>140</v>
      </c>
      <c r="D3">
        <v>12000</v>
      </c>
      <c r="E3" t="s">
        <v>10</v>
      </c>
      <c r="F3">
        <v>6</v>
      </c>
    </row>
    <row r="4" spans="1:6">
      <c r="A4" t="s">
        <v>8</v>
      </c>
      <c r="B4" t="s">
        <v>33</v>
      </c>
      <c r="C4">
        <v>280</v>
      </c>
      <c r="D4">
        <v>26000</v>
      </c>
      <c r="E4" t="s">
        <v>10</v>
      </c>
      <c r="F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2020-06-06T14:00:36Z</dcterms:modified>
</cp:coreProperties>
</file>