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2A6438E-E792-4701-93DD-D92C77332877}" xr6:coauthVersionLast="45" xr6:coauthVersionMax="45" xr10:uidLastSave="{00000000-0000-0000-0000-000000000000}"/>
  <bookViews>
    <workbookView xWindow="-28920" yWindow="-120" windowWidth="29040" windowHeight="15840" tabRatio="653" xr2:uid="{1BFDBDDD-03BC-42BF-BA52-8E4216F92F7B}"/>
    <workbookView xWindow="-120" yWindow="-120" windowWidth="29040" windowHeight="15840" tabRatio="651" activeTab="6"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s>
  <externalReferences>
    <externalReference r:id="rId8"/>
    <externalReference r:id="rId9"/>
  </externalReferences>
  <definedNames>
    <definedName name="_xlnm._FilterDatabase" localSheetId="3" hidden="1">daShp서버!$AI$1:$AI$280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6" l="1"/>
  <c r="C7" i="6"/>
  <c r="B2" i="6"/>
  <c r="B3" i="6"/>
  <c r="B4" i="6"/>
  <c r="B5" i="6"/>
  <c r="B6" i="6"/>
  <c r="B7" i="6"/>
  <c r="B8" i="6"/>
  <c r="B9" i="6"/>
  <c r="B10" i="6"/>
  <c r="BS45" i="9" l="1"/>
  <c r="BS44" i="9"/>
  <c r="BO44" i="9" l="1"/>
  <c r="BO45" i="9"/>
  <c r="AW6" i="9" l="1"/>
  <c r="BR43" i="9" l="1"/>
  <c r="BS43" i="9" s="1"/>
  <c r="BO43" i="9" l="1"/>
  <c r="AH269" i="9" l="1"/>
  <c r="AH268" i="9"/>
  <c r="AH267" i="9"/>
  <c r="AH266" i="9"/>
  <c r="AH265" i="9"/>
  <c r="AH264" i="9"/>
  <c r="AH263" i="9"/>
  <c r="AH262" i="9"/>
  <c r="AH261" i="9"/>
  <c r="AH260" i="9"/>
  <c r="AH259" i="9"/>
  <c r="AH258" i="9"/>
  <c r="AH257" i="9"/>
  <c r="AH256" i="9"/>
  <c r="AH255" i="9"/>
  <c r="AH254" i="9"/>
  <c r="AH253" i="9"/>
  <c r="AH252" i="9"/>
  <c r="AH251" i="9"/>
  <c r="AH250" i="9"/>
  <c r="AH249" i="9"/>
  <c r="AH248" i="9"/>
  <c r="AH247" i="9"/>
  <c r="AH246" i="9"/>
  <c r="AH245" i="9"/>
  <c r="AH244" i="9"/>
  <c r="AH243" i="9"/>
  <c r="AH242" i="9"/>
  <c r="AH241" i="9"/>
  <c r="AH240" i="9"/>
  <c r="AH239" i="9"/>
  <c r="AH238" i="9"/>
  <c r="AH237" i="9"/>
  <c r="AH236" i="9"/>
  <c r="AH235" i="9"/>
  <c r="AH234" i="9"/>
  <c r="AH233" i="9"/>
  <c r="AH232" i="9"/>
  <c r="AH231" i="9"/>
  <c r="AH230" i="9"/>
  <c r="AH229" i="9"/>
  <c r="AH228" i="9"/>
  <c r="AH227" i="9"/>
  <c r="AH226" i="9"/>
  <c r="AH225" i="9"/>
  <c r="AH224" i="9"/>
  <c r="AH223" i="9"/>
  <c r="AH222" i="9"/>
  <c r="AH221" i="9"/>
  <c r="AH220" i="9"/>
  <c r="AH219" i="9"/>
  <c r="AH218" i="9"/>
  <c r="AH217" i="9"/>
  <c r="AH216" i="9"/>
  <c r="AH215" i="9"/>
  <c r="AH214" i="9"/>
  <c r="AH211" i="9"/>
  <c r="AH210" i="9"/>
  <c r="AH209" i="9"/>
  <c r="AH208" i="9"/>
  <c r="AH207" i="9"/>
  <c r="AH204" i="9"/>
  <c r="AH203" i="9"/>
  <c r="AH202" i="9"/>
  <c r="AH201" i="9"/>
  <c r="AH200" i="9"/>
  <c r="AH197" i="9"/>
  <c r="AH196" i="9"/>
  <c r="AH195" i="9"/>
  <c r="AH194" i="9"/>
  <c r="AH193" i="9"/>
  <c r="AH190" i="9"/>
  <c r="AH189" i="9"/>
  <c r="AH188" i="9"/>
  <c r="AH187" i="9"/>
  <c r="AH186" i="9"/>
  <c r="AH183" i="9"/>
  <c r="AH182" i="9"/>
  <c r="AH181" i="9"/>
  <c r="AH180" i="9"/>
  <c r="AH179" i="9"/>
  <c r="AH176" i="9"/>
  <c r="AH175" i="9"/>
  <c r="AH174" i="9"/>
  <c r="AH173" i="9"/>
  <c r="AH172" i="9"/>
  <c r="AH169" i="9"/>
  <c r="AH168" i="9"/>
  <c r="AH167" i="9"/>
  <c r="AH166" i="9"/>
  <c r="AH165" i="9"/>
  <c r="AH162" i="9"/>
  <c r="AH161" i="9"/>
  <c r="AH160" i="9"/>
  <c r="AH159" i="9"/>
  <c r="AH158" i="9"/>
  <c r="AH155" i="9"/>
  <c r="AH154" i="9"/>
  <c r="AH153" i="9"/>
  <c r="AH152" i="9"/>
  <c r="AH151" i="9"/>
  <c r="AH148" i="9"/>
  <c r="AH147" i="9"/>
  <c r="AH146" i="9"/>
  <c r="AH145" i="9"/>
  <c r="AH144" i="9"/>
  <c r="AH141" i="9"/>
  <c r="AH140" i="9"/>
  <c r="AH139" i="9"/>
  <c r="AH138" i="9"/>
  <c r="AH137" i="9"/>
  <c r="AH134" i="9"/>
  <c r="AH133" i="9"/>
  <c r="AH132" i="9"/>
  <c r="AH131" i="9"/>
  <c r="AH130" i="9"/>
  <c r="AH127" i="9"/>
  <c r="AH126" i="9"/>
  <c r="AH125" i="9"/>
  <c r="AH124" i="9"/>
  <c r="AH123" i="9"/>
  <c r="AH120" i="9"/>
  <c r="AH119" i="9"/>
  <c r="AH118" i="9"/>
  <c r="AH117" i="9"/>
  <c r="AH116" i="9"/>
  <c r="AH113" i="9"/>
  <c r="AH112" i="9"/>
  <c r="AH111" i="9"/>
  <c r="AH110" i="9"/>
  <c r="AH109" i="9"/>
  <c r="AH106" i="9"/>
  <c r="AH105" i="9"/>
  <c r="AH104" i="9"/>
  <c r="AH103" i="9"/>
  <c r="AH102" i="9"/>
  <c r="AH99" i="9"/>
  <c r="AH98" i="9"/>
  <c r="AH97" i="9"/>
  <c r="AH96" i="9"/>
  <c r="AH95" i="9"/>
  <c r="AH92" i="9"/>
  <c r="AH91" i="9"/>
  <c r="AH90" i="9"/>
  <c r="AH89" i="9"/>
  <c r="AH88" i="9"/>
  <c r="AH85" i="9"/>
  <c r="AH84" i="9"/>
  <c r="AH83" i="9"/>
  <c r="AH82" i="9"/>
  <c r="AH81" i="9"/>
  <c r="AH78" i="9"/>
  <c r="AH77" i="9"/>
  <c r="AH76" i="9"/>
  <c r="AH75" i="9"/>
  <c r="AH74" i="9"/>
  <c r="AH71" i="9"/>
  <c r="AH70" i="9"/>
  <c r="AH69" i="9"/>
  <c r="AH68" i="9"/>
  <c r="AH67" i="9"/>
  <c r="AH64" i="9"/>
  <c r="AH63" i="9"/>
  <c r="AH62" i="9"/>
  <c r="AH61" i="9"/>
  <c r="AH60" i="9"/>
  <c r="AH57" i="9"/>
  <c r="AH56" i="9"/>
  <c r="AH55" i="9"/>
  <c r="AH54" i="9"/>
  <c r="AH53" i="9"/>
  <c r="AH50" i="9"/>
  <c r="AH49" i="9"/>
  <c r="AH48" i="9"/>
  <c r="AH47" i="9"/>
  <c r="AH46" i="9"/>
  <c r="AH43" i="9"/>
  <c r="AH41" i="9"/>
  <c r="AH40" i="9"/>
  <c r="AH39" i="9"/>
  <c r="AH36" i="9"/>
  <c r="AH35" i="9"/>
  <c r="AH34" i="9"/>
  <c r="AH33" i="9"/>
  <c r="AH32" i="9"/>
  <c r="AH29" i="9"/>
  <c r="AH28" i="9"/>
  <c r="AH27" i="9"/>
  <c r="AH26" i="9"/>
  <c r="AH25" i="9"/>
  <c r="AH22" i="9"/>
  <c r="AH21" i="9"/>
  <c r="AH20" i="9"/>
  <c r="AH19" i="9"/>
  <c r="AH18" i="9"/>
  <c r="AH15" i="9"/>
  <c r="AH14" i="9"/>
  <c r="AH13" i="9"/>
  <c r="AH12" i="9"/>
  <c r="AH11" i="9"/>
  <c r="AH8" i="9"/>
  <c r="AH7" i="9"/>
  <c r="AH6" i="9"/>
  <c r="AH5" i="9"/>
  <c r="AH4" i="9"/>
  <c r="I280" i="9"/>
  <c r="I279" i="9"/>
  <c r="I278" i="9"/>
  <c r="I277" i="9"/>
  <c r="I276" i="9"/>
  <c r="I275" i="9"/>
  <c r="I274" i="9"/>
  <c r="I273" i="9"/>
  <c r="I272" i="9"/>
  <c r="I271" i="9"/>
  <c r="I270" i="9"/>
  <c r="I269" i="9"/>
  <c r="I268" i="9"/>
  <c r="I267" i="9"/>
  <c r="I266" i="9"/>
  <c r="I265" i="9"/>
  <c r="I264" i="9"/>
  <c r="I263" i="9"/>
  <c r="I262" i="9"/>
  <c r="I261" i="9"/>
  <c r="I260" i="9"/>
  <c r="I259" i="9"/>
  <c r="I258" i="9"/>
  <c r="I257" i="9"/>
  <c r="I256" i="9"/>
  <c r="I255" i="9"/>
  <c r="I254" i="9"/>
  <c r="I253" i="9"/>
  <c r="I252" i="9"/>
  <c r="I251" i="9"/>
  <c r="I250" i="9"/>
  <c r="I249" i="9"/>
  <c r="I248" i="9"/>
  <c r="I247" i="9"/>
  <c r="I246" i="9"/>
  <c r="I245" i="9"/>
  <c r="I244" i="9"/>
  <c r="I243" i="9"/>
  <c r="I242" i="9"/>
  <c r="I241" i="9"/>
  <c r="I240" i="9"/>
  <c r="I239" i="9"/>
  <c r="I238" i="9"/>
  <c r="I237" i="9"/>
  <c r="I236" i="9"/>
  <c r="I235" i="9"/>
  <c r="I234" i="9"/>
  <c r="I233" i="9"/>
  <c r="I232" i="9"/>
  <c r="I231" i="9"/>
  <c r="I230" i="9"/>
  <c r="I229" i="9"/>
  <c r="I228" i="9"/>
  <c r="I227" i="9"/>
  <c r="I226" i="9"/>
  <c r="I225" i="9"/>
  <c r="I224" i="9"/>
  <c r="I223" i="9"/>
  <c r="I222" i="9"/>
  <c r="I221" i="9"/>
  <c r="I220" i="9"/>
  <c r="I219" i="9"/>
  <c r="I218" i="9"/>
  <c r="I217" i="9"/>
  <c r="I216" i="9"/>
  <c r="I215" i="9"/>
  <c r="I214" i="9"/>
  <c r="I213" i="9"/>
  <c r="I212" i="9"/>
  <c r="I211" i="9"/>
  <c r="I210" i="9"/>
  <c r="I209" i="9"/>
  <c r="I208" i="9"/>
  <c r="I207" i="9"/>
  <c r="I206" i="9"/>
  <c r="I205" i="9"/>
  <c r="I204" i="9"/>
  <c r="I203" i="9"/>
  <c r="I202" i="9"/>
  <c r="I201" i="9"/>
  <c r="I200" i="9"/>
  <c r="I199" i="9"/>
  <c r="I198" i="9"/>
  <c r="I197" i="9"/>
  <c r="I196" i="9"/>
  <c r="I195" i="9"/>
  <c r="I194" i="9"/>
  <c r="I193" i="9"/>
  <c r="I192" i="9"/>
  <c r="I191" i="9"/>
  <c r="I190" i="9"/>
  <c r="I189" i="9"/>
  <c r="I188" i="9"/>
  <c r="I187" i="9"/>
  <c r="I186" i="9"/>
  <c r="I185" i="9"/>
  <c r="I184" i="9"/>
  <c r="I183" i="9"/>
  <c r="I182" i="9"/>
  <c r="I181" i="9"/>
  <c r="I180" i="9"/>
  <c r="I179" i="9"/>
  <c r="I178" i="9"/>
  <c r="I177" i="9"/>
  <c r="I176" i="9"/>
  <c r="I175" i="9"/>
  <c r="I174" i="9"/>
  <c r="I173" i="9"/>
  <c r="I172" i="9"/>
  <c r="I171" i="9"/>
  <c r="I170" i="9"/>
  <c r="I169" i="9"/>
  <c r="I168" i="9"/>
  <c r="I167" i="9"/>
  <c r="I166" i="9"/>
  <c r="I165" i="9"/>
  <c r="I164" i="9"/>
  <c r="I163" i="9"/>
  <c r="I162" i="9"/>
  <c r="I161" i="9"/>
  <c r="I160" i="9"/>
  <c r="I159" i="9"/>
  <c r="I158" i="9"/>
  <c r="I157" i="9"/>
  <c r="I156" i="9"/>
  <c r="I155" i="9"/>
  <c r="I154" i="9"/>
  <c r="I153" i="9"/>
  <c r="I152" i="9"/>
  <c r="I151" i="9"/>
  <c r="I150" i="9"/>
  <c r="I149" i="9"/>
  <c r="I148" i="9"/>
  <c r="I147" i="9"/>
  <c r="I146" i="9"/>
  <c r="I145" i="9"/>
  <c r="I144" i="9"/>
  <c r="I143" i="9"/>
  <c r="I142" i="9"/>
  <c r="I141" i="9"/>
  <c r="I140" i="9"/>
  <c r="I139" i="9"/>
  <c r="I138" i="9"/>
  <c r="I137" i="9"/>
  <c r="I136" i="9"/>
  <c r="I135" i="9"/>
  <c r="I134" i="9"/>
  <c r="I133" i="9"/>
  <c r="I132" i="9"/>
  <c r="I131" i="9"/>
  <c r="I130" i="9"/>
  <c r="I129" i="9"/>
  <c r="I128" i="9"/>
  <c r="I127" i="9"/>
  <c r="I126" i="9"/>
  <c r="I125" i="9"/>
  <c r="I124" i="9"/>
  <c r="I123" i="9"/>
  <c r="I122" i="9"/>
  <c r="I121" i="9"/>
  <c r="I120" i="9"/>
  <c r="I119" i="9"/>
  <c r="I118" i="9"/>
  <c r="I117" i="9"/>
  <c r="I116" i="9"/>
  <c r="I115" i="9"/>
  <c r="I114" i="9"/>
  <c r="I113" i="9"/>
  <c r="I112" i="9"/>
  <c r="I111" i="9"/>
  <c r="I110" i="9"/>
  <c r="I109" i="9"/>
  <c r="I108" i="9"/>
  <c r="I107" i="9"/>
  <c r="I106" i="9"/>
  <c r="I105" i="9"/>
  <c r="I104" i="9"/>
  <c r="I103" i="9"/>
  <c r="I102" i="9"/>
  <c r="I101" i="9"/>
  <c r="I100" i="9"/>
  <c r="I99" i="9"/>
  <c r="I98" i="9"/>
  <c r="I97" i="9"/>
  <c r="I96" i="9"/>
  <c r="I95" i="9"/>
  <c r="I94" i="9"/>
  <c r="I93" i="9"/>
  <c r="I92" i="9"/>
  <c r="I91" i="9"/>
  <c r="I90" i="9"/>
  <c r="I89" i="9"/>
  <c r="I88" i="9"/>
  <c r="I87" i="9"/>
  <c r="I86" i="9"/>
  <c r="I85" i="9"/>
  <c r="I84" i="9"/>
  <c r="I83" i="9"/>
  <c r="I82" i="9"/>
  <c r="I81" i="9"/>
  <c r="I80" i="9"/>
  <c r="I79" i="9"/>
  <c r="I78" i="9"/>
  <c r="I77" i="9"/>
  <c r="I76" i="9"/>
  <c r="I75" i="9"/>
  <c r="I74" i="9"/>
  <c r="I73" i="9"/>
  <c r="I72" i="9"/>
  <c r="I71" i="9"/>
  <c r="I70" i="9"/>
  <c r="I69" i="9"/>
  <c r="I68" i="9"/>
  <c r="I67" i="9"/>
  <c r="I66" i="9"/>
  <c r="I65" i="9"/>
  <c r="I64" i="9"/>
  <c r="I63" i="9"/>
  <c r="I62" i="9"/>
  <c r="I61" i="9"/>
  <c r="I60" i="9"/>
  <c r="I59" i="9"/>
  <c r="I58" i="9"/>
  <c r="I57" i="9"/>
  <c r="I56" i="9"/>
  <c r="I55" i="9"/>
  <c r="I54" i="9"/>
  <c r="I53" i="9"/>
  <c r="I52" i="9"/>
  <c r="I51" i="9"/>
  <c r="I50" i="9"/>
  <c r="I49" i="9"/>
  <c r="I48" i="9"/>
  <c r="I47" i="9"/>
  <c r="I46" i="9"/>
  <c r="I45" i="9"/>
  <c r="I44" i="9"/>
  <c r="I43" i="9"/>
  <c r="I42" i="9"/>
  <c r="I41" i="9"/>
  <c r="I40"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I3" i="9"/>
  <c r="I2" i="9"/>
  <c r="BR2" i="9" l="1"/>
  <c r="BO2" i="9" s="1"/>
  <c r="BR3" i="9"/>
  <c r="BO3" i="9" s="1"/>
  <c r="BR4" i="9"/>
  <c r="BO4" i="9" s="1"/>
  <c r="BR5" i="9"/>
  <c r="BO5" i="9" s="1"/>
  <c r="BR6" i="9"/>
  <c r="BO6" i="9" s="1"/>
  <c r="BR7" i="9"/>
  <c r="BO7" i="9" s="1"/>
  <c r="BR8" i="9"/>
  <c r="BO8" i="9" s="1"/>
  <c r="BR9" i="9"/>
  <c r="BO9" i="9" s="1"/>
  <c r="BR10" i="9"/>
  <c r="BO10" i="9" s="1"/>
  <c r="BR11" i="9"/>
  <c r="BO11" i="9" s="1"/>
  <c r="BR12" i="9"/>
  <c r="BO12" i="9" s="1"/>
  <c r="BR13" i="9"/>
  <c r="BO13" i="9" s="1"/>
  <c r="BR14" i="9"/>
  <c r="BO14" i="9" s="1"/>
  <c r="BR15" i="9"/>
  <c r="BO15" i="9" s="1"/>
  <c r="BR16" i="9"/>
  <c r="BO16" i="9" s="1"/>
  <c r="BR17" i="9"/>
  <c r="BO17" i="9" s="1"/>
  <c r="BR18" i="9"/>
  <c r="BO18" i="9" s="1"/>
  <c r="BR19" i="9"/>
  <c r="BO19" i="9" s="1"/>
  <c r="BR20" i="9"/>
  <c r="BO20" i="9" s="1"/>
  <c r="BR21" i="9"/>
  <c r="BO21" i="9" s="1"/>
  <c r="BR22" i="9"/>
  <c r="BO22" i="9" s="1"/>
  <c r="BR23" i="9"/>
  <c r="BO23" i="9" s="1"/>
  <c r="BR24" i="9"/>
  <c r="BO24" i="9" s="1"/>
  <c r="BR25" i="9"/>
  <c r="BO25" i="9" s="1"/>
  <c r="BR26" i="9"/>
  <c r="BO26" i="9" s="1"/>
  <c r="BR27" i="9"/>
  <c r="BO27" i="9" s="1"/>
  <c r="BR28" i="9"/>
  <c r="BO28" i="9" s="1"/>
  <c r="BR29" i="9"/>
  <c r="BO29" i="9" s="1"/>
  <c r="BR30" i="9"/>
  <c r="BO30" i="9" s="1"/>
  <c r="BR31" i="9"/>
  <c r="BO31" i="9" s="1"/>
  <c r="BR32" i="9"/>
  <c r="BO32" i="9" s="1"/>
  <c r="BR33" i="9"/>
  <c r="BO33" i="9" s="1"/>
  <c r="BR34" i="9"/>
  <c r="BO34" i="9" s="1"/>
  <c r="BR35" i="9"/>
  <c r="BO35" i="9" s="1"/>
  <c r="BR36" i="9"/>
  <c r="BO36" i="9" s="1"/>
  <c r="BR37" i="9"/>
  <c r="BO37" i="9" s="1"/>
  <c r="BR38" i="9"/>
  <c r="BO38" i="9" s="1"/>
  <c r="BR39" i="9"/>
  <c r="BO39" i="9" s="1"/>
  <c r="BR40" i="9"/>
  <c r="BO40" i="9" s="1"/>
  <c r="BR41" i="9"/>
  <c r="BO41" i="9" s="1"/>
  <c r="BR42" i="9"/>
  <c r="BO42" i="9" s="1"/>
  <c r="H280" i="9"/>
  <c r="G280" i="9"/>
  <c r="H279" i="9"/>
  <c r="G279" i="9"/>
  <c r="H278" i="9"/>
  <c r="G278" i="9"/>
  <c r="H277" i="9"/>
  <c r="G277" i="9"/>
  <c r="H276" i="9"/>
  <c r="G276" i="9"/>
  <c r="H275" i="9"/>
  <c r="G275" i="9"/>
  <c r="H274" i="9"/>
  <c r="G274" i="9"/>
  <c r="H273" i="9"/>
  <c r="G273" i="9"/>
  <c r="H272" i="9"/>
  <c r="G272" i="9"/>
  <c r="H271" i="9"/>
  <c r="G271" i="9"/>
  <c r="H270" i="9"/>
  <c r="G270" i="9"/>
  <c r="H269" i="9"/>
  <c r="G269" i="9"/>
  <c r="H268" i="9"/>
  <c r="G268" i="9"/>
  <c r="H267" i="9"/>
  <c r="G267" i="9"/>
  <c r="H266" i="9"/>
  <c r="G266" i="9"/>
  <c r="H265" i="9"/>
  <c r="G265" i="9"/>
  <c r="H264" i="9"/>
  <c r="G264" i="9"/>
  <c r="H263" i="9"/>
  <c r="G263" i="9"/>
  <c r="H262" i="9"/>
  <c r="G262" i="9"/>
  <c r="H261" i="9"/>
  <c r="G261" i="9"/>
  <c r="H260" i="9"/>
  <c r="G260" i="9"/>
  <c r="H259" i="9"/>
  <c r="G259" i="9"/>
  <c r="H258" i="9"/>
  <c r="G258" i="9"/>
  <c r="H257" i="9"/>
  <c r="G257" i="9"/>
  <c r="H256" i="9"/>
  <c r="G256" i="9"/>
  <c r="H255" i="9"/>
  <c r="G255" i="9"/>
  <c r="H254" i="9"/>
  <c r="G254" i="9"/>
  <c r="H253" i="9"/>
  <c r="G253" i="9"/>
  <c r="H252" i="9"/>
  <c r="G252" i="9"/>
  <c r="H251" i="9"/>
  <c r="G251" i="9"/>
  <c r="H250" i="9"/>
  <c r="G250" i="9"/>
  <c r="H249" i="9"/>
  <c r="G249" i="9"/>
  <c r="H248" i="9"/>
  <c r="G248" i="9"/>
  <c r="H247" i="9"/>
  <c r="G247" i="9"/>
  <c r="H246" i="9"/>
  <c r="G246" i="9"/>
  <c r="H245" i="9"/>
  <c r="G245" i="9"/>
  <c r="H244" i="9"/>
  <c r="G244" i="9"/>
  <c r="H243" i="9"/>
  <c r="G243" i="9"/>
  <c r="H242" i="9"/>
  <c r="G242" i="9"/>
  <c r="H241" i="9"/>
  <c r="G241" i="9"/>
  <c r="H240" i="9"/>
  <c r="G240" i="9"/>
  <c r="H239" i="9"/>
  <c r="G239" i="9"/>
  <c r="H238" i="9"/>
  <c r="G238" i="9"/>
  <c r="H237" i="9"/>
  <c r="G237" i="9"/>
  <c r="H236" i="9"/>
  <c r="G236" i="9"/>
  <c r="H235" i="9"/>
  <c r="G235" i="9"/>
  <c r="H234" i="9"/>
  <c r="G234" i="9"/>
  <c r="H233" i="9"/>
  <c r="G233" i="9"/>
  <c r="H232" i="9"/>
  <c r="G232" i="9"/>
  <c r="H231" i="9"/>
  <c r="G231" i="9"/>
  <c r="H230" i="9"/>
  <c r="G230" i="9"/>
  <c r="H229" i="9"/>
  <c r="G229" i="9"/>
  <c r="H228" i="9"/>
  <c r="G228" i="9"/>
  <c r="H227" i="9"/>
  <c r="G227" i="9"/>
  <c r="H226" i="9"/>
  <c r="G226" i="9"/>
  <c r="H225" i="9"/>
  <c r="G225" i="9"/>
  <c r="H224" i="9"/>
  <c r="G224" i="9"/>
  <c r="H223" i="9"/>
  <c r="G223" i="9"/>
  <c r="H222" i="9"/>
  <c r="G222" i="9"/>
  <c r="H221" i="9"/>
  <c r="G221" i="9"/>
  <c r="H220" i="9"/>
  <c r="G220" i="9"/>
  <c r="H219" i="9"/>
  <c r="G219" i="9"/>
  <c r="H218" i="9"/>
  <c r="G218" i="9"/>
  <c r="H217" i="9"/>
  <c r="G217" i="9"/>
  <c r="H216" i="9"/>
  <c r="G216" i="9"/>
  <c r="H215" i="9"/>
  <c r="G215" i="9"/>
  <c r="H214" i="9"/>
  <c r="G214" i="9"/>
  <c r="H213" i="9"/>
  <c r="G213" i="9"/>
  <c r="H212" i="9"/>
  <c r="G212" i="9"/>
  <c r="H211" i="9"/>
  <c r="G211" i="9"/>
  <c r="H210" i="9"/>
  <c r="G210" i="9"/>
  <c r="H209" i="9"/>
  <c r="G209" i="9"/>
  <c r="H208" i="9"/>
  <c r="G208" i="9"/>
  <c r="H207" i="9"/>
  <c r="G207" i="9"/>
  <c r="H206" i="9"/>
  <c r="G206" i="9"/>
  <c r="H205" i="9"/>
  <c r="G205" i="9"/>
  <c r="H204" i="9"/>
  <c r="G204" i="9"/>
  <c r="H203" i="9"/>
  <c r="G203" i="9"/>
  <c r="H202" i="9"/>
  <c r="G202" i="9"/>
  <c r="H201" i="9"/>
  <c r="G201" i="9"/>
  <c r="H200" i="9"/>
  <c r="G200" i="9"/>
  <c r="H199" i="9"/>
  <c r="G199" i="9"/>
  <c r="H198" i="9"/>
  <c r="G198" i="9"/>
  <c r="H197" i="9"/>
  <c r="G197" i="9"/>
  <c r="H196" i="9"/>
  <c r="G196" i="9"/>
  <c r="H195" i="9"/>
  <c r="G195" i="9"/>
  <c r="H194" i="9"/>
  <c r="G194" i="9"/>
  <c r="H193" i="9"/>
  <c r="G193" i="9"/>
  <c r="H192" i="9"/>
  <c r="G192" i="9"/>
  <c r="H191" i="9"/>
  <c r="G191" i="9"/>
  <c r="H190" i="9"/>
  <c r="G190" i="9"/>
  <c r="H189" i="9"/>
  <c r="G189" i="9"/>
  <c r="H188" i="9"/>
  <c r="G188" i="9"/>
  <c r="H187" i="9"/>
  <c r="G187" i="9"/>
  <c r="H186" i="9"/>
  <c r="G186" i="9"/>
  <c r="H185" i="9"/>
  <c r="G185" i="9"/>
  <c r="H184" i="9"/>
  <c r="G184" i="9"/>
  <c r="H183" i="9"/>
  <c r="G183" i="9"/>
  <c r="H182" i="9"/>
  <c r="G182" i="9"/>
  <c r="H181" i="9"/>
  <c r="G181" i="9"/>
  <c r="H180" i="9"/>
  <c r="G180" i="9"/>
  <c r="H179" i="9"/>
  <c r="G179" i="9"/>
  <c r="H178" i="9"/>
  <c r="G178" i="9"/>
  <c r="H177" i="9"/>
  <c r="G177" i="9"/>
  <c r="H176" i="9"/>
  <c r="G176" i="9"/>
  <c r="H175" i="9"/>
  <c r="G175" i="9"/>
  <c r="H174" i="9"/>
  <c r="G174" i="9"/>
  <c r="H173" i="9"/>
  <c r="G173" i="9"/>
  <c r="H172" i="9"/>
  <c r="G172" i="9"/>
  <c r="H171" i="9"/>
  <c r="G171" i="9"/>
  <c r="H170" i="9"/>
  <c r="G170" i="9"/>
  <c r="H169" i="9"/>
  <c r="G169" i="9"/>
  <c r="H168" i="9"/>
  <c r="G168" i="9"/>
  <c r="H167" i="9"/>
  <c r="G167" i="9"/>
  <c r="H166" i="9"/>
  <c r="G166" i="9"/>
  <c r="H165" i="9"/>
  <c r="G165" i="9"/>
  <c r="H164" i="9"/>
  <c r="G164" i="9"/>
  <c r="H163" i="9"/>
  <c r="G163" i="9"/>
  <c r="H162" i="9"/>
  <c r="G162" i="9"/>
  <c r="H161" i="9"/>
  <c r="G161" i="9"/>
  <c r="H160" i="9"/>
  <c r="G160" i="9"/>
  <c r="H159" i="9"/>
  <c r="G159" i="9"/>
  <c r="H158" i="9"/>
  <c r="G158" i="9"/>
  <c r="H157" i="9"/>
  <c r="G157" i="9"/>
  <c r="H156" i="9"/>
  <c r="G156" i="9"/>
  <c r="H155" i="9"/>
  <c r="G155" i="9"/>
  <c r="H154" i="9"/>
  <c r="G154" i="9"/>
  <c r="H153" i="9"/>
  <c r="G153" i="9"/>
  <c r="H152" i="9"/>
  <c r="G152" i="9"/>
  <c r="H151" i="9"/>
  <c r="G151" i="9"/>
  <c r="H150" i="9"/>
  <c r="G150" i="9"/>
  <c r="H149" i="9"/>
  <c r="G149" i="9"/>
  <c r="H148" i="9"/>
  <c r="G148" i="9"/>
  <c r="H147" i="9"/>
  <c r="G147" i="9"/>
  <c r="H146" i="9"/>
  <c r="G146" i="9"/>
  <c r="H145" i="9"/>
  <c r="G145" i="9"/>
  <c r="H144" i="9"/>
  <c r="G144" i="9"/>
  <c r="H143" i="9"/>
  <c r="G143" i="9"/>
  <c r="H142" i="9"/>
  <c r="G142" i="9"/>
  <c r="H141" i="9"/>
  <c r="G141" i="9"/>
  <c r="H140" i="9"/>
  <c r="G140" i="9"/>
  <c r="H139" i="9"/>
  <c r="G139" i="9"/>
  <c r="H138" i="9"/>
  <c r="G138" i="9"/>
  <c r="H137" i="9"/>
  <c r="G137" i="9"/>
  <c r="H136" i="9"/>
  <c r="G136" i="9"/>
  <c r="H135" i="9"/>
  <c r="G135" i="9"/>
  <c r="H134" i="9"/>
  <c r="G134" i="9"/>
  <c r="H133" i="9"/>
  <c r="G133" i="9"/>
  <c r="H132" i="9"/>
  <c r="G132" i="9"/>
  <c r="H131" i="9"/>
  <c r="G131" i="9"/>
  <c r="H130" i="9"/>
  <c r="G130" i="9"/>
  <c r="H129" i="9"/>
  <c r="G129" i="9"/>
  <c r="H128" i="9"/>
  <c r="G128" i="9"/>
  <c r="H127" i="9"/>
  <c r="G127" i="9"/>
  <c r="H126" i="9"/>
  <c r="G126" i="9"/>
  <c r="H125" i="9"/>
  <c r="G125" i="9"/>
  <c r="H124" i="9"/>
  <c r="G124" i="9"/>
  <c r="H123" i="9"/>
  <c r="G123" i="9"/>
  <c r="H122" i="9"/>
  <c r="G122" i="9"/>
  <c r="H121" i="9"/>
  <c r="G121" i="9"/>
  <c r="H120" i="9"/>
  <c r="G120" i="9"/>
  <c r="H119" i="9"/>
  <c r="G119" i="9"/>
  <c r="H118" i="9"/>
  <c r="G118" i="9"/>
  <c r="H117" i="9"/>
  <c r="G117" i="9"/>
  <c r="H116" i="9"/>
  <c r="G116" i="9"/>
  <c r="H115" i="9"/>
  <c r="G115" i="9"/>
  <c r="H114" i="9"/>
  <c r="G114" i="9"/>
  <c r="H113" i="9"/>
  <c r="G113" i="9"/>
  <c r="H112" i="9"/>
  <c r="G112" i="9"/>
  <c r="H111" i="9"/>
  <c r="G111" i="9"/>
  <c r="H110" i="9"/>
  <c r="G110" i="9"/>
  <c r="H109" i="9"/>
  <c r="G109" i="9"/>
  <c r="H108" i="9"/>
  <c r="G108" i="9"/>
  <c r="H107" i="9"/>
  <c r="G107" i="9"/>
  <c r="H106" i="9"/>
  <c r="G106" i="9"/>
  <c r="H105" i="9"/>
  <c r="G105" i="9"/>
  <c r="H104" i="9"/>
  <c r="G104" i="9"/>
  <c r="H103" i="9"/>
  <c r="G103" i="9"/>
  <c r="H102" i="9"/>
  <c r="G102" i="9"/>
  <c r="H101" i="9"/>
  <c r="G101" i="9"/>
  <c r="H100" i="9"/>
  <c r="G100" i="9"/>
  <c r="H99" i="9"/>
  <c r="G99" i="9"/>
  <c r="H98" i="9"/>
  <c r="G98" i="9"/>
  <c r="H97" i="9"/>
  <c r="G97" i="9"/>
  <c r="H96" i="9"/>
  <c r="G96" i="9"/>
  <c r="H95" i="9"/>
  <c r="G95" i="9"/>
  <c r="H94" i="9"/>
  <c r="G94" i="9"/>
  <c r="H93" i="9"/>
  <c r="G93" i="9"/>
  <c r="H92" i="9"/>
  <c r="G92" i="9"/>
  <c r="H91" i="9"/>
  <c r="G91" i="9"/>
  <c r="H90" i="9"/>
  <c r="G90" i="9"/>
  <c r="H89" i="9"/>
  <c r="G89" i="9"/>
  <c r="H88" i="9"/>
  <c r="G88" i="9"/>
  <c r="H87" i="9"/>
  <c r="G87" i="9"/>
  <c r="H86" i="9"/>
  <c r="G86" i="9"/>
  <c r="H85" i="9"/>
  <c r="G85" i="9"/>
  <c r="H84" i="9"/>
  <c r="G84" i="9"/>
  <c r="H83" i="9"/>
  <c r="G83" i="9"/>
  <c r="H82" i="9"/>
  <c r="G82" i="9"/>
  <c r="H81" i="9"/>
  <c r="G81" i="9"/>
  <c r="H80" i="9"/>
  <c r="G80" i="9"/>
  <c r="H79" i="9"/>
  <c r="G79" i="9"/>
  <c r="H78" i="9"/>
  <c r="G78" i="9"/>
  <c r="H77" i="9"/>
  <c r="G77" i="9"/>
  <c r="H76" i="9"/>
  <c r="G76" i="9"/>
  <c r="H75" i="9"/>
  <c r="G75" i="9"/>
  <c r="H74" i="9"/>
  <c r="G74" i="9"/>
  <c r="H73" i="9"/>
  <c r="G73" i="9"/>
  <c r="H72" i="9"/>
  <c r="G72" i="9"/>
  <c r="H71" i="9"/>
  <c r="G71" i="9"/>
  <c r="H70" i="9"/>
  <c r="G70" i="9"/>
  <c r="H69" i="9"/>
  <c r="G69" i="9"/>
  <c r="H68" i="9"/>
  <c r="G68" i="9"/>
  <c r="H67" i="9"/>
  <c r="G67" i="9"/>
  <c r="H66" i="9"/>
  <c r="G66" i="9"/>
  <c r="H65" i="9"/>
  <c r="G65" i="9"/>
  <c r="H64" i="9"/>
  <c r="G64" i="9"/>
  <c r="H63" i="9"/>
  <c r="G63" i="9"/>
  <c r="H62" i="9"/>
  <c r="G62" i="9"/>
  <c r="H61" i="9"/>
  <c r="G61" i="9"/>
  <c r="H60" i="9"/>
  <c r="G60" i="9"/>
  <c r="H59" i="9"/>
  <c r="G59" i="9"/>
  <c r="H58" i="9"/>
  <c r="G58" i="9"/>
  <c r="H57" i="9"/>
  <c r="G57" i="9"/>
  <c r="H56" i="9"/>
  <c r="G56" i="9"/>
  <c r="H55" i="9"/>
  <c r="G55" i="9"/>
  <c r="H54" i="9"/>
  <c r="G54" i="9"/>
  <c r="H53" i="9"/>
  <c r="G53" i="9"/>
  <c r="H52" i="9"/>
  <c r="G52" i="9"/>
  <c r="H51" i="9"/>
  <c r="G51" i="9"/>
  <c r="H50" i="9"/>
  <c r="G50" i="9"/>
  <c r="H49" i="9"/>
  <c r="G49" i="9"/>
  <c r="H48" i="9"/>
  <c r="G48" i="9"/>
  <c r="H47" i="9"/>
  <c r="G47" i="9"/>
  <c r="H46" i="9"/>
  <c r="G46" i="9"/>
  <c r="H45" i="9"/>
  <c r="G45" i="9"/>
  <c r="H44" i="9"/>
  <c r="G44" i="9"/>
  <c r="H43" i="9"/>
  <c r="G43" i="9"/>
  <c r="H42" i="9"/>
  <c r="G42" i="9"/>
  <c r="H41" i="9"/>
  <c r="G41" i="9"/>
  <c r="H40" i="9"/>
  <c r="G40" i="9"/>
  <c r="H39" i="9"/>
  <c r="G39" i="9"/>
  <c r="H38" i="9"/>
  <c r="G38" i="9"/>
  <c r="H37" i="9"/>
  <c r="G37" i="9"/>
  <c r="H36" i="9"/>
  <c r="G36" i="9"/>
  <c r="H35" i="9"/>
  <c r="G35" i="9"/>
  <c r="H34" i="9"/>
  <c r="G34" i="9"/>
  <c r="H33" i="9"/>
  <c r="G33" i="9"/>
  <c r="H32" i="9"/>
  <c r="G32" i="9"/>
  <c r="H31" i="9"/>
  <c r="G31" i="9"/>
  <c r="H30" i="9"/>
  <c r="G30" i="9"/>
  <c r="H29" i="9"/>
  <c r="G29" i="9"/>
  <c r="H28" i="9"/>
  <c r="G28" i="9"/>
  <c r="H27" i="9"/>
  <c r="G27" i="9"/>
  <c r="H26" i="9"/>
  <c r="G26" i="9"/>
  <c r="H25" i="9"/>
  <c r="G25" i="9"/>
  <c r="H24" i="9"/>
  <c r="G24" i="9"/>
  <c r="H23" i="9"/>
  <c r="G23" i="9"/>
  <c r="H22" i="9"/>
  <c r="G22" i="9"/>
  <c r="H21" i="9"/>
  <c r="G21" i="9"/>
  <c r="H20" i="9"/>
  <c r="G20" i="9"/>
  <c r="H19" i="9"/>
  <c r="G19" i="9"/>
  <c r="H18" i="9"/>
  <c r="G18" i="9"/>
  <c r="H17" i="9"/>
  <c r="G17" i="9"/>
  <c r="H16" i="9"/>
  <c r="G16" i="9"/>
  <c r="H15" i="9"/>
  <c r="G15" i="9"/>
  <c r="H14" i="9"/>
  <c r="G14" i="9"/>
  <c r="H13" i="9"/>
  <c r="G13" i="9"/>
  <c r="H12" i="9"/>
  <c r="G12" i="9"/>
  <c r="H11" i="9"/>
  <c r="G11" i="9"/>
  <c r="H10" i="9"/>
  <c r="G10" i="9"/>
  <c r="H9" i="9"/>
  <c r="G9" i="9"/>
  <c r="H8" i="9"/>
  <c r="G8" i="9"/>
  <c r="H7" i="9"/>
  <c r="G7" i="9"/>
  <c r="H6" i="9"/>
  <c r="G6" i="9"/>
  <c r="H5" i="9"/>
  <c r="G5" i="9"/>
  <c r="H4" i="9"/>
  <c r="G4" i="9"/>
  <c r="H3" i="9"/>
  <c r="G3" i="9"/>
  <c r="H2" i="9"/>
  <c r="G2" i="9"/>
  <c r="BP45" i="9" l="1"/>
  <c r="BP44" i="9"/>
  <c r="BP43" i="9"/>
  <c r="F280" i="9"/>
  <c r="F279" i="9"/>
  <c r="F278" i="9"/>
  <c r="F277" i="9"/>
  <c r="F276" i="9"/>
  <c r="F275" i="9"/>
  <c r="F274" i="9"/>
  <c r="F273" i="9"/>
  <c r="F272" i="9"/>
  <c r="F271" i="9"/>
  <c r="F270" i="9"/>
  <c r="F269" i="9"/>
  <c r="F268" i="9"/>
  <c r="F267" i="9"/>
  <c r="F266" i="9"/>
  <c r="F265" i="9"/>
  <c r="F264" i="9"/>
  <c r="F263" i="9"/>
  <c r="F262" i="9"/>
  <c r="F261" i="9"/>
  <c r="F260" i="9"/>
  <c r="F259" i="9"/>
  <c r="F258" i="9"/>
  <c r="F257" i="9"/>
  <c r="F256" i="9"/>
  <c r="F255" i="9"/>
  <c r="F254" i="9"/>
  <c r="F253" i="9"/>
  <c r="F252" i="9"/>
  <c r="F251" i="9"/>
  <c r="F250" i="9"/>
  <c r="F249" i="9"/>
  <c r="F248" i="9"/>
  <c r="F247" i="9"/>
  <c r="F246" i="9"/>
  <c r="F245" i="9"/>
  <c r="F244" i="9"/>
  <c r="F243" i="9"/>
  <c r="F242" i="9"/>
  <c r="F241" i="9"/>
  <c r="F240" i="9"/>
  <c r="F239" i="9"/>
  <c r="F238" i="9"/>
  <c r="F237"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BQ1" i="9" l="1"/>
  <c r="BP2" i="9" l="1"/>
  <c r="BQ3" i="9" s="1"/>
  <c r="BP12" i="9"/>
  <c r="BP19" i="9"/>
  <c r="BP6" i="9"/>
  <c r="BP5" i="9"/>
  <c r="BP4" i="9"/>
  <c r="BP37" i="9"/>
  <c r="BP27" i="9"/>
  <c r="BP16" i="9"/>
  <c r="BP25" i="9"/>
  <c r="BP40" i="9"/>
  <c r="BP9" i="9"/>
  <c r="BP36" i="9"/>
  <c r="BP10" i="9"/>
  <c r="BP41" i="9"/>
  <c r="BP32" i="9"/>
  <c r="BP14" i="9"/>
  <c r="BP39" i="9"/>
  <c r="BP26" i="9"/>
  <c r="BP35" i="9"/>
  <c r="BP31" i="9"/>
  <c r="BP18" i="9"/>
  <c r="BP13" i="9"/>
  <c r="BP3" i="9"/>
  <c r="BP30" i="9"/>
  <c r="BP29" i="9"/>
  <c r="BP23" i="9"/>
  <c r="BP15" i="9"/>
  <c r="BP34" i="9"/>
  <c r="BP22" i="9"/>
  <c r="BP8" i="9"/>
  <c r="BP33" i="9"/>
  <c r="BP21" i="9"/>
  <c r="BP17" i="9"/>
  <c r="BP20" i="9"/>
  <c r="BP42" i="9"/>
  <c r="BP28" i="9"/>
  <c r="BP7" i="9"/>
  <c r="BP38" i="9"/>
  <c r="BP24" i="9"/>
  <c r="BP11" i="9"/>
  <c r="BQ4" i="9" l="1"/>
  <c r="BQ5" i="9" s="1"/>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Q43" i="9" s="1"/>
  <c r="BQ44" i="9" s="1"/>
  <c r="BQ45" i="9" s="1"/>
  <c r="BS38" i="9" l="1"/>
  <c r="BS8" i="9"/>
  <c r="BS14" i="9"/>
  <c r="BS2" i="9"/>
  <c r="BS39" i="9"/>
  <c r="BS19" i="9"/>
  <c r="BS29" i="9"/>
  <c r="BS7" i="9"/>
  <c r="BS6" i="9"/>
  <c r="BS30" i="9"/>
  <c r="BS41" i="9"/>
  <c r="BS40" i="9"/>
  <c r="BS35" i="9"/>
  <c r="BS5" i="9"/>
  <c r="BS42" i="9"/>
  <c r="BS21" i="9"/>
  <c r="BS37" i="9"/>
  <c r="BS23" i="9"/>
  <c r="BS10" i="9"/>
  <c r="BS11" i="9"/>
  <c r="BS31" i="9"/>
  <c r="BS33" i="9"/>
  <c r="BS3" i="9"/>
  <c r="BS32" i="9"/>
  <c r="BS12" i="9"/>
  <c r="BS13" i="9"/>
  <c r="BS27" i="9"/>
  <c r="BS28" i="9"/>
  <c r="BS20" i="9"/>
  <c r="BS36" i="9"/>
  <c r="BS17" i="9"/>
  <c r="BS9" i="9"/>
  <c r="BS15" i="9"/>
  <c r="BS25" i="9"/>
  <c r="BS18" i="9"/>
  <c r="BS26" i="9"/>
  <c r="BS16" i="9"/>
  <c r="BS4" i="9"/>
  <c r="BS34" i="9"/>
  <c r="BS24" i="9"/>
  <c r="BS22" i="9"/>
  <c r="BM67" i="9" l="1"/>
  <c r="BM86" i="9" l="1"/>
  <c r="BM114" i="9"/>
  <c r="BM81" i="9"/>
  <c r="BM84" i="9"/>
  <c r="BM87" i="9"/>
  <c r="BM82" i="9"/>
  <c r="BM83" i="9"/>
  <c r="BM128" i="9"/>
  <c r="BM85" i="9"/>
  <c r="E280" i="9" l="1"/>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Z268" i="9" l="1"/>
  <c r="Z267" i="9"/>
  <c r="Z266" i="9"/>
  <c r="Z265" i="9"/>
  <c r="Z264" i="9"/>
  <c r="Z263" i="9"/>
  <c r="Z262" i="9"/>
  <c r="Z261" i="9"/>
  <c r="Z260" i="9"/>
  <c r="Z259" i="9"/>
  <c r="Z258" i="9"/>
  <c r="Z255" i="9"/>
  <c r="Z251" i="9"/>
  <c r="Z250" i="9"/>
  <c r="Z249" i="9"/>
  <c r="Z248" i="9"/>
  <c r="Z247" i="9"/>
  <c r="Z246" i="9"/>
  <c r="Z245" i="9"/>
  <c r="Z244" i="9"/>
  <c r="Z243" i="9"/>
  <c r="Z242" i="9"/>
  <c r="Z241" i="9"/>
  <c r="Z240" i="9"/>
  <c r="Z239" i="9"/>
  <c r="Z238" i="9"/>
  <c r="Z237" i="9"/>
  <c r="Z236" i="9"/>
  <c r="Z235" i="9"/>
  <c r="Z234" i="9"/>
  <c r="Z233" i="9"/>
  <c r="Z232" i="9"/>
  <c r="Z231" i="9"/>
  <c r="Z230" i="9"/>
  <c r="Z229" i="9"/>
  <c r="Z228" i="9"/>
  <c r="Z227" i="9"/>
  <c r="Z224" i="9"/>
  <c r="Z220" i="9"/>
  <c r="Z219" i="9"/>
  <c r="Z218" i="9"/>
  <c r="Z217" i="9"/>
  <c r="Z211" i="9"/>
  <c r="Z210" i="9"/>
  <c r="Z204" i="9"/>
  <c r="Z203" i="9"/>
  <c r="Z197" i="9"/>
  <c r="Z196" i="9"/>
  <c r="Z190" i="9"/>
  <c r="Z189" i="9"/>
  <c r="Z183" i="9"/>
  <c r="Z182" i="9"/>
  <c r="Z176" i="9"/>
  <c r="Z175" i="9"/>
  <c r="Z169" i="9"/>
  <c r="Z168" i="9"/>
  <c r="Z162" i="9"/>
  <c r="Z161" i="9"/>
  <c r="Z155" i="9"/>
  <c r="Z154" i="9"/>
  <c r="Z148" i="9"/>
  <c r="Z147" i="9"/>
  <c r="Z141" i="9"/>
  <c r="Z140" i="9"/>
  <c r="AG237" i="9"/>
  <c r="AG236" i="9"/>
  <c r="AG235" i="9"/>
  <c r="AG234" i="9"/>
  <c r="AG233" i="9"/>
  <c r="AG232" i="9"/>
  <c r="AG231" i="9"/>
  <c r="AG230" i="9"/>
  <c r="AG229" i="9"/>
  <c r="AG228" i="9"/>
  <c r="AG227" i="9"/>
  <c r="AG226" i="9"/>
  <c r="AG225" i="9"/>
  <c r="AG224" i="9"/>
  <c r="AG223" i="9"/>
  <c r="AG222" i="9"/>
  <c r="AG221" i="9"/>
  <c r="AG220" i="9"/>
  <c r="AG219" i="9"/>
  <c r="AG218" i="9"/>
  <c r="AG217" i="9"/>
  <c r="AG216" i="9"/>
  <c r="AG215" i="9"/>
  <c r="AG214" i="9"/>
  <c r="AG213" i="9"/>
  <c r="AG212" i="9"/>
  <c r="AG211" i="9"/>
  <c r="AG210" i="9"/>
  <c r="AG209" i="9"/>
  <c r="AG208" i="9"/>
  <c r="AG207" i="9"/>
  <c r="AG206" i="9"/>
  <c r="AG205" i="9"/>
  <c r="AG204" i="9"/>
  <c r="AG203" i="9"/>
  <c r="AG202" i="9"/>
  <c r="AG201" i="9"/>
  <c r="AG200" i="9"/>
  <c r="AG199" i="9"/>
  <c r="AG198" i="9"/>
  <c r="AG197" i="9"/>
  <c r="AG196" i="9"/>
  <c r="AG195" i="9"/>
  <c r="AG194" i="9"/>
  <c r="AG193" i="9"/>
  <c r="AG192" i="9"/>
  <c r="AG191" i="9"/>
  <c r="AG190" i="9"/>
  <c r="AG189" i="9"/>
  <c r="AG188" i="9"/>
  <c r="AG187" i="9"/>
  <c r="AG186" i="9"/>
  <c r="AG185" i="9"/>
  <c r="AG184" i="9"/>
  <c r="AG183" i="9"/>
  <c r="AG182" i="9"/>
  <c r="AG181" i="9"/>
  <c r="AG180" i="9"/>
  <c r="AG179" i="9"/>
  <c r="AG178" i="9"/>
  <c r="AG177" i="9"/>
  <c r="AG176" i="9"/>
  <c r="AG175" i="9"/>
  <c r="AG174" i="9"/>
  <c r="AG173" i="9"/>
  <c r="AG172" i="9"/>
  <c r="AG171" i="9"/>
  <c r="AG170" i="9"/>
  <c r="AG169" i="9"/>
  <c r="AG168" i="9"/>
  <c r="AG167" i="9"/>
  <c r="AG166" i="9"/>
  <c r="AG165" i="9"/>
  <c r="AG164" i="9"/>
  <c r="AG163" i="9"/>
  <c r="AG162" i="9"/>
  <c r="AG161" i="9"/>
  <c r="AG160" i="9"/>
  <c r="AG159" i="9"/>
  <c r="AG158" i="9"/>
  <c r="AG157" i="9"/>
  <c r="AG156" i="9"/>
  <c r="AG155" i="9"/>
  <c r="AG154" i="9"/>
  <c r="AG153" i="9"/>
  <c r="AG152" i="9"/>
  <c r="AG151" i="9"/>
  <c r="AG150" i="9"/>
  <c r="AG149" i="9"/>
  <c r="AG148" i="9"/>
  <c r="AG147" i="9"/>
  <c r="AG146" i="9"/>
  <c r="AG145" i="9"/>
  <c r="AG144" i="9"/>
  <c r="AG143" i="9"/>
  <c r="AG142" i="9"/>
  <c r="AG141" i="9"/>
  <c r="AG140" i="9"/>
  <c r="AG139" i="9"/>
  <c r="AG138" i="9"/>
  <c r="AG137" i="9"/>
  <c r="AG136" i="9"/>
  <c r="AG135" i="9"/>
  <c r="AG134" i="9"/>
  <c r="AG133" i="9"/>
  <c r="AG132" i="9"/>
  <c r="AG131" i="9"/>
  <c r="AG130" i="9"/>
  <c r="AG129" i="9"/>
  <c r="AG128" i="9"/>
  <c r="AG127" i="9"/>
  <c r="AG126" i="9"/>
  <c r="AG125" i="9"/>
  <c r="AG124" i="9"/>
  <c r="AG123" i="9"/>
  <c r="AG122" i="9"/>
  <c r="AG121" i="9"/>
  <c r="AG120" i="9"/>
  <c r="AG119" i="9"/>
  <c r="AG118" i="9"/>
  <c r="AG117" i="9"/>
  <c r="AG116" i="9"/>
  <c r="AG115" i="9"/>
  <c r="AG114" i="9"/>
  <c r="AG113" i="9"/>
  <c r="AG112" i="9"/>
  <c r="AG111" i="9"/>
  <c r="AG110" i="9"/>
  <c r="AG109" i="9"/>
  <c r="AG108" i="9"/>
  <c r="AG107" i="9"/>
  <c r="AG106" i="9"/>
  <c r="AG105" i="9"/>
  <c r="AG104" i="9"/>
  <c r="AG103" i="9"/>
  <c r="AG102" i="9"/>
  <c r="AG101" i="9"/>
  <c r="AG100" i="9"/>
  <c r="AG99" i="9"/>
  <c r="AG98" i="9"/>
  <c r="AG97" i="9"/>
  <c r="AG96" i="9"/>
  <c r="AG95" i="9"/>
  <c r="AG94" i="9"/>
  <c r="AG93" i="9"/>
  <c r="AG92" i="9"/>
  <c r="AG91" i="9"/>
  <c r="AG90" i="9"/>
  <c r="AG89" i="9"/>
  <c r="AG88" i="9"/>
  <c r="AG87" i="9"/>
  <c r="AG86" i="9"/>
  <c r="AG85" i="9"/>
  <c r="AG84" i="9"/>
  <c r="AG83" i="9"/>
  <c r="AG82" i="9"/>
  <c r="AG81" i="9"/>
  <c r="AG80" i="9"/>
  <c r="AG79" i="9"/>
  <c r="AG78" i="9"/>
  <c r="AG77" i="9"/>
  <c r="AG76" i="9"/>
  <c r="AG75" i="9"/>
  <c r="AG74" i="9"/>
  <c r="AG73" i="9"/>
  <c r="AG72" i="9"/>
  <c r="AG71" i="9"/>
  <c r="AG70" i="9"/>
  <c r="AG69" i="9"/>
  <c r="AG68" i="9"/>
  <c r="AG67" i="9"/>
  <c r="AG66" i="9"/>
  <c r="AG65" i="9"/>
  <c r="AG64" i="9"/>
  <c r="AG63" i="9"/>
  <c r="AG62" i="9"/>
  <c r="AG61" i="9"/>
  <c r="AG60" i="9"/>
  <c r="AG59" i="9"/>
  <c r="AG58" i="9"/>
  <c r="AG57" i="9"/>
  <c r="AG56" i="9"/>
  <c r="AG55" i="9"/>
  <c r="AG54" i="9"/>
  <c r="AG53" i="9"/>
  <c r="AG52" i="9"/>
  <c r="AG51" i="9"/>
  <c r="AG50" i="9"/>
  <c r="AG49" i="9"/>
  <c r="AG48" i="9"/>
  <c r="AG47" i="9"/>
  <c r="AG46" i="9"/>
  <c r="AG45" i="9"/>
  <c r="AG44" i="9"/>
  <c r="AG43" i="9"/>
  <c r="AG42" i="9"/>
  <c r="AG41" i="9"/>
  <c r="AG40" i="9"/>
  <c r="AG39" i="9"/>
  <c r="AG38" i="9"/>
  <c r="AG37" i="9"/>
  <c r="AG36" i="9"/>
  <c r="AG35" i="9"/>
  <c r="AG34" i="9"/>
  <c r="AG33" i="9"/>
  <c r="AG32" i="9"/>
  <c r="AG31" i="9"/>
  <c r="AG30" i="9"/>
  <c r="AG29" i="9"/>
  <c r="AG28" i="9"/>
  <c r="AG27" i="9"/>
  <c r="AG26" i="9"/>
  <c r="AG25" i="9"/>
  <c r="AG24" i="9"/>
  <c r="AG23" i="9"/>
  <c r="AG22" i="9"/>
  <c r="AG21" i="9"/>
  <c r="AG20" i="9"/>
  <c r="AG19" i="9"/>
  <c r="AG18" i="9"/>
  <c r="AG17" i="9"/>
  <c r="AG16" i="9"/>
  <c r="AG15" i="9"/>
  <c r="AG14" i="9"/>
  <c r="AG13" i="9"/>
  <c r="AG12" i="9"/>
  <c r="AG11" i="9"/>
  <c r="AG10" i="9"/>
  <c r="AG9" i="9"/>
  <c r="AG8" i="9"/>
  <c r="AG7" i="9"/>
  <c r="AG6" i="9"/>
  <c r="AG5" i="9"/>
  <c r="AG4" i="9"/>
  <c r="AG3" i="9"/>
  <c r="AG2" i="9"/>
  <c r="AG268" i="9"/>
  <c r="AR12" i="9"/>
  <c r="AR11" i="9"/>
  <c r="AR10" i="9"/>
  <c r="AR9" i="9"/>
  <c r="AR8" i="9"/>
  <c r="AR7" i="9"/>
  <c r="AR6" i="9"/>
  <c r="AR5" i="9"/>
  <c r="AR4" i="9"/>
  <c r="AR3" i="9"/>
  <c r="AR2" i="9"/>
  <c r="BF9" i="9"/>
  <c r="BF8" i="9"/>
  <c r="BF7" i="9"/>
  <c r="BF6" i="9"/>
  <c r="BF5" i="9"/>
  <c r="BF4" i="9"/>
  <c r="BF3" i="9"/>
  <c r="BF2" i="9"/>
  <c r="BG3" i="9" s="1"/>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L185" i="9" l="1"/>
  <c r="BG4" i="9"/>
  <c r="BG5" i="9" s="1"/>
  <c r="BG6" i="9" s="1"/>
  <c r="BG7" i="9" s="1"/>
  <c r="BG8" i="9" s="1"/>
  <c r="L31" i="9" s="1"/>
  <c r="N31" i="9" l="1"/>
  <c r="N185" i="9"/>
  <c r="L191" i="9"/>
  <c r="L149" i="9"/>
  <c r="L214" i="9"/>
  <c r="L53" i="9"/>
  <c r="L17" i="9"/>
  <c r="L184" i="9"/>
  <c r="L207" i="9"/>
  <c r="L171" i="9"/>
  <c r="L135" i="9"/>
  <c r="L206" i="9"/>
  <c r="L170" i="9"/>
  <c r="L199" i="9"/>
  <c r="L163" i="9"/>
  <c r="L198" i="9"/>
  <c r="L18" i="9"/>
  <c r="L178" i="9"/>
  <c r="L142" i="9"/>
  <c r="L165" i="9"/>
  <c r="L129" i="9"/>
  <c r="L93" i="9"/>
  <c r="L200" i="9"/>
  <c r="L164" i="9"/>
  <c r="L128" i="9"/>
  <c r="L193" i="9"/>
  <c r="L157" i="9"/>
  <c r="L121" i="9"/>
  <c r="L192" i="9"/>
  <c r="L156" i="9"/>
  <c r="L2" i="9"/>
  <c r="L172" i="9"/>
  <c r="L136" i="9"/>
  <c r="L100" i="9"/>
  <c r="L123" i="9"/>
  <c r="L87" i="9"/>
  <c r="L51" i="9"/>
  <c r="L158" i="9"/>
  <c r="L122" i="9"/>
  <c r="L86" i="9"/>
  <c r="L151" i="9"/>
  <c r="L115" i="9"/>
  <c r="L79" i="9"/>
  <c r="L186" i="9"/>
  <c r="L150" i="9"/>
  <c r="L114" i="9"/>
  <c r="L179" i="9"/>
  <c r="L143" i="9"/>
  <c r="L107" i="9"/>
  <c r="L130" i="9"/>
  <c r="L94" i="9"/>
  <c r="L58" i="9"/>
  <c r="L81" i="9"/>
  <c r="L45" i="9"/>
  <c r="L9" i="9"/>
  <c r="L116" i="9"/>
  <c r="L80" i="9"/>
  <c r="L44" i="9"/>
  <c r="L109" i="9"/>
  <c r="L73" i="9"/>
  <c r="L37" i="9"/>
  <c r="L144" i="9"/>
  <c r="L108" i="9"/>
  <c r="L72" i="9"/>
  <c r="L11" i="9"/>
  <c r="L137" i="9"/>
  <c r="L101" i="9"/>
  <c r="L65" i="9"/>
  <c r="L88" i="9"/>
  <c r="L52" i="9"/>
  <c r="L16" i="9"/>
  <c r="L39" i="9"/>
  <c r="L3" i="9"/>
  <c r="L74" i="9"/>
  <c r="L38" i="9"/>
  <c r="L67" i="9"/>
  <c r="L25" i="9"/>
  <c r="L102" i="9"/>
  <c r="L66" i="9"/>
  <c r="L30" i="9"/>
  <c r="L10" i="9"/>
  <c r="L95" i="9"/>
  <c r="L59" i="9"/>
  <c r="L23" i="9"/>
  <c r="L46" i="9"/>
  <c r="L4" i="9"/>
  <c r="L213" i="9"/>
  <c r="L177" i="9"/>
  <c r="L212" i="9"/>
  <c r="L32" i="9"/>
  <c r="L205" i="9"/>
  <c r="L60" i="9"/>
  <c r="L24" i="9"/>
  <c r="BG9" i="9"/>
  <c r="BG10" i="9" s="1"/>
  <c r="BG11" i="9" s="1"/>
  <c r="BG12" i="9" s="1"/>
  <c r="L68" i="9" s="1"/>
  <c r="N68" i="9" l="1"/>
  <c r="Q68" i="9" s="1"/>
  <c r="N177" i="9"/>
  <c r="N52" i="9"/>
  <c r="N72" i="9"/>
  <c r="N44" i="9"/>
  <c r="N58" i="9"/>
  <c r="N114" i="9"/>
  <c r="N86" i="9"/>
  <c r="N100" i="9"/>
  <c r="N121" i="9"/>
  <c r="N93" i="9"/>
  <c r="N198" i="9"/>
  <c r="N171" i="9"/>
  <c r="N149" i="9"/>
  <c r="N24" i="9"/>
  <c r="N213" i="9"/>
  <c r="N10" i="9"/>
  <c r="N38" i="9"/>
  <c r="N108" i="9"/>
  <c r="N80" i="9"/>
  <c r="N94" i="9"/>
  <c r="N150" i="9"/>
  <c r="N122" i="9"/>
  <c r="N136" i="9"/>
  <c r="N157" i="9"/>
  <c r="N129" i="9"/>
  <c r="N163" i="9"/>
  <c r="N191" i="9"/>
  <c r="N30" i="9"/>
  <c r="N65" i="9"/>
  <c r="N186" i="9"/>
  <c r="Q186" i="9" s="1"/>
  <c r="N199" i="9"/>
  <c r="N184" i="9"/>
  <c r="N66" i="9"/>
  <c r="N3" i="9"/>
  <c r="N101" i="9"/>
  <c r="N37" i="9"/>
  <c r="N9" i="9"/>
  <c r="N107" i="9"/>
  <c r="N79" i="9"/>
  <c r="N51" i="9"/>
  <c r="N128" i="9"/>
  <c r="N142" i="9"/>
  <c r="N170" i="9"/>
  <c r="N17" i="9"/>
  <c r="N205" i="9"/>
  <c r="N32" i="9"/>
  <c r="Q32" i="9" s="1"/>
  <c r="N23" i="9"/>
  <c r="N73" i="9"/>
  <c r="N45" i="9"/>
  <c r="N143" i="9"/>
  <c r="N115" i="9"/>
  <c r="N87" i="9"/>
  <c r="N156" i="9"/>
  <c r="N164" i="9"/>
  <c r="N178" i="9"/>
  <c r="N206" i="9"/>
  <c r="N212" i="9"/>
  <c r="N59" i="9"/>
  <c r="N16" i="9"/>
  <c r="N192" i="9"/>
  <c r="N135" i="9"/>
  <c r="N2" i="9"/>
  <c r="N130" i="9"/>
  <c r="Q130" i="9" s="1"/>
  <c r="N200" i="9"/>
  <c r="Q200" i="9" s="1"/>
  <c r="N137" i="9"/>
  <c r="Q137" i="9" s="1"/>
  <c r="N74" i="9"/>
  <c r="Q74" i="9" s="1"/>
  <c r="N144" i="9"/>
  <c r="Q144" i="9" s="1"/>
  <c r="N116" i="9"/>
  <c r="Q116" i="9" s="1"/>
  <c r="N25" i="9"/>
  <c r="Q25" i="9" s="1"/>
  <c r="N11" i="9"/>
  <c r="Q11" i="9" s="1"/>
  <c r="N109" i="9"/>
  <c r="Q109" i="9" s="1"/>
  <c r="N81" i="9"/>
  <c r="Q81" i="9" s="1"/>
  <c r="N179" i="9"/>
  <c r="Q179" i="9" s="1"/>
  <c r="N95" i="9"/>
  <c r="Q95" i="9" s="1"/>
  <c r="N158" i="9"/>
  <c r="Q158" i="9" s="1"/>
  <c r="N151" i="9"/>
  <c r="Q151" i="9" s="1"/>
  <c r="N123" i="9"/>
  <c r="Q123" i="9" s="1"/>
  <c r="N4" i="9"/>
  <c r="Q4" i="9" s="1"/>
  <c r="N102" i="9"/>
  <c r="Q102" i="9" s="1"/>
  <c r="N46" i="9"/>
  <c r="Q46" i="9" s="1"/>
  <c r="N88" i="9"/>
  <c r="Q88" i="9" s="1"/>
  <c r="N172" i="9"/>
  <c r="Q172" i="9" s="1"/>
  <c r="N18" i="9"/>
  <c r="Q18" i="9" s="1"/>
  <c r="N193" i="9"/>
  <c r="Q193" i="9" s="1"/>
  <c r="N165" i="9"/>
  <c r="Q165" i="9" s="1"/>
  <c r="N60" i="9"/>
  <c r="Q60" i="9" s="1"/>
  <c r="N39" i="9"/>
  <c r="Q39" i="9" s="1"/>
  <c r="N53" i="9"/>
  <c r="Q53" i="9" s="1"/>
  <c r="N214" i="9"/>
  <c r="Q214" i="9" s="1"/>
  <c r="N67" i="9"/>
  <c r="Q67" i="9" s="1"/>
  <c r="N207" i="9"/>
  <c r="Q207" i="9" s="1"/>
  <c r="L208" i="9"/>
  <c r="L201" i="9"/>
  <c r="L145" i="9"/>
  <c r="L19" i="9"/>
  <c r="L75" i="9"/>
  <c r="O25" i="9"/>
  <c r="P25" i="9" s="1"/>
  <c r="O137" i="9"/>
  <c r="P137" i="9" s="1"/>
  <c r="O193" i="9"/>
  <c r="P193" i="9" s="1"/>
  <c r="O165" i="9"/>
  <c r="P165" i="9" s="1"/>
  <c r="O95" i="9"/>
  <c r="P95" i="9" s="1"/>
  <c r="O11" i="9"/>
  <c r="P11" i="9" s="1"/>
  <c r="O81" i="9"/>
  <c r="P81" i="9" s="1"/>
  <c r="O179" i="9"/>
  <c r="P179" i="9" s="1"/>
  <c r="O151" i="9"/>
  <c r="P151" i="9" s="1"/>
  <c r="O123" i="9"/>
  <c r="P123" i="9" s="1"/>
  <c r="O53" i="9"/>
  <c r="P53" i="9" s="1"/>
  <c r="O60" i="9"/>
  <c r="P60" i="9" s="1"/>
  <c r="O109" i="9"/>
  <c r="P109" i="9" s="1"/>
  <c r="O88" i="9"/>
  <c r="P88" i="9" s="1"/>
  <c r="O200" i="9"/>
  <c r="P200" i="9" s="1"/>
  <c r="O18" i="9"/>
  <c r="P18" i="9" s="1"/>
  <c r="O214" i="9"/>
  <c r="P214" i="9" s="1"/>
  <c r="O68" i="9"/>
  <c r="P68" i="9" s="1"/>
  <c r="O46" i="9"/>
  <c r="P46" i="9" s="1"/>
  <c r="O144" i="9"/>
  <c r="P144" i="9" s="1"/>
  <c r="O32" i="9"/>
  <c r="P32" i="9" s="1"/>
  <c r="O74" i="9"/>
  <c r="P74" i="9" s="1"/>
  <c r="O102" i="9"/>
  <c r="P102" i="9" s="1"/>
  <c r="O39" i="9"/>
  <c r="P39" i="9" s="1"/>
  <c r="O116" i="9"/>
  <c r="P116" i="9" s="1"/>
  <c r="O130" i="9"/>
  <c r="P130" i="9" s="1"/>
  <c r="O186" i="9"/>
  <c r="P186" i="9" s="1"/>
  <c r="O158" i="9"/>
  <c r="P158" i="9" s="1"/>
  <c r="O172" i="9"/>
  <c r="P172" i="9" s="1"/>
  <c r="O207" i="9"/>
  <c r="P207" i="9" s="1"/>
  <c r="O67" i="9"/>
  <c r="P67" i="9" s="1"/>
  <c r="O4" i="9"/>
  <c r="P4" i="9" s="1"/>
  <c r="M95" i="9"/>
  <c r="M81" i="9"/>
  <c r="S81" i="9" s="1"/>
  <c r="M179" i="9"/>
  <c r="S179" i="9" s="1"/>
  <c r="M151" i="9"/>
  <c r="M123" i="9"/>
  <c r="S123" i="9" s="1"/>
  <c r="M88" i="9"/>
  <c r="S88" i="9" s="1"/>
  <c r="M18" i="9"/>
  <c r="M68" i="9"/>
  <c r="M46" i="9"/>
  <c r="M144" i="9"/>
  <c r="M137" i="9"/>
  <c r="M32" i="9"/>
  <c r="M102" i="9"/>
  <c r="M116" i="9"/>
  <c r="M130" i="9"/>
  <c r="M186" i="9"/>
  <c r="M158" i="9"/>
  <c r="M172" i="9"/>
  <c r="M4" i="9"/>
  <c r="M193" i="9"/>
  <c r="M109" i="9"/>
  <c r="M39" i="9"/>
  <c r="M207" i="9"/>
  <c r="M165" i="9"/>
  <c r="M67" i="9"/>
  <c r="M60" i="9"/>
  <c r="M11" i="9"/>
  <c r="M25" i="9"/>
  <c r="M53" i="9"/>
  <c r="M74" i="9"/>
  <c r="M200" i="9"/>
  <c r="M214" i="9"/>
  <c r="L166" i="9"/>
  <c r="L96" i="9"/>
  <c r="L54" i="9"/>
  <c r="L5" i="9"/>
  <c r="L12" i="9"/>
  <c r="L40" i="9"/>
  <c r="L140" i="9"/>
  <c r="Q140" i="9" s="1"/>
  <c r="L180" i="9"/>
  <c r="L168" i="9"/>
  <c r="Q168" i="9" s="1"/>
  <c r="L131" i="9"/>
  <c r="L173" i="9"/>
  <c r="L82" i="9"/>
  <c r="L117" i="9"/>
  <c r="L33" i="9"/>
  <c r="L105" i="9"/>
  <c r="Q105" i="9" s="1"/>
  <c r="L194" i="9"/>
  <c r="L124" i="9"/>
  <c r="L203" i="9"/>
  <c r="Q203" i="9" s="1"/>
  <c r="L159" i="9"/>
  <c r="L69" i="9"/>
  <c r="L103" i="9"/>
  <c r="L176" i="9"/>
  <c r="Q176" i="9" s="1"/>
  <c r="L110" i="9"/>
  <c r="L152" i="9"/>
  <c r="L187" i="9"/>
  <c r="L155" i="9"/>
  <c r="Q155" i="9" s="1"/>
  <c r="L77" i="9"/>
  <c r="Q77" i="9" s="1"/>
  <c r="L113" i="9"/>
  <c r="Q113" i="9" s="1"/>
  <c r="L119" i="9"/>
  <c r="Q119" i="9" s="1"/>
  <c r="L41" i="9"/>
  <c r="L83" i="9"/>
  <c r="L47" i="9"/>
  <c r="L204" i="9"/>
  <c r="Q204" i="9" s="1"/>
  <c r="L169" i="9"/>
  <c r="Q169" i="9" s="1"/>
  <c r="L104" i="9"/>
  <c r="L190" i="9"/>
  <c r="Q190" i="9" s="1"/>
  <c r="L182" i="9"/>
  <c r="Q182" i="9" s="1"/>
  <c r="L111" i="9"/>
  <c r="L209" i="9"/>
  <c r="L189" i="9"/>
  <c r="Q189" i="9" s="1"/>
  <c r="L71" i="9"/>
  <c r="Q71" i="9" s="1"/>
  <c r="L6" i="9"/>
  <c r="L120" i="9"/>
  <c r="Q120" i="9" s="1"/>
  <c r="L85" i="9"/>
  <c r="Q85" i="9" s="1"/>
  <c r="L20" i="9"/>
  <c r="L106" i="9"/>
  <c r="Q106" i="9" s="1"/>
  <c r="L126" i="9"/>
  <c r="Q126" i="9" s="1"/>
  <c r="L91" i="9"/>
  <c r="Q91" i="9" s="1"/>
  <c r="L26" i="9"/>
  <c r="L112" i="9"/>
  <c r="Q112" i="9" s="1"/>
  <c r="L167" i="9"/>
  <c r="L13" i="9"/>
  <c r="L218" i="9"/>
  <c r="Q218" i="9" s="1"/>
  <c r="L147" i="9"/>
  <c r="Q147" i="9" s="1"/>
  <c r="L29" i="9"/>
  <c r="Q29" i="9" s="1"/>
  <c r="L42" i="9"/>
  <c r="L28" i="9"/>
  <c r="Q28" i="9" s="1"/>
  <c r="L56" i="9"/>
  <c r="Q56" i="9" s="1"/>
  <c r="L162" i="9"/>
  <c r="Q162" i="9" s="1"/>
  <c r="L127" i="9"/>
  <c r="Q127" i="9" s="1"/>
  <c r="L62" i="9"/>
  <c r="L148" i="9"/>
  <c r="Q148" i="9" s="1"/>
  <c r="L89" i="9"/>
  <c r="L138" i="9"/>
  <c r="L183" i="9"/>
  <c r="Q183" i="9" s="1"/>
  <c r="L216" i="9"/>
  <c r="L181" i="9"/>
  <c r="L202" i="9"/>
  <c r="L78" i="9"/>
  <c r="Q78" i="9" s="1"/>
  <c r="L43" i="9"/>
  <c r="L64" i="9"/>
  <c r="Q64" i="9" s="1"/>
  <c r="L92" i="9"/>
  <c r="Q92" i="9" s="1"/>
  <c r="L21" i="9"/>
  <c r="Q21" i="9" s="1"/>
  <c r="L98" i="9"/>
  <c r="Q98" i="9" s="1"/>
  <c r="L27" i="9"/>
  <c r="L125" i="9"/>
  <c r="L61" i="9"/>
  <c r="L141" i="9"/>
  <c r="Q141" i="9" s="1"/>
  <c r="L174" i="9"/>
  <c r="L139" i="9"/>
  <c r="L160" i="9"/>
  <c r="L36" i="9"/>
  <c r="Q36" i="9" s="1"/>
  <c r="L217" i="9"/>
  <c r="Q217" i="9" s="1"/>
  <c r="L22" i="9"/>
  <c r="Q22" i="9" s="1"/>
  <c r="L14" i="9"/>
  <c r="Q14" i="9" s="1"/>
  <c r="L57" i="9"/>
  <c r="Q57" i="9" s="1"/>
  <c r="L134" i="9"/>
  <c r="Q134" i="9" s="1"/>
  <c r="L63" i="9"/>
  <c r="Q63" i="9" s="1"/>
  <c r="L7" i="9"/>
  <c r="Q7" i="9" s="1"/>
  <c r="L161" i="9"/>
  <c r="Q161" i="9" s="1"/>
  <c r="L132" i="9"/>
  <c r="L97" i="9"/>
  <c r="L118" i="9"/>
  <c r="L210" i="9"/>
  <c r="Q210" i="9" s="1"/>
  <c r="L175" i="9"/>
  <c r="Q175" i="9" s="1"/>
  <c r="L196" i="9"/>
  <c r="Q196" i="9" s="1"/>
  <c r="L188" i="9"/>
  <c r="L215" i="9"/>
  <c r="L50" i="9"/>
  <c r="Q50" i="9" s="1"/>
  <c r="L195" i="9"/>
  <c r="L48" i="9"/>
  <c r="L34" i="9"/>
  <c r="L99" i="9"/>
  <c r="Q99" i="9" s="1"/>
  <c r="L197" i="9"/>
  <c r="Q197" i="9" s="1"/>
  <c r="L133" i="9"/>
  <c r="Q133" i="9" s="1"/>
  <c r="L154" i="9"/>
  <c r="Q154" i="9" s="1"/>
  <c r="L211" i="9"/>
  <c r="Q211" i="9" s="1"/>
  <c r="L146" i="9"/>
  <c r="L8" i="9"/>
  <c r="Q8" i="9" s="1"/>
  <c r="L153" i="9"/>
  <c r="L35" i="9"/>
  <c r="Q35" i="9" s="1"/>
  <c r="L15" i="9"/>
  <c r="Q15" i="9" s="1"/>
  <c r="L84" i="9"/>
  <c r="Q84" i="9" s="1"/>
  <c r="L49" i="9"/>
  <c r="Q49" i="9" s="1"/>
  <c r="L70" i="9"/>
  <c r="Q70" i="9" s="1"/>
  <c r="L90" i="9"/>
  <c r="L55" i="9"/>
  <c r="L76" i="9"/>
  <c r="BG13" i="9"/>
  <c r="L242" i="9" s="1"/>
  <c r="Q242" i="9" s="1"/>
  <c r="Q43" i="9" l="1"/>
  <c r="P112" i="9"/>
  <c r="P70" i="9"/>
  <c r="P242" i="9"/>
  <c r="P84" i="9"/>
  <c r="P175" i="9"/>
  <c r="P217" i="9"/>
  <c r="P183" i="9"/>
  <c r="P15" i="9"/>
  <c r="P154" i="9"/>
  <c r="P210" i="9"/>
  <c r="P63" i="9"/>
  <c r="P36" i="9"/>
  <c r="P56" i="9"/>
  <c r="P106" i="9"/>
  <c r="P189" i="9"/>
  <c r="P169" i="9"/>
  <c r="P113" i="9"/>
  <c r="P176" i="9"/>
  <c r="P98" i="9"/>
  <c r="P85" i="9"/>
  <c r="P8" i="9"/>
  <c r="N7" i="9"/>
  <c r="P64" i="9"/>
  <c r="P162" i="9"/>
  <c r="P126" i="9"/>
  <c r="P35" i="9"/>
  <c r="P133" i="9"/>
  <c r="P50" i="9"/>
  <c r="P134" i="9"/>
  <c r="P78" i="9"/>
  <c r="P28" i="9"/>
  <c r="P204" i="9"/>
  <c r="P77" i="9"/>
  <c r="P105" i="9"/>
  <c r="P168" i="9"/>
  <c r="P155" i="9"/>
  <c r="P57" i="9"/>
  <c r="P21" i="9"/>
  <c r="P29" i="9"/>
  <c r="P120" i="9"/>
  <c r="P140" i="9"/>
  <c r="P148" i="9"/>
  <c r="P14" i="9"/>
  <c r="P182" i="9"/>
  <c r="P49" i="9"/>
  <c r="P196" i="9"/>
  <c r="P161" i="9"/>
  <c r="P22" i="9"/>
  <c r="P141" i="9"/>
  <c r="P92" i="9"/>
  <c r="P127" i="9"/>
  <c r="P147" i="9"/>
  <c r="P91" i="9"/>
  <c r="P190" i="9"/>
  <c r="P203" i="9"/>
  <c r="P197" i="9"/>
  <c r="P99" i="9"/>
  <c r="P211" i="9"/>
  <c r="P71" i="9"/>
  <c r="P119" i="9"/>
  <c r="N195" i="9"/>
  <c r="Q195" i="9" s="1"/>
  <c r="N138" i="9"/>
  <c r="Q138" i="9" s="1"/>
  <c r="N194" i="9"/>
  <c r="Q194" i="9" s="1"/>
  <c r="N131" i="9"/>
  <c r="Q131" i="9" s="1"/>
  <c r="N5" i="9"/>
  <c r="Q5" i="9" s="1"/>
  <c r="N145" i="9"/>
  <c r="Q145" i="9" s="1"/>
  <c r="N55" i="9"/>
  <c r="Q55" i="9" s="1"/>
  <c r="N89" i="9"/>
  <c r="Q89" i="9" s="1"/>
  <c r="N20" i="9"/>
  <c r="Q20" i="9" s="1"/>
  <c r="N103" i="9"/>
  <c r="Q103" i="9" s="1"/>
  <c r="N54" i="9"/>
  <c r="Q54" i="9" s="1"/>
  <c r="M201" i="9"/>
  <c r="R201" i="9" s="1"/>
  <c r="N76" i="9"/>
  <c r="Q76" i="9" s="1"/>
  <c r="N215" i="9"/>
  <c r="Q215" i="9" s="1"/>
  <c r="N97" i="9"/>
  <c r="Q97" i="9" s="1"/>
  <c r="N47" i="9"/>
  <c r="Q47" i="9" s="1"/>
  <c r="N69" i="9"/>
  <c r="Q69" i="9" s="1"/>
  <c r="N33" i="9"/>
  <c r="Q33" i="9" s="1"/>
  <c r="N180" i="9"/>
  <c r="Q180" i="9" s="1"/>
  <c r="N96" i="9"/>
  <c r="Q96" i="9" s="1"/>
  <c r="M208" i="9"/>
  <c r="R208" i="9" s="1"/>
  <c r="N188" i="9"/>
  <c r="Q188" i="9" s="1"/>
  <c r="N26" i="9"/>
  <c r="Q26" i="9" s="1"/>
  <c r="N187" i="9"/>
  <c r="Q187" i="9" s="1"/>
  <c r="N159" i="9"/>
  <c r="Q159" i="9" s="1"/>
  <c r="N117" i="9"/>
  <c r="Q117" i="9" s="1"/>
  <c r="N166" i="9"/>
  <c r="Q166" i="9" s="1"/>
  <c r="N146" i="9"/>
  <c r="Q146" i="9" s="1"/>
  <c r="N41" i="9"/>
  <c r="Q41" i="9" s="1"/>
  <c r="N152" i="9"/>
  <c r="Q152" i="9" s="1"/>
  <c r="N82" i="9"/>
  <c r="Q82" i="9" s="1"/>
  <c r="N40" i="9"/>
  <c r="Q40" i="9" s="1"/>
  <c r="N75" i="9"/>
  <c r="Q75" i="9" s="1"/>
  <c r="N61" i="9"/>
  <c r="Q61" i="9" s="1"/>
  <c r="N218" i="9"/>
  <c r="P218" i="9"/>
  <c r="N110" i="9"/>
  <c r="Q110" i="9" s="1"/>
  <c r="N124" i="9"/>
  <c r="Q124" i="9" s="1"/>
  <c r="N173" i="9"/>
  <c r="Q173" i="9" s="1"/>
  <c r="N12" i="9"/>
  <c r="Q12" i="9" s="1"/>
  <c r="N19" i="9"/>
  <c r="Q19" i="9" s="1"/>
  <c r="N90" i="9"/>
  <c r="Q90" i="9" s="1"/>
  <c r="N132" i="9"/>
  <c r="Q132" i="9" s="1"/>
  <c r="N6" i="9"/>
  <c r="Q6" i="9" s="1"/>
  <c r="N125" i="9"/>
  <c r="Q125" i="9" s="1"/>
  <c r="N13" i="9"/>
  <c r="Q13" i="9" s="1"/>
  <c r="N174" i="9"/>
  <c r="Q174" i="9" s="1"/>
  <c r="N209" i="9"/>
  <c r="Q209" i="9" s="1"/>
  <c r="N153" i="9"/>
  <c r="Q153" i="9" s="1"/>
  <c r="N202" i="9"/>
  <c r="Q202" i="9" s="1"/>
  <c r="N118" i="9"/>
  <c r="Q118" i="9" s="1"/>
  <c r="N160" i="9"/>
  <c r="Q160" i="9" s="1"/>
  <c r="N27" i="9"/>
  <c r="Q27" i="9" s="1"/>
  <c r="N167" i="9"/>
  <c r="Q167" i="9" s="1"/>
  <c r="N181" i="9"/>
  <c r="Q181" i="9" s="1"/>
  <c r="N34" i="9"/>
  <c r="Q34" i="9" s="1"/>
  <c r="N48" i="9"/>
  <c r="Q48" i="9" s="1"/>
  <c r="N111" i="9"/>
  <c r="Q111" i="9" s="1"/>
  <c r="N83" i="9"/>
  <c r="Q83" i="9" s="1"/>
  <c r="N104" i="9"/>
  <c r="Q104" i="9" s="1"/>
  <c r="N62" i="9"/>
  <c r="Q62" i="9" s="1"/>
  <c r="N133" i="9"/>
  <c r="N50" i="9"/>
  <c r="N134" i="9"/>
  <c r="N78" i="9"/>
  <c r="N28" i="9"/>
  <c r="N204" i="9"/>
  <c r="N77" i="9"/>
  <c r="N105" i="9"/>
  <c r="N168" i="9"/>
  <c r="N57" i="9"/>
  <c r="N139" i="9"/>
  <c r="Q139" i="9" s="1"/>
  <c r="N98" i="9"/>
  <c r="N148" i="9"/>
  <c r="N42" i="9"/>
  <c r="Q42" i="9" s="1"/>
  <c r="N112" i="9"/>
  <c r="N85" i="9"/>
  <c r="N155" i="9"/>
  <c r="N15" i="9"/>
  <c r="N210" i="9"/>
  <c r="N63" i="9"/>
  <c r="N36" i="9"/>
  <c r="N35" i="9"/>
  <c r="N197" i="9"/>
  <c r="N14" i="9"/>
  <c r="N21" i="9"/>
  <c r="N29" i="9"/>
  <c r="N120" i="9"/>
  <c r="N182" i="9"/>
  <c r="N140" i="9"/>
  <c r="O201" i="9"/>
  <c r="P201" i="9" s="1"/>
  <c r="N201" i="9"/>
  <c r="Q201" i="9" s="1"/>
  <c r="N70" i="9"/>
  <c r="N8" i="9"/>
  <c r="N99" i="9"/>
  <c r="N49" i="9"/>
  <c r="N196" i="9"/>
  <c r="N161" i="9"/>
  <c r="N22" i="9"/>
  <c r="N141" i="9"/>
  <c r="N92" i="9"/>
  <c r="N216" i="9"/>
  <c r="Q216" i="9" s="1"/>
  <c r="N127" i="9"/>
  <c r="N147" i="9"/>
  <c r="N91" i="9"/>
  <c r="N190" i="9"/>
  <c r="N203" i="9"/>
  <c r="O208" i="9"/>
  <c r="P208" i="9" s="1"/>
  <c r="N208" i="9"/>
  <c r="Q208" i="9" s="1"/>
  <c r="N242" i="9"/>
  <c r="N84" i="9"/>
  <c r="N211" i="9"/>
  <c r="N175" i="9"/>
  <c r="N217" i="9"/>
  <c r="N64" i="9"/>
  <c r="N183" i="9"/>
  <c r="N162" i="9"/>
  <c r="N126" i="9"/>
  <c r="N71" i="9"/>
  <c r="N119" i="9"/>
  <c r="N154" i="9"/>
  <c r="N43" i="9"/>
  <c r="N56" i="9"/>
  <c r="N106" i="9"/>
  <c r="N189" i="9"/>
  <c r="N169" i="9"/>
  <c r="N113" i="9"/>
  <c r="N176" i="9"/>
  <c r="L220" i="9"/>
  <c r="Q220" i="9" s="1"/>
  <c r="L219" i="9"/>
  <c r="Q219" i="9" s="1"/>
  <c r="L221" i="9"/>
  <c r="Q221" i="9" s="1"/>
  <c r="M19" i="9"/>
  <c r="S19" i="9" s="1"/>
  <c r="O19" i="9"/>
  <c r="P19" i="9" s="1"/>
  <c r="O75" i="9"/>
  <c r="P75" i="9" s="1"/>
  <c r="R88" i="9"/>
  <c r="M75" i="9"/>
  <c r="S75" i="9" s="1"/>
  <c r="R179" i="9"/>
  <c r="M145" i="9"/>
  <c r="R145" i="9" s="1"/>
  <c r="O145" i="9"/>
  <c r="P145" i="9" s="1"/>
  <c r="R123" i="9"/>
  <c r="R81" i="9"/>
  <c r="R53" i="9"/>
  <c r="S53" i="9"/>
  <c r="R165" i="9"/>
  <c r="S165" i="9"/>
  <c r="R4" i="9"/>
  <c r="S4" i="9"/>
  <c r="R32" i="9"/>
  <c r="S32" i="9"/>
  <c r="R46" i="9"/>
  <c r="S46" i="9"/>
  <c r="R18" i="9"/>
  <c r="S18" i="9"/>
  <c r="R25" i="9"/>
  <c r="S25" i="9"/>
  <c r="R207" i="9"/>
  <c r="S207" i="9"/>
  <c r="R172" i="9"/>
  <c r="S172" i="9"/>
  <c r="R130" i="9"/>
  <c r="S130" i="9"/>
  <c r="R11" i="9"/>
  <c r="S11" i="9"/>
  <c r="R39" i="9"/>
  <c r="S39" i="9"/>
  <c r="R137" i="9"/>
  <c r="S137" i="9"/>
  <c r="R68" i="9"/>
  <c r="S68" i="9"/>
  <c r="R214" i="9"/>
  <c r="S214" i="9"/>
  <c r="R60" i="9"/>
  <c r="S60" i="9"/>
  <c r="R109" i="9"/>
  <c r="S109" i="9"/>
  <c r="R158" i="9"/>
  <c r="S158" i="9"/>
  <c r="R116" i="9"/>
  <c r="S116" i="9"/>
  <c r="R151" i="9"/>
  <c r="S151" i="9"/>
  <c r="R200" i="9"/>
  <c r="S200" i="9"/>
  <c r="R102" i="9"/>
  <c r="S102" i="9"/>
  <c r="R144" i="9"/>
  <c r="S144" i="9"/>
  <c r="R74" i="9"/>
  <c r="S74" i="9"/>
  <c r="R67" i="9"/>
  <c r="S67" i="9"/>
  <c r="R193" i="9"/>
  <c r="S193" i="9"/>
  <c r="R186" i="9"/>
  <c r="S186" i="9"/>
  <c r="R95" i="9"/>
  <c r="S95" i="9"/>
  <c r="O49" i="9"/>
  <c r="O92" i="9"/>
  <c r="O91" i="9"/>
  <c r="O152" i="9"/>
  <c r="P152" i="9" s="1"/>
  <c r="O82" i="9"/>
  <c r="P82" i="9" s="1"/>
  <c r="O166" i="9"/>
  <c r="P166" i="9" s="1"/>
  <c r="O153" i="9"/>
  <c r="P153" i="9" s="1"/>
  <c r="O196" i="9"/>
  <c r="O141" i="9"/>
  <c r="O147" i="9"/>
  <c r="O41" i="9"/>
  <c r="P41" i="9" s="1"/>
  <c r="O203" i="9"/>
  <c r="O40" i="9"/>
  <c r="P40" i="9" s="1"/>
  <c r="O242" i="9"/>
  <c r="O84" i="9"/>
  <c r="O211" i="9"/>
  <c r="O48" i="9"/>
  <c r="P48" i="9" s="1"/>
  <c r="O175" i="9"/>
  <c r="O7" i="9"/>
  <c r="P7" i="9" s="1"/>
  <c r="O217" i="9"/>
  <c r="O61" i="9"/>
  <c r="P61" i="9" s="1"/>
  <c r="O64" i="9"/>
  <c r="O183" i="9"/>
  <c r="O162" i="9"/>
  <c r="O126" i="9"/>
  <c r="O71" i="9"/>
  <c r="O104" i="9"/>
  <c r="P104" i="9" s="1"/>
  <c r="O119" i="9"/>
  <c r="O110" i="9"/>
  <c r="P110" i="9" s="1"/>
  <c r="O124" i="9"/>
  <c r="P124" i="9" s="1"/>
  <c r="O173" i="9"/>
  <c r="P173" i="9" s="1"/>
  <c r="O12" i="9"/>
  <c r="P12" i="9" s="1"/>
  <c r="O215" i="9"/>
  <c r="P215" i="9" s="1"/>
  <c r="O57" i="9"/>
  <c r="O202" i="9"/>
  <c r="P202" i="9" s="1"/>
  <c r="O112" i="9"/>
  <c r="O47" i="9"/>
  <c r="P47" i="9" s="1"/>
  <c r="O69" i="9"/>
  <c r="P69" i="9" s="1"/>
  <c r="O180" i="9"/>
  <c r="P180" i="9" s="1"/>
  <c r="O34" i="9"/>
  <c r="P34" i="9" s="1"/>
  <c r="O22" i="9"/>
  <c r="O127" i="9"/>
  <c r="O190" i="9"/>
  <c r="O15" i="9"/>
  <c r="O195" i="9"/>
  <c r="P195" i="9" s="1"/>
  <c r="O63" i="9"/>
  <c r="O125" i="9"/>
  <c r="P125" i="9" s="1"/>
  <c r="O138" i="9"/>
  <c r="P138" i="9" s="1"/>
  <c r="O13" i="9"/>
  <c r="P13" i="9" s="1"/>
  <c r="O169" i="9"/>
  <c r="O113" i="9"/>
  <c r="O194" i="9"/>
  <c r="P194" i="9" s="1"/>
  <c r="O131" i="9"/>
  <c r="P131" i="9" s="1"/>
  <c r="O197" i="9"/>
  <c r="O139" i="9"/>
  <c r="P139" i="9" s="1"/>
  <c r="O148" i="9"/>
  <c r="O42" i="9"/>
  <c r="O111" i="9"/>
  <c r="P111" i="9" s="1"/>
  <c r="O155" i="9"/>
  <c r="O33" i="9"/>
  <c r="P33" i="9" s="1"/>
  <c r="O146" i="9"/>
  <c r="P146" i="9" s="1"/>
  <c r="O161" i="9"/>
  <c r="O216" i="9"/>
  <c r="P216" i="9" s="1"/>
  <c r="O6" i="9"/>
  <c r="P6" i="9" s="1"/>
  <c r="O76" i="9"/>
  <c r="P76" i="9" s="1"/>
  <c r="O154" i="9"/>
  <c r="O210" i="9"/>
  <c r="O36" i="9"/>
  <c r="O43" i="9"/>
  <c r="P43" i="9" s="1"/>
  <c r="O56" i="9"/>
  <c r="O106" i="9"/>
  <c r="O189" i="9"/>
  <c r="O176" i="9"/>
  <c r="O55" i="9"/>
  <c r="P55" i="9" s="1"/>
  <c r="O35" i="9"/>
  <c r="O133" i="9"/>
  <c r="O50" i="9"/>
  <c r="O118" i="9"/>
  <c r="P118" i="9" s="1"/>
  <c r="O134" i="9"/>
  <c r="O160" i="9"/>
  <c r="P160" i="9" s="1"/>
  <c r="O27" i="9"/>
  <c r="P27" i="9" s="1"/>
  <c r="O78" i="9"/>
  <c r="O89" i="9"/>
  <c r="P89" i="9" s="1"/>
  <c r="O28" i="9"/>
  <c r="O167" i="9"/>
  <c r="P167" i="9" s="1"/>
  <c r="O20" i="9"/>
  <c r="P20" i="9" s="1"/>
  <c r="O209" i="9"/>
  <c r="P209" i="9" s="1"/>
  <c r="O204" i="9"/>
  <c r="O77" i="9"/>
  <c r="O103" i="9"/>
  <c r="P103" i="9" s="1"/>
  <c r="O105" i="9"/>
  <c r="O168" i="9"/>
  <c r="O54" i="9"/>
  <c r="P54" i="9" s="1"/>
  <c r="O90" i="9"/>
  <c r="P90" i="9" s="1"/>
  <c r="O97" i="9"/>
  <c r="P97" i="9" s="1"/>
  <c r="O98" i="9"/>
  <c r="O85" i="9"/>
  <c r="O70" i="9"/>
  <c r="O8" i="9"/>
  <c r="O99" i="9"/>
  <c r="O188" i="9"/>
  <c r="P188" i="9" s="1"/>
  <c r="O132" i="9"/>
  <c r="P132" i="9" s="1"/>
  <c r="O14" i="9"/>
  <c r="O174" i="9"/>
  <c r="P174" i="9" s="1"/>
  <c r="O21" i="9"/>
  <c r="O181" i="9"/>
  <c r="P181" i="9" s="1"/>
  <c r="O62" i="9"/>
  <c r="P62" i="9" s="1"/>
  <c r="O29" i="9"/>
  <c r="O26" i="9"/>
  <c r="P26" i="9" s="1"/>
  <c r="O120" i="9"/>
  <c r="O182" i="9"/>
  <c r="O83" i="9"/>
  <c r="P83" i="9" s="1"/>
  <c r="O187" i="9"/>
  <c r="P187" i="9" s="1"/>
  <c r="O159" i="9"/>
  <c r="P159" i="9" s="1"/>
  <c r="O117" i="9"/>
  <c r="P117" i="9" s="1"/>
  <c r="O140" i="9"/>
  <c r="O96" i="9"/>
  <c r="P96" i="9" s="1"/>
  <c r="O218" i="9"/>
  <c r="M195" i="9"/>
  <c r="S195" i="9" s="1"/>
  <c r="M125" i="9"/>
  <c r="S125" i="9" s="1"/>
  <c r="M56" i="9"/>
  <c r="S56" i="9" s="1"/>
  <c r="M189" i="9"/>
  <c r="S189" i="9" s="1"/>
  <c r="M197" i="9"/>
  <c r="M215" i="9"/>
  <c r="S215" i="9" s="1"/>
  <c r="M97" i="9"/>
  <c r="S97" i="9" s="1"/>
  <c r="M57" i="9"/>
  <c r="S57" i="9" s="1"/>
  <c r="M98" i="9"/>
  <c r="M202" i="9"/>
  <c r="M148" i="9"/>
  <c r="M42" i="9"/>
  <c r="M112" i="9"/>
  <c r="M85" i="9"/>
  <c r="S85" i="9" s="1"/>
  <c r="M47" i="9"/>
  <c r="S47" i="9" s="1"/>
  <c r="M155" i="9"/>
  <c r="S155" i="9" s="1"/>
  <c r="M69" i="9"/>
  <c r="M33" i="9"/>
  <c r="S33" i="9" s="1"/>
  <c r="M180" i="9"/>
  <c r="S180" i="9" s="1"/>
  <c r="M154" i="9"/>
  <c r="M36" i="9"/>
  <c r="S36" i="9" s="1"/>
  <c r="M138" i="9"/>
  <c r="M106" i="9"/>
  <c r="S106" i="9" s="1"/>
  <c r="M113" i="9"/>
  <c r="M194" i="9"/>
  <c r="M131" i="9"/>
  <c r="S131" i="9" s="1"/>
  <c r="M29" i="9"/>
  <c r="M26" i="9"/>
  <c r="S26" i="9" s="1"/>
  <c r="M120" i="9"/>
  <c r="M182" i="9"/>
  <c r="M187" i="9"/>
  <c r="M159" i="9"/>
  <c r="S159" i="9" s="1"/>
  <c r="M117" i="9"/>
  <c r="M140" i="9"/>
  <c r="S140" i="9" s="1"/>
  <c r="M15" i="9"/>
  <c r="M8" i="9"/>
  <c r="M188" i="9"/>
  <c r="M174" i="9"/>
  <c r="M49" i="9"/>
  <c r="M146" i="9"/>
  <c r="M196" i="9"/>
  <c r="S196" i="9" s="1"/>
  <c r="M161" i="9"/>
  <c r="M22" i="9"/>
  <c r="S22" i="9" s="1"/>
  <c r="M141" i="9"/>
  <c r="M92" i="9"/>
  <c r="M127" i="9"/>
  <c r="M147" i="9"/>
  <c r="M91" i="9"/>
  <c r="M190" i="9"/>
  <c r="M41" i="9"/>
  <c r="S41" i="9" s="1"/>
  <c r="M152" i="9"/>
  <c r="S152" i="9" s="1"/>
  <c r="M203" i="9"/>
  <c r="M82" i="9"/>
  <c r="M40" i="9"/>
  <c r="M96" i="9"/>
  <c r="M76" i="9"/>
  <c r="M70" i="9"/>
  <c r="S70" i="9" s="1"/>
  <c r="M99" i="9"/>
  <c r="S99" i="9" s="1"/>
  <c r="M14" i="9"/>
  <c r="S14" i="9" s="1"/>
  <c r="M21" i="9"/>
  <c r="M242" i="9"/>
  <c r="M84" i="9"/>
  <c r="M211" i="9"/>
  <c r="M175" i="9"/>
  <c r="S175" i="9" s="1"/>
  <c r="M7" i="9"/>
  <c r="S7" i="9" s="1"/>
  <c r="M217" i="9"/>
  <c r="S217" i="9" s="1"/>
  <c r="M61" i="9"/>
  <c r="M64" i="9"/>
  <c r="S64" i="9" s="1"/>
  <c r="M183" i="9"/>
  <c r="M162" i="9"/>
  <c r="M126" i="9"/>
  <c r="M71" i="9"/>
  <c r="S71" i="9" s="1"/>
  <c r="M119" i="9"/>
  <c r="M110" i="9"/>
  <c r="S110" i="9" s="1"/>
  <c r="M124" i="9"/>
  <c r="S124" i="9" s="1"/>
  <c r="M173" i="9"/>
  <c r="M12" i="9"/>
  <c r="S12" i="9" s="1"/>
  <c r="M166" i="9"/>
  <c r="M210" i="9"/>
  <c r="M43" i="9"/>
  <c r="M13" i="9"/>
  <c r="M169" i="9"/>
  <c r="M176" i="9"/>
  <c r="S176" i="9" s="1"/>
  <c r="M5" i="9"/>
  <c r="O5" i="9" s="1"/>
  <c r="P5" i="9" s="1"/>
  <c r="M63" i="9"/>
  <c r="M55" i="9"/>
  <c r="S55" i="9" s="1"/>
  <c r="M35" i="9"/>
  <c r="S35" i="9" s="1"/>
  <c r="M133" i="9"/>
  <c r="S133" i="9" s="1"/>
  <c r="M50" i="9"/>
  <c r="S50" i="9" s="1"/>
  <c r="M134" i="9"/>
  <c r="M78" i="9"/>
  <c r="S78" i="9" s="1"/>
  <c r="M89" i="9"/>
  <c r="S89" i="9" s="1"/>
  <c r="M28" i="9"/>
  <c r="S28" i="9" s="1"/>
  <c r="M167" i="9"/>
  <c r="S167" i="9" s="1"/>
  <c r="M20" i="9"/>
  <c r="S20" i="9" s="1"/>
  <c r="M209" i="9"/>
  <c r="M204" i="9"/>
  <c r="S204" i="9" s="1"/>
  <c r="M77" i="9"/>
  <c r="M103" i="9"/>
  <c r="M105" i="9"/>
  <c r="M168" i="9"/>
  <c r="M54" i="9"/>
  <c r="M111" i="9"/>
  <c r="S111" i="9" s="1"/>
  <c r="M132" i="9"/>
  <c r="M181" i="9"/>
  <c r="M62" i="9"/>
  <c r="M83" i="9"/>
  <c r="M34" i="9"/>
  <c r="M216" i="9"/>
  <c r="M6" i="9"/>
  <c r="M139" i="9"/>
  <c r="S139" i="9" s="1"/>
  <c r="M118" i="9"/>
  <c r="M160" i="9"/>
  <c r="M90" i="9"/>
  <c r="M153" i="9"/>
  <c r="M48" i="9"/>
  <c r="M218" i="9"/>
  <c r="M104" i="9"/>
  <c r="M27" i="9"/>
  <c r="L257" i="9"/>
  <c r="N257" i="9" s="1"/>
  <c r="L238" i="9"/>
  <c r="Q238" i="9" s="1"/>
  <c r="L229" i="9"/>
  <c r="Q229" i="9" s="1"/>
  <c r="L279" i="9"/>
  <c r="Q279" i="9" s="1"/>
  <c r="L267" i="9"/>
  <c r="Q267" i="9" s="1"/>
  <c r="L272" i="9"/>
  <c r="Q272" i="9" s="1"/>
  <c r="L260" i="9"/>
  <c r="Q260" i="9" s="1"/>
  <c r="L262" i="9"/>
  <c r="Q262" i="9" s="1"/>
  <c r="L264" i="9"/>
  <c r="Q264" i="9" s="1"/>
  <c r="L280" i="9"/>
  <c r="Q280" i="9" s="1"/>
  <c r="L226" i="9"/>
  <c r="N226" i="9" s="1"/>
  <c r="L249" i="9"/>
  <c r="Q249" i="9" s="1"/>
  <c r="L231" i="9"/>
  <c r="Q231" i="9" s="1"/>
  <c r="L273" i="9"/>
  <c r="Q273" i="9" s="1"/>
  <c r="L255" i="9"/>
  <c r="L263" i="9"/>
  <c r="Q263" i="9" s="1"/>
  <c r="L256" i="9"/>
  <c r="N256" i="9" s="1"/>
  <c r="L239" i="9"/>
  <c r="Q239" i="9" s="1"/>
  <c r="L265" i="9"/>
  <c r="Q265" i="9" s="1"/>
  <c r="L228" i="9"/>
  <c r="Q228" i="9" s="1"/>
  <c r="L252" i="9"/>
  <c r="Q252" i="9" s="1"/>
  <c r="L245" i="9"/>
  <c r="Q245" i="9" s="1"/>
  <c r="L259" i="9"/>
  <c r="Q259" i="9" s="1"/>
  <c r="L278" i="9"/>
  <c r="Q278" i="9" s="1"/>
  <c r="L250" i="9"/>
  <c r="Q250" i="9" s="1"/>
  <c r="L251" i="9"/>
  <c r="Q251" i="9" s="1"/>
  <c r="L232" i="9"/>
  <c r="Q232" i="9" s="1"/>
  <c r="L222" i="9"/>
  <c r="Q222" i="9" s="1"/>
  <c r="L274" i="9"/>
  <c r="Q274" i="9" s="1"/>
  <c r="L275" i="9"/>
  <c r="Q275" i="9" s="1"/>
  <c r="L246" i="9"/>
  <c r="Q246" i="9" s="1"/>
  <c r="L235" i="9"/>
  <c r="Q235" i="9" s="1"/>
  <c r="L253" i="9"/>
  <c r="Q253" i="9" s="1"/>
  <c r="L248" i="9"/>
  <c r="Q248" i="9" s="1"/>
  <c r="L230" i="9"/>
  <c r="Q230" i="9" s="1"/>
  <c r="L236" i="9"/>
  <c r="Q236" i="9" s="1"/>
  <c r="L227" i="9"/>
  <c r="Q227" i="9" s="1"/>
  <c r="L271" i="9"/>
  <c r="Q271" i="9" s="1"/>
  <c r="L224" i="9"/>
  <c r="L270" i="9"/>
  <c r="Q270" i="9" s="1"/>
  <c r="L266" i="9"/>
  <c r="Q266" i="9" s="1"/>
  <c r="L277" i="9"/>
  <c r="Q277" i="9" s="1"/>
  <c r="L243" i="9"/>
  <c r="Q243" i="9" s="1"/>
  <c r="L254" i="9"/>
  <c r="Q254" i="9" s="1"/>
  <c r="L223" i="9"/>
  <c r="Q223" i="9" s="1"/>
  <c r="L241" i="9"/>
  <c r="Q241" i="9" s="1"/>
  <c r="L240" i="9"/>
  <c r="Q240" i="9" s="1"/>
  <c r="L268" i="9"/>
  <c r="Q268" i="9" s="1"/>
  <c r="L276" i="9"/>
  <c r="Q276" i="9" s="1"/>
  <c r="L237" i="9"/>
  <c r="Q237" i="9" s="1"/>
  <c r="L261" i="9"/>
  <c r="Q261" i="9" s="1"/>
  <c r="L234" i="9"/>
  <c r="Q234" i="9" s="1"/>
  <c r="L244" i="9"/>
  <c r="Q244" i="9" s="1"/>
  <c r="L225" i="9"/>
  <c r="N225" i="9" s="1"/>
  <c r="L258" i="9"/>
  <c r="Q258" i="9" s="1"/>
  <c r="L247" i="9"/>
  <c r="Q247" i="9" s="1"/>
  <c r="L233" i="9"/>
  <c r="Q233" i="9" s="1"/>
  <c r="L269" i="9"/>
  <c r="Q269" i="9" s="1"/>
  <c r="S208" i="9" l="1"/>
  <c r="Q224" i="9"/>
  <c r="Q255" i="9"/>
  <c r="P42" i="9"/>
  <c r="S201" i="9"/>
  <c r="P233" i="9"/>
  <c r="P232" i="9"/>
  <c r="P271" i="9"/>
  <c r="P262" i="9"/>
  <c r="P258" i="9"/>
  <c r="P265" i="9"/>
  <c r="P260" i="9"/>
  <c r="P277" i="9"/>
  <c r="P275" i="9"/>
  <c r="P239" i="9"/>
  <c r="P272" i="9"/>
  <c r="P237" i="9"/>
  <c r="P238" i="9"/>
  <c r="P243" i="9"/>
  <c r="P268" i="9"/>
  <c r="P236" i="9"/>
  <c r="P278" i="9"/>
  <c r="P244" i="9"/>
  <c r="P240" i="9"/>
  <c r="P266" i="9"/>
  <c r="P230" i="9"/>
  <c r="P274" i="9"/>
  <c r="P259" i="9"/>
  <c r="P267" i="9"/>
  <c r="P247" i="9"/>
  <c r="P269" i="9"/>
  <c r="P234" i="9"/>
  <c r="P241" i="9"/>
  <c r="P270" i="9"/>
  <c r="P248" i="9"/>
  <c r="P222" i="9"/>
  <c r="P245" i="9"/>
  <c r="P263" i="9"/>
  <c r="P280" i="9"/>
  <c r="P279" i="9"/>
  <c r="P223" i="9"/>
  <c r="P264" i="9"/>
  <c r="P273" i="9"/>
  <c r="P261" i="9"/>
  <c r="P235" i="9"/>
  <c r="P276" i="9"/>
  <c r="P246" i="9"/>
  <c r="P231" i="9"/>
  <c r="N254" i="9"/>
  <c r="P254" i="9"/>
  <c r="N220" i="9"/>
  <c r="P220" i="9"/>
  <c r="P224" i="9"/>
  <c r="N253" i="9"/>
  <c r="P253" i="9"/>
  <c r="N252" i="9"/>
  <c r="P252" i="9"/>
  <c r="N255" i="9"/>
  <c r="P255" i="9"/>
  <c r="N229" i="9"/>
  <c r="P229" i="9"/>
  <c r="N251" i="9"/>
  <c r="P251" i="9"/>
  <c r="N228" i="9"/>
  <c r="P228" i="9"/>
  <c r="N221" i="9"/>
  <c r="P221" i="9"/>
  <c r="N227" i="9"/>
  <c r="P227" i="9"/>
  <c r="N250" i="9"/>
  <c r="P250" i="9"/>
  <c r="N249" i="9"/>
  <c r="P249" i="9"/>
  <c r="N219" i="9"/>
  <c r="P219" i="9"/>
  <c r="M219" i="9"/>
  <c r="O219" i="9" s="1"/>
  <c r="R97" i="9"/>
  <c r="N240" i="9"/>
  <c r="N274" i="9"/>
  <c r="N259" i="9"/>
  <c r="N267" i="9"/>
  <c r="N241" i="9"/>
  <c r="N280" i="9"/>
  <c r="N244" i="9"/>
  <c r="N234" i="9"/>
  <c r="N245" i="9"/>
  <c r="N279" i="9"/>
  <c r="N261" i="9"/>
  <c r="N232" i="9"/>
  <c r="N269" i="9"/>
  <c r="N222" i="9"/>
  <c r="N224" i="9"/>
  <c r="N237" i="9"/>
  <c r="N235" i="9"/>
  <c r="N273" i="9"/>
  <c r="N230" i="9"/>
  <c r="N248" i="9"/>
  <c r="N233" i="9"/>
  <c r="N264" i="9"/>
  <c r="N262" i="9"/>
  <c r="N258" i="9"/>
  <c r="N243" i="9"/>
  <c r="N246" i="9"/>
  <c r="N265" i="9"/>
  <c r="N266" i="9"/>
  <c r="N270" i="9"/>
  <c r="N263" i="9"/>
  <c r="N223" i="9"/>
  <c r="N247" i="9"/>
  <c r="N271" i="9"/>
  <c r="N238" i="9"/>
  <c r="N276" i="9"/>
  <c r="N231" i="9"/>
  <c r="N260" i="9"/>
  <c r="N268" i="9"/>
  <c r="N277" i="9"/>
  <c r="N236" i="9"/>
  <c r="N275" i="9"/>
  <c r="N278" i="9"/>
  <c r="N239" i="9"/>
  <c r="N272" i="9"/>
  <c r="R19" i="9"/>
  <c r="R75" i="9"/>
  <c r="S145" i="9"/>
  <c r="R64" i="9"/>
  <c r="R189" i="9"/>
  <c r="R35" i="9"/>
  <c r="R70" i="9"/>
  <c r="R55" i="9"/>
  <c r="R195" i="9"/>
  <c r="R56" i="9"/>
  <c r="R57" i="9"/>
  <c r="R167" i="9"/>
  <c r="R41" i="9"/>
  <c r="R215" i="9"/>
  <c r="R180" i="9"/>
  <c r="R125" i="9"/>
  <c r="R155" i="9"/>
  <c r="R110" i="9"/>
  <c r="R47" i="9"/>
  <c r="R217" i="9"/>
  <c r="R20" i="9"/>
  <c r="R71" i="9"/>
  <c r="R33" i="9"/>
  <c r="R36" i="9"/>
  <c r="R7" i="9"/>
  <c r="R106" i="9"/>
  <c r="R28" i="9"/>
  <c r="O254" i="9"/>
  <c r="O251" i="9"/>
  <c r="O252" i="9"/>
  <c r="O255" i="9"/>
  <c r="O250" i="9"/>
  <c r="O256" i="9"/>
  <c r="O253" i="9"/>
  <c r="R50" i="9"/>
  <c r="R12" i="9"/>
  <c r="R176" i="9"/>
  <c r="R196" i="9"/>
  <c r="R124" i="9"/>
  <c r="R152" i="9"/>
  <c r="R204" i="9"/>
  <c r="R111" i="9"/>
  <c r="R78" i="9"/>
  <c r="R99" i="9"/>
  <c r="R133" i="9"/>
  <c r="R175" i="9"/>
  <c r="R14" i="9"/>
  <c r="R127" i="9"/>
  <c r="S127" i="9"/>
  <c r="R27" i="9"/>
  <c r="S27" i="9"/>
  <c r="R34" i="9"/>
  <c r="S34" i="9"/>
  <c r="R147" i="9"/>
  <c r="S147" i="9"/>
  <c r="R141" i="9"/>
  <c r="S141" i="9"/>
  <c r="R174" i="9"/>
  <c r="S174" i="9"/>
  <c r="R15" i="9"/>
  <c r="S15" i="9"/>
  <c r="R120" i="9"/>
  <c r="S120" i="9"/>
  <c r="R42" i="9"/>
  <c r="S42" i="9"/>
  <c r="R98" i="9"/>
  <c r="S98" i="9"/>
  <c r="R22" i="9"/>
  <c r="R104" i="9"/>
  <c r="S104" i="9"/>
  <c r="R160" i="9"/>
  <c r="S160" i="9"/>
  <c r="R83" i="9"/>
  <c r="S83" i="9"/>
  <c r="R54" i="9"/>
  <c r="S54" i="9"/>
  <c r="R103" i="9"/>
  <c r="S103" i="9"/>
  <c r="R209" i="9"/>
  <c r="S209" i="9"/>
  <c r="R63" i="9"/>
  <c r="S63" i="9"/>
  <c r="R169" i="9"/>
  <c r="S169" i="9"/>
  <c r="R210" i="9"/>
  <c r="S210" i="9"/>
  <c r="R173" i="9"/>
  <c r="S173" i="9"/>
  <c r="R119" i="9"/>
  <c r="S119" i="9"/>
  <c r="R162" i="9"/>
  <c r="S162" i="9"/>
  <c r="R61" i="9"/>
  <c r="S61" i="9"/>
  <c r="R242" i="9"/>
  <c r="S242" i="9"/>
  <c r="R96" i="9"/>
  <c r="S96" i="9"/>
  <c r="R203" i="9"/>
  <c r="S203" i="9"/>
  <c r="R190" i="9"/>
  <c r="S190" i="9"/>
  <c r="R154" i="9"/>
  <c r="S154" i="9"/>
  <c r="R69" i="9"/>
  <c r="S69" i="9"/>
  <c r="R218" i="9"/>
  <c r="S218" i="9"/>
  <c r="R159" i="9"/>
  <c r="M220" i="9"/>
  <c r="O220" i="9" s="1"/>
  <c r="R181" i="9"/>
  <c r="S181" i="9"/>
  <c r="R168" i="9"/>
  <c r="S168" i="9"/>
  <c r="R77" i="9"/>
  <c r="S77" i="9"/>
  <c r="R134" i="9"/>
  <c r="S134" i="9"/>
  <c r="R5" i="9"/>
  <c r="S5" i="9"/>
  <c r="R13" i="9"/>
  <c r="S13" i="9"/>
  <c r="R166" i="9"/>
  <c r="S166" i="9"/>
  <c r="R183" i="9"/>
  <c r="S183" i="9"/>
  <c r="R211" i="9"/>
  <c r="S211" i="9"/>
  <c r="R21" i="9"/>
  <c r="S21" i="9"/>
  <c r="R40" i="9"/>
  <c r="S40" i="9"/>
  <c r="R194" i="9"/>
  <c r="S194" i="9"/>
  <c r="R138" i="9"/>
  <c r="S138" i="9"/>
  <c r="R197" i="9"/>
  <c r="S197" i="9"/>
  <c r="R62" i="9"/>
  <c r="S62" i="9"/>
  <c r="R146" i="9"/>
  <c r="S146" i="9"/>
  <c r="R6" i="9"/>
  <c r="S6" i="9"/>
  <c r="R132" i="9"/>
  <c r="S132" i="9"/>
  <c r="R91" i="9"/>
  <c r="S91" i="9"/>
  <c r="R92" i="9"/>
  <c r="S92" i="9"/>
  <c r="R161" i="9"/>
  <c r="S161" i="9"/>
  <c r="R49" i="9"/>
  <c r="S49" i="9"/>
  <c r="R8" i="9"/>
  <c r="S8" i="9"/>
  <c r="R202" i="9"/>
  <c r="S202" i="9"/>
  <c r="R118" i="9"/>
  <c r="S118" i="9"/>
  <c r="R187" i="9"/>
  <c r="S187" i="9"/>
  <c r="R48" i="9"/>
  <c r="S48" i="9"/>
  <c r="R117" i="9"/>
  <c r="S117" i="9"/>
  <c r="R182" i="9"/>
  <c r="S182" i="9"/>
  <c r="R29" i="9"/>
  <c r="S29" i="9"/>
  <c r="R112" i="9"/>
  <c r="S112" i="9"/>
  <c r="R139" i="9"/>
  <c r="R89" i="9"/>
  <c r="R131" i="9"/>
  <c r="R140" i="9"/>
  <c r="R26" i="9"/>
  <c r="R85" i="9"/>
  <c r="R153" i="9"/>
  <c r="S153" i="9"/>
  <c r="R216" i="9"/>
  <c r="S216" i="9"/>
  <c r="R105" i="9"/>
  <c r="S105" i="9"/>
  <c r="R43" i="9"/>
  <c r="S43" i="9"/>
  <c r="R126" i="9"/>
  <c r="S126" i="9"/>
  <c r="R84" i="9"/>
  <c r="S84" i="9"/>
  <c r="R76" i="9"/>
  <c r="S76" i="9"/>
  <c r="R82" i="9"/>
  <c r="S82" i="9"/>
  <c r="R113" i="9"/>
  <c r="S113" i="9"/>
  <c r="R188" i="9"/>
  <c r="S188" i="9"/>
  <c r="R148" i="9"/>
  <c r="S148" i="9"/>
  <c r="R90" i="9"/>
  <c r="S90" i="9"/>
  <c r="O268" i="9"/>
  <c r="O278" i="9"/>
  <c r="O272" i="9"/>
  <c r="O244" i="9"/>
  <c r="O240" i="9"/>
  <c r="O266" i="9"/>
  <c r="O230" i="9"/>
  <c r="O274" i="9"/>
  <c r="O259" i="9"/>
  <c r="O226" i="9"/>
  <c r="O267" i="9"/>
  <c r="O271" i="9"/>
  <c r="O236" i="9"/>
  <c r="O239" i="9"/>
  <c r="O234" i="9"/>
  <c r="O270" i="9"/>
  <c r="O245" i="9"/>
  <c r="O279" i="9"/>
  <c r="O247" i="9"/>
  <c r="O235" i="9"/>
  <c r="O275" i="9"/>
  <c r="O269" i="9"/>
  <c r="O241" i="9"/>
  <c r="O263" i="9"/>
  <c r="O280" i="9"/>
  <c r="O233" i="9"/>
  <c r="O261" i="9"/>
  <c r="O232" i="9"/>
  <c r="O264" i="9"/>
  <c r="O229" i="9"/>
  <c r="O273" i="9"/>
  <c r="O238" i="9"/>
  <c r="O237" i="9"/>
  <c r="O228" i="9"/>
  <c r="O262" i="9"/>
  <c r="O258" i="9"/>
  <c r="O276" i="9"/>
  <c r="O243" i="9"/>
  <c r="O227" i="9"/>
  <c r="O246" i="9"/>
  <c r="O265" i="9"/>
  <c r="O231" i="9"/>
  <c r="O260" i="9"/>
  <c r="O257" i="9"/>
  <c r="O277" i="9"/>
  <c r="O249" i="9"/>
  <c r="M233" i="9"/>
  <c r="S233" i="9" s="1"/>
  <c r="M269" i="9"/>
  <c r="S269" i="9" s="1"/>
  <c r="M234" i="9"/>
  <c r="S234" i="9" s="1"/>
  <c r="M241" i="9"/>
  <c r="S241" i="9" s="1"/>
  <c r="M270" i="9"/>
  <c r="S270" i="9" s="1"/>
  <c r="M245" i="9"/>
  <c r="S245" i="9" s="1"/>
  <c r="M263" i="9"/>
  <c r="M280" i="9"/>
  <c r="S280" i="9" s="1"/>
  <c r="M279" i="9"/>
  <c r="S279" i="9" s="1"/>
  <c r="M261" i="9"/>
  <c r="M247" i="9"/>
  <c r="S247" i="9" s="1"/>
  <c r="M271" i="9"/>
  <c r="S271" i="9" s="1"/>
  <c r="M262" i="9"/>
  <c r="S262" i="9" s="1"/>
  <c r="M264" i="9"/>
  <c r="S264" i="9" s="1"/>
  <c r="M237" i="9"/>
  <c r="M235" i="9"/>
  <c r="S235" i="9" s="1"/>
  <c r="M273" i="9"/>
  <c r="S273" i="9" s="1"/>
  <c r="M238" i="9"/>
  <c r="M258" i="9"/>
  <c r="S258" i="9" s="1"/>
  <c r="M276" i="9"/>
  <c r="S276" i="9" s="1"/>
  <c r="M243" i="9"/>
  <c r="M246" i="9"/>
  <c r="S246" i="9" s="1"/>
  <c r="M265" i="9"/>
  <c r="M231" i="9"/>
  <c r="S231" i="9" s="1"/>
  <c r="M260" i="9"/>
  <c r="S260" i="9" s="1"/>
  <c r="M268" i="9"/>
  <c r="S268" i="9" s="1"/>
  <c r="M277" i="9"/>
  <c r="S277" i="9" s="1"/>
  <c r="M236" i="9"/>
  <c r="S236" i="9" s="1"/>
  <c r="M275" i="9"/>
  <c r="S275" i="9" s="1"/>
  <c r="M278" i="9"/>
  <c r="S278" i="9" s="1"/>
  <c r="M239" i="9"/>
  <c r="M272" i="9"/>
  <c r="S272" i="9" s="1"/>
  <c r="M232" i="9"/>
  <c r="S232" i="9" s="1"/>
  <c r="M244" i="9"/>
  <c r="M240" i="9"/>
  <c r="S240" i="9" s="1"/>
  <c r="M266" i="9"/>
  <c r="S266" i="9" s="1"/>
  <c r="M230" i="9"/>
  <c r="M274" i="9"/>
  <c r="S274" i="9" s="1"/>
  <c r="M259" i="9"/>
  <c r="S259" i="9" s="1"/>
  <c r="M267" i="9"/>
  <c r="S267" i="9" s="1"/>
  <c r="M250" i="9"/>
  <c r="R250" i="9" s="1"/>
  <c r="M249" i="9"/>
  <c r="S249" i="9" s="1"/>
  <c r="AQ12" i="9"/>
  <c r="AQ2" i="9"/>
  <c r="AQ9" i="9"/>
  <c r="AQ7" i="9"/>
  <c r="AQ3" i="9"/>
  <c r="AQ10" i="9"/>
  <c r="AQ6" i="9"/>
  <c r="AQ8" i="9"/>
  <c r="AQ4" i="9"/>
  <c r="AQ5" i="9"/>
  <c r="AQ11"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219" i="9" l="1"/>
  <c r="S219" i="9"/>
  <c r="R249" i="9"/>
  <c r="R278" i="9"/>
  <c r="R259" i="9"/>
  <c r="R277" i="9"/>
  <c r="R241" i="9"/>
  <c r="R232" i="9"/>
  <c r="R245" i="9"/>
  <c r="R276" i="9"/>
  <c r="R246" i="9"/>
  <c r="R266" i="9"/>
  <c r="R236" i="9"/>
  <c r="R264" i="9"/>
  <c r="R260" i="9"/>
  <c r="R279" i="9"/>
  <c r="R275" i="9"/>
  <c r="R247" i="9"/>
  <c r="R267" i="9"/>
  <c r="R233" i="9"/>
  <c r="R258" i="9"/>
  <c r="R240" i="9"/>
  <c r="R274" i="9"/>
  <c r="R262" i="9"/>
  <c r="R234" i="9"/>
  <c r="R280" i="9"/>
  <c r="R235" i="9"/>
  <c r="R231" i="9"/>
  <c r="R220" i="9"/>
  <c r="R230" i="9"/>
  <c r="S230" i="9"/>
  <c r="R244" i="9"/>
  <c r="S244" i="9"/>
  <c r="R239" i="9"/>
  <c r="S239" i="9"/>
  <c r="R265" i="9"/>
  <c r="S265" i="9"/>
  <c r="R243" i="9"/>
  <c r="S243" i="9"/>
  <c r="R238" i="9"/>
  <c r="S238" i="9"/>
  <c r="R237" i="9"/>
  <c r="S237" i="9"/>
  <c r="R261" i="9"/>
  <c r="S261" i="9"/>
  <c r="R263" i="9"/>
  <c r="S263" i="9"/>
  <c r="M251" i="9"/>
  <c r="S250" i="9"/>
  <c r="M221" i="9"/>
  <c r="S220" i="9"/>
  <c r="AS12" i="9"/>
  <c r="R268" i="9"/>
  <c r="AA9" i="8"/>
  <c r="AA5" i="8"/>
  <c r="AB4" i="8"/>
  <c r="AB5" i="8" s="1"/>
  <c r="AA6" i="8"/>
  <c r="AA10" i="8"/>
  <c r="AA8" i="8"/>
  <c r="Z36" i="9"/>
  <c r="Z29" i="9"/>
  <c r="Z28" i="9"/>
  <c r="AG257" i="9"/>
  <c r="AG256" i="9"/>
  <c r="AG254" i="9"/>
  <c r="AG253" i="9"/>
  <c r="AG252" i="9"/>
  <c r="R221" i="9" l="1"/>
  <c r="O221" i="9"/>
  <c r="M252" i="9"/>
  <c r="R252" i="9" s="1"/>
  <c r="S251" i="9"/>
  <c r="R251" i="9"/>
  <c r="M222" i="9"/>
  <c r="S221" i="9"/>
  <c r="R269" i="9"/>
  <c r="AB6" i="8"/>
  <c r="AB7" i="8" s="1"/>
  <c r="AB8" i="8" s="1"/>
  <c r="D2" i="8" s="1"/>
  <c r="E2" i="8" s="1"/>
  <c r="AH276" i="9"/>
  <c r="AG276" i="9"/>
  <c r="AG245" i="9"/>
  <c r="AH279" i="9"/>
  <c r="AG279" i="9"/>
  <c r="AH277" i="9"/>
  <c r="AG277" i="9"/>
  <c r="AH275" i="9"/>
  <c r="AG275" i="9"/>
  <c r="AH273" i="9"/>
  <c r="AG273" i="9"/>
  <c r="AH271" i="9"/>
  <c r="AG271" i="9"/>
  <c r="AG248" i="9"/>
  <c r="AG246" i="9"/>
  <c r="AG244" i="9"/>
  <c r="AG242" i="9"/>
  <c r="AG240" i="9"/>
  <c r="O222" i="9" l="1"/>
  <c r="M223" i="9"/>
  <c r="S222" i="9"/>
  <c r="AS6" i="9" s="1"/>
  <c r="R222" i="9"/>
  <c r="M253" i="9"/>
  <c r="R253" i="9" s="1"/>
  <c r="S252" i="9"/>
  <c r="R270" i="9"/>
  <c r="D3" i="8"/>
  <c r="E3" i="8" s="1"/>
  <c r="AB9" i="8"/>
  <c r="AB10" i="8" s="1"/>
  <c r="Q2" i="8"/>
  <c r="R223" i="9" l="1"/>
  <c r="O223" i="9"/>
  <c r="M254" i="9"/>
  <c r="R254" i="9" s="1"/>
  <c r="S253" i="9"/>
  <c r="M224" i="9"/>
  <c r="S223" i="9"/>
  <c r="R271" i="9"/>
  <c r="D4" i="8"/>
  <c r="E4" i="8" s="1"/>
  <c r="R224" i="9" l="1"/>
  <c r="O224" i="9"/>
  <c r="M225" i="9"/>
  <c r="Q225" i="9" s="1"/>
  <c r="Q226" i="9" s="1"/>
  <c r="S224" i="9"/>
  <c r="M255" i="9"/>
  <c r="R255" i="9" s="1"/>
  <c r="S254" i="9"/>
  <c r="R272" i="9"/>
  <c r="D5" i="8"/>
  <c r="E5" i="8" s="1"/>
  <c r="M226" i="9" l="1"/>
  <c r="M227" i="9" s="1"/>
  <c r="S227" i="9" s="1"/>
  <c r="S225" i="9"/>
  <c r="O225" i="9"/>
  <c r="P225" i="9" s="1"/>
  <c r="P226" i="9" s="1"/>
  <c r="R225" i="9"/>
  <c r="M256" i="9"/>
  <c r="Q256" i="9" s="1"/>
  <c r="S255" i="9"/>
  <c r="R273" i="9"/>
  <c r="D6" i="8"/>
  <c r="E6" i="8" s="1"/>
  <c r="Z127" i="9"/>
  <c r="Z126" i="9"/>
  <c r="P256" i="9" l="1"/>
  <c r="S256" i="9"/>
  <c r="M257" i="9"/>
  <c r="Q257" i="9" s="1"/>
  <c r="S226" i="9"/>
  <c r="R227" i="9"/>
  <c r="M228" i="9"/>
  <c r="R228" i="9" s="1"/>
  <c r="R226" i="9"/>
  <c r="M229" i="9"/>
  <c r="AS8" i="9"/>
  <c r="AS11" i="9"/>
  <c r="R256" i="9"/>
  <c r="D7" i="8"/>
  <c r="E7" i="8" s="1"/>
  <c r="AG238" i="9"/>
  <c r="AG269" i="9"/>
  <c r="AG267" i="9"/>
  <c r="P257" i="9" l="1"/>
  <c r="AS7" i="9"/>
  <c r="S257" i="9"/>
  <c r="AS10" i="9" s="1"/>
  <c r="R257" i="9"/>
  <c r="S228" i="9"/>
  <c r="AS9" i="9" s="1"/>
  <c r="AS5" i="9"/>
  <c r="S229" i="9"/>
  <c r="R229" i="9"/>
  <c r="D8" i="8"/>
  <c r="E8" i="8" s="1"/>
  <c r="D9" i="8" l="1"/>
  <c r="E9" i="8" s="1"/>
  <c r="AG265" i="9"/>
  <c r="AG264" i="9"/>
  <c r="AG263" i="9"/>
  <c r="AG280" i="9"/>
  <c r="AG278" i="9"/>
  <c r="AG274" i="9"/>
  <c r="AG272" i="9"/>
  <c r="AG270" i="9"/>
  <c r="AG266" i="9"/>
  <c r="AG262" i="9"/>
  <c r="AG261" i="9"/>
  <c r="AG260" i="9"/>
  <c r="AG259" i="9"/>
  <c r="AG258" i="9"/>
  <c r="AG255" i="9"/>
  <c r="AG251" i="9"/>
  <c r="AG250" i="9"/>
  <c r="AG249" i="9"/>
  <c r="AG247" i="9"/>
  <c r="AG243" i="9"/>
  <c r="AG241" i="9"/>
  <c r="AG239" i="9"/>
  <c r="D10" i="8" l="1"/>
  <c r="E10" i="8" s="1"/>
  <c r="AK28" i="9"/>
  <c r="AK29" i="9"/>
  <c r="AK36" i="9"/>
  <c r="AK126" i="9"/>
  <c r="AK127" i="9"/>
  <c r="AK140" i="9"/>
  <c r="AK141" i="9"/>
  <c r="AK154" i="9"/>
  <c r="AK155" i="9"/>
  <c r="AK168" i="9"/>
  <c r="AK169" i="9"/>
  <c r="AK182" i="9"/>
  <c r="AK183" i="9"/>
  <c r="AK196" i="9"/>
  <c r="AK197" i="9"/>
  <c r="AK210" i="9"/>
  <c r="AK211" i="9"/>
  <c r="AK219" i="9"/>
  <c r="AK220" i="9"/>
  <c r="AK231" i="9"/>
  <c r="AK235" i="9"/>
  <c r="AK239" i="9"/>
  <c r="AK241" i="9"/>
  <c r="AK243" i="9"/>
  <c r="AK247" i="9"/>
  <c r="AK249" i="9"/>
  <c r="AK250" i="9"/>
  <c r="AK251" i="9"/>
  <c r="AK262" i="9"/>
  <c r="AK266" i="9"/>
  <c r="D11" i="8" l="1"/>
  <c r="E11" i="8" s="1"/>
  <c r="AH280" i="9"/>
  <c r="AH278" i="9"/>
  <c r="AH274" i="9"/>
  <c r="AH272" i="9"/>
  <c r="AH270" i="9"/>
  <c r="D12" i="8" l="1"/>
  <c r="E12" i="8" s="1"/>
  <c r="C2"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D13" i="8" l="1"/>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D14" i="8" l="1"/>
  <c r="E14" i="8" s="1"/>
  <c r="M2" i="8"/>
  <c r="Q4" i="8"/>
  <c r="Q3" i="8"/>
  <c r="R4" i="8"/>
  <c r="R3" i="8"/>
  <c r="R2" i="8"/>
  <c r="S2" i="8" s="1"/>
  <c r="Z278" i="9"/>
  <c r="AK278" i="9" s="1"/>
  <c r="Z274" i="9"/>
  <c r="AK274" i="9" s="1"/>
  <c r="Z272" i="9"/>
  <c r="AK272" i="9" s="1"/>
  <c r="Z270" i="9"/>
  <c r="AK270" i="9" s="1"/>
  <c r="Z113" i="9"/>
  <c r="AK113" i="9" s="1"/>
  <c r="Z112" i="9"/>
  <c r="AK112" i="9" s="1"/>
  <c r="Z106" i="9"/>
  <c r="AK106" i="9" s="1"/>
  <c r="Z105" i="9"/>
  <c r="AK105" i="9" s="1"/>
  <c r="Z99" i="9"/>
  <c r="AK99" i="9" s="1"/>
  <c r="Z98" i="9"/>
  <c r="AK98" i="9" s="1"/>
  <c r="Z280" i="9"/>
  <c r="AK280" i="9" s="1"/>
  <c r="S3" i="8" l="1"/>
  <c r="S4" i="8"/>
  <c r="D15" i="8"/>
  <c r="E15" i="8" s="1"/>
  <c r="AK258" i="9"/>
  <c r="Z56" i="9"/>
  <c r="AK56" i="9" s="1"/>
  <c r="Z14" i="9"/>
  <c r="AK14" i="9" s="1"/>
  <c r="AK227" i="9"/>
  <c r="AK224" i="9"/>
  <c r="Z50" i="9"/>
  <c r="AK50" i="9" s="1"/>
  <c r="Z22" i="9"/>
  <c r="AK22" i="9" s="1"/>
  <c r="Z8" i="9"/>
  <c r="AK8" i="9" s="1"/>
  <c r="Z49" i="9"/>
  <c r="AK49" i="9" s="1"/>
  <c r="AK255" i="9"/>
  <c r="Z35" i="9"/>
  <c r="AK35" i="9" s="1"/>
  <c r="Z57" i="9"/>
  <c r="AK57" i="9" s="1"/>
  <c r="Z15" i="9"/>
  <c r="AK15" i="9" s="1"/>
  <c r="Z21" i="9"/>
  <c r="AK21" i="9" s="1"/>
  <c r="Z7" i="9"/>
  <c r="AK7" i="9" s="1"/>
  <c r="D16" i="8" l="1"/>
  <c r="E16" i="8" s="1"/>
  <c r="D17" i="8" l="1"/>
  <c r="E17" i="8" s="1"/>
  <c r="D18" i="8" l="1"/>
  <c r="E18" i="8" s="1"/>
  <c r="AK234" i="9"/>
  <c r="AK229" i="9"/>
  <c r="AK263" i="9"/>
  <c r="AK260" i="9"/>
  <c r="AK237" i="9"/>
  <c r="AK233" i="9"/>
  <c r="AK264" i="9"/>
  <c r="AK230" i="9"/>
  <c r="AK268" i="9"/>
  <c r="AK232" i="9"/>
  <c r="AK265" i="9"/>
  <c r="AK261" i="9"/>
  <c r="D19" i="8" l="1"/>
  <c r="E19" i="8" s="1"/>
  <c r="D20" i="8" l="1"/>
  <c r="E20" i="8" s="1"/>
  <c r="AB1" i="9" a="1"/>
  <c r="AB1" i="9" s="1"/>
  <c r="D21" i="8" l="1"/>
  <c r="E21" i="8" s="1"/>
  <c r="AK189" i="9"/>
  <c r="AK190" i="9"/>
  <c r="AK148" i="9"/>
  <c r="AK147" i="9"/>
  <c r="D22" i="8" l="1"/>
  <c r="E22" i="8" s="1"/>
  <c r="D23" i="8" l="1"/>
  <c r="E23" i="8" s="1"/>
  <c r="D24" i="8" l="1"/>
  <c r="E24" i="8" s="1"/>
  <c r="D25" i="8" l="1"/>
  <c r="E25" i="8" s="1"/>
  <c r="Z64" i="9"/>
  <c r="Z276" i="9"/>
  <c r="Z273" i="9"/>
  <c r="Z85" i="9"/>
  <c r="AK85" i="9" s="1"/>
  <c r="Z277" i="9"/>
  <c r="Z271" i="9"/>
  <c r="Z275" i="9"/>
  <c r="Z120" i="9"/>
  <c r="Z91" i="9"/>
  <c r="AK91" i="9" s="1"/>
  <c r="Z71" i="9"/>
  <c r="Z269" i="9"/>
  <c r="Z92" i="9"/>
  <c r="AK92" i="9" s="1"/>
  <c r="Z133" i="9"/>
  <c r="Z119" i="9"/>
  <c r="Z84" i="9"/>
  <c r="AK84" i="9" s="1"/>
  <c r="Z77" i="9"/>
  <c r="AK77" i="9" s="1"/>
  <c r="Z78" i="9"/>
  <c r="AK78" i="9" s="1"/>
  <c r="Z279" i="9"/>
  <c r="Z63" i="9"/>
  <c r="Z134" i="9"/>
  <c r="Z70" i="9"/>
  <c r="D26" i="8" l="1"/>
  <c r="E26" i="8" s="1"/>
  <c r="AK259" i="9"/>
  <c r="AK228" i="9"/>
  <c r="AK218" i="9"/>
  <c r="AK279" i="9"/>
  <c r="AK246" i="9"/>
  <c r="AK119" i="9"/>
  <c r="AK175" i="9"/>
  <c r="AK161" i="9"/>
  <c r="AK277" i="9"/>
  <c r="AK244" i="9"/>
  <c r="AK120" i="9"/>
  <c r="AK133" i="9"/>
  <c r="AK236" i="9"/>
  <c r="AK217" i="9"/>
  <c r="AK176" i="9"/>
  <c r="AK162" i="9"/>
  <c r="AK275" i="9"/>
  <c r="AK242" i="9"/>
  <c r="AK273" i="9"/>
  <c r="AK240" i="9"/>
  <c r="AK204" i="9"/>
  <c r="AK203" i="9"/>
  <c r="AK276" i="9"/>
  <c r="AK271" i="9"/>
  <c r="AK269" i="9"/>
  <c r="AK134" i="9"/>
  <c r="AK267" i="9"/>
  <c r="AK245" i="9"/>
  <c r="AK248" i="9"/>
  <c r="AK238" i="9"/>
  <c r="D27" i="8" l="1"/>
  <c r="E27" i="8" s="1"/>
  <c r="D28" i="8" l="1"/>
  <c r="E28" i="8" s="1"/>
  <c r="D29" i="8" l="1"/>
  <c r="E29" i="8" s="1"/>
  <c r="D30" i="8" l="1"/>
  <c r="E30" i="8" s="1"/>
  <c r="D31" i="8" l="1"/>
  <c r="E31" i="8" s="1"/>
  <c r="D32" i="8" l="1"/>
  <c r="E32" i="8" s="1"/>
  <c r="P3" i="8" l="1"/>
  <c r="P4" i="8"/>
  <c r="P2" i="8"/>
  <c r="AH42" i="9" l="1"/>
  <c r="AH177" i="9"/>
  <c r="AH86" i="9"/>
  <c r="AK70" i="9" l="1"/>
  <c r="AK63" i="9"/>
  <c r="AK71" i="9"/>
  <c r="AK64" i="9"/>
  <c r="O248" i="9" l="1"/>
  <c r="M170" i="9"/>
  <c r="S170" i="9" s="1"/>
  <c r="Z254" i="9" l="1"/>
  <c r="Z221" i="9"/>
  <c r="Z252" i="9"/>
  <c r="Z222" i="9"/>
  <c r="Z223" i="9"/>
  <c r="Z253" i="9"/>
  <c r="AK223" i="9" l="1"/>
  <c r="AK254" i="9"/>
  <c r="AK222" i="9"/>
  <c r="AK221" i="9"/>
  <c r="AK253" i="9"/>
  <c r="AK252" i="9"/>
  <c r="BM92" i="9" l="1"/>
  <c r="BM103" i="9" l="1"/>
  <c r="BM115" i="9" l="1"/>
  <c r="BM126" i="9" l="1"/>
  <c r="BM9" i="9" l="1"/>
  <c r="BM124" i="9"/>
  <c r="BM55" i="9" l="1"/>
  <c r="BM49" i="9" l="1"/>
  <c r="BM31" i="9" l="1"/>
  <c r="BM17" i="9" l="1"/>
  <c r="BM28" i="9" l="1"/>
  <c r="BM76" i="9" l="1"/>
  <c r="BM88" i="9" l="1"/>
  <c r="BM102" i="9" l="1"/>
  <c r="BM111" i="9"/>
  <c r="BM11" i="9"/>
  <c r="BM47" i="9"/>
  <c r="BM30" i="9"/>
  <c r="BM37" i="9"/>
  <c r="BM6" i="9"/>
  <c r="BM113" i="9" l="1"/>
  <c r="BM58" i="9"/>
  <c r="BM119" i="9" l="1"/>
  <c r="BM33" i="9"/>
  <c r="BM105" i="9" l="1"/>
  <c r="BM75" i="9"/>
  <c r="BM32" i="9"/>
  <c r="BM79" i="9" l="1"/>
  <c r="BM25" i="9"/>
  <c r="BM122" i="9" l="1"/>
  <c r="BM118" i="9"/>
  <c r="BM48" i="9"/>
  <c r="BM19" i="9"/>
  <c r="BM96" i="9" l="1"/>
  <c r="BM78" i="9"/>
  <c r="BM5" i="9"/>
  <c r="BM41" i="9"/>
  <c r="BM107" i="9" l="1"/>
  <c r="BM16" i="9"/>
  <c r="BM52" i="9"/>
  <c r="BM112" i="9" l="1"/>
  <c r="BM27" i="9"/>
  <c r="BM63" i="9"/>
  <c r="BM93" i="9" l="1"/>
  <c r="BM69" i="9"/>
  <c r="BM26" i="9"/>
  <c r="BM71" i="9" l="1"/>
  <c r="BM59" i="9"/>
  <c r="BM61" i="9"/>
  <c r="BM66" i="9"/>
  <c r="BM13" i="9"/>
  <c r="BM104" i="9" l="1"/>
  <c r="BM50" i="9"/>
  <c r="BM45" i="9"/>
  <c r="BM97" i="9" l="1"/>
  <c r="BM38" i="9"/>
  <c r="BM98" i="9" l="1"/>
  <c r="BM125" i="9"/>
  <c r="BM120" i="9"/>
  <c r="BM108" i="9"/>
  <c r="BM44" i="9"/>
  <c r="BM91" i="9" l="1"/>
  <c r="BM20" i="9"/>
  <c r="BM99" i="9" l="1"/>
  <c r="BM22" i="9"/>
  <c r="BM116" i="9" l="1"/>
  <c r="BM36" i="9"/>
  <c r="BM7" i="9"/>
  <c r="BM127" i="9" l="1"/>
  <c r="BM72" i="9"/>
  <c r="BM35" i="9"/>
  <c r="BM101" i="9" l="1"/>
  <c r="BM90" i="9"/>
  <c r="BM10" i="9"/>
  <c r="BM46" i="9"/>
  <c r="BM106" i="9" l="1"/>
  <c r="BM21" i="9"/>
  <c r="BM57" i="9"/>
  <c r="BM80" i="9" l="1"/>
  <c r="BM14" i="9"/>
  <c r="BM62" i="9"/>
  <c r="BM89" i="9" l="1"/>
  <c r="BM117" i="9"/>
  <c r="BM34" i="9"/>
  <c r="BM23" i="9"/>
  <c r="BM12" i="9"/>
  <c r="BM3" i="9"/>
  <c r="BM54" i="9"/>
  <c r="BM73" i="9" l="1"/>
  <c r="BM94" i="9"/>
  <c r="BM24" i="9"/>
  <c r="BM70" i="9" l="1"/>
  <c r="BM60" i="9"/>
  <c r="BM43" i="9"/>
  <c r="BM39" i="9"/>
  <c r="BM64" i="9"/>
  <c r="BM53" i="9"/>
  <c r="BM109" i="9" l="1"/>
  <c r="BM123" i="9"/>
  <c r="BM74" i="9"/>
  <c r="BM18" i="9"/>
  <c r="BM121" i="9" l="1"/>
  <c r="BM29" i="9"/>
  <c r="BM65" i="9"/>
  <c r="BM95" i="9" l="1"/>
  <c r="BM77" i="9"/>
  <c r="BM4" i="9"/>
  <c r="BM40" i="9"/>
  <c r="BM100" i="9" l="1"/>
  <c r="BM15" i="9"/>
  <c r="BM51" i="9"/>
  <c r="BM68" i="9" l="1"/>
  <c r="BM8" i="9"/>
  <c r="BM56" i="9"/>
  <c r="BM110" i="9" l="1"/>
  <c r="BM42" i="9"/>
  <c r="BJ110" i="9" l="1"/>
  <c r="BJ42" i="9"/>
  <c r="AH191" i="9" l="1"/>
  <c r="AH184" i="9"/>
  <c r="AH121" i="9"/>
  <c r="AH72" i="9"/>
  <c r="AH205" i="9"/>
  <c r="AH44" i="9"/>
  <c r="AH149" i="9"/>
  <c r="AH170" i="9"/>
  <c r="AH143" i="9"/>
  <c r="AH17" i="9"/>
  <c r="AH136" i="9"/>
  <c r="AH51" i="9"/>
  <c r="AH164" i="9"/>
  <c r="AH199" i="9"/>
  <c r="AH150" i="9"/>
  <c r="AH79" i="9"/>
  <c r="BJ82" i="9"/>
  <c r="AH59" i="9"/>
  <c r="AH192" i="9"/>
  <c r="AH3" i="9"/>
  <c r="AH107" i="9"/>
  <c r="AH52" i="9"/>
  <c r="AH100" i="9"/>
  <c r="AH171" i="9"/>
  <c r="AH45" i="9"/>
  <c r="AH128" i="9"/>
  <c r="AH163" i="9"/>
  <c r="AH114" i="9"/>
  <c r="BJ67" i="9"/>
  <c r="BJ81" i="9"/>
  <c r="AH9" i="9"/>
  <c r="AH80" i="9"/>
  <c r="AH2" i="9"/>
  <c r="AH101" i="9"/>
  <c r="AH16" i="9"/>
  <c r="AH94" i="9"/>
  <c r="AH135" i="9"/>
  <c r="AH157" i="9"/>
  <c r="AH122" i="9"/>
  <c r="AH31" i="9"/>
  <c r="AH108" i="9"/>
  <c r="BJ84" i="9"/>
  <c r="BJ87" i="9"/>
  <c r="AH37" i="9"/>
  <c r="AH212" i="9"/>
  <c r="BJ85" i="9"/>
  <c r="AH10" i="9"/>
  <c r="AH65" i="9"/>
  <c r="AH115" i="9"/>
  <c r="AH58" i="9"/>
  <c r="AH129" i="9"/>
  <c r="AH73" i="9"/>
  <c r="AH198" i="9"/>
  <c r="AH66" i="9"/>
  <c r="BJ128" i="9"/>
  <c r="BJ83" i="9"/>
  <c r="AH93" i="9"/>
  <c r="BJ86" i="9"/>
  <c r="AH185" i="9"/>
  <c r="AH23" i="9"/>
  <c r="AH142" i="9"/>
  <c r="AH213" i="9"/>
  <c r="AH87" i="9"/>
  <c r="AH206" i="9"/>
  <c r="AH38" i="9"/>
  <c r="AH156" i="9"/>
  <c r="AH24" i="9"/>
  <c r="BJ114" i="9"/>
  <c r="BM2" i="9"/>
  <c r="AH178" i="9"/>
  <c r="AH30" i="9"/>
  <c r="R170" i="9"/>
  <c r="O170" i="9"/>
  <c r="BJ92" i="9"/>
  <c r="BJ103" i="9"/>
  <c r="BJ115" i="9"/>
  <c r="BJ126" i="9"/>
  <c r="BJ124" i="9"/>
  <c r="BJ9" i="9"/>
  <c r="BJ55" i="9"/>
  <c r="BJ49" i="9"/>
  <c r="BJ31" i="9"/>
  <c r="BJ17" i="9"/>
  <c r="BJ28" i="9"/>
  <c r="BJ76" i="9"/>
  <c r="BJ88" i="9"/>
  <c r="BJ11" i="9"/>
  <c r="BJ47" i="9"/>
  <c r="BJ111" i="9"/>
  <c r="BJ6" i="9"/>
  <c r="BJ102" i="9"/>
  <c r="BJ37" i="9"/>
  <c r="BJ30" i="9"/>
  <c r="BJ113" i="9"/>
  <c r="BJ58" i="9"/>
  <c r="BJ33" i="9"/>
  <c r="BJ119" i="9"/>
  <c r="BJ32" i="9"/>
  <c r="BJ105" i="9"/>
  <c r="BJ75" i="9"/>
  <c r="BJ79" i="9"/>
  <c r="BJ25" i="9"/>
  <c r="BJ19" i="9"/>
  <c r="BJ48" i="9"/>
  <c r="BJ118" i="9"/>
  <c r="BJ122" i="9"/>
  <c r="BJ78" i="9"/>
  <c r="BJ96" i="9"/>
  <c r="BJ41" i="9"/>
  <c r="BJ5" i="9"/>
  <c r="BJ107" i="9"/>
  <c r="BJ16" i="9"/>
  <c r="BJ52" i="9"/>
  <c r="BJ63" i="9"/>
  <c r="BJ27" i="9"/>
  <c r="BJ112" i="9"/>
  <c r="BJ26" i="9"/>
  <c r="BJ69" i="9"/>
  <c r="BJ93" i="9"/>
  <c r="BJ71" i="9"/>
  <c r="BJ59" i="9"/>
  <c r="BJ13" i="9"/>
  <c r="BJ61" i="9"/>
  <c r="BJ66" i="9"/>
  <c r="BJ104" i="9"/>
  <c r="BJ45" i="9"/>
  <c r="BJ50" i="9"/>
  <c r="BJ97" i="9"/>
  <c r="BJ38" i="9"/>
  <c r="BJ120" i="9"/>
  <c r="BJ125" i="9"/>
  <c r="BJ108" i="9"/>
  <c r="BJ98" i="9"/>
  <c r="BJ44" i="9"/>
  <c r="BJ91" i="9"/>
  <c r="BJ20" i="9"/>
  <c r="BJ22" i="9"/>
  <c r="BJ99" i="9"/>
  <c r="BJ116" i="9"/>
  <c r="BJ7" i="9"/>
  <c r="BJ36" i="9"/>
  <c r="BJ35" i="9"/>
  <c r="BJ72" i="9"/>
  <c r="BJ127" i="9"/>
  <c r="BJ10" i="9"/>
  <c r="BJ101" i="9"/>
  <c r="BJ90" i="9"/>
  <c r="BJ46" i="9"/>
  <c r="BJ21" i="9"/>
  <c r="BJ106" i="9"/>
  <c r="BJ57" i="9"/>
  <c r="BJ62" i="9"/>
  <c r="BJ14" i="9"/>
  <c r="BJ80" i="9"/>
  <c r="BJ54" i="9"/>
  <c r="BJ3" i="9"/>
  <c r="BJ12" i="9"/>
  <c r="BJ23" i="9"/>
  <c r="BJ34" i="9"/>
  <c r="BJ117" i="9"/>
  <c r="BJ89" i="9"/>
  <c r="BJ73" i="9"/>
  <c r="BJ94" i="9"/>
  <c r="BJ24" i="9"/>
  <c r="BJ53" i="9"/>
  <c r="BJ64" i="9"/>
  <c r="BJ39" i="9"/>
  <c r="BJ43" i="9"/>
  <c r="BJ60" i="9"/>
  <c r="BJ70" i="9"/>
  <c r="BJ123" i="9"/>
  <c r="BJ109" i="9"/>
  <c r="BJ18" i="9"/>
  <c r="BJ74" i="9"/>
  <c r="BJ29" i="9"/>
  <c r="BJ121" i="9"/>
  <c r="BJ65" i="9"/>
  <c r="BJ4" i="9"/>
  <c r="BJ77" i="9"/>
  <c r="BJ95" i="9"/>
  <c r="BJ40" i="9"/>
  <c r="BJ100" i="9"/>
  <c r="BJ15" i="9"/>
  <c r="BJ51" i="9"/>
  <c r="BJ56" i="9"/>
  <c r="BJ8" i="9"/>
  <c r="BJ68" i="9"/>
  <c r="AC1" i="9" l="1" a="1"/>
  <c r="AC1" i="9" s="1"/>
  <c r="BJ2" i="9"/>
  <c r="BL1" i="9"/>
  <c r="Q170" i="9"/>
  <c r="P170" i="9"/>
  <c r="BK2" i="9" l="1"/>
  <c r="BL3" i="9" s="1"/>
  <c r="BK42" i="9"/>
  <c r="BK110" i="9"/>
  <c r="BK92" i="9"/>
  <c r="BK11" i="9"/>
  <c r="BK41" i="9"/>
  <c r="BK10" i="9"/>
  <c r="BK40" i="9"/>
  <c r="BK118" i="9"/>
  <c r="BK67" i="9"/>
  <c r="BK39" i="9"/>
  <c r="BK88" i="9"/>
  <c r="BK13" i="9"/>
  <c r="BK23" i="9"/>
  <c r="BK26" i="9"/>
  <c r="BK52" i="9"/>
  <c r="BK86" i="9"/>
  <c r="BK122" i="9"/>
  <c r="BK35" i="9"/>
  <c r="BK4" i="9"/>
  <c r="BK6" i="9"/>
  <c r="BK45" i="9"/>
  <c r="BK73" i="9"/>
  <c r="BK30" i="9"/>
  <c r="BK58" i="9"/>
  <c r="BK9" i="9"/>
  <c r="BK27" i="9"/>
  <c r="BK57" i="9"/>
  <c r="BK68" i="9"/>
  <c r="BK61" i="9"/>
  <c r="BK126" i="9"/>
  <c r="BK77" i="9"/>
  <c r="BK37" i="9"/>
  <c r="BK97" i="9"/>
  <c r="BK24" i="9"/>
  <c r="BK91" i="9"/>
  <c r="BK125" i="9"/>
  <c r="BK115" i="9"/>
  <c r="BK16" i="9"/>
  <c r="BK46" i="9"/>
  <c r="BK51" i="9"/>
  <c r="BK33" i="9"/>
  <c r="BK108" i="9"/>
  <c r="BK43" i="9"/>
  <c r="BK107" i="9"/>
  <c r="BK78" i="9"/>
  <c r="BK76" i="9"/>
  <c r="BK59" i="9"/>
  <c r="BK12" i="9"/>
  <c r="BK100" i="9"/>
  <c r="BK36" i="9"/>
  <c r="BK79" i="9"/>
  <c r="BK83" i="9"/>
  <c r="BK32" i="9"/>
  <c r="BK44" i="9"/>
  <c r="BK70" i="9"/>
  <c r="BK34" i="9"/>
  <c r="BK54" i="9"/>
  <c r="BK31" i="9"/>
  <c r="BK69" i="9"/>
  <c r="BK80" i="9"/>
  <c r="BK81" i="9"/>
  <c r="BK25" i="9"/>
  <c r="BK99" i="9"/>
  <c r="BK74" i="9"/>
  <c r="BK38" i="9"/>
  <c r="BK104" i="9"/>
  <c r="BK87" i="9"/>
  <c r="BK102" i="9"/>
  <c r="BK50" i="9"/>
  <c r="BK94" i="9"/>
  <c r="BK14" i="9"/>
  <c r="BK93" i="9"/>
  <c r="BK114" i="9"/>
  <c r="BK48" i="9"/>
  <c r="BK7" i="9"/>
  <c r="BK121" i="9"/>
  <c r="BK65" i="9"/>
  <c r="BK18" i="9"/>
  <c r="BK47" i="9"/>
  <c r="BK66" i="9"/>
  <c r="BK117" i="9"/>
  <c r="BK84" i="9"/>
  <c r="BK96" i="9"/>
  <c r="BK127" i="9"/>
  <c r="BK95" i="9"/>
  <c r="BK90" i="9"/>
  <c r="BK21" i="9"/>
  <c r="BK113" i="9"/>
  <c r="BK120" i="9"/>
  <c r="BK64" i="9"/>
  <c r="BK124" i="9"/>
  <c r="BK63" i="9"/>
  <c r="BK106" i="9"/>
  <c r="BK8" i="9"/>
  <c r="BK123" i="9"/>
  <c r="BK89" i="9"/>
  <c r="BK128" i="9"/>
  <c r="BK119" i="9"/>
  <c r="BK98" i="9"/>
  <c r="BK60" i="9"/>
  <c r="BK53" i="9"/>
  <c r="BK22" i="9"/>
  <c r="BK5" i="9"/>
  <c r="BK101" i="9"/>
  <c r="BK17" i="9"/>
  <c r="BK19" i="9"/>
  <c r="BK116" i="9"/>
  <c r="BK29" i="9"/>
  <c r="BK103" i="9"/>
  <c r="BK15" i="9"/>
  <c r="BK72" i="9"/>
  <c r="BK55" i="9"/>
  <c r="BK112" i="9"/>
  <c r="BK62" i="9"/>
  <c r="BK105" i="9"/>
  <c r="BK111" i="9"/>
  <c r="BK85" i="9"/>
  <c r="BK75" i="9"/>
  <c r="BK20" i="9"/>
  <c r="BK109" i="9"/>
  <c r="BK28" i="9"/>
  <c r="BK71" i="9"/>
  <c r="BK3" i="9"/>
  <c r="BK49" i="9"/>
  <c r="BK82" i="9"/>
  <c r="BK56" i="9"/>
  <c r="BL4" i="9" l="1"/>
  <c r="BL5" i="9" s="1"/>
  <c r="BL6" i="9" s="1"/>
  <c r="BL7" i="9" s="1"/>
  <c r="BL8" i="9" s="1"/>
  <c r="BL9" i="9" s="1"/>
  <c r="BL10" i="9" s="1"/>
  <c r="BL11" i="9" s="1"/>
  <c r="BL12" i="9" s="1"/>
  <c r="BL13" i="9" s="1"/>
  <c r="BL14" i="9" s="1"/>
  <c r="BL15" i="9" s="1"/>
  <c r="BL16" i="9" s="1"/>
  <c r="BL17" i="9" s="1"/>
  <c r="BL18" i="9" s="1"/>
  <c r="BL19" i="9" s="1"/>
  <c r="BL20" i="9" s="1"/>
  <c r="BL21" i="9" s="1"/>
  <c r="BL22" i="9" s="1"/>
  <c r="BL23" i="9" s="1"/>
  <c r="BL24" i="9" s="1"/>
  <c r="BL25" i="9" s="1"/>
  <c r="BL26" i="9" s="1"/>
  <c r="BL27" i="9" s="1"/>
  <c r="BL28" i="9" s="1"/>
  <c r="BL29" i="9" s="1"/>
  <c r="BL30" i="9" s="1"/>
  <c r="BL31" i="9" s="1"/>
  <c r="BL32" i="9" s="1"/>
  <c r="BL33" i="9" s="1"/>
  <c r="BL34" i="9" s="1"/>
  <c r="BL35" i="9" s="1"/>
  <c r="BL36" i="9" s="1"/>
  <c r="BL37" i="9" s="1"/>
  <c r="BL38" i="9" s="1"/>
  <c r="BL39" i="9" s="1"/>
  <c r="BL40" i="9" s="1"/>
  <c r="BL41" i="9" s="1"/>
  <c r="BL42" i="9" s="1"/>
  <c r="BL43" i="9" s="1"/>
  <c r="BL44" i="9" s="1"/>
  <c r="BL45" i="9" s="1"/>
  <c r="BL46" i="9" s="1"/>
  <c r="BL47" i="9" s="1"/>
  <c r="BL48" i="9" s="1"/>
  <c r="BL49" i="9" s="1"/>
  <c r="BL50" i="9" s="1"/>
  <c r="BL51" i="9" s="1"/>
  <c r="BL52" i="9" s="1"/>
  <c r="BL53" i="9" s="1"/>
  <c r="BL54" i="9" s="1"/>
  <c r="BL55" i="9" s="1"/>
  <c r="BL56" i="9" s="1"/>
  <c r="BL57" i="9" s="1"/>
  <c r="BL58" i="9" s="1"/>
  <c r="BL59" i="9" s="1"/>
  <c r="BL60" i="9" s="1"/>
  <c r="BL61" i="9" s="1"/>
  <c r="BL62" i="9" s="1"/>
  <c r="BL63" i="9" s="1"/>
  <c r="BL64" i="9" s="1"/>
  <c r="BL65" i="9" s="1"/>
  <c r="BL66" i="9" s="1"/>
  <c r="BL67" i="9" s="1"/>
  <c r="BL68" i="9" s="1"/>
  <c r="BL69" i="9" s="1"/>
  <c r="BL70" i="9" s="1"/>
  <c r="BL71" i="9" s="1"/>
  <c r="BL72" i="9" s="1"/>
  <c r="BL73" i="9" s="1"/>
  <c r="BL74" i="9" s="1"/>
  <c r="BL75" i="9" s="1"/>
  <c r="BL76" i="9" s="1"/>
  <c r="BL77" i="9" s="1"/>
  <c r="BL78" i="9" s="1"/>
  <c r="BL79" i="9" s="1"/>
  <c r="BL80" i="9" s="1"/>
  <c r="BL81" i="9" s="1"/>
  <c r="BL82" i="9" s="1"/>
  <c r="BL83" i="9" s="1"/>
  <c r="BL84" i="9" s="1"/>
  <c r="BL85" i="9" s="1"/>
  <c r="BL86" i="9" s="1"/>
  <c r="BL87" i="9" s="1"/>
  <c r="BL88" i="9" s="1"/>
  <c r="BL89" i="9" s="1"/>
  <c r="BL90" i="9" s="1"/>
  <c r="BL91" i="9" s="1"/>
  <c r="BL92" i="9" s="1"/>
  <c r="BL93" i="9" s="1"/>
  <c r="BL94" i="9" s="1"/>
  <c r="BL95" i="9" s="1"/>
  <c r="BL96" i="9" s="1"/>
  <c r="BL97" i="9" s="1"/>
  <c r="BL98" i="9" s="1"/>
  <c r="BL99" i="9" s="1"/>
  <c r="BL100" i="9" s="1"/>
  <c r="BL101" i="9" s="1"/>
  <c r="BL102" i="9" s="1"/>
  <c r="BL103" i="9" s="1"/>
  <c r="BL104" i="9" s="1"/>
  <c r="BL105" i="9" s="1"/>
  <c r="BL106" i="9" s="1"/>
  <c r="BL107" i="9" s="1"/>
  <c r="BL108" i="9" s="1"/>
  <c r="BL109" i="9" s="1"/>
  <c r="BL110" i="9" s="1"/>
  <c r="BL111" i="9" s="1"/>
  <c r="BL112" i="9" s="1"/>
  <c r="BL113" i="9" s="1"/>
  <c r="BL114" i="9" s="1"/>
  <c r="BL115" i="9" s="1"/>
  <c r="BL116" i="9" s="1"/>
  <c r="BL117" i="9" s="1"/>
  <c r="BL118" i="9" s="1"/>
  <c r="BL119" i="9" s="1"/>
  <c r="BL120" i="9" s="1"/>
  <c r="BL121" i="9" s="1"/>
  <c r="BL122" i="9" s="1"/>
  <c r="BL123" i="9" s="1"/>
  <c r="BL124" i="9" s="1"/>
  <c r="BL125" i="9" s="1"/>
  <c r="BL126" i="9" s="1"/>
  <c r="BL127" i="9" s="1"/>
  <c r="BL128" i="9" s="1"/>
  <c r="M205" i="9" l="1"/>
  <c r="M128" i="9"/>
  <c r="M248" i="9"/>
  <c r="M16" i="9"/>
  <c r="M129" i="9"/>
  <c r="M212" i="9"/>
  <c r="M192" i="9"/>
  <c r="M171" i="9"/>
  <c r="M31" i="9"/>
  <c r="M114" i="9"/>
  <c r="M72" i="9"/>
  <c r="M51" i="9"/>
  <c r="M185" i="9"/>
  <c r="M178" i="9"/>
  <c r="M115" i="9"/>
  <c r="M157" i="9"/>
  <c r="M149" i="9"/>
  <c r="M191" i="9"/>
  <c r="M100" i="9"/>
  <c r="M17" i="9"/>
  <c r="M156" i="9"/>
  <c r="M59" i="9"/>
  <c r="M44" i="9"/>
  <c r="M58" i="9"/>
  <c r="M206" i="9"/>
  <c r="M65" i="9"/>
  <c r="M30" i="9"/>
  <c r="M10" i="9"/>
  <c r="M94" i="9"/>
  <c r="M184" i="9"/>
  <c r="M142" i="9"/>
  <c r="M9" i="9"/>
  <c r="M122" i="9"/>
  <c r="M150" i="9"/>
  <c r="M213" i="9"/>
  <c r="M136" i="9"/>
  <c r="M93" i="9"/>
  <c r="M79" i="9"/>
  <c r="M38" i="9"/>
  <c r="M163" i="9"/>
  <c r="M37" i="9"/>
  <c r="M164" i="9"/>
  <c r="M80" i="9"/>
  <c r="M2" i="9"/>
  <c r="M66" i="9"/>
  <c r="M101" i="9"/>
  <c r="M108" i="9"/>
  <c r="M121" i="9"/>
  <c r="M87" i="9"/>
  <c r="M23" i="9"/>
  <c r="M3" i="9"/>
  <c r="M199" i="9"/>
  <c r="M45" i="9"/>
  <c r="M73" i="9"/>
  <c r="M24" i="9"/>
  <c r="M135" i="9"/>
  <c r="M177" i="9"/>
  <c r="M52" i="9"/>
  <c r="M107" i="9"/>
  <c r="M86" i="9"/>
  <c r="M143" i="9"/>
  <c r="M198" i="9"/>
  <c r="O128" i="9" l="1"/>
  <c r="R128" i="9"/>
  <c r="S128" i="9"/>
  <c r="O205" i="9"/>
  <c r="R205" i="9"/>
  <c r="S205" i="9"/>
  <c r="O198" i="9"/>
  <c r="S198" i="9"/>
  <c r="R198" i="9"/>
  <c r="S23" i="9"/>
  <c r="R23" i="9"/>
  <c r="O23" i="9"/>
  <c r="R79" i="9"/>
  <c r="O79" i="9"/>
  <c r="S79" i="9"/>
  <c r="S65" i="9"/>
  <c r="O65" i="9"/>
  <c r="R65" i="9"/>
  <c r="S171" i="9"/>
  <c r="R171" i="9"/>
  <c r="O171" i="9"/>
  <c r="O24" i="9"/>
  <c r="S24" i="9"/>
  <c r="R24" i="9"/>
  <c r="O80" i="9"/>
  <c r="R80" i="9"/>
  <c r="S80" i="9"/>
  <c r="O142" i="9"/>
  <c r="S142" i="9"/>
  <c r="R142" i="9"/>
  <c r="O100" i="9"/>
  <c r="S100" i="9"/>
  <c r="R100" i="9"/>
  <c r="O192" i="9"/>
  <c r="S192" i="9"/>
  <c r="R192" i="9"/>
  <c r="R73" i="9"/>
  <c r="O73" i="9"/>
  <c r="S73" i="9"/>
  <c r="R121" i="9"/>
  <c r="S121" i="9"/>
  <c r="O121" i="9"/>
  <c r="R164" i="9"/>
  <c r="O164" i="9"/>
  <c r="S164" i="9"/>
  <c r="R136" i="9"/>
  <c r="S136" i="9"/>
  <c r="O136" i="9"/>
  <c r="O184" i="9"/>
  <c r="R184" i="9"/>
  <c r="S184" i="9"/>
  <c r="R58" i="9"/>
  <c r="O58" i="9"/>
  <c r="S58" i="9"/>
  <c r="R191" i="9"/>
  <c r="O191" i="9"/>
  <c r="S191" i="9"/>
  <c r="R51" i="9"/>
  <c r="O51" i="9"/>
  <c r="S51" i="9"/>
  <c r="S212" i="9"/>
  <c r="O212" i="9"/>
  <c r="R212" i="9"/>
  <c r="O107" i="9"/>
  <c r="R107" i="9"/>
  <c r="S107" i="9"/>
  <c r="O45" i="9"/>
  <c r="R45" i="9"/>
  <c r="S45" i="9"/>
  <c r="S108" i="9"/>
  <c r="R108" i="9"/>
  <c r="O108" i="9"/>
  <c r="S37" i="9"/>
  <c r="O37" i="9"/>
  <c r="R37" i="9"/>
  <c r="O213" i="9"/>
  <c r="R213" i="9"/>
  <c r="S213" i="9"/>
  <c r="S94" i="9"/>
  <c r="O94" i="9"/>
  <c r="R94" i="9"/>
  <c r="R44" i="9"/>
  <c r="O44" i="9"/>
  <c r="S44" i="9"/>
  <c r="R149" i="9"/>
  <c r="S149" i="9"/>
  <c r="O149" i="9"/>
  <c r="R72" i="9"/>
  <c r="O72" i="9"/>
  <c r="S72" i="9"/>
  <c r="R129" i="9"/>
  <c r="S129" i="9"/>
  <c r="O129" i="9"/>
  <c r="R135" i="9"/>
  <c r="O135" i="9"/>
  <c r="S135" i="9"/>
  <c r="O2" i="9"/>
  <c r="R2" i="9"/>
  <c r="S2" i="9"/>
  <c r="R9" i="9"/>
  <c r="O9" i="9"/>
  <c r="S9" i="9"/>
  <c r="S17" i="9"/>
  <c r="O17" i="9"/>
  <c r="R17" i="9"/>
  <c r="R178" i="9"/>
  <c r="O178" i="9"/>
  <c r="S178" i="9"/>
  <c r="R143" i="9"/>
  <c r="S143" i="9"/>
  <c r="O143" i="9"/>
  <c r="O87" i="9"/>
  <c r="S87" i="9"/>
  <c r="R87" i="9"/>
  <c r="O93" i="9"/>
  <c r="R93" i="9"/>
  <c r="S93" i="9"/>
  <c r="R206" i="9"/>
  <c r="S206" i="9"/>
  <c r="O206" i="9"/>
  <c r="R185" i="9"/>
  <c r="O185" i="9"/>
  <c r="S185" i="9"/>
  <c r="R86" i="9"/>
  <c r="O86" i="9"/>
  <c r="S86" i="9"/>
  <c r="O52" i="9"/>
  <c r="R52" i="9"/>
  <c r="S52" i="9"/>
  <c r="O199" i="9"/>
  <c r="R199" i="9"/>
  <c r="S199" i="9"/>
  <c r="S101" i="9"/>
  <c r="O101" i="9"/>
  <c r="R101" i="9"/>
  <c r="R163" i="9"/>
  <c r="O163" i="9"/>
  <c r="S163" i="9"/>
  <c r="O150" i="9"/>
  <c r="S150" i="9"/>
  <c r="R150" i="9"/>
  <c r="O10" i="9"/>
  <c r="R10" i="9"/>
  <c r="S10" i="9"/>
  <c r="R59" i="9"/>
  <c r="O59" i="9"/>
  <c r="S59" i="9"/>
  <c r="O157" i="9"/>
  <c r="S157" i="9"/>
  <c r="R157" i="9"/>
  <c r="R114" i="9"/>
  <c r="O114" i="9"/>
  <c r="S114" i="9"/>
  <c r="R16" i="9"/>
  <c r="O16" i="9"/>
  <c r="S16" i="9"/>
  <c r="R177" i="9"/>
  <c r="O177" i="9"/>
  <c r="S177" i="9"/>
  <c r="S3" i="9"/>
  <c r="R3" i="9"/>
  <c r="O3" i="9"/>
  <c r="O66" i="9"/>
  <c r="R66" i="9"/>
  <c r="S66" i="9"/>
  <c r="O38" i="9"/>
  <c r="R38" i="9"/>
  <c r="S38" i="9"/>
  <c r="S122" i="9"/>
  <c r="R122" i="9"/>
  <c r="O122" i="9"/>
  <c r="S30" i="9"/>
  <c r="R30" i="9"/>
  <c r="O30" i="9"/>
  <c r="R156" i="9"/>
  <c r="S156" i="9"/>
  <c r="O156" i="9"/>
  <c r="S115" i="9"/>
  <c r="O115" i="9"/>
  <c r="R115" i="9"/>
  <c r="S31" i="9"/>
  <c r="R31" i="9"/>
  <c r="O31" i="9"/>
  <c r="S248" i="9"/>
  <c r="R248" i="9"/>
  <c r="AS4" i="9" l="1"/>
  <c r="AS3" i="9"/>
  <c r="Q205" i="9"/>
  <c r="P205" i="9"/>
  <c r="Q128" i="9"/>
  <c r="P128" i="9"/>
  <c r="Q30" i="9"/>
  <c r="P30" i="9"/>
  <c r="Q3" i="9"/>
  <c r="P3" i="9"/>
  <c r="Q206" i="9"/>
  <c r="P206" i="9"/>
  <c r="Q108" i="9"/>
  <c r="P108" i="9"/>
  <c r="Q136" i="9"/>
  <c r="P136" i="9"/>
  <c r="Q121" i="9"/>
  <c r="P121" i="9"/>
  <c r="Q23" i="9"/>
  <c r="P23" i="9"/>
  <c r="Q163" i="9"/>
  <c r="P163" i="9"/>
  <c r="Q72" i="9"/>
  <c r="P72" i="9"/>
  <c r="Q115" i="9"/>
  <c r="P115" i="9"/>
  <c r="Q178" i="9"/>
  <c r="P178" i="9"/>
  <c r="Q44" i="9"/>
  <c r="P44" i="9"/>
  <c r="Q58" i="9"/>
  <c r="P58" i="9"/>
  <c r="Q65" i="9"/>
  <c r="P65" i="9"/>
  <c r="Q16" i="9"/>
  <c r="P16" i="9"/>
  <c r="Q9" i="9"/>
  <c r="P9" i="9"/>
  <c r="Q135" i="9"/>
  <c r="P135" i="9"/>
  <c r="Q51" i="9"/>
  <c r="P51" i="9"/>
  <c r="Q38" i="9"/>
  <c r="P38" i="9"/>
  <c r="Q157" i="9"/>
  <c r="P157" i="9"/>
  <c r="Q10" i="9"/>
  <c r="P10" i="9"/>
  <c r="Q199" i="9"/>
  <c r="P199" i="9"/>
  <c r="Q87" i="9"/>
  <c r="P87" i="9"/>
  <c r="Q213" i="9"/>
  <c r="P213" i="9"/>
  <c r="Q107" i="9"/>
  <c r="P107" i="9"/>
  <c r="Q192" i="9"/>
  <c r="P192" i="9"/>
  <c r="Q142" i="9"/>
  <c r="P142" i="9"/>
  <c r="Q24" i="9"/>
  <c r="P24" i="9"/>
  <c r="Q31" i="9"/>
  <c r="P31" i="9"/>
  <c r="Q156" i="9"/>
  <c r="P156" i="9"/>
  <c r="Q122" i="9"/>
  <c r="P122" i="9"/>
  <c r="Q143" i="9"/>
  <c r="P143" i="9"/>
  <c r="AS2" i="9"/>
  <c r="Q129" i="9"/>
  <c r="P129" i="9"/>
  <c r="Q149" i="9"/>
  <c r="P149" i="9"/>
  <c r="Q171" i="9"/>
  <c r="P171" i="9"/>
  <c r="S1" i="9" a="1"/>
  <c r="S1" i="9" s="1"/>
  <c r="Q212" i="9"/>
  <c r="P212" i="9"/>
  <c r="Q86" i="9"/>
  <c r="P86" i="9"/>
  <c r="Q177" i="9"/>
  <c r="P177" i="9"/>
  <c r="Q114" i="9"/>
  <c r="P114" i="9"/>
  <c r="Q59" i="9"/>
  <c r="P59" i="9"/>
  <c r="Q101" i="9"/>
  <c r="P101" i="9"/>
  <c r="Q185" i="9"/>
  <c r="P185" i="9"/>
  <c r="Q17" i="9"/>
  <c r="P17" i="9"/>
  <c r="Q94" i="9"/>
  <c r="P94" i="9"/>
  <c r="Q37" i="9"/>
  <c r="P37" i="9"/>
  <c r="Q191" i="9"/>
  <c r="P191" i="9"/>
  <c r="Q164" i="9"/>
  <c r="P164" i="9"/>
  <c r="Q73" i="9"/>
  <c r="P73" i="9"/>
  <c r="Q79" i="9"/>
  <c r="P79" i="9"/>
  <c r="Q66" i="9"/>
  <c r="P66" i="9"/>
  <c r="Q150" i="9"/>
  <c r="P150" i="9"/>
  <c r="Q52" i="9"/>
  <c r="P52" i="9"/>
  <c r="Q93" i="9"/>
  <c r="P93" i="9"/>
  <c r="Q2" i="9"/>
  <c r="P2" i="9"/>
  <c r="Q45" i="9"/>
  <c r="P45" i="9"/>
  <c r="Q184" i="9"/>
  <c r="P184" i="9"/>
  <c r="Q100" i="9"/>
  <c r="P100" i="9"/>
  <c r="Q80" i="9"/>
  <c r="P80" i="9"/>
  <c r="Q198" i="9"/>
  <c r="P198" i="9"/>
  <c r="Z25" i="9"/>
  <c r="Z80" i="9"/>
  <c r="Z81" i="9"/>
  <c r="Z72" i="9"/>
  <c r="Z16" i="9"/>
  <c r="Z18" i="9"/>
  <c r="Z97" i="9"/>
  <c r="Z149" i="9"/>
  <c r="Z135" i="9"/>
  <c r="Z198" i="9"/>
  <c r="Z180" i="9"/>
  <c r="Z43" i="9"/>
  <c r="Z55" i="9"/>
  <c r="Z124" i="9"/>
  <c r="Z61" i="9"/>
  <c r="Z121" i="9"/>
  <c r="Z75" i="9"/>
  <c r="Z108" i="9"/>
  <c r="Z159" i="9"/>
  <c r="Z179" i="9"/>
  <c r="Z37" i="9"/>
  <c r="Z86" i="9"/>
  <c r="Z3" i="9"/>
  <c r="Z60" i="9"/>
  <c r="Z44" i="9"/>
  <c r="Z209" i="9"/>
  <c r="Z69" i="9"/>
  <c r="Z156" i="9"/>
  <c r="Z109" i="9"/>
  <c r="Z123" i="9"/>
  <c r="Z93" i="9"/>
  <c r="Z160" i="9"/>
  <c r="Z33" i="9"/>
  <c r="Z9" i="9"/>
  <c r="Z45" i="9"/>
  <c r="Z205" i="9"/>
  <c r="Z191" i="9"/>
  <c r="Z186" i="9"/>
  <c r="Z39" i="9"/>
  <c r="Z188" i="9"/>
  <c r="Z89" i="9"/>
  <c r="Z139" i="9"/>
  <c r="Z200" i="9"/>
  <c r="Z158" i="9"/>
  <c r="Z5" i="9"/>
  <c r="Z41" i="9"/>
  <c r="Z24" i="9"/>
  <c r="Z62" i="9"/>
  <c r="Z2" i="9"/>
  <c r="Z212" i="9"/>
  <c r="Z76" i="9"/>
  <c r="Z157" i="9"/>
  <c r="Z19" i="9"/>
  <c r="Z88" i="9"/>
  <c r="Z163" i="9"/>
  <c r="Z172" i="9"/>
  <c r="Z111" i="9"/>
  <c r="Z82" i="9"/>
  <c r="Z145" i="9"/>
  <c r="Z215" i="9"/>
  <c r="Z178" i="9"/>
  <c r="Z40" i="9"/>
  <c r="Z171" i="9"/>
  <c r="Z129" i="9"/>
  <c r="Z136" i="9"/>
  <c r="Z117" i="9"/>
  <c r="Z216" i="9"/>
  <c r="Z201" i="9"/>
  <c r="Z151" i="9"/>
  <c r="Z146" i="9"/>
  <c r="Z137" i="9"/>
  <c r="Z184" i="9"/>
  <c r="Z125" i="9"/>
  <c r="Z79" i="9"/>
  <c r="Z131" i="9"/>
  <c r="Z110" i="9"/>
  <c r="Z115" i="9"/>
  <c r="Z27" i="9"/>
  <c r="Z34" i="9"/>
  <c r="Z48" i="9"/>
  <c r="Z68" i="9"/>
  <c r="Z104" i="9"/>
  <c r="Z58" i="9"/>
  <c r="Z208" i="9"/>
  <c r="Z167" i="9"/>
  <c r="Z30" i="9"/>
  <c r="Z6" i="9"/>
  <c r="Z53" i="9"/>
  <c r="Z23" i="9"/>
  <c r="Z166" i="9"/>
  <c r="Z46" i="9"/>
  <c r="Z103" i="9"/>
  <c r="Z52" i="9"/>
  <c r="Z42" i="9"/>
  <c r="Z128" i="9"/>
  <c r="Z202" i="9"/>
  <c r="Z87" i="9"/>
  <c r="Z59" i="9"/>
  <c r="Z192" i="9"/>
  <c r="Z207" i="9"/>
  <c r="Z38" i="9"/>
  <c r="Z152" i="9"/>
  <c r="Z13" i="9"/>
  <c r="Z165" i="9"/>
  <c r="Z31" i="9"/>
  <c r="Z74" i="9"/>
  <c r="Z130" i="9"/>
  <c r="Z185" i="9"/>
  <c r="Z11" i="9"/>
  <c r="Z164" i="9"/>
  <c r="Z150" i="9"/>
  <c r="Z102" i="9"/>
  <c r="Z116" i="9"/>
  <c r="Z177" i="9"/>
  <c r="Z12" i="9"/>
  <c r="Z47" i="9"/>
  <c r="Z142" i="9"/>
  <c r="Z173" i="9"/>
  <c r="Z32" i="9"/>
  <c r="Z170" i="9"/>
  <c r="Z101" i="9"/>
  <c r="Z54" i="9"/>
  <c r="Z132" i="9"/>
  <c r="Z26" i="9"/>
  <c r="Z95" i="9"/>
  <c r="Z96" i="9"/>
  <c r="Z65" i="9"/>
  <c r="Z94" i="9"/>
  <c r="Z73" i="9"/>
  <c r="Z144" i="9"/>
  <c r="Z83" i="9"/>
  <c r="Z67" i="9"/>
  <c r="Z17" i="9"/>
  <c r="Z214" i="9"/>
  <c r="Z118" i="9"/>
  <c r="Z51" i="9"/>
  <c r="Z193" i="9"/>
  <c r="Z90" i="9"/>
  <c r="Z256" i="9"/>
  <c r="Z4" i="9"/>
  <c r="Z138" i="9"/>
  <c r="Z107" i="9"/>
  <c r="Z225" i="9"/>
  <c r="Z66" i="9"/>
  <c r="Z153" i="9"/>
  <c r="Z257" i="9"/>
  <c r="Z206" i="9"/>
  <c r="Z213" i="9"/>
  <c r="Z199" i="9"/>
  <c r="Z226" i="9"/>
  <c r="Z20" i="9"/>
  <c r="Z114" i="9"/>
  <c r="Z10" i="9"/>
  <c r="Z122" i="9"/>
  <c r="Z187" i="9"/>
  <c r="Z195" i="9"/>
  <c r="Z143" i="9"/>
  <c r="Z100" i="9"/>
  <c r="Z174" i="9"/>
  <c r="Z194" i="9"/>
  <c r="Z181" i="9"/>
  <c r="AK87" i="9" l="1"/>
  <c r="AK191" i="9"/>
  <c r="AK130" i="9"/>
  <c r="AK104" i="9"/>
  <c r="AK46" i="9"/>
  <c r="AK129" i="9"/>
  <c r="AK33" i="9"/>
  <c r="AK177" i="9"/>
  <c r="AK143" i="9"/>
  <c r="AK205" i="9"/>
  <c r="AK213" i="9"/>
  <c r="AK76" i="9"/>
  <c r="AK216" i="9"/>
  <c r="AK199" i="9"/>
  <c r="AK24" i="9"/>
  <c r="AK157" i="9"/>
  <c r="AK172" i="9"/>
  <c r="AK135" i="9"/>
  <c r="AK80" i="9"/>
  <c r="AK111" i="9"/>
  <c r="AK158" i="9"/>
  <c r="AK146" i="9"/>
  <c r="AK165" i="9"/>
  <c r="AK54" i="9"/>
  <c r="AK144" i="9"/>
  <c r="AK31" i="9"/>
  <c r="AK256" i="9"/>
  <c r="AK16" i="9"/>
  <c r="AK142" i="9"/>
  <c r="AK93" i="9"/>
  <c r="AK166" i="9"/>
  <c r="AK94" i="9"/>
  <c r="AK55" i="9"/>
  <c r="AK86" i="9"/>
  <c r="AK198" i="9"/>
  <c r="AK34" i="9"/>
  <c r="AK108" i="9"/>
  <c r="AK59" i="9"/>
  <c r="AK48" i="9"/>
  <c r="AK17" i="9"/>
  <c r="AK30" i="9"/>
  <c r="AK195" i="9"/>
  <c r="AK102" i="9"/>
  <c r="AK6" i="9"/>
  <c r="AK212" i="9"/>
  <c r="AK23" i="9"/>
  <c r="AK89" i="9"/>
  <c r="AK41" i="9"/>
  <c r="AK206" i="9"/>
  <c r="AK139" i="9"/>
  <c r="AK96" i="9"/>
  <c r="AK173" i="9"/>
  <c r="AK51" i="9"/>
  <c r="AK40" i="9"/>
  <c r="AK163" i="9"/>
  <c r="AK193" i="9"/>
  <c r="AK132" i="9"/>
  <c r="AK9" i="9"/>
  <c r="AK44" i="9"/>
  <c r="AK207" i="9"/>
  <c r="AK13" i="9"/>
  <c r="AK209" i="9"/>
  <c r="AK160" i="9"/>
  <c r="AK180" i="9"/>
  <c r="AK187" i="9"/>
  <c r="AK128" i="9"/>
  <c r="AK37" i="9"/>
  <c r="AK153" i="9"/>
  <c r="AK117" i="9"/>
  <c r="AK201" i="9"/>
  <c r="AK5" i="9"/>
  <c r="AK164" i="9"/>
  <c r="AK137" i="9"/>
  <c r="AK159" i="9"/>
  <c r="AK25" i="9"/>
  <c r="AK12" i="9"/>
  <c r="AK97" i="9"/>
  <c r="AK194" i="9"/>
  <c r="AK167" i="9"/>
  <c r="AK149" i="9"/>
  <c r="AK73" i="9"/>
  <c r="AK81" i="9"/>
  <c r="AK170" i="9"/>
  <c r="AK43" i="9"/>
  <c r="AK188" i="9"/>
  <c r="AK101" i="9"/>
  <c r="AK192" i="9"/>
  <c r="AK226" i="9"/>
  <c r="AK109" i="9"/>
  <c r="AK66" i="9"/>
  <c r="AK118" i="9"/>
  <c r="AK123" i="9"/>
  <c r="AK202" i="9"/>
  <c r="AK82" i="9"/>
  <c r="AK115" i="9"/>
  <c r="AK107" i="9"/>
  <c r="AK60" i="9"/>
  <c r="AK27" i="9"/>
  <c r="AK150" i="9"/>
  <c r="AK83" i="9"/>
  <c r="AK62" i="9"/>
  <c r="AK121" i="9"/>
  <c r="AK79" i="9"/>
  <c r="AK38" i="9"/>
  <c r="AK257" i="9"/>
  <c r="AK74" i="9"/>
  <c r="AK26" i="9"/>
  <c r="AK58" i="9"/>
  <c r="AK225" i="9"/>
  <c r="AK47" i="9"/>
  <c r="AK88" i="9"/>
  <c r="AK131" i="9"/>
  <c r="AK215" i="9"/>
  <c r="AK19" i="9"/>
  <c r="AK18" i="9"/>
  <c r="AK178" i="9"/>
  <c r="AK152" i="9"/>
  <c r="AK181" i="9"/>
  <c r="AK52" i="9"/>
  <c r="AK2" i="9"/>
  <c r="AJ2" i="9" s="1"/>
  <c r="AK32" i="9"/>
  <c r="AK42" i="9"/>
  <c r="AK179" i="9"/>
  <c r="AK114" i="9"/>
  <c r="AK185" i="9"/>
  <c r="AK95" i="9"/>
  <c r="AK156" i="9"/>
  <c r="AK11" i="9"/>
  <c r="AK75" i="9"/>
  <c r="AK10" i="9"/>
  <c r="AK100" i="9"/>
  <c r="AK45" i="9"/>
  <c r="AK110" i="9"/>
  <c r="AK174" i="9"/>
  <c r="AK208" i="9"/>
  <c r="AK53" i="9"/>
  <c r="AK65" i="9"/>
  <c r="AK151" i="9"/>
  <c r="AK122" i="9"/>
  <c r="AK186" i="9"/>
  <c r="AK39" i="9"/>
  <c r="AK116" i="9"/>
  <c r="AK171" i="9"/>
  <c r="AK72" i="9"/>
  <c r="AK20" i="9"/>
  <c r="AK184" i="9"/>
  <c r="AK214" i="9"/>
  <c r="AK200" i="9"/>
  <c r="AK4" i="9"/>
  <c r="AK67" i="9"/>
  <c r="AK145" i="9"/>
  <c r="AK138" i="9"/>
  <c r="AK3" i="9"/>
  <c r="AK90" i="9"/>
  <c r="AK124" i="9"/>
  <c r="AK136" i="9"/>
  <c r="AK103" i="9"/>
  <c r="AK61" i="9"/>
  <c r="AK125" i="9"/>
  <c r="AK69" i="9"/>
  <c r="AK68" i="9"/>
  <c r="AJ3" i="9" l="1"/>
  <c r="AJ4" i="9" s="1"/>
  <c r="AJ5" i="9" s="1"/>
  <c r="AJ6" i="9" s="1"/>
  <c r="AJ7" i="9" s="1"/>
  <c r="AJ8" i="9" s="1"/>
  <c r="AJ9" i="9" s="1"/>
  <c r="AJ10" i="9" s="1"/>
  <c r="AJ11" i="9" s="1"/>
  <c r="AJ12" i="9" s="1"/>
  <c r="AJ13" i="9" s="1"/>
  <c r="AJ14" i="9" s="1"/>
  <c r="AJ15" i="9" s="1"/>
  <c r="AJ16" i="9" s="1"/>
  <c r="AJ17" i="9" s="1"/>
  <c r="AJ18" i="9" s="1"/>
  <c r="AJ19" i="9" s="1"/>
  <c r="AJ20" i="9" s="1"/>
  <c r="AJ21" i="9" s="1"/>
  <c r="AJ22" i="9" s="1"/>
  <c r="AJ23" i="9" s="1"/>
  <c r="AJ24" i="9" s="1"/>
  <c r="AJ25" i="9" s="1"/>
  <c r="AJ26" i="9" s="1"/>
  <c r="AJ27" i="9" s="1"/>
  <c r="AJ28" i="9" s="1"/>
  <c r="AJ29" i="9" s="1"/>
  <c r="AJ30" i="9" s="1"/>
  <c r="AJ31" i="9" s="1"/>
  <c r="AJ32" i="9" s="1"/>
  <c r="AJ33" i="9" s="1"/>
  <c r="AJ34" i="9" s="1"/>
  <c r="AJ35" i="9" s="1"/>
  <c r="AJ36" i="9" s="1"/>
  <c r="AJ37" i="9" s="1"/>
  <c r="AJ38" i="9" s="1"/>
  <c r="AJ39" i="9" s="1"/>
  <c r="AJ40" i="9" s="1"/>
  <c r="AJ41" i="9" s="1"/>
  <c r="AJ42" i="9" s="1"/>
  <c r="AJ43" i="9" s="1"/>
  <c r="AJ44" i="9" s="1"/>
  <c r="AJ45" i="9" s="1"/>
  <c r="AJ46" i="9" s="1"/>
  <c r="AJ47" i="9" s="1"/>
  <c r="AJ48" i="9" s="1"/>
  <c r="AJ49" i="9" s="1"/>
  <c r="AJ50" i="9" s="1"/>
  <c r="AJ51" i="9" s="1"/>
  <c r="AJ52" i="9" s="1"/>
  <c r="AJ53" i="9" s="1"/>
  <c r="AJ54" i="9" s="1"/>
  <c r="AJ55" i="9" s="1"/>
  <c r="AJ56" i="9" s="1"/>
  <c r="AJ57" i="9" s="1"/>
  <c r="AJ58" i="9" s="1"/>
  <c r="AJ59" i="9" s="1"/>
  <c r="AJ60" i="9" s="1"/>
  <c r="AJ61" i="9" s="1"/>
  <c r="AJ62" i="9" s="1"/>
  <c r="AJ63" i="9" s="1"/>
  <c r="AJ64" i="9" s="1"/>
  <c r="AJ65" i="9" s="1"/>
  <c r="AJ66" i="9" s="1"/>
  <c r="AJ67" i="9" s="1"/>
  <c r="AJ68" i="9" s="1"/>
  <c r="AJ69" i="9" s="1"/>
  <c r="AJ70" i="9" s="1"/>
  <c r="AJ71" i="9" s="1"/>
  <c r="AJ72" i="9" s="1"/>
  <c r="AJ73" i="9" s="1"/>
  <c r="AJ74" i="9" s="1"/>
  <c r="AJ75" i="9" s="1"/>
  <c r="AJ76" i="9" s="1"/>
  <c r="AJ77" i="9" s="1"/>
  <c r="AJ78" i="9" s="1"/>
  <c r="AJ79" i="9" s="1"/>
  <c r="AJ80" i="9" s="1"/>
  <c r="AJ81" i="9" s="1"/>
  <c r="AJ82" i="9" s="1"/>
  <c r="AJ83" i="9" s="1"/>
  <c r="AJ84" i="9" s="1"/>
  <c r="AJ85" i="9" s="1"/>
  <c r="AJ86" i="9" s="1"/>
  <c r="AJ87" i="9" s="1"/>
  <c r="AJ88" i="9" s="1"/>
  <c r="AJ89" i="9" s="1"/>
  <c r="AJ90" i="9" s="1"/>
  <c r="AJ91" i="9" s="1"/>
  <c r="AJ92" i="9" s="1"/>
  <c r="AJ93" i="9" s="1"/>
  <c r="AJ94" i="9" s="1"/>
  <c r="AJ95" i="9" s="1"/>
  <c r="AJ96" i="9" s="1"/>
  <c r="AJ97" i="9" s="1"/>
  <c r="AJ98" i="9" s="1"/>
  <c r="AJ99" i="9" s="1"/>
  <c r="AJ100" i="9" s="1"/>
  <c r="AJ101" i="9" s="1"/>
  <c r="AJ102" i="9" s="1"/>
  <c r="AJ103" i="9" s="1"/>
  <c r="AJ104" i="9" s="1"/>
  <c r="AJ105" i="9" s="1"/>
  <c r="AJ106" i="9" s="1"/>
  <c r="AJ107" i="9" s="1"/>
  <c r="AJ108" i="9" s="1"/>
  <c r="AJ109" i="9" s="1"/>
  <c r="AJ110" i="9" s="1"/>
  <c r="AJ111" i="9" s="1"/>
  <c r="AJ112" i="9" s="1"/>
  <c r="AJ113" i="9" s="1"/>
  <c r="AJ114" i="9" s="1"/>
  <c r="AJ115" i="9" s="1"/>
  <c r="AJ116" i="9" s="1"/>
  <c r="AJ117" i="9" s="1"/>
  <c r="AJ118" i="9" s="1"/>
  <c r="AJ119" i="9" s="1"/>
  <c r="AJ120" i="9" s="1"/>
  <c r="AJ121" i="9" s="1"/>
  <c r="AJ122" i="9" s="1"/>
  <c r="AJ123" i="9" s="1"/>
  <c r="AJ124" i="9" s="1"/>
  <c r="AJ125" i="9" s="1"/>
  <c r="AJ126" i="9" s="1"/>
  <c r="AJ127" i="9" s="1"/>
  <c r="AJ128" i="9" s="1"/>
  <c r="AJ129" i="9" s="1"/>
  <c r="AJ130" i="9" s="1"/>
  <c r="AJ131" i="9" s="1"/>
  <c r="AJ132" i="9" s="1"/>
  <c r="AJ133" i="9" s="1"/>
  <c r="AJ134" i="9" s="1"/>
  <c r="AJ135" i="9" s="1"/>
  <c r="AJ136" i="9" s="1"/>
  <c r="AJ137" i="9" s="1"/>
  <c r="AJ138" i="9" s="1"/>
  <c r="AJ139" i="9" s="1"/>
  <c r="AJ140" i="9" s="1"/>
  <c r="AJ141" i="9" s="1"/>
  <c r="AJ142" i="9" s="1"/>
  <c r="AJ143" i="9" s="1"/>
  <c r="AJ144" i="9" s="1"/>
  <c r="AJ145" i="9" s="1"/>
  <c r="AJ146" i="9" s="1"/>
  <c r="AJ147" i="9" s="1"/>
  <c r="AJ148" i="9" s="1"/>
  <c r="AJ149" i="9" s="1"/>
  <c r="AJ150" i="9" s="1"/>
  <c r="AJ151" i="9" s="1"/>
  <c r="AJ152" i="9" s="1"/>
  <c r="AJ153" i="9" s="1"/>
  <c r="AJ154" i="9" s="1"/>
  <c r="AJ155" i="9" s="1"/>
  <c r="AJ156" i="9" s="1"/>
  <c r="AJ157" i="9" s="1"/>
  <c r="AJ158" i="9" s="1"/>
  <c r="AJ159" i="9" s="1"/>
  <c r="AJ160" i="9" s="1"/>
  <c r="AJ161" i="9" s="1"/>
  <c r="AJ162" i="9" s="1"/>
  <c r="AJ163" i="9" s="1"/>
  <c r="AJ164" i="9" s="1"/>
  <c r="AJ165" i="9" s="1"/>
  <c r="AJ166" i="9" s="1"/>
  <c r="AJ167" i="9" s="1"/>
  <c r="AJ168" i="9" s="1"/>
  <c r="AJ169" i="9" s="1"/>
  <c r="AJ170" i="9" s="1"/>
  <c r="AJ171" i="9" s="1"/>
  <c r="AJ172" i="9" s="1"/>
  <c r="AJ173" i="9" s="1"/>
  <c r="AJ174" i="9" s="1"/>
  <c r="AJ175" i="9" s="1"/>
  <c r="AJ176" i="9" s="1"/>
  <c r="AJ177" i="9" s="1"/>
  <c r="AJ178" i="9" s="1"/>
  <c r="AJ179" i="9" s="1"/>
  <c r="AJ180" i="9" s="1"/>
  <c r="AJ181" i="9" s="1"/>
  <c r="AJ182" i="9" s="1"/>
  <c r="AJ183" i="9" s="1"/>
  <c r="AJ184" i="9" s="1"/>
  <c r="AJ185" i="9" s="1"/>
  <c r="AJ186" i="9" s="1"/>
  <c r="AJ187" i="9" s="1"/>
  <c r="AJ188" i="9" s="1"/>
  <c r="AJ189" i="9" s="1"/>
  <c r="AJ190" i="9" s="1"/>
  <c r="AJ191" i="9" s="1"/>
  <c r="AJ192" i="9" s="1"/>
  <c r="AJ193" i="9" s="1"/>
  <c r="AJ194" i="9" s="1"/>
  <c r="AJ195" i="9" s="1"/>
  <c r="AJ196" i="9" s="1"/>
  <c r="AJ197" i="9" s="1"/>
  <c r="AJ198" i="9" s="1"/>
  <c r="AJ199" i="9" s="1"/>
  <c r="AJ200" i="9" s="1"/>
  <c r="AJ201" i="9" s="1"/>
  <c r="AJ202" i="9" s="1"/>
  <c r="AJ203" i="9" s="1"/>
  <c r="AJ204" i="9" s="1"/>
  <c r="AJ205" i="9" s="1"/>
  <c r="AJ206" i="9" s="1"/>
  <c r="AJ207" i="9" s="1"/>
  <c r="AJ208" i="9" s="1"/>
  <c r="AJ209" i="9" s="1"/>
  <c r="AJ210" i="9" s="1"/>
  <c r="AJ211" i="9" s="1"/>
  <c r="AJ212" i="9" s="1"/>
  <c r="AJ213" i="9" s="1"/>
  <c r="AJ214" i="9" s="1"/>
  <c r="AJ215" i="9" s="1"/>
  <c r="AJ216" i="9" s="1"/>
  <c r="AJ217" i="9" s="1"/>
  <c r="AJ218" i="9" s="1"/>
  <c r="AJ219" i="9" s="1"/>
  <c r="AJ220" i="9" s="1"/>
  <c r="AJ221" i="9" s="1"/>
  <c r="AJ222" i="9" s="1"/>
  <c r="AJ223" i="9" s="1"/>
  <c r="AJ224" i="9" s="1"/>
  <c r="AJ225" i="9" s="1"/>
  <c r="AJ226" i="9" s="1"/>
  <c r="AJ227" i="9" s="1"/>
  <c r="AJ228" i="9" s="1"/>
  <c r="AJ229" i="9" s="1"/>
  <c r="AJ230" i="9" s="1"/>
  <c r="AJ231" i="9" s="1"/>
  <c r="AJ232" i="9" s="1"/>
  <c r="AJ233" i="9" s="1"/>
  <c r="AJ234" i="9" s="1"/>
  <c r="AJ235" i="9" s="1"/>
  <c r="AJ236" i="9" s="1"/>
  <c r="AJ237" i="9" s="1"/>
  <c r="AJ238" i="9" s="1"/>
  <c r="AJ239" i="9" s="1"/>
  <c r="AJ240" i="9" s="1"/>
  <c r="AJ241" i="9" s="1"/>
  <c r="AJ242" i="9" s="1"/>
  <c r="AJ243" i="9" s="1"/>
  <c r="AJ244" i="9" s="1"/>
  <c r="AJ245" i="9" s="1"/>
  <c r="AJ246" i="9" s="1"/>
  <c r="AJ247" i="9" s="1"/>
  <c r="AJ248" i="9" s="1"/>
  <c r="AJ249" i="9" s="1"/>
  <c r="AJ250" i="9" s="1"/>
  <c r="AJ251" i="9" s="1"/>
  <c r="AJ252" i="9" s="1"/>
  <c r="AJ253" i="9" s="1"/>
  <c r="AJ254" i="9" s="1"/>
  <c r="AJ255" i="9" s="1"/>
  <c r="AJ256" i="9" s="1"/>
  <c r="AJ257" i="9" s="1"/>
  <c r="AJ258" i="9" s="1"/>
  <c r="AJ259" i="9" s="1"/>
  <c r="AJ260" i="9" s="1"/>
  <c r="AJ261" i="9" s="1"/>
  <c r="AJ262" i="9" s="1"/>
  <c r="AJ263" i="9" s="1"/>
  <c r="AJ264" i="9" s="1"/>
  <c r="AJ265" i="9" s="1"/>
  <c r="AJ266" i="9" s="1"/>
  <c r="AJ267" i="9" s="1"/>
  <c r="AJ268" i="9" s="1"/>
  <c r="AJ269" i="9" s="1"/>
  <c r="AJ270" i="9" s="1"/>
  <c r="AJ271" i="9" s="1"/>
  <c r="AJ272" i="9" s="1"/>
  <c r="AJ273" i="9" s="1"/>
  <c r="AJ274" i="9" s="1"/>
  <c r="AJ275" i="9" s="1"/>
  <c r="AJ276" i="9" s="1"/>
  <c r="AJ277" i="9" s="1"/>
  <c r="AJ278" i="9" s="1"/>
  <c r="AJ279" i="9" s="1"/>
  <c r="AJ280" i="9" s="1"/>
  <c r="BB2" i="9" l="1"/>
  <c r="BB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Z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B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F1" authorId="0" shapeId="0" xr:uid="{70DCA91D-9C0C-48A9-815F-1131EA01A8DF}">
      <text>
        <r>
          <rPr>
            <sz val="9"/>
            <color indexed="81"/>
            <rFont val="돋움"/>
            <family val="3"/>
            <charset val="129"/>
          </rPr>
          <t>최소는</t>
        </r>
        <r>
          <rPr>
            <sz val="9"/>
            <color indexed="81"/>
            <rFont val="Tahoma"/>
            <family val="2"/>
          </rPr>
          <t xml:space="preserve"> 1</t>
        </r>
      </text>
    </comment>
    <comment ref="BK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M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<sst xmlns="http://schemas.openxmlformats.org/spreadsheetml/2006/main" count="1096" uniqueCount="260">
  <si>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</si>
  <si>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</si>
  <si>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</si>
  <si>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</si>
  <si>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</si>
  <si>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</si>
  <si>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</si>
  <si>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</si>
  <si>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</si>
  <si>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</si>
  <si>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</si>
  <si>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</si>
  <si>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</si>
  <si>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</si>
  <si>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</si>
  <si>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</si>
  <si>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</si>
  <si>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</si>
  <si>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</si>
  <si>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</si>
  <si>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</si>
  <si>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</si>
  <si>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</si>
  <si>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</si>
  <si>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</si>
  <si>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</si>
  <si>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</si>
  <si>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</si>
  <si>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</si>
  <si>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</si>
  <si>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</si>
  <si>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</si>
  <si>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</si>
  <si>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</si>
  <si>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</si>
  <si>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</si>
  <si>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</si>
  <si>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</si>
  <si>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</si>
  <si>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</si>
  <si>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</si>
  <si>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</si>
  <si>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</si>
  <si>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</si>
  <si>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</si>
  <si>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</si>
  <si>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</si>
  <si>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</si>
  <si>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</si>
  <si>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</si>
  <si>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</si>
  <si>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</si>
  <si>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</si>
  <si>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</si>
  <si>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</si>
  <si>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</si>
  <si>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</si>
  <si>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</si>
  <si>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</si>
  <si>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</si>
  <si>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</si>
  <si>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</si>
  <si>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</si>
  <si>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</si>
  <si>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</si>
  <si>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</si>
  <si>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</si>
  <si>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</si>
  <si>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</si>
  <si>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</si>
  <si>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</si>
  <si>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</si>
  <si>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</si>
  <si>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</si>
  <si>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</si>
  <si>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</si>
  <si>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</si>
  <si>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</si>
  <si>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</si>
  <si>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</si>
  <si>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</si>
  <si>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</si>
  <si>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</si>
  <si>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</si>
  <si>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</si>
  <si>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</si>
  <si>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</si>
  <si>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</si>
  <si>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</si>
  <si>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</si>
  <si>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</si>
  <si>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</si>
  <si>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</si>
  <si>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</si>
  <si>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</si>
  <si>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</si>
  <si>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</si>
  <si>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</si>
  <si>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</si>
  <si>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</si>
  <si>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</si>
  <si>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</si>
  <si>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</si>
  <si>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Actor3212</t>
  </si>
  <si>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</si>
  <si>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</si>
  <si>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</si>
  <si>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</si>
  <si>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</si>
  <si>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</si>
  <si>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</si>
  <si>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</si>
  <si>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</si>
  <si>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</si>
  <si>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</si>
  <si>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</si>
  <si>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</si>
  <si>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</si>
  <si>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</si>
  <si>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</si>
  <si>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</si>
  <si>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</si>
  <si>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</si>
  <si>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</si>
  <si>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</si>
  <si>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</si>
  <si>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</si>
  <si>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</si>
  <si>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</si>
  <si>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</si>
  <si>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</si>
  <si>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</si>
  <si>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</si>
  <si>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</si>
  <si>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</si>
  <si>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</si>
  <si>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</si>
  <si>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</si>
  <si>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</si>
  <si>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</si>
  <si>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</si>
  <si>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</si>
  <si>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</si>
  <si>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</si>
  <si>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</si>
  <si>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</si>
  <si>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</si>
  <si>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</si>
  <si>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</si>
  <si>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</si>
  <si>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</si>
  <si>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</si>
  <si>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</si>
  <si>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</si>
  <si>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</si>
  <si>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</si>
  <si>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</si>
  <si>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</si>
  <si>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</si>
  <si>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</si>
  <si>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</si>
  <si>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</si>
  <si>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</si>
  <si>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</si>
  <si>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</si>
  <si>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</si>
  <si>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</si>
  <si>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</si>
  <si>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</si>
  <si>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</si>
  <si>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</si>
  <si>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</si>
  <si>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</si>
  <si>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</si>
  <si>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</si>
  <si>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</si>
  <si>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</si>
  <si>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</si>
  <si>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</si>
  <si>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</si>
  <si>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</si>
  <si>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</si>
  <si>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</si>
  <si>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</si>
  <si>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</si>
  <si>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</si>
  <si>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</si>
  <si>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</si>
  <si>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</si>
  <si>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</si>
  <si>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</si>
  <si>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</si>
  <si>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</si>
  <si>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</si>
  <si>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</si>
  <si>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</si>
  <si>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</si>
  <si>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</si>
  <si>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</si>
  <si>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</si>
  <si>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지정 캐릭터</t>
    <phoneticPr fontId="1" type="noConversion"/>
  </si>
  <si>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</si>
  <si>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</si>
  <si>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</si>
  <si>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</si>
  <si>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</si>
  <si>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</si>
  <si>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</si>
  <si>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</si>
  <si>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</si>
  <si>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</si>
  <si>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</si>
  <si>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</si>
  <si>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</si>
  <si>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</si>
  <si>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</si>
  <si>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</si>
  <si>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</si>
  <si>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Equip5301</t>
  </si>
  <si>
    <t>Equip6201</t>
  </si>
  <si>
    <t>Equip4201</t>
  </si>
  <si>
    <t>Equip8001</t>
  </si>
  <si>
    <t>Equip0201</t>
  </si>
  <si>
    <t>Equip7102</t>
  </si>
  <si>
    <t>간파울</t>
  </si>
  <si>
    <t>Actor0201</t>
  </si>
  <si>
    <t>유키</t>
  </si>
  <si>
    <t>Actor1043</t>
  </si>
  <si>
    <t>Actor1144</t>
  </si>
  <si>
    <t>걸아처</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</si>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</sst>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2810</v>
          </cell>
          <cell r="AM1">
            <v>70</v>
          </cell>
          <cell r="AN1" t="str">
            <v>equipGachaWeight|Float</v>
          </cell>
          <cell r="AO1" t="str">
            <v>업데이트순번</v>
          </cell>
          <cell r="AP1" t="str">
            <v>표준 GO pr Min</v>
          </cell>
          <cell r="AQ1" t="str">
            <v>표준 GO pr Max</v>
          </cell>
          <cell r="AR1" t="str">
            <v>표준 DI pr Min</v>
          </cell>
          <cell r="AS1" t="str">
            <v>표준 DI pr Max</v>
          </cell>
          <cell r="AT1" t="str">
            <v>표준 DI pp Min</v>
          </cell>
          <cell r="AU1" t="str">
            <v>표준 DI pp Max</v>
          </cell>
          <cell r="AV1"/>
          <cell r="AW1" t="str">
            <v>equipType_Verify</v>
          </cell>
          <cell r="AX1" t="str">
            <v>value</v>
          </cell>
          <cell r="AZ1" t="str">
            <v>randType_Verify</v>
          </cell>
          <cell r="BA1" t="str">
            <v>value</v>
          </cell>
          <cell r="BB1" t="str">
            <v>f1</v>
          </cell>
          <cell r="BC1" t="str">
            <v>leftright</v>
          </cell>
          <cell r="BE1" t="str">
            <v>내부등급</v>
          </cell>
          <cell r="BF1" t="str">
            <v>스테이지드랍율</v>
          </cell>
          <cell r="BG1" t="str">
            <v>상자드랍율</v>
          </cell>
          <cell r="BH1" t="str">
            <v>배율</v>
          </cell>
          <cell r="BI1" t="str">
            <v>배율상승</v>
          </cell>
          <cell r="BJ1" t="str">
            <v>민표준값</v>
          </cell>
          <cell r="BK1" t="str">
            <v>맥표준값</v>
          </cell>
          <cell r="BL1" t="str">
            <v>민 표준</v>
          </cell>
          <cell r="BM1" t="str">
            <v>맥스 표준</v>
          </cell>
          <cell r="BN1" t="str">
            <v>민맥배율</v>
          </cell>
          <cell r="BO1" t="str">
            <v>맥 평균</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스타일 액스</v>
          </cell>
          <cell r="U2">
            <v>1.5</v>
          </cell>
          <cell r="V2">
            <v>7.8438707173718196</v>
          </cell>
          <cell r="W2">
            <v>10.338090671785805</v>
          </cell>
          <cell r="X2">
            <v>11.77</v>
          </cell>
          <cell r="Y2">
            <v>15.51</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3.5706998571720397E-2</v>
          </cell>
          <cell r="AN2">
            <v>60</v>
          </cell>
          <cell r="AO2">
            <v>0</v>
          </cell>
          <cell r="AP2">
            <v>600</v>
          </cell>
          <cell r="AQ2">
            <v>900</v>
          </cell>
          <cell r="AW2" t="str">
            <v>Axe</v>
          </cell>
          <cell r="AX2">
            <v>0</v>
          </cell>
          <cell r="AZ2" t="str">
            <v>유니티 랜덤</v>
          </cell>
          <cell r="BA2">
            <v>0</v>
          </cell>
          <cell r="BE2">
            <v>0</v>
          </cell>
          <cell r="BF2">
            <v>0.38563558457458019</v>
          </cell>
          <cell r="BG2">
            <v>0.39126181936746013</v>
          </cell>
          <cell r="BH2">
            <v>1.5</v>
          </cell>
          <cell r="BJ2">
            <v>7.4074</v>
          </cell>
          <cell r="BK2">
            <v>11.1111</v>
          </cell>
          <cell r="BL2">
            <v>11.1111</v>
          </cell>
          <cell r="BM2">
            <v>16.666650000000001</v>
          </cell>
          <cell r="BN2">
            <v>1.4795439191802955</v>
          </cell>
          <cell r="BO2">
            <v>16.675000000000004</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6.616397879672002</v>
          </cell>
          <cell r="W3">
            <v>11.61151640249162</v>
          </cell>
          <cell r="X3">
            <v>9.92</v>
          </cell>
          <cell r="Y3">
            <v>17.420000000000002</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2.856559885737632E-2</v>
          </cell>
          <cell r="AN3">
            <v>48</v>
          </cell>
          <cell r="AO3">
            <v>0</v>
          </cell>
          <cell r="AP3">
            <v>600</v>
          </cell>
          <cell r="AQ3">
            <v>900</v>
          </cell>
          <cell r="AW3" t="str">
            <v>Dagger</v>
          </cell>
          <cell r="AX3">
            <v>1</v>
          </cell>
          <cell r="AZ3" t="str">
            <v>커브</v>
          </cell>
          <cell r="BA3">
            <v>1</v>
          </cell>
          <cell r="BB3" t="str">
            <v>skew</v>
          </cell>
          <cell r="BC3" t="str">
            <v>사용</v>
          </cell>
          <cell r="BE3">
            <v>1</v>
          </cell>
          <cell r="BF3">
            <v>0.29381758824729931</v>
          </cell>
          <cell r="BG3">
            <v>0.46951418324095212</v>
          </cell>
          <cell r="BH3">
            <v>2.1961500000000007</v>
          </cell>
          <cell r="BI3">
            <v>1.4641000000000004</v>
          </cell>
          <cell r="BJ3">
            <v>7.4074</v>
          </cell>
          <cell r="BK3">
            <v>11.1111</v>
          </cell>
          <cell r="BL3">
            <v>16.267761510000007</v>
          </cell>
          <cell r="BM3">
            <v>24.40164226500001</v>
          </cell>
          <cell r="BN3">
            <v>1.5197403529513422</v>
          </cell>
          <cell r="BO3">
            <v>24.514999999999997</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헤비 스컬 액스</v>
          </cell>
          <cell r="U4">
            <v>2.1961500000000007</v>
          </cell>
          <cell r="V4">
            <v>7.6035917478014339</v>
          </cell>
          <cell r="W4">
            <v>10.563270854064882</v>
          </cell>
          <cell r="X4">
            <v>16.7</v>
          </cell>
          <cell r="Y4">
            <v>23.2</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3.2</v>
          </cell>
          <cell r="AJ4">
            <v>2</v>
          </cell>
          <cell r="AK4">
            <v>30</v>
          </cell>
          <cell r="AL4">
            <v>3.2</v>
          </cell>
          <cell r="AM4">
            <v>2.7205332245120301E-2</v>
          </cell>
          <cell r="AN4">
            <v>72</v>
          </cell>
          <cell r="AO4">
            <v>0</v>
          </cell>
          <cell r="AP4">
            <v>1000</v>
          </cell>
          <cell r="AQ4">
            <v>1500</v>
          </cell>
          <cell r="AW4" t="str">
            <v>Bow</v>
          </cell>
          <cell r="AX4">
            <v>2</v>
          </cell>
          <cell r="AZ4" t="str">
            <v>익스포넨셜</v>
          </cell>
          <cell r="BA4">
            <v>2</v>
          </cell>
          <cell r="BB4" t="str">
            <v>exponent</v>
          </cell>
          <cell r="BC4" t="str">
            <v>사용</v>
          </cell>
          <cell r="BE4">
            <v>2</v>
          </cell>
          <cell r="BF4">
            <v>0.13772699449092154</v>
          </cell>
          <cell r="BG4">
            <v>9.7815454841865032E-2</v>
          </cell>
          <cell r="BH4">
            <v>3.5369215365000022</v>
          </cell>
          <cell r="BI4">
            <v>1.6105100000000006</v>
          </cell>
          <cell r="BJ4">
            <v>7.4074</v>
          </cell>
          <cell r="BK4">
            <v>11.1111</v>
          </cell>
          <cell r="BL4">
            <v>26.199392589470115</v>
          </cell>
          <cell r="BM4">
            <v>39.299088884205176</v>
          </cell>
          <cell r="BN4">
            <v>1.5019190786747254</v>
          </cell>
          <cell r="BO4">
            <v>39.268888888888895</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6.6532826998357972</v>
          </cell>
          <cell r="W5">
            <v>11.583774364246613</v>
          </cell>
          <cell r="X5">
            <v>14.61</v>
          </cell>
          <cell r="Y5">
            <v>25.44</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2.5600000000000005</v>
          </cell>
          <cell r="AJ5">
            <v>2</v>
          </cell>
          <cell r="AK5">
            <v>40</v>
          </cell>
          <cell r="AL5">
            <v>2.5600000000000005</v>
          </cell>
          <cell r="AM5">
            <v>2.1764265796096246E-2</v>
          </cell>
          <cell r="AN5">
            <v>57.599999999999994</v>
          </cell>
          <cell r="AO5">
            <v>0</v>
          </cell>
          <cell r="AP5">
            <v>1000</v>
          </cell>
          <cell r="AQ5">
            <v>1500</v>
          </cell>
          <cell r="AW5" t="str">
            <v>Staff</v>
          </cell>
          <cell r="AX5">
            <v>3</v>
          </cell>
          <cell r="AZ5" t="str">
            <v>리니어</v>
          </cell>
          <cell r="BA5">
            <v>3</v>
          </cell>
          <cell r="BB5" t="str">
            <v>slope</v>
          </cell>
          <cell r="BE5">
            <v>3</v>
          </cell>
          <cell r="BF5">
            <v>5.5090797796368614E-2</v>
          </cell>
          <cell r="BG5">
            <v>3.2605151613955011E-2</v>
          </cell>
          <cell r="BH5">
            <v>6.892459479535832</v>
          </cell>
          <cell r="BI5">
            <v>1.948717100000001</v>
          </cell>
          <cell r="BJ5">
            <v>7.4074</v>
          </cell>
          <cell r="BK5">
            <v>11.1111</v>
          </cell>
          <cell r="BL5">
            <v>51.055204348713723</v>
          </cell>
          <cell r="BM5">
            <v>76.582806523070587</v>
          </cell>
          <cell r="BN5">
            <v>1.489050810155635</v>
          </cell>
          <cell r="BO5">
            <v>76.313333333333333</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헤비 액스</v>
          </cell>
          <cell r="U6">
            <v>3.5369215365000022</v>
          </cell>
          <cell r="V6">
            <v>7.9999065234179092</v>
          </cell>
          <cell r="W6">
            <v>11.064473845450161</v>
          </cell>
          <cell r="X6">
            <v>28.3</v>
          </cell>
          <cell r="Y6">
            <v>39.130000000000003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1.5</v>
          </cell>
          <cell r="AJ6">
            <v>3</v>
          </cell>
          <cell r="AK6">
            <v>10</v>
          </cell>
          <cell r="AL6">
            <v>1.5</v>
          </cell>
          <cell r="AM6">
            <v>1.2752499489900142E-2</v>
          </cell>
          <cell r="AN6">
            <v>15</v>
          </cell>
          <cell r="AO6">
            <v>0</v>
          </cell>
          <cell r="AP6">
            <v>2500</v>
          </cell>
          <cell r="AQ6">
            <v>3500</v>
          </cell>
          <cell r="AR6">
            <v>4</v>
          </cell>
          <cell r="AS6">
            <v>5</v>
          </cell>
          <cell r="AW6" t="str">
            <v>Hammer</v>
          </cell>
          <cell r="AX6">
            <v>4</v>
          </cell>
          <cell r="AZ6" t="str">
            <v>정규분포</v>
          </cell>
          <cell r="BA6">
            <v>4</v>
          </cell>
          <cell r="BB6" t="str">
            <v>(사용안함 80 으로 고정)</v>
          </cell>
          <cell r="BE6">
            <v>4</v>
          </cell>
          <cell r="BF6">
            <v>9.1817996327281021E-2</v>
          </cell>
          <cell r="BG6">
            <v>6.5210303227910037E-3</v>
          </cell>
          <cell r="BH6">
            <v>14.774599013711439</v>
          </cell>
          <cell r="BI6">
            <v>2.1435888100000007</v>
          </cell>
          <cell r="BJ6">
            <v>7.4074</v>
          </cell>
          <cell r="BK6">
            <v>11.1111</v>
          </cell>
          <cell r="BL6">
            <v>109.44136473416611</v>
          </cell>
          <cell r="BM6">
            <v>164.16204710124919</v>
          </cell>
          <cell r="BN6">
            <v>1.5114261470153958</v>
          </cell>
          <cell r="BO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밀리 액스</v>
          </cell>
          <cell r="U7">
            <v>3.5369215365000022</v>
          </cell>
          <cell r="V7">
            <v>7.3320439132802093</v>
          </cell>
          <cell r="W7">
            <v>11.180297893374405</v>
          </cell>
          <cell r="X7">
            <v>25.93</v>
          </cell>
          <cell r="Y7">
            <v>39.54</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1.2000000000000002</v>
          </cell>
          <cell r="AJ7">
            <v>3</v>
          </cell>
          <cell r="AK7">
            <v>20</v>
          </cell>
          <cell r="AL7">
            <v>1.2000000000000002</v>
          </cell>
          <cell r="AM7">
            <v>1.0201999591920115E-2</v>
          </cell>
          <cell r="AN7">
            <v>12</v>
          </cell>
          <cell r="AO7">
            <v>0</v>
          </cell>
          <cell r="AP7">
            <v>2500</v>
          </cell>
          <cell r="AQ7">
            <v>3500</v>
          </cell>
          <cell r="AR7">
            <v>4</v>
          </cell>
          <cell r="AS7">
            <v>5</v>
          </cell>
          <cell r="AW7" t="str">
            <v>Sword</v>
          </cell>
          <cell r="AX7">
            <v>5</v>
          </cell>
          <cell r="BE7">
            <v>5</v>
          </cell>
          <cell r="BF7">
            <v>3.0299938788002741E-2</v>
          </cell>
          <cell r="BG7">
            <v>1.9563090968373006E-3</v>
          </cell>
          <cell r="BH7">
            <v>19.255376596543943</v>
          </cell>
          <cell r="BI7">
            <v>1.3032757490524214</v>
          </cell>
          <cell r="BJ7">
            <v>7.4074</v>
          </cell>
          <cell r="BK7">
            <v>11.1111</v>
          </cell>
          <cell r="BL7">
            <v>142.6322766012396</v>
          </cell>
          <cell r="BM7">
            <v>213.94841490185942</v>
          </cell>
          <cell r="BN7">
            <v>1.5144154164237356</v>
          </cell>
          <cell r="BO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7.4390140769555106</v>
          </cell>
          <cell r="W8">
            <v>10.694056500640812</v>
          </cell>
          <cell r="X8">
            <v>51.27</v>
          </cell>
          <cell r="Y8">
            <v>73.709999999999994</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0.6</v>
          </cell>
          <cell r="AJ8">
            <v>5</v>
          </cell>
          <cell r="AK8">
            <v>10</v>
          </cell>
          <cell r="AL8">
            <v>0.6</v>
          </cell>
          <cell r="AM8">
            <v>5.1009997959600558E-3</v>
          </cell>
          <cell r="AN8">
            <v>5</v>
          </cell>
          <cell r="AO8">
            <v>0</v>
          </cell>
          <cell r="AR8">
            <v>10</v>
          </cell>
          <cell r="AS8">
            <v>12</v>
          </cell>
          <cell r="AW8" t="str">
            <v>Gun</v>
          </cell>
          <cell r="AX8">
            <v>6</v>
          </cell>
          <cell r="BE8">
            <v>6</v>
          </cell>
          <cell r="BF8">
            <v>5.6110997755560625E-3</v>
          </cell>
          <cell r="BG8">
            <v>3.2605151613955004E-4</v>
          </cell>
          <cell r="BH8">
            <v>25.095065357147273</v>
          </cell>
          <cell r="BI8">
            <v>1.3032757490524214</v>
          </cell>
          <cell r="BJ8">
            <v>7.4074</v>
          </cell>
          <cell r="BK8">
            <v>11.1111</v>
          </cell>
          <cell r="BL8">
            <v>185.8891871265327</v>
          </cell>
          <cell r="BM8">
            <v>278.83378068979908</v>
          </cell>
          <cell r="BN8">
            <v>1.3509054677506833</v>
          </cell>
          <cell r="BO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픽액스</v>
          </cell>
          <cell r="U9">
            <v>6.892459479535832</v>
          </cell>
          <cell r="V9">
            <v>6.6121551646842223</v>
          </cell>
          <cell r="W9">
            <v>11.482685477181695</v>
          </cell>
          <cell r="X9">
            <v>45.57</v>
          </cell>
          <cell r="Y9">
            <v>79.14</v>
          </cell>
          <cell r="Z9">
            <v>48.16</v>
          </cell>
          <cell r="AA9">
            <v>77.7</v>
          </cell>
          <cell r="AB9" t="str">
            <v/>
          </cell>
          <cell r="AC9">
            <v>1.613372093023256</v>
          </cell>
          <cell r="AD9">
            <v>62.93</v>
          </cell>
          <cell r="AE9">
            <v>194.84451048586641</v>
          </cell>
          <cell r="AF9">
            <v>253.8294202608198</v>
          </cell>
          <cell r="AG9">
            <v>224.33696537334311</v>
          </cell>
          <cell r="AH9">
            <v>227.83060364026414</v>
          </cell>
          <cell r="AI9">
            <v>0.48</v>
          </cell>
          <cell r="AJ9">
            <v>6</v>
          </cell>
          <cell r="AK9">
            <v>10</v>
          </cell>
          <cell r="AL9">
            <v>0.48</v>
          </cell>
          <cell r="AM9">
            <v>4.080799836768045E-3</v>
          </cell>
          <cell r="AN9">
            <v>4</v>
          </cell>
          <cell r="AO9">
            <v>0</v>
          </cell>
          <cell r="AR9">
            <v>10</v>
          </cell>
          <cell r="AS9">
            <v>12</v>
          </cell>
          <cell r="AW9" t="str">
            <v>Shield</v>
          </cell>
          <cell r="AX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흑빛 띠를 두른 도끼</v>
          </cell>
          <cell r="U10">
            <v>14.774599013711439</v>
          </cell>
          <cell r="V10">
            <v>8.1652783319888051</v>
          </cell>
          <cell r="W10">
            <v>10.786984895621652</v>
          </cell>
          <cell r="X10">
            <v>120.64</v>
          </cell>
          <cell r="Y10">
            <v>159.37</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8.5016663266000939E-3</v>
          </cell>
          <cell r="AN10">
            <v>1</v>
          </cell>
          <cell r="AO10">
            <v>0</v>
          </cell>
          <cell r="AR10">
            <v>14</v>
          </cell>
          <cell r="AS10">
            <v>21</v>
          </cell>
          <cell r="AT10">
            <v>26</v>
          </cell>
          <cell r="AU10">
            <v>29</v>
          </cell>
          <cell r="AW10" t="str">
            <v>TwoHanded</v>
          </cell>
          <cell r="AX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동여맨 수정도끼</v>
          </cell>
          <cell r="U11">
            <v>14.774599013711439</v>
          </cell>
          <cell r="V11">
            <v>6.9801041464972355</v>
          </cell>
          <cell r="W11">
            <v>11.218124848996206</v>
          </cell>
          <cell r="X11">
            <v>103.13</v>
          </cell>
          <cell r="Y11">
            <v>165.74</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6.8013330612800753E-3</v>
          </cell>
          <cell r="AN11">
            <v>0.8</v>
          </cell>
          <cell r="AO11">
            <v>0</v>
          </cell>
          <cell r="AR11">
            <v>14</v>
          </cell>
          <cell r="AS11">
            <v>21</v>
          </cell>
          <cell r="AT11">
            <v>26</v>
          </cell>
          <cell r="AU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RunicAxe</v>
          </cell>
          <cell r="Q12">
            <v>1</v>
          </cell>
          <cell r="R12" t="str">
            <v>Shot_RunicAxe</v>
          </cell>
          <cell r="S12" t="str">
            <v>EquipName_RunicAxe</v>
          </cell>
          <cell r="T12" t="str">
            <v>달빛 도끼</v>
          </cell>
          <cell r="U12">
            <v>19.255376596543943</v>
          </cell>
          <cell r="V12">
            <v>7.6634562474574217</v>
          </cell>
          <cell r="W12">
            <v>11.067621010164986</v>
          </cell>
          <cell r="X12">
            <v>147.56</v>
          </cell>
          <cell r="Y12">
            <v>213.11</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0.33</v>
          </cell>
          <cell r="AJ12">
            <v>13</v>
          </cell>
          <cell r="AK12">
            <v>10</v>
          </cell>
          <cell r="AL12">
            <v>0.33</v>
          </cell>
          <cell r="AM12">
            <v>2.8055498877780313E-3</v>
          </cell>
          <cell r="AN12">
            <v>0.3</v>
          </cell>
          <cell r="AO12">
            <v>0.2</v>
          </cell>
          <cell r="AR12">
            <v>16</v>
          </cell>
          <cell r="AS12">
            <v>24</v>
          </cell>
          <cell r="AT12">
            <v>30</v>
          </cell>
          <cell r="AU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SlicerAxe</v>
          </cell>
          <cell r="Q13">
            <v>1</v>
          </cell>
          <cell r="R13" t="str">
            <v>Shot_SlicerAxe</v>
          </cell>
          <cell r="S13" t="str">
            <v>EquipName_SlicerAxe</v>
          </cell>
          <cell r="T13" t="str">
            <v>반달 도끼</v>
          </cell>
          <cell r="U13">
            <v>19.255376596543943</v>
          </cell>
          <cell r="V13">
            <v>7.130447264163668</v>
          </cell>
          <cell r="W13">
            <v>11.506922134764899</v>
          </cell>
          <cell r="X13">
            <v>137.30000000000001</v>
          </cell>
          <cell r="Y13">
            <v>221.57</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0.26400000000000001</v>
          </cell>
          <cell r="AJ13">
            <v>14</v>
          </cell>
          <cell r="AK13">
            <v>10</v>
          </cell>
          <cell r="AL13">
            <v>0.26400000000000001</v>
          </cell>
          <cell r="AM13">
            <v>2.2444399102224248E-3</v>
          </cell>
          <cell r="AN13">
            <v>0.24</v>
          </cell>
          <cell r="AO13">
            <v>0.6</v>
          </cell>
          <cell r="AR13">
            <v>16</v>
          </cell>
          <cell r="AS13">
            <v>24</v>
          </cell>
          <cell r="AT13">
            <v>30</v>
          </cell>
          <cell r="AU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7.7323617020978528</v>
          </cell>
          <cell r="W14">
            <v>10.389538135019718</v>
          </cell>
          <cell r="X14">
            <v>194.04</v>
          </cell>
          <cell r="Y14">
            <v>260.73</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0.11</v>
          </cell>
          <cell r="AJ14">
            <v>20</v>
          </cell>
          <cell r="AK14">
            <v>10</v>
          </cell>
          <cell r="AL14">
            <v>0.11</v>
          </cell>
          <cell r="AM14">
            <v>9.3518329592601039E-4</v>
          </cell>
          <cell r="AN14">
            <v>0.09</v>
          </cell>
          <cell r="AO14">
            <v>6.5</v>
          </cell>
          <cell r="AR14">
            <v>19</v>
          </cell>
          <cell r="AS14">
            <v>30</v>
          </cell>
          <cell r="AT14">
            <v>37</v>
          </cell>
          <cell r="AU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7.965335661049588</v>
          </cell>
          <cell r="W15">
            <v>11.066850915683835</v>
          </cell>
          <cell r="X15">
            <v>11.95</v>
          </cell>
          <cell r="Y15">
            <v>16.600000000000001</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3.5706998571720397E-2</v>
          </cell>
          <cell r="AN15">
            <v>60</v>
          </cell>
          <cell r="AO15">
            <v>0</v>
          </cell>
          <cell r="AP15">
            <v>600</v>
          </cell>
          <cell r="AQ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반원 단검</v>
          </cell>
          <cell r="U16">
            <v>1.5</v>
          </cell>
          <cell r="V16">
            <v>7.1201298397127983</v>
          </cell>
          <cell r="W16">
            <v>11.307673187171416</v>
          </cell>
          <cell r="X16">
            <v>10.68</v>
          </cell>
          <cell r="Y16">
            <v>16.96</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2.856559885737632E-2</v>
          </cell>
          <cell r="AN16">
            <v>48</v>
          </cell>
          <cell r="AO16">
            <v>0</v>
          </cell>
          <cell r="AP16">
            <v>600</v>
          </cell>
          <cell r="AQ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휘어진 단검</v>
          </cell>
          <cell r="U17">
            <v>2.1961500000000007</v>
          </cell>
          <cell r="V17">
            <v>7.7593846726876778</v>
          </cell>
          <cell r="W17">
            <v>10.95233977647383</v>
          </cell>
          <cell r="X17">
            <v>17.04</v>
          </cell>
          <cell r="Y17">
            <v>24.05</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3.2</v>
          </cell>
          <cell r="AJ17">
            <v>2</v>
          </cell>
          <cell r="AK17">
            <v>30</v>
          </cell>
          <cell r="AL17">
            <v>3.2</v>
          </cell>
          <cell r="AM17">
            <v>2.7205332245120301E-2</v>
          </cell>
          <cell r="AN17">
            <v>72</v>
          </cell>
          <cell r="AO17">
            <v>0</v>
          </cell>
          <cell r="AP17">
            <v>1000</v>
          </cell>
          <cell r="AQ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6.8230895150504818</v>
          </cell>
          <cell r="W18">
            <v>11.713001403341478</v>
          </cell>
          <cell r="X18">
            <v>14.98</v>
          </cell>
          <cell r="Y18">
            <v>25.72</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2.5600000000000005</v>
          </cell>
          <cell r="AJ18">
            <v>2</v>
          </cell>
          <cell r="AK18">
            <v>40</v>
          </cell>
          <cell r="AL18">
            <v>2.5600000000000005</v>
          </cell>
          <cell r="AM18">
            <v>2.1764265796096246E-2</v>
          </cell>
          <cell r="AN18">
            <v>57.599999999999994</v>
          </cell>
          <cell r="AO18">
            <v>0</v>
          </cell>
          <cell r="AP18">
            <v>1000</v>
          </cell>
          <cell r="AQ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7.8322252716450711</v>
          </cell>
          <cell r="W19">
            <v>10.908230463718915</v>
          </cell>
          <cell r="X19">
            <v>27.7</v>
          </cell>
          <cell r="Y19">
            <v>38.58</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1.5</v>
          </cell>
          <cell r="AJ19">
            <v>3</v>
          </cell>
          <cell r="AK19">
            <v>30</v>
          </cell>
          <cell r="AL19">
            <v>1.5</v>
          </cell>
          <cell r="AM19">
            <v>1.2752499489900142E-2</v>
          </cell>
          <cell r="AN19">
            <v>15</v>
          </cell>
          <cell r="AO19">
            <v>0</v>
          </cell>
          <cell r="AP19">
            <v>2500</v>
          </cell>
          <cell r="AQ19">
            <v>3500</v>
          </cell>
          <cell r="AR19">
            <v>4</v>
          </cell>
          <cell r="AS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푸른 줄무늬 단검</v>
          </cell>
          <cell r="U20">
            <v>3.5369215365000022</v>
          </cell>
          <cell r="V20">
            <v>6.7372781325384263</v>
          </cell>
          <cell r="W20">
            <v>11.227753048892611</v>
          </cell>
          <cell r="X20">
            <v>23.83</v>
          </cell>
          <cell r="Y20">
            <v>39.71</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1.2000000000000002</v>
          </cell>
          <cell r="AJ20">
            <v>3</v>
          </cell>
          <cell r="AK20">
            <v>40</v>
          </cell>
          <cell r="AL20">
            <v>1.2000000000000002</v>
          </cell>
          <cell r="AM20">
            <v>1.0201999591920115E-2</v>
          </cell>
          <cell r="AN20">
            <v>12</v>
          </cell>
          <cell r="AO20">
            <v>0</v>
          </cell>
          <cell r="AP20">
            <v>2500</v>
          </cell>
          <cell r="AQ20">
            <v>3500</v>
          </cell>
          <cell r="AR20">
            <v>4</v>
          </cell>
          <cell r="AS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7.7381536047106119</v>
          </cell>
          <cell r="W21">
            <v>10.754409974697031</v>
          </cell>
          <cell r="X21">
            <v>53.33</v>
          </cell>
          <cell r="Y21">
            <v>74.12</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0.6</v>
          </cell>
          <cell r="AJ21">
            <v>5</v>
          </cell>
          <cell r="AK21">
            <v>10</v>
          </cell>
          <cell r="AL21">
            <v>0.6</v>
          </cell>
          <cell r="AM21">
            <v>5.1009997959600558E-3</v>
          </cell>
          <cell r="AN21">
            <v>5</v>
          </cell>
          <cell r="AO21">
            <v>0</v>
          </cell>
          <cell r="AR21">
            <v>10</v>
          </cell>
          <cell r="AS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단검</v>
          </cell>
          <cell r="U22">
            <v>6.892459479535832</v>
          </cell>
          <cell r="V22">
            <v>7.3222463420123765</v>
          </cell>
          <cell r="W22">
            <v>11.35202045249569</v>
          </cell>
          <cell r="X22">
            <v>50.47</v>
          </cell>
          <cell r="Y22">
            <v>78.239999999999995</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0.48</v>
          </cell>
          <cell r="AJ22">
            <v>6</v>
          </cell>
          <cell r="AK22">
            <v>10</v>
          </cell>
          <cell r="AL22">
            <v>0.48</v>
          </cell>
          <cell r="AM22">
            <v>4.080799836768045E-3</v>
          </cell>
          <cell r="AN22">
            <v>4</v>
          </cell>
          <cell r="AO22">
            <v>0</v>
          </cell>
          <cell r="AR22">
            <v>10</v>
          </cell>
          <cell r="AS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 호위단 단검</v>
          </cell>
          <cell r="U23">
            <v>14.774599013711439</v>
          </cell>
          <cell r="V23">
            <v>7.6258753725528807</v>
          </cell>
          <cell r="W23">
            <v>10.997017771700827</v>
          </cell>
          <cell r="X23">
            <v>112.67</v>
          </cell>
          <cell r="Y23">
            <v>162.47999999999999</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8.5016663266000939E-3</v>
          </cell>
          <cell r="AN23">
            <v>1</v>
          </cell>
          <cell r="AO23">
            <v>0</v>
          </cell>
          <cell r="AR23">
            <v>14</v>
          </cell>
          <cell r="AS23">
            <v>21</v>
          </cell>
          <cell r="AT23">
            <v>26</v>
          </cell>
          <cell r="AU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7.2784931190364892</v>
          </cell>
          <cell r="W24">
            <v>11.573582106849427</v>
          </cell>
          <cell r="X24">
            <v>107.54</v>
          </cell>
          <cell r="Y24">
            <v>171</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6.8013330612800753E-3</v>
          </cell>
          <cell r="AN24">
            <v>0.8</v>
          </cell>
          <cell r="AO24">
            <v>0</v>
          </cell>
          <cell r="AR24">
            <v>14</v>
          </cell>
          <cell r="AS24">
            <v>21</v>
          </cell>
          <cell r="AT24">
            <v>26</v>
          </cell>
          <cell r="AU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7.5029787557119247</v>
          </cell>
          <cell r="W25">
            <v>10.400637076088582</v>
          </cell>
          <cell r="X25">
            <v>144.47</v>
          </cell>
          <cell r="Y25">
            <v>200.27</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0.33</v>
          </cell>
          <cell r="AJ25">
            <v>14</v>
          </cell>
          <cell r="AK25">
            <v>10</v>
          </cell>
          <cell r="AL25">
            <v>0.33</v>
          </cell>
          <cell r="AM25">
            <v>2.8055498877780313E-3</v>
          </cell>
          <cell r="AN25">
            <v>0.3</v>
          </cell>
          <cell r="AO25">
            <v>0.4</v>
          </cell>
          <cell r="AR25">
            <v>16</v>
          </cell>
          <cell r="AS25">
            <v>24</v>
          </cell>
          <cell r="AT25">
            <v>30</v>
          </cell>
          <cell r="AU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몬스터 박제 단검</v>
          </cell>
          <cell r="U26">
            <v>19.255376596543943</v>
          </cell>
          <cell r="V26">
            <v>6.8522342699539172</v>
          </cell>
          <cell r="W26">
            <v>11.312517275542156</v>
          </cell>
          <cell r="X26">
            <v>131.94</v>
          </cell>
          <cell r="Y26">
            <v>217.83</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0.26400000000000001</v>
          </cell>
          <cell r="AJ26">
            <v>15</v>
          </cell>
          <cell r="AK26">
            <v>10</v>
          </cell>
          <cell r="AL26">
            <v>0.26400000000000001</v>
          </cell>
          <cell r="AM26">
            <v>2.2444399102224248E-3</v>
          </cell>
          <cell r="AN26">
            <v>0.24</v>
          </cell>
          <cell r="AO26">
            <v>1.5</v>
          </cell>
          <cell r="AR26">
            <v>16</v>
          </cell>
          <cell r="AS26">
            <v>24</v>
          </cell>
          <cell r="AT26">
            <v>30</v>
          </cell>
          <cell r="AU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늑대의 신이 깃든 단검</v>
          </cell>
          <cell r="U27">
            <v>25.095065357147273</v>
          </cell>
          <cell r="V27">
            <v>8.1692074608007985</v>
          </cell>
          <cell r="W27">
            <v>10.810984954586214</v>
          </cell>
          <cell r="X27">
            <v>205.01</v>
          </cell>
          <cell r="Y27">
            <v>271.3</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0.11</v>
          </cell>
          <cell r="AJ27">
            <v>21</v>
          </cell>
          <cell r="AK27">
            <v>10</v>
          </cell>
          <cell r="AL27">
            <v>0.11</v>
          </cell>
          <cell r="AM27">
            <v>9.3518329592601039E-4</v>
          </cell>
          <cell r="AN27">
            <v>0.09</v>
          </cell>
          <cell r="AO27">
            <v>7.5</v>
          </cell>
          <cell r="AR27">
            <v>19</v>
          </cell>
          <cell r="AS27">
            <v>30</v>
          </cell>
          <cell r="AT27">
            <v>37</v>
          </cell>
          <cell r="AU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7.8320092785086981</v>
          </cell>
          <cell r="W28">
            <v>10.619120342413364</v>
          </cell>
          <cell r="X28">
            <v>11.75</v>
          </cell>
          <cell r="Y28">
            <v>15.93</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3.5706998571720397E-2</v>
          </cell>
          <cell r="AN28">
            <v>60</v>
          </cell>
          <cell r="AO28">
            <v>0</v>
          </cell>
          <cell r="AP28">
            <v>600</v>
          </cell>
          <cell r="AQ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7.3262152965775957</v>
          </cell>
          <cell r="W29">
            <v>11.326047145561073</v>
          </cell>
          <cell r="X29">
            <v>10.99</v>
          </cell>
          <cell r="Y29">
            <v>16.989999999999998</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2.856559885737632E-2</v>
          </cell>
          <cell r="AN29">
            <v>48</v>
          </cell>
          <cell r="AO29">
            <v>0</v>
          </cell>
          <cell r="AP29">
            <v>600</v>
          </cell>
          <cell r="AQ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7.8291230820626643</v>
          </cell>
          <cell r="W30">
            <v>11.054513754997657</v>
          </cell>
          <cell r="X30">
            <v>17.190000000000001</v>
          </cell>
          <cell r="Y30">
            <v>24.28</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3.2</v>
          </cell>
          <cell r="AJ30">
            <v>3</v>
          </cell>
          <cell r="AK30">
            <v>10</v>
          </cell>
          <cell r="AL30">
            <v>3.2</v>
          </cell>
          <cell r="AM30">
            <v>2.7205332245120301E-2</v>
          </cell>
          <cell r="AN30">
            <v>72</v>
          </cell>
          <cell r="AO30">
            <v>0</v>
          </cell>
          <cell r="AP30">
            <v>1000</v>
          </cell>
          <cell r="AQ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 조직 활</v>
          </cell>
          <cell r="U31">
            <v>2.1961500000000007</v>
          </cell>
          <cell r="V31">
            <v>6.7068868815860014</v>
          </cell>
          <cell r="W31">
            <v>11.198453134110711</v>
          </cell>
          <cell r="X31">
            <v>14.73</v>
          </cell>
          <cell r="Y31">
            <v>24.59</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2.5600000000000005</v>
          </cell>
          <cell r="AJ31">
            <v>3</v>
          </cell>
          <cell r="AK31">
            <v>20</v>
          </cell>
          <cell r="AL31">
            <v>2.5600000000000005</v>
          </cell>
          <cell r="AM31">
            <v>2.1764265796096246E-2</v>
          </cell>
          <cell r="AN31">
            <v>57.599999999999994</v>
          </cell>
          <cell r="AO31">
            <v>0</v>
          </cell>
          <cell r="AP31">
            <v>1000</v>
          </cell>
          <cell r="AQ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7.8859228098027465</v>
          </cell>
          <cell r="W32">
            <v>10.886004995520093</v>
          </cell>
          <cell r="X32">
            <v>27.89</v>
          </cell>
          <cell r="Y32">
            <v>38.5</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1.5</v>
          </cell>
          <cell r="AJ32">
            <v>4</v>
          </cell>
          <cell r="AK32">
            <v>10</v>
          </cell>
          <cell r="AL32">
            <v>1.5</v>
          </cell>
          <cell r="AM32">
            <v>1.2752499489900142E-2</v>
          </cell>
          <cell r="AN32">
            <v>15</v>
          </cell>
          <cell r="AO32">
            <v>0</v>
          </cell>
          <cell r="AP32">
            <v>2500</v>
          </cell>
          <cell r="AQ32">
            <v>3500</v>
          </cell>
          <cell r="AR32">
            <v>4</v>
          </cell>
          <cell r="AS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용사의 숏보우</v>
          </cell>
          <cell r="U33">
            <v>3.5369215365000022</v>
          </cell>
          <cell r="V33">
            <v>6.7248984119797868</v>
          </cell>
          <cell r="W33">
            <v>11.190737515139917</v>
          </cell>
          <cell r="X33">
            <v>23.79</v>
          </cell>
          <cell r="Y33">
            <v>39.58</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1.2000000000000002</v>
          </cell>
          <cell r="AJ33">
            <v>4</v>
          </cell>
          <cell r="AK33">
            <v>30</v>
          </cell>
          <cell r="AL33">
            <v>1.2000000000000002</v>
          </cell>
          <cell r="AM33">
            <v>1.0201999591920115E-2</v>
          </cell>
          <cell r="AN33">
            <v>12</v>
          </cell>
          <cell r="AO33">
            <v>0</v>
          </cell>
          <cell r="AP33">
            <v>2500</v>
          </cell>
          <cell r="AQ33">
            <v>3500</v>
          </cell>
          <cell r="AR33">
            <v>4</v>
          </cell>
          <cell r="AS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뼈로 만든 활</v>
          </cell>
          <cell r="U34">
            <v>6.892459479535832</v>
          </cell>
          <cell r="V34">
            <v>7.6501107759478462</v>
          </cell>
          <cell r="W34">
            <v>10.374009637890794</v>
          </cell>
          <cell r="X34">
            <v>52.73</v>
          </cell>
          <cell r="Y34">
            <v>71.5</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0.6</v>
          </cell>
          <cell r="AJ34">
            <v>6</v>
          </cell>
          <cell r="AK34">
            <v>10</v>
          </cell>
          <cell r="AL34">
            <v>0.6</v>
          </cell>
          <cell r="AM34">
            <v>5.1009997959600558E-3</v>
          </cell>
          <cell r="AN34">
            <v>5</v>
          </cell>
          <cell r="AO34">
            <v>0</v>
          </cell>
          <cell r="AR34">
            <v>10</v>
          </cell>
          <cell r="AS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회전 강철 활</v>
          </cell>
          <cell r="U35">
            <v>6.892459479535832</v>
          </cell>
          <cell r="V35">
            <v>6.7692107590152544</v>
          </cell>
          <cell r="W35">
            <v>11.538560970225921</v>
          </cell>
          <cell r="X35">
            <v>46.66</v>
          </cell>
          <cell r="Y35">
            <v>79.53</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0.48</v>
          </cell>
          <cell r="AJ35">
            <v>7</v>
          </cell>
          <cell r="AK35">
            <v>10</v>
          </cell>
          <cell r="AL35">
            <v>0.48</v>
          </cell>
          <cell r="AM35">
            <v>4.080799836768045E-3</v>
          </cell>
          <cell r="AN35">
            <v>4</v>
          </cell>
          <cell r="AO35">
            <v>0</v>
          </cell>
          <cell r="AR35">
            <v>10</v>
          </cell>
          <cell r="AS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JimHdBow9</v>
          </cell>
          <cell r="Q36">
            <v>1</v>
          </cell>
          <cell r="R36" t="str">
            <v>Shot_JimHdBow9</v>
          </cell>
          <cell r="S36" t="str">
            <v>EquipName_JimHdBow9</v>
          </cell>
          <cell r="T36" t="str">
            <v>요정왕의 활</v>
          </cell>
          <cell r="U36">
            <v>14.774599013711439</v>
          </cell>
          <cell r="V36">
            <v>7.8541446076470409</v>
          </cell>
          <cell r="W36">
            <v>10.73396886393242</v>
          </cell>
          <cell r="X36">
            <v>116.04</v>
          </cell>
          <cell r="Y36">
            <v>158.59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8.5016663266000939E-3</v>
          </cell>
          <cell r="AN36">
            <v>1</v>
          </cell>
          <cell r="AO36">
            <v>0</v>
          </cell>
          <cell r="AR36">
            <v>14</v>
          </cell>
          <cell r="AS36">
            <v>21</v>
          </cell>
          <cell r="AT36">
            <v>26</v>
          </cell>
          <cell r="AU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GoldenBow3</v>
          </cell>
          <cell r="Q37">
            <v>1</v>
          </cell>
          <cell r="R37" t="str">
            <v>Shot_GoldenBow3</v>
          </cell>
          <cell r="S37" t="str">
            <v>EquipName_GoldenBow3</v>
          </cell>
          <cell r="T37" t="str">
            <v>고대인의 의식용 활</v>
          </cell>
          <cell r="U37">
            <v>14.774599013711439</v>
          </cell>
          <cell r="V37">
            <v>7.2880684768252779</v>
          </cell>
          <cell r="W37">
            <v>11.858664237796487</v>
          </cell>
          <cell r="X37">
            <v>107.68</v>
          </cell>
          <cell r="Y37">
            <v>175.21</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6.8013330612800753E-3</v>
          </cell>
          <cell r="AN37">
            <v>0.8</v>
          </cell>
          <cell r="AO37">
            <v>0</v>
          </cell>
          <cell r="AR37">
            <v>14</v>
          </cell>
          <cell r="AS37">
            <v>21</v>
          </cell>
          <cell r="AT37">
            <v>26</v>
          </cell>
          <cell r="AU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신비한 나무로 만든 활</v>
          </cell>
          <cell r="U38">
            <v>19.255376596543943</v>
          </cell>
          <cell r="V38">
            <v>7.4263867184755572</v>
          </cell>
          <cell r="W38">
            <v>10.5420240616764</v>
          </cell>
          <cell r="X38">
            <v>143</v>
          </cell>
          <cell r="Y38">
            <v>202.99</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0.33</v>
          </cell>
          <cell r="AJ38">
            <v>15</v>
          </cell>
          <cell r="AK38">
            <v>10</v>
          </cell>
          <cell r="AL38">
            <v>0.33</v>
          </cell>
          <cell r="AM38">
            <v>2.8055498877780313E-3</v>
          </cell>
          <cell r="AN38">
            <v>0.3</v>
          </cell>
          <cell r="AO38">
            <v>1</v>
          </cell>
          <cell r="AR38">
            <v>16</v>
          </cell>
          <cell r="AS38">
            <v>24</v>
          </cell>
          <cell r="AT38">
            <v>30</v>
          </cell>
          <cell r="AU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7.3021424409806466</v>
          </cell>
          <cell r="W39">
            <v>11.886524006052053</v>
          </cell>
          <cell r="X39">
            <v>140.61000000000001</v>
          </cell>
          <cell r="Y39">
            <v>228.88</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0.26400000000000001</v>
          </cell>
          <cell r="AJ39">
            <v>16</v>
          </cell>
          <cell r="AK39">
            <v>10</v>
          </cell>
          <cell r="AL39">
            <v>0.26400000000000001</v>
          </cell>
          <cell r="AM39">
            <v>2.2444399102224248E-3</v>
          </cell>
          <cell r="AN39">
            <v>0.24</v>
          </cell>
          <cell r="AO39">
            <v>2</v>
          </cell>
          <cell r="AR39">
            <v>16</v>
          </cell>
          <cell r="AS39">
            <v>24</v>
          </cell>
          <cell r="AT39">
            <v>30</v>
          </cell>
          <cell r="AU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고대신이 내린 활</v>
          </cell>
          <cell r="U40">
            <v>25.095065357147273</v>
          </cell>
          <cell r="V40">
            <v>7.5011775460125794</v>
          </cell>
          <cell r="W40">
            <v>10.369744491528044</v>
          </cell>
          <cell r="X40">
            <v>188.24</v>
          </cell>
          <cell r="Y40">
            <v>260.23</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0.11</v>
          </cell>
          <cell r="AJ40">
            <v>23</v>
          </cell>
          <cell r="AK40">
            <v>10</v>
          </cell>
          <cell r="AL40">
            <v>0.11</v>
          </cell>
          <cell r="AM40">
            <v>9.3518329592601039E-4</v>
          </cell>
          <cell r="AN40">
            <v>0.09</v>
          </cell>
          <cell r="AO40">
            <v>9</v>
          </cell>
          <cell r="AR40">
            <v>19</v>
          </cell>
          <cell r="AS40">
            <v>30</v>
          </cell>
          <cell r="AT40">
            <v>37</v>
          </cell>
          <cell r="AU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8.0252731482085853</v>
          </cell>
          <cell r="W41">
            <v>10.605313982958679</v>
          </cell>
          <cell r="X41">
            <v>12.04</v>
          </cell>
          <cell r="Y41">
            <v>15.91</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3.5706998571720397E-2</v>
          </cell>
          <cell r="AN41">
            <v>60</v>
          </cell>
          <cell r="AO41">
            <v>0</v>
          </cell>
          <cell r="AP41">
            <v>600</v>
          </cell>
          <cell r="AQ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태양의 지팡이</v>
          </cell>
          <cell r="U42">
            <v>1.5</v>
          </cell>
          <cell r="V42">
            <v>7.0252040505070124</v>
          </cell>
          <cell r="W42">
            <v>11.722381468985407</v>
          </cell>
          <cell r="X42">
            <v>10.54</v>
          </cell>
          <cell r="Y42">
            <v>17.579999999999998</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2.856559885737632E-2</v>
          </cell>
          <cell r="AN42">
            <v>48</v>
          </cell>
          <cell r="AO42">
            <v>0</v>
          </cell>
          <cell r="AP42">
            <v>600</v>
          </cell>
          <cell r="AQ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마족 지팡이</v>
          </cell>
          <cell r="U43">
            <v>2.1961500000000007</v>
          </cell>
          <cell r="V43">
            <v>7.8583431106406483</v>
          </cell>
          <cell r="W43">
            <v>10.766272182245157</v>
          </cell>
          <cell r="X43">
            <v>17.260000000000002</v>
          </cell>
          <cell r="Y43">
            <v>23.64</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3.2</v>
          </cell>
          <cell r="AJ43">
            <v>3</v>
          </cell>
          <cell r="AK43">
            <v>10</v>
          </cell>
          <cell r="AL43">
            <v>3.2</v>
          </cell>
          <cell r="AM43">
            <v>2.7205332245120301E-2</v>
          </cell>
          <cell r="AN43">
            <v>72</v>
          </cell>
          <cell r="AO43">
            <v>0</v>
          </cell>
          <cell r="AP43">
            <v>1000</v>
          </cell>
          <cell r="AQ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7.342950145676884</v>
          </cell>
          <cell r="W44">
            <v>11.326558399326185</v>
          </cell>
          <cell r="X44">
            <v>16.13</v>
          </cell>
          <cell r="Y44">
            <v>24.87</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2.5600000000000005</v>
          </cell>
          <cell r="AJ44">
            <v>4</v>
          </cell>
          <cell r="AK44">
            <v>10</v>
          </cell>
          <cell r="AL44">
            <v>2.5600000000000005</v>
          </cell>
          <cell r="AM44">
            <v>2.1764265796096246E-2</v>
          </cell>
          <cell r="AN44">
            <v>57.599999999999994</v>
          </cell>
          <cell r="AO44">
            <v>0</v>
          </cell>
          <cell r="AP44">
            <v>1000</v>
          </cell>
          <cell r="AQ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빛을 가둔 수정 지팡이</v>
          </cell>
          <cell r="U45">
            <v>3.5369215365000022</v>
          </cell>
          <cell r="V45">
            <v>8.1664604255135007</v>
          </cell>
          <cell r="W45">
            <v>11.027824342697347</v>
          </cell>
          <cell r="X45">
            <v>28.88</v>
          </cell>
          <cell r="Y45">
            <v>39</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1.5</v>
          </cell>
          <cell r="AJ45">
            <v>5</v>
          </cell>
          <cell r="AK45">
            <v>10</v>
          </cell>
          <cell r="AL45">
            <v>1.5</v>
          </cell>
          <cell r="AM45">
            <v>1.2752499489900142E-2</v>
          </cell>
          <cell r="AN45">
            <v>15</v>
          </cell>
          <cell r="AO45">
            <v>0</v>
          </cell>
          <cell r="AP45">
            <v>2500</v>
          </cell>
          <cell r="AQ45">
            <v>3500</v>
          </cell>
          <cell r="AR45">
            <v>4</v>
          </cell>
          <cell r="AS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흘러내리는 빛의 지팡이</v>
          </cell>
          <cell r="U46">
            <v>3.5369215365000022</v>
          </cell>
          <cell r="V46">
            <v>7.1762321077364</v>
          </cell>
          <cell r="W46">
            <v>11.365908893702828</v>
          </cell>
          <cell r="X46">
            <v>25.38</v>
          </cell>
          <cell r="Y46">
            <v>40.200000000000003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1.2000000000000002</v>
          </cell>
          <cell r="AJ46">
            <v>5</v>
          </cell>
          <cell r="AK46">
            <v>20</v>
          </cell>
          <cell r="AL46">
            <v>1.2000000000000002</v>
          </cell>
          <cell r="AM46">
            <v>1.0201999591920115E-2</v>
          </cell>
          <cell r="AN46">
            <v>12</v>
          </cell>
          <cell r="AO46">
            <v>0</v>
          </cell>
          <cell r="AP46">
            <v>2500</v>
          </cell>
          <cell r="AQ46">
            <v>3500</v>
          </cell>
          <cell r="AR46">
            <v>4</v>
          </cell>
          <cell r="AS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7.5864058577305089</v>
          </cell>
          <cell r="W47">
            <v>10.33342010147879</v>
          </cell>
          <cell r="X47">
            <v>52.29</v>
          </cell>
          <cell r="Y47">
            <v>71.22</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0.6</v>
          </cell>
          <cell r="AJ47">
            <v>7</v>
          </cell>
          <cell r="AK47">
            <v>10</v>
          </cell>
          <cell r="AL47">
            <v>0.6</v>
          </cell>
          <cell r="AM47">
            <v>5.1009997959600558E-3</v>
          </cell>
          <cell r="AN47">
            <v>5</v>
          </cell>
          <cell r="AO47">
            <v>0</v>
          </cell>
          <cell r="AR47">
            <v>10</v>
          </cell>
          <cell r="AS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6.7217073496522843</v>
          </cell>
          <cell r="W48">
            <v>11.468463255031613</v>
          </cell>
          <cell r="X48">
            <v>46.33</v>
          </cell>
          <cell r="Y48">
            <v>79.05</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0.48</v>
          </cell>
          <cell r="AJ48">
            <v>8</v>
          </cell>
          <cell r="AK48">
            <v>10</v>
          </cell>
          <cell r="AL48">
            <v>0.48</v>
          </cell>
          <cell r="AM48">
            <v>4.080799836768045E-3</v>
          </cell>
          <cell r="AN48">
            <v>4</v>
          </cell>
          <cell r="AO48">
            <v>0</v>
          </cell>
          <cell r="AR48">
            <v>10</v>
          </cell>
          <cell r="AS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HqStaff</v>
          </cell>
          <cell r="Q49">
            <v>1</v>
          </cell>
          <cell r="R49" t="str">
            <v>Shot_HqStaff</v>
          </cell>
          <cell r="S49" t="str">
            <v>EquipName_HqStaff</v>
          </cell>
          <cell r="T49" t="str">
            <v>응집 마나 실체화 지팡이</v>
          </cell>
          <cell r="U49">
            <v>14.774599013711439</v>
          </cell>
          <cell r="V49">
            <v>8.2052662915730785</v>
          </cell>
          <cell r="W49">
            <v>10.798828671268106</v>
          </cell>
          <cell r="X49">
            <v>121.23</v>
          </cell>
          <cell r="Y49">
            <v>159.55000000000001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8.5016663266000939E-3</v>
          </cell>
          <cell r="AN49">
            <v>1</v>
          </cell>
          <cell r="AO49">
            <v>0</v>
          </cell>
          <cell r="AR49">
            <v>14</v>
          </cell>
          <cell r="AS49">
            <v>21</v>
          </cell>
          <cell r="AT49">
            <v>26</v>
          </cell>
          <cell r="AU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MetalStaff</v>
          </cell>
          <cell r="Q50">
            <v>1</v>
          </cell>
          <cell r="R50" t="str">
            <v>Shot_MetalStaff</v>
          </cell>
          <cell r="S50" t="str">
            <v>EquipName_MetalStaff</v>
          </cell>
          <cell r="T50" t="str">
            <v>메탈 스태프</v>
          </cell>
          <cell r="U50">
            <v>14.774599013711439</v>
          </cell>
          <cell r="V50">
            <v>7.3886700810261345</v>
          </cell>
          <cell r="W50">
            <v>11.209387974770399</v>
          </cell>
          <cell r="X50">
            <v>109.16</v>
          </cell>
          <cell r="Y50">
            <v>165.61</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6.8013330612800753E-3</v>
          </cell>
          <cell r="AN50">
            <v>0.8</v>
          </cell>
          <cell r="AO50">
            <v>0</v>
          </cell>
          <cell r="AR50">
            <v>14</v>
          </cell>
          <cell r="AS50">
            <v>21</v>
          </cell>
          <cell r="AT50">
            <v>26</v>
          </cell>
          <cell r="AU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앰버색 보석 지팡이</v>
          </cell>
          <cell r="U51">
            <v>19.255376596543943</v>
          </cell>
          <cell r="V51">
            <v>7.8448790017263255</v>
          </cell>
          <cell r="W51">
            <v>11.10632524865261</v>
          </cell>
          <cell r="X51">
            <v>151.06</v>
          </cell>
          <cell r="Y51">
            <v>213.86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0.33</v>
          </cell>
          <cell r="AJ51">
            <v>17</v>
          </cell>
          <cell r="AK51">
            <v>10</v>
          </cell>
          <cell r="AL51">
            <v>0.33</v>
          </cell>
          <cell r="AM51">
            <v>2.8055498877780313E-3</v>
          </cell>
          <cell r="AN51">
            <v>0.3</v>
          </cell>
          <cell r="AO51">
            <v>3</v>
          </cell>
          <cell r="AR51">
            <v>16</v>
          </cell>
          <cell r="AS51">
            <v>24</v>
          </cell>
          <cell r="AT51">
            <v>30</v>
          </cell>
          <cell r="AU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선구자 지팡이</v>
          </cell>
          <cell r="U52">
            <v>19.255376596543943</v>
          </cell>
          <cell r="V52">
            <v>7.095389133162084</v>
          </cell>
          <cell r="W52">
            <v>11.379434929155748</v>
          </cell>
          <cell r="X52">
            <v>136.62</v>
          </cell>
          <cell r="Y52">
            <v>219.12</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0.26400000000000001</v>
          </cell>
          <cell r="AJ52">
            <v>18</v>
          </cell>
          <cell r="AK52">
            <v>10</v>
          </cell>
          <cell r="AL52">
            <v>0.26400000000000001</v>
          </cell>
          <cell r="AM52">
            <v>2.2444399102224248E-3</v>
          </cell>
          <cell r="AN52">
            <v>0.24</v>
          </cell>
          <cell r="AO52">
            <v>4</v>
          </cell>
          <cell r="AR52">
            <v>16</v>
          </cell>
          <cell r="AS52">
            <v>24</v>
          </cell>
          <cell r="AT52">
            <v>30</v>
          </cell>
          <cell r="AU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반중력 스태프</v>
          </cell>
          <cell r="U53">
            <v>25.095065357147273</v>
          </cell>
          <cell r="V53">
            <v>8.0116026989851026</v>
          </cell>
          <cell r="W53">
            <v>10.981777946878594</v>
          </cell>
          <cell r="X53">
            <v>201.05</v>
          </cell>
          <cell r="Y53">
            <v>275.58999999999997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0.11</v>
          </cell>
          <cell r="AJ53">
            <v>24</v>
          </cell>
          <cell r="AK53">
            <v>10</v>
          </cell>
          <cell r="AL53">
            <v>0.11</v>
          </cell>
          <cell r="AM53">
            <v>9.3518329592601039E-4</v>
          </cell>
          <cell r="AN53">
            <v>0.09</v>
          </cell>
          <cell r="AO53">
            <v>10</v>
          </cell>
          <cell r="AR53">
            <v>19</v>
          </cell>
          <cell r="AS53">
            <v>30</v>
          </cell>
          <cell r="AT53">
            <v>37</v>
          </cell>
          <cell r="AU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드워프 해머</v>
          </cell>
          <cell r="U54">
            <v>1.5</v>
          </cell>
          <cell r="V54">
            <v>7.7334010677813696</v>
          </cell>
          <cell r="W54">
            <v>10.904065422269902</v>
          </cell>
          <cell r="X54">
            <v>11.6</v>
          </cell>
          <cell r="Y54">
            <v>16.36</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3.5706998571720397E-2</v>
          </cell>
          <cell r="AN54">
            <v>60</v>
          </cell>
          <cell r="AO54">
            <v>0</v>
          </cell>
          <cell r="AP54">
            <v>600</v>
          </cell>
          <cell r="AQ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헤비 메이스</v>
          </cell>
          <cell r="U55">
            <v>1.5</v>
          </cell>
          <cell r="V55">
            <v>6.8921357309944353</v>
          </cell>
          <cell r="W55">
            <v>11.28524064585552</v>
          </cell>
          <cell r="X55">
            <v>10.34</v>
          </cell>
          <cell r="Y55">
            <v>16.93</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2.856559885737632E-2</v>
          </cell>
          <cell r="AN55">
            <v>48</v>
          </cell>
          <cell r="AO55">
            <v>0</v>
          </cell>
          <cell r="AP55">
            <v>600</v>
          </cell>
          <cell r="AQ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룬문자 해머</v>
          </cell>
          <cell r="U56">
            <v>2.1961500000000007</v>
          </cell>
          <cell r="V56">
            <v>7.9396233165908283</v>
          </cell>
          <cell r="W56">
            <v>10.486773202640277</v>
          </cell>
          <cell r="X56">
            <v>17.440000000000001</v>
          </cell>
          <cell r="Y56">
            <v>23.03</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3.2</v>
          </cell>
          <cell r="AJ56">
            <v>4</v>
          </cell>
          <cell r="AK56">
            <v>10</v>
          </cell>
          <cell r="AL56">
            <v>3.2</v>
          </cell>
          <cell r="AM56">
            <v>2.7205332245120301E-2</v>
          </cell>
          <cell r="AN56">
            <v>72</v>
          </cell>
          <cell r="AO56">
            <v>0</v>
          </cell>
          <cell r="AP56">
            <v>1000</v>
          </cell>
          <cell r="AQ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7.1106912985649258</v>
          </cell>
          <cell r="W57">
            <v>11.756956989493412</v>
          </cell>
          <cell r="X57">
            <v>15.62</v>
          </cell>
          <cell r="Y57">
            <v>25.82</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2.5600000000000005</v>
          </cell>
          <cell r="AJ57">
            <v>5</v>
          </cell>
          <cell r="AK57">
            <v>10</v>
          </cell>
          <cell r="AL57">
            <v>2.5600000000000005</v>
          </cell>
          <cell r="AM57">
            <v>2.1764265796096246E-2</v>
          </cell>
          <cell r="AN57">
            <v>57.599999999999994</v>
          </cell>
          <cell r="AO57">
            <v>0</v>
          </cell>
          <cell r="AP57">
            <v>1000</v>
          </cell>
          <cell r="AQ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마족의 몽둥이</v>
          </cell>
          <cell r="U58">
            <v>3.5369215365000022</v>
          </cell>
          <cell r="V58">
            <v>8.073004673127711</v>
          </cell>
          <cell r="W58">
            <v>10.325763840282972</v>
          </cell>
          <cell r="X58">
            <v>28.55</v>
          </cell>
          <cell r="Y58">
            <v>36.520000000000003</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1.5</v>
          </cell>
          <cell r="AJ58">
            <v>6</v>
          </cell>
          <cell r="AK58">
            <v>10</v>
          </cell>
          <cell r="AL58">
            <v>1.5</v>
          </cell>
          <cell r="AM58">
            <v>1.2752499489900142E-2</v>
          </cell>
          <cell r="AN58">
            <v>15</v>
          </cell>
          <cell r="AO58">
            <v>0</v>
          </cell>
          <cell r="AP58">
            <v>2500</v>
          </cell>
          <cell r="AQ58">
            <v>3500</v>
          </cell>
          <cell r="AR58">
            <v>4</v>
          </cell>
          <cell r="AS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7.3351620479017754</v>
          </cell>
          <cell r="W59">
            <v>11.84678531765579</v>
          </cell>
          <cell r="X59">
            <v>25.94</v>
          </cell>
          <cell r="Y59">
            <v>41.9</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1.2000000000000002</v>
          </cell>
          <cell r="AJ59">
            <v>6</v>
          </cell>
          <cell r="AK59">
            <v>20</v>
          </cell>
          <cell r="AL59">
            <v>1.2000000000000002</v>
          </cell>
          <cell r="AM59">
            <v>1.0201999591920115E-2</v>
          </cell>
          <cell r="AN59">
            <v>12</v>
          </cell>
          <cell r="AO59">
            <v>0</v>
          </cell>
          <cell r="AP59">
            <v>2500</v>
          </cell>
          <cell r="AQ59">
            <v>3500</v>
          </cell>
          <cell r="AR59">
            <v>4</v>
          </cell>
          <cell r="AS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7.5017410135912339</v>
          </cell>
          <cell r="W60">
            <v>10.313669484317581</v>
          </cell>
          <cell r="X60">
            <v>51.71</v>
          </cell>
          <cell r="Y60">
            <v>71.09</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0.6</v>
          </cell>
          <cell r="AJ60">
            <v>8</v>
          </cell>
          <cell r="AK60">
            <v>10</v>
          </cell>
          <cell r="AL60">
            <v>0.6</v>
          </cell>
          <cell r="AM60">
            <v>5.1009997959600558E-3</v>
          </cell>
          <cell r="AN60">
            <v>5</v>
          </cell>
          <cell r="AO60">
            <v>0</v>
          </cell>
          <cell r="AR60">
            <v>10</v>
          </cell>
          <cell r="AS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알 수 없는 문자의 해머</v>
          </cell>
          <cell r="U61">
            <v>6.892459479535832</v>
          </cell>
          <cell r="V61">
            <v>7.0561787552521258</v>
          </cell>
          <cell r="W61">
            <v>11.472142351123761</v>
          </cell>
          <cell r="X61">
            <v>48.63</v>
          </cell>
          <cell r="Y61">
            <v>79.069999999999993</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0.48</v>
          </cell>
          <cell r="AJ61">
            <v>9</v>
          </cell>
          <cell r="AK61">
            <v>10</v>
          </cell>
          <cell r="AL61">
            <v>0.48</v>
          </cell>
          <cell r="AM61">
            <v>4.080799836768045E-3</v>
          </cell>
          <cell r="AN61">
            <v>4</v>
          </cell>
          <cell r="AO61">
            <v>0</v>
          </cell>
          <cell r="AR61">
            <v>10</v>
          </cell>
          <cell r="AS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해머</v>
          </cell>
          <cell r="U62">
            <v>14.774599013711439</v>
          </cell>
          <cell r="V62">
            <v>7.7083459099912002</v>
          </cell>
          <cell r="W62">
            <v>10.614950940022364</v>
          </cell>
          <cell r="X62">
            <v>113.89</v>
          </cell>
          <cell r="Y62">
            <v>156.83000000000001</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8.5016663266000939E-3</v>
          </cell>
          <cell r="AN62">
            <v>1</v>
          </cell>
          <cell r="AO62">
            <v>0</v>
          </cell>
          <cell r="AR62">
            <v>14</v>
          </cell>
          <cell r="AS62">
            <v>21</v>
          </cell>
          <cell r="AT62">
            <v>26</v>
          </cell>
          <cell r="AU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모닝스타</v>
          </cell>
          <cell r="U63">
            <v>14.774599013711439</v>
          </cell>
          <cell r="V63">
            <v>7.1533261090620304</v>
          </cell>
          <cell r="W63">
            <v>11.322047163888046</v>
          </cell>
          <cell r="X63">
            <v>105.69</v>
          </cell>
          <cell r="Y63">
            <v>167.28</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6.8013330612800753E-3</v>
          </cell>
          <cell r="AN63">
            <v>0.8</v>
          </cell>
          <cell r="AO63">
            <v>0</v>
          </cell>
          <cell r="AR63">
            <v>14</v>
          </cell>
          <cell r="AS63">
            <v>21</v>
          </cell>
          <cell r="AT63">
            <v>26</v>
          </cell>
          <cell r="AU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밀리 해머</v>
          </cell>
          <cell r="U64">
            <v>19.255376596543943</v>
          </cell>
          <cell r="V64">
            <v>7.5345159045703145</v>
          </cell>
          <cell r="W64">
            <v>11.041403521260374</v>
          </cell>
          <cell r="X64">
            <v>145.08000000000001</v>
          </cell>
          <cell r="Y64">
            <v>212.61</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0.33</v>
          </cell>
          <cell r="AJ64">
            <v>19</v>
          </cell>
          <cell r="AK64">
            <v>10</v>
          </cell>
          <cell r="AL64">
            <v>0.33</v>
          </cell>
          <cell r="AM64">
            <v>2.8055498877780313E-3</v>
          </cell>
          <cell r="AN64">
            <v>0.3</v>
          </cell>
          <cell r="AO64">
            <v>5</v>
          </cell>
          <cell r="AR64">
            <v>16</v>
          </cell>
          <cell r="AS64">
            <v>24</v>
          </cell>
          <cell r="AT64">
            <v>30</v>
          </cell>
          <cell r="AU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수정 박힌 원석 해머</v>
          </cell>
          <cell r="U65">
            <v>19.255376596543943</v>
          </cell>
          <cell r="V65">
            <v>7.1708515307486609</v>
          </cell>
          <cell r="W65">
            <v>11.533285520519691</v>
          </cell>
          <cell r="X65">
            <v>138.08000000000001</v>
          </cell>
          <cell r="Y65">
            <v>222.08</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0.26400000000000001</v>
          </cell>
          <cell r="AJ65">
            <v>20</v>
          </cell>
          <cell r="AK65">
            <v>10</v>
          </cell>
          <cell r="AL65">
            <v>0.26400000000000001</v>
          </cell>
          <cell r="AM65">
            <v>2.2444399102224248E-3</v>
          </cell>
          <cell r="AN65">
            <v>0.24</v>
          </cell>
          <cell r="AO65">
            <v>6</v>
          </cell>
          <cell r="AR65">
            <v>16</v>
          </cell>
          <cell r="AS65">
            <v>24</v>
          </cell>
          <cell r="AT65">
            <v>30</v>
          </cell>
          <cell r="AU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해머</v>
          </cell>
          <cell r="U66">
            <v>25.095065357147273</v>
          </cell>
          <cell r="V66">
            <v>8.1616485525261417</v>
          </cell>
          <cell r="W66">
            <v>10.772503515259187</v>
          </cell>
          <cell r="X66">
            <v>204.82</v>
          </cell>
          <cell r="Y66">
            <v>270.33999999999997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0.11</v>
          </cell>
          <cell r="AJ66">
            <v>26</v>
          </cell>
          <cell r="AK66">
            <v>10</v>
          </cell>
          <cell r="AL66">
            <v>0.11</v>
          </cell>
          <cell r="AM66">
            <v>9.3518329592601039E-4</v>
          </cell>
          <cell r="AN66">
            <v>0.09</v>
          </cell>
          <cell r="AO66">
            <v>12</v>
          </cell>
          <cell r="AR66">
            <v>19</v>
          </cell>
          <cell r="AS66">
            <v>30</v>
          </cell>
          <cell r="AT66">
            <v>37</v>
          </cell>
          <cell r="AU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7.8887405773183819</v>
          </cell>
          <cell r="W68">
            <v>10.599277290114619</v>
          </cell>
          <cell r="X68">
            <v>11.83</v>
          </cell>
          <cell r="Y68">
            <v>15.9</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3.5706998571720397E-2</v>
          </cell>
          <cell r="AN68">
            <v>60</v>
          </cell>
          <cell r="AO68">
            <v>0</v>
          </cell>
          <cell r="AP68">
            <v>600</v>
          </cell>
          <cell r="AQ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주시자의 검</v>
          </cell>
          <cell r="U69">
            <v>1.5</v>
          </cell>
          <cell r="V69">
            <v>6.7099966732732197</v>
          </cell>
          <cell r="W69">
            <v>11.885375137992975</v>
          </cell>
          <cell r="X69">
            <v>10.06</v>
          </cell>
          <cell r="Y69">
            <v>17.829999999999998</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2.856559885737632E-2</v>
          </cell>
          <cell r="AN69">
            <v>48</v>
          </cell>
          <cell r="AO69">
            <v>0</v>
          </cell>
          <cell r="AP69">
            <v>600</v>
          </cell>
          <cell r="AQ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금빛 장식검</v>
          </cell>
          <cell r="U70">
            <v>2.1961500000000007</v>
          </cell>
          <cell r="V70">
            <v>7.7325723091892087</v>
          </cell>
          <cell r="W70">
            <v>10.87361528374943</v>
          </cell>
          <cell r="X70">
            <v>16.98</v>
          </cell>
          <cell r="Y70">
            <v>23.88</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3.2</v>
          </cell>
          <cell r="AJ70">
            <v>5</v>
          </cell>
          <cell r="AK70">
            <v>10</v>
          </cell>
          <cell r="AL70">
            <v>3.2</v>
          </cell>
          <cell r="AM70">
            <v>2.7205332245120301E-2</v>
          </cell>
          <cell r="AN70">
            <v>72</v>
          </cell>
          <cell r="AO70">
            <v>0</v>
          </cell>
          <cell r="AP70">
            <v>1000</v>
          </cell>
          <cell r="AQ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생명의 붉은 검</v>
          </cell>
          <cell r="U71">
            <v>2.1961500000000007</v>
          </cell>
          <cell r="V71">
            <v>6.8161160718002076</v>
          </cell>
          <cell r="W71">
            <v>11.212780325645127</v>
          </cell>
          <cell r="X71">
            <v>14.97</v>
          </cell>
          <cell r="Y71">
            <v>24.62</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2.5600000000000005</v>
          </cell>
          <cell r="AJ71">
            <v>6</v>
          </cell>
          <cell r="AK71">
            <v>10</v>
          </cell>
          <cell r="AL71">
            <v>2.5600000000000005</v>
          </cell>
          <cell r="AM71">
            <v>2.1764265796096246E-2</v>
          </cell>
          <cell r="AN71">
            <v>57.599999999999994</v>
          </cell>
          <cell r="AO71">
            <v>0</v>
          </cell>
          <cell r="AP71">
            <v>1000</v>
          </cell>
          <cell r="AQ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금빛 휘장의 검</v>
          </cell>
          <cell r="U72">
            <v>3.5369215365000022</v>
          </cell>
          <cell r="V72">
            <v>7.9094088242738163</v>
          </cell>
          <cell r="W72">
            <v>10.524496264214347</v>
          </cell>
          <cell r="X72">
            <v>27.97</v>
          </cell>
          <cell r="Y72">
            <v>37.22</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1.5</v>
          </cell>
          <cell r="AJ72">
            <v>7</v>
          </cell>
          <cell r="AK72">
            <v>10</v>
          </cell>
          <cell r="AL72">
            <v>1.5</v>
          </cell>
          <cell r="AM72">
            <v>1.2752499489900142E-2</v>
          </cell>
          <cell r="AN72">
            <v>15</v>
          </cell>
          <cell r="AO72">
            <v>0</v>
          </cell>
          <cell r="AP72">
            <v>2500</v>
          </cell>
          <cell r="AQ72">
            <v>3500</v>
          </cell>
          <cell r="AR72">
            <v>4</v>
          </cell>
          <cell r="AS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에메랄드빛 레이피어</v>
          </cell>
          <cell r="U73">
            <v>3.5369215365000022</v>
          </cell>
          <cell r="V73">
            <v>7.2663203722125207</v>
          </cell>
          <cell r="W73">
            <v>11.873554952315109</v>
          </cell>
          <cell r="X73">
            <v>25.7</v>
          </cell>
          <cell r="Y73">
            <v>42</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1.2000000000000002</v>
          </cell>
          <cell r="AJ73">
            <v>8</v>
          </cell>
          <cell r="AK73">
            <v>10</v>
          </cell>
          <cell r="AL73">
            <v>1.2000000000000002</v>
          </cell>
          <cell r="AM73">
            <v>1.0201999591920115E-2</v>
          </cell>
          <cell r="AN73">
            <v>12</v>
          </cell>
          <cell r="AO73">
            <v>0</v>
          </cell>
          <cell r="AP73">
            <v>2500</v>
          </cell>
          <cell r="AQ73">
            <v>3500</v>
          </cell>
          <cell r="AR73">
            <v>4</v>
          </cell>
          <cell r="AS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투명한 수정검</v>
          </cell>
          <cell r="U74">
            <v>6.892459479535832</v>
          </cell>
          <cell r="V74">
            <v>7.9161533248959541</v>
          </cell>
          <cell r="W74">
            <v>10.510677113711871</v>
          </cell>
          <cell r="X74">
            <v>54.56</v>
          </cell>
          <cell r="Y74">
            <v>72.44</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0.6</v>
          </cell>
          <cell r="AJ74">
            <v>10</v>
          </cell>
          <cell r="AK74">
            <v>10</v>
          </cell>
          <cell r="AL74">
            <v>0.6</v>
          </cell>
          <cell r="AM74">
            <v>5.1009997959600558E-3</v>
          </cell>
          <cell r="AN74">
            <v>5</v>
          </cell>
          <cell r="AO74">
            <v>0</v>
          </cell>
          <cell r="AR74">
            <v>10</v>
          </cell>
          <cell r="AS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뼈장식 골든 소드</v>
          </cell>
          <cell r="U75">
            <v>6.892459479535832</v>
          </cell>
          <cell r="V75">
            <v>7.1739132944208714</v>
          </cell>
          <cell r="W75">
            <v>11.766382421759747</v>
          </cell>
          <cell r="X75">
            <v>49.45</v>
          </cell>
          <cell r="Y75">
            <v>81.099999999999994</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0.48</v>
          </cell>
          <cell r="AJ75">
            <v>11</v>
          </cell>
          <cell r="AK75">
            <v>10</v>
          </cell>
          <cell r="AL75">
            <v>0.48</v>
          </cell>
          <cell r="AM75">
            <v>4.080799836768045E-3</v>
          </cell>
          <cell r="AN75">
            <v>4</v>
          </cell>
          <cell r="AO75">
            <v>0</v>
          </cell>
          <cell r="AR75">
            <v>10</v>
          </cell>
          <cell r="AS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푸른 장미를 새긴 검</v>
          </cell>
          <cell r="U76">
            <v>14.774599013711439</v>
          </cell>
          <cell r="V76">
            <v>8.0373572653701686</v>
          </cell>
          <cell r="W76">
            <v>10.850412617977604</v>
          </cell>
          <cell r="X76">
            <v>118.75</v>
          </cell>
          <cell r="Y76">
            <v>160.31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8.5016663266000939E-3</v>
          </cell>
          <cell r="AN76">
            <v>1</v>
          </cell>
          <cell r="AO76">
            <v>0</v>
          </cell>
          <cell r="AR76">
            <v>14</v>
          </cell>
          <cell r="AS76">
            <v>21</v>
          </cell>
          <cell r="AT76">
            <v>26</v>
          </cell>
          <cell r="AU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 검</v>
          </cell>
          <cell r="U77">
            <v>14.774599013711439</v>
          </cell>
          <cell r="V77">
            <v>7.0903048875882178</v>
          </cell>
          <cell r="W77">
            <v>11.453786727450263</v>
          </cell>
          <cell r="X77">
            <v>104.76</v>
          </cell>
          <cell r="Y77">
            <v>169.23</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6.8013330612800753E-3</v>
          </cell>
          <cell r="AN77">
            <v>0.8</v>
          </cell>
          <cell r="AO77">
            <v>0</v>
          </cell>
          <cell r="AR77">
            <v>14</v>
          </cell>
          <cell r="AS77">
            <v>21</v>
          </cell>
          <cell r="AT77">
            <v>26</v>
          </cell>
          <cell r="AU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MoonSword</v>
          </cell>
          <cell r="Q78">
            <v>1</v>
          </cell>
          <cell r="R78" t="str">
            <v>Shot_MoonSword</v>
          </cell>
          <cell r="S78" t="str">
            <v>EquipName_MoonSword</v>
          </cell>
          <cell r="T78" t="str">
            <v>태양의 검</v>
          </cell>
          <cell r="U78">
            <v>19.255376596543943</v>
          </cell>
          <cell r="V78">
            <v>7.9378793891458281</v>
          </cell>
          <cell r="W78">
            <v>11.056280526969758</v>
          </cell>
          <cell r="X78">
            <v>152.85</v>
          </cell>
          <cell r="Y78">
            <v>212.89</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0.33</v>
          </cell>
          <cell r="AJ78">
            <v>21</v>
          </cell>
          <cell r="AK78">
            <v>10</v>
          </cell>
          <cell r="AL78">
            <v>0.33</v>
          </cell>
          <cell r="AM78">
            <v>2.8055498877780313E-3</v>
          </cell>
          <cell r="AN78">
            <v>0.3</v>
          </cell>
          <cell r="AO78">
            <v>7</v>
          </cell>
          <cell r="AR78">
            <v>16</v>
          </cell>
          <cell r="AS78">
            <v>24</v>
          </cell>
          <cell r="AT78">
            <v>30</v>
          </cell>
          <cell r="AU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JimHdAssassin11</v>
          </cell>
          <cell r="Q79">
            <v>1</v>
          </cell>
          <cell r="R79" t="str">
            <v>Shot_JimHdAssassin11</v>
          </cell>
          <cell r="S79" t="str">
            <v>EquipName_JimHdAssassin11</v>
          </cell>
          <cell r="T79" t="str">
            <v>에메랄드 곡도</v>
          </cell>
          <cell r="U79">
            <v>19.255376596543943</v>
          </cell>
          <cell r="V79">
            <v>6.772967233999859</v>
          </cell>
          <cell r="W79">
            <v>11.85338164303991</v>
          </cell>
          <cell r="X79">
            <v>130.41999999999999</v>
          </cell>
          <cell r="Y79">
            <v>228.24</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0.26400000000000001</v>
          </cell>
          <cell r="AJ79">
            <v>22</v>
          </cell>
          <cell r="AK79">
            <v>10</v>
          </cell>
          <cell r="AL79">
            <v>0.26400000000000001</v>
          </cell>
          <cell r="AM79">
            <v>2.2444399102224248E-3</v>
          </cell>
          <cell r="AN79">
            <v>0.24</v>
          </cell>
          <cell r="AO79">
            <v>8</v>
          </cell>
          <cell r="AR79">
            <v>16</v>
          </cell>
          <cell r="AS79">
            <v>24</v>
          </cell>
          <cell r="AT79">
            <v>30</v>
          </cell>
          <cell r="AU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7.5004824529205569</v>
          </cell>
          <cell r="W80">
            <v>10.633365356760617</v>
          </cell>
          <cell r="X80">
            <v>188.23</v>
          </cell>
          <cell r="Y80">
            <v>266.83999999999997</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0.11</v>
          </cell>
          <cell r="AJ80">
            <v>28</v>
          </cell>
          <cell r="AK80">
            <v>10</v>
          </cell>
          <cell r="AL80">
            <v>0.11</v>
          </cell>
          <cell r="AM80">
            <v>9.3518329592601039E-4</v>
          </cell>
          <cell r="AN80">
            <v>0.09</v>
          </cell>
          <cell r="AO80">
            <v>14</v>
          </cell>
          <cell r="AR80">
            <v>19</v>
          </cell>
          <cell r="AS80">
            <v>30</v>
          </cell>
          <cell r="AT80">
            <v>37</v>
          </cell>
          <cell r="AU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피어리 소드</v>
          </cell>
          <cell r="X81"/>
          <cell r="Y81"/>
          <cell r="AD81"/>
          <cell r="AI81">
            <v>0</v>
          </cell>
          <cell r="AJ81">
            <v>1</v>
          </cell>
          <cell r="AK81">
            <v>1</v>
          </cell>
          <cell r="AL81">
            <v>0</v>
          </cell>
          <cell r="AN81">
            <v>0</v>
          </cell>
          <cell r="AO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밀리 마체테</v>
          </cell>
          <cell r="X82"/>
          <cell r="Y82"/>
          <cell r="AD82"/>
          <cell r="AI82">
            <v>0</v>
          </cell>
          <cell r="AJ82">
            <v>1</v>
          </cell>
          <cell r="AK82">
            <v>1</v>
          </cell>
          <cell r="AL82">
            <v>0</v>
          </cell>
          <cell r="AN82">
            <v>0</v>
          </cell>
          <cell r="AO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태양검</v>
          </cell>
          <cell r="X83"/>
          <cell r="Y83"/>
          <cell r="AD83"/>
          <cell r="AI83">
            <v>0</v>
          </cell>
          <cell r="AJ83">
            <v>1</v>
          </cell>
          <cell r="AK83">
            <v>1</v>
          </cell>
          <cell r="AL83">
            <v>0</v>
          </cell>
          <cell r="AN83">
            <v>0</v>
          </cell>
          <cell r="AO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켄 소드</v>
          </cell>
          <cell r="X84"/>
          <cell r="Y84"/>
          <cell r="AD84"/>
          <cell r="AI84">
            <v>0</v>
          </cell>
          <cell r="AJ84">
            <v>1</v>
          </cell>
          <cell r="AK84">
            <v>1</v>
          </cell>
          <cell r="AL84">
            <v>0</v>
          </cell>
          <cell r="AN84">
            <v>0</v>
          </cell>
          <cell r="AO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X85"/>
          <cell r="Y85"/>
          <cell r="AD85"/>
          <cell r="AI85">
            <v>0</v>
          </cell>
          <cell r="AJ85">
            <v>1</v>
          </cell>
          <cell r="AK85">
            <v>1</v>
          </cell>
          <cell r="AL85">
            <v>0</v>
          </cell>
          <cell r="AN85">
            <v>0</v>
          </cell>
          <cell r="AO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케루빔의 검</v>
          </cell>
          <cell r="X86"/>
          <cell r="Y86"/>
          <cell r="AD86"/>
          <cell r="AI86">
            <v>0</v>
          </cell>
          <cell r="AJ86">
            <v>1</v>
          </cell>
          <cell r="AK86">
            <v>1</v>
          </cell>
          <cell r="AL86">
            <v>0</v>
          </cell>
          <cell r="AN86">
            <v>0</v>
          </cell>
          <cell r="AO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골든 블레이드</v>
          </cell>
          <cell r="X87"/>
          <cell r="Y87"/>
          <cell r="AD87"/>
          <cell r="AI87">
            <v>0</v>
          </cell>
          <cell r="AJ87">
            <v>1</v>
          </cell>
          <cell r="AK87">
            <v>1</v>
          </cell>
          <cell r="AL87">
            <v>0</v>
          </cell>
          <cell r="AN87">
            <v>0</v>
          </cell>
          <cell r="AO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트라이리볼버</v>
          </cell>
          <cell r="U88">
            <v>1.5</v>
          </cell>
          <cell r="V88">
            <v>7.6919273409766333</v>
          </cell>
          <cell r="W88">
            <v>10.574273148126634</v>
          </cell>
          <cell r="X88">
            <v>11.54</v>
          </cell>
          <cell r="Y88">
            <v>15.86</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60</v>
          </cell>
          <cell r="AO88">
            <v>0</v>
          </cell>
          <cell r="AP88">
            <v>1700</v>
          </cell>
          <cell r="AQ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6.6419498484017394</v>
          </cell>
          <cell r="W89">
            <v>11.727452112301435</v>
          </cell>
          <cell r="X89">
            <v>9.9600000000000009</v>
          </cell>
          <cell r="Y89">
            <v>17.59</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48</v>
          </cell>
          <cell r="AO89">
            <v>0</v>
          </cell>
          <cell r="AP89">
            <v>1700</v>
          </cell>
          <cell r="AQ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라이플 모델 2048</v>
          </cell>
          <cell r="U90">
            <v>2.1961500000000007</v>
          </cell>
          <cell r="V90">
            <v>7.5688650882112629</v>
          </cell>
          <cell r="W90">
            <v>11.070757073525979</v>
          </cell>
          <cell r="X90">
            <v>16.62</v>
          </cell>
          <cell r="Y90">
            <v>24.31</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72</v>
          </cell>
          <cell r="AO90">
            <v>0</v>
          </cell>
          <cell r="AP90">
            <v>3100</v>
          </cell>
          <cell r="AQ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6.6151925297403098</v>
          </cell>
          <cell r="W91">
            <v>11.867380752422932</v>
          </cell>
          <cell r="X91">
            <v>14.53</v>
          </cell>
          <cell r="Y91">
            <v>26.06</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57.599999999999994</v>
          </cell>
          <cell r="AO91">
            <v>0</v>
          </cell>
          <cell r="AP91">
            <v>3100</v>
          </cell>
          <cell r="AQ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SMG31</v>
          </cell>
          <cell r="U92">
            <v>3.5369215365000022</v>
          </cell>
          <cell r="V92">
            <v>8.1689477505726327</v>
          </cell>
          <cell r="W92">
            <v>10.781319436102034</v>
          </cell>
          <cell r="X92">
            <v>28.89</v>
          </cell>
          <cell r="Y92">
            <v>38.130000000000003</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15</v>
          </cell>
          <cell r="AO92">
            <v>0</v>
          </cell>
          <cell r="AP92">
            <v>8900</v>
          </cell>
          <cell r="AQ92">
            <v>9900</v>
          </cell>
          <cell r="AR92">
            <v>14</v>
          </cell>
          <cell r="AS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에너지탄 리볼버</v>
          </cell>
          <cell r="U93">
            <v>3.5369215365000022</v>
          </cell>
          <cell r="V93">
            <v>7.3007106326815459</v>
          </cell>
          <cell r="W93">
            <v>11.645276329615221</v>
          </cell>
          <cell r="X93">
            <v>25.82</v>
          </cell>
          <cell r="Y93">
            <v>41.19</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12</v>
          </cell>
          <cell r="AO93">
            <v>0</v>
          </cell>
          <cell r="AP93">
            <v>8900</v>
          </cell>
          <cell r="AQ93">
            <v>9900</v>
          </cell>
          <cell r="AR93">
            <v>14</v>
          </cell>
          <cell r="AS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광학입자포</v>
          </cell>
          <cell r="U94">
            <v>6.892459479535832</v>
          </cell>
          <cell r="V94">
            <v>7.9341850294619229</v>
          </cell>
          <cell r="W94">
            <v>11.026416770627421</v>
          </cell>
          <cell r="X94">
            <v>54.69</v>
          </cell>
          <cell r="Y94">
            <v>76</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5</v>
          </cell>
          <cell r="AO94">
            <v>0</v>
          </cell>
          <cell r="AR94">
            <v>33</v>
          </cell>
          <cell r="AS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꽃잎 샷건</v>
          </cell>
          <cell r="U95">
            <v>6.892459479535832</v>
          </cell>
          <cell r="V95">
            <v>6.7586018657097684</v>
          </cell>
          <cell r="W95">
            <v>11.35755095333934</v>
          </cell>
          <cell r="X95">
            <v>46.58</v>
          </cell>
          <cell r="Y95">
            <v>78.28</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4</v>
          </cell>
          <cell r="AO95">
            <v>0</v>
          </cell>
          <cell r="AR95">
            <v>33</v>
          </cell>
          <cell r="AS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SMG30</v>
          </cell>
          <cell r="U96">
            <v>14.774599013711439</v>
          </cell>
          <cell r="V96">
            <v>7.761042127092467</v>
          </cell>
          <cell r="W96">
            <v>10.505711605407647</v>
          </cell>
          <cell r="X96">
            <v>114.67</v>
          </cell>
          <cell r="Y96">
            <v>155.22</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v>
          </cell>
          <cell r="AR96">
            <v>45</v>
          </cell>
          <cell r="AS96">
            <v>69</v>
          </cell>
          <cell r="AT96">
            <v>82</v>
          </cell>
          <cell r="AU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인공지능 추적 로켓 런처</v>
          </cell>
          <cell r="U97">
            <v>14.774599013711439</v>
          </cell>
          <cell r="V97">
            <v>7.3477082497093429</v>
          </cell>
          <cell r="W97">
            <v>11.736102096198016</v>
          </cell>
          <cell r="X97">
            <v>108.56</v>
          </cell>
          <cell r="Y97">
            <v>173.4</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v>
          </cell>
          <cell r="AR97">
            <v>45</v>
          </cell>
          <cell r="AS97">
            <v>69</v>
          </cell>
          <cell r="AT97">
            <v>82</v>
          </cell>
          <cell r="AU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소음기 광학 소총</v>
          </cell>
          <cell r="U98">
            <v>19.255376596543943</v>
          </cell>
          <cell r="V98">
            <v>7.4977318669181852</v>
          </cell>
          <cell r="W98">
            <v>10.630532231940592</v>
          </cell>
          <cell r="X98">
            <v>144.37</v>
          </cell>
          <cell r="Y98">
            <v>204.69</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0.3</v>
          </cell>
          <cell r="AO98">
            <v>2.5</v>
          </cell>
          <cell r="AR98">
            <v>49</v>
          </cell>
          <cell r="AS98">
            <v>79</v>
          </cell>
          <cell r="AT98">
            <v>95</v>
          </cell>
          <cell r="AU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6.6617406805048214</v>
          </cell>
          <cell r="W99">
            <v>11.249366154218125</v>
          </cell>
          <cell r="X99">
            <v>128.27000000000001</v>
          </cell>
          <cell r="Y99">
            <v>216.61</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0.24</v>
          </cell>
          <cell r="AO99">
            <v>7.1</v>
          </cell>
          <cell r="AR99">
            <v>49</v>
          </cell>
          <cell r="AS99">
            <v>79</v>
          </cell>
          <cell r="AT99">
            <v>95</v>
          </cell>
          <cell r="AU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대마법사용 EMP 라이플</v>
          </cell>
          <cell r="U100">
            <v>25.095065357147273</v>
          </cell>
          <cell r="V100">
            <v>7.8136008016858298</v>
          </cell>
          <cell r="W100">
            <v>11.01314822269226</v>
          </cell>
          <cell r="X100">
            <v>196.08</v>
          </cell>
          <cell r="Y100">
            <v>276.38</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0.09</v>
          </cell>
          <cell r="AO100">
            <v>14.5</v>
          </cell>
          <cell r="AR100">
            <v>63</v>
          </cell>
          <cell r="AS100">
            <v>89</v>
          </cell>
          <cell r="AT100">
            <v>114</v>
          </cell>
          <cell r="AU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강철 원형 방패</v>
          </cell>
          <cell r="U101">
            <v>1.5</v>
          </cell>
          <cell r="V101">
            <v>8.080194174003422</v>
          </cell>
          <cell r="W101">
            <v>11.055506823274273</v>
          </cell>
          <cell r="X101">
            <v>12.12</v>
          </cell>
          <cell r="Y101">
            <v>16.579999999999998</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60</v>
          </cell>
          <cell r="AO101">
            <v>0</v>
          </cell>
          <cell r="AP101">
            <v>1700</v>
          </cell>
          <cell r="AQ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대형 방패</v>
          </cell>
          <cell r="U102">
            <v>1.5</v>
          </cell>
          <cell r="V102">
            <v>7.4044641790953989</v>
          </cell>
          <cell r="W102">
            <v>11.613030899280295</v>
          </cell>
          <cell r="X102">
            <v>11.11</v>
          </cell>
          <cell r="Y102">
            <v>17.420000000000002</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48</v>
          </cell>
          <cell r="AO102">
            <v>0</v>
          </cell>
          <cell r="AP102">
            <v>1700</v>
          </cell>
          <cell r="AQ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7.4371115323392925</v>
          </cell>
          <cell r="W103">
            <v>11.012820258315644</v>
          </cell>
          <cell r="X103">
            <v>16.329999999999998</v>
          </cell>
          <cell r="Y103">
            <v>24.19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72</v>
          </cell>
          <cell r="AO103">
            <v>0</v>
          </cell>
          <cell r="AP103">
            <v>3100</v>
          </cell>
          <cell r="AQ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6.8091694034855994</v>
          </cell>
          <cell r="W104">
            <v>11.158858102162849</v>
          </cell>
          <cell r="X104">
            <v>14.95</v>
          </cell>
          <cell r="Y104">
            <v>24.51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57.599999999999994</v>
          </cell>
          <cell r="AO104">
            <v>0</v>
          </cell>
          <cell r="AP104">
            <v>3100</v>
          </cell>
          <cell r="AQ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천사의 방패</v>
          </cell>
          <cell r="U105">
            <v>3.5369215365000022</v>
          </cell>
          <cell r="V105">
            <v>7.8458096075254868</v>
          </cell>
          <cell r="W105">
            <v>10.531900967722821</v>
          </cell>
          <cell r="X105">
            <v>27.75</v>
          </cell>
          <cell r="Y105">
            <v>37.25</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15</v>
          </cell>
          <cell r="AO105">
            <v>0</v>
          </cell>
          <cell r="AP105">
            <v>8900</v>
          </cell>
          <cell r="AQ105">
            <v>9900</v>
          </cell>
          <cell r="AR105">
            <v>14</v>
          </cell>
          <cell r="AS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십자 은도금 방패</v>
          </cell>
          <cell r="U106">
            <v>3.5369215365000022</v>
          </cell>
          <cell r="V106">
            <v>6.6971469325142463</v>
          </cell>
          <cell r="W106">
            <v>11.270494231440409</v>
          </cell>
          <cell r="X106">
            <v>23.69</v>
          </cell>
          <cell r="Y106">
            <v>39.86</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12</v>
          </cell>
          <cell r="AO106">
            <v>0</v>
          </cell>
          <cell r="AP106">
            <v>8900</v>
          </cell>
          <cell r="AQ106">
            <v>9900</v>
          </cell>
          <cell r="AR106">
            <v>14</v>
          </cell>
          <cell r="AS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고대 주술인의 방패</v>
          </cell>
          <cell r="U107">
            <v>6.892459479535832</v>
          </cell>
          <cell r="V107">
            <v>7.8660577800594851</v>
          </cell>
          <cell r="W107">
            <v>10.704065569474885</v>
          </cell>
          <cell r="X107">
            <v>54.22</v>
          </cell>
          <cell r="Y107">
            <v>73.78</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5</v>
          </cell>
          <cell r="AO107">
            <v>0</v>
          </cell>
          <cell r="AR107">
            <v>33</v>
          </cell>
          <cell r="AS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금장 쉴드</v>
          </cell>
          <cell r="U108">
            <v>6.892459479535832</v>
          </cell>
          <cell r="V108">
            <v>7.4023994684249521</v>
          </cell>
          <cell r="W108">
            <v>11.736505759621904</v>
          </cell>
          <cell r="X108">
            <v>51.02</v>
          </cell>
          <cell r="Y108">
            <v>80.89</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4</v>
          </cell>
          <cell r="AO108">
            <v>0</v>
          </cell>
          <cell r="AR108">
            <v>33</v>
          </cell>
          <cell r="AS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 쉴드</v>
          </cell>
          <cell r="U109">
            <v>14.774599013711439</v>
          </cell>
          <cell r="V109">
            <v>7.417722047845885</v>
          </cell>
          <cell r="W109">
            <v>10.945764165102268</v>
          </cell>
          <cell r="X109">
            <v>109.59</v>
          </cell>
          <cell r="Y109">
            <v>161.72</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v>
          </cell>
          <cell r="AR109">
            <v>45</v>
          </cell>
          <cell r="AS109">
            <v>69</v>
          </cell>
          <cell r="AT109">
            <v>82</v>
          </cell>
          <cell r="AU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스파이크 쉴드</v>
          </cell>
          <cell r="U110">
            <v>14.774599013711439</v>
          </cell>
          <cell r="V110">
            <v>7.1806762308525069</v>
          </cell>
          <cell r="W110">
            <v>11.228046580940632</v>
          </cell>
          <cell r="X110">
            <v>106.09</v>
          </cell>
          <cell r="Y110">
            <v>165.89</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v>
          </cell>
          <cell r="AR110">
            <v>45</v>
          </cell>
          <cell r="AS110">
            <v>69</v>
          </cell>
          <cell r="AT110">
            <v>82</v>
          </cell>
          <cell r="AU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아다만티움 쉴드</v>
          </cell>
          <cell r="U111">
            <v>19.255376596543943</v>
          </cell>
          <cell r="V111">
            <v>8.0009703473890035</v>
          </cell>
          <cell r="W111">
            <v>10.615252292647646</v>
          </cell>
          <cell r="X111">
            <v>154.06</v>
          </cell>
          <cell r="Y111">
            <v>204.4</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0.3</v>
          </cell>
          <cell r="AO111">
            <v>2.6</v>
          </cell>
          <cell r="AR111">
            <v>49</v>
          </cell>
          <cell r="AS111">
            <v>79</v>
          </cell>
          <cell r="AT111">
            <v>95</v>
          </cell>
          <cell r="AU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 마족의 방패</v>
          </cell>
          <cell r="U112">
            <v>19.255376596543943</v>
          </cell>
          <cell r="V112">
            <v>7.3877016095614714</v>
          </cell>
          <cell r="W112">
            <v>11.617470806110322</v>
          </cell>
          <cell r="X112">
            <v>142.25</v>
          </cell>
          <cell r="Y112">
            <v>223.7</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0.24</v>
          </cell>
          <cell r="AO112">
            <v>7.2</v>
          </cell>
          <cell r="AR112">
            <v>49</v>
          </cell>
          <cell r="AS112">
            <v>79</v>
          </cell>
          <cell r="AT112">
            <v>95</v>
          </cell>
          <cell r="AU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체인 쉴드</v>
          </cell>
          <cell r="U113">
            <v>25.095065357147273</v>
          </cell>
          <cell r="V113">
            <v>8.0954057739229714</v>
          </cell>
          <cell r="W113">
            <v>10.597400594855348</v>
          </cell>
          <cell r="X113">
            <v>203.15</v>
          </cell>
          <cell r="Y113">
            <v>265.94</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0.09</v>
          </cell>
          <cell r="AO113">
            <v>14.6</v>
          </cell>
          <cell r="AR113">
            <v>63</v>
          </cell>
          <cell r="AS113">
            <v>89</v>
          </cell>
          <cell r="AT113">
            <v>114</v>
          </cell>
          <cell r="AU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쉴드</v>
          </cell>
          <cell r="X114"/>
          <cell r="Y114"/>
          <cell r="AD114"/>
          <cell r="AI114">
            <v>0</v>
          </cell>
          <cell r="AJ114">
            <v>1</v>
          </cell>
          <cell r="AK114">
            <v>1</v>
          </cell>
          <cell r="AL114">
            <v>0</v>
          </cell>
          <cell r="AN114">
            <v>0</v>
          </cell>
          <cell r="AO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무늬가 새겨진 양손검</v>
          </cell>
          <cell r="U115">
            <v>1.5</v>
          </cell>
          <cell r="V115">
            <v>8.0147219786552562</v>
          </cell>
          <cell r="W115">
            <v>10.332367381861037</v>
          </cell>
          <cell r="X115">
            <v>12.02</v>
          </cell>
          <cell r="Y115">
            <v>15.5</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60</v>
          </cell>
          <cell r="AO115">
            <v>0</v>
          </cell>
          <cell r="AP115">
            <v>4500</v>
          </cell>
          <cell r="AQ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원시적 대검</v>
          </cell>
          <cell r="U116">
            <v>1.5</v>
          </cell>
          <cell r="V116">
            <v>6.9646060029975123</v>
          </cell>
          <cell r="W116">
            <v>11.802311488475368</v>
          </cell>
          <cell r="X116">
            <v>10.45</v>
          </cell>
          <cell r="Y116">
            <v>17.7</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48</v>
          </cell>
          <cell r="AO116">
            <v>0</v>
          </cell>
          <cell r="AP116">
            <v>4500</v>
          </cell>
          <cell r="AQ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발열하는 스톤 소드</v>
          </cell>
          <cell r="U117">
            <v>2.1961500000000007</v>
          </cell>
          <cell r="V117">
            <v>7.6032779633421912</v>
          </cell>
          <cell r="W117">
            <v>10.609044316499032</v>
          </cell>
          <cell r="X117">
            <v>16.7</v>
          </cell>
          <cell r="Y117">
            <v>23.3</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72</v>
          </cell>
          <cell r="AO117">
            <v>0</v>
          </cell>
          <cell r="AP117">
            <v>7500</v>
          </cell>
          <cell r="AQ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고대인의 블레이드</v>
          </cell>
          <cell r="U118">
            <v>2.1961500000000007</v>
          </cell>
          <cell r="V118">
            <v>6.6108499283105546</v>
          </cell>
          <cell r="W118">
            <v>11.677713015643722</v>
          </cell>
          <cell r="X118">
            <v>14.52</v>
          </cell>
          <cell r="Y118">
            <v>25.65</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57.599999999999994</v>
          </cell>
          <cell r="AO118">
            <v>0</v>
          </cell>
          <cell r="AP118">
            <v>7500</v>
          </cell>
          <cell r="AQ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붉은 보석 대검</v>
          </cell>
          <cell r="U119">
            <v>3.5369215365000022</v>
          </cell>
          <cell r="V119">
            <v>7.7223314337786153</v>
          </cell>
          <cell r="W119">
            <v>10.642458983008259</v>
          </cell>
          <cell r="X119">
            <v>27.31</v>
          </cell>
          <cell r="Y119">
            <v>37.64</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15</v>
          </cell>
          <cell r="AO119">
            <v>0</v>
          </cell>
          <cell r="AP119">
            <v>28900</v>
          </cell>
          <cell r="AQ119">
            <v>29900</v>
          </cell>
          <cell r="AR119">
            <v>36</v>
          </cell>
          <cell r="AS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선분홍 모래검</v>
          </cell>
          <cell r="U120">
            <v>3.5369215365000022</v>
          </cell>
          <cell r="V120">
            <v>7.3667278785301988</v>
          </cell>
          <cell r="W120">
            <v>11.456120544875418</v>
          </cell>
          <cell r="X120">
            <v>26.06</v>
          </cell>
          <cell r="Y120">
            <v>40.520000000000003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12</v>
          </cell>
          <cell r="AO120">
            <v>0</v>
          </cell>
          <cell r="AP120">
            <v>28900</v>
          </cell>
          <cell r="AQ120">
            <v>29900</v>
          </cell>
          <cell r="AR120">
            <v>36</v>
          </cell>
          <cell r="AS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풀메탈 소드</v>
          </cell>
          <cell r="U121">
            <v>6.892459479535832</v>
          </cell>
          <cell r="V121">
            <v>7.4315337716671754</v>
          </cell>
          <cell r="W121">
            <v>11.050394559372094</v>
          </cell>
          <cell r="X121">
            <v>51.22</v>
          </cell>
          <cell r="Y121">
            <v>76.16</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5</v>
          </cell>
          <cell r="AO121">
            <v>0</v>
          </cell>
          <cell r="AR121">
            <v>89</v>
          </cell>
          <cell r="AS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강철 칼날 대검</v>
          </cell>
          <cell r="U122">
            <v>6.892459479535832</v>
          </cell>
          <cell r="V122">
            <v>7.1579826540451092</v>
          </cell>
          <cell r="W122">
            <v>11.169667315260886</v>
          </cell>
          <cell r="X122">
            <v>49.34</v>
          </cell>
          <cell r="Y122">
            <v>76.989999999999995</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4</v>
          </cell>
          <cell r="AO122">
            <v>0</v>
          </cell>
          <cell r="AR122">
            <v>89</v>
          </cell>
          <cell r="AS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7.9892372196436376</v>
          </cell>
          <cell r="W123">
            <v>10.691673856653907</v>
          </cell>
          <cell r="X123">
            <v>118.04</v>
          </cell>
          <cell r="Y123">
            <v>157.97</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v>
          </cell>
          <cell r="AR123">
            <v>99</v>
          </cell>
          <cell r="AS123">
            <v>189</v>
          </cell>
          <cell r="AT123">
            <v>240</v>
          </cell>
          <cell r="AU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7.2444244201720061</v>
          </cell>
          <cell r="W124">
            <v>11.289397515055816</v>
          </cell>
          <cell r="X124">
            <v>107.03</v>
          </cell>
          <cell r="Y124">
            <v>166.8</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v>
          </cell>
          <cell r="AR124">
            <v>99</v>
          </cell>
          <cell r="AS124">
            <v>189</v>
          </cell>
          <cell r="AT124">
            <v>240</v>
          </cell>
          <cell r="AU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모푸스의 검</v>
          </cell>
          <cell r="U125">
            <v>19.255376596543943</v>
          </cell>
          <cell r="V125">
            <v>7.7216193331088965</v>
          </cell>
          <cell r="W125">
            <v>10.654131980534205</v>
          </cell>
          <cell r="X125">
            <v>148.68</v>
          </cell>
          <cell r="Y125">
            <v>205.15</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0.3</v>
          </cell>
          <cell r="AO125">
            <v>2.7</v>
          </cell>
          <cell r="AR125">
            <v>109</v>
          </cell>
          <cell r="AS125">
            <v>229</v>
          </cell>
          <cell r="AT125">
            <v>280</v>
          </cell>
          <cell r="AU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드래곤 스킨 대검</v>
          </cell>
          <cell r="U126">
            <v>19.255376596543943</v>
          </cell>
          <cell r="V126">
            <v>7.2747085422872653</v>
          </cell>
          <cell r="W126">
            <v>11.478913927635073</v>
          </cell>
          <cell r="X126">
            <v>140.08000000000001</v>
          </cell>
          <cell r="Y126">
            <v>221.03</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0.24</v>
          </cell>
          <cell r="AO126">
            <v>7.3</v>
          </cell>
          <cell r="AR126">
            <v>109</v>
          </cell>
          <cell r="AS126">
            <v>229</v>
          </cell>
          <cell r="AT126">
            <v>280</v>
          </cell>
          <cell r="AU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마신을 죽인 검</v>
          </cell>
          <cell r="U127">
            <v>25.095065357147273</v>
          </cell>
          <cell r="V127">
            <v>8.0097323366438058</v>
          </cell>
          <cell r="W127">
            <v>11.039589922001115</v>
          </cell>
          <cell r="X127">
            <v>201</v>
          </cell>
          <cell r="Y127">
            <v>277.04000000000002</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0.09</v>
          </cell>
          <cell r="AO127">
            <v>14.7</v>
          </cell>
          <cell r="AR127">
            <v>129</v>
          </cell>
          <cell r="AS127">
            <v>299</v>
          </cell>
          <cell r="AT127">
            <v>340</v>
          </cell>
          <cell r="AU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X128"/>
          <cell r="Y128"/>
          <cell r="AD128"/>
          <cell r="AI128">
            <v>0</v>
          </cell>
          <cell r="AJ128">
            <v>1</v>
          </cell>
          <cell r="AK128">
            <v>1</v>
          </cell>
          <cell r="AL128">
            <v>0</v>
          </cell>
          <cell r="AN128">
            <v>0</v>
          </cell>
          <cell r="AO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flying|Bool</v>
          </cell>
          <cell r="AE1" t="str">
            <v>orderIndex|Int</v>
          </cell>
          <cell r="AF1" t="str">
            <v>제외사유</v>
          </cell>
          <cell r="AG1" t="str">
            <v>업데이트순번</v>
          </cell>
          <cell r="AH1" t="str">
            <v>charGachaWeight|Float</v>
          </cell>
          <cell r="AI1" t="str">
            <v>noHaveTimes|Float</v>
          </cell>
          <cell r="AJ1" t="str">
            <v>baseStr|Int</v>
          </cell>
          <cell r="AK1" t="str">
            <v>baseDex|Int</v>
          </cell>
          <cell r="AL1" t="str">
            <v>baseInt|Int</v>
          </cell>
          <cell r="AM1" t="str">
            <v>baseVit|Int</v>
          </cell>
          <cell r="AN1" t="str">
            <v>trainingHp|Float</v>
          </cell>
          <cell r="AO1" t="str">
            <v>trainingAtk|Float</v>
          </cell>
          <cell r="AP1" t="str">
            <v>trainingMin|Int</v>
          </cell>
          <cell r="AQ1" t="str">
            <v>trainingMax|Int</v>
          </cell>
          <cell r="AR1">
            <v>685</v>
          </cell>
          <cell r="AS1" t="str">
            <v>현질시평균일수</v>
          </cell>
          <cell r="AT1" t="str">
            <v>표준 DI pr Min</v>
          </cell>
          <cell r="AU1" t="str">
            <v>표준 DI pr Max</v>
          </cell>
          <cell r="AV1" t="str">
            <v>표준 DI pp Min</v>
          </cell>
          <cell r="AW1" t="str">
            <v>표준 DI pp Max</v>
          </cell>
          <cell r="AX1" t="str">
            <v>battltMusicOverriding|String</v>
          </cell>
          <cell r="AY1" t="str">
            <v>nodeWarLastCount|Int</v>
          </cell>
          <cell r="AZ1" t="str">
            <v>actorId값연결</v>
          </cell>
          <cell r="BA1" t="str">
            <v>Jason화</v>
          </cell>
          <cell r="BC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마법협회장과 함께 일하며 결류자가 세계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생성한다.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cell r="AA2">
            <v>1</v>
          </cell>
          <cell r="AB2" t="str">
            <v>Portrait_Ganfaul</v>
          </cell>
          <cell r="AC2">
            <v>0.05</v>
          </cell>
          <cell r="AD2" t="b">
            <v>0</v>
          </cell>
          <cell r="AE2">
            <v>1</v>
          </cell>
          <cell r="AG2">
            <v>0</v>
          </cell>
          <cell r="AH2">
            <v>1</v>
          </cell>
          <cell r="AI2">
            <v>1</v>
          </cell>
          <cell r="AJ2">
            <v>0</v>
          </cell>
          <cell r="AK2">
            <v>0</v>
          </cell>
          <cell r="AL2">
            <v>0</v>
          </cell>
          <cell r="AM2">
            <v>0</v>
          </cell>
          <cell r="AN2">
            <v>0.31359999999999999</v>
          </cell>
          <cell r="AO2">
            <v>0.18379999999999999</v>
          </cell>
          <cell r="AP2">
            <v>289</v>
          </cell>
          <cell r="AQ2">
            <v>521</v>
          </cell>
          <cell r="AR2">
            <v>24.691358024691358</v>
          </cell>
          <cell r="AS2">
            <v>8.2304526748971192</v>
          </cell>
          <cell r="AT2">
            <v>299</v>
          </cell>
          <cell r="AU2">
            <v>399</v>
          </cell>
          <cell r="AV2">
            <v>500</v>
          </cell>
          <cell r="AW2">
            <v>520</v>
          </cell>
          <cell r="AY2">
            <v>75</v>
          </cell>
          <cell r="AZ2" t="str">
            <v>"Actor0201"</v>
          </cell>
          <cell r="BA2" t="str">
            <v>"Actor0201"</v>
          </cell>
          <cell r="BC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CharName_Yuki</v>
          </cell>
          <cell r="D3" t="str">
            <v>CharStory_Yuki</v>
          </cell>
          <cell r="E3" t="str">
            <v>CharDesc_Yuki</v>
          </cell>
          <cell r="F3" t="str">
            <v>CharUltimate_Yuki</v>
          </cell>
          <cell r="G3" t="str">
            <v>유키</v>
          </cell>
          <cell r="H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소멸시킨다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3.5</v>
          </cell>
          <cell r="U3">
            <v>1</v>
          </cell>
          <cell r="V3">
            <v>130</v>
          </cell>
          <cell r="W3">
            <v>0</v>
          </cell>
          <cell r="X3">
            <v>0</v>
          </cell>
          <cell r="Y3">
            <v>0</v>
          </cell>
          <cell r="Z3" t="str">
            <v>Yuki</v>
          </cell>
          <cell r="AA3">
            <v>1</v>
          </cell>
          <cell r="AB3" t="str">
            <v>Portrait_Yuki</v>
          </cell>
          <cell r="AC3">
            <v>0.25</v>
          </cell>
          <cell r="AD3" t="b">
            <v>0</v>
          </cell>
          <cell r="AE3">
            <v>45</v>
          </cell>
          <cell r="AG3">
            <v>0</v>
          </cell>
          <cell r="AH3">
            <v>36</v>
          </cell>
          <cell r="AI3">
            <v>6</v>
          </cell>
          <cell r="AJ3">
            <v>0</v>
          </cell>
          <cell r="AK3">
            <v>0</v>
          </cell>
          <cell r="AL3">
            <v>0</v>
          </cell>
          <cell r="AM3">
            <v>0</v>
          </cell>
          <cell r="AN3">
            <v>0.23669999999999999</v>
          </cell>
          <cell r="AO3">
            <v>0.13120000000000001</v>
          </cell>
          <cell r="AP3">
            <v>411</v>
          </cell>
          <cell r="AQ3">
            <v>685</v>
          </cell>
          <cell r="AR3">
            <v>18.248175182481752</v>
          </cell>
          <cell r="AS3">
            <v>6.0827250608272507</v>
          </cell>
          <cell r="AT3">
            <v>29</v>
          </cell>
          <cell r="AU3">
            <v>39</v>
          </cell>
          <cell r="AV3">
            <v>50</v>
          </cell>
          <cell r="AW3">
            <v>55</v>
          </cell>
          <cell r="AY3">
            <v>85</v>
          </cell>
          <cell r="AZ3" t="str">
            <v>"Actor0201","Actor1002"</v>
          </cell>
          <cell r="BA3" t="str">
            <v>"Actor1002"</v>
          </cell>
        </row>
        <row r="4">
          <cell r="A4" t="str">
            <v>Actor2103</v>
          </cell>
          <cell r="B4">
            <v>3</v>
          </cell>
          <cell r="C4" t="str">
            <v>CharName_BigBatSuccubus</v>
          </cell>
          <cell r="D4" t="str">
            <v>CharStory_BigBatSuccubus</v>
          </cell>
          <cell r="E4" t="str">
            <v>CharDesc_BigBatSuccubus</v>
          </cell>
          <cell r="F4" t="str">
            <v>CharUltimate_BigBatSuccubus</v>
          </cell>
          <cell r="G4" t="str">
            <v>빅뱃서큐버스</v>
          </cell>
          <cell r="H4" t="str">
            <v xml:space="preserve">생물학적 변이로 인간의 힘을 능가하는 근력과 체격을 얻었다. 간파울의 도움을 받고 스피릿킹이 지키고 있던 시설에서 탈출하였다. </v>
          </cell>
          <cell r="I4" t="str">
            <v>꽃잎을 응축하여 만든 탄환 여러 발을 빠르게 난사한다.</v>
          </cell>
          <cell r="J4" t="str">
            <v>&lt;size=16&gt;&lt;color=#DE7100&gt;대자연의 분노&lt;/color&gt;&lt;/size&gt;
자연재해를 일으켜 운석을 떨어뜨린다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8.5</v>
          </cell>
          <cell r="X4">
            <v>0</v>
          </cell>
          <cell r="Y4">
            <v>0</v>
          </cell>
          <cell r="Z4" t="str">
            <v>BigBatSuccubus</v>
          </cell>
          <cell r="AA4">
            <v>1</v>
          </cell>
          <cell r="AB4" t="str">
            <v>Portrait_BigBatSuccubus</v>
          </cell>
          <cell r="AC4">
            <v>0.15</v>
          </cell>
          <cell r="AD4" t="b">
            <v>0</v>
          </cell>
          <cell r="AE4">
            <v>27</v>
          </cell>
          <cell r="AG4">
            <v>0</v>
          </cell>
          <cell r="AH4">
            <v>6</v>
          </cell>
          <cell r="AI4">
            <v>11</v>
          </cell>
          <cell r="AJ4">
            <v>0</v>
          </cell>
          <cell r="AK4">
            <v>0</v>
          </cell>
          <cell r="AL4">
            <v>0</v>
          </cell>
          <cell r="AM4">
            <v>0</v>
          </cell>
          <cell r="AN4">
            <v>0.28689999999999999</v>
          </cell>
          <cell r="AO4">
            <v>0.17280000000000001</v>
          </cell>
          <cell r="AP4">
            <v>325</v>
          </cell>
          <cell r="AQ4">
            <v>604</v>
          </cell>
          <cell r="AR4">
            <v>21.528525296017222</v>
          </cell>
          <cell r="AS4">
            <v>7.1761750986724078</v>
          </cell>
          <cell r="AT4">
            <v>119</v>
          </cell>
          <cell r="AU4">
            <v>179</v>
          </cell>
          <cell r="AV4">
            <v>200</v>
          </cell>
          <cell r="AW4">
            <v>210</v>
          </cell>
          <cell r="AY4">
            <v>93</v>
          </cell>
          <cell r="AZ4" t="str">
            <v>"Actor0201","Actor1002","Actor2103"</v>
          </cell>
          <cell r="BA4" t="str">
            <v>"Actor2103"</v>
          </cell>
        </row>
        <row r="5">
          <cell r="A5" t="str">
            <v>Actor0104</v>
          </cell>
          <cell r="B5">
            <v>4</v>
          </cell>
          <cell r="C5" t="str">
            <v>CharName_Bei</v>
          </cell>
          <cell r="D5" t="str">
            <v>CharStory_Bei</v>
          </cell>
          <cell r="E5" t="str">
            <v>CharDesc_Bei</v>
          </cell>
          <cell r="F5" t="str">
            <v>CharUltimate_Bei</v>
          </cell>
          <cell r="G5" t="str">
            <v>베이</v>
          </cell>
          <cell r="H5" t="str">
            <v>베이 스토리 우다다다다</v>
          </cell>
          <cell r="I5" t="str">
            <v>장판 공격을 사용한다</v>
          </cell>
          <cell r="J5" t="str">
            <v>&lt;size=16&gt;&lt;color=#DE7100&gt;궁극기 이름&lt;/color&gt;&lt;/size&gt;
궁극기 설명</v>
          </cell>
          <cell r="K5">
            <v>1</v>
          </cell>
          <cell r="L5">
            <v>0.92200000000000004</v>
          </cell>
          <cell r="M5">
            <v>0.93799999999999994</v>
          </cell>
          <cell r="N5">
            <v>0.40500000000000003</v>
          </cell>
          <cell r="O5">
            <v>0.316575</v>
          </cell>
          <cell r="P5">
            <v>0.95299999999999996</v>
          </cell>
          <cell r="Q5">
            <v>3.4</v>
          </cell>
          <cell r="R5">
            <v>1.076355</v>
          </cell>
          <cell r="S5">
            <v>1.1294386149003148</v>
          </cell>
          <cell r="T5">
            <v>3.5</v>
          </cell>
          <cell r="U5">
            <v>0</v>
          </cell>
          <cell r="V5">
            <v>125</v>
          </cell>
          <cell r="W5">
            <v>5</v>
          </cell>
          <cell r="X5">
            <v>0</v>
          </cell>
          <cell r="Y5">
            <v>0</v>
          </cell>
          <cell r="Z5" t="str">
            <v>Bei</v>
          </cell>
          <cell r="AA5">
            <v>1</v>
          </cell>
          <cell r="AB5" t="str">
            <v>Portrait_Bei</v>
          </cell>
          <cell r="AC5">
            <v>0.2</v>
          </cell>
          <cell r="AD5" t="b">
            <v>0</v>
          </cell>
          <cell r="AE5">
            <v>22</v>
          </cell>
          <cell r="AG5">
            <v>0</v>
          </cell>
          <cell r="AH5">
            <v>6</v>
          </cell>
          <cell r="AI5">
            <v>11</v>
          </cell>
          <cell r="AJ5">
            <v>0</v>
          </cell>
          <cell r="AK5">
            <v>0</v>
          </cell>
          <cell r="AL5">
            <v>0</v>
          </cell>
          <cell r="AM5">
            <v>0</v>
          </cell>
          <cell r="AN5">
            <v>0.25459999999999999</v>
          </cell>
          <cell r="AO5">
            <v>0.1605</v>
          </cell>
          <cell r="AP5">
            <v>325</v>
          </cell>
          <cell r="AQ5">
            <v>604</v>
          </cell>
          <cell r="AR5">
            <v>21.528525296017222</v>
          </cell>
          <cell r="AS5">
            <v>7.1761750986724078</v>
          </cell>
          <cell r="AT5">
            <v>119</v>
          </cell>
          <cell r="AU5">
            <v>179</v>
          </cell>
          <cell r="AV5">
            <v>200</v>
          </cell>
          <cell r="AW5">
            <v>210</v>
          </cell>
          <cell r="AY5">
            <v>85</v>
          </cell>
          <cell r="AZ5" t="str">
            <v>"Actor0201","Actor1002","Actor2103","Actor0104"</v>
          </cell>
          <cell r="BA5" t="str">
            <v>"Actor0104"</v>
          </cell>
        </row>
        <row r="6">
          <cell r="A6" t="str">
            <v>Actor1005</v>
          </cell>
          <cell r="B6">
            <v>5</v>
          </cell>
          <cell r="C6" t="str">
            <v>CharName_JellyFishGirl</v>
          </cell>
          <cell r="D6" t="str">
            <v>CharStory_JellyFishGirl</v>
          </cell>
          <cell r="E6" t="str">
            <v>CharDesc_JellyFishGirl</v>
          </cell>
          <cell r="F6" t="str">
            <v>CharUltimate_JellyFishGirl</v>
          </cell>
          <cell r="G6" t="str">
            <v>젤리피쉬걸</v>
          </cell>
          <cell r="H6" t="str">
            <v xml:space="preserve">멸망의 날 직장 나간 엄마와는 통화가 되지를 않고 아빠가 아수라장을 뚫고 찾아와 피난길에 나섰다. 집에서 가장 가까운 대피소로 향하던 중 </v>
          </cell>
          <cell r="I6" t="str">
            <v>다이나몹 아저씨가 만들어준 물총인 듯 물총 아닌 물총 같은 무기로 벽을 넘는 곡사 공격을 한다.</v>
          </cell>
          <cell r="J6" t="str">
            <v>&lt;size=16&gt;&lt;color=#DE7100&gt;입자 보호벽 생성&lt;/color&gt;&lt;/size&gt;
적과 자신 사이에 벽을 생성한다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cell r="AA6">
            <v>1</v>
          </cell>
          <cell r="AB6" t="str">
            <v>Portrait_JellyFishGirl</v>
          </cell>
          <cell r="AC6">
            <v>0</v>
          </cell>
          <cell r="AD6" t="b">
            <v>0</v>
          </cell>
          <cell r="AE6">
            <v>47</v>
          </cell>
          <cell r="AG6">
            <v>0</v>
          </cell>
          <cell r="AH6">
            <v>36</v>
          </cell>
          <cell r="AI6">
            <v>6</v>
          </cell>
          <cell r="AJ6">
            <v>0</v>
          </cell>
          <cell r="AK6">
            <v>0</v>
          </cell>
          <cell r="AL6">
            <v>0</v>
          </cell>
          <cell r="AM6">
            <v>0</v>
          </cell>
          <cell r="AN6">
            <v>0.22120000000000001</v>
          </cell>
          <cell r="AO6">
            <v>0.13819999999999999</v>
          </cell>
          <cell r="AP6">
            <v>411</v>
          </cell>
          <cell r="AQ6">
            <v>685</v>
          </cell>
          <cell r="AR6">
            <v>18.248175182481752</v>
          </cell>
          <cell r="AS6">
            <v>6.0827250608272507</v>
          </cell>
          <cell r="AT6">
            <v>29</v>
          </cell>
          <cell r="AU6">
            <v>39</v>
          </cell>
          <cell r="AV6">
            <v>50</v>
          </cell>
          <cell r="AW6">
            <v>55</v>
          </cell>
          <cell r="AY6">
            <v>95</v>
          </cell>
          <cell r="AZ6" t="str">
            <v>"Actor0201","Actor1002","Actor2103","Actor0104","Actor1005"</v>
          </cell>
          <cell r="BA6" t="str">
            <v>"Actor1005"</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cell r="AA7">
            <v>1</v>
          </cell>
          <cell r="AB7" t="str">
            <v>Portrait_QueryChan</v>
          </cell>
          <cell r="AC7">
            <v>0.05</v>
          </cell>
          <cell r="AD7" t="b">
            <v>0</v>
          </cell>
          <cell r="AF7" t="str">
            <v>저작권이슈</v>
          </cell>
          <cell r="AG7">
            <v>99999</v>
          </cell>
          <cell r="AJ7">
            <v>0</v>
          </cell>
          <cell r="AK7">
            <v>0</v>
          </cell>
          <cell r="AL7">
            <v>0</v>
          </cell>
          <cell r="AM7">
            <v>0</v>
          </cell>
          <cell r="AN7">
            <v>0.2</v>
          </cell>
          <cell r="AO7">
            <v>0.125</v>
          </cell>
          <cell r="AP7">
            <v>100</v>
          </cell>
          <cell r="AQ7">
            <v>200</v>
          </cell>
          <cell r="AR7">
            <v>66.666666666666671</v>
          </cell>
          <cell r="AS7">
            <v>22.222222222222221</v>
          </cell>
          <cell r="AT7">
            <v>999</v>
          </cell>
          <cell r="AU7">
            <v>999</v>
          </cell>
          <cell r="AV7">
            <v>9999</v>
          </cell>
          <cell r="AW7">
            <v>9999</v>
          </cell>
          <cell r="AY7">
            <v>85</v>
          </cell>
          <cell r="AZ7" t="str">
            <v>"Actor0201","Actor1002","Actor2103","Actor0104","Actor1005"</v>
          </cell>
          <cell r="BA7" t="str">
            <v/>
          </cell>
        </row>
        <row r="8">
          <cell r="A8" t="str">
            <v>Actor0007</v>
          </cell>
          <cell r="B8">
            <v>7</v>
          </cell>
          <cell r="C8" t="str">
            <v>CharName_EarthMage</v>
          </cell>
          <cell r="D8" t="str">
            <v>CharStory_EarthMage</v>
          </cell>
          <cell r="E8" t="str">
            <v>CharDesc_EarthMage</v>
          </cell>
          <cell r="F8" t="str">
            <v>CharUltimate_EarthMage</v>
          </cell>
          <cell r="G8" t="str">
            <v>어스메이지</v>
          </cell>
          <cell r="H8" t="str">
            <v>어스메이지 스토리 우다다다다</v>
          </cell>
          <cell r="I8" t="str">
            <v>적의 미스를 무마시키는 백발백중 캐릭터</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3.5</v>
          </cell>
          <cell r="U8">
            <v>0</v>
          </cell>
          <cell r="V8">
            <v>125</v>
          </cell>
          <cell r="W8">
            <v>0</v>
          </cell>
          <cell r="X8">
            <v>0</v>
          </cell>
          <cell r="Y8">
            <v>0</v>
          </cell>
          <cell r="Z8" t="str">
            <v>EarthMage</v>
          </cell>
          <cell r="AA8">
            <v>1</v>
          </cell>
          <cell r="AB8" t="str">
            <v>Portrait_EarthMage</v>
          </cell>
          <cell r="AC8">
            <v>0.15</v>
          </cell>
          <cell r="AD8" t="b">
            <v>0</v>
          </cell>
          <cell r="AE8">
            <v>43</v>
          </cell>
          <cell r="AG8">
            <v>0</v>
          </cell>
          <cell r="AH8">
            <v>36</v>
          </cell>
          <cell r="AI8">
            <v>6</v>
          </cell>
          <cell r="AJ8">
            <v>0</v>
          </cell>
          <cell r="AK8">
            <v>0</v>
          </cell>
          <cell r="AL8">
            <v>0</v>
          </cell>
          <cell r="AM8">
            <v>0</v>
          </cell>
          <cell r="AN8">
            <v>0.24229999999999999</v>
          </cell>
          <cell r="AO8">
            <v>0.1386</v>
          </cell>
          <cell r="AP8">
            <v>411</v>
          </cell>
          <cell r="AQ8">
            <v>685</v>
          </cell>
          <cell r="AR8">
            <v>18.248175182481752</v>
          </cell>
          <cell r="AS8">
            <v>6.0827250608272507</v>
          </cell>
          <cell r="AT8">
            <v>29</v>
          </cell>
          <cell r="AU8">
            <v>39</v>
          </cell>
          <cell r="AV8">
            <v>50</v>
          </cell>
          <cell r="AW8">
            <v>55</v>
          </cell>
          <cell r="AY8">
            <v>85</v>
          </cell>
          <cell r="AZ8" t="str">
            <v>"Actor0201","Actor1002","Actor2103","Actor0104","Actor1005","Actor0007"</v>
          </cell>
          <cell r="BA8" t="str">
            <v>"Actor0007"</v>
          </cell>
        </row>
        <row r="9">
          <cell r="A9" t="str">
            <v>Actor1108</v>
          </cell>
          <cell r="B9">
            <v>8</v>
          </cell>
          <cell r="C9" t="str">
            <v>CharName_DynaMob</v>
          </cell>
          <cell r="D9" t="str">
            <v>CharStory_DynaMob</v>
          </cell>
          <cell r="E9" t="str">
            <v>CharDesc_DynaMob</v>
          </cell>
          <cell r="F9" t="str">
            <v>CharUltimate_DynaMob</v>
          </cell>
          <cell r="G9" t="str">
            <v>다이나몹</v>
          </cell>
          <cell r="H9"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I9" t="str">
            <v>테슬라 코일을 사용하여 근거리 내 모든 적을 공격할 수 있다. 전용 전투팩으로 상급 공격력을 가지고 있다.</v>
          </cell>
          <cell r="J9" t="str">
            <v>&lt;size=16&gt;&lt;color=#DE7100&gt;궁극기 이름&lt;/color&gt;&lt;/size&gt;
궁극기 설명</v>
          </cell>
          <cell r="K9">
            <v>1</v>
          </cell>
          <cell r="L9">
            <v>0.93100000000000005</v>
          </cell>
          <cell r="M9">
            <v>0.97599999999999998</v>
          </cell>
          <cell r="N9">
            <v>0.72499999999999998</v>
          </cell>
          <cell r="O9">
            <v>0.58966666666666667</v>
          </cell>
          <cell r="P9">
            <v>0.71199999999999997</v>
          </cell>
          <cell r="Q9">
            <v>2.4</v>
          </cell>
          <cell r="R9">
            <v>1.4152</v>
          </cell>
          <cell r="S9">
            <v>1.9876404494382023</v>
          </cell>
          <cell r="T9">
            <v>2.5</v>
          </cell>
          <cell r="U9">
            <v>1</v>
          </cell>
          <cell r="V9">
            <v>125</v>
          </cell>
          <cell r="W9">
            <v>6.1</v>
          </cell>
          <cell r="X9">
            <v>180</v>
          </cell>
          <cell r="Y9">
            <v>0</v>
          </cell>
          <cell r="Z9" t="str">
            <v>DynaMob</v>
          </cell>
          <cell r="AA9">
            <v>1</v>
          </cell>
          <cell r="AB9" t="str">
            <v>Portrait_DynaMob</v>
          </cell>
          <cell r="AC9">
            <v>0</v>
          </cell>
          <cell r="AD9" t="b">
            <v>0</v>
          </cell>
          <cell r="AE9">
            <v>24</v>
          </cell>
          <cell r="AG9">
            <v>0</v>
          </cell>
          <cell r="AH9">
            <v>6</v>
          </cell>
          <cell r="AI9">
            <v>11</v>
          </cell>
          <cell r="AJ9">
            <v>0</v>
          </cell>
          <cell r="AK9">
            <v>0</v>
          </cell>
          <cell r="AL9">
            <v>0</v>
          </cell>
          <cell r="AM9">
            <v>0</v>
          </cell>
          <cell r="AN9">
            <v>0.29570000000000002</v>
          </cell>
          <cell r="AO9">
            <v>0.15359999999999999</v>
          </cell>
          <cell r="AP9">
            <v>325</v>
          </cell>
          <cell r="AQ9">
            <v>604</v>
          </cell>
          <cell r="AR9">
            <v>21.528525296017222</v>
          </cell>
          <cell r="AS9">
            <v>7.1761750986724078</v>
          </cell>
          <cell r="AT9">
            <v>119</v>
          </cell>
          <cell r="AU9">
            <v>179</v>
          </cell>
          <cell r="AV9">
            <v>200</v>
          </cell>
          <cell r="AW9">
            <v>210</v>
          </cell>
          <cell r="AY9">
            <v>85</v>
          </cell>
          <cell r="AZ9" t="str">
            <v>"Actor0201","Actor1002","Actor2103","Actor0104","Actor1005","Actor0007","Actor1108"</v>
          </cell>
          <cell r="BA9" t="str">
            <v>"Actor1108"</v>
          </cell>
        </row>
        <row r="10">
          <cell r="A10" t="str">
            <v>Actor1109</v>
          </cell>
          <cell r="B10">
            <v>9</v>
          </cell>
          <cell r="C10" t="str">
            <v>CharName_SciFiWarrior</v>
          </cell>
          <cell r="D10" t="str">
            <v>CharStory_SciFiWarrior</v>
          </cell>
          <cell r="E10" t="str">
            <v>CharDesc_SciFiWarrior</v>
          </cell>
          <cell r="F10" t="str">
            <v>CharUltimate_SciFiWarrior</v>
          </cell>
          <cell r="G10" t="str">
            <v>SF워리어</v>
          </cell>
          <cell r="H10" t="str">
            <v>SF워리어 스토리 우다다다다</v>
          </cell>
          <cell r="I10" t="str">
            <v>SF워리어 심플 설명</v>
          </cell>
          <cell r="J10" t="str">
            <v>&lt;size=16&gt;&lt;color=#DE7100&gt;궁극기 이름&lt;/color&gt;&lt;/size&gt;
궁극기 설명</v>
          </cell>
          <cell r="K10">
            <v>1</v>
          </cell>
          <cell r="L10">
            <v>0.96299999999999997</v>
          </cell>
          <cell r="M10">
            <v>1.012</v>
          </cell>
          <cell r="N10">
            <v>0.89500000000000002</v>
          </cell>
          <cell r="O10">
            <v>0.75478333333333336</v>
          </cell>
          <cell r="P10">
            <v>0.77700000000000002</v>
          </cell>
          <cell r="Q10">
            <v>1.9</v>
          </cell>
          <cell r="R10">
            <v>1.4340883333333334</v>
          </cell>
          <cell r="S10">
            <v>1.8456735306735308</v>
          </cell>
          <cell r="T10">
            <v>3.5</v>
          </cell>
          <cell r="U10">
            <v>1</v>
          </cell>
          <cell r="V10">
            <v>125</v>
          </cell>
          <cell r="W10">
            <v>0</v>
          </cell>
          <cell r="X10">
            <v>0</v>
          </cell>
          <cell r="Y10">
            <v>0</v>
          </cell>
          <cell r="Z10" t="str">
            <v>SciFiWarrior</v>
          </cell>
          <cell r="AA10">
            <v>1</v>
          </cell>
          <cell r="AB10" t="str">
            <v>Portrait_SciFiWarrior</v>
          </cell>
          <cell r="AC10">
            <v>0.05</v>
          </cell>
          <cell r="AD10" t="b">
            <v>0</v>
          </cell>
          <cell r="AE10">
            <v>26</v>
          </cell>
          <cell r="AG10">
            <v>0</v>
          </cell>
          <cell r="AH10">
            <v>6</v>
          </cell>
          <cell r="AI10">
            <v>11</v>
          </cell>
          <cell r="AJ10">
            <v>0</v>
          </cell>
          <cell r="AK10">
            <v>0</v>
          </cell>
          <cell r="AL10">
            <v>0</v>
          </cell>
          <cell r="AM10">
            <v>0</v>
          </cell>
          <cell r="AN10">
            <v>0.29749999999999999</v>
          </cell>
          <cell r="AO10">
            <v>0.1691</v>
          </cell>
          <cell r="AP10">
            <v>325</v>
          </cell>
          <cell r="AQ10">
            <v>604</v>
          </cell>
          <cell r="AR10">
            <v>21.528525296017222</v>
          </cell>
          <cell r="AS10">
            <v>7.1761750986724078</v>
          </cell>
          <cell r="AT10">
            <v>119</v>
          </cell>
          <cell r="AU10">
            <v>179</v>
          </cell>
          <cell r="AV10">
            <v>200</v>
          </cell>
          <cell r="AW10">
            <v>210</v>
          </cell>
          <cell r="AY10">
            <v>85</v>
          </cell>
          <cell r="AZ10" t="str">
            <v>"Actor0201","Actor1002","Actor2103","Actor0104","Actor1005","Actor0007","Actor1108","Actor1109"</v>
          </cell>
          <cell r="BA10" t="str">
            <v>"Actor1109"</v>
          </cell>
        </row>
        <row r="11">
          <cell r="A11" t="str">
            <v>Actor2010</v>
          </cell>
          <cell r="B11">
            <v>10</v>
          </cell>
          <cell r="C11" t="str">
            <v>CharName_ChaosElemental</v>
          </cell>
          <cell r="D11" t="str">
            <v>CharStory_ChaosElemental</v>
          </cell>
          <cell r="E11" t="str">
            <v>CharDesc_ChaosElemental</v>
          </cell>
          <cell r="F11" t="str">
            <v>CharUltimate_ChaosElemental</v>
          </cell>
          <cell r="G11" t="str">
            <v>카오스엘리멘탈</v>
          </cell>
          <cell r="H11" t="str">
            <v>카오스엘리멘탈 스토리 우다다다다</v>
          </cell>
          <cell r="I11" t="str">
            <v>카오스엘리멘탈 심플 설명</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cell r="AA11">
            <v>1</v>
          </cell>
          <cell r="AB11" t="str">
            <v>Portrait_ChaosElemental</v>
          </cell>
          <cell r="AC11">
            <v>0.1</v>
          </cell>
          <cell r="AD11" t="b">
            <v>1</v>
          </cell>
          <cell r="AE11">
            <v>49</v>
          </cell>
          <cell r="AG11">
            <v>0</v>
          </cell>
          <cell r="AH11">
            <v>36</v>
          </cell>
          <cell r="AI11">
            <v>6</v>
          </cell>
          <cell r="AJ11">
            <v>0</v>
          </cell>
          <cell r="AK11">
            <v>0</v>
          </cell>
          <cell r="AL11">
            <v>0</v>
          </cell>
          <cell r="AM11">
            <v>0</v>
          </cell>
          <cell r="AN11">
            <v>0.23350000000000001</v>
          </cell>
          <cell r="AO11">
            <v>0.13869999999999999</v>
          </cell>
          <cell r="AP11">
            <v>411</v>
          </cell>
          <cell r="AQ11">
            <v>685</v>
          </cell>
          <cell r="AR11">
            <v>18.248175182481752</v>
          </cell>
          <cell r="AS11">
            <v>6.0827250608272507</v>
          </cell>
          <cell r="AT11">
            <v>29</v>
          </cell>
          <cell r="AU11">
            <v>39</v>
          </cell>
          <cell r="AV11">
            <v>50</v>
          </cell>
          <cell r="AW11">
            <v>55</v>
          </cell>
          <cell r="AY11">
            <v>85</v>
          </cell>
          <cell r="AZ11" t="str">
            <v>"Actor0201","Actor1002","Actor2103","Actor0104","Actor1005","Actor0007","Actor1108","Actor1109","Actor2010"</v>
          </cell>
          <cell r="BA11" t="str">
            <v>"Actor2010"</v>
          </cell>
        </row>
        <row r="12">
          <cell r="A12" t="str">
            <v>Actor2011</v>
          </cell>
          <cell r="B12">
            <v>11</v>
          </cell>
          <cell r="C12" t="str">
            <v>CharName_SuperHero</v>
          </cell>
          <cell r="D12" t="str">
            <v>CharStory_SuperHero</v>
          </cell>
          <cell r="E12" t="str">
            <v>CharDesc_SuperHero</v>
          </cell>
          <cell r="F12" t="str">
            <v>CharUltimate_SuperHero</v>
          </cell>
          <cell r="G12" t="str">
            <v>슈퍼히어로</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cell r="AA12">
            <v>1</v>
          </cell>
          <cell r="AB12" t="str">
            <v>Portrait_SuperHero</v>
          </cell>
          <cell r="AC12">
            <v>0.05</v>
          </cell>
          <cell r="AD12" t="b">
            <v>0</v>
          </cell>
          <cell r="AE12">
            <v>51</v>
          </cell>
          <cell r="AG12">
            <v>0</v>
          </cell>
          <cell r="AH12">
            <v>36</v>
          </cell>
          <cell r="AI12">
            <v>6</v>
          </cell>
          <cell r="AJ12">
            <v>0</v>
          </cell>
          <cell r="AK12">
            <v>0</v>
          </cell>
          <cell r="AL12">
            <v>0</v>
          </cell>
          <cell r="AM12">
            <v>0</v>
          </cell>
          <cell r="AN12">
            <v>0.2235</v>
          </cell>
          <cell r="AO12">
            <v>0.14829999999999999</v>
          </cell>
          <cell r="AP12">
            <v>411</v>
          </cell>
          <cell r="AQ12">
            <v>685</v>
          </cell>
          <cell r="AR12">
            <v>18.248175182481752</v>
          </cell>
          <cell r="AS12">
            <v>6.0827250608272507</v>
          </cell>
          <cell r="AT12">
            <v>29</v>
          </cell>
          <cell r="AU12">
            <v>39</v>
          </cell>
          <cell r="AV12">
            <v>50</v>
          </cell>
          <cell r="AW12">
            <v>55</v>
          </cell>
          <cell r="AY12">
            <v>85</v>
          </cell>
          <cell r="AZ12" t="str">
            <v>"Actor0201","Actor1002","Actor2103","Actor0104","Actor1005","Actor0007","Actor1108","Actor1109","Actor2010","Actor2011"</v>
          </cell>
          <cell r="BA12" t="str">
            <v>"Actor2011"</v>
          </cell>
        </row>
        <row r="13">
          <cell r="A13" t="str">
            <v>Actor3212</v>
          </cell>
          <cell r="B13">
            <v>12</v>
          </cell>
          <cell r="C13" t="str">
            <v>CharName_Meryl</v>
          </cell>
          <cell r="D13" t="str">
            <v>CharStory_Meryl</v>
          </cell>
          <cell r="E13" t="str">
            <v>CharDesc_Meryl</v>
          </cell>
          <cell r="F13" t="str">
            <v>CharUltimate_Meryl</v>
          </cell>
          <cell r="G13" t="str">
            <v>메릴</v>
          </cell>
          <cell r="H13" t="str">
            <v>메릴 스토리 우다다다다</v>
          </cell>
          <cell r="I13" t="str">
            <v>메릴 심플 설명</v>
          </cell>
          <cell r="J13" t="str">
            <v>&lt;size=16&gt;&lt;color=#DE7100&gt;궁극기 이름&lt;/color&gt;&lt;/size&gt;
궁극기 설명</v>
          </cell>
          <cell r="K13">
            <v>2</v>
          </cell>
          <cell r="L13">
            <v>1.0920000000000001</v>
          </cell>
          <cell r="M13">
            <v>1.163</v>
          </cell>
          <cell r="N13">
            <v>1.1419999999999999</v>
          </cell>
          <cell r="O13">
            <v>1.1067883333333333</v>
          </cell>
          <cell r="P13">
            <v>0.72599999999999998</v>
          </cell>
          <cell r="Q13">
            <v>1.9</v>
          </cell>
          <cell r="R13">
            <v>2.102897833333333</v>
          </cell>
          <cell r="S13">
            <v>2.8965534894398526</v>
          </cell>
          <cell r="T13">
            <v>3.5</v>
          </cell>
          <cell r="U13">
            <v>3</v>
          </cell>
          <cell r="V13">
            <v>125</v>
          </cell>
          <cell r="W13">
            <v>6</v>
          </cell>
          <cell r="X13">
            <v>0</v>
          </cell>
          <cell r="Y13">
            <v>0</v>
          </cell>
          <cell r="Z13" t="str">
            <v>Meryl</v>
          </cell>
          <cell r="AA13">
            <v>1</v>
          </cell>
          <cell r="AB13" t="str">
            <v>Portrait_Meryl</v>
          </cell>
          <cell r="AC13">
            <v>0</v>
          </cell>
          <cell r="AD13" t="b">
            <v>0</v>
          </cell>
          <cell r="AE13">
            <v>10</v>
          </cell>
          <cell r="AG13">
            <v>3</v>
          </cell>
          <cell r="AH13">
            <v>1</v>
          </cell>
          <cell r="AI13">
            <v>1</v>
          </cell>
          <cell r="AJ13">
            <v>0</v>
          </cell>
          <cell r="AK13">
            <v>0</v>
          </cell>
          <cell r="AL13">
            <v>0</v>
          </cell>
          <cell r="AM13">
            <v>0</v>
          </cell>
          <cell r="AN13">
            <v>0.31530000000000002</v>
          </cell>
          <cell r="AO13">
            <v>0.17630000000000001</v>
          </cell>
          <cell r="AP13">
            <v>289</v>
          </cell>
          <cell r="AQ13">
            <v>521</v>
          </cell>
          <cell r="AR13">
            <v>24.691358024691358</v>
          </cell>
          <cell r="AS13">
            <v>8.2304526748971192</v>
          </cell>
          <cell r="AT13">
            <v>299</v>
          </cell>
          <cell r="AU13">
            <v>399</v>
          </cell>
          <cell r="AV13">
            <v>500</v>
          </cell>
          <cell r="AW13">
            <v>520</v>
          </cell>
          <cell r="AY13">
            <v>85</v>
          </cell>
          <cell r="AZ13" t="str">
            <v>"Actor0201","Actor1002","Actor2103","Actor0104","Actor1005","Actor0007","Actor1108","Actor1109","Actor2010","Actor2011","Actor3212"</v>
          </cell>
          <cell r="BA13" t="str">
            <v>"Actor3212"</v>
          </cell>
        </row>
        <row r="14">
          <cell r="A14" t="str">
            <v>Actor0113</v>
          </cell>
          <cell r="B14">
            <v>13</v>
          </cell>
          <cell r="C14" t="str">
            <v>CharName_GreekWarrior</v>
          </cell>
          <cell r="D14" t="str">
            <v>CharStory_GreekWarrior</v>
          </cell>
          <cell r="E14" t="str">
            <v>CharDesc_GreekWarrior</v>
          </cell>
          <cell r="F14" t="str">
            <v>CharUltimate_GreekWarrior</v>
          </cell>
          <cell r="G14" t="str">
            <v>그릭워리어</v>
          </cell>
          <cell r="H14" t="str">
            <v>그릭워리어 스토리 우다다다다</v>
          </cell>
          <cell r="I14" t="str">
            <v>그릭워리어 심플 설명</v>
          </cell>
          <cell r="J14" t="str">
            <v>&lt;size=16&gt;&lt;color=#DE7100&gt;궁극기 이름&lt;/color&gt;&lt;/size&gt;
궁극기 설명</v>
          </cell>
          <cell r="K14">
            <v>1</v>
          </cell>
          <cell r="L14">
            <v>0.98499999999999999</v>
          </cell>
          <cell r="M14">
            <v>0.94099999999999995</v>
          </cell>
          <cell r="N14">
            <v>0.64500000000000002</v>
          </cell>
          <cell r="O14">
            <v>0.50578749999999995</v>
          </cell>
          <cell r="P14">
            <v>1.204</v>
          </cell>
          <cell r="Q14">
            <v>1.9</v>
          </cell>
          <cell r="R14">
            <v>0.96099624999999989</v>
          </cell>
          <cell r="S14">
            <v>0.79816964285714276</v>
          </cell>
          <cell r="T14">
            <v>3.5</v>
          </cell>
          <cell r="U14">
            <v>0</v>
          </cell>
          <cell r="V14">
            <v>125</v>
          </cell>
          <cell r="W14">
            <v>4.9000000000000004</v>
          </cell>
          <cell r="X14">
            <v>0</v>
          </cell>
          <cell r="Y14">
            <v>0</v>
          </cell>
          <cell r="Z14" t="str">
            <v>GreekWarrior</v>
          </cell>
          <cell r="AA14">
            <v>1</v>
          </cell>
          <cell r="AB14" t="str">
            <v>Portrait_GreekWarrior</v>
          </cell>
          <cell r="AC14">
            <v>0</v>
          </cell>
          <cell r="AD14" t="b">
            <v>0</v>
          </cell>
          <cell r="AE14">
            <v>21</v>
          </cell>
          <cell r="AG14">
            <v>0</v>
          </cell>
          <cell r="AH14">
            <v>6</v>
          </cell>
          <cell r="AI14">
            <v>11</v>
          </cell>
          <cell r="AJ14">
            <v>0</v>
          </cell>
          <cell r="AK14">
            <v>0</v>
          </cell>
          <cell r="AL14">
            <v>0</v>
          </cell>
          <cell r="AM14">
            <v>0</v>
          </cell>
          <cell r="AN14">
            <v>0.2853</v>
          </cell>
          <cell r="AO14">
            <v>0.16370000000000001</v>
          </cell>
          <cell r="AP14">
            <v>325</v>
          </cell>
          <cell r="AQ14">
            <v>604</v>
          </cell>
          <cell r="AR14">
            <v>21.528525296017222</v>
          </cell>
          <cell r="AS14">
            <v>7.1761750986724078</v>
          </cell>
          <cell r="AT14">
            <v>119</v>
          </cell>
          <cell r="AU14">
            <v>179</v>
          </cell>
          <cell r="AV14">
            <v>200</v>
          </cell>
          <cell r="AW14">
            <v>210</v>
          </cell>
          <cell r="AY14">
            <v>85</v>
          </cell>
          <cell r="AZ14" t="str">
            <v>"Actor0201","Actor1002","Actor2103","Actor0104","Actor1005","Actor0007","Actor1108","Actor1109","Actor2010","Actor2011","Actor3212","Actor0113"</v>
          </cell>
          <cell r="BA14" t="str">
            <v>"Actor0113"</v>
          </cell>
        </row>
        <row r="15">
          <cell r="A15" t="str">
            <v>Actor3114</v>
          </cell>
          <cell r="B15">
            <v>14</v>
          </cell>
          <cell r="C15" t="str">
            <v>CharName_Akai</v>
          </cell>
          <cell r="D15" t="str">
            <v>CharStory_Akai</v>
          </cell>
          <cell r="E15" t="str">
            <v>CharDesc_Akai</v>
          </cell>
          <cell r="F15" t="str">
            <v>CharUltimate_Akai</v>
          </cell>
          <cell r="G15" t="str">
            <v>아카이</v>
          </cell>
          <cell r="H15" t="str">
            <v>아카이 스토리 우다다다다</v>
          </cell>
          <cell r="I15" t="str">
            <v>아카이 심플 설명</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3.5</v>
          </cell>
          <cell r="U15">
            <v>3</v>
          </cell>
          <cell r="V15">
            <v>125</v>
          </cell>
          <cell r="W15">
            <v>0</v>
          </cell>
          <cell r="X15">
            <v>0</v>
          </cell>
          <cell r="Y15">
            <v>0</v>
          </cell>
          <cell r="Z15" t="str">
            <v>Akai</v>
          </cell>
          <cell r="AA15">
            <v>1</v>
          </cell>
          <cell r="AB15" t="str">
            <v>Portrait_Akai</v>
          </cell>
          <cell r="AC15">
            <v>0.05</v>
          </cell>
          <cell r="AD15" t="b">
            <v>0</v>
          </cell>
          <cell r="AE15">
            <v>30</v>
          </cell>
          <cell r="AG15">
            <v>0</v>
          </cell>
          <cell r="AH15">
            <v>6</v>
          </cell>
          <cell r="AI15">
            <v>11</v>
          </cell>
          <cell r="AJ15">
            <v>0</v>
          </cell>
          <cell r="AK15">
            <v>0</v>
          </cell>
          <cell r="AL15">
            <v>0</v>
          </cell>
          <cell r="AM15">
            <v>0</v>
          </cell>
          <cell r="AN15">
            <v>0.29580000000000001</v>
          </cell>
          <cell r="AO15">
            <v>0.1714</v>
          </cell>
          <cell r="AP15">
            <v>325</v>
          </cell>
          <cell r="AQ15">
            <v>604</v>
          </cell>
          <cell r="AR15">
            <v>21.528525296017222</v>
          </cell>
          <cell r="AS15">
            <v>7.1761750986724078</v>
          </cell>
          <cell r="AT15">
            <v>119</v>
          </cell>
          <cell r="AU15">
            <v>179</v>
          </cell>
          <cell r="AV15">
            <v>200</v>
          </cell>
          <cell r="AW15">
            <v>210</v>
          </cell>
          <cell r="AY15">
            <v>85</v>
          </cell>
          <cell r="AZ15" t="str">
            <v>"Actor0201","Actor1002","Actor2103","Actor0104","Actor1005","Actor0007","Actor1108","Actor1109","Actor2010","Actor2011","Actor3212","Actor0113","Actor3114"</v>
          </cell>
          <cell r="BA15" t="str">
            <v>"Actor3114"</v>
          </cell>
        </row>
        <row r="16">
          <cell r="A16" t="str">
            <v>Actor2015</v>
          </cell>
          <cell r="B16">
            <v>15</v>
          </cell>
          <cell r="C16" t="str">
            <v>CharName_Yuka</v>
          </cell>
          <cell r="D16" t="str">
            <v>CharStory_Yuka</v>
          </cell>
          <cell r="E16" t="str">
            <v>CharDesc_Yuka</v>
          </cell>
          <cell r="F16" t="str">
            <v>CharUltimate_Yuka</v>
          </cell>
          <cell r="G16" t="str">
            <v>유카</v>
          </cell>
          <cell r="H16" t="str">
            <v>유카 스토리 우다다다다</v>
          </cell>
          <cell r="I16" t="str">
            <v>유카 심플 설명</v>
          </cell>
          <cell r="J16" t="str">
            <v>&lt;size=16&gt;&lt;color=#DE7100&gt;궁극기 이름&lt;/color&gt;&lt;/size&gt;
궁극기 설명</v>
          </cell>
          <cell r="K16">
            <v>0</v>
          </cell>
          <cell r="L16">
            <v>0.83199999999999996</v>
          </cell>
          <cell r="M16">
            <v>0.83899999999999997</v>
          </cell>
          <cell r="N16">
            <v>0.25</v>
          </cell>
          <cell r="O16">
            <v>0.17479166666666668</v>
          </cell>
          <cell r="P16">
            <v>0.78200000000000003</v>
          </cell>
          <cell r="Q16">
            <v>1.9</v>
          </cell>
          <cell r="R16">
            <v>0.3321041666666667</v>
          </cell>
          <cell r="S16">
            <v>0.42468563512361468</v>
          </cell>
          <cell r="T16">
            <v>3.5</v>
          </cell>
          <cell r="U16">
            <v>2</v>
          </cell>
          <cell r="V16">
            <v>125</v>
          </cell>
          <cell r="W16">
            <v>8.1999999999999993</v>
          </cell>
          <cell r="X16">
            <v>0</v>
          </cell>
          <cell r="Y16">
            <v>0</v>
          </cell>
          <cell r="Z16" t="str">
            <v>Yuka</v>
          </cell>
          <cell r="AA16">
            <v>1</v>
          </cell>
          <cell r="AB16" t="str">
            <v>Portrait_Yuka</v>
          </cell>
          <cell r="AC16">
            <v>0.05</v>
          </cell>
          <cell r="AD16" t="b">
            <v>0</v>
          </cell>
          <cell r="AE16">
            <v>50</v>
          </cell>
          <cell r="AG16">
            <v>0</v>
          </cell>
          <cell r="AH16">
            <v>36</v>
          </cell>
          <cell r="AI16">
            <v>6</v>
          </cell>
          <cell r="AJ16">
            <v>0</v>
          </cell>
          <cell r="AK16">
            <v>0</v>
          </cell>
          <cell r="AL16">
            <v>0</v>
          </cell>
          <cell r="AM16">
            <v>0</v>
          </cell>
          <cell r="AN16">
            <v>0.23419999999999999</v>
          </cell>
          <cell r="AO16">
            <v>0.12859999999999999</v>
          </cell>
          <cell r="AP16">
            <v>411</v>
          </cell>
          <cell r="AQ16">
            <v>685</v>
          </cell>
          <cell r="AR16">
            <v>18.248175182481752</v>
          </cell>
          <cell r="AS16">
            <v>6.0827250608272507</v>
          </cell>
          <cell r="AT16">
            <v>29</v>
          </cell>
          <cell r="AU16">
            <v>39</v>
          </cell>
          <cell r="AV16">
            <v>50</v>
          </cell>
          <cell r="AW16">
            <v>55</v>
          </cell>
          <cell r="AY16">
            <v>85</v>
          </cell>
          <cell r="AZ16" t="str">
            <v>"Actor0201","Actor1002","Actor2103","Actor0104","Actor1005","Actor0007","Actor1108","Actor1109","Actor2010","Actor2011","Actor3212","Actor0113","Actor3114","Actor2015"</v>
          </cell>
          <cell r="BA16" t="str">
            <v>"Actor2015"</v>
          </cell>
        </row>
        <row r="17">
          <cell r="A17" t="str">
            <v>Actor1216</v>
          </cell>
          <cell r="B17">
            <v>16</v>
          </cell>
          <cell r="C17" t="str">
            <v>CharName_SteampunkRobot</v>
          </cell>
          <cell r="D17" t="str">
            <v>CharStory_SteampunkRobot</v>
          </cell>
          <cell r="E17" t="str">
            <v>CharDesc_SteampunkRobot</v>
          </cell>
          <cell r="F17" t="str">
            <v>CharUltimate_SteampunkRobot</v>
          </cell>
          <cell r="G17" t="str">
            <v>스팀펑크로봇</v>
          </cell>
          <cell r="H17" t="str">
            <v>스팀펑크로봇 스토리 우다다다다</v>
          </cell>
          <cell r="I17" t="str">
            <v>스팀펑크로봇 심플 설명</v>
          </cell>
          <cell r="J17" t="str">
            <v>&lt;size=16&gt;&lt;color=#DE7100&gt;궁극기 이름&lt;/color&gt;&lt;/size&gt;
궁극기 설명</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3.5</v>
          </cell>
          <cell r="U17">
            <v>1</v>
          </cell>
          <cell r="V17">
            <v>125</v>
          </cell>
          <cell r="W17">
            <v>0</v>
          </cell>
          <cell r="X17">
            <v>0</v>
          </cell>
          <cell r="Y17">
            <v>0</v>
          </cell>
          <cell r="Z17" t="str">
            <v>SteampunkRobot</v>
          </cell>
          <cell r="AA17">
            <v>1</v>
          </cell>
          <cell r="AB17" t="str">
            <v>Portrait_SteampunkRobot</v>
          </cell>
          <cell r="AC17">
            <v>0.05</v>
          </cell>
          <cell r="AD17" t="b">
            <v>0</v>
          </cell>
          <cell r="AE17">
            <v>5</v>
          </cell>
          <cell r="AG17">
            <v>0</v>
          </cell>
          <cell r="AH17">
            <v>1</v>
          </cell>
          <cell r="AI17">
            <v>1</v>
          </cell>
          <cell r="AJ17">
            <v>0</v>
          </cell>
          <cell r="AK17">
            <v>0</v>
          </cell>
          <cell r="AL17">
            <v>0</v>
          </cell>
          <cell r="AM17">
            <v>0</v>
          </cell>
          <cell r="AN17">
            <v>0.33579999999999999</v>
          </cell>
          <cell r="AO17">
            <v>0.1915</v>
          </cell>
          <cell r="AP17">
            <v>289</v>
          </cell>
          <cell r="AQ17">
            <v>521</v>
          </cell>
          <cell r="AR17">
            <v>24.691358024691358</v>
          </cell>
          <cell r="AS17">
            <v>8.2304526748971192</v>
          </cell>
          <cell r="AT17">
            <v>299</v>
          </cell>
          <cell r="AU17">
            <v>399</v>
          </cell>
          <cell r="AV17">
            <v>500</v>
          </cell>
          <cell r="AW17">
            <v>520</v>
          </cell>
          <cell r="AY17">
            <v>85</v>
          </cell>
          <cell r="AZ17" t="str">
            <v>"Actor0201","Actor1002","Actor2103","Actor0104","Actor1005","Actor0007","Actor1108","Actor1109","Actor2010","Actor2011","Actor3212","Actor0113","Actor3114","Actor2015","Actor1216"</v>
          </cell>
          <cell r="BA17" t="str">
            <v>"Actor1216"</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카츄진 스토리 우다다다다</v>
          </cell>
          <cell r="I18" t="str">
            <v>카츄진 심플 설명</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3.5</v>
          </cell>
          <cell r="U18">
            <v>3</v>
          </cell>
          <cell r="V18">
            <v>125</v>
          </cell>
          <cell r="W18">
            <v>5.3</v>
          </cell>
          <cell r="X18">
            <v>0</v>
          </cell>
          <cell r="Y18">
            <v>0</v>
          </cell>
          <cell r="Z18" t="str">
            <v>Kachujin</v>
          </cell>
          <cell r="AA18">
            <v>1</v>
          </cell>
          <cell r="AB18" t="str">
            <v>Portrait_Kachujin</v>
          </cell>
          <cell r="AC18">
            <v>0</v>
          </cell>
          <cell r="AD18" t="b">
            <v>0</v>
          </cell>
          <cell r="AE18">
            <v>31</v>
          </cell>
          <cell r="AG18">
            <v>0</v>
          </cell>
          <cell r="AH18">
            <v>6</v>
          </cell>
          <cell r="AI18">
            <v>11</v>
          </cell>
          <cell r="AJ18">
            <v>0</v>
          </cell>
          <cell r="AK18">
            <v>0</v>
          </cell>
          <cell r="AL18">
            <v>0</v>
          </cell>
          <cell r="AM18">
            <v>0</v>
          </cell>
          <cell r="AN18">
            <v>0.25480000000000003</v>
          </cell>
          <cell r="AO18">
            <v>0.15820000000000001</v>
          </cell>
          <cell r="AP18">
            <v>325</v>
          </cell>
          <cell r="AQ18">
            <v>604</v>
          </cell>
          <cell r="AR18">
            <v>21.528525296017222</v>
          </cell>
          <cell r="AS18">
            <v>7.1761750986724078</v>
          </cell>
          <cell r="AT18">
            <v>119</v>
          </cell>
          <cell r="AU18">
            <v>179</v>
          </cell>
          <cell r="AV18">
            <v>200</v>
          </cell>
          <cell r="AW18">
            <v>210</v>
          </cell>
          <cell r="AY18">
            <v>85</v>
          </cell>
          <cell r="AZ18" t="str">
            <v>"Actor0201","Actor1002","Actor2103","Actor0104","Actor1005","Actor0007","Actor1108","Actor1109","Actor2010","Actor2011","Actor3212","Actor0113","Actor3114","Actor2015","Actor1216","Actor3117"</v>
          </cell>
          <cell r="BA18" t="str">
            <v>"Actor3117"</v>
          </cell>
        </row>
        <row r="19">
          <cell r="A19" t="str">
            <v>Actor1218</v>
          </cell>
          <cell r="B19">
            <v>18</v>
          </cell>
          <cell r="C19" t="str">
            <v>CharName_Medea</v>
          </cell>
          <cell r="D19" t="str">
            <v>CharStory_Medea</v>
          </cell>
          <cell r="E19" t="str">
            <v>CharDesc_Medea</v>
          </cell>
          <cell r="F19" t="str">
            <v>CharUltimate_Medea</v>
          </cell>
          <cell r="G19" t="str">
            <v>메디아</v>
          </cell>
          <cell r="H19" t="str">
            <v>메디아 스토리 우다다다다</v>
          </cell>
          <cell r="I19" t="str">
            <v>메디아 심플 설명</v>
          </cell>
          <cell r="J19" t="str">
            <v>&lt;size=16&gt;&lt;color=#DE7100&gt;궁극기 이름&lt;/color&gt;&lt;/size&gt;
궁극기 설명</v>
          </cell>
          <cell r="K19">
            <v>2</v>
          </cell>
          <cell r="L19">
            <v>1.147</v>
          </cell>
          <cell r="M19">
            <v>1.0720000000000001</v>
          </cell>
          <cell r="N19">
            <v>0.29499999999999998</v>
          </cell>
          <cell r="O19">
            <v>0.26353333333333334</v>
          </cell>
          <cell r="P19">
            <v>0.72499999999999998</v>
          </cell>
          <cell r="Q19">
            <v>1.9</v>
          </cell>
          <cell r="R19">
            <v>0.50071333333333334</v>
          </cell>
          <cell r="S19">
            <v>0.69063908045977018</v>
          </cell>
          <cell r="T19">
            <v>3.5</v>
          </cell>
          <cell r="U19">
            <v>1</v>
          </cell>
          <cell r="V19">
            <v>125</v>
          </cell>
          <cell r="W19">
            <v>0</v>
          </cell>
          <cell r="X19">
            <v>0</v>
          </cell>
          <cell r="Y19">
            <v>0</v>
          </cell>
          <cell r="Z19" t="str">
            <v>Medea</v>
          </cell>
          <cell r="AA19">
            <v>1</v>
          </cell>
          <cell r="AB19" t="str">
            <v>Portrait_Medea</v>
          </cell>
          <cell r="AC19">
            <v>0.1</v>
          </cell>
          <cell r="AD19" t="b">
            <v>0</v>
          </cell>
          <cell r="AE19">
            <v>6</v>
          </cell>
          <cell r="AG19">
            <v>2</v>
          </cell>
          <cell r="AH19">
            <v>1</v>
          </cell>
          <cell r="AI19">
            <v>1</v>
          </cell>
          <cell r="AJ19">
            <v>0</v>
          </cell>
          <cell r="AK19">
            <v>0</v>
          </cell>
          <cell r="AL19">
            <v>0</v>
          </cell>
          <cell r="AM19">
            <v>0</v>
          </cell>
          <cell r="AN19">
            <v>0.3145</v>
          </cell>
          <cell r="AO19">
            <v>0.19259999999999999</v>
          </cell>
          <cell r="AP19">
            <v>289</v>
          </cell>
          <cell r="AQ19">
            <v>521</v>
          </cell>
          <cell r="AR19">
            <v>24.691358024691358</v>
          </cell>
          <cell r="AS19">
            <v>8.2304526748971192</v>
          </cell>
          <cell r="AT19">
            <v>299</v>
          </cell>
          <cell r="AU19">
            <v>399</v>
          </cell>
          <cell r="AV19">
            <v>500</v>
          </cell>
          <cell r="AW19">
            <v>520</v>
          </cell>
          <cell r="AY19">
            <v>85</v>
          </cell>
          <cell r="AZ19" t="str">
            <v>"Actor0201","Actor1002","Actor2103","Actor0104","Actor1005","Actor0007","Actor1108","Actor1109","Actor2010","Actor2011","Actor3212","Actor0113","Actor3114","Actor2015","Actor1216","Actor3117","Actor1218"</v>
          </cell>
          <cell r="BA19" t="str">
            <v>"Actor1218"</v>
          </cell>
        </row>
        <row r="20">
          <cell r="A20" t="str">
            <v>Actor3019</v>
          </cell>
          <cell r="B20">
            <v>19</v>
          </cell>
          <cell r="C20" t="str">
            <v>CharName_Lola</v>
          </cell>
          <cell r="D20" t="str">
            <v>CharStory_Lola</v>
          </cell>
          <cell r="E20" t="str">
            <v>CharDesc_Lola</v>
          </cell>
          <cell r="F20" t="str">
            <v>CharUltimate_Lola</v>
          </cell>
          <cell r="G20" t="str">
            <v>롤라</v>
          </cell>
          <cell r="H20" t="str">
            <v>롤라 스토리 우다다다다</v>
          </cell>
          <cell r="I20" t="str">
            <v>롤라 심플 설명</v>
          </cell>
          <cell r="J20" t="str">
            <v>&lt;size=16&gt;&lt;color=#DE7100&gt;궁극기 이름&lt;/color&gt;&lt;/size&gt;
궁극기 설명</v>
          </cell>
          <cell r="K20">
            <v>0</v>
          </cell>
          <cell r="L20">
            <v>0.84299999999999997</v>
          </cell>
          <cell r="M20">
            <v>0.82599999999999996</v>
          </cell>
          <cell r="N20">
            <v>0.70499999999999996</v>
          </cell>
          <cell r="O20">
            <v>0.48527499999999996</v>
          </cell>
          <cell r="P20">
            <v>0.78900000000000003</v>
          </cell>
          <cell r="Q20">
            <v>1.9</v>
          </cell>
          <cell r="R20">
            <v>0.92202249999999986</v>
          </cell>
          <cell r="S20">
            <v>1.1685963244613433</v>
          </cell>
          <cell r="T20">
            <v>3.5</v>
          </cell>
          <cell r="U20">
            <v>3</v>
          </cell>
          <cell r="V20">
            <v>125</v>
          </cell>
          <cell r="W20">
            <v>0</v>
          </cell>
          <cell r="X20">
            <v>0</v>
          </cell>
          <cell r="Y20">
            <v>0</v>
          </cell>
          <cell r="Z20" t="str">
            <v>Lola</v>
          </cell>
          <cell r="AA20">
            <v>1</v>
          </cell>
          <cell r="AB20" t="str">
            <v>Portrait_Lola</v>
          </cell>
          <cell r="AC20">
            <v>0.2</v>
          </cell>
          <cell r="AD20" t="b">
            <v>0</v>
          </cell>
          <cell r="AE20">
            <v>53</v>
          </cell>
          <cell r="AG20">
            <v>0</v>
          </cell>
          <cell r="AH20">
            <v>36</v>
          </cell>
          <cell r="AI20">
            <v>6</v>
          </cell>
          <cell r="AJ20">
            <v>0</v>
          </cell>
          <cell r="AK20">
            <v>0</v>
          </cell>
          <cell r="AL20">
            <v>0</v>
          </cell>
          <cell r="AM20">
            <v>0</v>
          </cell>
          <cell r="AN20">
            <v>0.2041</v>
          </cell>
          <cell r="AO20">
            <v>0.12939999999999999</v>
          </cell>
          <cell r="AP20">
            <v>411</v>
          </cell>
          <cell r="AQ20">
            <v>685</v>
          </cell>
          <cell r="AR20">
            <v>18.248175182481752</v>
          </cell>
          <cell r="AS20">
            <v>6.0827250608272507</v>
          </cell>
          <cell r="AT20">
            <v>29</v>
          </cell>
          <cell r="AU20">
            <v>39</v>
          </cell>
          <cell r="AV20">
            <v>50</v>
          </cell>
          <cell r="AW20">
            <v>55</v>
          </cell>
          <cell r="AY20">
            <v>85</v>
          </cell>
          <cell r="AZ20" t="str">
            <v>"Actor0201","Actor1002","Actor2103","Actor0104","Actor1005","Actor0007","Actor1108","Actor1109","Actor2010","Actor2011","Actor3212","Actor0113","Actor3114","Actor2015","Actor1216","Actor3117","Actor1218","Actor3019"</v>
          </cell>
          <cell r="BA20" t="str">
            <v>"Actor3019"</v>
          </cell>
        </row>
        <row r="21">
          <cell r="A21" t="str">
            <v>Actor2120</v>
          </cell>
          <cell r="B21">
            <v>20</v>
          </cell>
          <cell r="C21" t="str">
            <v>CharName_RockElemental</v>
          </cell>
          <cell r="D21" t="str">
            <v>CharStory_RockElemental</v>
          </cell>
          <cell r="E21" t="str">
            <v>CharDesc_RockElemental</v>
          </cell>
          <cell r="F21" t="str">
            <v>CharUltimate_RockElemental</v>
          </cell>
          <cell r="G21" t="str">
            <v>바위엘리멘탈</v>
          </cell>
          <cell r="H21" t="str">
            <v>바위엘리멘탈 스토리 우다다다다</v>
          </cell>
          <cell r="I21" t="str">
            <v>바위엘리멘탈 심플 설명</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cell r="AA21">
            <v>1</v>
          </cell>
          <cell r="AB21" t="str">
            <v>Portrait_RockElemental</v>
          </cell>
          <cell r="AC21">
            <v>0</v>
          </cell>
          <cell r="AD21" t="b">
            <v>0</v>
          </cell>
          <cell r="AE21">
            <v>28</v>
          </cell>
          <cell r="AG21">
            <v>0</v>
          </cell>
          <cell r="AH21">
            <v>6</v>
          </cell>
          <cell r="AI21">
            <v>11</v>
          </cell>
          <cell r="AJ21">
            <v>0</v>
          </cell>
          <cell r="AK21">
            <v>0</v>
          </cell>
          <cell r="AL21">
            <v>0</v>
          </cell>
          <cell r="AM21">
            <v>0</v>
          </cell>
          <cell r="AN21">
            <v>0.28289999999999998</v>
          </cell>
          <cell r="AO21">
            <v>0.15670000000000001</v>
          </cell>
          <cell r="AP21">
            <v>325</v>
          </cell>
          <cell r="AQ21">
            <v>604</v>
          </cell>
          <cell r="AR21">
            <v>21.528525296017222</v>
          </cell>
          <cell r="AS21">
            <v>7.1761750986724078</v>
          </cell>
          <cell r="AT21">
            <v>119</v>
          </cell>
          <cell r="AU21">
            <v>179</v>
          </cell>
          <cell r="AV21">
            <v>200</v>
          </cell>
          <cell r="AW21">
            <v>210</v>
          </cell>
          <cell r="AY21">
            <v>85</v>
          </cell>
          <cell r="AZ21" t="str">
            <v>"Actor0201","Actor1002","Actor2103","Actor0104","Actor1005","Actor0007","Actor1108","Actor1109","Actor2010","Actor2011","Actor3212","Actor0113","Actor3114","Actor2015","Actor1216","Actor3117","Actor1218","Actor3019","Actor2120"</v>
          </cell>
          <cell r="BA21" t="str">
            <v>"Actor2120"</v>
          </cell>
        </row>
        <row r="22">
          <cell r="A22" t="str">
            <v>Actor3021</v>
          </cell>
          <cell r="B22">
            <v>21</v>
          </cell>
          <cell r="C22" t="str">
            <v>CharName_Soldier</v>
          </cell>
          <cell r="D22" t="str">
            <v>CharStory_Soldier</v>
          </cell>
          <cell r="E22" t="str">
            <v>CharDesc_Soldier</v>
          </cell>
          <cell r="F22" t="str">
            <v>CharUltimate_Soldier</v>
          </cell>
          <cell r="G22" t="str">
            <v>솔져</v>
          </cell>
          <cell r="H22" t="str">
            <v>솔져 스토리 우다다다다</v>
          </cell>
          <cell r="I22" t="str">
            <v>솔져 심플 설명</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3.5</v>
          </cell>
          <cell r="U22">
            <v>3</v>
          </cell>
          <cell r="V22">
            <v>125</v>
          </cell>
          <cell r="W22">
            <v>2.9</v>
          </cell>
          <cell r="X22">
            <v>0</v>
          </cell>
          <cell r="Y22">
            <v>0</v>
          </cell>
          <cell r="Z22" t="str">
            <v>Soldier</v>
          </cell>
          <cell r="AA22">
            <v>1</v>
          </cell>
          <cell r="AB22" t="str">
            <v>Portrait_Soldier</v>
          </cell>
          <cell r="AC22">
            <v>0.28000000000000003</v>
          </cell>
          <cell r="AD22" t="b">
            <v>0</v>
          </cell>
          <cell r="AE22">
            <v>52</v>
          </cell>
          <cell r="AG22">
            <v>0</v>
          </cell>
          <cell r="AH22">
            <v>36</v>
          </cell>
          <cell r="AI22">
            <v>6</v>
          </cell>
          <cell r="AJ22">
            <v>0</v>
          </cell>
          <cell r="AK22">
            <v>0</v>
          </cell>
          <cell r="AL22">
            <v>0</v>
          </cell>
          <cell r="AM22">
            <v>0</v>
          </cell>
          <cell r="AN22">
            <v>0.22420000000000001</v>
          </cell>
          <cell r="AO22">
            <v>0.1492</v>
          </cell>
          <cell r="AP22">
            <v>411</v>
          </cell>
          <cell r="AQ22">
            <v>685</v>
          </cell>
          <cell r="AR22">
            <v>18.248175182481752</v>
          </cell>
          <cell r="AS22">
            <v>6.0827250608272507</v>
          </cell>
          <cell r="AT22">
            <v>29</v>
          </cell>
          <cell r="AU22">
            <v>39</v>
          </cell>
          <cell r="AV22">
            <v>50</v>
          </cell>
          <cell r="AW22">
            <v>55</v>
          </cell>
          <cell r="AY22">
            <v>85</v>
          </cell>
          <cell r="AZ22" t="str">
            <v>"Actor0201","Actor1002","Actor2103","Actor0104","Actor1005","Actor0007","Actor1108","Actor1109","Actor2010","Actor2011","Actor3212","Actor0113","Actor3114","Actor2015","Actor1216","Actor3117","Actor1218","Actor3019","Actor2120","Actor3021"</v>
          </cell>
          <cell r="BA22" t="str">
            <v>"Actor3021"</v>
          </cell>
        </row>
        <row r="23">
          <cell r="A23" t="str">
            <v>Actor3022</v>
          </cell>
          <cell r="B23">
            <v>22</v>
          </cell>
          <cell r="C23" t="str">
            <v>CharName_DualWarrior</v>
          </cell>
          <cell r="D23" t="str">
            <v>CharStory_DualWarrior</v>
          </cell>
          <cell r="E23" t="str">
            <v>CharDesc_DualWarrior</v>
          </cell>
          <cell r="F23" t="str">
            <v>CharUltimate_DualWarrior</v>
          </cell>
          <cell r="G23" t="str">
            <v>듀얼워리어</v>
          </cell>
          <cell r="H23" t="str">
            <v>듀얼워리어 스토리 우다다다다</v>
          </cell>
          <cell r="I23" t="str">
            <v>듀얼워리어 심플 설명</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cell r="AA23">
            <v>1</v>
          </cell>
          <cell r="AB23" t="str">
            <v>Portrait_DualWarrior</v>
          </cell>
          <cell r="AC23">
            <v>0.12</v>
          </cell>
          <cell r="AD23" t="b">
            <v>0</v>
          </cell>
          <cell r="AE23">
            <v>54</v>
          </cell>
          <cell r="AG23">
            <v>0</v>
          </cell>
          <cell r="AH23">
            <v>36</v>
          </cell>
          <cell r="AI23">
            <v>6</v>
          </cell>
          <cell r="AJ23">
            <v>0</v>
          </cell>
          <cell r="AK23">
            <v>0</v>
          </cell>
          <cell r="AL23">
            <v>0</v>
          </cell>
          <cell r="AM23">
            <v>0</v>
          </cell>
          <cell r="AN23">
            <v>0.23250000000000001</v>
          </cell>
          <cell r="AO23">
            <v>0.14149999999999999</v>
          </cell>
          <cell r="AP23">
            <v>411</v>
          </cell>
          <cell r="AQ23">
            <v>685</v>
          </cell>
          <cell r="AR23">
            <v>18.248175182481752</v>
          </cell>
          <cell r="AS23">
            <v>6.0827250608272507</v>
          </cell>
          <cell r="AT23">
            <v>29</v>
          </cell>
          <cell r="AU23">
            <v>39</v>
          </cell>
          <cell r="AV23">
            <v>50</v>
          </cell>
          <cell r="AW23">
            <v>55</v>
          </cell>
          <cell r="AY23">
            <v>85</v>
          </cell>
          <cell r="AZ23" t="str">
            <v>"Actor0201","Actor1002","Actor2103","Actor0104","Actor1005","Actor0007","Actor1108","Actor1109","Actor2010","Actor2011","Actor3212","Actor0113","Actor3114","Actor2015","Actor1216","Actor3117","Actor1218","Actor3019","Actor2120","Actor3021","Actor3022"</v>
          </cell>
          <cell r="BA23" t="str">
            <v>"Actor3022"</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cell r="AA24">
            <v>0</v>
          </cell>
          <cell r="AB24" t="str">
            <v>Portrait_</v>
          </cell>
          <cell r="AC24">
            <v>0.05</v>
          </cell>
          <cell r="AD24" t="b">
            <v>0</v>
          </cell>
          <cell r="AF24" t="str">
            <v>애니이상</v>
          </cell>
          <cell r="AG24">
            <v>99999</v>
          </cell>
          <cell r="AJ24">
            <v>0</v>
          </cell>
          <cell r="AK24">
            <v>0</v>
          </cell>
          <cell r="AL24">
            <v>0</v>
          </cell>
          <cell r="AM24">
            <v>0</v>
          </cell>
          <cell r="AN24">
            <v>0.2</v>
          </cell>
          <cell r="AO24">
            <v>0.125</v>
          </cell>
          <cell r="AP24">
            <v>100</v>
          </cell>
          <cell r="AQ24">
            <v>200</v>
          </cell>
          <cell r="AR24">
            <v>66.666666666666671</v>
          </cell>
          <cell r="AS24">
            <v>22.222222222222221</v>
          </cell>
          <cell r="AT24">
            <v>999</v>
          </cell>
          <cell r="AU24">
            <v>999</v>
          </cell>
          <cell r="AV24">
            <v>9999</v>
          </cell>
          <cell r="AW24">
            <v>9999</v>
          </cell>
          <cell r="AY24">
            <v>85</v>
          </cell>
          <cell r="AZ24" t="str">
            <v>"Actor0201","Actor1002","Actor2103","Actor0104","Actor1005","Actor0007","Actor1108","Actor1109","Actor2010","Actor2011","Actor3212","Actor0113","Actor3114","Actor2015","Actor1216","Actor3117","Actor1218","Actor3019","Actor2120","Actor3021","Actor3022"</v>
          </cell>
          <cell r="BA24" t="str">
            <v/>
          </cell>
        </row>
        <row r="25">
          <cell r="A25" t="str">
            <v>Actor0024</v>
          </cell>
          <cell r="B25">
            <v>24</v>
          </cell>
          <cell r="C25" t="str">
            <v>CharName_GloryArmor</v>
          </cell>
          <cell r="D25" t="str">
            <v>CharStory_GloryArmor</v>
          </cell>
          <cell r="E25" t="str">
            <v>CharDesc_GloryArmor</v>
          </cell>
          <cell r="F25" t="str">
            <v>CharUltimate_GloryArmor</v>
          </cell>
          <cell r="G25" t="str">
            <v>글로리아머</v>
          </cell>
          <cell r="H25" t="str">
            <v>글로리아머 스토리 우다다다다</v>
          </cell>
          <cell r="I25" t="str">
            <v>글로리아머 심플 설명</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3.5</v>
          </cell>
          <cell r="U25">
            <v>0</v>
          </cell>
          <cell r="V25">
            <v>125</v>
          </cell>
          <cell r="W25">
            <v>6.8</v>
          </cell>
          <cell r="X25">
            <v>0</v>
          </cell>
          <cell r="Y25">
            <v>0</v>
          </cell>
          <cell r="Z25" t="str">
            <v>GloryArmor</v>
          </cell>
          <cell r="AA25">
            <v>1</v>
          </cell>
          <cell r="AB25" t="str">
            <v>Portrait_GloryArmor</v>
          </cell>
          <cell r="AC25">
            <v>0.25</v>
          </cell>
          <cell r="AD25" t="b">
            <v>0</v>
          </cell>
          <cell r="AE25">
            <v>44</v>
          </cell>
          <cell r="AG25">
            <v>0</v>
          </cell>
          <cell r="AH25">
            <v>36</v>
          </cell>
          <cell r="AI25">
            <v>6</v>
          </cell>
          <cell r="AJ25">
            <v>0</v>
          </cell>
          <cell r="AK25">
            <v>0</v>
          </cell>
          <cell r="AL25">
            <v>0</v>
          </cell>
          <cell r="AM25">
            <v>0</v>
          </cell>
          <cell r="AN25">
            <v>0.23449999999999999</v>
          </cell>
          <cell r="AO25">
            <v>0.13450000000000001</v>
          </cell>
          <cell r="AP25">
            <v>411</v>
          </cell>
          <cell r="AQ25">
            <v>685</v>
          </cell>
          <cell r="AR25">
            <v>18.248175182481752</v>
          </cell>
          <cell r="AS25">
            <v>6.0827250608272507</v>
          </cell>
          <cell r="AT25">
            <v>29</v>
          </cell>
          <cell r="AU25">
            <v>39</v>
          </cell>
          <cell r="AV25">
            <v>50</v>
          </cell>
          <cell r="AW25">
            <v>55</v>
          </cell>
          <cell r="AY25">
            <v>85</v>
          </cell>
          <cell r="AZ25" t="str">
            <v>"Actor0201","Actor1002","Actor2103","Actor0104","Actor1005","Actor0007","Actor1108","Actor1109","Actor2010","Actor2011","Actor3212","Actor0113","Actor3114","Actor2015","Actor1216","Actor3117","Actor1218","Actor3019","Actor2120","Actor3021","Actor3022","Actor0024"</v>
          </cell>
          <cell r="BA25" t="str">
            <v>"Actor0024"</v>
          </cell>
        </row>
        <row r="26">
          <cell r="A26" t="str">
            <v>Actor0125</v>
          </cell>
          <cell r="B26">
            <v>25</v>
          </cell>
          <cell r="C26" t="str">
            <v>CharName_RpgKnight</v>
          </cell>
          <cell r="D26" t="str">
            <v>CharStory_RpgKnight</v>
          </cell>
          <cell r="E26" t="str">
            <v>CharDesc_RpgKnight</v>
          </cell>
          <cell r="F26" t="str">
            <v>CharUltimate_RpgKnight</v>
          </cell>
          <cell r="G26" t="str">
            <v>RPG나이트</v>
          </cell>
          <cell r="H26" t="str">
            <v>RPG나이트 스토리 우다다다다</v>
          </cell>
          <cell r="I26" t="str">
            <v>RPG나이트 심플 설명</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3.5</v>
          </cell>
          <cell r="U26">
            <v>0</v>
          </cell>
          <cell r="V26">
            <v>125</v>
          </cell>
          <cell r="W26">
            <v>2.2000000000000002</v>
          </cell>
          <cell r="X26">
            <v>0</v>
          </cell>
          <cell r="Y26">
            <v>0</v>
          </cell>
          <cell r="Z26" t="str">
            <v>RpgKnight</v>
          </cell>
          <cell r="AA26">
            <v>1</v>
          </cell>
          <cell r="AB26" t="str">
            <v>Portrait_RpgKnight</v>
          </cell>
          <cell r="AC26">
            <v>0.05</v>
          </cell>
          <cell r="AD26" t="b">
            <v>0</v>
          </cell>
          <cell r="AE26">
            <v>23</v>
          </cell>
          <cell r="AG26">
            <v>0</v>
          </cell>
          <cell r="AH26">
            <v>6</v>
          </cell>
          <cell r="AI26">
            <v>11</v>
          </cell>
          <cell r="AJ26">
            <v>0</v>
          </cell>
          <cell r="AK26">
            <v>0</v>
          </cell>
          <cell r="AL26">
            <v>0</v>
          </cell>
          <cell r="AM26">
            <v>0</v>
          </cell>
          <cell r="AN26">
            <v>0.27010000000000001</v>
          </cell>
          <cell r="AO26">
            <v>0.15110000000000001</v>
          </cell>
          <cell r="AP26">
            <v>325</v>
          </cell>
          <cell r="AQ26">
            <v>604</v>
          </cell>
          <cell r="AR26">
            <v>21.528525296017222</v>
          </cell>
          <cell r="AS26">
            <v>7.1761750986724078</v>
          </cell>
          <cell r="AT26">
            <v>119</v>
          </cell>
          <cell r="AU26">
            <v>179</v>
          </cell>
          <cell r="AV26">
            <v>200</v>
          </cell>
          <cell r="AW26">
            <v>210</v>
          </cell>
          <cell r="AY26">
            <v>85</v>
          </cell>
          <cell r="AZ26" t="str">
            <v>"Actor0201","Actor1002","Actor2103","Actor0104","Actor1005","Actor0007","Actor1108","Actor1109","Actor2010","Actor2011","Actor3212","Actor0113","Actor3114","Actor2015","Actor1216","Actor3117","Actor1218","Actor3019","Actor2120","Actor3021","Actor3022","Actor0024","Actor0125"</v>
          </cell>
          <cell r="BA26" t="str">
            <v>"Actor0125"</v>
          </cell>
        </row>
        <row r="27">
          <cell r="A27" t="str">
            <v>Actor1226</v>
          </cell>
          <cell r="B27">
            <v>26</v>
          </cell>
          <cell r="C27" t="str">
            <v>CharName_DemonHuntress</v>
          </cell>
          <cell r="D27" t="str">
            <v>CharStory_DemonHuntress</v>
          </cell>
          <cell r="E27" t="str">
            <v>CharDesc_DemonHuntress</v>
          </cell>
          <cell r="F27" t="str">
            <v>CharUltimate_DemonHuntress</v>
          </cell>
          <cell r="G27" t="str">
            <v>데몬헌트리스</v>
          </cell>
          <cell r="H27" t="str">
            <v>데몬헌트리스 스토리 우다다다다</v>
          </cell>
          <cell r="I27" t="str">
            <v>데몬헌트리스 심플 설명</v>
          </cell>
          <cell r="J27" t="str">
            <v>&lt;size=16&gt;&lt;color=#DE7100&gt;궁극기 이름&lt;/color&gt;&lt;/size&gt;
궁극기 설명</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4.5999999999999996</v>
          </cell>
          <cell r="X27">
            <v>0</v>
          </cell>
          <cell r="Y27">
            <v>0</v>
          </cell>
          <cell r="Z27" t="str">
            <v>DemonHuntress</v>
          </cell>
          <cell r="AA27">
            <v>1</v>
          </cell>
          <cell r="AB27" t="str">
            <v>Portrait_DemonHuntress</v>
          </cell>
          <cell r="AC27">
            <v>0.05</v>
          </cell>
          <cell r="AD27" t="b">
            <v>0</v>
          </cell>
          <cell r="AE27">
            <v>7</v>
          </cell>
          <cell r="AG27">
            <v>5</v>
          </cell>
          <cell r="AH27">
            <v>1</v>
          </cell>
          <cell r="AI27">
            <v>1</v>
          </cell>
          <cell r="AJ27">
            <v>0</v>
          </cell>
          <cell r="AK27">
            <v>0</v>
          </cell>
          <cell r="AL27">
            <v>0</v>
          </cell>
          <cell r="AM27">
            <v>0</v>
          </cell>
          <cell r="AN27">
            <v>0.33050000000000002</v>
          </cell>
          <cell r="AO27">
            <v>0.1978</v>
          </cell>
          <cell r="AP27">
            <v>289</v>
          </cell>
          <cell r="AQ27">
            <v>521</v>
          </cell>
          <cell r="AR27">
            <v>24.691358024691358</v>
          </cell>
          <cell r="AS27">
            <v>8.2304526748971192</v>
          </cell>
          <cell r="AT27">
            <v>299</v>
          </cell>
          <cell r="AU27">
            <v>399</v>
          </cell>
          <cell r="AV27">
            <v>500</v>
          </cell>
          <cell r="AW27">
            <v>520</v>
          </cell>
          <cell r="AY27">
            <v>85</v>
          </cell>
          <cell r="AZ27" t="str">
            <v>"Actor0201","Actor1002","Actor2103","Actor0104","Actor1005","Actor0007","Actor1108","Actor1109","Actor2010","Actor2011","Actor3212","Actor0113","Actor3114","Actor2015","Actor1216","Actor3117","Actor1218","Actor3019","Actor2120","Actor3021","Actor3022","Actor0024","Actor0125","Actor1226"</v>
          </cell>
          <cell r="BA27" t="str">
            <v>"Actor1226"</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cell r="AA28">
            <v>0</v>
          </cell>
          <cell r="AB28" t="str">
            <v>Portrait_</v>
          </cell>
          <cell r="AC28">
            <v>0.05</v>
          </cell>
          <cell r="AD28" t="b">
            <v>0</v>
          </cell>
          <cell r="AF28" t="str">
            <v>몬스터로 사용</v>
          </cell>
          <cell r="AG28">
            <v>99999</v>
          </cell>
          <cell r="AJ28">
            <v>0</v>
          </cell>
          <cell r="AK28">
            <v>0</v>
          </cell>
          <cell r="AL28">
            <v>0</v>
          </cell>
          <cell r="AM28">
            <v>0</v>
          </cell>
          <cell r="AN28">
            <v>0.2</v>
          </cell>
          <cell r="AO28">
            <v>0.125</v>
          </cell>
          <cell r="AP28">
            <v>100</v>
          </cell>
          <cell r="AQ28">
            <v>200</v>
          </cell>
          <cell r="AR28">
            <v>66.666666666666671</v>
          </cell>
          <cell r="AS28">
            <v>22.222222222222221</v>
          </cell>
          <cell r="AT28">
            <v>999</v>
          </cell>
          <cell r="AU28">
            <v>999</v>
          </cell>
          <cell r="AV28">
            <v>9999</v>
          </cell>
          <cell r="AW28">
            <v>9999</v>
          </cell>
          <cell r="AY28">
            <v>85</v>
          </cell>
          <cell r="AZ28" t="str">
            <v>"Actor0201","Actor1002","Actor2103","Actor0104","Actor1005","Actor0007","Actor1108","Actor1109","Actor2010","Actor2011","Actor3212","Actor0113","Actor3114","Actor2015","Actor1216","Actor3117","Actor1218","Actor3019","Actor2120","Actor3021","Actor3022","Actor0024","Actor0125","Actor1226"</v>
          </cell>
          <cell r="BA28" t="str">
            <v/>
          </cell>
        </row>
        <row r="29">
          <cell r="A29" t="str">
            <v>Actor2128</v>
          </cell>
          <cell r="B29">
            <v>28</v>
          </cell>
          <cell r="C29" t="str">
            <v>CharName_MobileFemale</v>
          </cell>
          <cell r="D29" t="str">
            <v>CharStory_MobileFemale</v>
          </cell>
          <cell r="E29" t="str">
            <v>CharDesc_MobileFemale</v>
          </cell>
          <cell r="F29" t="str">
            <v>CharUltimate_MobileFemale</v>
          </cell>
          <cell r="G29" t="str">
            <v>모바일피메일</v>
          </cell>
          <cell r="H29" t="str">
            <v>모바일피메일 스토리 우다다다다</v>
          </cell>
          <cell r="I29" t="str">
            <v>모바일피메일 심플 설명</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cell r="AA29">
            <v>1</v>
          </cell>
          <cell r="AB29" t="str">
            <v>Portrait_MobileFemale</v>
          </cell>
          <cell r="AC29">
            <v>0.05</v>
          </cell>
          <cell r="AD29" t="b">
            <v>0</v>
          </cell>
          <cell r="AE29">
            <v>29</v>
          </cell>
          <cell r="AG29">
            <v>0</v>
          </cell>
          <cell r="AH29">
            <v>6</v>
          </cell>
          <cell r="AI29">
            <v>11</v>
          </cell>
          <cell r="AJ29">
            <v>0</v>
          </cell>
          <cell r="AK29">
            <v>0</v>
          </cell>
          <cell r="AL29">
            <v>0</v>
          </cell>
          <cell r="AM29">
            <v>0</v>
          </cell>
          <cell r="AN29">
            <v>0.28160000000000002</v>
          </cell>
          <cell r="AO29">
            <v>0.16539999999999999</v>
          </cell>
          <cell r="AP29">
            <v>325</v>
          </cell>
          <cell r="AQ29">
            <v>604</v>
          </cell>
          <cell r="AR29">
            <v>21.528525296017222</v>
          </cell>
          <cell r="AS29">
            <v>7.1761750986724078</v>
          </cell>
          <cell r="AT29">
            <v>119</v>
          </cell>
          <cell r="AU29">
            <v>179</v>
          </cell>
          <cell r="AV29">
            <v>200</v>
          </cell>
          <cell r="AW29">
            <v>210</v>
          </cell>
          <cell r="AY29">
            <v>85</v>
          </cell>
          <cell r="AZ29" t="str">
            <v>"Actor0201","Actor1002","Actor2103","Actor0104","Actor1005","Actor0007","Actor1108","Actor1109","Actor2010","Actor2011","Actor3212","Actor0113","Actor3114","Actor2015","Actor1216","Actor3117","Actor1218","Actor3019","Actor2120","Actor3021","Actor3022","Actor0024","Actor0125","Actor1226","Actor2128"</v>
          </cell>
          <cell r="BA29" t="str">
            <v>"Actor2128"</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사이보그캐릭터</v>
          </cell>
          <cell r="H30" t="str">
            <v>사이보그캐릭터 스토리 우다다다다</v>
          </cell>
          <cell r="I30" t="str">
            <v>사이보그캐릭터 심플 설명</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cell r="AA30">
            <v>1</v>
          </cell>
          <cell r="AB30" t="str">
            <v>Portrait_CyborgCharacter</v>
          </cell>
          <cell r="AC30">
            <v>0.15</v>
          </cell>
          <cell r="AD30" t="b">
            <v>0</v>
          </cell>
          <cell r="AE30">
            <v>46</v>
          </cell>
          <cell r="AG30">
            <v>0</v>
          </cell>
          <cell r="AH30">
            <v>36</v>
          </cell>
          <cell r="AI30">
            <v>6</v>
          </cell>
          <cell r="AJ30">
            <v>0</v>
          </cell>
          <cell r="AK30">
            <v>0</v>
          </cell>
          <cell r="AL30">
            <v>0</v>
          </cell>
          <cell r="AM30">
            <v>0</v>
          </cell>
          <cell r="AN30">
            <v>0.2049</v>
          </cell>
          <cell r="AO30">
            <v>0.1424</v>
          </cell>
          <cell r="AP30">
            <v>411</v>
          </cell>
          <cell r="AQ30">
            <v>685</v>
          </cell>
          <cell r="AR30">
            <v>18.248175182481752</v>
          </cell>
          <cell r="AS30">
            <v>6.0827250608272507</v>
          </cell>
          <cell r="AT30">
            <v>29</v>
          </cell>
          <cell r="AU30">
            <v>39</v>
          </cell>
          <cell r="AV30">
            <v>50</v>
          </cell>
          <cell r="AW30">
            <v>55</v>
          </cell>
          <cell r="AY30">
            <v>85</v>
          </cell>
          <cell r="AZ30" t="str">
            <v>"Actor0201","Actor1002","Actor2103","Actor0104","Actor1005","Actor0007","Actor1108","Actor1109","Actor2010","Actor2011","Actor3212","Actor0113","Actor3114","Actor2015","Actor1216","Actor3117","Actor1218","Actor3019","Actor2120","Actor3021","Actor3022","Actor0024","Actor0125","Actor1226","Actor2128","Actor1029"</v>
          </cell>
          <cell r="BA30" t="str">
            <v>"Actor1029"</v>
          </cell>
        </row>
        <row r="31">
          <cell r="A31" t="str">
            <v>Actor0030</v>
          </cell>
          <cell r="B31">
            <v>30</v>
          </cell>
          <cell r="C31" t="str">
            <v>CharName_SandWarrior</v>
          </cell>
          <cell r="D31" t="str">
            <v>CharStory_SandWarrior</v>
          </cell>
          <cell r="E31" t="str">
            <v>CharDesc_SandWarrior</v>
          </cell>
          <cell r="F31" t="str">
            <v>CharUltimate_SandWarrior</v>
          </cell>
          <cell r="G31" t="str">
            <v>샌드워리어</v>
          </cell>
          <cell r="H31" t="str">
            <v>샌드워리어 스토리 우다다다다</v>
          </cell>
          <cell r="I31" t="str">
            <v>샌드워리어 심플 설명</v>
          </cell>
          <cell r="J31" t="str">
            <v>&lt;size=16&gt;&lt;color=#DE7100&gt;궁극기 이름&lt;/color&gt;&lt;/size&gt;
궁극기 설명</v>
          </cell>
          <cell r="K31">
            <v>0</v>
          </cell>
          <cell r="L31">
            <v>0.85499999999999998</v>
          </cell>
          <cell r="M31">
            <v>0.90500000000000003</v>
          </cell>
          <cell r="N31">
            <v>0.67500000000000004</v>
          </cell>
          <cell r="O31">
            <v>0.50906250000000008</v>
          </cell>
          <cell r="P31">
            <v>0.82199999999999995</v>
          </cell>
          <cell r="Q31">
            <v>1.9</v>
          </cell>
          <cell r="R31">
            <v>0.96721875000000013</v>
          </cell>
          <cell r="S31">
            <v>1.1766651459854016</v>
          </cell>
          <cell r="T31">
            <v>3.5</v>
          </cell>
          <cell r="U31">
            <v>0</v>
          </cell>
          <cell r="V31">
            <v>125</v>
          </cell>
          <cell r="W31">
            <v>0</v>
          </cell>
          <cell r="X31">
            <v>0</v>
          </cell>
          <cell r="Y31">
            <v>0</v>
          </cell>
          <cell r="Z31" t="str">
            <v>SandWarrior</v>
          </cell>
          <cell r="AA31">
            <v>1</v>
          </cell>
          <cell r="AB31" t="str">
            <v>Portrait_SandWarrior</v>
          </cell>
          <cell r="AC31">
            <v>0.15</v>
          </cell>
          <cell r="AD31" t="b">
            <v>0</v>
          </cell>
          <cell r="AE31">
            <v>42</v>
          </cell>
          <cell r="AG31">
            <v>0</v>
          </cell>
          <cell r="AH31">
            <v>36</v>
          </cell>
          <cell r="AI31">
            <v>6</v>
          </cell>
          <cell r="AJ31">
            <v>0</v>
          </cell>
          <cell r="AK31">
            <v>0</v>
          </cell>
          <cell r="AL31">
            <v>0</v>
          </cell>
          <cell r="AM31">
            <v>0</v>
          </cell>
          <cell r="AN31">
            <v>0.2331</v>
          </cell>
          <cell r="AO31">
            <v>0.12820000000000001</v>
          </cell>
          <cell r="AP31">
            <v>411</v>
          </cell>
          <cell r="AQ31">
            <v>685</v>
          </cell>
          <cell r="AR31">
            <v>18.248175182481752</v>
          </cell>
          <cell r="AS31">
            <v>6.0827250608272507</v>
          </cell>
          <cell r="AT31">
            <v>29</v>
          </cell>
          <cell r="AU31">
            <v>39</v>
          </cell>
          <cell r="AV31">
            <v>50</v>
          </cell>
          <cell r="AW31">
            <v>55</v>
          </cell>
          <cell r="AY31">
            <v>85</v>
          </cell>
          <cell r="AZ31" t="str">
            <v>"Actor0201","Actor1002","Actor2103","Actor0104","Actor1005","Actor0007","Actor1108","Actor1109","Actor2010","Actor2011","Actor3212","Actor0113","Actor3114","Actor2015","Actor1216","Actor3117","Actor1218","Actor3019","Actor2120","Actor3021","Actor3022","Actor0024","Actor0125","Actor1226","Actor2128","Actor1029","Actor0030"</v>
          </cell>
          <cell r="BA31" t="str">
            <v>"Actor0030"</v>
          </cell>
        </row>
        <row r="32">
          <cell r="A32" t="str">
            <v>Actor3231</v>
          </cell>
          <cell r="B32">
            <v>31</v>
          </cell>
          <cell r="C32" t="str">
            <v>CharName_BladeFanDancer</v>
          </cell>
          <cell r="D32" t="str">
            <v>CharStory_BladeFanDancer</v>
          </cell>
          <cell r="E32" t="str">
            <v>CharDesc_BladeFanDancer</v>
          </cell>
          <cell r="F32" t="str">
            <v>CharUltimate_BladeFanDancer</v>
          </cell>
          <cell r="G32" t="str">
            <v>블레이드팬댄서</v>
          </cell>
          <cell r="H32" t="str">
            <v>블레이드팬댄서 스토리 우다다다다</v>
          </cell>
          <cell r="I32" t="str">
            <v>블레이드팬댄서 심플 설명</v>
          </cell>
          <cell r="J32" t="str">
            <v>&lt;size=16&gt;&lt;color=#DE7100&gt;궁극기 이름&lt;/color&gt;&lt;/size&gt;
궁극기 설명</v>
          </cell>
          <cell r="K32">
            <v>2</v>
          </cell>
          <cell r="L32">
            <v>1.151</v>
          </cell>
          <cell r="M32">
            <v>1.159</v>
          </cell>
          <cell r="N32">
            <v>2.65</v>
          </cell>
          <cell r="O32">
            <v>2.5594583333333332</v>
          </cell>
          <cell r="P32">
            <v>0.74299999999999999</v>
          </cell>
          <cell r="Q32">
            <v>1.9</v>
          </cell>
          <cell r="R32">
            <v>4.8629708333333328</v>
          </cell>
          <cell r="S32">
            <v>6.5450482279048892</v>
          </cell>
          <cell r="T32">
            <v>3.5</v>
          </cell>
          <cell r="U32">
            <v>3</v>
          </cell>
          <cell r="V32">
            <v>125</v>
          </cell>
          <cell r="W32">
            <v>6.5</v>
          </cell>
          <cell r="X32">
            <v>0</v>
          </cell>
          <cell r="Y32">
            <v>0</v>
          </cell>
          <cell r="Z32" t="str">
            <v>BladeFanDancer</v>
          </cell>
          <cell r="AA32">
            <v>1</v>
          </cell>
          <cell r="AB32" t="str">
            <v>Portrait_BladeFanDancer</v>
          </cell>
          <cell r="AC32">
            <v>0</v>
          </cell>
          <cell r="AD32" t="b">
            <v>0</v>
          </cell>
          <cell r="AE32">
            <v>11</v>
          </cell>
          <cell r="AG32">
            <v>0</v>
          </cell>
          <cell r="AH32">
            <v>1</v>
          </cell>
          <cell r="AI32">
            <v>1</v>
          </cell>
          <cell r="AJ32">
            <v>0</v>
          </cell>
          <cell r="AK32">
            <v>0</v>
          </cell>
          <cell r="AL32">
            <v>0</v>
          </cell>
          <cell r="AM32">
            <v>0</v>
          </cell>
          <cell r="AN32">
            <v>0.34989999999999999</v>
          </cell>
          <cell r="AO32">
            <v>0.17780000000000001</v>
          </cell>
          <cell r="AP32">
            <v>289</v>
          </cell>
          <cell r="AQ32">
            <v>521</v>
          </cell>
          <cell r="AR32">
            <v>24.691358024691358</v>
          </cell>
          <cell r="AS32">
            <v>8.2304526748971192</v>
          </cell>
          <cell r="AT32">
            <v>299</v>
          </cell>
          <cell r="AU32">
            <v>399</v>
          </cell>
          <cell r="AV32">
            <v>500</v>
          </cell>
          <cell r="AW32">
            <v>520</v>
          </cell>
          <cell r="AY32">
            <v>85</v>
          </cell>
          <cell r="AZ32" t="str">
            <v>"Actor0201","Actor1002","Actor2103","Actor0104","Actor1005","Actor0007","Actor1108","Actor1109","Actor2010","Actor2011","Actor3212","Actor0113","Actor3114","Actor2015","Actor1216","Actor3117","Actor1218","Actor3019","Actor2120","Actor3021","Actor3022","Actor0024","Actor0125","Actor1226","Actor2128","Actor1029","Actor0030","Actor3231"</v>
          </cell>
          <cell r="BA32" t="str">
            <v>"Actor3231"</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cell r="AA33">
            <v>1</v>
          </cell>
          <cell r="AB33" t="str">
            <v>Portrait_MobileLancer</v>
          </cell>
          <cell r="AC33">
            <v>0.05</v>
          </cell>
          <cell r="AD33" t="b">
            <v>0</v>
          </cell>
          <cell r="AF33" t="str">
            <v>몬스터로 사용</v>
          </cell>
          <cell r="AG33">
            <v>99999</v>
          </cell>
          <cell r="AJ33">
            <v>0</v>
          </cell>
          <cell r="AK33">
            <v>0</v>
          </cell>
          <cell r="AL33">
            <v>0</v>
          </cell>
          <cell r="AM33">
            <v>0</v>
          </cell>
          <cell r="AN33">
            <v>0.2</v>
          </cell>
          <cell r="AO33">
            <v>0.125</v>
          </cell>
          <cell r="AP33">
            <v>100</v>
          </cell>
          <cell r="AQ33">
            <v>200</v>
          </cell>
          <cell r="AR33">
            <v>66.666666666666671</v>
          </cell>
          <cell r="AS33">
            <v>22.222222222222221</v>
          </cell>
          <cell r="AT33">
            <v>999</v>
          </cell>
          <cell r="AU33">
            <v>999</v>
          </cell>
          <cell r="AV33">
            <v>9999</v>
          </cell>
          <cell r="AW33">
            <v>9999</v>
          </cell>
          <cell r="AY33">
            <v>85</v>
          </cell>
          <cell r="AZ33" t="str">
            <v>"Actor0201","Actor1002","Actor2103","Actor0104","Actor1005","Actor0007","Actor1108","Actor1109","Actor2010","Actor2011","Actor3212","Actor0113","Actor3114","Actor2015","Actor1216","Actor3117","Actor1218","Actor3019","Actor2120","Actor3021","Actor3022","Actor0024","Actor0125","Actor1226","Actor2128","Actor1029","Actor0030","Actor3231"</v>
          </cell>
          <cell r="BA33" t="str">
            <v/>
          </cell>
        </row>
        <row r="34">
          <cell r="A34" t="str">
            <v>Actor0233</v>
          </cell>
          <cell r="B34">
            <v>33</v>
          </cell>
          <cell r="C34" t="str">
            <v>CharName_Syria</v>
          </cell>
          <cell r="D34" t="str">
            <v>CharStory_Syria</v>
          </cell>
          <cell r="E34" t="str">
            <v>CharDesc_Syria</v>
          </cell>
          <cell r="F34" t="str">
            <v>CharUltimate_Syria</v>
          </cell>
          <cell r="G34" t="str">
            <v>시리아</v>
          </cell>
          <cell r="H34" t="str">
            <v>시리아 스토리 우다다다다</v>
          </cell>
          <cell r="I34" t="str">
            <v>시리아 심플 설명</v>
          </cell>
          <cell r="J34" t="str">
            <v>&lt;size=16&gt;&lt;color=#DE7100&gt;궁극기 이름&lt;/color&gt;&lt;/size&gt;
궁극기 설명</v>
          </cell>
          <cell r="K34">
            <v>2</v>
          </cell>
          <cell r="L34">
            <v>1.165</v>
          </cell>
          <cell r="M34">
            <v>1.1080000000000001</v>
          </cell>
          <cell r="N34">
            <v>2.57</v>
          </cell>
          <cell r="O34">
            <v>2.3729666666666667</v>
          </cell>
          <cell r="P34">
            <v>0.747</v>
          </cell>
          <cell r="Q34">
            <v>1.9</v>
          </cell>
          <cell r="R34">
            <v>4.5086366666666668</v>
          </cell>
          <cell r="S34">
            <v>6.0356581883087914</v>
          </cell>
          <cell r="T34">
            <v>3.5</v>
          </cell>
          <cell r="U34">
            <v>0</v>
          </cell>
          <cell r="V34">
            <v>125</v>
          </cell>
          <cell r="W34">
            <v>2.1</v>
          </cell>
          <cell r="X34">
            <v>0</v>
          </cell>
          <cell r="Y34">
            <v>2.8</v>
          </cell>
          <cell r="Z34" t="str">
            <v>Syria</v>
          </cell>
          <cell r="AA34">
            <v>1</v>
          </cell>
          <cell r="AB34" t="str">
            <v>Portrait_Syria</v>
          </cell>
          <cell r="AC34">
            <v>0</v>
          </cell>
          <cell r="AD34" t="b">
            <v>0</v>
          </cell>
          <cell r="AE34">
            <v>4</v>
          </cell>
          <cell r="AG34">
            <v>1</v>
          </cell>
          <cell r="AH34">
            <v>1</v>
          </cell>
          <cell r="AI34">
            <v>1</v>
          </cell>
          <cell r="AJ34">
            <v>0</v>
          </cell>
          <cell r="AK34">
            <v>0</v>
          </cell>
          <cell r="AL34">
            <v>0</v>
          </cell>
          <cell r="AM34">
            <v>0</v>
          </cell>
          <cell r="AN34">
            <v>0.3049</v>
          </cell>
          <cell r="AO34">
            <v>0.1883</v>
          </cell>
          <cell r="AP34">
            <v>289</v>
          </cell>
          <cell r="AQ34">
            <v>521</v>
          </cell>
          <cell r="AR34">
            <v>24.691358024691358</v>
          </cell>
          <cell r="AS34">
            <v>8.2304526748971192</v>
          </cell>
          <cell r="AT34">
            <v>299</v>
          </cell>
          <cell r="AU34">
            <v>399</v>
          </cell>
          <cell r="AV34">
            <v>500</v>
          </cell>
          <cell r="AW34">
            <v>520</v>
          </cell>
          <cell r="AY34">
            <v>85</v>
          </cell>
          <cell r="AZ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A34" t="str">
            <v>"Actor0233"</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cell r="AA35">
            <v>1</v>
          </cell>
          <cell r="AB35" t="str">
            <v>Portrait_RobotFive</v>
          </cell>
          <cell r="AC35">
            <v>0.05</v>
          </cell>
          <cell r="AD35" t="b">
            <v>0</v>
          </cell>
          <cell r="AF35" t="str">
            <v>몬스터로 사용</v>
          </cell>
          <cell r="AG35">
            <v>99999</v>
          </cell>
          <cell r="AJ35">
            <v>0</v>
          </cell>
          <cell r="AK35">
            <v>0</v>
          </cell>
          <cell r="AL35">
            <v>0</v>
          </cell>
          <cell r="AM35">
            <v>0</v>
          </cell>
          <cell r="AN35">
            <v>0.2</v>
          </cell>
          <cell r="AO35">
            <v>0.125</v>
          </cell>
          <cell r="AP35">
            <v>100</v>
          </cell>
          <cell r="AQ35">
            <v>200</v>
          </cell>
          <cell r="AR35">
            <v>66.666666666666671</v>
          </cell>
          <cell r="AS35">
            <v>22.222222222222221</v>
          </cell>
          <cell r="AT35">
            <v>999</v>
          </cell>
          <cell r="AU35">
            <v>999</v>
          </cell>
          <cell r="AV35">
            <v>9999</v>
          </cell>
          <cell r="AW35">
            <v>9999</v>
          </cell>
          <cell r="AY35">
            <v>85</v>
          </cell>
          <cell r="AZ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A35" t="str">
            <v/>
          </cell>
        </row>
        <row r="36">
          <cell r="A36" t="str">
            <v>Actor2235</v>
          </cell>
          <cell r="B36">
            <v>35</v>
          </cell>
          <cell r="C36" t="str">
            <v>CharName_Linhi</v>
          </cell>
          <cell r="D36" t="str">
            <v>CharStory_Linhi</v>
          </cell>
          <cell r="E36" t="str">
            <v>CharDesc_Linhi</v>
          </cell>
          <cell r="F36" t="str">
            <v>CharUltimate_Linhi</v>
          </cell>
          <cell r="G36" t="str">
            <v>린하이</v>
          </cell>
          <cell r="H36" t="str">
            <v>린하이 스토리 우다다다다</v>
          </cell>
          <cell r="I36" t="str">
            <v>린하이 심플 설명</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3.5</v>
          </cell>
          <cell r="U36">
            <v>2</v>
          </cell>
          <cell r="V36">
            <v>125</v>
          </cell>
          <cell r="W36">
            <v>0</v>
          </cell>
          <cell r="X36">
            <v>0</v>
          </cell>
          <cell r="Y36">
            <v>0</v>
          </cell>
          <cell r="Z36" t="str">
            <v>Linhi</v>
          </cell>
          <cell r="AA36">
            <v>1</v>
          </cell>
          <cell r="AB36" t="str">
            <v>Portrait_Linhi</v>
          </cell>
          <cell r="AC36">
            <v>0</v>
          </cell>
          <cell r="AD36" t="b">
            <v>0</v>
          </cell>
          <cell r="AE36">
            <v>9</v>
          </cell>
          <cell r="AG36">
            <v>6</v>
          </cell>
          <cell r="AH36">
            <v>1</v>
          </cell>
          <cell r="AI36">
            <v>1</v>
          </cell>
          <cell r="AJ36">
            <v>0</v>
          </cell>
          <cell r="AK36">
            <v>0</v>
          </cell>
          <cell r="AL36">
            <v>0</v>
          </cell>
          <cell r="AM36">
            <v>0</v>
          </cell>
          <cell r="AN36">
            <v>0.34939999999999999</v>
          </cell>
          <cell r="AO36">
            <v>0.1822</v>
          </cell>
          <cell r="AP36">
            <v>289</v>
          </cell>
          <cell r="AQ36">
            <v>521</v>
          </cell>
          <cell r="AR36">
            <v>24.691358024691358</v>
          </cell>
          <cell r="AS36">
            <v>8.2304526748971192</v>
          </cell>
          <cell r="AT36">
            <v>299</v>
          </cell>
          <cell r="AU36">
            <v>399</v>
          </cell>
          <cell r="AV36">
            <v>500</v>
          </cell>
          <cell r="AW36">
            <v>520</v>
          </cell>
          <cell r="AY36">
            <v>85</v>
          </cell>
          <cell r="AZ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A36" t="str">
            <v>"Actor2235"</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네크로맨서포</v>
          </cell>
          <cell r="H37" t="str">
            <v>네크로맨서포 스토리 우다다다다</v>
          </cell>
          <cell r="I37" t="str">
            <v>네크로맨서포 심플 설명</v>
          </cell>
          <cell r="J37" t="str">
            <v>&lt;size=16&gt;&lt;color=#DE7100&gt;궁극기 이름&lt;/color&gt;&lt;/size&gt;
궁극기 설명</v>
          </cell>
          <cell r="K37">
            <v>2</v>
          </cell>
          <cell r="L37">
            <v>1.1539999999999999</v>
          </cell>
          <cell r="M37">
            <v>1.119</v>
          </cell>
          <cell r="N37">
            <v>1.115</v>
          </cell>
          <cell r="O37">
            <v>1.0397375</v>
          </cell>
          <cell r="P37">
            <v>0.73899999999999999</v>
          </cell>
          <cell r="Q37">
            <v>1.9</v>
          </cell>
          <cell r="R37">
            <v>1.9755012499999998</v>
          </cell>
          <cell r="S37">
            <v>2.6732087280108252</v>
          </cell>
          <cell r="T37">
            <v>3.5</v>
          </cell>
          <cell r="U37">
            <v>0</v>
          </cell>
          <cell r="V37">
            <v>125</v>
          </cell>
          <cell r="W37">
            <v>6.2</v>
          </cell>
          <cell r="X37">
            <v>0</v>
          </cell>
          <cell r="Y37">
            <v>0</v>
          </cell>
          <cell r="Z37" t="str">
            <v>NecromancerFour</v>
          </cell>
          <cell r="AA37">
            <v>1</v>
          </cell>
          <cell r="AB37" t="str">
            <v>Portrait_NecromancerFour</v>
          </cell>
          <cell r="AC37">
            <v>0.05</v>
          </cell>
          <cell r="AD37" t="b">
            <v>0</v>
          </cell>
          <cell r="AE37">
            <v>3</v>
          </cell>
          <cell r="AG37">
            <v>4</v>
          </cell>
          <cell r="AH37">
            <v>1</v>
          </cell>
          <cell r="AI37">
            <v>1</v>
          </cell>
          <cell r="AJ37">
            <v>0</v>
          </cell>
          <cell r="AK37">
            <v>0</v>
          </cell>
          <cell r="AL37">
            <v>0</v>
          </cell>
          <cell r="AM37">
            <v>0</v>
          </cell>
          <cell r="AN37">
            <v>0.32329999999999998</v>
          </cell>
          <cell r="AO37">
            <v>0.18609999999999999</v>
          </cell>
          <cell r="AP37">
            <v>289</v>
          </cell>
          <cell r="AQ37">
            <v>521</v>
          </cell>
          <cell r="AR37">
            <v>24.691358024691358</v>
          </cell>
          <cell r="AS37">
            <v>8.2304526748971192</v>
          </cell>
          <cell r="AT37">
            <v>299</v>
          </cell>
          <cell r="AU37">
            <v>399</v>
          </cell>
          <cell r="AV37">
            <v>500</v>
          </cell>
          <cell r="AW37">
            <v>520</v>
          </cell>
          <cell r="AY37">
            <v>85</v>
          </cell>
          <cell r="AZ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A37" t="str">
            <v>"Actor0236"</v>
          </cell>
        </row>
        <row r="38">
          <cell r="A38" t="str">
            <v>Actor0037</v>
          </cell>
          <cell r="B38">
            <v>37</v>
          </cell>
          <cell r="C38" t="str">
            <v>CharName_GirlWarrior</v>
          </cell>
          <cell r="D38" t="str">
            <v>CharStory_GirlWarrior</v>
          </cell>
          <cell r="E38" t="str">
            <v>CharDesc_GirlWarrior</v>
          </cell>
          <cell r="F38" t="str">
            <v>CharUltimate_GirlWarrior</v>
          </cell>
          <cell r="G38" t="str">
            <v>걸워리어</v>
          </cell>
          <cell r="H38" t="str">
            <v>걸워리어 스토리 우다다다다</v>
          </cell>
          <cell r="I38" t="str">
            <v>걸워리어 심플 설명</v>
          </cell>
          <cell r="J38" t="str">
            <v>&lt;size=16&gt;&lt;color=#DE7100&gt;궁극기 이름&lt;/color&gt;&lt;/size&gt;
궁극기 설명</v>
          </cell>
          <cell r="K38">
            <v>0</v>
          </cell>
          <cell r="L38">
            <v>0.91200000000000003</v>
          </cell>
          <cell r="M38">
            <v>0.75600000000000001</v>
          </cell>
          <cell r="N38">
            <v>0.502</v>
          </cell>
          <cell r="O38">
            <v>0.31626000000000004</v>
          </cell>
          <cell r="P38">
            <v>0.84899999999999998</v>
          </cell>
          <cell r="Q38">
            <v>1.9</v>
          </cell>
          <cell r="R38">
            <v>0.60089400000000004</v>
          </cell>
          <cell r="S38">
            <v>0.7077667844522969</v>
          </cell>
          <cell r="T38">
            <v>3.5</v>
          </cell>
          <cell r="U38">
            <v>0</v>
          </cell>
          <cell r="V38">
            <v>125</v>
          </cell>
          <cell r="W38">
            <v>4</v>
          </cell>
          <cell r="X38">
            <v>0</v>
          </cell>
          <cell r="Y38">
            <v>0</v>
          </cell>
          <cell r="Z38" t="str">
            <v>GirlWarrior</v>
          </cell>
          <cell r="AA38">
            <v>1</v>
          </cell>
          <cell r="AB38" t="str">
            <v>Portrait_GirlWarrior</v>
          </cell>
          <cell r="AC38">
            <v>0</v>
          </cell>
          <cell r="AD38" t="b">
            <v>0</v>
          </cell>
          <cell r="AE38">
            <v>41</v>
          </cell>
          <cell r="AG38">
            <v>0</v>
          </cell>
          <cell r="AH38">
            <v>36</v>
          </cell>
          <cell r="AI38">
            <v>6</v>
          </cell>
          <cell r="AJ38">
            <v>0</v>
          </cell>
          <cell r="AK38">
            <v>0</v>
          </cell>
          <cell r="AL38">
            <v>0</v>
          </cell>
          <cell r="AM38">
            <v>0</v>
          </cell>
          <cell r="AN38">
            <v>0.23949999999999999</v>
          </cell>
          <cell r="AO38">
            <v>0.14680000000000001</v>
          </cell>
          <cell r="AP38">
            <v>411</v>
          </cell>
          <cell r="AQ38">
            <v>685</v>
          </cell>
          <cell r="AR38">
            <v>18.248175182481752</v>
          </cell>
          <cell r="AS38">
            <v>6.0827250608272507</v>
          </cell>
          <cell r="AT38">
            <v>29</v>
          </cell>
          <cell r="AU38">
            <v>39</v>
          </cell>
          <cell r="AV38">
            <v>50</v>
          </cell>
          <cell r="AW38">
            <v>55</v>
          </cell>
          <cell r="AY38">
            <v>85</v>
          </cell>
          <cell r="AZ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A38" t="str">
            <v>"Actor0037"</v>
          </cell>
        </row>
        <row r="39">
          <cell r="A39" t="str">
            <v>Actor2238</v>
          </cell>
          <cell r="B39">
            <v>38</v>
          </cell>
          <cell r="C39" t="str">
            <v>CharName_GirlArcher</v>
          </cell>
          <cell r="D39" t="str">
            <v>CharStory_GirlArcher</v>
          </cell>
          <cell r="E39" t="str">
            <v>CharDesc_GirlArcher</v>
          </cell>
          <cell r="F39" t="str">
            <v>CharUltimate_GirlArcher</v>
          </cell>
          <cell r="G39" t="str">
            <v>걸아처</v>
          </cell>
          <cell r="H39" t="str">
            <v>걸아처 스토리 우다다다다</v>
          </cell>
          <cell r="I39" t="str">
            <v>걸아처 심플 설명</v>
          </cell>
          <cell r="J39" t="str">
            <v>&lt;size=16&gt;&lt;color=#DE7100&gt;궁극기 이름&lt;/color&gt;&lt;/size&gt;
궁극기 설명</v>
          </cell>
          <cell r="K39">
            <v>2</v>
          </cell>
          <cell r="L39">
            <v>1.016</v>
          </cell>
          <cell r="M39">
            <v>1.171</v>
          </cell>
          <cell r="N39">
            <v>0.38500000000000001</v>
          </cell>
          <cell r="O39">
            <v>0.3756958333333334</v>
          </cell>
          <cell r="P39">
            <v>0.76400000000000001</v>
          </cell>
          <cell r="Q39">
            <v>6</v>
          </cell>
          <cell r="R39">
            <v>2.2541750000000005</v>
          </cell>
          <cell r="S39">
            <v>2.9504908376963357</v>
          </cell>
          <cell r="T39">
            <v>3.5</v>
          </cell>
          <cell r="U39">
            <v>2</v>
          </cell>
          <cell r="V39">
            <v>125</v>
          </cell>
          <cell r="W39">
            <v>0</v>
          </cell>
          <cell r="X39">
            <v>0</v>
          </cell>
          <cell r="Y39">
            <v>0</v>
          </cell>
          <cell r="Z39" t="str">
            <v>GirlArcher</v>
          </cell>
          <cell r="AA39">
            <v>1</v>
          </cell>
          <cell r="AB39" t="str">
            <v>Portrait_GirlArcher</v>
          </cell>
          <cell r="AC39">
            <v>0.1</v>
          </cell>
          <cell r="AD39" t="b">
            <v>0</v>
          </cell>
          <cell r="AE39">
            <v>8</v>
          </cell>
          <cell r="AG39">
            <v>0</v>
          </cell>
          <cell r="AH39">
            <v>1</v>
          </cell>
          <cell r="AI39">
            <v>1</v>
          </cell>
          <cell r="AJ39">
            <v>0</v>
          </cell>
          <cell r="AK39">
            <v>0</v>
          </cell>
          <cell r="AL39">
            <v>0</v>
          </cell>
          <cell r="AM39">
            <v>0</v>
          </cell>
          <cell r="AN39">
            <v>0.32550000000000001</v>
          </cell>
          <cell r="AO39">
            <v>0.18709999999999999</v>
          </cell>
          <cell r="AP39">
            <v>289</v>
          </cell>
          <cell r="AQ39">
            <v>521</v>
          </cell>
          <cell r="AR39">
            <v>24.691358024691358</v>
          </cell>
          <cell r="AS39">
            <v>8.2304526748971192</v>
          </cell>
          <cell r="AT39">
            <v>299</v>
          </cell>
          <cell r="AU39">
            <v>399</v>
          </cell>
          <cell r="AV39">
            <v>500</v>
          </cell>
          <cell r="AW39">
            <v>520</v>
          </cell>
          <cell r="AY39">
            <v>85</v>
          </cell>
          <cell r="AZ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A39" t="str">
            <v>"Actor2238"</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에너지실드로봇</v>
          </cell>
          <cell r="H40" t="str">
            <v>에너지실드로봇 스토리 우다다다다</v>
          </cell>
          <cell r="I40" t="str">
            <v>에너지실드로봇 심플 설명</v>
          </cell>
          <cell r="J40" t="str">
            <v>&lt;size=16&gt;&lt;color=#DE7100&gt;궁극기 이름&lt;/color&gt;&lt;/size&gt;
궁극기 설명</v>
          </cell>
          <cell r="K40">
            <v>0</v>
          </cell>
          <cell r="L40">
            <v>0.86099999999999999</v>
          </cell>
          <cell r="M40">
            <v>0.874</v>
          </cell>
          <cell r="N40">
            <v>0.50800000000000001</v>
          </cell>
          <cell r="O40">
            <v>0.36999333333333334</v>
          </cell>
          <cell r="P40">
            <v>0.93400000000000005</v>
          </cell>
          <cell r="Q40">
            <v>1.9</v>
          </cell>
          <cell r="R40">
            <v>0.7029873333333333</v>
          </cell>
          <cell r="S40">
            <v>0.75266309778729468</v>
          </cell>
          <cell r="T40">
            <v>2.5</v>
          </cell>
          <cell r="U40">
            <v>1</v>
          </cell>
          <cell r="V40">
            <v>125</v>
          </cell>
          <cell r="W40">
            <v>0</v>
          </cell>
          <cell r="X40">
            <v>0</v>
          </cell>
          <cell r="Y40">
            <v>0</v>
          </cell>
          <cell r="Z40" t="str">
            <v>EnergyShieldRobot</v>
          </cell>
          <cell r="AA40">
            <v>1</v>
          </cell>
          <cell r="AB40" t="str">
            <v>Portrait_EnergyShieldRobot</v>
          </cell>
          <cell r="AC40">
            <v>0.08</v>
          </cell>
          <cell r="AD40" t="b">
            <v>0</v>
          </cell>
          <cell r="AE40">
            <v>48</v>
          </cell>
          <cell r="AG40">
            <v>0</v>
          </cell>
          <cell r="AH40">
            <v>36</v>
          </cell>
          <cell r="AI40">
            <v>6</v>
          </cell>
          <cell r="AJ40">
            <v>0</v>
          </cell>
          <cell r="AK40">
            <v>0</v>
          </cell>
          <cell r="AL40">
            <v>0</v>
          </cell>
          <cell r="AM40">
            <v>0</v>
          </cell>
          <cell r="AN40">
            <v>0.21820000000000001</v>
          </cell>
          <cell r="AO40">
            <v>0.1401</v>
          </cell>
          <cell r="AP40">
            <v>411</v>
          </cell>
          <cell r="AQ40">
            <v>685</v>
          </cell>
          <cell r="AR40">
            <v>18.248175182481752</v>
          </cell>
          <cell r="AS40">
            <v>6.0827250608272507</v>
          </cell>
          <cell r="AT40">
            <v>29</v>
          </cell>
          <cell r="AU40">
            <v>39</v>
          </cell>
          <cell r="AV40">
            <v>50</v>
          </cell>
          <cell r="AW40">
            <v>55</v>
          </cell>
          <cell r="AY40">
            <v>85</v>
          </cell>
          <cell r="AZ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A40" t="str">
            <v>"Actor1039"</v>
          </cell>
        </row>
        <row r="41">
          <cell r="A41" t="str">
            <v>Actor0240</v>
          </cell>
          <cell r="B41">
            <v>40</v>
          </cell>
          <cell r="C41" t="str">
            <v>CharName_IceMagician</v>
          </cell>
          <cell r="D41" t="str">
            <v>CharStory_IceMagician</v>
          </cell>
          <cell r="E41" t="str">
            <v>CharDesc_IceMagician</v>
          </cell>
          <cell r="F41" t="str">
            <v>CharUltimate_IceMagician</v>
          </cell>
          <cell r="G41" t="str">
            <v>아이스매지션</v>
          </cell>
          <cell r="H41" t="str">
            <v>아이스매지션 스토리 우다다다다</v>
          </cell>
          <cell r="I41" t="str">
            <v>아이스매지션 심플 설명</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3.5</v>
          </cell>
          <cell r="U41">
            <v>0</v>
          </cell>
          <cell r="V41">
            <v>125</v>
          </cell>
          <cell r="W41">
            <v>4.9000000000000004</v>
          </cell>
          <cell r="X41">
            <v>0</v>
          </cell>
          <cell r="Y41">
            <v>0</v>
          </cell>
          <cell r="Z41" t="str">
            <v>IceMagician</v>
          </cell>
          <cell r="AA41">
            <v>1</v>
          </cell>
          <cell r="AB41" t="str">
            <v>Portrait_IceMagician</v>
          </cell>
          <cell r="AC41">
            <v>0</v>
          </cell>
          <cell r="AD41" t="b">
            <v>1</v>
          </cell>
          <cell r="AE41">
            <v>2</v>
          </cell>
          <cell r="AG41">
            <v>0</v>
          </cell>
          <cell r="AH41">
            <v>1</v>
          </cell>
          <cell r="AI41">
            <v>1</v>
          </cell>
          <cell r="AJ41">
            <v>0</v>
          </cell>
          <cell r="AK41">
            <v>0</v>
          </cell>
          <cell r="AL41">
            <v>0</v>
          </cell>
          <cell r="AM41">
            <v>0</v>
          </cell>
          <cell r="AN41">
            <v>0.3402</v>
          </cell>
          <cell r="AO41">
            <v>0.1817</v>
          </cell>
          <cell r="AP41">
            <v>289</v>
          </cell>
          <cell r="AQ41">
            <v>521</v>
          </cell>
          <cell r="AR41">
            <v>24.691358024691358</v>
          </cell>
          <cell r="AS41">
            <v>8.2304526748971192</v>
          </cell>
          <cell r="AT41">
            <v>299</v>
          </cell>
          <cell r="AU41">
            <v>399</v>
          </cell>
          <cell r="AV41">
            <v>500</v>
          </cell>
          <cell r="AW41">
            <v>520</v>
          </cell>
          <cell r="AY41">
            <v>85</v>
          </cell>
          <cell r="AZ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A41" t="str">
            <v>"Actor0240"</v>
          </cell>
        </row>
        <row r="42">
          <cell r="A42" t="str">
            <v>Actor1141</v>
          </cell>
          <cell r="B42">
            <v>41</v>
          </cell>
          <cell r="C42" t="str">
            <v>CharName_AngelicWarrior</v>
          </cell>
          <cell r="D42" t="str">
            <v>CharStory_AngelicWarrior</v>
          </cell>
          <cell r="E42" t="str">
            <v>CharDesc_AngelicWarrior</v>
          </cell>
          <cell r="F42" t="str">
            <v>CharUltimate_AngelicWarrior</v>
          </cell>
          <cell r="G42" t="str">
            <v>앤젤릭워리어</v>
          </cell>
          <cell r="H42" t="str">
            <v>앤젤릭워리어 스토리 우다다다다</v>
          </cell>
          <cell r="I42" t="str">
            <v>앤젤릭워리어 심플 설명</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cell r="AA42">
            <v>1</v>
          </cell>
          <cell r="AB42" t="str">
            <v>Portrait_AngelicWarrior</v>
          </cell>
          <cell r="AC42">
            <v>0.05</v>
          </cell>
          <cell r="AD42" t="b">
            <v>1</v>
          </cell>
          <cell r="AE42">
            <v>25</v>
          </cell>
          <cell r="AG42">
            <v>0</v>
          </cell>
          <cell r="AH42">
            <v>6</v>
          </cell>
          <cell r="AI42">
            <v>11</v>
          </cell>
          <cell r="AJ42">
            <v>0</v>
          </cell>
          <cell r="AK42">
            <v>0</v>
          </cell>
          <cell r="AL42">
            <v>0</v>
          </cell>
          <cell r="AM42">
            <v>0</v>
          </cell>
          <cell r="AN42">
            <v>0.25940000000000002</v>
          </cell>
          <cell r="AO42">
            <v>0.1517</v>
          </cell>
          <cell r="AP42">
            <v>325</v>
          </cell>
          <cell r="AQ42">
            <v>604</v>
          </cell>
          <cell r="AR42">
            <v>21.528525296017222</v>
          </cell>
          <cell r="AS42">
            <v>7.1761750986724078</v>
          </cell>
          <cell r="AT42">
            <v>119</v>
          </cell>
          <cell r="AU42">
            <v>179</v>
          </cell>
          <cell r="AV42">
            <v>200</v>
          </cell>
          <cell r="AW42">
            <v>210</v>
          </cell>
          <cell r="AY42">
            <v>85</v>
          </cell>
          <cell r="AZ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A42" t="str">
            <v>"Actor1141"</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유니콘캐릭터</v>
          </cell>
          <cell r="H43" t="str">
            <v>유니콘캐릭터 스토리 우다다다다</v>
          </cell>
          <cell r="I43" t="str">
            <v>유니콘캐릭터 심플 설명</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3.5</v>
          </cell>
          <cell r="U43">
            <v>3</v>
          </cell>
          <cell r="V43">
            <v>125</v>
          </cell>
          <cell r="W43">
            <v>5.7</v>
          </cell>
          <cell r="X43">
            <v>360</v>
          </cell>
          <cell r="Y43">
            <v>0</v>
          </cell>
          <cell r="Z43" t="str">
            <v>UnicornCharacter</v>
          </cell>
          <cell r="AA43">
            <v>1</v>
          </cell>
          <cell r="AB43" t="str">
            <v>Portrait_UnicornCharacter</v>
          </cell>
          <cell r="AC43">
            <v>0</v>
          </cell>
          <cell r="AD43" t="b">
            <v>0</v>
          </cell>
          <cell r="AE43">
            <v>12</v>
          </cell>
          <cell r="AG43">
            <v>7</v>
          </cell>
          <cell r="AH43">
            <v>1</v>
          </cell>
          <cell r="AI43">
            <v>1</v>
          </cell>
          <cell r="AJ43">
            <v>0</v>
          </cell>
          <cell r="AK43">
            <v>0</v>
          </cell>
          <cell r="AL43">
            <v>0</v>
          </cell>
          <cell r="AM43">
            <v>0</v>
          </cell>
          <cell r="AN43">
            <v>0.30930000000000002</v>
          </cell>
          <cell r="AO43">
            <v>0.18720000000000001</v>
          </cell>
          <cell r="AP43">
            <v>289</v>
          </cell>
          <cell r="AQ43">
            <v>521</v>
          </cell>
          <cell r="AR43">
            <v>24.691358024691358</v>
          </cell>
          <cell r="AS43">
            <v>8.2304526748971192</v>
          </cell>
          <cell r="AT43">
            <v>299</v>
          </cell>
          <cell r="AU43">
            <v>399</v>
          </cell>
          <cell r="AV43">
            <v>500</v>
          </cell>
          <cell r="AW43">
            <v>520</v>
          </cell>
          <cell r="AY43">
            <v>85</v>
          </cell>
          <cell r="AZ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3" t="str">
            <v>"Actor3242"</v>
          </cell>
        </row>
        <row r="44">
          <cell r="A44" t="str">
            <v>Actor1043</v>
          </cell>
          <cell r="B44">
            <v>43</v>
          </cell>
          <cell r="C44" t="str">
            <v>CharName_KeepSeries</v>
          </cell>
          <cell r="D44" t="str">
            <v>CharStory_KeepSeries</v>
          </cell>
          <cell r="E44" t="str">
            <v>CharDesc_KeepSeries</v>
          </cell>
          <cell r="F44" t="str">
            <v>CharUltimate_KeepSeries</v>
          </cell>
          <cell r="G44" t="str">
            <v>킵시리즈</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cell r="AA44">
            <v>1</v>
          </cell>
          <cell r="AB44" t="str">
            <v>Portrait_KeepSeries</v>
          </cell>
          <cell r="AC44">
            <v>0.25</v>
          </cell>
          <cell r="AD44" t="b">
            <v>0</v>
          </cell>
          <cell r="AE44">
            <v>55</v>
          </cell>
          <cell r="AG44">
            <v>99999</v>
          </cell>
          <cell r="AJ44">
            <v>0</v>
          </cell>
          <cell r="AK44">
            <v>0</v>
          </cell>
          <cell r="AL44">
            <v>0</v>
          </cell>
          <cell r="AM44">
            <v>0</v>
          </cell>
          <cell r="AN44">
            <v>0.2</v>
          </cell>
          <cell r="AO44">
            <v>0.125</v>
          </cell>
          <cell r="AP44">
            <v>100</v>
          </cell>
          <cell r="AQ44">
            <v>200</v>
          </cell>
          <cell r="AR44">
            <v>66.666666666666671</v>
          </cell>
          <cell r="AS44">
            <v>22.222222222222221</v>
          </cell>
          <cell r="AT44">
            <v>999</v>
          </cell>
          <cell r="AU44">
            <v>999</v>
          </cell>
          <cell r="AV44">
            <v>9999</v>
          </cell>
          <cell r="AW44">
            <v>9999</v>
          </cell>
          <cell r="AY44">
            <v>85</v>
          </cell>
          <cell r="AZ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4" t="str">
            <v/>
          </cell>
        </row>
        <row r="45">
          <cell r="A45" t="str">
            <v>Actor1144</v>
          </cell>
          <cell r="B45">
            <v>44</v>
          </cell>
          <cell r="C45" t="str">
            <v>CharName_Ayuko</v>
          </cell>
          <cell r="D45" t="str">
            <v>CharStory_Ayuko</v>
          </cell>
          <cell r="E45" t="str">
            <v>CharDesc_Ayuko</v>
          </cell>
          <cell r="F45" t="str">
            <v>CharUltimate_Ayuko</v>
          </cell>
          <cell r="G45" t="str">
            <v>아유코</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cell r="AA45">
            <v>1</v>
          </cell>
          <cell r="AB45" t="str">
            <v>Portrait_Ayuko</v>
          </cell>
          <cell r="AC45">
            <v>0.25</v>
          </cell>
          <cell r="AD45" t="b">
            <v>0</v>
          </cell>
          <cell r="AE45">
            <v>56</v>
          </cell>
          <cell r="AG45">
            <v>99999</v>
          </cell>
          <cell r="AJ45">
            <v>0</v>
          </cell>
          <cell r="AK45">
            <v>0</v>
          </cell>
          <cell r="AL45">
            <v>0</v>
          </cell>
          <cell r="AM45">
            <v>0</v>
          </cell>
          <cell r="AN45">
            <v>0.2</v>
          </cell>
          <cell r="AO45">
            <v>0.125</v>
          </cell>
          <cell r="AP45">
            <v>100</v>
          </cell>
          <cell r="AQ45">
            <v>200</v>
          </cell>
          <cell r="AR45">
            <v>66.666666666666671</v>
          </cell>
          <cell r="AS45">
            <v>22.222222222222221</v>
          </cell>
          <cell r="AT45">
            <v>999</v>
          </cell>
          <cell r="AU45">
            <v>999</v>
          </cell>
          <cell r="AV45">
            <v>9999</v>
          </cell>
          <cell r="AW45">
            <v>9999</v>
          </cell>
          <cell r="AY45">
            <v>85</v>
          </cell>
          <cell r="AZ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tabSelected="1" workbookViewId="0">
      <selection activeCell="A2" sqref="A2"/>
    </sheetView>
    <sheetView workbookViewId="1">
      <selection activeCell="A2" sqref="A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4" t="s">
        <v>33</v>
      </c>
      <c r="C1" s="5"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B2" s="1">
        <f t="shared" ref="B2:B10" si="0">D2*4+0.03</f>
        <v>3.9899999999999998</v>
      </c>
      <c r="C2" s="1">
        <v>5000</v>
      </c>
      <c r="D2" s="1">
        <v>0.99</v>
      </c>
      <c r="E2" s="1">
        <v>1200</v>
      </c>
      <c r="F2" t="s">
        <v>42</v>
      </c>
      <c r="G2" t="s">
        <v>241</v>
      </c>
      <c r="H2">
        <v>35</v>
      </c>
      <c r="I2">
        <v>15000</v>
      </c>
      <c r="M2">
        <v>4</v>
      </c>
      <c r="N2" t="s">
        <v>54</v>
      </c>
      <c r="O2" t="s">
        <v>50</v>
      </c>
    </row>
    <row r="3" spans="1:16">
      <c r="A3">
        <v>5</v>
      </c>
      <c r="B3" s="1">
        <f t="shared" si="0"/>
        <v>7.99</v>
      </c>
      <c r="C3" s="1">
        <f t="shared" ref="C3:C7" si="1">E3*4</f>
        <v>10000</v>
      </c>
      <c r="D3" s="1">
        <v>1.99</v>
      </c>
      <c r="E3" s="1">
        <v>2500</v>
      </c>
      <c r="F3" t="s">
        <v>35</v>
      </c>
      <c r="G3" t="s">
        <v>242</v>
      </c>
      <c r="H3">
        <v>50</v>
      </c>
      <c r="I3">
        <v>25000</v>
      </c>
      <c r="K3">
        <v>1</v>
      </c>
      <c r="M3">
        <v>4</v>
      </c>
      <c r="N3" t="s">
        <v>55</v>
      </c>
      <c r="O3" t="s">
        <v>50</v>
      </c>
      <c r="P3" t="s">
        <v>45</v>
      </c>
    </row>
    <row r="4" spans="1:16">
      <c r="A4">
        <v>15</v>
      </c>
      <c r="B4" s="1">
        <f t="shared" si="0"/>
        <v>11.99</v>
      </c>
      <c r="C4" s="1">
        <v>16000</v>
      </c>
      <c r="D4" s="1">
        <v>2.99</v>
      </c>
      <c r="E4" s="1">
        <v>3900</v>
      </c>
      <c r="F4" t="s">
        <v>36</v>
      </c>
      <c r="G4" t="s">
        <v>243</v>
      </c>
      <c r="H4">
        <v>65</v>
      </c>
      <c r="I4">
        <v>30000</v>
      </c>
      <c r="L4">
        <v>2</v>
      </c>
      <c r="M4">
        <v>4</v>
      </c>
      <c r="N4" t="s">
        <v>56</v>
      </c>
      <c r="O4" t="s">
        <v>50</v>
      </c>
      <c r="P4" t="s">
        <v>47</v>
      </c>
    </row>
    <row r="5" spans="1:16">
      <c r="A5">
        <v>25</v>
      </c>
      <c r="B5" s="1">
        <f t="shared" si="0"/>
        <v>15.99</v>
      </c>
      <c r="C5" s="1">
        <v>20000</v>
      </c>
      <c r="D5" s="1">
        <v>3.99</v>
      </c>
      <c r="E5" s="1">
        <v>4900</v>
      </c>
      <c r="F5" t="s">
        <v>37</v>
      </c>
      <c r="G5" t="s">
        <v>244</v>
      </c>
      <c r="H5">
        <v>80</v>
      </c>
      <c r="I5">
        <v>30000</v>
      </c>
      <c r="L5">
        <v>3</v>
      </c>
      <c r="M5">
        <v>4</v>
      </c>
      <c r="N5" t="s">
        <v>57</v>
      </c>
      <c r="O5" t="s">
        <v>50</v>
      </c>
      <c r="P5" t="s">
        <v>48</v>
      </c>
    </row>
    <row r="6" spans="1:16">
      <c r="A6">
        <v>35</v>
      </c>
      <c r="B6" s="1">
        <f t="shared" si="0"/>
        <v>19.990000000000002</v>
      </c>
      <c r="C6" s="1">
        <v>24000</v>
      </c>
      <c r="D6" s="1">
        <v>4.99</v>
      </c>
      <c r="E6" s="1">
        <v>5900</v>
      </c>
      <c r="F6" t="s">
        <v>38</v>
      </c>
      <c r="G6" t="s">
        <v>245</v>
      </c>
      <c r="H6">
        <v>100</v>
      </c>
      <c r="I6">
        <v>30000</v>
      </c>
      <c r="L6">
        <v>4</v>
      </c>
      <c r="M6">
        <v>4</v>
      </c>
      <c r="N6" t="s">
        <v>58</v>
      </c>
      <c r="O6" t="s">
        <v>50</v>
      </c>
      <c r="P6" t="s">
        <v>234</v>
      </c>
    </row>
    <row r="7" spans="1:16">
      <c r="A7">
        <v>45</v>
      </c>
      <c r="B7" s="1">
        <f t="shared" si="0"/>
        <v>23.990000000000002</v>
      </c>
      <c r="C7" s="1">
        <f t="shared" si="1"/>
        <v>30000</v>
      </c>
      <c r="D7" s="1">
        <v>5.99</v>
      </c>
      <c r="E7" s="1">
        <v>7500</v>
      </c>
      <c r="F7" t="s">
        <v>230</v>
      </c>
      <c r="G7" t="s">
        <v>246</v>
      </c>
      <c r="H7">
        <v>100</v>
      </c>
      <c r="I7">
        <v>35000</v>
      </c>
      <c r="L7">
        <v>5</v>
      </c>
      <c r="M7">
        <v>4</v>
      </c>
      <c r="N7" t="s">
        <v>237</v>
      </c>
      <c r="O7" t="s">
        <v>50</v>
      </c>
      <c r="P7" t="s">
        <v>235</v>
      </c>
    </row>
    <row r="8" spans="1:16">
      <c r="A8">
        <v>55</v>
      </c>
      <c r="B8" s="1">
        <f t="shared" si="0"/>
        <v>35.99</v>
      </c>
      <c r="C8" s="1">
        <v>40000</v>
      </c>
      <c r="D8" s="1">
        <v>8.99</v>
      </c>
      <c r="E8" s="1">
        <v>9900</v>
      </c>
      <c r="F8" t="s">
        <v>231</v>
      </c>
      <c r="G8" t="s">
        <v>247</v>
      </c>
      <c r="H8">
        <v>120</v>
      </c>
      <c r="I8">
        <v>35000</v>
      </c>
      <c r="L8">
        <v>6</v>
      </c>
      <c r="M8">
        <v>4</v>
      </c>
      <c r="N8" t="s">
        <v>238</v>
      </c>
      <c r="O8" t="s">
        <v>50</v>
      </c>
      <c r="P8" t="s">
        <v>236</v>
      </c>
    </row>
    <row r="9" spans="1:16">
      <c r="A9">
        <v>65</v>
      </c>
      <c r="B9" s="1">
        <f t="shared" si="0"/>
        <v>39.99</v>
      </c>
      <c r="C9" s="1">
        <v>45000</v>
      </c>
      <c r="D9" s="1">
        <v>9.99</v>
      </c>
      <c r="E9" s="1">
        <v>11000</v>
      </c>
      <c r="F9" t="s">
        <v>232</v>
      </c>
      <c r="G9" t="s">
        <v>248</v>
      </c>
      <c r="H9">
        <v>120</v>
      </c>
      <c r="I9">
        <v>40000</v>
      </c>
      <c r="L9">
        <v>7</v>
      </c>
      <c r="M9">
        <v>4</v>
      </c>
      <c r="N9" t="s">
        <v>239</v>
      </c>
      <c r="O9" t="s">
        <v>50</v>
      </c>
      <c r="P9" t="s">
        <v>49</v>
      </c>
    </row>
    <row r="10" spans="1:16">
      <c r="A10">
        <v>75</v>
      </c>
      <c r="B10" s="1">
        <f t="shared" si="0"/>
        <v>43.99</v>
      </c>
      <c r="C10" s="1">
        <v>50000</v>
      </c>
      <c r="D10" s="1">
        <v>10.99</v>
      </c>
      <c r="E10" s="1">
        <v>12000</v>
      </c>
      <c r="F10" t="s">
        <v>233</v>
      </c>
      <c r="G10" t="s">
        <v>249</v>
      </c>
      <c r="H10">
        <v>135</v>
      </c>
      <c r="I10">
        <v>45000</v>
      </c>
      <c r="L10">
        <v>7</v>
      </c>
      <c r="M10">
        <v>4</v>
      </c>
      <c r="N10" t="s">
        <v>240</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250</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G26" sqref="G26"/>
    </sheetView>
    <sheetView zoomScaleNormal="100" workbookViewId="1">
      <selection activeCell="I25" sqref="I25"/>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64</v>
      </c>
      <c r="B1" s="8" t="s">
        <v>119</v>
      </c>
      <c r="C1" s="6" t="s">
        <v>120</v>
      </c>
      <c r="D1" s="6" t="s">
        <v>121</v>
      </c>
      <c r="E1" s="6" t="s">
        <v>122</v>
      </c>
      <c r="F1" s="6" t="s">
        <v>150</v>
      </c>
      <c r="G1" s="6" t="s">
        <v>151</v>
      </c>
      <c r="H1" s="3" t="s">
        <v>65</v>
      </c>
      <c r="I1" s="3" t="s">
        <v>66</v>
      </c>
      <c r="J1" s="8" t="s">
        <v>108</v>
      </c>
      <c r="K1" s="8" t="s">
        <v>107</v>
      </c>
      <c r="M1" t="s">
        <v>140</v>
      </c>
      <c r="O1" t="s">
        <v>100</v>
      </c>
      <c r="P1" t="s">
        <v>136</v>
      </c>
      <c r="Q1" t="s">
        <v>101</v>
      </c>
      <c r="R1" t="s">
        <v>102</v>
      </c>
      <c r="S1" t="s">
        <v>123</v>
      </c>
      <c r="T1" t="s">
        <v>137</v>
      </c>
      <c r="U1" t="s">
        <v>138</v>
      </c>
      <c r="V1" t="s">
        <v>139</v>
      </c>
      <c r="X1" t="s">
        <v>124</v>
      </c>
      <c r="Y1" t="s">
        <v>129</v>
      </c>
      <c r="Z1" t="s">
        <v>125</v>
      </c>
      <c r="AA1" t="s">
        <v>126</v>
      </c>
      <c r="AB1" t="s">
        <v>127</v>
      </c>
      <c r="AC1" t="s">
        <v>128</v>
      </c>
    </row>
    <row r="2" spans="1:29">
      <c r="A2">
        <v>1</v>
      </c>
      <c r="B2">
        <f ca="1">RAND()</f>
        <v>0.75377517978113984</v>
      </c>
      <c r="C2">
        <f t="shared" ref="C2:C32" ca="1" si="0">RAND()</f>
        <v>0.75151658966557155</v>
      </c>
      <c r="D2" t="str">
        <f ca="1">VLOOKUP($B2
+IF(D1="DI",1,
IF(D1="EN",2,
IF(D1="GO",3,0))),$AB:$AC,MATCH($AC$1,$AB$1:$AC$1,0),1)</f>
        <v>EN</v>
      </c>
      <c r="E2">
        <f ca="1">ROUNDDOWN(VLOOKUP(D2,$O:$V,MATCH($T$1,$O$1:$V$1,0),0)+C2*(VLOOKUP(D2,$O:$V,MATCH($U$1,$O$1:$V$1,0),0)-VLOOKUP(D2,$O:$V,MATCH($T$1,$O$1:$V$1,0),0)+10^ABS(VLOOKUP(D2,$O:$V,MATCH($V$1,$O$1:$V$1,0),0))),VLOOKUP(D2,$O:$V,MATCH($V$1,$O$1:$V$1,0),0))</f>
        <v>9</v>
      </c>
      <c r="F2" t="s">
        <v>132</v>
      </c>
      <c r="G2">
        <v>7</v>
      </c>
      <c r="H2" t="s">
        <v>132</v>
      </c>
      <c r="I2">
        <v>8</v>
      </c>
      <c r="J2" t="str">
        <f>K2</f>
        <v>{"dy":1,"cd":"EN","cn":8}</v>
      </c>
      <c r="K2" t="str">
        <f>"{"""&amp;A$1&amp;""":"&amp;A2
&amp;","""&amp;H$1&amp;""":"""&amp;H2&amp;""""
&amp;","""&amp;I$1&amp;""":"&amp;I2&amp;"}"</f>
        <v>{"dy":1,"cd":"EN","cn":8}</v>
      </c>
      <c r="M2" t="str">
        <f ca="1">"["&amp;
IF(LEFT(OFFSET(J1,COUNTA(J:J)-1,0),1)=",",SUBSTITUTE(OFFSET(J1,COUNTA(J:J)-1,0),",","",1),OFFSET(J1,COUNTA(J:J)-1,0))
&amp;"]"</f>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O2" t="s">
        <v>98</v>
      </c>
      <c r="P2">
        <f ca="1">COUNTIF(D:D,O2)</f>
        <v>13</v>
      </c>
      <c r="Q2">
        <f>COUNTIF(H:H,O2)</f>
        <v>13</v>
      </c>
      <c r="R2">
        <f>SUMIF(H:H,O2,I:I)</f>
        <v>92</v>
      </c>
      <c r="S2">
        <f>R2/Q2</f>
        <v>7.0769230769230766</v>
      </c>
      <c r="T2">
        <v>6</v>
      </c>
      <c r="U2">
        <v>9</v>
      </c>
      <c r="V2">
        <v>0</v>
      </c>
      <c r="X2">
        <v>1</v>
      </c>
      <c r="Y2">
        <v>0</v>
      </c>
      <c r="Z2">
        <v>14</v>
      </c>
      <c r="AA2">
        <f>Z2/SUMIF(Y:Y,Y2,Z:Z)</f>
        <v>0.46666666666666667</v>
      </c>
      <c r="AB2">
        <v>0</v>
      </c>
      <c r="AC2" t="s">
        <v>131</v>
      </c>
    </row>
    <row r="3" spans="1:29">
      <c r="A3">
        <v>2</v>
      </c>
      <c r="B3">
        <f t="shared" ref="B3:B32" ca="1" si="1">RAND()</f>
        <v>0.86459918595967866</v>
      </c>
      <c r="C3">
        <f t="shared" ca="1" si="0"/>
        <v>0.47982158322403401</v>
      </c>
      <c r="D3" t="str">
        <f t="shared" ref="D3:D32" ca="1" si="2">VLOOKUP($B3
+IF(D2="DI",1,
IF(D2="EN",2,
IF(D2="GO",3,0))),$AB:$AC,MATCH($AC$1,$AB$1:$AC$1,0),1)</f>
        <v>GO</v>
      </c>
      <c r="E3">
        <f t="shared" ref="E3:E32" ca="1" si="3">ROUNDDOWN(VLOOKUP(D3,$O:$V,MATCH($T$1,$O$1:$V$1,0),0)+C3*(VLOOKUP(D3,$O:$V,MATCH($U$1,$O$1:$V$1,0),0)-VLOOKUP(D3,$O:$V,MATCH($T$1,$O$1:$V$1,0),0)+10^ABS(VLOOKUP(D3,$O:$V,MATCH($V$1,$O$1:$V$1,0),0))),VLOOKUP(D3,$O:$V,MATCH($V$1,$O$1:$V$1,0),0))</f>
        <v>1900</v>
      </c>
      <c r="F3" t="s">
        <v>130</v>
      </c>
      <c r="G3">
        <v>800</v>
      </c>
      <c r="H3" t="s">
        <v>130</v>
      </c>
      <c r="I3">
        <v>1200</v>
      </c>
      <c r="J3" t="str">
        <f>J2&amp;","&amp;K3</f>
        <v>{"dy":1,"cd":"EN","cn":8},{"dy":2,"cd":"GO","cn":1200}</v>
      </c>
      <c r="K3" t="str">
        <f t="shared" ref="K3:K32" si="4">"{"""&amp;A$1&amp;""":"&amp;A3
&amp;","""&amp;H$1&amp;""":"""&amp;H3&amp;""""
&amp;","""&amp;I$1&amp;""":"&amp;I3&amp;"}"</f>
        <v>{"dy":2,"cd":"GO","cn":1200}</v>
      </c>
      <c r="O3" t="s">
        <v>69</v>
      </c>
      <c r="P3">
        <f t="shared" ref="P3:P4" ca="1" si="5">COUNTIF(D:D,O3)</f>
        <v>14</v>
      </c>
      <c r="Q3">
        <f t="shared" ref="Q3:Q4" si="6">COUNTIF(H:H,O3)</f>
        <v>13</v>
      </c>
      <c r="R3">
        <f t="shared" ref="R3:R4" si="7">SUMIF(H:H,O3,I:I)</f>
        <v>25200</v>
      </c>
      <c r="S3">
        <f>R3/Q3</f>
        <v>1938.4615384615386</v>
      </c>
      <c r="T3">
        <v>500</v>
      </c>
      <c r="U3">
        <v>3500</v>
      </c>
      <c r="V3">
        <v>-2</v>
      </c>
      <c r="X3">
        <v>2</v>
      </c>
      <c r="Y3">
        <v>0</v>
      </c>
      <c r="Z3">
        <v>14</v>
      </c>
      <c r="AA3">
        <f t="shared" ref="AA3:AA10" si="8">Z3/SUMIF(Y:Y,Y3,Z:Z)</f>
        <v>0.46666666666666667</v>
      </c>
      <c r="AB3">
        <f>AB2+AA2</f>
        <v>0.46666666666666667</v>
      </c>
      <c r="AC3" t="s">
        <v>133</v>
      </c>
    </row>
    <row r="4" spans="1:29">
      <c r="A4">
        <v>3</v>
      </c>
      <c r="B4">
        <f t="shared" ca="1" si="1"/>
        <v>0.91488743110505544</v>
      </c>
      <c r="C4">
        <f t="shared" ca="1" si="0"/>
        <v>0.17850778338995654</v>
      </c>
      <c r="D4" t="str">
        <f t="shared" ca="1" si="2"/>
        <v>DI</v>
      </c>
      <c r="E4">
        <f t="shared" ca="1" si="3"/>
        <v>3</v>
      </c>
      <c r="F4" t="s">
        <v>132</v>
      </c>
      <c r="G4">
        <v>12</v>
      </c>
      <c r="H4" t="s">
        <v>132</v>
      </c>
      <c r="I4">
        <v>7</v>
      </c>
      <c r="J4" t="str">
        <f t="shared" ref="J4:J32" si="9">J3&amp;","&amp;K4</f>
        <v>{"dy":1,"cd":"EN","cn":8},{"dy":2,"cd":"GO","cn":1200},{"dy":3,"cd":"EN","cn":7}</v>
      </c>
      <c r="K4" t="str">
        <f t="shared" si="4"/>
        <v>{"dy":3,"cd":"EN","cn":7}</v>
      </c>
      <c r="O4" t="s">
        <v>99</v>
      </c>
      <c r="P4">
        <f t="shared" ca="1" si="5"/>
        <v>4</v>
      </c>
      <c r="Q4">
        <f t="shared" si="6"/>
        <v>5</v>
      </c>
      <c r="R4">
        <f t="shared" si="7"/>
        <v>22</v>
      </c>
      <c r="S4">
        <f>R4/Q4</f>
        <v>4.4000000000000004</v>
      </c>
      <c r="T4">
        <v>3</v>
      </c>
      <c r="U4">
        <v>6</v>
      </c>
      <c r="V4">
        <v>0</v>
      </c>
      <c r="X4">
        <v>3</v>
      </c>
      <c r="Y4">
        <v>0</v>
      </c>
      <c r="Z4">
        <v>2</v>
      </c>
      <c r="AA4">
        <f t="shared" si="8"/>
        <v>6.6666666666666666E-2</v>
      </c>
      <c r="AB4">
        <f>AB3+AA3</f>
        <v>0.93333333333333335</v>
      </c>
      <c r="AC4" t="s">
        <v>135</v>
      </c>
    </row>
    <row r="5" spans="1:29">
      <c r="A5">
        <v>4</v>
      </c>
      <c r="B5">
        <f t="shared" ca="1" si="1"/>
        <v>0.17099913485962315</v>
      </c>
      <c r="C5">
        <f t="shared" ca="1" si="0"/>
        <v>0.88431476543324927</v>
      </c>
      <c r="D5" t="str">
        <f t="shared" ca="1" si="2"/>
        <v>GO</v>
      </c>
      <c r="E5">
        <f t="shared" ca="1" si="3"/>
        <v>3200</v>
      </c>
      <c r="F5" t="s">
        <v>130</v>
      </c>
      <c r="G5">
        <v>1000</v>
      </c>
      <c r="H5" t="s">
        <v>130</v>
      </c>
      <c r="I5">
        <v>2600</v>
      </c>
      <c r="J5" t="str">
        <f t="shared" si="9"/>
        <v>{"dy":1,"cd":"EN","cn":8},{"dy":2,"cd":"GO","cn":1200},{"dy":3,"cd":"EN","cn":7},{"dy":4,"cd":"GO","cn":2600}</v>
      </c>
      <c r="K5" t="str">
        <f t="shared" si="4"/>
        <v>{"dy":4,"cd":"GO","cn":2600}</v>
      </c>
      <c r="X5">
        <v>1</v>
      </c>
      <c r="Y5">
        <v>1</v>
      </c>
      <c r="Z5">
        <f>VLOOKUP($X5,$X:$AC,MATCH(Z$1,$X$1:$AC$1,0),0)</f>
        <v>14</v>
      </c>
      <c r="AA5">
        <f t="shared" si="8"/>
        <v>0.5</v>
      </c>
      <c r="AB5">
        <f>AB4+AA4</f>
        <v>1</v>
      </c>
      <c r="AC5" t="str">
        <f>VLOOKUP($X5,$X:$AC,MATCH(AC$1,$X$1:$AC$1,0),0)</f>
        <v>GO</v>
      </c>
    </row>
    <row r="6" spans="1:29">
      <c r="A6">
        <v>5</v>
      </c>
      <c r="B6">
        <f t="shared" ca="1" si="1"/>
        <v>0.20587316206830797</v>
      </c>
      <c r="C6">
        <f t="shared" ca="1" si="0"/>
        <v>0.834315002037049</v>
      </c>
      <c r="D6" t="str">
        <f t="shared" ca="1" si="2"/>
        <v>EN</v>
      </c>
      <c r="E6">
        <f t="shared" ca="1" si="3"/>
        <v>9</v>
      </c>
      <c r="F6" t="s">
        <v>132</v>
      </c>
      <c r="G6">
        <v>5</v>
      </c>
      <c r="H6" t="s">
        <v>132</v>
      </c>
      <c r="I6">
        <v>6</v>
      </c>
      <c r="J6" t="str">
        <f t="shared" si="9"/>
        <v>{"dy":1,"cd":"EN","cn":8},{"dy":2,"cd":"GO","cn":1200},{"dy":3,"cd":"EN","cn":7},{"dy":4,"cd":"GO","cn":2600},{"dy":5,"cd":"EN","cn":6}</v>
      </c>
      <c r="K6" t="str">
        <f t="shared" si="4"/>
        <v>{"dy":5,"cd":"EN","cn":6}</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0.10286783764644658</v>
      </c>
      <c r="C7">
        <f t="shared" ca="1" si="0"/>
        <v>0.93483771716306707</v>
      </c>
      <c r="D7" t="str">
        <f t="shared" ca="1" si="2"/>
        <v>GO</v>
      </c>
      <c r="E7">
        <f t="shared" ca="1" si="3"/>
        <v>3300</v>
      </c>
      <c r="F7" t="s">
        <v>130</v>
      </c>
      <c r="G7">
        <v>900</v>
      </c>
      <c r="H7" t="s">
        <v>130</v>
      </c>
      <c r="I7">
        <v>1500</v>
      </c>
      <c r="J7" t="str">
        <f t="shared" si="9"/>
        <v>{"dy":1,"cd":"EN","cn":8},{"dy":2,"cd":"GO","cn":1200},{"dy":3,"cd":"EN","cn":7},{"dy":4,"cd":"GO","cn":2600},{"dy":5,"cd":"EN","cn":6},{"dy":6,"cd":"GO","cn":1500}</v>
      </c>
      <c r="K7" t="str">
        <f t="shared" si="4"/>
        <v>{"dy":6,"cd":"GO","cn":1500}</v>
      </c>
      <c r="X7">
        <v>1</v>
      </c>
      <c r="Y7">
        <v>2</v>
      </c>
      <c r="Z7">
        <f t="shared" si="10"/>
        <v>14</v>
      </c>
      <c r="AA7">
        <f t="shared" si="8"/>
        <v>0.875</v>
      </c>
      <c r="AB7">
        <f t="shared" si="11"/>
        <v>2</v>
      </c>
      <c r="AC7" t="str">
        <f t="shared" si="12"/>
        <v>GO</v>
      </c>
    </row>
    <row r="8" spans="1:29">
      <c r="A8">
        <v>7</v>
      </c>
      <c r="B8">
        <f t="shared" ca="1" si="1"/>
        <v>0.10395679610547992</v>
      </c>
      <c r="C8">
        <f t="shared" ca="1" si="0"/>
        <v>0.14936791160219343</v>
      </c>
      <c r="D8" t="str">
        <f t="shared" ca="1" si="2"/>
        <v>EN</v>
      </c>
      <c r="E8">
        <f t="shared" ca="1" si="3"/>
        <v>6</v>
      </c>
      <c r="F8" t="s">
        <v>132</v>
      </c>
      <c r="G8">
        <v>6</v>
      </c>
      <c r="H8" t="s">
        <v>132</v>
      </c>
      <c r="I8">
        <v>6</v>
      </c>
      <c r="J8" t="str">
        <f t="shared" si="9"/>
        <v>{"dy":1,"cd":"EN","cn":8},{"dy":2,"cd":"GO","cn":1200},{"dy":3,"cd":"EN","cn":7},{"dy":4,"cd":"GO","cn":2600},{"dy":5,"cd":"EN","cn":6},{"dy":6,"cd":"GO","cn":1500},{"dy":7,"cd":"EN","cn":6}</v>
      </c>
      <c r="K8" t="str">
        <f t="shared" si="4"/>
        <v>{"dy":7,"cd":"EN","cn":6}</v>
      </c>
      <c r="X8">
        <v>3</v>
      </c>
      <c r="Y8">
        <v>2</v>
      </c>
      <c r="Z8">
        <f t="shared" si="10"/>
        <v>2</v>
      </c>
      <c r="AA8">
        <f t="shared" si="8"/>
        <v>0.125</v>
      </c>
      <c r="AB8">
        <f t="shared" si="11"/>
        <v>2.875</v>
      </c>
      <c r="AC8" t="str">
        <f t="shared" si="12"/>
        <v>DI</v>
      </c>
    </row>
    <row r="9" spans="1:29">
      <c r="A9">
        <v>8</v>
      </c>
      <c r="B9">
        <f t="shared" ca="1" si="1"/>
        <v>9.3685281714606217E-2</v>
      </c>
      <c r="C9">
        <f t="shared" ca="1" si="0"/>
        <v>0.55476218085940243</v>
      </c>
      <c r="D9" t="str">
        <f t="shared" ca="1" si="2"/>
        <v>GO</v>
      </c>
      <c r="E9">
        <f t="shared" ca="1" si="3"/>
        <v>2200</v>
      </c>
      <c r="F9" t="s">
        <v>134</v>
      </c>
      <c r="G9">
        <v>3</v>
      </c>
      <c r="H9" t="s">
        <v>130</v>
      </c>
      <c r="I9">
        <v>2300</v>
      </c>
      <c r="J9" t="str">
        <f t="shared" si="9"/>
        <v>{"dy":1,"cd":"EN","cn":8},{"dy":2,"cd":"GO","cn":1200},{"dy":3,"cd":"EN","cn":7},{"dy":4,"cd":"GO","cn":2600},{"dy":5,"cd":"EN","cn":6},{"dy":6,"cd":"GO","cn":1500},{"dy":7,"cd":"EN","cn":6},{"dy":8,"cd":"GO","cn":2300}</v>
      </c>
      <c r="K9" t="str">
        <f t="shared" si="4"/>
        <v>{"dy":8,"cd":"GO","cn":2300}</v>
      </c>
      <c r="X9">
        <v>2</v>
      </c>
      <c r="Y9">
        <v>3</v>
      </c>
      <c r="Z9">
        <f t="shared" si="10"/>
        <v>14</v>
      </c>
      <c r="AA9">
        <f t="shared" si="8"/>
        <v>0.875</v>
      </c>
      <c r="AB9">
        <f t="shared" si="11"/>
        <v>3</v>
      </c>
      <c r="AC9" t="str">
        <f t="shared" si="12"/>
        <v>EN</v>
      </c>
    </row>
    <row r="10" spans="1:29">
      <c r="A10">
        <v>9</v>
      </c>
      <c r="B10">
        <f t="shared" ca="1" si="1"/>
        <v>0.40401986502087983</v>
      </c>
      <c r="C10">
        <f t="shared" ca="1" si="0"/>
        <v>0.56866561903204338</v>
      </c>
      <c r="D10" t="str">
        <f t="shared" ca="1" si="2"/>
        <v>EN</v>
      </c>
      <c r="E10">
        <f t="shared" ca="1" si="3"/>
        <v>8</v>
      </c>
      <c r="F10" t="s">
        <v>130</v>
      </c>
      <c r="G10">
        <v>700</v>
      </c>
      <c r="H10" t="s">
        <v>134</v>
      </c>
      <c r="I10">
        <v>4</v>
      </c>
      <c r="J10" t="str">
        <f t="shared" si="9"/>
        <v>{"dy":1,"cd":"EN","cn":8},{"dy":2,"cd":"GO","cn":1200},{"dy":3,"cd":"EN","cn":7},{"dy":4,"cd":"GO","cn":2600},{"dy":5,"cd":"EN","cn":6},{"dy":6,"cd":"GO","cn":1500},{"dy":7,"cd":"EN","cn":6},{"dy":8,"cd":"GO","cn":2300},{"dy":9,"cd":"DI","cn":4}</v>
      </c>
      <c r="K10" t="str">
        <f t="shared" si="4"/>
        <v>{"dy":9,"cd":"DI","cn":4}</v>
      </c>
      <c r="X10">
        <v>3</v>
      </c>
      <c r="Y10">
        <v>3</v>
      </c>
      <c r="Z10">
        <f t="shared" si="10"/>
        <v>2</v>
      </c>
      <c r="AA10">
        <f t="shared" si="8"/>
        <v>0.125</v>
      </c>
      <c r="AB10">
        <f t="shared" si="11"/>
        <v>3.875</v>
      </c>
      <c r="AC10" t="str">
        <f t="shared" si="12"/>
        <v>DI</v>
      </c>
    </row>
    <row r="11" spans="1:29">
      <c r="A11">
        <v>10</v>
      </c>
      <c r="B11">
        <f t="shared" ca="1" si="1"/>
        <v>0.45077508338593686</v>
      </c>
      <c r="C11">
        <f t="shared" ca="1" si="0"/>
        <v>0.82784704492128025</v>
      </c>
      <c r="D11" t="str">
        <f t="shared" ca="1" si="2"/>
        <v>GO</v>
      </c>
      <c r="E11">
        <f t="shared" ca="1" si="3"/>
        <v>3000</v>
      </c>
      <c r="F11" t="s">
        <v>132</v>
      </c>
      <c r="G11">
        <v>10</v>
      </c>
      <c r="H11" t="s">
        <v>132</v>
      </c>
      <c r="I11">
        <v>6</v>
      </c>
      <c r="J11" t="str">
        <f t="shared" si="9"/>
        <v>{"dy":1,"cd":"EN","cn":8},{"dy":2,"cd":"GO","cn":1200},{"dy":3,"cd":"EN","cn":7},{"dy":4,"cd":"GO","cn":2600},{"dy":5,"cd":"EN","cn":6},{"dy":6,"cd":"GO","cn":1500},{"dy":7,"cd":"EN","cn":6},{"dy":8,"cd":"GO","cn":2300},{"dy":9,"cd":"DI","cn":4},{"dy":10,"cd":"EN","cn":6}</v>
      </c>
      <c r="K11" t="str">
        <f t="shared" si="4"/>
        <v>{"dy":10,"cd":"EN","cn":6}</v>
      </c>
    </row>
    <row r="12" spans="1:29">
      <c r="A12">
        <v>11</v>
      </c>
      <c r="B12">
        <f t="shared" ca="1" si="1"/>
        <v>0.48259098906666154</v>
      </c>
      <c r="C12">
        <f t="shared" ca="1" si="0"/>
        <v>0.26681815721271263</v>
      </c>
      <c r="D12" t="str">
        <f t="shared" ca="1" si="2"/>
        <v>EN</v>
      </c>
      <c r="E12">
        <f t="shared" ca="1" si="3"/>
        <v>7</v>
      </c>
      <c r="F12" t="s">
        <v>130</v>
      </c>
      <c r="G12">
        <v>1300</v>
      </c>
      <c r="H12" t="s">
        <v>130</v>
      </c>
      <c r="I12">
        <v>1600</v>
      </c>
      <c r="J12" t="str">
        <f t="shared" si="9"/>
        <v>{"dy":1,"cd":"EN","cn":8},{"dy":2,"cd":"GO","cn":1200},{"dy":3,"cd":"EN","cn":7},{"dy":4,"cd":"GO","cn":2600},{"dy":5,"cd":"EN","cn":6},{"dy":6,"cd":"GO","cn":1500},{"dy":7,"cd":"EN","cn":6},{"dy":8,"cd":"GO","cn":2300},{"dy":9,"cd":"DI","cn":4},{"dy":10,"cd":"EN","cn":6},{"dy":11,"cd":"GO","cn":1600}</v>
      </c>
      <c r="K12" t="str">
        <f t="shared" si="4"/>
        <v>{"dy":11,"cd":"GO","cn":1600}</v>
      </c>
    </row>
    <row r="13" spans="1:29">
      <c r="A13">
        <v>12</v>
      </c>
      <c r="B13">
        <f t="shared" ca="1" si="1"/>
        <v>0.35630482604481695</v>
      </c>
      <c r="C13">
        <f t="shared" ca="1" si="0"/>
        <v>0.97901449804242002</v>
      </c>
      <c r="D13" t="str">
        <f t="shared" ca="1" si="2"/>
        <v>GO</v>
      </c>
      <c r="E13">
        <f t="shared" ca="1" si="3"/>
        <v>3500</v>
      </c>
      <c r="F13" t="s">
        <v>132</v>
      </c>
      <c r="G13">
        <v>6</v>
      </c>
      <c r="H13" t="s">
        <v>132</v>
      </c>
      <c r="I13">
        <v>9</v>
      </c>
      <c r="J13" t="str">
        <f t="shared" si="9"/>
        <v>{"dy":1,"cd":"EN","cn":8},{"dy":2,"cd":"GO","cn":1200},{"dy":3,"cd":"EN","cn":7},{"dy":4,"cd":"GO","cn":2600},{"dy":5,"cd":"EN","cn":6},{"dy":6,"cd":"GO","cn":1500},{"dy":7,"cd":"EN","cn":6},{"dy":8,"cd":"GO","cn":2300},{"dy":9,"cd":"DI","cn":4},{"dy":10,"cd":"EN","cn":6},{"dy":11,"cd":"GO","cn":1600},{"dy":12,"cd":"EN","cn":9}</v>
      </c>
      <c r="K13" t="str">
        <f t="shared" si="4"/>
        <v>{"dy":12,"cd":"EN","cn":9}</v>
      </c>
    </row>
    <row r="14" spans="1:29">
      <c r="A14">
        <v>13</v>
      </c>
      <c r="B14">
        <f t="shared" ca="1" si="1"/>
        <v>0.33396570037743689</v>
      </c>
      <c r="C14">
        <f t="shared" ca="1" si="0"/>
        <v>0.16747730095270696</v>
      </c>
      <c r="D14" t="str">
        <f t="shared" ca="1" si="2"/>
        <v>EN</v>
      </c>
      <c r="E14">
        <f t="shared" ca="1" si="3"/>
        <v>6</v>
      </c>
      <c r="F14" t="s">
        <v>130</v>
      </c>
      <c r="G14">
        <v>1200</v>
      </c>
      <c r="H14" t="s">
        <v>130</v>
      </c>
      <c r="I14">
        <v>1800</v>
      </c>
      <c r="J14" t="str">
        <f t="shared" si="9"/>
        <v>{"dy":1,"cd":"EN","cn":8},{"dy":2,"cd":"GO","cn":1200},{"dy":3,"cd":"EN","cn":7},{"dy":4,"cd":"GO","cn":2600},{"dy":5,"cd":"EN","cn":6},{"dy":6,"cd":"GO","cn":1500},{"dy":7,"cd":"EN","cn":6},{"dy":8,"cd":"GO","cn":2300},{"dy":9,"cd":"DI","cn":4},{"dy":10,"cd":"EN","cn":6},{"dy":11,"cd":"GO","cn":1600},{"dy":12,"cd":"EN","cn":9},{"dy":13,"cd":"GO","cn":1800}</v>
      </c>
      <c r="K14" t="str">
        <f t="shared" si="4"/>
        <v>{"dy":13,"cd":"GO","cn":1800}</v>
      </c>
    </row>
    <row r="15" spans="1:29">
      <c r="A15">
        <v>14</v>
      </c>
      <c r="B15">
        <f t="shared" ca="1" si="1"/>
        <v>0.62529886412092606</v>
      </c>
      <c r="C15">
        <f t="shared" ca="1" si="0"/>
        <v>0.65811335472821897</v>
      </c>
      <c r="D15" t="str">
        <f t="shared" ca="1" si="2"/>
        <v>GO</v>
      </c>
      <c r="E15">
        <f t="shared" ca="1" si="3"/>
        <v>2500</v>
      </c>
      <c r="F15" t="s">
        <v>132</v>
      </c>
      <c r="G15">
        <v>10</v>
      </c>
      <c r="H15" t="s">
        <v>134</v>
      </c>
      <c r="I15">
        <v>6</v>
      </c>
      <c r="J15" t="str">
        <f t="shared" si="9"/>
        <v>{"dy":1,"cd":"EN","cn":8},{"dy":2,"cd":"GO","cn":1200},{"dy":3,"cd":"EN","cn":7},{"dy":4,"cd":"GO","cn":2600},{"dy":5,"cd":"EN","cn":6},{"dy":6,"cd":"GO","cn":1500},{"dy":7,"cd":"EN","cn":6},{"dy":8,"cd":"GO","cn":2300},{"dy":9,"cd":"DI","cn":4},{"dy":10,"cd":"EN","cn":6},{"dy":11,"cd":"GO","cn":1600},{"dy":12,"cd":"EN","cn":9},{"dy":13,"cd":"GO","cn":1800},{"dy":14,"cd":"DI","cn":6}</v>
      </c>
      <c r="K15" t="str">
        <f t="shared" si="4"/>
        <v>{"dy":14,"cd":"DI","cn":6}</v>
      </c>
    </row>
    <row r="16" spans="1:29">
      <c r="A16">
        <v>15</v>
      </c>
      <c r="B16">
        <f t="shared" ca="1" si="1"/>
        <v>0.88676716162658176</v>
      </c>
      <c r="C16">
        <f t="shared" ca="1" si="0"/>
        <v>0.51759862351126806</v>
      </c>
      <c r="D16" t="str">
        <f t="shared" ca="1" si="2"/>
        <v>DI</v>
      </c>
      <c r="E16">
        <f t="shared" ca="1" si="3"/>
        <v>5</v>
      </c>
      <c r="F16" t="s">
        <v>130</v>
      </c>
      <c r="G16">
        <v>1000</v>
      </c>
      <c r="H16" t="s">
        <v>130</v>
      </c>
      <c r="I16">
        <v>3100</v>
      </c>
      <c r="J16" t="str">
        <f t="shared" si="9"/>
        <v>{"dy":1,"cd":"EN","cn":8},{"dy":2,"cd":"GO","cn":1200},{"dy":3,"cd":"EN","cn":7},{"dy":4,"cd":"GO","cn":2600},{"dy":5,"cd":"EN","cn":6},{"dy":6,"cd":"GO","cn":1500},{"dy":7,"cd":"EN","cn":6},{"dy":8,"cd":"GO","cn":2300},{"dy":9,"cd":"DI","cn":4},{"dy":10,"cd":"EN","cn":6},{"dy":11,"cd":"GO","cn":1600},{"dy":12,"cd":"EN","cn":9},{"dy":13,"cd":"GO","cn":1800},{"dy":14,"cd":"DI","cn":6},{"dy":15,"cd":"GO","cn":3100}</v>
      </c>
      <c r="K16" t="str">
        <f t="shared" si="4"/>
        <v>{"dy":15,"cd":"GO","cn":3100}</v>
      </c>
    </row>
    <row r="17" spans="1:11">
      <c r="A17">
        <v>16</v>
      </c>
      <c r="B17">
        <f t="shared" ca="1" si="1"/>
        <v>0.75325142571611026</v>
      </c>
      <c r="C17">
        <f t="shared" ca="1" si="0"/>
        <v>0.68223777363377658</v>
      </c>
      <c r="D17" t="str">
        <f t="shared" ca="1" si="2"/>
        <v>EN</v>
      </c>
      <c r="E17">
        <f t="shared" ca="1" si="3"/>
        <v>8</v>
      </c>
      <c r="F17" t="s">
        <v>132</v>
      </c>
      <c r="G17">
        <v>8</v>
      </c>
      <c r="H17" t="s">
        <v>132</v>
      </c>
      <c r="I17">
        <v>8</v>
      </c>
      <c r="J17" t="str">
        <f t="shared" si="9"/>
        <v>{"dy":1,"cd":"EN","cn":8},{"dy":2,"cd":"GO","cn":1200},{"dy":3,"cd":"EN","cn":7},{"dy":4,"cd":"GO","cn":2600},{"dy":5,"cd":"EN","cn":6},{"dy":6,"cd":"GO","cn":1500},{"dy":7,"cd":"EN","cn":6},{"dy":8,"cd":"GO","cn":2300},{"dy":9,"cd":"DI","cn":4},{"dy":10,"cd":"EN","cn":6},{"dy":11,"cd":"GO","cn":1600},{"dy":12,"cd":"EN","cn":9},{"dy":13,"cd":"GO","cn":1800},{"dy":14,"cd":"DI","cn":6},{"dy":15,"cd":"GO","cn":3100},{"dy":16,"cd":"EN","cn":8}</v>
      </c>
      <c r="K17" t="str">
        <f t="shared" si="4"/>
        <v>{"dy":16,"cd":"EN","cn":8}</v>
      </c>
    </row>
    <row r="18" spans="1:11">
      <c r="A18">
        <v>17</v>
      </c>
      <c r="B18">
        <f t="shared" ca="1" si="1"/>
        <v>0.53671408082035321</v>
      </c>
      <c r="C18">
        <f t="shared" ca="1" si="0"/>
        <v>0.47380880965354211</v>
      </c>
      <c r="D18" t="str">
        <f t="shared" ca="1" si="2"/>
        <v>GO</v>
      </c>
      <c r="E18">
        <f t="shared" ca="1" si="3"/>
        <v>1900</v>
      </c>
      <c r="F18" t="s">
        <v>130</v>
      </c>
      <c r="G18">
        <v>800</v>
      </c>
      <c r="H18" t="s">
        <v>134</v>
      </c>
      <c r="I18">
        <v>3</v>
      </c>
      <c r="J18" t="str">
        <f t="shared" si="9"/>
        <v>{"dy":1,"cd":"EN","cn":8},{"dy":2,"cd":"GO","cn":1200},{"dy":3,"cd":"EN","cn":7},{"dy":4,"cd":"GO","cn":2600},{"dy":5,"cd":"EN","cn":6},{"dy":6,"cd":"GO","cn":1500},{"dy":7,"cd":"EN","cn":6},{"dy":8,"cd":"GO","cn":2300},{"dy":9,"cd":"DI","cn":4},{"dy":10,"cd":"EN","cn":6},{"dy":11,"cd":"GO","cn":1600},{"dy":12,"cd":"EN","cn":9},{"dy":13,"cd":"GO","cn":1800},{"dy":14,"cd":"DI","cn":6},{"dy":15,"cd":"GO","cn":3100},{"dy":16,"cd":"EN","cn":8},{"dy":17,"cd":"DI","cn":3}</v>
      </c>
      <c r="K18" t="str">
        <f t="shared" si="4"/>
        <v>{"dy":17,"cd":"DI","cn":3}</v>
      </c>
    </row>
    <row r="19" spans="1:11">
      <c r="A19">
        <v>18</v>
      </c>
      <c r="B19">
        <f t="shared" ca="1" si="1"/>
        <v>0.12272645196328102</v>
      </c>
      <c r="C19">
        <f t="shared" ca="1" si="0"/>
        <v>0.71976566694663935</v>
      </c>
      <c r="D19" t="str">
        <f t="shared" ca="1" si="2"/>
        <v>EN</v>
      </c>
      <c r="E19">
        <f t="shared" ca="1" si="3"/>
        <v>8</v>
      </c>
      <c r="F19" t="s">
        <v>132</v>
      </c>
      <c r="G19">
        <v>6</v>
      </c>
      <c r="H19" t="s">
        <v>130</v>
      </c>
      <c r="I19">
        <v>1500</v>
      </c>
      <c r="J19" t="str">
        <f t="shared" si="9"/>
        <v>{"dy":1,"cd":"EN","cn":8},{"dy":2,"cd":"GO","cn":1200},{"dy":3,"cd":"EN","cn":7},{"dy":4,"cd":"GO","cn":2600},{"dy":5,"cd":"EN","cn":6},{"dy":6,"cd":"GO","cn":1500},{"dy":7,"cd":"EN","cn":6},{"dy":8,"cd":"GO","cn":2300},{"dy":9,"cd":"DI","cn":4},{"dy":10,"cd":"EN","cn":6},{"dy":11,"cd":"GO","cn":1600},{"dy":12,"cd":"EN","cn":9},{"dy":13,"cd":"GO","cn":1800},{"dy":14,"cd":"DI","cn":6},{"dy":15,"cd":"GO","cn":3100},{"dy":16,"cd":"EN","cn":8},{"dy":17,"cd":"DI","cn":3},{"dy":18,"cd":"GO","cn":1500}</v>
      </c>
      <c r="K19" t="str">
        <f t="shared" si="4"/>
        <v>{"dy":18,"cd":"GO","cn":1500}</v>
      </c>
    </row>
    <row r="20" spans="1:11">
      <c r="A20">
        <v>19</v>
      </c>
      <c r="B20">
        <f t="shared" ca="1" si="1"/>
        <v>0.74487974010224878</v>
      </c>
      <c r="C20">
        <f t="shared" ca="1" si="0"/>
        <v>0.79036026320375419</v>
      </c>
      <c r="D20" t="str">
        <f t="shared" ca="1" si="2"/>
        <v>GO</v>
      </c>
      <c r="E20">
        <f t="shared" ca="1" si="3"/>
        <v>2900</v>
      </c>
      <c r="F20" t="s">
        <v>130</v>
      </c>
      <c r="G20">
        <v>900</v>
      </c>
      <c r="H20" t="s">
        <v>132</v>
      </c>
      <c r="I20">
        <v>7</v>
      </c>
      <c r="J20" t="str">
        <f t="shared" si="9"/>
        <v>{"dy":1,"cd":"EN","cn":8},{"dy":2,"cd":"GO","cn":1200},{"dy":3,"cd":"EN","cn":7},{"dy":4,"cd":"GO","cn":2600},{"dy":5,"cd":"EN","cn":6},{"dy":6,"cd":"GO","cn":1500},{"dy":7,"cd":"EN","cn":6},{"dy":8,"cd":"GO","cn":2300},{"dy":9,"cd":"DI","cn":4},{"dy":10,"cd":"EN","cn":6},{"dy":11,"cd":"GO","cn":1600},{"dy":12,"cd":"EN","cn":9},{"dy":13,"cd":"GO","cn":1800},{"dy":14,"cd":"DI","cn":6},{"dy":15,"cd":"GO","cn":3100},{"dy":16,"cd":"EN","cn":8},{"dy":17,"cd":"DI","cn":3},{"dy":18,"cd":"GO","cn":1500},{"dy":19,"cd":"EN","cn":7}</v>
      </c>
      <c r="K20" t="str">
        <f t="shared" si="4"/>
        <v>{"dy":19,"cd":"EN","cn":7}</v>
      </c>
    </row>
    <row r="21" spans="1:11">
      <c r="A21">
        <v>20</v>
      </c>
      <c r="B21">
        <f t="shared" ca="1" si="1"/>
        <v>0.93957319341130607</v>
      </c>
      <c r="C21">
        <f t="shared" ca="1" si="0"/>
        <v>0.1335813544015535</v>
      </c>
      <c r="D21" t="str">
        <f t="shared" ca="1" si="2"/>
        <v>DI</v>
      </c>
      <c r="E21">
        <f t="shared" ca="1" si="3"/>
        <v>3</v>
      </c>
      <c r="F21" t="s">
        <v>132</v>
      </c>
      <c r="G21">
        <v>7</v>
      </c>
      <c r="H21" t="s">
        <v>130</v>
      </c>
      <c r="I21">
        <v>2800</v>
      </c>
      <c r="J21" t="str">
        <f t="shared" si="9"/>
        <v>{"dy":1,"cd":"EN","cn":8},{"dy":2,"cd":"GO","cn":1200},{"dy":3,"cd":"EN","cn":7},{"dy":4,"cd":"GO","cn":2600},{"dy":5,"cd":"EN","cn":6},{"dy":6,"cd":"GO","cn":1500},{"dy":7,"cd":"EN","cn":6},{"dy":8,"cd":"GO","cn":2300},{"dy":9,"cd":"DI","cn":4},{"dy":10,"cd":"EN","cn":6},{"dy":11,"cd":"GO","cn":1600},{"dy":12,"cd":"EN","cn":9},{"dy":13,"cd":"GO","cn":1800},{"dy":14,"cd":"DI","cn":6},{"dy":15,"cd":"GO","cn":3100},{"dy":16,"cd":"EN","cn":8},{"dy":17,"cd":"DI","cn":3},{"dy":18,"cd":"GO","cn":1500},{"dy":19,"cd":"EN","cn":7},{"dy":20,"cd":"GO","cn":2800}</v>
      </c>
      <c r="K21" t="str">
        <f t="shared" si="4"/>
        <v>{"dy":20,"cd":"GO","cn":2800}</v>
      </c>
    </row>
    <row r="22" spans="1:11">
      <c r="A22">
        <v>21</v>
      </c>
      <c r="B22">
        <f t="shared" ca="1" si="1"/>
        <v>0.94997007510136711</v>
      </c>
      <c r="C22">
        <f t="shared" ca="1" si="0"/>
        <v>0.64152891231622455</v>
      </c>
      <c r="D22" t="str">
        <f t="shared" ca="1" si="2"/>
        <v>EN</v>
      </c>
      <c r="E22">
        <f t="shared" ca="1" si="3"/>
        <v>8</v>
      </c>
      <c r="F22" t="s">
        <v>134</v>
      </c>
      <c r="G22">
        <v>4</v>
      </c>
      <c r="H22" t="s">
        <v>132</v>
      </c>
      <c r="I22">
        <v>9</v>
      </c>
      <c r="J22" t="str">
        <f t="shared" si="9"/>
        <v>{"dy":1,"cd":"EN","cn":8},{"dy":2,"cd":"GO","cn":1200},{"dy":3,"cd":"EN","cn":7},{"dy":4,"cd":"GO","cn":2600},{"dy":5,"cd":"EN","cn":6},{"dy":6,"cd":"GO","cn":1500},{"dy":7,"cd":"EN","cn":6},{"dy":8,"cd":"GO","cn":2300},{"dy":9,"cd":"DI","cn":4},{"dy":10,"cd":"EN","cn":6},{"dy":11,"cd":"GO","cn":1600},{"dy":12,"cd":"EN","cn":9},{"dy":13,"cd":"GO","cn":1800},{"dy":14,"cd":"DI","cn":6},{"dy":15,"cd":"GO","cn":3100},{"dy":16,"cd":"EN","cn":8},{"dy":17,"cd":"DI","cn":3},{"dy":18,"cd":"GO","cn":1500},{"dy":19,"cd":"EN","cn":7},{"dy":20,"cd":"GO","cn":2800},{"dy":21,"cd":"EN","cn":9}</v>
      </c>
      <c r="K22" t="str">
        <f t="shared" si="4"/>
        <v>{"dy":21,"cd":"EN","cn":9}</v>
      </c>
    </row>
    <row r="23" spans="1:11">
      <c r="A23">
        <v>22</v>
      </c>
      <c r="B23">
        <f t="shared" ca="1" si="1"/>
        <v>0.22161841618500111</v>
      </c>
      <c r="C23">
        <f t="shared" ca="1" si="0"/>
        <v>0.5582048455199915</v>
      </c>
      <c r="D23" t="str">
        <f t="shared" ca="1" si="2"/>
        <v>GO</v>
      </c>
      <c r="E23">
        <f t="shared" ca="1" si="3"/>
        <v>2200</v>
      </c>
      <c r="F23" t="s">
        <v>132</v>
      </c>
      <c r="G23">
        <v>10</v>
      </c>
      <c r="H23" t="s">
        <v>130</v>
      </c>
      <c r="I23">
        <v>800</v>
      </c>
      <c r="J23"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v>
      </c>
      <c r="K23" t="str">
        <f t="shared" si="4"/>
        <v>{"dy":22,"cd":"GO","cn":800}</v>
      </c>
    </row>
    <row r="24" spans="1:11">
      <c r="A24">
        <v>23</v>
      </c>
      <c r="B24">
        <f t="shared" ca="1" si="1"/>
        <v>0.28979174441409183</v>
      </c>
      <c r="C24">
        <f t="shared" ca="1" si="0"/>
        <v>0.28229870645592292</v>
      </c>
      <c r="D24" t="str">
        <f t="shared" ca="1" si="2"/>
        <v>EN</v>
      </c>
      <c r="E24">
        <f t="shared" ca="1" si="3"/>
        <v>7</v>
      </c>
      <c r="F24" t="s">
        <v>130</v>
      </c>
      <c r="G24">
        <v>800</v>
      </c>
      <c r="H24" t="s">
        <v>132</v>
      </c>
      <c r="I24">
        <v>7</v>
      </c>
      <c r="J24"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v>
      </c>
      <c r="K24" t="str">
        <f t="shared" si="4"/>
        <v>{"dy":23,"cd":"EN","cn":7}</v>
      </c>
    </row>
    <row r="25" spans="1:11">
      <c r="A25">
        <v>24</v>
      </c>
      <c r="B25">
        <f t="shared" ca="1" si="1"/>
        <v>0.7133357106799012</v>
      </c>
      <c r="C25">
        <f t="shared" ca="1" si="0"/>
        <v>0.89642544138666636</v>
      </c>
      <c r="D25" t="str">
        <f t="shared" ca="1" si="2"/>
        <v>GO</v>
      </c>
      <c r="E25">
        <f t="shared" ca="1" si="3"/>
        <v>3200</v>
      </c>
      <c r="F25" t="s">
        <v>132</v>
      </c>
      <c r="G25">
        <v>6</v>
      </c>
      <c r="H25" t="s">
        <v>134</v>
      </c>
      <c r="I25">
        <v>5</v>
      </c>
      <c r="J25"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v>
      </c>
      <c r="K25" t="str">
        <f t="shared" si="4"/>
        <v>{"dy":24,"cd":"DI","cn":5}</v>
      </c>
    </row>
    <row r="26" spans="1:11">
      <c r="A26">
        <v>25</v>
      </c>
      <c r="B26">
        <f t="shared" ca="1" si="1"/>
        <v>0.87372395594433405</v>
      </c>
      <c r="C26">
        <f t="shared" ca="1" si="0"/>
        <v>0.77422318938121237</v>
      </c>
      <c r="D26" t="str">
        <f t="shared" ca="1" si="2"/>
        <v>EN</v>
      </c>
      <c r="E26">
        <f t="shared" ca="1" si="3"/>
        <v>9</v>
      </c>
      <c r="F26" t="s">
        <v>130</v>
      </c>
      <c r="G26">
        <v>700</v>
      </c>
      <c r="H26" t="s">
        <v>130</v>
      </c>
      <c r="I26">
        <v>1400</v>
      </c>
      <c r="J26"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v>
      </c>
      <c r="K26" t="str">
        <f t="shared" si="4"/>
        <v>{"dy":25,"cd":"GO","cn":1400}</v>
      </c>
    </row>
    <row r="27" spans="1:11">
      <c r="A27">
        <v>26</v>
      </c>
      <c r="B27">
        <f t="shared" ca="1" si="1"/>
        <v>0.36367023003309695</v>
      </c>
      <c r="C27">
        <f t="shared" ca="1" si="0"/>
        <v>0.61963819735968162</v>
      </c>
      <c r="D27" t="str">
        <f t="shared" ca="1" si="2"/>
        <v>GO</v>
      </c>
      <c r="E27">
        <f t="shared" ca="1" si="3"/>
        <v>2400</v>
      </c>
      <c r="F27" t="s">
        <v>132</v>
      </c>
      <c r="G27">
        <v>9</v>
      </c>
      <c r="H27" t="s">
        <v>132</v>
      </c>
      <c r="I27">
        <v>6</v>
      </c>
      <c r="J27"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v>
      </c>
      <c r="K27" t="str">
        <f t="shared" si="4"/>
        <v>{"dy":26,"cd":"EN","cn":6}</v>
      </c>
    </row>
    <row r="28" spans="1:11">
      <c r="A28">
        <v>27</v>
      </c>
      <c r="B28">
        <f t="shared" ca="1" si="1"/>
        <v>0.84205091975031499</v>
      </c>
      <c r="C28">
        <f t="shared" ca="1" si="0"/>
        <v>0.91124918044035697</v>
      </c>
      <c r="D28" t="str">
        <f t="shared" ca="1" si="2"/>
        <v>EN</v>
      </c>
      <c r="E28">
        <f t="shared" ca="1" si="3"/>
        <v>9</v>
      </c>
      <c r="F28" t="s">
        <v>130</v>
      </c>
      <c r="G28">
        <v>900</v>
      </c>
      <c r="H28" t="s">
        <v>134</v>
      </c>
      <c r="I28">
        <v>4</v>
      </c>
      <c r="J28"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v>
      </c>
      <c r="K28" t="str">
        <f t="shared" si="4"/>
        <v>{"dy":27,"cd":"DI","cn":4}</v>
      </c>
    </row>
    <row r="29" spans="1:11">
      <c r="A29">
        <v>28</v>
      </c>
      <c r="B29">
        <f t="shared" ca="1" si="1"/>
        <v>0.73081113985466617</v>
      </c>
      <c r="C29">
        <f t="shared" ca="1" si="0"/>
        <v>9.7997203266219857E-2</v>
      </c>
      <c r="D29" t="str">
        <f t="shared" ca="1" si="2"/>
        <v>GO</v>
      </c>
      <c r="E29">
        <f t="shared" ca="1" si="3"/>
        <v>800</v>
      </c>
      <c r="F29" t="s">
        <v>132</v>
      </c>
      <c r="G29">
        <v>5</v>
      </c>
      <c r="H29" t="s">
        <v>130</v>
      </c>
      <c r="I29">
        <v>3000</v>
      </c>
      <c r="J29"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v>
      </c>
      <c r="K29" t="str">
        <f t="shared" si="4"/>
        <v>{"dy":28,"cd":"GO","cn":3000}</v>
      </c>
    </row>
    <row r="30" spans="1:11">
      <c r="A30">
        <v>29</v>
      </c>
      <c r="B30">
        <f t="shared" ca="1" si="1"/>
        <v>0.74198525592362641</v>
      </c>
      <c r="C30">
        <f t="shared" ca="1" si="0"/>
        <v>0.70894808494153605</v>
      </c>
      <c r="D30" t="str">
        <f t="shared" ca="1" si="2"/>
        <v>EN</v>
      </c>
      <c r="E30">
        <f t="shared" ca="1" si="3"/>
        <v>8</v>
      </c>
      <c r="F30" t="s">
        <v>130</v>
      </c>
      <c r="G30">
        <v>1000</v>
      </c>
      <c r="H30" t="s">
        <v>132</v>
      </c>
      <c r="I30">
        <v>7</v>
      </c>
      <c r="J30"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v>
      </c>
      <c r="K30" t="str">
        <f t="shared" si="4"/>
        <v>{"dy":29,"cd":"EN","cn":7}</v>
      </c>
    </row>
    <row r="31" spans="1:11">
      <c r="A31">
        <v>30</v>
      </c>
      <c r="B31">
        <f t="shared" ca="1" si="1"/>
        <v>0.9568801949832213</v>
      </c>
      <c r="C31">
        <f t="shared" ca="1" si="0"/>
        <v>0.17484779261344008</v>
      </c>
      <c r="D31" t="str">
        <f t="shared" ca="1" si="2"/>
        <v>DI</v>
      </c>
      <c r="E31">
        <f t="shared" ca="1" si="3"/>
        <v>3</v>
      </c>
      <c r="F31" t="s">
        <v>132</v>
      </c>
      <c r="G31">
        <v>6</v>
      </c>
      <c r="H31" t="s">
        <v>130</v>
      </c>
      <c r="I31">
        <v>1600</v>
      </c>
      <c r="J31"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v>
      </c>
      <c r="K31" t="str">
        <f t="shared" si="4"/>
        <v>{"dy":30,"cd":"GO","cn":1600}</v>
      </c>
    </row>
    <row r="32" spans="1:11">
      <c r="A32">
        <v>31</v>
      </c>
      <c r="B32">
        <f t="shared" ca="1" si="1"/>
        <v>0.26436169918823615</v>
      </c>
      <c r="C32">
        <f t="shared" ca="1" si="0"/>
        <v>0.64623446264656326</v>
      </c>
      <c r="D32" t="str">
        <f t="shared" ca="1" si="2"/>
        <v>GO</v>
      </c>
      <c r="E32">
        <f t="shared" ca="1" si="3"/>
        <v>2500</v>
      </c>
      <c r="F32" t="s">
        <v>130</v>
      </c>
      <c r="G32">
        <v>800</v>
      </c>
      <c r="H32" t="s">
        <v>132</v>
      </c>
      <c r="I32">
        <v>6</v>
      </c>
      <c r="J32"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K32" t="str">
        <f t="shared" si="4"/>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BU280"/>
  <sheetViews>
    <sheetView workbookViewId="0">
      <pane xSplit="2" ySplit="1" topLeftCell="BA2" activePane="bottomRight" state="frozen"/>
      <selection pane="topRight" activeCell="C1" sqref="C1"/>
      <selection pane="bottomLeft" activeCell="A2" sqref="A2"/>
      <selection pane="bottomRight" activeCell="BP1" sqref="BP1"/>
    </sheetView>
    <sheetView workbookViewId="1">
      <pane xSplit="2" ySplit="1" topLeftCell="C212" activePane="bottomRight" state="frozen"/>
      <selection pane="topRight" activeCell="C1" sqref="C1"/>
      <selection pane="bottomLeft" activeCell="A2" sqref="A2"/>
      <selection pane="bottomRight" activeCell="J256" sqref="J256"/>
    </sheetView>
  </sheetViews>
  <sheetFormatPr defaultRowHeight="16.5" outlineLevelCol="1"/>
  <cols>
    <col min="1" max="2" width="9" customWidth="1"/>
    <col min="3" max="3" width="9" customWidth="1" outlineLevel="1"/>
    <col min="4" max="9" width="3.75" customWidth="1" outlineLevel="1"/>
    <col min="10" max="12" width="24.75" customWidth="1" outlineLevel="1"/>
    <col min="13" max="13" width="10.125" customWidth="1" outlineLevel="1"/>
    <col min="14" max="17" width="9" customWidth="1" outlineLevel="1"/>
    <col min="18" max="18" width="3.25" customWidth="1" outlineLevel="1"/>
    <col min="19" max="19" width="5.5" customWidth="1" outlineLevel="1"/>
    <col min="20" max="20" width="13.25" customWidth="1" outlineLevel="1"/>
    <col min="21" max="21" width="9.75" customWidth="1" outlineLevel="1"/>
    <col min="22" max="25" width="6.625" customWidth="1" outlineLevel="1"/>
    <col min="26" max="26" width="9.875" customWidth="1"/>
    <col min="27" max="27" width="25" customWidth="1" outlineLevel="1"/>
    <col min="28" max="28" width="10.125" customWidth="1"/>
    <col min="29" max="32" width="9" customWidth="1"/>
    <col min="33" max="33" width="16.5" customWidth="1" outlineLevel="1"/>
    <col min="34" max="34" width="12.75" customWidth="1" outlineLevel="1"/>
    <col min="35" max="37" width="9" customWidth="1" outlineLevel="1"/>
    <col min="39" max="39" width="26" customWidth="1" outlineLevel="1"/>
    <col min="40" max="52" width="9" customWidth="1" outlineLevel="1"/>
    <col min="54" max="54" width="9" customWidth="1" outlineLevel="1"/>
    <col min="56" max="59" width="9" customWidth="1" outlineLevel="1"/>
    <col min="60" max="60" width="26" customWidth="1" outlineLevel="1"/>
    <col min="62" max="65" width="9" customWidth="1" outlineLevel="1"/>
    <col min="67" max="71" width="9" customWidth="1" outlineLevel="1"/>
    <col min="73" max="73" width="9" customWidth="1" outlineLevel="1"/>
  </cols>
  <sheetData>
    <row r="1" spans="1:73" ht="26.25" customHeight="1">
      <c r="A1" s="3" t="s">
        <v>64</v>
      </c>
      <c r="B1" s="3" t="s">
        <v>67</v>
      </c>
      <c r="C1" s="6" t="s">
        <v>110</v>
      </c>
      <c r="D1" s="6" t="s">
        <v>141</v>
      </c>
      <c r="E1" s="6" t="s">
        <v>153</v>
      </c>
      <c r="F1" s="6" t="s">
        <v>158</v>
      </c>
      <c r="G1" s="6" t="s">
        <v>165</v>
      </c>
      <c r="H1" s="6" t="s">
        <v>181</v>
      </c>
      <c r="I1" s="6" t="s">
        <v>182</v>
      </c>
      <c r="J1" s="6" t="s">
        <v>163</v>
      </c>
      <c r="K1" s="6" t="s">
        <v>164</v>
      </c>
      <c r="L1" s="6" t="s">
        <v>162</v>
      </c>
      <c r="M1" s="6" t="s">
        <v>152</v>
      </c>
      <c r="N1" s="6" t="s">
        <v>157</v>
      </c>
      <c r="O1" s="6" t="s">
        <v>159</v>
      </c>
      <c r="P1" s="6" t="s">
        <v>160</v>
      </c>
      <c r="Q1" s="6" t="s">
        <v>161</v>
      </c>
      <c r="R1" s="6" t="s">
        <v>177</v>
      </c>
      <c r="S1" s="9" t="e">
        <f t="array" aca="1" ref="S1" ca="1">IF(SUM(IF(R:R="업데이트순번이상",1,0))&gt;0,"순번이상","")</f>
        <v>#VALUE!</v>
      </c>
      <c r="T1" s="6" t="s">
        <v>156</v>
      </c>
      <c r="U1" s="6" t="s">
        <v>151</v>
      </c>
      <c r="V1" s="6" t="s">
        <v>166</v>
      </c>
      <c r="W1" s="6" t="s">
        <v>167</v>
      </c>
      <c r="X1" s="6" t="s">
        <v>168</v>
      </c>
      <c r="Y1" s="6" t="s">
        <v>169</v>
      </c>
      <c r="Z1" s="3" t="s">
        <v>94</v>
      </c>
      <c r="AA1" t="s">
        <v>63</v>
      </c>
      <c r="AB1" s="3" t="str">
        <f t="array" ref="AB1">IF(SUM(IF(AG:AG="슬롯타입이상",1,0))&gt;0,"타입확인","vl")</f>
        <v>vl</v>
      </c>
      <c r="AC1" s="3" t="str">
        <f t="array" ref="AC1">IF(SUM(IF(OR(AH:AH="밸류불필요",AH:AH="숫자필요",AH:AH="캐릭터없음",AH:AH="장비없음"),1,0))&gt;0,"밸류이상","cn")</f>
        <v>cn</v>
      </c>
      <c r="AD1" s="3" t="s">
        <v>68</v>
      </c>
      <c r="AE1" s="2" t="s">
        <v>82</v>
      </c>
      <c r="AF1" s="2" t="s">
        <v>70</v>
      </c>
      <c r="AG1" t="s">
        <v>97</v>
      </c>
      <c r="AH1" t="s">
        <v>106</v>
      </c>
      <c r="AI1" t="s">
        <v>105</v>
      </c>
      <c r="AJ1" s="8" t="s">
        <v>108</v>
      </c>
      <c r="AK1" s="8" t="s">
        <v>107</v>
      </c>
      <c r="AM1" t="s">
        <v>95</v>
      </c>
      <c r="AN1" t="s">
        <v>96</v>
      </c>
      <c r="AO1" t="s">
        <v>111</v>
      </c>
      <c r="AP1" t="s">
        <v>112</v>
      </c>
      <c r="AQ1" t="s">
        <v>144</v>
      </c>
      <c r="AR1" t="s">
        <v>145</v>
      </c>
      <c r="AS1" t="s">
        <v>176</v>
      </c>
      <c r="AT1" t="s">
        <v>155</v>
      </c>
      <c r="AU1" t="s">
        <v>174</v>
      </c>
      <c r="AV1" t="s">
        <v>175</v>
      </c>
      <c r="AW1" s="6" t="s">
        <v>178</v>
      </c>
      <c r="AX1" t="s">
        <v>173</v>
      </c>
      <c r="AY1" t="s">
        <v>179</v>
      </c>
      <c r="AZ1" t="s">
        <v>180</v>
      </c>
      <c r="BB1" t="s">
        <v>109</v>
      </c>
      <c r="BD1" t="s">
        <v>142</v>
      </c>
      <c r="BE1" t="s">
        <v>125</v>
      </c>
      <c r="BF1" t="s">
        <v>126</v>
      </c>
      <c r="BG1" t="s">
        <v>127</v>
      </c>
      <c r="BH1" t="s">
        <v>128</v>
      </c>
      <c r="BJ1" t="s">
        <v>125</v>
      </c>
      <c r="BK1">
        <v>0</v>
      </c>
      <c r="BL1" t="str">
        <f ca="1">IF(COUNTA(BM:BM)&lt;&gt;COUNTA([1]EquipTable!$A:$A),"수량이상","누적")</f>
        <v>누적</v>
      </c>
      <c r="BM1" t="s">
        <v>149</v>
      </c>
      <c r="BO1" t="s">
        <v>125</v>
      </c>
      <c r="BP1">
        <v>0</v>
      </c>
      <c r="BQ1" t="str">
        <f ca="1">IF(COUNTA(BR:BR)&lt;&gt;COUNTA([2]ActorTable!$A:$A),"수량이상","누적")</f>
        <v>누적</v>
      </c>
      <c r="BR1" t="s">
        <v>171</v>
      </c>
      <c r="BS1" t="s">
        <v>154</v>
      </c>
      <c r="BU1" t="s">
        <v>170</v>
      </c>
    </row>
    <row r="2" spans="1:73">
      <c r="A2">
        <v>1</v>
      </c>
      <c r="B2">
        <v>0</v>
      </c>
      <c r="C2">
        <f t="shared" ref="C2:C65" si="0">IF(B2&lt;=6,0,
IF(B2=7,1,2))</f>
        <v>0</v>
      </c>
      <c r="D2">
        <f ca="1">RAND()</f>
        <v>0.37421036520934148</v>
      </c>
      <c r="E2">
        <f ca="1">RAND()</f>
        <v>0.61460474903795637</v>
      </c>
      <c r="F2">
        <f t="shared" ref="F2:I65" ca="1" si="1">RAND()</f>
        <v>0.35014429471882014</v>
      </c>
      <c r="G2">
        <f t="shared" ca="1" si="1"/>
        <v>0.72610147747651788</v>
      </c>
      <c r="H2">
        <f t="shared" ca="1" si="1"/>
        <v>0.68349310579045086</v>
      </c>
      <c r="I2">
        <f t="shared" ca="1" si="1"/>
        <v>0.72568596978299493</v>
      </c>
      <c r="L2" t="str">
        <f t="shared" ref="L2:L65" ca="1" si="2">IF(LEN(J2)&lt;&gt;0,J2,VLOOKUP(D2+$B2,$BG:$BH,MATCH($BH$1,$BG$1:$BH$1,0),1))</f>
        <v>지정 장비</v>
      </c>
      <c r="M2" t="e">
        <f t="shared" ref="M2:M65" ca="1" si="3">IF(LEN(K2)&lt;&gt;0,
  IF(LEN($J2)=0,"두 칸 모두 입력",
  IF($J2="지정 장비",K2,INDEX($BR:$BR,MATCH(K2,$BS:$BS,0)))),
IF($L2="삭제","삭제",
IF($L2="지정 장비",VLOOKUP($E2,$BL:$BM,MATCH($BM$1,$BL$1:$BM$1,0),1),
IF(OR($L2="캐릭터 상자 일반등급",$L2="캐릭터 상자 영웅등급"),"삭제",
IF(OR($L2="지정 캐릭터",$L2="지정 캐릭터 PP",$L2="지정 캐릭터 LBP1",$L2="지정 캐릭터 LBP2",$L2="지정 캐릭터 LBP3"),
  IF(AND(OR($B2=7,$B2=8),$L2=OFFSET($L2,-1,0)),OFFSET(M2,-1,0),VLOOKUP($E2,$BQ:$BR,MATCH($BR$1,$BQ$1:$BR$1,0),1)),
IF(OR($L2="안 지정 캐릭터 영웅등급",$L2="안 지정 캐릭터 PP 일반등급",$L2="안 지정 캐릭터 PP 영웅등급"),
  IF(AND(OR($B2=7,$B2=8),$L2=OFFSET($L2,-1,0)),OFFSET(M2,-1,0),INT($E2*100000)),
"그외없음"))))))</f>
        <v>#VALUE!</v>
      </c>
      <c r="N2">
        <f ca="1">IF($L2="삭제","삭제",
IF(OR($L2="지정 장비",$L2="캐릭터 상자 일반등급",$L2="캐릭터 상자 영웅등급",$L2="지정 캐릭터",$L2="지정 캐릭터 LBP1",$L2="지정 캐릭터 LBP2",$L2="지정 캐릭터 LBP3",$L2="안 지정 캐릭터 영웅등급"),1,
IF($L2="지정 캐릭터 PP",
  IF(AND(OR($B2=7,$B2=8),$L2=OFFSET($L2,-1,0)),OFFSET(N2,-1,0),
    VLOOKUP($L2,$AM:$AY,MATCH($AU$1,$AM$1:$AY$1,0),0)+INT($E2*(VLOOKUP($L2,$AM:$AY,MATCH($AV$1,$AM$1:$AY$1,0),0)-VLOOKUP($L2,$AM:$AY,MATCH($AU$1,$AM$1:$AY$1,0),0)+1))),
IF(OR($L2="안 지정 캐릭터 PP 일반등급",$L2="안 지정 캐릭터 PP 영웅등급"),
  IF(AND(OR($B2=7,$B2=8),$L2=OFFSET($L2,-1,0)),OFFSET(N2,-1,0),
    VLOOKUP($L2,$AM:$AY,MATCH($AU$1,$AM$1:$AY$1,0),0)+INT($E2*(VLOOKUP($L2,$AM:$AY,MATCH($AV$1,$AM$1:$AY$1,0),0)-VLOOKUP($L2,$AM:$AY,MATCH($AU$1,$AM$1:$AY$1,0),0)+1))),
"그외없음"))))</f>
        <v>1</v>
      </c>
      <c r="O2" t="str">
        <f ca="1">IF($L2="삭제","삭제",
IF($L2="지정 장비",
  IF(ISBLANK(VLOOKUP($M2,[1]EquipTable!$1:$1048576,MATCH("표준 GO pr Min",[1]EquipTable!$1:$1,0),0)),"DI",
    IF(ISBLANK(VLOOKUP($M2,[1]EquipTable!$1:$1048576,MATCH("표준 DI pr Min",[1]EquipTable!$1:$1,0),0)),"GO",
      IF(G2&lt;0.5,"DI","GO"))),
IF(OR($L2="캐릭터 상자 일반등급",$L2="캐릭터 상자 영웅등급"),"DI",
IF(OR($L2="지정 캐릭터",$L2="지정 캐릭터 LBP1",$L2="지정 캐릭터 LBP2",$L2="지정 캐릭터 LBP3",$L2="안 지정 캐릭터 영웅등급"),"DI",
IF($L2="지정 캐릭터 PP","DI",
IF(OR($L2="안 지정 캐릭터 PP 일반등급",$L2="안 지정 캐릭터 PP 영웅등급"),"GO",
"그외없음"))))))</f>
        <v>GO</v>
      </c>
      <c r="P2" t="str">
        <f ca="1">IF($L2="삭제","삭제",
IF($O2="GO","삭제",
IF($L2="지정 장비",
  IF(ISBLANK(VLOOKUP($M2,[1]EquipTable!$1:$1048576,MATCH("표준 DI pp Min",[1]EquipTable!$1:$1,0),0)),"삭제",
    VLOOKUP($M2,[1]EquipTable!$1:$1048576,MATCH("표준 DI pp Min",[1]EquipTable!$1:$1,0),0)+INT($H2*(VLOOKUP($M2,[1]EquipTable!$1:$1048576,MATCH("표준 DI pp Max",[1]EquipTable!$1:$1,0),0)-VLOOKUP($M2,[1]EquipTable!$1:$1048576,MATCH("표준 DI pp Min",[1]EquipTable!$1:$1,0),0)+1))),
IF(OR($L2="캐릭터 상자 일반등급",$L2="캐릭터 상자 영웅등급"),"삭제",
IF(OR($L2="지정 캐릭터",$L2="지정 캐릭터 LBP1",$L2="지정 캐릭터 LBP2",$L2="지정 캐릭터 LBP3"),
  IF(AND(OR($B2=7,$B2=8),$L2=OFFSET($L2,-1,0)),OFFSET(P2,-1,0),
    IF(ISBLANK(VLOOKUP($M2,[2]ActorTable!$1:$1048576,MATCH("표준 DI pp Min",[2]ActorTable!$1:$1,0),0)),"삭제",
      INT(VLOOKUP($L2,$AM:$AZ,MATCH($AW$1,$AM$1:$AZ$1,0),0)*(VLOOKUP($M2,[2]ActorTable!$1:$1048576,MATCH("표준 DI pp Min",[2]ActorTable!$1:$1,0),0)+$H2*(VLOOKUP($M2,[2]ActorTable!$1:$1048576,MATCH("표준 DI pp Max",[2]ActorTable!$1:$1,0),0)-VLOOKUP($M2,[2]ActorTable!$1:$1048576,MATCH("표준 DI pp Min",[2]ActorTable!$1:$1,0),0)+1))))),
IF($L2="안 지정 캐릭터 영웅등급",
  IF(AND(OR($B2=7,$B2=8),$L2=OFFSET($L2,-1,0)),OFFSET(P2,-1,0),
    VLOOKUP($L2,$AM:$AZ,MATCH($AY$1,$AM$1:$AZ$1,0),0)+INT($H2*(VLOOKUP($L2,$AM:$AZ,MATCH($AZ$1,$AM$1:$AZ$1,0),0)-VLOOKUP($L2,$AM:$AZ,MATCH($AY$1,$AM$1:$AZ$1,0),0)+1))),
IF($L2="지정 캐릭터 PP",
  IF(AND(OR($B2=7,$B2=8),$L2=OFFSET($L2,-1,0)),OFFSET(P2,-1,0),
    INT($N2*VLOOKUP($L2,$AM:$AZ,MATCH($AW$1,$AM$1:$AZ$1,0),0))),
"그외없음")))))))</f>
        <v>삭제</v>
      </c>
      <c r="Q2" t="e">
        <f ca="1">IF($L2="삭제","삭제",
IF($L2="지정 장비",
  IF($O2="DI",
    VLOOKUP($M2,[1]EquipTable!$1:$1048576,MATCH("표준 DI pr Min",[1]EquipTable!$1:$1,0),0)+INT($I2*(VLOOKUP($M2,[1]EquipTable!$1:$1048576,MATCH("표준 DI pr Max",[1]EquipTable!$1:$1,0),0)-VLOOKUP($M2,[1]EquipTable!$1:$1048576,MATCH("표준 DI pr Min",[1]EquipTable!$1:$1,0),0)+1)),
    ROUNDDOWN(VLOOKUP($M2,[1]EquipTable!$1:$1048576,MATCH("표준 GO pr Min",[1]EquipTable!$1:$1,0),0)+INT($I2*(VLOOKUP($M2,[1]EquipTable!$1:$1048576,MATCH("표준 GO pr Max",[1]EquipTable!$1:$1,0),0)-VLOOKUP($M2,[1]EquipTable!$1:$1048576,MATCH("표준 GO pr Min",[1]EquipTable!$1:$1,0),0)+100)),-2)),
IF(OR($L2="캐릭터 상자 일반등급",$L2="캐릭터 상자 영웅등급"),VLOOKUP($L2,$AM:$AZ,MATCH($AW$1,$AM$1:$AZ$1,0),0),
IF(OR($L2="지정 캐릭터",$L2="지정 캐릭터 LBP1",$L2="지정 캐릭터 LBP2",$L2="지정 캐릭터 LBP3"),
  IF(AND(OR($B2=7,$B2=8),$L2=OFFSET($L2,-1,0)),OFFSET(Q2,-1,0),
    INT(VLOOKUP($L2,$AM:$AZ,MATCH($AW$1,$AM$1:$AZ$1,0),0)*(VLOOKUP($M2,[2]ActorTable!$1:$1048576,MATCH("표준 DI pr Min",[2]ActorTable!$1:$1,0),0)+$I2*(VLOOKUP($M2,[2]ActorTable!$1:$1048576,MATCH("표준 DI pr Max",[2]ActorTable!$1:$1,0),0)-VLOOKUP($M2,[2]ActorTable!$1:$1048576,MATCH("표준 DI pr Min",[2]ActorTable!$1:$1,0),0)+1)))),
IF($L2="안 지정 캐릭터 영웅등급",
  IF(AND(OR($B2=7,$B2=8),$L2=OFFSET($L2,-1,0)),OFFSET(Q2,-1,0),
    VLOOKUP($L2,$AM:$AZ,MATCH($AW$1,$AM$1:$AZ$1,0),0)+INT($I2*(VLOOKUP($L2,$AM:$AZ,MATCH($AX$1,$AM$1:$AZ$1,0),0)-VLOOKUP($L2,$AM:$AZ,MATCH($AW$1,$AM$1:$AZ$1,0),0)+1))),
IF($L2="지정 캐릭터 PP",
  IF(AND(OR($B2=7,$B2=8),$L2=OFFSET($L2,-1,0)),OFFSET(Q2,-1,0),
    INT($N2*(VLOOKUP($L2,$AM:$AZ,MATCH($AX$1,$AM$1:$AZ$1,0),0)*(VLOOKUP($L2,$AM:$AZ,MATCH($AY$1,$AM$1:$AZ$1,0),0)+$I2*(VLOOKUP($L2,$AM:$AZ,MATCH($AY$1,$AM$1:$AZ$1,0),0)-VLOOKUP($L2,$AM:$AZ,MATCH($AX$1,$AM$1:$AZ$1,0),0)))))),
IF(OR($L2="안 지정 캐릭터 PP 일반등급",$L2="안 지정 캐릭터 PP 영웅등급"),
  IF(AND(OR($B2=7,$B2=8),$L2=OFFSET($L2,-1,0)),OFFSET(Q2,-1,0),
    $N2*VLOOKUP($L2,$AM:$AZ,MATCH($AW$1,$AM$1:$AZ$1,0),0)),
"그외없음")))))))</f>
        <v>#VALUE!</v>
      </c>
      <c r="R2" t="e">
        <f ca="1">IF(OR(ISNUMBER(M2),M2="삭제"),"",
IF(LEFT(M2,5)="Equip",
  IF($BK$1&lt;VLOOKUP(M2,[1]EquipTable!$1:$1048576,MATCH("업데이트순번",[1]EquipTable!$1:$1,0),0),"업데이트순번이상",""),
IF(LEFT(M2,5)="Actor",
  IF($BP$1&lt;VLOOKUP(M2,[2]ActorTable!$1:$1048576,MATCH("업데이트순번",[2]ActorTable!$1:$1,0),0),"업데이트순번이상",""),
"그외없음")))</f>
        <v>#VALUE!</v>
      </c>
      <c r="S2" t="e">
        <f ca="1">IF(OR(ISNUMBER(M2),M2="삭제"),0,
IF(LEFT(M2,5)="Equip",IF(MID(M2,7,1)="4",1,0),
IF(LEFT(M2,5)="Actor",IF(MID(M2,7,1)="2",1,0),
"그외없음")))</f>
        <v>#VALUE!</v>
      </c>
      <c r="T2" t="s">
        <v>83</v>
      </c>
      <c r="U2" t="s">
        <v>194</v>
      </c>
      <c r="V2">
        <v>1</v>
      </c>
      <c r="W2" t="s">
        <v>130</v>
      </c>
      <c r="Y2">
        <v>1900</v>
      </c>
      <c r="Z2" t="str">
        <f t="shared" ref="Z2:Z65" ca="1" si="4">IF(ISBLANK(AA2),"",
VLOOKUP(AA2,OFFSET(INDIRECT("$A:$B"),0,MATCH(AA$1&amp;"_Verify",INDIRECT("$1:$1"),0)-1),2,0)
)</f>
        <v>fe</v>
      </c>
      <c r="AA2" t="s">
        <v>83</v>
      </c>
      <c r="AB2" t="s">
        <v>194</v>
      </c>
      <c r="AC2">
        <v>1</v>
      </c>
      <c r="AD2" t="s">
        <v>130</v>
      </c>
      <c r="AF2">
        <v>1900</v>
      </c>
      <c r="AG2" t="str">
        <f t="shared" ref="AG2:AG65" si="5">IF(ISBLANK($AA2),"",
IF(AND($B2&gt;=VLOOKUP($AA2,$AM:$AP,3,0),$B2&lt;=VLOOKUP($AA2,$AM:$AP,4,0)),"","슬롯타입이상"))</f>
        <v/>
      </c>
      <c r="AH2" t="str">
        <f>IF(OR(
  AND(NOT(ISERROR(FIND("상자",AA2))),ISBLANK(AB2)),
  AND(ISBLANK(AA2),ISBLANK(AB2)),
  AND(NOT(ISERROR(FIND("안 지정",AA2))),ISNUMBER(AB2))),"",
IF(AND(NOT(ISERROR(FIND("상자",AA2))),NOT(ISBLANK(AB2))),"밸류불필요",
IF(AND(NOT(ISERROR(FIND("안 지정",AA2))),NOT(ISNUMBER(AB2))),"숫자필요",
IF(NOT(ISERROR(FIND("장비",AA2))),
  IFERROR(VLOOKUP(AB2,[1]EquipTable!$A:$T,MATCH("이름참고",[1]EquipTable!$1:$1,0),0),"장비없음"),
IF(NOT(ISERROR(FIND("캐릭터",AA2))),
  IFERROR(VLOOKUP(AB2,[2]ActorTable!$A:$G,MATCH("이름참고",[2]ActorTable!$1:$1,0),0),"캐릭터없음"),
"")))))</f>
        <v>해골 대형 방패</v>
      </c>
      <c r="AI2">
        <v>1</v>
      </c>
      <c r="AJ2" t="str">
        <f ca="1">AK2</f>
        <v>{"dy":1,"sl":0,"tp":"fe","vl":"Equip7002","cn":1,"pt":"GO","pr":1900}</v>
      </c>
      <c r="AK2" t="str">
        <f t="shared" ref="AK2:AK65" ca="1" si="6">IF(AI2&lt;&gt;1,"",
"{"""&amp;A$1&amp;""":"&amp;A2
&amp;","""&amp;B$1&amp;""":"&amp;B2
&amp;IF(LEN(Z2)=0,"",","""&amp;Z$1&amp;""":"""&amp;Z2&amp;"""")
&amp;IF(LEN(AB2)=0,"",","""&amp;AB$1&amp;""":"""&amp;AB2&amp;"""")
&amp;IF(LEN(AC2)=0,"",","""&amp;AC$1&amp;""":"&amp;AC2)
&amp;IF(LEN(AD2)=0,"",","""&amp;AD$1&amp;""":"""&amp;AD2&amp;"""")
&amp;IF(LEN(AE2)=0,"",","""&amp;AE$1&amp;""":"&amp;AE2)
&amp;IF(LEN(AF2)=0,"",","""&amp;AF$1&amp;""":"&amp;AF2)&amp;"}")</f>
        <v>{"dy":1,"sl":0,"tp":"fe","vl":"Equip7002","cn":1,"pt":"GO","pr":1900}</v>
      </c>
      <c r="AM2" t="s">
        <v>83</v>
      </c>
      <c r="AN2" t="s">
        <v>71</v>
      </c>
      <c r="AO2">
        <v>0</v>
      </c>
      <c r="AP2">
        <v>4</v>
      </c>
      <c r="AQ2">
        <f t="shared" ref="AQ2:AQ12" ca="1" si="7">COUNTIF(L:L,AM2)</f>
        <v>58</v>
      </c>
      <c r="AR2">
        <f t="shared" ref="AR2:AR12" si="8">COUNTIF(AA:AA,AM2)</f>
        <v>60</v>
      </c>
      <c r="AS2">
        <f t="shared" ref="AS2:AS12" ca="1" si="9">COUNTIFS(L:L,AM2,S:S,1)</f>
        <v>1</v>
      </c>
      <c r="BB2" t="str">
        <f ca="1">"["&amp;
IF(LEFT(OFFSET(AJ1,COUNTA(AJ:AJ)-1,0),1)=",",SUBSTITUTE(OFFSET(AJ1,COUNTA(AJ:AJ)-1,0),",","",1),OFFSET(AJ1,COUNTA(AJ:AJ)-1,0))
&amp;"]"</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BD2">
        <v>0</v>
      </c>
      <c r="BE2">
        <v>15</v>
      </c>
      <c r="BF2">
        <f t="shared" ref="BF2:BF9" si="10">BE2/SUMIF(BD:BD,BD2,BE:BE)</f>
        <v>0.88235294117647056</v>
      </c>
      <c r="BG2">
        <v>0</v>
      </c>
      <c r="BH2" t="s">
        <v>83</v>
      </c>
      <c r="BJ2" t="e">
        <f ca="1">IF(VLOOKUP($BM2,[1]EquipTable!$1:$1048576,MATCH("업데이트순번",[1]EquipTable!$1:$1,0),0)&lt;=$BK$1,1,0)
*IF(MID(BM2,7,1)="4",0.1,1)</f>
        <v>#VALUE!</v>
      </c>
      <c r="BK2" t="e">
        <f ca="1">BJ2/SUM(BJ:BJ)</f>
        <v>#VALUE!</v>
      </c>
      <c r="BL2">
        <v>0</v>
      </c>
      <c r="BM2" t="e">
        <f ca="1">OFFSET([1]EquipTable!$A$1,ROW()-1,0)</f>
        <v>#VALUE!</v>
      </c>
      <c r="BO2" t="e">
        <f ca="1">IF(VLOOKUP($BR2,[2]ActorTable!$1:$1048576,MATCH("업데이트순번",[2]ActorTable!$1:$1,0),0)&lt;=$BP$1,1,0)
*IF(MID(BR2,7,1)="2",0.1,1)</f>
        <v>#VALUE!</v>
      </c>
      <c r="BP2" t="e">
        <f ca="1">BO2/SUM(BO:BO)</f>
        <v>#VALUE!</v>
      </c>
      <c r="BQ2">
        <v>0</v>
      </c>
      <c r="BR2" t="e">
        <f ca="1">OFFSET([2]ActorTable!$A$1,ROW()-1,0)</f>
        <v>#VALUE!</v>
      </c>
      <c r="BS2" t="e">
        <f ca="1">VLOOKUP($BR2,[2]ActorTable!$1:$1048576,MATCH("이름참고",[2]ActorTable!$1:$1,0),0)</f>
        <v>#VALUE!</v>
      </c>
      <c r="BU2" t="s">
        <v>172</v>
      </c>
    </row>
    <row r="3" spans="1:73">
      <c r="A3">
        <v>1</v>
      </c>
      <c r="B3">
        <v>1</v>
      </c>
      <c r="C3">
        <f t="shared" si="0"/>
        <v>0</v>
      </c>
      <c r="D3">
        <f t="shared" ref="D3:I66" ca="1" si="11">RAND()</f>
        <v>0.45056551849943283</v>
      </c>
      <c r="E3">
        <f t="shared" ca="1" si="11"/>
        <v>0.84839183071184388</v>
      </c>
      <c r="F3">
        <f t="shared" ca="1" si="1"/>
        <v>0.88704348471467243</v>
      </c>
      <c r="G3">
        <f t="shared" ca="1" si="1"/>
        <v>3.0192323274591204E-2</v>
      </c>
      <c r="H3">
        <f t="shared" ca="1" si="1"/>
        <v>0.79239478980849942</v>
      </c>
      <c r="I3">
        <f t="shared" ca="1" si="1"/>
        <v>0.69174363385725601</v>
      </c>
      <c r="L3" t="str">
        <f t="shared" ca="1" si="2"/>
        <v>지정 장비</v>
      </c>
      <c r="M3" t="e">
        <f t="shared" ca="1" si="3"/>
        <v>#VALUE!</v>
      </c>
      <c r="N3">
        <f t="shared" ref="N3:N66" ca="1" si="12">IF($L3="삭제","삭제",
IF(OR($L3="지정 장비",$L3="캐릭터 상자 일반등급",$L3="캐릭터 상자 영웅등급",$L3="지정 캐릭터",$L3="지정 캐릭터 LBP1",$L3="지정 캐릭터 LBP2",$L3="지정 캐릭터 LBP3",$L3="안 지정 캐릭터 영웅등급"),1,
IF($L3="지정 캐릭터 PP",
  IF(AND(OR($B3=7,$B3=8),$L3=OFFSET($L3,-1,0)),OFFSET(N3,-1,0),
    VLOOKUP($L3,$AM:$AY,MATCH($AU$1,$AM$1:$AY$1,0),0)+INT($E3*(VLOOKUP($L3,$AM:$AY,MATCH($AV$1,$AM$1:$AY$1,0),0)-VLOOKUP($L3,$AM:$AY,MATCH($AU$1,$AM$1:$AY$1,0),0)+1))),
IF(OR($L3="안 지정 캐릭터 PP 일반등급",$L3="안 지정 캐릭터 PP 영웅등급"),
  IF(AND(OR($B3=7,$B3=8),$L3=OFFSET($L3,-1,0)),OFFSET(N3,-1,0),
    VLOOKUP($L3,$AM:$AY,MATCH($AU$1,$AM$1:$AY$1,0),0)+INT($E3*(VLOOKUP($L3,$AM:$AY,MATCH($AV$1,$AM$1:$AY$1,0),0)-VLOOKUP($L3,$AM:$AY,MATCH($AU$1,$AM$1:$AY$1,0),0)+1))),
"그외없음"))))</f>
        <v>1</v>
      </c>
      <c r="O3" t="str">
        <f ca="1">IF($L3="삭제","삭제",
IF($L3="지정 장비",
  IF(ISBLANK(VLOOKUP($M3,[1]EquipTable!$1:$1048576,MATCH("표준 GO pr Min",[1]EquipTable!$1:$1,0),0)),"DI",
    IF(ISBLANK(VLOOKUP($M3,[1]EquipTable!$1:$1048576,MATCH("표준 DI pr Min",[1]EquipTable!$1:$1,0),0)),"GO",
      IF(G3&lt;0.5,"DI","GO"))),
IF(OR($L3="캐릭터 상자 일반등급",$L3="캐릭터 상자 영웅등급"),"DI",
IF(OR($L3="지정 캐릭터",$L3="지정 캐릭터 LBP1",$L3="지정 캐릭터 LBP2",$L3="지정 캐릭터 LBP3",$L3="안 지정 캐릭터 영웅등급"),"DI",
IF($L3="지정 캐릭터 PP","DI",
IF(OR($L3="안 지정 캐릭터 PP 일반등급",$L3="안 지정 캐릭터 PP 영웅등급"),"GO",
"그외없음"))))))</f>
        <v>DI</v>
      </c>
      <c r="P3" t="e">
        <f ca="1">IF($L3="삭제","삭제",
IF($O3="GO","삭제",
IF($L3="지정 장비",
  IF(ISBLANK(VLOOKUP($M3,[1]EquipTable!$1:$1048576,MATCH("표준 DI pp Min",[1]EquipTable!$1:$1,0),0)),"삭제",
    VLOOKUP($M3,[1]EquipTable!$1:$1048576,MATCH("표준 DI pp Min",[1]EquipTable!$1:$1,0),0)+INT($H3*(VLOOKUP($M3,[1]EquipTable!$1:$1048576,MATCH("표준 DI pp Max",[1]EquipTable!$1:$1,0),0)-VLOOKUP($M3,[1]EquipTable!$1:$1048576,MATCH("표준 DI pp Min",[1]EquipTable!$1:$1,0),0)+1))),
IF(OR($L3="캐릭터 상자 일반등급",$L3="캐릭터 상자 영웅등급"),"삭제",
IF(OR($L3="지정 캐릭터",$L3="지정 캐릭터 LBP1",$L3="지정 캐릭터 LBP2",$L3="지정 캐릭터 LBP3"),
  IF(AND(OR($B3=7,$B3=8),$L3=OFFSET($L3,-1,0)),OFFSET(P3,-1,0),
    IF(ISBLANK(VLOOKUP($M3,[2]ActorTable!$1:$1048576,MATCH("표준 DI pp Min",[2]ActorTable!$1:$1,0),0)),"삭제",
      INT(VLOOKUP($L3,$AM:$AZ,MATCH($AW$1,$AM$1:$AZ$1,0),0)*(VLOOKUP($M3,[2]ActorTable!$1:$1048576,MATCH("표준 DI pp Min",[2]ActorTable!$1:$1,0),0)+$H3*(VLOOKUP($M3,[2]ActorTable!$1:$1048576,MATCH("표준 DI pp Max",[2]ActorTable!$1:$1,0),0)-VLOOKUP($M3,[2]ActorTable!$1:$1048576,MATCH("표준 DI pp Min",[2]ActorTable!$1:$1,0),0)+1))))),
IF($L3="안 지정 캐릭터 영웅등급",
  IF(AND(OR($B3=7,$B3=8),$L3=OFFSET($L3,-1,0)),OFFSET(P3,-1,0),
    VLOOKUP($L3,$AM:$AZ,MATCH($AY$1,$AM$1:$AZ$1,0),0)+INT($H3*(VLOOKUP($L3,$AM:$AZ,MATCH($AZ$1,$AM$1:$AZ$1,0),0)-VLOOKUP($L3,$AM:$AZ,MATCH($AY$1,$AM$1:$AZ$1,0),0)+1))),
IF($L3="지정 캐릭터 PP",
  IF(AND(OR($B3=7,$B3=8),$L3=OFFSET($L3,-1,0)),OFFSET(P3,-1,0),
    INT($N3*VLOOKUP($L3,$AM:$AZ,MATCH($AW$1,$AM$1:$AZ$1,0),0))),
"그외없음")))))))</f>
        <v>#VALUE!</v>
      </c>
      <c r="Q3" t="e">
        <f ca="1">IF($L3="삭제","삭제",
IF($L3="지정 장비",
  IF($O3="DI",
    VLOOKUP($M3,[1]EquipTable!$1:$1048576,MATCH("표준 DI pr Min",[1]EquipTable!$1:$1,0),0)+INT($I3*(VLOOKUP($M3,[1]EquipTable!$1:$1048576,MATCH("표준 DI pr Max",[1]EquipTable!$1:$1,0),0)-VLOOKUP($M3,[1]EquipTable!$1:$1048576,MATCH("표준 DI pr Min",[1]EquipTable!$1:$1,0),0)+1)),
    ROUNDDOWN(VLOOKUP($M3,[1]EquipTable!$1:$1048576,MATCH("표준 GO pr Min",[1]EquipTable!$1:$1,0),0)+INT($I3*(VLOOKUP($M3,[1]EquipTable!$1:$1048576,MATCH("표준 GO pr Max",[1]EquipTable!$1:$1,0),0)-VLOOKUP($M3,[1]EquipTable!$1:$1048576,MATCH("표준 GO pr Min",[1]EquipTable!$1:$1,0),0)+100)),-2)),
IF(OR($L3="캐릭터 상자 일반등급",$L3="캐릭터 상자 영웅등급"),VLOOKUP($L3,$AM:$AZ,MATCH($AW$1,$AM$1:$AZ$1,0),0),
IF(OR($L3="지정 캐릭터",$L3="지정 캐릭터 LBP1",$L3="지정 캐릭터 LBP2",$L3="지정 캐릭터 LBP3"),
  IF(AND(OR($B3=7,$B3=8),$L3=OFFSET($L3,-1,0)),OFFSET(Q3,-1,0),
    INT(VLOOKUP($L3,$AM:$AZ,MATCH($AW$1,$AM$1:$AZ$1,0),0)*(VLOOKUP($M3,[2]ActorTable!$1:$1048576,MATCH("표준 DI pr Min",[2]ActorTable!$1:$1,0),0)+$I3*(VLOOKUP($M3,[2]ActorTable!$1:$1048576,MATCH("표준 DI pr Max",[2]ActorTable!$1:$1,0),0)-VLOOKUP($M3,[2]ActorTable!$1:$1048576,MATCH("표준 DI pr Min",[2]ActorTable!$1:$1,0),0)+1)))),
IF($L3="안 지정 캐릭터 영웅등급",
  IF(AND(OR($B3=7,$B3=8),$L3=OFFSET($L3,-1,0)),OFFSET(Q3,-1,0),
    VLOOKUP($L3,$AM:$AZ,MATCH($AW$1,$AM$1:$AZ$1,0),0)+INT($I3*(VLOOKUP($L3,$AM:$AZ,MATCH($AX$1,$AM$1:$AZ$1,0),0)-VLOOKUP($L3,$AM:$AZ,MATCH($AW$1,$AM$1:$AZ$1,0),0)+1))),
IF($L3="지정 캐릭터 PP",
  IF(AND(OR($B3=7,$B3=8),$L3=OFFSET($L3,-1,0)),OFFSET(Q3,-1,0),
    INT($N3*(VLOOKUP($L3,$AM:$AZ,MATCH($AX$1,$AM$1:$AZ$1,0),0)*(VLOOKUP($L3,$AM:$AZ,MATCH($AY$1,$AM$1:$AZ$1,0),0)+$I3*(VLOOKUP($L3,$AM:$AZ,MATCH($AY$1,$AM$1:$AZ$1,0),0)-VLOOKUP($L3,$AM:$AZ,MATCH($AX$1,$AM$1:$AZ$1,0),0)))))),
IF(OR($L3="안 지정 캐릭터 PP 일반등급",$L3="안 지정 캐릭터 PP 영웅등급"),
  IF(AND(OR($B3=7,$B3=8),$L3=OFFSET($L3,-1,0)),OFFSET(Q3,-1,0),
    $N3*VLOOKUP($L3,$AM:$AZ,MATCH($AW$1,$AM$1:$AZ$1,0),0)),
"그외없음")))))))</f>
        <v>#VALUE!</v>
      </c>
      <c r="R3" t="e">
        <f ca="1">IF(OR(ISNUMBER(M3),M3="삭제"),"",
IF(LEFT(M3,5)="Equip",
  IF($BK$1&lt;VLOOKUP(M3,[1]EquipTable!$1:$1048576,MATCH("업데이트순번",[1]EquipTable!$1:$1,0),0),"업데이트순번이상",""),
IF(LEFT(M3,5)="Actor",
  IF($BP$1&lt;VLOOKUP(M3,[2]ActorTable!$1:$1048576,MATCH("업데이트순번",[2]ActorTable!$1:$1,0),0),"업데이트순번이상",""),
"그외없음")))</f>
        <v>#VALUE!</v>
      </c>
      <c r="S3" t="e">
        <f t="shared" ref="S3:S66" ca="1" si="13">IF(OR(ISNUMBER(M3),M3="삭제"),0,
IF(LEFT(M3,5)="Equip",IF(MID(M3,7,1)="4",1,0),
IF(LEFT(M3,5)="Actor",IF(MID(M3,7,1)="2",1,0),
"그외없음")))</f>
        <v>#VALUE!</v>
      </c>
      <c r="T3" t="s">
        <v>83</v>
      </c>
      <c r="U3" t="s">
        <v>188</v>
      </c>
      <c r="V3">
        <v>1</v>
      </c>
      <c r="W3" t="s">
        <v>130</v>
      </c>
      <c r="Y3">
        <v>29700</v>
      </c>
      <c r="Z3" t="str">
        <f t="shared" ca="1" si="4"/>
        <v>fe</v>
      </c>
      <c r="AA3" t="s">
        <v>83</v>
      </c>
      <c r="AB3" t="s">
        <v>188</v>
      </c>
      <c r="AC3">
        <v>1</v>
      </c>
      <c r="AD3" t="s">
        <v>130</v>
      </c>
      <c r="AF3">
        <v>29700</v>
      </c>
      <c r="AG3" t="str">
        <f t="shared" si="5"/>
        <v/>
      </c>
      <c r="AH3" t="str">
        <f>IF(OR(
  AND(NOT(ISERROR(FIND("상자",AA3))),ISBLANK(AB3)),
  AND(ISBLANK(AA3),ISBLANK(AB3)),
  AND(NOT(ISERROR(FIND("안 지정",AA3))),ISNUMBER(AB3))),"",
IF(AND(NOT(ISERROR(FIND("상자",AA3))),NOT(ISBLANK(AB3))),"밸류불필요",
IF(AND(NOT(ISERROR(FIND("안 지정",AA3))),NOT(ISNUMBER(AB3))),"숫자필요",
IF(NOT(ISERROR(FIND("장비",AA3))),
  IFERROR(VLOOKUP(AB3,[1]EquipTable!$A:$T,MATCH("이름참고",[1]EquipTable!$1:$1,0),0),"장비없음"),
IF(NOT(ISERROR(FIND("캐릭터",AA3))),
  IFERROR(VLOOKUP(AB3,[2]ActorTable!$A:$G,MATCH("이름참고",[2]ActorTable!$1:$1,0),0),"캐릭터없음"),
"")))))</f>
        <v>붉은 보석 대검</v>
      </c>
      <c r="AI3">
        <v>1</v>
      </c>
      <c r="AJ3" t="str">
        <f t="shared" ref="AJ3:AJ66" ca="1" si="14">AJ2&amp;IF(LEN(AK3)=0,"",","&amp;AK3)</f>
        <v>{"dy":1,"sl":0,"tp":"fe","vl":"Equip7002","cn":1,"pt":"GO","pr":1900},{"dy":1,"sl":1,"tp":"fe","vl":"Equip8201","cn":1,"pt":"GO","pr":29700}</v>
      </c>
      <c r="AK3" t="str">
        <f t="shared" ca="1" si="6"/>
        <v>{"dy":1,"sl":1,"tp":"fe","vl":"Equip8201","cn":1,"pt":"GO","pr":29700}</v>
      </c>
      <c r="AM3" t="s">
        <v>84</v>
      </c>
      <c r="AN3" t="s">
        <v>72</v>
      </c>
      <c r="AO3">
        <v>0</v>
      </c>
      <c r="AP3">
        <v>4</v>
      </c>
      <c r="AQ3">
        <f t="shared" ca="1" si="7"/>
        <v>2</v>
      </c>
      <c r="AR3">
        <f t="shared" si="8"/>
        <v>1</v>
      </c>
      <c r="AS3">
        <f t="shared" ca="1" si="9"/>
        <v>0</v>
      </c>
      <c r="AW3">
        <v>29</v>
      </c>
      <c r="BD3">
        <v>0</v>
      </c>
      <c r="BE3">
        <v>1</v>
      </c>
      <c r="BF3">
        <f t="shared" si="10"/>
        <v>5.8823529411764705E-2</v>
      </c>
      <c r="BG3">
        <f>BG2+BF2</f>
        <v>0.88235294117647056</v>
      </c>
      <c r="BH3" t="s">
        <v>84</v>
      </c>
      <c r="BJ3" t="e">
        <f ca="1">IF(VLOOKUP($BM3,[1]EquipTable!$1:$1048576,MATCH("업데이트순번",[1]EquipTable!$1:$1,0),0)&lt;=$BK$1,1,0)
*IF(MID(BM3,7,1)="4",0.1,1)</f>
        <v>#VALUE!</v>
      </c>
      <c r="BK3" t="e">
        <f t="shared" ref="BK3:BK66" ca="1" si="15">BJ3/SUM(BJ:BJ)</f>
        <v>#VALUE!</v>
      </c>
      <c r="BL3" t="e">
        <f t="shared" ref="BL3:BL66" ca="1" si="16">BL2+BK2</f>
        <v>#VALUE!</v>
      </c>
      <c r="BM3" t="e">
        <f ca="1">OFFSET([1]EquipTable!$A$1,ROW()-1,0)</f>
        <v>#VALUE!</v>
      </c>
      <c r="BO3" t="e">
        <f ca="1">IF(VLOOKUP($BR3,[2]ActorTable!$1:$1048576,MATCH("업데이트순번",[2]ActorTable!$1:$1,0),0)&lt;=$BP$1,1,0)
*IF(MID(BR3,7,1)="2",0.1,1)</f>
        <v>#VALUE!</v>
      </c>
      <c r="BP3" t="e">
        <f t="shared" ref="BP3:BP45" ca="1" si="17">BO3/SUM(BO:BO)</f>
        <v>#VALUE!</v>
      </c>
      <c r="BQ3" t="e">
        <f t="shared" ref="BQ3:BQ45" ca="1" si="18">BQ2+BP2</f>
        <v>#VALUE!</v>
      </c>
      <c r="BR3" t="e">
        <f ca="1">OFFSET([2]ActorTable!$A$1,ROW()-1,0)</f>
        <v>#VALUE!</v>
      </c>
      <c r="BS3" t="e">
        <f ca="1">VLOOKUP($BR3,[2]ActorTable!$1:$1048576,MATCH("이름참고",[2]ActorTable!$1:$1,0),0)</f>
        <v>#VALUE!</v>
      </c>
    </row>
    <row r="4" spans="1:73">
      <c r="A4">
        <v>1</v>
      </c>
      <c r="B4">
        <v>2</v>
      </c>
      <c r="C4">
        <f t="shared" si="0"/>
        <v>0</v>
      </c>
      <c r="D4">
        <f t="shared" ca="1" si="11"/>
        <v>0.83038472064787106</v>
      </c>
      <c r="E4">
        <f t="shared" ca="1" si="11"/>
        <v>0.18520459421284108</v>
      </c>
      <c r="F4">
        <f t="shared" ca="1" si="1"/>
        <v>0.50809202910388929</v>
      </c>
      <c r="G4">
        <f t="shared" ca="1" si="1"/>
        <v>1.4040967775926116E-2</v>
      </c>
      <c r="H4">
        <f t="shared" ca="1" si="1"/>
        <v>4.7904941033477533E-2</v>
      </c>
      <c r="I4">
        <f t="shared" ca="1" si="1"/>
        <v>0.49251862469919983</v>
      </c>
      <c r="L4" t="str">
        <f t="shared" ca="1" si="2"/>
        <v>안 지정 캐릭터 PP 영웅등급</v>
      </c>
      <c r="M4">
        <f t="shared" ca="1" si="3"/>
        <v>18520</v>
      </c>
      <c r="N4">
        <f t="shared" ca="1" si="12"/>
        <v>10</v>
      </c>
      <c r="O4" t="str">
        <f ca="1">IF($L4="삭제","삭제",
IF($L4="지정 장비",
  IF(ISBLANK(VLOOKUP($M4,[1]EquipTable!$1:$1048576,MATCH("표준 GO pr Min",[1]EquipTable!$1:$1,0),0)),"DI",
    IF(ISBLANK(VLOOKUP($M4,[1]EquipTable!$1:$1048576,MATCH("표준 DI pr Min",[1]EquipTable!$1:$1,0),0)),"GO",
      IF(G4&lt;0.5,"DI","GO"))),
IF(OR($L4="캐릭터 상자 일반등급",$L4="캐릭터 상자 영웅등급"),"DI",
IF(OR($L4="지정 캐릭터",$L4="지정 캐릭터 LBP1",$L4="지정 캐릭터 LBP2",$L4="지정 캐릭터 LBP3",$L4="안 지정 캐릭터 영웅등급"),"DI",
IF($L4="지정 캐릭터 PP","DI",
IF(OR($L4="안 지정 캐릭터 PP 일반등급",$L4="안 지정 캐릭터 PP 영웅등급"),"GO",
"그외없음"))))))</f>
        <v>GO</v>
      </c>
      <c r="P4" t="str">
        <f ca="1">IF($L4="삭제","삭제",
IF($O4="GO","삭제",
IF($L4="지정 장비",
  IF(ISBLANK(VLOOKUP($M4,[1]EquipTable!$1:$1048576,MATCH("표준 DI pp Min",[1]EquipTable!$1:$1,0),0)),"삭제",
    VLOOKUP($M4,[1]EquipTable!$1:$1048576,MATCH("표준 DI pp Min",[1]EquipTable!$1:$1,0),0)+INT($H4*(VLOOKUP($M4,[1]EquipTable!$1:$1048576,MATCH("표준 DI pp Max",[1]EquipTable!$1:$1,0),0)-VLOOKUP($M4,[1]EquipTable!$1:$1048576,MATCH("표준 DI pp Min",[1]EquipTable!$1:$1,0),0)+1))),
IF(OR($L4="캐릭터 상자 일반등급",$L4="캐릭터 상자 영웅등급"),"삭제",
IF(OR($L4="지정 캐릭터",$L4="지정 캐릭터 LBP1",$L4="지정 캐릭터 LBP2",$L4="지정 캐릭터 LBP3"),
  IF(AND(OR($B4=7,$B4=8),$L4=OFFSET($L4,-1,0)),OFFSET(P4,-1,0),
    IF(ISBLANK(VLOOKUP($M4,[2]ActorTable!$1:$1048576,MATCH("표준 DI pp Min",[2]ActorTable!$1:$1,0),0)),"삭제",
      INT(VLOOKUP($L4,$AM:$AZ,MATCH($AW$1,$AM$1:$AZ$1,0),0)*(VLOOKUP($M4,[2]ActorTable!$1:$1048576,MATCH("표준 DI pp Min",[2]ActorTable!$1:$1,0),0)+$H4*(VLOOKUP($M4,[2]ActorTable!$1:$1048576,MATCH("표준 DI pp Max",[2]ActorTable!$1:$1,0),0)-VLOOKUP($M4,[2]ActorTable!$1:$1048576,MATCH("표준 DI pp Min",[2]ActorTable!$1:$1,0),0)+1))))),
IF($L4="안 지정 캐릭터 영웅등급",
  IF(AND(OR($B4=7,$B4=8),$L4=OFFSET($L4,-1,0)),OFFSET(P4,-1,0),
    VLOOKUP($L4,$AM:$AZ,MATCH($AY$1,$AM$1:$AZ$1,0),0)+INT($H4*(VLOOKUP($L4,$AM:$AZ,MATCH($AZ$1,$AM$1:$AZ$1,0),0)-VLOOKUP($L4,$AM:$AZ,MATCH($AY$1,$AM$1:$AZ$1,0),0)+1))),
IF($L4="지정 캐릭터 PP",
  IF(AND(OR($B4=7,$B4=8),$L4=OFFSET($L4,-1,0)),OFFSET(P4,-1,0),
    INT($N4*VLOOKUP($L4,$AM:$AZ,MATCH($AW$1,$AM$1:$AZ$1,0),0))),
"그외없음")))))))</f>
        <v>삭제</v>
      </c>
      <c r="Q4">
        <f ca="1">IF($L4="삭제","삭제",
IF($L4="지정 장비",
  IF($O4="DI",
    VLOOKUP($M4,[1]EquipTable!$1:$1048576,MATCH("표준 DI pr Min",[1]EquipTable!$1:$1,0),0)+INT($I4*(VLOOKUP($M4,[1]EquipTable!$1:$1048576,MATCH("표준 DI pr Max",[1]EquipTable!$1:$1,0),0)-VLOOKUP($M4,[1]EquipTable!$1:$1048576,MATCH("표준 DI pr Min",[1]EquipTable!$1:$1,0),0)+1)),
    ROUNDDOWN(VLOOKUP($M4,[1]EquipTable!$1:$1048576,MATCH("표준 GO pr Min",[1]EquipTable!$1:$1,0),0)+INT($I4*(VLOOKUP($M4,[1]EquipTable!$1:$1048576,MATCH("표준 GO pr Max",[1]EquipTable!$1:$1,0),0)-VLOOKUP($M4,[1]EquipTable!$1:$1048576,MATCH("표준 GO pr Min",[1]EquipTable!$1:$1,0),0)+100)),-2)),
IF(OR($L4="캐릭터 상자 일반등급",$L4="캐릭터 상자 영웅등급"),VLOOKUP($L4,$AM:$AZ,MATCH($AW$1,$AM$1:$AZ$1,0),0),
IF(OR($L4="지정 캐릭터",$L4="지정 캐릭터 LBP1",$L4="지정 캐릭터 LBP2",$L4="지정 캐릭터 LBP3"),
  IF(AND(OR($B4=7,$B4=8),$L4=OFFSET($L4,-1,0)),OFFSET(Q4,-1,0),
    INT(VLOOKUP($L4,$AM:$AZ,MATCH($AW$1,$AM$1:$AZ$1,0),0)*(VLOOKUP($M4,[2]ActorTable!$1:$1048576,MATCH("표준 DI pr Min",[2]ActorTable!$1:$1,0),0)+$I4*(VLOOKUP($M4,[2]ActorTable!$1:$1048576,MATCH("표준 DI pr Max",[2]ActorTable!$1:$1,0),0)-VLOOKUP($M4,[2]ActorTable!$1:$1048576,MATCH("표준 DI pr Min",[2]ActorTable!$1:$1,0),0)+1)))),
IF($L4="안 지정 캐릭터 영웅등급",
  IF(AND(OR($B4=7,$B4=8),$L4=OFFSET($L4,-1,0)),OFFSET(Q4,-1,0),
    VLOOKUP($L4,$AM:$AZ,MATCH($AW$1,$AM$1:$AZ$1,0),0)+INT($I4*(VLOOKUP($L4,$AM:$AZ,MATCH($AX$1,$AM$1:$AZ$1,0),0)-VLOOKUP($L4,$AM:$AZ,MATCH($AW$1,$AM$1:$AZ$1,0),0)+1))),
IF($L4="지정 캐릭터 PP",
  IF(AND(OR($B4=7,$B4=8),$L4=OFFSET($L4,-1,0)),OFFSET(Q4,-1,0),
    INT($N4*(VLOOKUP($L4,$AM:$AZ,MATCH($AX$1,$AM$1:$AZ$1,0),0)*(VLOOKUP($L4,$AM:$AZ,MATCH($AY$1,$AM$1:$AZ$1,0),0)+$I4*(VLOOKUP($L4,$AM:$AZ,MATCH($AY$1,$AM$1:$AZ$1,0),0)-VLOOKUP($L4,$AM:$AZ,MATCH($AX$1,$AM$1:$AZ$1,0),0)))))),
IF(OR($L4="안 지정 캐릭터 PP 일반등급",$L4="안 지정 캐릭터 PP 영웅등급"),
  IF(AND(OR($B4=7,$B4=8),$L4=OFFSET($L4,-1,0)),OFFSET(Q4,-1,0),
    $N4*VLOOKUP($L4,$AM:$AZ,MATCH($AW$1,$AM$1:$AZ$1,0),0)),
"그외없음")))))))</f>
        <v>1000</v>
      </c>
      <c r="R4" t="str">
        <f ca="1">IF(OR(ISNUMBER(M4),M4="삭제"),"",
IF(LEFT(M4,5)="Equip",
  IF($BK$1&lt;VLOOKUP(M4,[1]EquipTable!$1:$1048576,MATCH("업데이트순번",[1]EquipTable!$1:$1,0),0),"업데이트순번이상",""),
IF(LEFT(M4,5)="Actor",
  IF($BP$1&lt;VLOOKUP(M4,[2]ActorTable!$1:$1048576,MATCH("업데이트순번",[2]ActorTable!$1:$1,0),0),"업데이트순번이상",""),
"그외없음")))</f>
        <v/>
      </c>
      <c r="S4">
        <f t="shared" ca="1" si="13"/>
        <v>0</v>
      </c>
      <c r="T4" t="s">
        <v>92</v>
      </c>
      <c r="U4">
        <v>40158</v>
      </c>
      <c r="V4">
        <v>11</v>
      </c>
      <c r="W4" t="s">
        <v>130</v>
      </c>
      <c r="Y4">
        <v>1100</v>
      </c>
      <c r="Z4" t="str">
        <f t="shared" ca="1" si="4"/>
        <v>uph</v>
      </c>
      <c r="AA4" t="s">
        <v>92</v>
      </c>
      <c r="AB4">
        <v>40158</v>
      </c>
      <c r="AC4">
        <v>11</v>
      </c>
      <c r="AD4" t="s">
        <v>130</v>
      </c>
      <c r="AF4">
        <v>1100</v>
      </c>
      <c r="AG4" t="str">
        <f t="shared" si="5"/>
        <v/>
      </c>
      <c r="AH4" t="str">
        <f>IF(OR(
  AND(NOT(ISERROR(FIND("상자",AA4))),ISBLANK(AB4)),
  AND(ISBLANK(AA4),ISBLANK(AB4)),
  AND(NOT(ISERROR(FIND("안 지정",AA4))),ISNUMBER(AB4))),"",
IF(AND(NOT(ISERROR(FIND("상자",AA4))),NOT(ISBLANK(AB4))),"밸류불필요",
IF(AND(NOT(ISERROR(FIND("안 지정",AA4))),NOT(ISNUMBER(AB4))),"숫자필요",
IF(NOT(ISERROR(FIND("장비",AA4))),
  IFERROR(VLOOKUP(AB4,[1]EquipTable!$A:$T,MATCH("이름참고",[1]EquipTable!$1:$1,0),0),"장비없음"),
IF(NOT(ISERROR(FIND("캐릭터",AA4))),
  IFERROR(VLOOKUP(AB4,[2]ActorTable!$A:$G,MATCH("이름참고",[2]ActorTable!$1:$1,0),0),"캐릭터없음"),
"")))))</f>
        <v/>
      </c>
      <c r="AI4">
        <v>1</v>
      </c>
      <c r="AJ4" t="str">
        <f t="shared" ca="1" si="14"/>
        <v>{"dy":1,"sl":0,"tp":"fe","vl":"Equip7002","cn":1,"pt":"GO","pr":1900},{"dy":1,"sl":1,"tp":"fe","vl":"Equip8201","cn":1,"pt":"GO","pr":29700},{"dy":1,"sl":2,"tp":"uph","vl":"40158","cn":11,"pt":"GO","pr":1100}</v>
      </c>
      <c r="AK4" t="str">
        <f t="shared" ca="1" si="6"/>
        <v>{"dy":1,"sl":2,"tp":"uph","vl":"40158","cn":11,"pt":"GO","pr":1100}</v>
      </c>
      <c r="AM4" t="s">
        <v>85</v>
      </c>
      <c r="AN4" t="s">
        <v>73</v>
      </c>
      <c r="AO4">
        <v>0</v>
      </c>
      <c r="AP4">
        <v>4</v>
      </c>
      <c r="AQ4">
        <f t="shared" ca="1" si="7"/>
        <v>2</v>
      </c>
      <c r="AR4">
        <f t="shared" si="8"/>
        <v>1</v>
      </c>
      <c r="AS4">
        <f t="shared" ca="1" si="9"/>
        <v>0</v>
      </c>
      <c r="AW4">
        <v>149</v>
      </c>
      <c r="BB4" t="s">
        <v>201</v>
      </c>
      <c r="BD4">
        <v>0</v>
      </c>
      <c r="BE4">
        <v>1</v>
      </c>
      <c r="BF4">
        <f t="shared" si="10"/>
        <v>5.8823529411764705E-2</v>
      </c>
      <c r="BG4">
        <f>BG3+BF3</f>
        <v>0.94117647058823528</v>
      </c>
      <c r="BH4" t="s">
        <v>85</v>
      </c>
      <c r="BJ4" t="e">
        <f ca="1">IF(VLOOKUP($BM4,[1]EquipTable!$1:$1048576,MATCH("업데이트순번",[1]EquipTable!$1:$1,0),0)&lt;=$BK$1,1,0)
*IF(MID(BM4,7,1)="4",0.1,1)</f>
        <v>#VALUE!</v>
      </c>
      <c r="BK4" t="e">
        <f t="shared" ca="1" si="15"/>
        <v>#VALUE!</v>
      </c>
      <c r="BL4" t="e">
        <f t="shared" ca="1" si="16"/>
        <v>#VALUE!</v>
      </c>
      <c r="BM4" t="e">
        <f ca="1">OFFSET([1]EquipTable!$A$1,ROW()-1,0)</f>
        <v>#VALUE!</v>
      </c>
      <c r="BO4" t="e">
        <f ca="1">IF(VLOOKUP($BR4,[2]ActorTable!$1:$1048576,MATCH("업데이트순번",[2]ActorTable!$1:$1,0),0)&lt;=$BP$1,1,0)
*IF(MID(BR4,7,1)="2",0.1,1)</f>
        <v>#VALUE!</v>
      </c>
      <c r="BP4" t="e">
        <f t="shared" ca="1" si="17"/>
        <v>#VALUE!</v>
      </c>
      <c r="BQ4" t="e">
        <f t="shared" ca="1" si="18"/>
        <v>#VALUE!</v>
      </c>
      <c r="BR4" t="e">
        <f ca="1">OFFSET([2]ActorTable!$A$1,ROW()-1,0)</f>
        <v>#VALUE!</v>
      </c>
      <c r="BS4" t="e">
        <f ca="1">VLOOKUP($BR4,[2]ActorTable!$1:$1048576,MATCH("이름참고",[2]ActorTable!$1:$1,0),0)</f>
        <v>#VALUE!</v>
      </c>
    </row>
    <row r="5" spans="1:73">
      <c r="A5">
        <v>1</v>
      </c>
      <c r="B5">
        <v>3</v>
      </c>
      <c r="C5">
        <f t="shared" si="0"/>
        <v>0</v>
      </c>
      <c r="D5">
        <f t="shared" ca="1" si="11"/>
        <v>0.77927330706907405</v>
      </c>
      <c r="E5">
        <f t="shared" ca="1" si="11"/>
        <v>0.20971409422852694</v>
      </c>
      <c r="F5">
        <f t="shared" ca="1" si="1"/>
        <v>0.47638067218776758</v>
      </c>
      <c r="G5">
        <f t="shared" ca="1" si="1"/>
        <v>0.32739145071029152</v>
      </c>
      <c r="H5">
        <f t="shared" ca="1" si="1"/>
        <v>0.15161610939743586</v>
      </c>
      <c r="I5">
        <f t="shared" ca="1" si="1"/>
        <v>0.44960995364753487</v>
      </c>
      <c r="L5" t="str">
        <f t="shared" ca="1" si="2"/>
        <v>안 지정 캐릭터 PP 일반등급</v>
      </c>
      <c r="M5">
        <f t="shared" ca="1" si="3"/>
        <v>20971</v>
      </c>
      <c r="N5">
        <f t="shared" ca="1" si="12"/>
        <v>10</v>
      </c>
      <c r="O5" t="str">
        <f ca="1">IF($L5="삭제","삭제",
IF($L5="지정 장비",
  IF(ISBLANK(VLOOKUP($M5,[1]EquipTable!$1:$1048576,MATCH("표준 GO pr Min",[1]EquipTable!$1:$1,0),0)),"DI",
    IF(ISBLANK(VLOOKUP($M5,[1]EquipTable!$1:$1048576,MATCH("표준 DI pr Min",[1]EquipTable!$1:$1,0),0)),"GO",
      IF(G5&lt;0.5,"DI","GO"))),
IF(OR($L5="캐릭터 상자 일반등급",$L5="캐릭터 상자 영웅등급"),"DI",
IF(OR($L5="지정 캐릭터",$L5="지정 캐릭터 LBP1",$L5="지정 캐릭터 LBP2",$L5="지정 캐릭터 LBP3",$L5="안 지정 캐릭터 영웅등급"),"DI",
IF($L5="지정 캐릭터 PP","DI",
IF(OR($L5="안 지정 캐릭터 PP 일반등급",$L5="안 지정 캐릭터 PP 영웅등급"),"GO",
"그외없음"))))))</f>
        <v>GO</v>
      </c>
      <c r="P5" t="str">
        <f ca="1">IF($L5="삭제","삭제",
IF($O5="GO","삭제",
IF($L5="지정 장비",
  IF(ISBLANK(VLOOKUP($M5,[1]EquipTable!$1:$1048576,MATCH("표준 DI pp Min",[1]EquipTable!$1:$1,0),0)),"삭제",
    VLOOKUP($M5,[1]EquipTable!$1:$1048576,MATCH("표준 DI pp Min",[1]EquipTable!$1:$1,0),0)+INT($H5*(VLOOKUP($M5,[1]EquipTable!$1:$1048576,MATCH("표준 DI pp Max",[1]EquipTable!$1:$1,0),0)-VLOOKUP($M5,[1]EquipTable!$1:$1048576,MATCH("표준 DI pp Min",[1]EquipTable!$1:$1,0),0)+1))),
IF(OR($L5="캐릭터 상자 일반등급",$L5="캐릭터 상자 영웅등급"),"삭제",
IF(OR($L5="지정 캐릭터",$L5="지정 캐릭터 LBP1",$L5="지정 캐릭터 LBP2",$L5="지정 캐릭터 LBP3"),
  IF(AND(OR($B5=7,$B5=8),$L5=OFFSET($L5,-1,0)),OFFSET(P5,-1,0),
    IF(ISBLANK(VLOOKUP($M5,[2]ActorTable!$1:$1048576,MATCH("표준 DI pp Min",[2]ActorTable!$1:$1,0),0)),"삭제",
      INT(VLOOKUP($L5,$AM:$AZ,MATCH($AW$1,$AM$1:$AZ$1,0),0)*(VLOOKUP($M5,[2]ActorTable!$1:$1048576,MATCH("표준 DI pp Min",[2]ActorTable!$1:$1,0),0)+$H5*(VLOOKUP($M5,[2]ActorTable!$1:$1048576,MATCH("표준 DI pp Max",[2]ActorTable!$1:$1,0),0)-VLOOKUP($M5,[2]ActorTable!$1:$1048576,MATCH("표준 DI pp Min",[2]ActorTable!$1:$1,0),0)+1))))),
IF($L5="안 지정 캐릭터 영웅등급",
  IF(AND(OR($B5=7,$B5=8),$L5=OFFSET($L5,-1,0)),OFFSET(P5,-1,0),
    VLOOKUP($L5,$AM:$AZ,MATCH($AY$1,$AM$1:$AZ$1,0),0)+INT($H5*(VLOOKUP($L5,$AM:$AZ,MATCH($AZ$1,$AM$1:$AZ$1,0),0)-VLOOKUP($L5,$AM:$AZ,MATCH($AY$1,$AM$1:$AZ$1,0),0)+1))),
IF($L5="지정 캐릭터 PP",
  IF(AND(OR($B5=7,$B5=8),$L5=OFFSET($L5,-1,0)),OFFSET(P5,-1,0),
    INT($N5*VLOOKUP($L5,$AM:$AZ,MATCH($AW$1,$AM$1:$AZ$1,0),0))),
"그외없음")))))))</f>
        <v>삭제</v>
      </c>
      <c r="Q5">
        <f ca="1">IF($L5="삭제","삭제",
IF($L5="지정 장비",
  IF($O5="DI",
    VLOOKUP($M5,[1]EquipTable!$1:$1048576,MATCH("표준 DI pr Min",[1]EquipTable!$1:$1,0),0)+INT($I5*(VLOOKUP($M5,[1]EquipTable!$1:$1048576,MATCH("표준 DI pr Max",[1]EquipTable!$1:$1,0),0)-VLOOKUP($M5,[1]EquipTable!$1:$1048576,MATCH("표준 DI pr Min",[1]EquipTable!$1:$1,0),0)+1)),
    ROUNDDOWN(VLOOKUP($M5,[1]EquipTable!$1:$1048576,MATCH("표준 GO pr Min",[1]EquipTable!$1:$1,0),0)+INT($I5*(VLOOKUP($M5,[1]EquipTable!$1:$1048576,MATCH("표준 GO pr Max",[1]EquipTable!$1:$1,0),0)-VLOOKUP($M5,[1]EquipTable!$1:$1048576,MATCH("표준 GO pr Min",[1]EquipTable!$1:$1,0),0)+100)),-2)),
IF(OR($L5="캐릭터 상자 일반등급",$L5="캐릭터 상자 영웅등급"),VLOOKUP($L5,$AM:$AZ,MATCH($AW$1,$AM$1:$AZ$1,0),0),
IF(OR($L5="지정 캐릭터",$L5="지정 캐릭터 LBP1",$L5="지정 캐릭터 LBP2",$L5="지정 캐릭터 LBP3"),
  IF(AND(OR($B5=7,$B5=8),$L5=OFFSET($L5,-1,0)),OFFSET(Q5,-1,0),
    INT(VLOOKUP($L5,$AM:$AZ,MATCH($AW$1,$AM$1:$AZ$1,0),0)*(VLOOKUP($M5,[2]ActorTable!$1:$1048576,MATCH("표준 DI pr Min",[2]ActorTable!$1:$1,0),0)+$I5*(VLOOKUP($M5,[2]ActorTable!$1:$1048576,MATCH("표준 DI pr Max",[2]ActorTable!$1:$1,0),0)-VLOOKUP($M5,[2]ActorTable!$1:$1048576,MATCH("표준 DI pr Min",[2]ActorTable!$1:$1,0),0)+1)))),
IF($L5="안 지정 캐릭터 영웅등급",
  IF(AND(OR($B5=7,$B5=8),$L5=OFFSET($L5,-1,0)),OFFSET(Q5,-1,0),
    VLOOKUP($L5,$AM:$AZ,MATCH($AW$1,$AM$1:$AZ$1,0),0)+INT($I5*(VLOOKUP($L5,$AM:$AZ,MATCH($AX$1,$AM$1:$AZ$1,0),0)-VLOOKUP($L5,$AM:$AZ,MATCH($AW$1,$AM$1:$AZ$1,0),0)+1))),
IF($L5="지정 캐릭터 PP",
  IF(AND(OR($B5=7,$B5=8),$L5=OFFSET($L5,-1,0)),OFFSET(Q5,-1,0),
    INT($N5*(VLOOKUP($L5,$AM:$AZ,MATCH($AX$1,$AM$1:$AZ$1,0),0)*(VLOOKUP($L5,$AM:$AZ,MATCH($AY$1,$AM$1:$AZ$1,0),0)+$I5*(VLOOKUP($L5,$AM:$AZ,MATCH($AY$1,$AM$1:$AZ$1,0),0)-VLOOKUP($L5,$AM:$AZ,MATCH($AX$1,$AM$1:$AZ$1,0),0)))))),
IF(OR($L5="안 지정 캐릭터 PP 일반등급",$L5="안 지정 캐릭터 PP 영웅등급"),
  IF(AND(OR($B5=7,$B5=8),$L5=OFFSET($L5,-1,0)),OFFSET(Q5,-1,0),
    $N5*VLOOKUP($L5,$AM:$AZ,MATCH($AW$1,$AM$1:$AZ$1,0),0)),
"그외없음")))))))</f>
        <v>1000</v>
      </c>
      <c r="R5" t="str">
        <f ca="1">IF(OR(ISNUMBER(M5),M5="삭제"),"",
IF(LEFT(M5,5)="Equip",
  IF($BK$1&lt;VLOOKUP(M5,[1]EquipTable!$1:$1048576,MATCH("업데이트순번",[1]EquipTable!$1:$1,0),0),"업데이트순번이상",""),
IF(LEFT(M5,5)="Actor",
  IF($BP$1&lt;VLOOKUP(M5,[2]ActorTable!$1:$1048576,MATCH("업데이트순번",[2]ActorTable!$1:$1,0),0),"업데이트순번이상",""),
"그외없음")))</f>
        <v/>
      </c>
      <c r="S5">
        <f t="shared" ca="1" si="13"/>
        <v>0</v>
      </c>
      <c r="T5" t="s">
        <v>92</v>
      </c>
      <c r="U5">
        <v>46958</v>
      </c>
      <c r="V5">
        <v>11</v>
      </c>
      <c r="W5" t="s">
        <v>130</v>
      </c>
      <c r="Y5">
        <v>1100</v>
      </c>
      <c r="Z5" t="str">
        <f t="shared" ca="1" si="4"/>
        <v>uph</v>
      </c>
      <c r="AA5" t="s">
        <v>92</v>
      </c>
      <c r="AB5">
        <v>46958</v>
      </c>
      <c r="AC5">
        <v>11</v>
      </c>
      <c r="AD5" t="s">
        <v>130</v>
      </c>
      <c r="AF5">
        <v>1100</v>
      </c>
      <c r="AG5" t="str">
        <f t="shared" si="5"/>
        <v/>
      </c>
      <c r="AH5" t="str">
        <f>IF(OR(
  AND(NOT(ISERROR(FIND("상자",AA5))),ISBLANK(AB5)),
  AND(ISBLANK(AA5),ISBLANK(AB5)),
  AND(NOT(ISERROR(FIND("안 지정",AA5))),ISNUMBER(AB5))),"",
IF(AND(NOT(ISERROR(FIND("상자",AA5))),NOT(ISBLANK(AB5))),"밸류불필요",
IF(AND(NOT(ISERROR(FIND("안 지정",AA5))),NOT(ISNUMBER(AB5))),"숫자필요",
IF(NOT(ISERROR(FIND("장비",AA5))),
  IFERROR(VLOOKUP(AB5,[1]EquipTable!$A:$T,MATCH("이름참고",[1]EquipTable!$1:$1,0),0),"장비없음"),
IF(NOT(ISERROR(FIND("캐릭터",AA5))),
  IFERROR(VLOOKUP(AB5,[2]ActorTable!$A:$G,MATCH("이름참고",[2]ActorTable!$1:$1,0),0),"캐릭터없음"),
"")))))</f>
        <v/>
      </c>
      <c r="AI5">
        <v>1</v>
      </c>
      <c r="AJ5" t="str">
        <f t="shared" ca="1" si="14"/>
        <v>{"dy":1,"sl":0,"tp":"fe","vl":"Equip7002","cn":1,"pt":"GO","pr":1900},{"dy":1,"sl":1,"tp":"fe","vl":"Equip8201","cn":1,"pt":"GO","pr":29700},{"dy":1,"sl":2,"tp":"uph","vl":"40158","cn":11,"pt":"GO","pr":1100},{"dy":1,"sl":3,"tp":"uph","vl":"46958","cn":11,"pt":"GO","pr":1100}</v>
      </c>
      <c r="AK5" t="str">
        <f t="shared" ca="1" si="6"/>
        <v>{"dy":1,"sl":3,"tp":"uph","vl":"46958","cn":11,"pt":"GO","pr":1100}</v>
      </c>
      <c r="AM5" t="s">
        <v>86</v>
      </c>
      <c r="AN5" t="s">
        <v>74</v>
      </c>
      <c r="AO5">
        <v>5</v>
      </c>
      <c r="AP5">
        <v>8</v>
      </c>
      <c r="AQ5">
        <f t="shared" ca="1" si="7"/>
        <v>2</v>
      </c>
      <c r="AR5">
        <f t="shared" si="8"/>
        <v>2</v>
      </c>
      <c r="AS5">
        <f t="shared" ca="1" si="9"/>
        <v>0</v>
      </c>
      <c r="AW5">
        <v>1</v>
      </c>
      <c r="BB5">
        <f ca="1">LEN(BB2)</f>
        <v>13089</v>
      </c>
      <c r="BD5">
        <v>1</v>
      </c>
      <c r="BE5">
        <v>1</v>
      </c>
      <c r="BF5">
        <f t="shared" si="10"/>
        <v>1</v>
      </c>
      <c r="BG5">
        <f>BG4+BF4</f>
        <v>1</v>
      </c>
      <c r="BH5" t="s">
        <v>143</v>
      </c>
      <c r="BJ5" t="e">
        <f ca="1">IF(VLOOKUP($BM5,[1]EquipTable!$1:$1048576,MATCH("업데이트순번",[1]EquipTable!$1:$1,0),0)&lt;=$BK$1,1,0)
*IF(MID(BM5,7,1)="4",0.1,1)</f>
        <v>#VALUE!</v>
      </c>
      <c r="BK5" t="e">
        <f t="shared" ca="1" si="15"/>
        <v>#VALUE!</v>
      </c>
      <c r="BL5" t="e">
        <f t="shared" ca="1" si="16"/>
        <v>#VALUE!</v>
      </c>
      <c r="BM5" t="e">
        <f ca="1">OFFSET([1]EquipTable!$A$1,ROW()-1,0)</f>
        <v>#VALUE!</v>
      </c>
      <c r="BO5" t="e">
        <f ca="1">IF(VLOOKUP($BR5,[2]ActorTable!$1:$1048576,MATCH("업데이트순번",[2]ActorTable!$1:$1,0),0)&lt;=$BP$1,1,0)
*IF(MID(BR5,7,1)="2",0.1,1)</f>
        <v>#VALUE!</v>
      </c>
      <c r="BP5" t="e">
        <f t="shared" ca="1" si="17"/>
        <v>#VALUE!</v>
      </c>
      <c r="BQ5" t="e">
        <f t="shared" ca="1" si="18"/>
        <v>#VALUE!</v>
      </c>
      <c r="BR5" t="e">
        <f ca="1">OFFSET([2]ActorTable!$A$1,ROW()-1,0)</f>
        <v>#VALUE!</v>
      </c>
      <c r="BS5" t="e">
        <f ca="1">VLOOKUP($BR5,[2]ActorTable!$1:$1048576,MATCH("이름참고",[2]ActorTable!$1:$1,0),0)</f>
        <v>#VALUE!</v>
      </c>
    </row>
    <row r="6" spans="1:73">
      <c r="A6">
        <v>1</v>
      </c>
      <c r="B6">
        <v>4</v>
      </c>
      <c r="C6">
        <f t="shared" si="0"/>
        <v>0</v>
      </c>
      <c r="D6">
        <f t="shared" ca="1" si="11"/>
        <v>0.19167306171137355</v>
      </c>
      <c r="E6">
        <f t="shared" ca="1" si="11"/>
        <v>0.21922558035537998</v>
      </c>
      <c r="F6">
        <f t="shared" ca="1" si="1"/>
        <v>0.33092977655694267</v>
      </c>
      <c r="G6">
        <f t="shared" ca="1" si="1"/>
        <v>0.91255447143919177</v>
      </c>
      <c r="H6">
        <f t="shared" ca="1" si="1"/>
        <v>0.81180963656259508</v>
      </c>
      <c r="I6">
        <f t="shared" ca="1" si="1"/>
        <v>0.21487346986464739</v>
      </c>
      <c r="L6" t="str">
        <f t="shared" ca="1" si="2"/>
        <v>안 지정 캐릭터 PP 일반등급</v>
      </c>
      <c r="M6">
        <f t="shared" ca="1" si="3"/>
        <v>21922</v>
      </c>
      <c r="N6">
        <f t="shared" ca="1" si="12"/>
        <v>10</v>
      </c>
      <c r="O6" t="str">
        <f ca="1">IF($L6="삭제","삭제",
IF($L6="지정 장비",
  IF(ISBLANK(VLOOKUP($M6,[1]EquipTable!$1:$1048576,MATCH("표준 GO pr Min",[1]EquipTable!$1:$1,0),0)),"DI",
    IF(ISBLANK(VLOOKUP($M6,[1]EquipTable!$1:$1048576,MATCH("표준 DI pr Min",[1]EquipTable!$1:$1,0),0)),"GO",
      IF(G6&lt;0.5,"DI","GO"))),
IF(OR($L6="캐릭터 상자 일반등급",$L6="캐릭터 상자 영웅등급"),"DI",
IF(OR($L6="지정 캐릭터",$L6="지정 캐릭터 LBP1",$L6="지정 캐릭터 LBP2",$L6="지정 캐릭터 LBP3",$L6="안 지정 캐릭터 영웅등급"),"DI",
IF($L6="지정 캐릭터 PP","DI",
IF(OR($L6="안 지정 캐릭터 PP 일반등급",$L6="안 지정 캐릭터 PP 영웅등급"),"GO",
"그외없음"))))))</f>
        <v>GO</v>
      </c>
      <c r="P6" t="str">
        <f ca="1">IF($L6="삭제","삭제",
IF($O6="GO","삭제",
IF($L6="지정 장비",
  IF(ISBLANK(VLOOKUP($M6,[1]EquipTable!$1:$1048576,MATCH("표준 DI pp Min",[1]EquipTable!$1:$1,0),0)),"삭제",
    VLOOKUP($M6,[1]EquipTable!$1:$1048576,MATCH("표준 DI pp Min",[1]EquipTable!$1:$1,0),0)+INT($H6*(VLOOKUP($M6,[1]EquipTable!$1:$1048576,MATCH("표준 DI pp Max",[1]EquipTable!$1:$1,0),0)-VLOOKUP($M6,[1]EquipTable!$1:$1048576,MATCH("표준 DI pp Min",[1]EquipTable!$1:$1,0),0)+1))),
IF(OR($L6="캐릭터 상자 일반등급",$L6="캐릭터 상자 영웅등급"),"삭제",
IF(OR($L6="지정 캐릭터",$L6="지정 캐릭터 LBP1",$L6="지정 캐릭터 LBP2",$L6="지정 캐릭터 LBP3"),
  IF(AND(OR($B6=7,$B6=8),$L6=OFFSET($L6,-1,0)),OFFSET(P6,-1,0),
    IF(ISBLANK(VLOOKUP($M6,[2]ActorTable!$1:$1048576,MATCH("표준 DI pp Min",[2]ActorTable!$1:$1,0),0)),"삭제",
      INT(VLOOKUP($L6,$AM:$AZ,MATCH($AW$1,$AM$1:$AZ$1,0),0)*(VLOOKUP($M6,[2]ActorTable!$1:$1048576,MATCH("표준 DI pp Min",[2]ActorTable!$1:$1,0),0)+$H6*(VLOOKUP($M6,[2]ActorTable!$1:$1048576,MATCH("표준 DI pp Max",[2]ActorTable!$1:$1,0),0)-VLOOKUP($M6,[2]ActorTable!$1:$1048576,MATCH("표준 DI pp Min",[2]ActorTable!$1:$1,0),0)+1))))),
IF($L6="안 지정 캐릭터 영웅등급",
  IF(AND(OR($B6=7,$B6=8),$L6=OFFSET($L6,-1,0)),OFFSET(P6,-1,0),
    VLOOKUP($L6,$AM:$AZ,MATCH($AY$1,$AM$1:$AZ$1,0),0)+INT($H6*(VLOOKUP($L6,$AM:$AZ,MATCH($AZ$1,$AM$1:$AZ$1,0),0)-VLOOKUP($L6,$AM:$AZ,MATCH($AY$1,$AM$1:$AZ$1,0),0)+1))),
IF($L6="지정 캐릭터 PP",
  IF(AND(OR($B6=7,$B6=8),$L6=OFFSET($L6,-1,0)),OFFSET(P6,-1,0),
    INT($N6*VLOOKUP($L6,$AM:$AZ,MATCH($AW$1,$AM$1:$AZ$1,0),0))),
"그외없음")))))))</f>
        <v>삭제</v>
      </c>
      <c r="Q6">
        <f ca="1">IF($L6="삭제","삭제",
IF($L6="지정 장비",
  IF($O6="DI",
    VLOOKUP($M6,[1]EquipTable!$1:$1048576,MATCH("표준 DI pr Min",[1]EquipTable!$1:$1,0),0)+INT($I6*(VLOOKUP($M6,[1]EquipTable!$1:$1048576,MATCH("표준 DI pr Max",[1]EquipTable!$1:$1,0),0)-VLOOKUP($M6,[1]EquipTable!$1:$1048576,MATCH("표준 DI pr Min",[1]EquipTable!$1:$1,0),0)+1)),
    ROUNDDOWN(VLOOKUP($M6,[1]EquipTable!$1:$1048576,MATCH("표준 GO pr Min",[1]EquipTable!$1:$1,0),0)+INT($I6*(VLOOKUP($M6,[1]EquipTable!$1:$1048576,MATCH("표준 GO pr Max",[1]EquipTable!$1:$1,0),0)-VLOOKUP($M6,[1]EquipTable!$1:$1048576,MATCH("표준 GO pr Min",[1]EquipTable!$1:$1,0),0)+100)),-2)),
IF(OR($L6="캐릭터 상자 일반등급",$L6="캐릭터 상자 영웅등급"),VLOOKUP($L6,$AM:$AZ,MATCH($AW$1,$AM$1:$AZ$1,0),0),
IF(OR($L6="지정 캐릭터",$L6="지정 캐릭터 LBP1",$L6="지정 캐릭터 LBP2",$L6="지정 캐릭터 LBP3"),
  IF(AND(OR($B6=7,$B6=8),$L6=OFFSET($L6,-1,0)),OFFSET(Q6,-1,0),
    INT(VLOOKUP($L6,$AM:$AZ,MATCH($AW$1,$AM$1:$AZ$1,0),0)*(VLOOKUP($M6,[2]ActorTable!$1:$1048576,MATCH("표준 DI pr Min",[2]ActorTable!$1:$1,0),0)+$I6*(VLOOKUP($M6,[2]ActorTable!$1:$1048576,MATCH("표준 DI pr Max",[2]ActorTable!$1:$1,0),0)-VLOOKUP($M6,[2]ActorTable!$1:$1048576,MATCH("표준 DI pr Min",[2]ActorTable!$1:$1,0),0)+1)))),
IF($L6="안 지정 캐릭터 영웅등급",
  IF(AND(OR($B6=7,$B6=8),$L6=OFFSET($L6,-1,0)),OFFSET(Q6,-1,0),
    VLOOKUP($L6,$AM:$AZ,MATCH($AW$1,$AM$1:$AZ$1,0),0)+INT($I6*(VLOOKUP($L6,$AM:$AZ,MATCH($AX$1,$AM$1:$AZ$1,0),0)-VLOOKUP($L6,$AM:$AZ,MATCH($AW$1,$AM$1:$AZ$1,0),0)+1))),
IF($L6="지정 캐릭터 PP",
  IF(AND(OR($B6=7,$B6=8),$L6=OFFSET($L6,-1,0)),OFFSET(Q6,-1,0),
    INT($N6*(VLOOKUP($L6,$AM:$AZ,MATCH($AX$1,$AM$1:$AZ$1,0),0)*(VLOOKUP($L6,$AM:$AZ,MATCH($AY$1,$AM$1:$AZ$1,0),0)+$I6*(VLOOKUP($L6,$AM:$AZ,MATCH($AY$1,$AM$1:$AZ$1,0),0)-VLOOKUP($L6,$AM:$AZ,MATCH($AX$1,$AM$1:$AZ$1,0),0)))))),
IF(OR($L6="안 지정 캐릭터 PP 일반등급",$L6="안 지정 캐릭터 PP 영웅등급"),
  IF(AND(OR($B6=7,$B6=8),$L6=OFFSET($L6,-1,0)),OFFSET(Q6,-1,0),
    $N6*VLOOKUP($L6,$AM:$AZ,MATCH($AW$1,$AM$1:$AZ$1,0),0)),
"그외없음")))))))</f>
        <v>1000</v>
      </c>
      <c r="R6" t="str">
        <f ca="1">IF(OR(ISNUMBER(M6),M6="삭제"),"",
IF(LEFT(M6,5)="Equip",
  IF($BK$1&lt;VLOOKUP(M6,[1]EquipTable!$1:$1048576,MATCH("업데이트순번",[1]EquipTable!$1:$1,0),0),"업데이트순번이상",""),
IF(LEFT(M6,5)="Actor",
  IF($BP$1&lt;VLOOKUP(M6,[2]ActorTable!$1:$1048576,MATCH("업데이트순번",[2]ActorTable!$1:$1,0),0),"업데이트순번이상",""),
"그외없음")))</f>
        <v/>
      </c>
      <c r="S6">
        <f t="shared" ca="1" si="13"/>
        <v>0</v>
      </c>
      <c r="T6" t="s">
        <v>93</v>
      </c>
      <c r="U6">
        <v>20976</v>
      </c>
      <c r="V6">
        <v>10</v>
      </c>
      <c r="W6" t="s">
        <v>130</v>
      </c>
      <c r="Y6">
        <v>1000</v>
      </c>
      <c r="Z6" t="str">
        <f t="shared" ca="1" si="4"/>
        <v>upn</v>
      </c>
      <c r="AA6" t="s">
        <v>93</v>
      </c>
      <c r="AB6">
        <v>20976</v>
      </c>
      <c r="AC6">
        <v>10</v>
      </c>
      <c r="AD6" t="s">
        <v>130</v>
      </c>
      <c r="AF6">
        <v>1000</v>
      </c>
      <c r="AG6" t="str">
        <f t="shared" si="5"/>
        <v/>
      </c>
      <c r="AH6" t="str">
        <f>IF(OR(
  AND(NOT(ISERROR(FIND("상자",AA6))),ISBLANK(AB6)),
  AND(ISBLANK(AA6),ISBLANK(AB6)),
  AND(NOT(ISERROR(FIND("안 지정",AA6))),ISNUMBER(AB6))),"",
IF(AND(NOT(ISERROR(FIND("상자",AA6))),NOT(ISBLANK(AB6))),"밸류불필요",
IF(AND(NOT(ISERROR(FIND("안 지정",AA6))),NOT(ISNUMBER(AB6))),"숫자필요",
IF(NOT(ISERROR(FIND("장비",AA6))),
  IFERROR(VLOOKUP(AB6,[1]EquipTable!$A:$T,MATCH("이름참고",[1]EquipTable!$1:$1,0),0),"장비없음"),
IF(NOT(ISERROR(FIND("캐릭터",AA6))),
  IFERROR(VLOOKUP(AB6,[2]ActorTable!$A:$G,MATCH("이름참고",[2]ActorTable!$1:$1,0),0),"캐릭터없음"),
"")))))</f>
        <v/>
      </c>
      <c r="AI6">
        <v>1</v>
      </c>
      <c r="AJ6" t="str">
        <f t="shared" ca="1" si="14"/>
        <v>{"dy":1,"sl":0,"tp":"fe","vl":"Equip7002","cn":1,"pt":"GO","pr":1900},{"dy":1,"sl":1,"tp":"fe","vl":"Equip8201","cn":1,"pt":"GO","pr":29700},{"dy":1,"sl":2,"tp":"uph","vl":"40158","cn":11,"pt":"GO","pr":1100},{"dy":1,"sl":3,"tp":"uph","vl":"46958","cn":11,"pt":"GO","pr":1100},{"dy":1,"sl":4,"tp":"upn","vl":"20976","cn":10,"pt":"GO","pr":1000}</v>
      </c>
      <c r="AK6" t="str">
        <f t="shared" ca="1" si="6"/>
        <v>{"dy":1,"sl":4,"tp":"upn","vl":"20976","cn":10,"pt":"GO","pr":1000}</v>
      </c>
      <c r="AM6" t="s">
        <v>87</v>
      </c>
      <c r="AN6" t="s">
        <v>76</v>
      </c>
      <c r="AO6">
        <v>5</v>
      </c>
      <c r="AP6">
        <v>8</v>
      </c>
      <c r="AQ6">
        <f t="shared" ca="1" si="7"/>
        <v>1</v>
      </c>
      <c r="AR6">
        <f t="shared" si="8"/>
        <v>1</v>
      </c>
      <c r="AS6">
        <f t="shared" ca="1" si="9"/>
        <v>0</v>
      </c>
      <c r="AU6">
        <v>45</v>
      </c>
      <c r="AV6">
        <v>175</v>
      </c>
      <c r="AW6">
        <f>100*1/320</f>
        <v>0.3125</v>
      </c>
      <c r="AX6">
        <v>0.7</v>
      </c>
      <c r="AY6">
        <v>0.9</v>
      </c>
      <c r="BD6">
        <v>2</v>
      </c>
      <c r="BE6">
        <v>1</v>
      </c>
      <c r="BF6">
        <f t="shared" si="10"/>
        <v>1</v>
      </c>
      <c r="BG6">
        <f t="shared" ref="BG6:BG13" si="19">BG5+BF5</f>
        <v>2</v>
      </c>
      <c r="BH6" t="s">
        <v>147</v>
      </c>
      <c r="BJ6" t="e">
        <f ca="1">IF(VLOOKUP($BM6,[1]EquipTable!$1:$1048576,MATCH("업데이트순번",[1]EquipTable!$1:$1,0),0)&lt;=$BK$1,1,0)
*IF(MID(BM6,7,1)="4",0.1,1)</f>
        <v>#VALUE!</v>
      </c>
      <c r="BK6" t="e">
        <f t="shared" ca="1" si="15"/>
        <v>#VALUE!</v>
      </c>
      <c r="BL6" t="e">
        <f t="shared" ca="1" si="16"/>
        <v>#VALUE!</v>
      </c>
      <c r="BM6" t="e">
        <f ca="1">OFFSET([1]EquipTable!$A$1,ROW()-1,0)</f>
        <v>#VALUE!</v>
      </c>
      <c r="BO6" t="e">
        <f ca="1">IF(VLOOKUP($BR6,[2]ActorTable!$1:$1048576,MATCH("업데이트순번",[2]ActorTable!$1:$1,0),0)&lt;=$BP$1,1,0)
*IF(MID(BR6,7,1)="2",0.1,1)</f>
        <v>#VALUE!</v>
      </c>
      <c r="BP6" t="e">
        <f t="shared" ca="1" si="17"/>
        <v>#VALUE!</v>
      </c>
      <c r="BQ6" t="e">
        <f t="shared" ca="1" si="18"/>
        <v>#VALUE!</v>
      </c>
      <c r="BR6" t="e">
        <f ca="1">OFFSET([2]ActorTable!$A$1,ROW()-1,0)</f>
        <v>#VALUE!</v>
      </c>
      <c r="BS6" t="e">
        <f ca="1">VLOOKUP($BR6,[2]ActorTable!$1:$1048576,MATCH("이름참고",[2]ActorTable!$1:$1,0),0)</f>
        <v>#VALUE!</v>
      </c>
    </row>
    <row r="7" spans="1:73">
      <c r="A7">
        <v>1</v>
      </c>
      <c r="B7">
        <v>5</v>
      </c>
      <c r="C7">
        <f t="shared" si="0"/>
        <v>0</v>
      </c>
      <c r="D7">
        <f t="shared" ca="1" si="11"/>
        <v>2.0400929855661776E-3</v>
      </c>
      <c r="E7">
        <f t="shared" ca="1" si="11"/>
        <v>0.23118763309823154</v>
      </c>
      <c r="F7">
        <f t="shared" ca="1" si="1"/>
        <v>0.31676190612601074</v>
      </c>
      <c r="G7">
        <f t="shared" ca="1" si="1"/>
        <v>0.21225965528359347</v>
      </c>
      <c r="H7">
        <f t="shared" ca="1" si="1"/>
        <v>4.7205647954521202E-2</v>
      </c>
      <c r="I7">
        <f t="shared" ca="1" si="1"/>
        <v>4.0088964384301762E-2</v>
      </c>
      <c r="L7" t="str">
        <f t="shared" ca="1" si="2"/>
        <v>삭제</v>
      </c>
      <c r="M7" t="str">
        <f t="shared" ca="1" si="3"/>
        <v>삭제</v>
      </c>
      <c r="N7" t="str">
        <f t="shared" ca="1" si="12"/>
        <v>삭제</v>
      </c>
      <c r="O7" t="str">
        <f ca="1">IF($L7="삭제","삭제",
IF($L7="지정 장비",
  IF(ISBLANK(VLOOKUP($M7,[1]EquipTable!$1:$1048576,MATCH("표준 GO pr Min",[1]EquipTable!$1:$1,0),0)),"DI",
    IF(ISBLANK(VLOOKUP($M7,[1]EquipTable!$1:$1048576,MATCH("표준 DI pr Min",[1]EquipTable!$1:$1,0),0)),"GO",
      IF(G7&lt;0.5,"DI","GO"))),
IF(OR($L7="캐릭터 상자 일반등급",$L7="캐릭터 상자 영웅등급"),"DI",
IF(OR($L7="지정 캐릭터",$L7="지정 캐릭터 LBP1",$L7="지정 캐릭터 LBP2",$L7="지정 캐릭터 LBP3",$L7="안 지정 캐릭터 영웅등급"),"DI",
IF($L7="지정 캐릭터 PP","DI",
IF(OR($L7="안 지정 캐릭터 PP 일반등급",$L7="안 지정 캐릭터 PP 영웅등급"),"GO",
"그외없음"))))))</f>
        <v>삭제</v>
      </c>
      <c r="P7" t="str">
        <f ca="1">IF($L7="삭제","삭제",
IF($O7="GO","삭제",
IF($L7="지정 장비",
  IF(ISBLANK(VLOOKUP($M7,[1]EquipTable!$1:$1048576,MATCH("표준 DI pp Min",[1]EquipTable!$1:$1,0),0)),"삭제",
    VLOOKUP($M7,[1]EquipTable!$1:$1048576,MATCH("표준 DI pp Min",[1]EquipTable!$1:$1,0),0)+INT($H7*(VLOOKUP($M7,[1]EquipTable!$1:$1048576,MATCH("표준 DI pp Max",[1]EquipTable!$1:$1,0),0)-VLOOKUP($M7,[1]EquipTable!$1:$1048576,MATCH("표준 DI pp Min",[1]EquipTable!$1:$1,0),0)+1))),
IF(OR($L7="캐릭터 상자 일반등급",$L7="캐릭터 상자 영웅등급"),"삭제",
IF(OR($L7="지정 캐릭터",$L7="지정 캐릭터 LBP1",$L7="지정 캐릭터 LBP2",$L7="지정 캐릭터 LBP3"),
  IF(AND(OR($B7=7,$B7=8),$L7=OFFSET($L7,-1,0)),OFFSET(P7,-1,0),
    IF(ISBLANK(VLOOKUP($M7,[2]ActorTable!$1:$1048576,MATCH("표준 DI pp Min",[2]ActorTable!$1:$1,0),0)),"삭제",
      INT(VLOOKUP($L7,$AM:$AZ,MATCH($AW$1,$AM$1:$AZ$1,0),0)*(VLOOKUP($M7,[2]ActorTable!$1:$1048576,MATCH("표준 DI pp Min",[2]ActorTable!$1:$1,0),0)+$H7*(VLOOKUP($M7,[2]ActorTable!$1:$1048576,MATCH("표준 DI pp Max",[2]ActorTable!$1:$1,0),0)-VLOOKUP($M7,[2]ActorTable!$1:$1048576,MATCH("표준 DI pp Min",[2]ActorTable!$1:$1,0),0)+1))))),
IF($L7="안 지정 캐릭터 영웅등급",
  IF(AND(OR($B7=7,$B7=8),$L7=OFFSET($L7,-1,0)),OFFSET(P7,-1,0),
    VLOOKUP($L7,$AM:$AZ,MATCH($AY$1,$AM$1:$AZ$1,0),0)+INT($H7*(VLOOKUP($L7,$AM:$AZ,MATCH($AZ$1,$AM$1:$AZ$1,0),0)-VLOOKUP($L7,$AM:$AZ,MATCH($AY$1,$AM$1:$AZ$1,0),0)+1))),
IF($L7="지정 캐릭터 PP",
  IF(AND(OR($B7=7,$B7=8),$L7=OFFSET($L7,-1,0)),OFFSET(P7,-1,0),
    INT($N7*VLOOKUP($L7,$AM:$AZ,MATCH($AW$1,$AM$1:$AZ$1,0),0))),
"그외없음")))))))</f>
        <v>삭제</v>
      </c>
      <c r="Q7" t="str">
        <f ca="1">IF($L7="삭제","삭제",
IF($L7="지정 장비",
  IF($O7="DI",
    VLOOKUP($M7,[1]EquipTable!$1:$1048576,MATCH("표준 DI pr Min",[1]EquipTable!$1:$1,0),0)+INT($I7*(VLOOKUP($M7,[1]EquipTable!$1:$1048576,MATCH("표준 DI pr Max",[1]EquipTable!$1:$1,0),0)-VLOOKUP($M7,[1]EquipTable!$1:$1048576,MATCH("표준 DI pr Min",[1]EquipTable!$1:$1,0),0)+1)),
    ROUNDDOWN(VLOOKUP($M7,[1]EquipTable!$1:$1048576,MATCH("표준 GO pr Min",[1]EquipTable!$1:$1,0),0)+INT($I7*(VLOOKUP($M7,[1]EquipTable!$1:$1048576,MATCH("표준 GO pr Max",[1]EquipTable!$1:$1,0),0)-VLOOKUP($M7,[1]EquipTable!$1:$1048576,MATCH("표준 GO pr Min",[1]EquipTable!$1:$1,0),0)+100)),-2)),
IF(OR($L7="캐릭터 상자 일반등급",$L7="캐릭터 상자 영웅등급"),VLOOKUP($L7,$AM:$AZ,MATCH($AW$1,$AM$1:$AZ$1,0),0),
IF(OR($L7="지정 캐릭터",$L7="지정 캐릭터 LBP1",$L7="지정 캐릭터 LBP2",$L7="지정 캐릭터 LBP3"),
  IF(AND(OR($B7=7,$B7=8),$L7=OFFSET($L7,-1,0)),OFFSET(Q7,-1,0),
    INT(VLOOKUP($L7,$AM:$AZ,MATCH($AW$1,$AM$1:$AZ$1,0),0)*(VLOOKUP($M7,[2]ActorTable!$1:$1048576,MATCH("표준 DI pr Min",[2]ActorTable!$1:$1,0),0)+$I7*(VLOOKUP($M7,[2]ActorTable!$1:$1048576,MATCH("표준 DI pr Max",[2]ActorTable!$1:$1,0),0)-VLOOKUP($M7,[2]ActorTable!$1:$1048576,MATCH("표준 DI pr Min",[2]ActorTable!$1:$1,0),0)+1)))),
IF($L7="안 지정 캐릭터 영웅등급",
  IF(AND(OR($B7=7,$B7=8),$L7=OFFSET($L7,-1,0)),OFFSET(Q7,-1,0),
    VLOOKUP($L7,$AM:$AZ,MATCH($AW$1,$AM$1:$AZ$1,0),0)+INT($I7*(VLOOKUP($L7,$AM:$AZ,MATCH($AX$1,$AM$1:$AZ$1,0),0)-VLOOKUP($L7,$AM:$AZ,MATCH($AW$1,$AM$1:$AZ$1,0),0)+1))),
IF($L7="지정 캐릭터 PP",
  IF(AND(OR($B7=7,$B7=8),$L7=OFFSET($L7,-1,0)),OFFSET(Q7,-1,0),
    INT($N7*(VLOOKUP($L7,$AM:$AZ,MATCH($AX$1,$AM$1:$AZ$1,0),0)*(VLOOKUP($L7,$AM:$AZ,MATCH($AY$1,$AM$1:$AZ$1,0),0)+$I7*(VLOOKUP($L7,$AM:$AZ,MATCH($AY$1,$AM$1:$AZ$1,0),0)-VLOOKUP($L7,$AM:$AZ,MATCH($AX$1,$AM$1:$AZ$1,0),0)))))),
IF(OR($L7="안 지정 캐릭터 PP 일반등급",$L7="안 지정 캐릭터 PP 영웅등급"),
  IF(AND(OR($B7=7,$B7=8),$L7=OFFSET($L7,-1,0)),OFFSET(Q7,-1,0),
    $N7*VLOOKUP($L7,$AM:$AZ,MATCH($AW$1,$AM$1:$AZ$1,0),0)),
"그외없음")))))))</f>
        <v>삭제</v>
      </c>
      <c r="R7" t="str">
        <f ca="1">IF(OR(ISNUMBER(M7),M7="삭제"),"",
IF(LEFT(M7,5)="Equip",
  IF($BK$1&lt;VLOOKUP(M7,[1]EquipTable!$1:$1048576,MATCH("업데이트순번",[1]EquipTable!$1:$1,0),0),"업데이트순번이상",""),
IF(LEFT(M7,5)="Actor",
  IF($BP$1&lt;VLOOKUP(M7,[2]ActorTable!$1:$1048576,MATCH("업데이트순번",[2]ActorTable!$1:$1,0),0),"업데이트순번이상",""),
"그외없음")))</f>
        <v/>
      </c>
      <c r="S7">
        <f t="shared" ca="1" si="13"/>
        <v>0</v>
      </c>
      <c r="Z7" t="str">
        <f t="shared" ca="1" si="4"/>
        <v/>
      </c>
      <c r="AG7" t="str">
        <f t="shared" si="5"/>
        <v/>
      </c>
      <c r="AH7" t="str">
        <f>IF(OR(
  AND(NOT(ISERROR(FIND("상자",AA7))),ISBLANK(AB7)),
  AND(ISBLANK(AA7),ISBLANK(AB7)),
  AND(NOT(ISERROR(FIND("안 지정",AA7))),ISNUMBER(AB7))),"",
IF(AND(NOT(ISERROR(FIND("상자",AA7))),NOT(ISBLANK(AB7))),"밸류불필요",
IF(AND(NOT(ISERROR(FIND("안 지정",AA7))),NOT(ISNUMBER(AB7))),"숫자필요",
IF(NOT(ISERROR(FIND("장비",AA7))),
  IFERROR(VLOOKUP(AB7,[1]EquipTable!$A:$T,MATCH("이름참고",[1]EquipTable!$1:$1,0),0),"장비없음"),
IF(NOT(ISERROR(FIND("캐릭터",AA7))),
  IFERROR(VLOOKUP(AB7,[2]ActorTable!$A:$G,MATCH("이름참고",[2]ActorTable!$1:$1,0),0),"캐릭터없음"),
"")))))</f>
        <v/>
      </c>
      <c r="AI7">
        <v>1</v>
      </c>
      <c r="AJ7" t="str">
        <f t="shared" ca="1" si="14"/>
        <v>{"dy":1,"sl":0,"tp":"fe","vl":"Equip7002","cn":1,"pt":"GO","pr":1900},{"dy":1,"sl":1,"tp":"fe","vl":"Equip8201","cn":1,"pt":"GO","pr":29700},{"dy":1,"sl":2,"tp":"uph","vl":"40158","cn":11,"pt":"GO","pr":1100},{"dy":1,"sl":3,"tp":"uph","vl":"46958","cn":11,"pt":"GO","pr":1100},{"dy":1,"sl":4,"tp":"upn","vl":"20976","cn":10,"pt":"GO","pr":1000},{"dy":1,"sl":5}</v>
      </c>
      <c r="AK7" t="str">
        <f t="shared" ca="1" si="6"/>
        <v>{"dy":1,"sl":5}</v>
      </c>
      <c r="AM7" t="s">
        <v>88</v>
      </c>
      <c r="AN7" t="s">
        <v>79</v>
      </c>
      <c r="AO7">
        <v>5</v>
      </c>
      <c r="AP7">
        <v>8</v>
      </c>
      <c r="AQ7">
        <f t="shared" ca="1" si="7"/>
        <v>1</v>
      </c>
      <c r="AR7">
        <f t="shared" si="8"/>
        <v>2</v>
      </c>
      <c r="AS7">
        <f t="shared" ca="1" si="9"/>
        <v>0</v>
      </c>
      <c r="AW7">
        <v>1</v>
      </c>
      <c r="BD7">
        <v>3</v>
      </c>
      <c r="BE7">
        <v>1</v>
      </c>
      <c r="BF7">
        <f t="shared" si="10"/>
        <v>0.25</v>
      </c>
      <c r="BG7">
        <f t="shared" si="19"/>
        <v>3</v>
      </c>
      <c r="BH7" t="s">
        <v>147</v>
      </c>
      <c r="BJ7" t="e">
        <f ca="1">IF(VLOOKUP($BM7,[1]EquipTable!$1:$1048576,MATCH("업데이트순번",[1]EquipTable!$1:$1,0),0)&lt;=$BK$1,1,0)
*IF(MID(BM7,7,1)="4",0.1,1)</f>
        <v>#VALUE!</v>
      </c>
      <c r="BK7" t="e">
        <f t="shared" ca="1" si="15"/>
        <v>#VALUE!</v>
      </c>
      <c r="BL7" t="e">
        <f t="shared" ca="1" si="16"/>
        <v>#VALUE!</v>
      </c>
      <c r="BM7" t="e">
        <f ca="1">OFFSET([1]EquipTable!$A$1,ROW()-1,0)</f>
        <v>#VALUE!</v>
      </c>
      <c r="BO7" t="e">
        <f ca="1">IF(VLOOKUP($BR7,[2]ActorTable!$1:$1048576,MATCH("업데이트순번",[2]ActorTable!$1:$1,0),0)&lt;=$BP$1,1,0)
*IF(MID(BR7,7,1)="2",0.1,1)</f>
        <v>#VALUE!</v>
      </c>
      <c r="BP7" t="e">
        <f t="shared" ca="1" si="17"/>
        <v>#VALUE!</v>
      </c>
      <c r="BQ7" t="e">
        <f t="shared" ca="1" si="18"/>
        <v>#VALUE!</v>
      </c>
      <c r="BR7" t="e">
        <f ca="1">OFFSET([2]ActorTable!$A$1,ROW()-1,0)</f>
        <v>#VALUE!</v>
      </c>
      <c r="BS7" t="e">
        <f ca="1">VLOOKUP($BR7,[2]ActorTable!$1:$1048576,MATCH("이름참고",[2]ActorTable!$1:$1,0),0)</f>
        <v>#VALUE!</v>
      </c>
    </row>
    <row r="8" spans="1:73">
      <c r="A8">
        <v>1</v>
      </c>
      <c r="B8">
        <v>6</v>
      </c>
      <c r="C8">
        <f t="shared" si="0"/>
        <v>0</v>
      </c>
      <c r="D8">
        <f t="shared" ca="1" si="11"/>
        <v>0.29231312263094633</v>
      </c>
      <c r="E8">
        <f t="shared" ca="1" si="11"/>
        <v>0.58639406677161132</v>
      </c>
      <c r="F8">
        <f t="shared" ca="1" si="1"/>
        <v>2.8953565619268762E-2</v>
      </c>
      <c r="G8">
        <f t="shared" ca="1" si="1"/>
        <v>4.5813699210590531E-2</v>
      </c>
      <c r="H8">
        <f t="shared" ca="1" si="1"/>
        <v>0.90178632431255545</v>
      </c>
      <c r="I8">
        <f t="shared" ca="1" si="1"/>
        <v>0.14331982675632826</v>
      </c>
      <c r="L8" t="str">
        <f t="shared" ca="1" si="2"/>
        <v>삭제</v>
      </c>
      <c r="M8" t="str">
        <f t="shared" ca="1" si="3"/>
        <v>삭제</v>
      </c>
      <c r="N8" t="str">
        <f t="shared" ca="1" si="12"/>
        <v>삭제</v>
      </c>
      <c r="O8" t="str">
        <f ca="1">IF($L8="삭제","삭제",
IF($L8="지정 장비",
  IF(ISBLANK(VLOOKUP($M8,[1]EquipTable!$1:$1048576,MATCH("표준 GO pr Min",[1]EquipTable!$1:$1,0),0)),"DI",
    IF(ISBLANK(VLOOKUP($M8,[1]EquipTable!$1:$1048576,MATCH("표준 DI pr Min",[1]EquipTable!$1:$1,0),0)),"GO",
      IF(G8&lt;0.5,"DI","GO"))),
IF(OR($L8="캐릭터 상자 일반등급",$L8="캐릭터 상자 영웅등급"),"DI",
IF(OR($L8="지정 캐릭터",$L8="지정 캐릭터 LBP1",$L8="지정 캐릭터 LBP2",$L8="지정 캐릭터 LBP3",$L8="안 지정 캐릭터 영웅등급"),"DI",
IF($L8="지정 캐릭터 PP","DI",
IF(OR($L8="안 지정 캐릭터 PP 일반등급",$L8="안 지정 캐릭터 PP 영웅등급"),"GO",
"그외없음"))))))</f>
        <v>삭제</v>
      </c>
      <c r="P8" t="str">
        <f ca="1">IF($L8="삭제","삭제",
IF($O8="GO","삭제",
IF($L8="지정 장비",
  IF(ISBLANK(VLOOKUP($M8,[1]EquipTable!$1:$1048576,MATCH("표준 DI pp Min",[1]EquipTable!$1:$1,0),0)),"삭제",
    VLOOKUP($M8,[1]EquipTable!$1:$1048576,MATCH("표준 DI pp Min",[1]EquipTable!$1:$1,0),0)+INT($H8*(VLOOKUP($M8,[1]EquipTable!$1:$1048576,MATCH("표준 DI pp Max",[1]EquipTable!$1:$1,0),0)-VLOOKUP($M8,[1]EquipTable!$1:$1048576,MATCH("표준 DI pp Min",[1]EquipTable!$1:$1,0),0)+1))),
IF(OR($L8="캐릭터 상자 일반등급",$L8="캐릭터 상자 영웅등급"),"삭제",
IF(OR($L8="지정 캐릭터",$L8="지정 캐릭터 LBP1",$L8="지정 캐릭터 LBP2",$L8="지정 캐릭터 LBP3"),
  IF(AND(OR($B8=7,$B8=8),$L8=OFFSET($L8,-1,0)),OFFSET(P8,-1,0),
    IF(ISBLANK(VLOOKUP($M8,[2]ActorTable!$1:$1048576,MATCH("표준 DI pp Min",[2]ActorTable!$1:$1,0),0)),"삭제",
      INT(VLOOKUP($L8,$AM:$AZ,MATCH($AW$1,$AM$1:$AZ$1,0),0)*(VLOOKUP($M8,[2]ActorTable!$1:$1048576,MATCH("표준 DI pp Min",[2]ActorTable!$1:$1,0),0)+$H8*(VLOOKUP($M8,[2]ActorTable!$1:$1048576,MATCH("표준 DI pp Max",[2]ActorTable!$1:$1,0),0)-VLOOKUP($M8,[2]ActorTable!$1:$1048576,MATCH("표준 DI pp Min",[2]ActorTable!$1:$1,0),0)+1))))),
IF($L8="안 지정 캐릭터 영웅등급",
  IF(AND(OR($B8=7,$B8=8),$L8=OFFSET($L8,-1,0)),OFFSET(P8,-1,0),
    VLOOKUP($L8,$AM:$AZ,MATCH($AY$1,$AM$1:$AZ$1,0),0)+INT($H8*(VLOOKUP($L8,$AM:$AZ,MATCH($AZ$1,$AM$1:$AZ$1,0),0)-VLOOKUP($L8,$AM:$AZ,MATCH($AY$1,$AM$1:$AZ$1,0),0)+1))),
IF($L8="지정 캐릭터 PP",
  IF(AND(OR($B8=7,$B8=8),$L8=OFFSET($L8,-1,0)),OFFSET(P8,-1,0),
    INT($N8*VLOOKUP($L8,$AM:$AZ,MATCH($AW$1,$AM$1:$AZ$1,0),0))),
"그외없음")))))))</f>
        <v>삭제</v>
      </c>
      <c r="Q8" t="str">
        <f ca="1">IF($L8="삭제","삭제",
IF($L8="지정 장비",
  IF($O8="DI",
    VLOOKUP($M8,[1]EquipTable!$1:$1048576,MATCH("표준 DI pr Min",[1]EquipTable!$1:$1,0),0)+INT($I8*(VLOOKUP($M8,[1]EquipTable!$1:$1048576,MATCH("표준 DI pr Max",[1]EquipTable!$1:$1,0),0)-VLOOKUP($M8,[1]EquipTable!$1:$1048576,MATCH("표준 DI pr Min",[1]EquipTable!$1:$1,0),0)+1)),
    ROUNDDOWN(VLOOKUP($M8,[1]EquipTable!$1:$1048576,MATCH("표준 GO pr Min",[1]EquipTable!$1:$1,0),0)+INT($I8*(VLOOKUP($M8,[1]EquipTable!$1:$1048576,MATCH("표준 GO pr Max",[1]EquipTable!$1:$1,0),0)-VLOOKUP($M8,[1]EquipTable!$1:$1048576,MATCH("표준 GO pr Min",[1]EquipTable!$1:$1,0),0)+100)),-2)),
IF(OR($L8="캐릭터 상자 일반등급",$L8="캐릭터 상자 영웅등급"),VLOOKUP($L8,$AM:$AZ,MATCH($AW$1,$AM$1:$AZ$1,0),0),
IF(OR($L8="지정 캐릭터",$L8="지정 캐릭터 LBP1",$L8="지정 캐릭터 LBP2",$L8="지정 캐릭터 LBP3"),
  IF(AND(OR($B8=7,$B8=8),$L8=OFFSET($L8,-1,0)),OFFSET(Q8,-1,0),
    INT(VLOOKUP($L8,$AM:$AZ,MATCH($AW$1,$AM$1:$AZ$1,0),0)*(VLOOKUP($M8,[2]ActorTable!$1:$1048576,MATCH("표준 DI pr Min",[2]ActorTable!$1:$1,0),0)+$I8*(VLOOKUP($M8,[2]ActorTable!$1:$1048576,MATCH("표준 DI pr Max",[2]ActorTable!$1:$1,0),0)-VLOOKUP($M8,[2]ActorTable!$1:$1048576,MATCH("표준 DI pr Min",[2]ActorTable!$1:$1,0),0)+1)))),
IF($L8="안 지정 캐릭터 영웅등급",
  IF(AND(OR($B8=7,$B8=8),$L8=OFFSET($L8,-1,0)),OFFSET(Q8,-1,0),
    VLOOKUP($L8,$AM:$AZ,MATCH($AW$1,$AM$1:$AZ$1,0),0)+INT($I8*(VLOOKUP($L8,$AM:$AZ,MATCH($AX$1,$AM$1:$AZ$1,0),0)-VLOOKUP($L8,$AM:$AZ,MATCH($AW$1,$AM$1:$AZ$1,0),0)+1))),
IF($L8="지정 캐릭터 PP",
  IF(AND(OR($B8=7,$B8=8),$L8=OFFSET($L8,-1,0)),OFFSET(Q8,-1,0),
    INT($N8*(VLOOKUP($L8,$AM:$AZ,MATCH($AX$1,$AM$1:$AZ$1,0),0)*(VLOOKUP($L8,$AM:$AZ,MATCH($AY$1,$AM$1:$AZ$1,0),0)+$I8*(VLOOKUP($L8,$AM:$AZ,MATCH($AY$1,$AM$1:$AZ$1,0),0)-VLOOKUP($L8,$AM:$AZ,MATCH($AX$1,$AM$1:$AZ$1,0),0)))))),
IF(OR($L8="안 지정 캐릭터 PP 일반등급",$L8="안 지정 캐릭터 PP 영웅등급"),
  IF(AND(OR($B8=7,$B8=8),$L8=OFFSET($L8,-1,0)),OFFSET(Q8,-1,0),
    $N8*VLOOKUP($L8,$AM:$AZ,MATCH($AW$1,$AM$1:$AZ$1,0),0)),
"그외없음")))))))</f>
        <v>삭제</v>
      </c>
      <c r="R8" t="str">
        <f ca="1">IF(OR(ISNUMBER(M8),M8="삭제"),"",
IF(LEFT(M8,5)="Equip",
  IF($BK$1&lt;VLOOKUP(M8,[1]EquipTable!$1:$1048576,MATCH("업데이트순번",[1]EquipTable!$1:$1,0),0),"업데이트순번이상",""),
IF(LEFT(M8,5)="Actor",
  IF($BP$1&lt;VLOOKUP(M8,[2]ActorTable!$1:$1048576,MATCH("업데이트순번",[2]ActorTable!$1:$1,0),0),"업데이트순번이상",""),
"그외없음")))</f>
        <v/>
      </c>
      <c r="S8">
        <f t="shared" ca="1" si="13"/>
        <v>0</v>
      </c>
      <c r="Z8" t="str">
        <f t="shared" ca="1" si="4"/>
        <v/>
      </c>
      <c r="AG8" t="str">
        <f t="shared" si="5"/>
        <v/>
      </c>
      <c r="AH8" t="str">
        <f>IF(OR(
  AND(NOT(ISERROR(FIND("상자",AA8))),ISBLANK(AB8)),
  AND(ISBLANK(AA8),ISBLANK(AB8)),
  AND(NOT(ISERROR(FIND("안 지정",AA8))),ISNUMBER(AB8))),"",
IF(AND(NOT(ISERROR(FIND("상자",AA8))),NOT(ISBLANK(AB8))),"밸류불필요",
IF(AND(NOT(ISERROR(FIND("안 지정",AA8))),NOT(ISNUMBER(AB8))),"숫자필요",
IF(NOT(ISERROR(FIND("장비",AA8))),
  IFERROR(VLOOKUP(AB8,[1]EquipTable!$A:$T,MATCH("이름참고",[1]EquipTable!$1:$1,0),0),"장비없음"),
IF(NOT(ISERROR(FIND("캐릭터",AA8))),
  IFERROR(VLOOKUP(AB8,[2]ActorTable!$A:$G,MATCH("이름참고",[2]ActorTable!$1:$1,0),0),"캐릭터없음"),
"")))))</f>
        <v/>
      </c>
      <c r="AI8">
        <v>1</v>
      </c>
      <c r="AJ8" t="str">
        <f t="shared" ca="1" si="14"/>
        <v>{"dy":1,"sl":0,"tp":"fe","vl":"Equip7002","cn":1,"pt":"GO","pr":1900},{"dy":1,"sl":1,"tp":"fe","vl":"Equip8201","cn":1,"pt":"GO","pr":29700},{"dy":1,"sl":2,"tp":"uph","vl":"40158","cn":11,"pt":"GO","pr":1100},{"dy":1,"sl":3,"tp":"uph","vl":"46958","cn":11,"pt":"GO","pr":1100},{"dy":1,"sl":4,"tp":"upn","vl":"20976","cn":10,"pt":"GO","pr":1000},{"dy":1,"sl":5},{"dy":1,"sl":6}</v>
      </c>
      <c r="AK8" t="str">
        <f t="shared" ca="1" si="6"/>
        <v>{"dy":1,"sl":6}</v>
      </c>
      <c r="AM8" t="s">
        <v>89</v>
      </c>
      <c r="AN8" t="s">
        <v>80</v>
      </c>
      <c r="AO8">
        <v>5</v>
      </c>
      <c r="AP8">
        <v>8</v>
      </c>
      <c r="AQ8">
        <f t="shared" ca="1" si="7"/>
        <v>0</v>
      </c>
      <c r="AR8">
        <f t="shared" si="8"/>
        <v>0</v>
      </c>
      <c r="AS8">
        <f t="shared" ca="1" si="9"/>
        <v>0</v>
      </c>
      <c r="AW8">
        <v>1</v>
      </c>
      <c r="BD8">
        <v>3</v>
      </c>
      <c r="BE8">
        <v>3</v>
      </c>
      <c r="BF8">
        <f t="shared" si="10"/>
        <v>0.75</v>
      </c>
      <c r="BG8">
        <f t="shared" si="19"/>
        <v>3.25</v>
      </c>
      <c r="BH8" t="s">
        <v>148</v>
      </c>
      <c r="BJ8" t="e">
        <f ca="1">IF(VLOOKUP($BM8,[1]EquipTable!$1:$1048576,MATCH("업데이트순번",[1]EquipTable!$1:$1,0),0)&lt;=$BK$1,1,0)
*IF(MID(BM8,7,1)="4",0.1,1)</f>
        <v>#VALUE!</v>
      </c>
      <c r="BK8" t="e">
        <f t="shared" ca="1" si="15"/>
        <v>#VALUE!</v>
      </c>
      <c r="BL8" t="e">
        <f t="shared" ca="1" si="16"/>
        <v>#VALUE!</v>
      </c>
      <c r="BM8" t="e">
        <f ca="1">OFFSET([1]EquipTable!$A$1,ROW()-1,0)</f>
        <v>#VALUE!</v>
      </c>
      <c r="BO8" t="e">
        <f ca="1">IF(VLOOKUP($BR8,[2]ActorTable!$1:$1048576,MATCH("업데이트순번",[2]ActorTable!$1:$1,0),0)&lt;=$BP$1,1,0)
*IF(MID(BR8,7,1)="2",0.1,1)</f>
        <v>#VALUE!</v>
      </c>
      <c r="BP8" t="e">
        <f t="shared" ca="1" si="17"/>
        <v>#VALUE!</v>
      </c>
      <c r="BQ8" t="e">
        <f t="shared" ca="1" si="18"/>
        <v>#VALUE!</v>
      </c>
      <c r="BR8" t="e">
        <f ca="1">OFFSET([2]ActorTable!$A$1,ROW()-1,0)</f>
        <v>#VALUE!</v>
      </c>
      <c r="BS8" t="e">
        <f ca="1">VLOOKUP($BR8,[2]ActorTable!$1:$1048576,MATCH("이름참고",[2]ActorTable!$1:$1,0),0)</f>
        <v>#VALUE!</v>
      </c>
    </row>
    <row r="9" spans="1:73">
      <c r="A9">
        <v>2</v>
      </c>
      <c r="B9">
        <v>0</v>
      </c>
      <c r="C9">
        <f t="shared" si="0"/>
        <v>0</v>
      </c>
      <c r="D9">
        <f t="shared" ca="1" si="11"/>
        <v>0.4307389492729552</v>
      </c>
      <c r="E9">
        <f t="shared" ca="1" si="11"/>
        <v>0.28368037060921192</v>
      </c>
      <c r="F9">
        <f t="shared" ca="1" si="1"/>
        <v>0.89887511905239437</v>
      </c>
      <c r="G9">
        <f t="shared" ca="1" si="1"/>
        <v>0.24965575523801686</v>
      </c>
      <c r="H9">
        <f t="shared" ca="1" si="1"/>
        <v>0.95654200290297076</v>
      </c>
      <c r="I9">
        <f t="shared" ca="1" si="1"/>
        <v>0.45481744598619234</v>
      </c>
      <c r="L9" t="str">
        <f t="shared" ca="1" si="2"/>
        <v>지정 장비</v>
      </c>
      <c r="M9" t="e">
        <f t="shared" ca="1" si="3"/>
        <v>#VALUE!</v>
      </c>
      <c r="N9">
        <f t="shared" ca="1" si="12"/>
        <v>1</v>
      </c>
      <c r="O9" t="str">
        <f ca="1">IF($L9="삭제","삭제",
IF($L9="지정 장비",
  IF(ISBLANK(VLOOKUP($M9,[1]EquipTable!$1:$1048576,MATCH("표준 GO pr Min",[1]EquipTable!$1:$1,0),0)),"DI",
    IF(ISBLANK(VLOOKUP($M9,[1]EquipTable!$1:$1048576,MATCH("표준 DI pr Min",[1]EquipTable!$1:$1,0),0)),"GO",
      IF(G9&lt;0.5,"DI","GO"))),
IF(OR($L9="캐릭터 상자 일반등급",$L9="캐릭터 상자 영웅등급"),"DI",
IF(OR($L9="지정 캐릭터",$L9="지정 캐릭터 LBP1",$L9="지정 캐릭터 LBP2",$L9="지정 캐릭터 LBP3",$L9="안 지정 캐릭터 영웅등급"),"DI",
IF($L9="지정 캐릭터 PP","DI",
IF(OR($L9="안 지정 캐릭터 PP 일반등급",$L9="안 지정 캐릭터 PP 영웅등급"),"GO",
"그외없음"))))))</f>
        <v>DI</v>
      </c>
      <c r="P9" t="e">
        <f ca="1">IF($L9="삭제","삭제",
IF($O9="GO","삭제",
IF($L9="지정 장비",
  IF(ISBLANK(VLOOKUP($M9,[1]EquipTable!$1:$1048576,MATCH("표준 DI pp Min",[1]EquipTable!$1:$1,0),0)),"삭제",
    VLOOKUP($M9,[1]EquipTable!$1:$1048576,MATCH("표준 DI pp Min",[1]EquipTable!$1:$1,0),0)+INT($H9*(VLOOKUP($M9,[1]EquipTable!$1:$1048576,MATCH("표준 DI pp Max",[1]EquipTable!$1:$1,0),0)-VLOOKUP($M9,[1]EquipTable!$1:$1048576,MATCH("표준 DI pp Min",[1]EquipTable!$1:$1,0),0)+1))),
IF(OR($L9="캐릭터 상자 일반등급",$L9="캐릭터 상자 영웅등급"),"삭제",
IF(OR($L9="지정 캐릭터",$L9="지정 캐릭터 LBP1",$L9="지정 캐릭터 LBP2",$L9="지정 캐릭터 LBP3"),
  IF(AND(OR($B9=7,$B9=8),$L9=OFFSET($L9,-1,0)),OFFSET(P9,-1,0),
    IF(ISBLANK(VLOOKUP($M9,[2]ActorTable!$1:$1048576,MATCH("표준 DI pp Min",[2]ActorTable!$1:$1,0),0)),"삭제",
      INT(VLOOKUP($L9,$AM:$AZ,MATCH($AW$1,$AM$1:$AZ$1,0),0)*(VLOOKUP($M9,[2]ActorTable!$1:$1048576,MATCH("표준 DI pp Min",[2]ActorTable!$1:$1,0),0)+$H9*(VLOOKUP($M9,[2]ActorTable!$1:$1048576,MATCH("표준 DI pp Max",[2]ActorTable!$1:$1,0),0)-VLOOKUP($M9,[2]ActorTable!$1:$1048576,MATCH("표준 DI pp Min",[2]ActorTable!$1:$1,0),0)+1))))),
IF($L9="안 지정 캐릭터 영웅등급",
  IF(AND(OR($B9=7,$B9=8),$L9=OFFSET($L9,-1,0)),OFFSET(P9,-1,0),
    VLOOKUP($L9,$AM:$AZ,MATCH($AY$1,$AM$1:$AZ$1,0),0)+INT($H9*(VLOOKUP($L9,$AM:$AZ,MATCH($AZ$1,$AM$1:$AZ$1,0),0)-VLOOKUP($L9,$AM:$AZ,MATCH($AY$1,$AM$1:$AZ$1,0),0)+1))),
IF($L9="지정 캐릭터 PP",
  IF(AND(OR($B9=7,$B9=8),$L9=OFFSET($L9,-1,0)),OFFSET(P9,-1,0),
    INT($N9*VLOOKUP($L9,$AM:$AZ,MATCH($AW$1,$AM$1:$AZ$1,0),0))),
"그외없음")))))))</f>
        <v>#VALUE!</v>
      </c>
      <c r="Q9" t="e">
        <f ca="1">IF($L9="삭제","삭제",
IF($L9="지정 장비",
  IF($O9="DI",
    VLOOKUP($M9,[1]EquipTable!$1:$1048576,MATCH("표준 DI pr Min",[1]EquipTable!$1:$1,0),0)+INT($I9*(VLOOKUP($M9,[1]EquipTable!$1:$1048576,MATCH("표준 DI pr Max",[1]EquipTable!$1:$1,0),0)-VLOOKUP($M9,[1]EquipTable!$1:$1048576,MATCH("표준 DI pr Min",[1]EquipTable!$1:$1,0),0)+1)),
    ROUNDDOWN(VLOOKUP($M9,[1]EquipTable!$1:$1048576,MATCH("표준 GO pr Min",[1]EquipTable!$1:$1,0),0)+INT($I9*(VLOOKUP($M9,[1]EquipTable!$1:$1048576,MATCH("표준 GO pr Max",[1]EquipTable!$1:$1,0),0)-VLOOKUP($M9,[1]EquipTable!$1:$1048576,MATCH("표준 GO pr Min",[1]EquipTable!$1:$1,0),0)+100)),-2)),
IF(OR($L9="캐릭터 상자 일반등급",$L9="캐릭터 상자 영웅등급"),VLOOKUP($L9,$AM:$AZ,MATCH($AW$1,$AM$1:$AZ$1,0),0),
IF(OR($L9="지정 캐릭터",$L9="지정 캐릭터 LBP1",$L9="지정 캐릭터 LBP2",$L9="지정 캐릭터 LBP3"),
  IF(AND(OR($B9=7,$B9=8),$L9=OFFSET($L9,-1,0)),OFFSET(Q9,-1,0),
    INT(VLOOKUP($L9,$AM:$AZ,MATCH($AW$1,$AM$1:$AZ$1,0),0)*(VLOOKUP($M9,[2]ActorTable!$1:$1048576,MATCH("표준 DI pr Min",[2]ActorTable!$1:$1,0),0)+$I9*(VLOOKUP($M9,[2]ActorTable!$1:$1048576,MATCH("표준 DI pr Max",[2]ActorTable!$1:$1,0),0)-VLOOKUP($M9,[2]ActorTable!$1:$1048576,MATCH("표준 DI pr Min",[2]ActorTable!$1:$1,0),0)+1)))),
IF($L9="안 지정 캐릭터 영웅등급",
  IF(AND(OR($B9=7,$B9=8),$L9=OFFSET($L9,-1,0)),OFFSET(Q9,-1,0),
    VLOOKUP($L9,$AM:$AZ,MATCH($AW$1,$AM$1:$AZ$1,0),0)+INT($I9*(VLOOKUP($L9,$AM:$AZ,MATCH($AX$1,$AM$1:$AZ$1,0),0)-VLOOKUP($L9,$AM:$AZ,MATCH($AW$1,$AM$1:$AZ$1,0),0)+1))),
IF($L9="지정 캐릭터 PP",
  IF(AND(OR($B9=7,$B9=8),$L9=OFFSET($L9,-1,0)),OFFSET(Q9,-1,0),
    INT($N9*(VLOOKUP($L9,$AM:$AZ,MATCH($AX$1,$AM$1:$AZ$1,0),0)*(VLOOKUP($L9,$AM:$AZ,MATCH($AY$1,$AM$1:$AZ$1,0),0)+$I9*(VLOOKUP($L9,$AM:$AZ,MATCH($AY$1,$AM$1:$AZ$1,0),0)-VLOOKUP($L9,$AM:$AZ,MATCH($AX$1,$AM$1:$AZ$1,0),0)))))),
IF(OR($L9="안 지정 캐릭터 PP 일반등급",$L9="안 지정 캐릭터 PP 영웅등급"),
  IF(AND(OR($B9=7,$B9=8),$L9=OFFSET($L9,-1,0)),OFFSET(Q9,-1,0),
    $N9*VLOOKUP($L9,$AM:$AZ,MATCH($AW$1,$AM$1:$AZ$1,0),0)),
"그외없음")))))))</f>
        <v>#VALUE!</v>
      </c>
      <c r="R9" t="e">
        <f ca="1">IF(OR(ISNUMBER(M9),M9="삭제"),"",
IF(LEFT(M9,5)="Equip",
  IF($BK$1&lt;VLOOKUP(M9,[1]EquipTable!$1:$1048576,MATCH("업데이트순번",[1]EquipTable!$1:$1,0),0),"업데이트순번이상",""),
IF(LEFT(M9,5)="Actor",
  IF($BP$1&lt;VLOOKUP(M9,[2]ActorTable!$1:$1048576,MATCH("업데이트순번",[2]ActorTable!$1:$1,0),0),"업데이트순번이상",""),
"그외없음")))</f>
        <v>#VALUE!</v>
      </c>
      <c r="S9" t="e">
        <f t="shared" ca="1" si="13"/>
        <v>#VALUE!</v>
      </c>
      <c r="T9" t="s">
        <v>83</v>
      </c>
      <c r="U9" t="s">
        <v>115</v>
      </c>
      <c r="V9">
        <v>1</v>
      </c>
      <c r="W9" t="s">
        <v>134</v>
      </c>
      <c r="Y9">
        <v>5</v>
      </c>
      <c r="Z9" t="str">
        <f t="shared" ca="1" si="4"/>
        <v>fe</v>
      </c>
      <c r="AA9" t="s">
        <v>83</v>
      </c>
      <c r="AB9" t="s">
        <v>115</v>
      </c>
      <c r="AC9">
        <v>1</v>
      </c>
      <c r="AD9" t="s">
        <v>134</v>
      </c>
      <c r="AF9">
        <v>5</v>
      </c>
      <c r="AG9" t="str">
        <f t="shared" si="5"/>
        <v/>
      </c>
      <c r="AH9" t="str">
        <f>IF(OR(
  AND(NOT(ISERROR(FIND("상자",AA9))),ISBLANK(AB9)),
  AND(ISBLANK(AA9),ISBLANK(AB9)),
  AND(NOT(ISERROR(FIND("안 지정",AA9))),ISNUMBER(AB9))),"",
IF(AND(NOT(ISERROR(FIND("상자",AA9))),NOT(ISBLANK(AB9))),"밸류불필요",
IF(AND(NOT(ISERROR(FIND("안 지정",AA9))),NOT(ISNUMBER(AB9))),"숫자필요",
IF(NOT(ISERROR(FIND("장비",AA9))),
  IFERROR(VLOOKUP(AB9,[1]EquipTable!$A:$T,MATCH("이름참고",[1]EquipTable!$1:$1,0),0),"장비없음"),
IF(NOT(ISERROR(FIND("캐릭터",AA9))),
  IFERROR(VLOOKUP(AB9,[2]ActorTable!$A:$G,MATCH("이름참고",[2]ActorTable!$1:$1,0),0),"캐릭터없음"),
"")))))</f>
        <v>금빛 휘장의 검</v>
      </c>
      <c r="AI9">
        <v>1</v>
      </c>
      <c r="AJ9" t="str">
        <f t="shared" ca="1" si="14"/>
        <v>{"dy":1,"sl":0,"tp":"fe","vl":"Equip7002","cn":1,"pt":"GO","pr":1900},{"dy":1,"sl":1,"tp":"fe","vl":"Equip8201","cn":1,"pt":"GO","pr":29700},{"dy":1,"sl":2,"tp":"uph","vl":"40158","cn":11,"pt":"GO","pr":1100},{"dy":1,"sl":3,"tp":"uph","vl":"46958","cn":11,"pt":"GO","pr":1100},{"dy":1,"sl":4,"tp":"upn","vl":"20976","cn":10,"pt":"GO","pr":1000},{"dy":1,"sl":5},{"dy":1,"sl":6},{"dy":2,"sl":0,"tp":"fe","vl":"Equip5201","cn":1,"pt":"DI","pr":5}</v>
      </c>
      <c r="AK9" t="str">
        <f t="shared" ca="1" si="6"/>
        <v>{"dy":2,"sl":0,"tp":"fe","vl":"Equip5201","cn":1,"pt":"DI","pr":5}</v>
      </c>
      <c r="AM9" t="s">
        <v>90</v>
      </c>
      <c r="AN9" t="s">
        <v>81</v>
      </c>
      <c r="AO9">
        <v>5</v>
      </c>
      <c r="AP9">
        <v>8</v>
      </c>
      <c r="AQ9">
        <f t="shared" ca="1" si="7"/>
        <v>1</v>
      </c>
      <c r="AR9">
        <f t="shared" si="8"/>
        <v>0</v>
      </c>
      <c r="AS9">
        <f t="shared" ca="1" si="9"/>
        <v>0</v>
      </c>
      <c r="AW9">
        <v>2</v>
      </c>
      <c r="BD9">
        <v>4</v>
      </c>
      <c r="BE9">
        <v>1</v>
      </c>
      <c r="BF9">
        <f t="shared" si="10"/>
        <v>1</v>
      </c>
      <c r="BG9">
        <f t="shared" si="19"/>
        <v>4</v>
      </c>
      <c r="BH9" t="s">
        <v>148</v>
      </c>
      <c r="BJ9" t="e">
        <f ca="1">IF(VLOOKUP($BM9,[1]EquipTable!$1:$1048576,MATCH("업데이트순번",[1]EquipTable!$1:$1,0),0)&lt;=$BK$1,1,0)
*IF(MID(BM9,7,1)="4",0.1,1)</f>
        <v>#VALUE!</v>
      </c>
      <c r="BK9" t="e">
        <f t="shared" ca="1" si="15"/>
        <v>#VALUE!</v>
      </c>
      <c r="BL9" t="e">
        <f t="shared" ca="1" si="16"/>
        <v>#VALUE!</v>
      </c>
      <c r="BM9" t="e">
        <f ca="1">OFFSET([1]EquipTable!$A$1,ROW()-1,0)</f>
        <v>#VALUE!</v>
      </c>
      <c r="BO9" t="e">
        <f ca="1">IF(VLOOKUP($BR9,[2]ActorTable!$1:$1048576,MATCH("업데이트순번",[2]ActorTable!$1:$1,0),0)&lt;=$BP$1,1,0)
*IF(MID(BR9,7,1)="2",0.1,1)</f>
        <v>#VALUE!</v>
      </c>
      <c r="BP9" t="e">
        <f t="shared" ca="1" si="17"/>
        <v>#VALUE!</v>
      </c>
      <c r="BQ9" t="e">
        <f t="shared" ca="1" si="18"/>
        <v>#VALUE!</v>
      </c>
      <c r="BR9" t="e">
        <f ca="1">OFFSET([2]ActorTable!$A$1,ROW()-1,0)</f>
        <v>#VALUE!</v>
      </c>
      <c r="BS9" t="e">
        <f ca="1">VLOOKUP($BR9,[2]ActorTable!$1:$1048576,MATCH("이름참고",[2]ActorTable!$1:$1,0),0)</f>
        <v>#VALUE!</v>
      </c>
    </row>
    <row r="10" spans="1:73">
      <c r="A10">
        <v>2</v>
      </c>
      <c r="B10">
        <v>1</v>
      </c>
      <c r="C10">
        <f t="shared" si="0"/>
        <v>0</v>
      </c>
      <c r="D10">
        <f t="shared" ca="1" si="11"/>
        <v>0.55840769434278137</v>
      </c>
      <c r="E10">
        <f t="shared" ca="1" si="11"/>
        <v>0.42861863054208493</v>
      </c>
      <c r="F10">
        <f t="shared" ca="1" si="1"/>
        <v>0.19189440925999435</v>
      </c>
      <c r="G10">
        <f t="shared" ca="1" si="1"/>
        <v>0.12637086099870942</v>
      </c>
      <c r="H10">
        <f t="shared" ca="1" si="1"/>
        <v>0.63793228156667858</v>
      </c>
      <c r="I10">
        <f t="shared" ca="1" si="1"/>
        <v>0.99011040334501321</v>
      </c>
      <c r="L10" t="str">
        <f t="shared" ca="1" si="2"/>
        <v>지정 장비</v>
      </c>
      <c r="M10" t="e">
        <f t="shared" ca="1" si="3"/>
        <v>#VALUE!</v>
      </c>
      <c r="N10">
        <f t="shared" ca="1" si="12"/>
        <v>1</v>
      </c>
      <c r="O10" t="str">
        <f ca="1">IF($L10="삭제","삭제",
IF($L10="지정 장비",
  IF(ISBLANK(VLOOKUP($M10,[1]EquipTable!$1:$1048576,MATCH("표준 GO pr Min",[1]EquipTable!$1:$1,0),0)),"DI",
    IF(ISBLANK(VLOOKUP($M10,[1]EquipTable!$1:$1048576,MATCH("표준 DI pr Min",[1]EquipTable!$1:$1,0),0)),"GO",
      IF(G10&lt;0.5,"DI","GO"))),
IF(OR($L10="캐릭터 상자 일반등급",$L10="캐릭터 상자 영웅등급"),"DI",
IF(OR($L10="지정 캐릭터",$L10="지정 캐릭터 LBP1",$L10="지정 캐릭터 LBP2",$L10="지정 캐릭터 LBP3",$L10="안 지정 캐릭터 영웅등급"),"DI",
IF($L10="지정 캐릭터 PP","DI",
IF(OR($L10="안 지정 캐릭터 PP 일반등급",$L10="안 지정 캐릭터 PP 영웅등급"),"GO",
"그외없음"))))))</f>
        <v>DI</v>
      </c>
      <c r="P10" t="e">
        <f ca="1">IF($L10="삭제","삭제",
IF($O10="GO","삭제",
IF($L10="지정 장비",
  IF(ISBLANK(VLOOKUP($M10,[1]EquipTable!$1:$1048576,MATCH("표준 DI pp Min",[1]EquipTable!$1:$1,0),0)),"삭제",
    VLOOKUP($M10,[1]EquipTable!$1:$1048576,MATCH("표준 DI pp Min",[1]EquipTable!$1:$1,0),0)+INT($H10*(VLOOKUP($M10,[1]EquipTable!$1:$1048576,MATCH("표준 DI pp Max",[1]EquipTable!$1:$1,0),0)-VLOOKUP($M10,[1]EquipTable!$1:$1048576,MATCH("표준 DI pp Min",[1]EquipTable!$1:$1,0),0)+1))),
IF(OR($L10="캐릭터 상자 일반등급",$L10="캐릭터 상자 영웅등급"),"삭제",
IF(OR($L10="지정 캐릭터",$L10="지정 캐릭터 LBP1",$L10="지정 캐릭터 LBP2",$L10="지정 캐릭터 LBP3"),
  IF(AND(OR($B10=7,$B10=8),$L10=OFFSET($L10,-1,0)),OFFSET(P10,-1,0),
    IF(ISBLANK(VLOOKUP($M10,[2]ActorTable!$1:$1048576,MATCH("표준 DI pp Min",[2]ActorTable!$1:$1,0),0)),"삭제",
      INT(VLOOKUP($L10,$AM:$AZ,MATCH($AW$1,$AM$1:$AZ$1,0),0)*(VLOOKUP($M10,[2]ActorTable!$1:$1048576,MATCH("표준 DI pp Min",[2]ActorTable!$1:$1,0),0)+$H10*(VLOOKUP($M10,[2]ActorTable!$1:$1048576,MATCH("표준 DI pp Max",[2]ActorTable!$1:$1,0),0)-VLOOKUP($M10,[2]ActorTable!$1:$1048576,MATCH("표준 DI pp Min",[2]ActorTable!$1:$1,0),0)+1))))),
IF($L10="안 지정 캐릭터 영웅등급",
  IF(AND(OR($B10=7,$B10=8),$L10=OFFSET($L10,-1,0)),OFFSET(P10,-1,0),
    VLOOKUP($L10,$AM:$AZ,MATCH($AY$1,$AM$1:$AZ$1,0),0)+INT($H10*(VLOOKUP($L10,$AM:$AZ,MATCH($AZ$1,$AM$1:$AZ$1,0),0)-VLOOKUP($L10,$AM:$AZ,MATCH($AY$1,$AM$1:$AZ$1,0),0)+1))),
IF($L10="지정 캐릭터 PP",
  IF(AND(OR($B10=7,$B10=8),$L10=OFFSET($L10,-1,0)),OFFSET(P10,-1,0),
    INT($N10*VLOOKUP($L10,$AM:$AZ,MATCH($AW$1,$AM$1:$AZ$1,0),0))),
"그외없음")))))))</f>
        <v>#VALUE!</v>
      </c>
      <c r="Q10" t="e">
        <f ca="1">IF($L10="삭제","삭제",
IF($L10="지정 장비",
  IF($O10="DI",
    VLOOKUP($M10,[1]EquipTable!$1:$1048576,MATCH("표준 DI pr Min",[1]EquipTable!$1:$1,0),0)+INT($I10*(VLOOKUP($M10,[1]EquipTable!$1:$1048576,MATCH("표준 DI pr Max",[1]EquipTable!$1:$1,0),0)-VLOOKUP($M10,[1]EquipTable!$1:$1048576,MATCH("표준 DI pr Min",[1]EquipTable!$1:$1,0),0)+1)),
    ROUNDDOWN(VLOOKUP($M10,[1]EquipTable!$1:$1048576,MATCH("표준 GO pr Min",[1]EquipTable!$1:$1,0),0)+INT($I10*(VLOOKUP($M10,[1]EquipTable!$1:$1048576,MATCH("표준 GO pr Max",[1]EquipTable!$1:$1,0),0)-VLOOKUP($M10,[1]EquipTable!$1:$1048576,MATCH("표준 GO pr Min",[1]EquipTable!$1:$1,0),0)+100)),-2)),
IF(OR($L10="캐릭터 상자 일반등급",$L10="캐릭터 상자 영웅등급"),VLOOKUP($L10,$AM:$AZ,MATCH($AW$1,$AM$1:$AZ$1,0),0),
IF(OR($L10="지정 캐릭터",$L10="지정 캐릭터 LBP1",$L10="지정 캐릭터 LBP2",$L10="지정 캐릭터 LBP3"),
  IF(AND(OR($B10=7,$B10=8),$L10=OFFSET($L10,-1,0)),OFFSET(Q10,-1,0),
    INT(VLOOKUP($L10,$AM:$AZ,MATCH($AW$1,$AM$1:$AZ$1,0),0)*(VLOOKUP($M10,[2]ActorTable!$1:$1048576,MATCH("표준 DI pr Min",[2]ActorTable!$1:$1,0),0)+$I10*(VLOOKUP($M10,[2]ActorTable!$1:$1048576,MATCH("표준 DI pr Max",[2]ActorTable!$1:$1,0),0)-VLOOKUP($M10,[2]ActorTable!$1:$1048576,MATCH("표준 DI pr Min",[2]ActorTable!$1:$1,0),0)+1)))),
IF($L10="안 지정 캐릭터 영웅등급",
  IF(AND(OR($B10=7,$B10=8),$L10=OFFSET($L10,-1,0)),OFFSET(Q10,-1,0),
    VLOOKUP($L10,$AM:$AZ,MATCH($AW$1,$AM$1:$AZ$1,0),0)+INT($I10*(VLOOKUP($L10,$AM:$AZ,MATCH($AX$1,$AM$1:$AZ$1,0),0)-VLOOKUP($L10,$AM:$AZ,MATCH($AW$1,$AM$1:$AZ$1,0),0)+1))),
IF($L10="지정 캐릭터 PP",
  IF(AND(OR($B10=7,$B10=8),$L10=OFFSET($L10,-1,0)),OFFSET(Q10,-1,0),
    INT($N10*(VLOOKUP($L10,$AM:$AZ,MATCH($AX$1,$AM$1:$AZ$1,0),0)*(VLOOKUP($L10,$AM:$AZ,MATCH($AY$1,$AM$1:$AZ$1,0),0)+$I10*(VLOOKUP($L10,$AM:$AZ,MATCH($AY$1,$AM$1:$AZ$1,0),0)-VLOOKUP($L10,$AM:$AZ,MATCH($AX$1,$AM$1:$AZ$1,0),0)))))),
IF(OR($L10="안 지정 캐릭터 PP 일반등급",$L10="안 지정 캐릭터 PP 영웅등급"),
  IF(AND(OR($B10=7,$B10=8),$L10=OFFSET($L10,-1,0)),OFFSET(Q10,-1,0),
    $N10*VLOOKUP($L10,$AM:$AZ,MATCH($AW$1,$AM$1:$AZ$1,0),0)),
"그외없음")))))))</f>
        <v>#VALUE!</v>
      </c>
      <c r="R10" t="e">
        <f ca="1">IF(OR(ISNUMBER(M10),M10="삭제"),"",
IF(LEFT(M10,5)="Equip",
  IF($BK$1&lt;VLOOKUP(M10,[1]EquipTable!$1:$1048576,MATCH("업데이트순번",[1]EquipTable!$1:$1,0),0),"업데이트순번이상",""),
IF(LEFT(M10,5)="Actor",
  IF($BP$1&lt;VLOOKUP(M10,[2]ActorTable!$1:$1048576,MATCH("업데이트순번",[2]ActorTable!$1:$1,0),0),"업데이트순번이상",""),
"그외없음")))</f>
        <v>#VALUE!</v>
      </c>
      <c r="S10" t="e">
        <f t="shared" ca="1" si="13"/>
        <v>#VALUE!</v>
      </c>
      <c r="T10" t="s">
        <v>83</v>
      </c>
      <c r="U10" t="s">
        <v>203</v>
      </c>
      <c r="V10">
        <v>1</v>
      </c>
      <c r="W10" t="s">
        <v>130</v>
      </c>
      <c r="Y10">
        <v>1000</v>
      </c>
      <c r="Z10" t="str">
        <f t="shared" ca="1" si="4"/>
        <v>fe</v>
      </c>
      <c r="AA10" t="s">
        <v>83</v>
      </c>
      <c r="AB10" t="s">
        <v>203</v>
      </c>
      <c r="AC10">
        <v>1</v>
      </c>
      <c r="AD10" t="s">
        <v>130</v>
      </c>
      <c r="AF10">
        <v>1000</v>
      </c>
      <c r="AG10" t="str">
        <f t="shared" si="5"/>
        <v/>
      </c>
      <c r="AH10" t="str">
        <f>IF(OR(
  AND(NOT(ISERROR(FIND("상자",AA10))),ISBLANK(AB10)),
  AND(ISBLANK(AA10),ISBLANK(AB10)),
  AND(NOT(ISERROR(FIND("안 지정",AA10))),ISNUMBER(AB10))),"",
IF(AND(NOT(ISERROR(FIND("상자",AA10))),NOT(ISBLANK(AB10))),"밸류불필요",
IF(AND(NOT(ISERROR(FIND("안 지정",AA10))),NOT(ISNUMBER(AB10))),"숫자필요",
IF(NOT(ISERROR(FIND("장비",AA10))),
  IFERROR(VLOOKUP(AB10,[1]EquipTable!$A:$T,MATCH("이름참고",[1]EquipTable!$1:$1,0),0),"장비없음"),
IF(NOT(ISERROR(FIND("캐릭터",AA10))),
  IFERROR(VLOOKUP(AB10,[2]ActorTable!$A:$G,MATCH("이름참고",[2]ActorTable!$1:$1,0),0),"캐릭터없음"),
"")))))</f>
        <v>몬스터 세포 조직 활</v>
      </c>
      <c r="AI10">
        <v>1</v>
      </c>
      <c r="AJ10" t="str">
        <f t="shared" ca="1" si="14"/>
        <v>{"dy":1,"sl":0,"tp":"fe","vl":"Equip7002","cn":1,"pt":"GO","pr":1900},{"dy":1,"sl":1,"tp":"fe","vl":"Equip8201","cn":1,"pt":"GO","pr":29700},{"dy":1,"sl":2,"tp":"uph","vl":"40158","cn":11,"pt":"GO","pr":1100},{"dy":1,"sl":3,"tp":"uph","vl":"46958","cn":11,"pt":"GO","pr":1100},{"dy":1,"sl":4,"tp":"upn","vl":"20976","cn":10,"pt":"GO","pr":1000},{"dy":1,"sl":5},{"dy":1,"sl":6},{"dy":2,"sl":0,"tp":"fe","vl":"Equip5201","cn":1,"pt":"DI","pr":5},{"dy":2,"sl":1,"tp":"fe","vl":"Equip2102","cn":1,"pt":"GO","pr":1000}</v>
      </c>
      <c r="AK10" t="str">
        <f t="shared" ca="1" si="6"/>
        <v>{"dy":2,"sl":1,"tp":"fe","vl":"Equip2102","cn":1,"pt":"GO","pr":1000}</v>
      </c>
      <c r="AM10" t="s">
        <v>91</v>
      </c>
      <c r="AN10" t="s">
        <v>75</v>
      </c>
      <c r="AO10">
        <v>5</v>
      </c>
      <c r="AP10">
        <v>8</v>
      </c>
      <c r="AQ10">
        <f t="shared" ca="1" si="7"/>
        <v>1</v>
      </c>
      <c r="AR10">
        <f t="shared" si="8"/>
        <v>1</v>
      </c>
      <c r="AS10">
        <f t="shared" ca="1" si="9"/>
        <v>0</v>
      </c>
      <c r="AW10">
        <v>119</v>
      </c>
      <c r="AX10">
        <v>179</v>
      </c>
      <c r="AY10">
        <v>200</v>
      </c>
      <c r="AZ10">
        <v>210</v>
      </c>
      <c r="BD10">
        <v>5</v>
      </c>
      <c r="BE10">
        <v>1</v>
      </c>
      <c r="BF10">
        <v>1</v>
      </c>
      <c r="BG10">
        <f t="shared" si="19"/>
        <v>5</v>
      </c>
      <c r="BH10" t="s">
        <v>146</v>
      </c>
      <c r="BJ10" t="e">
        <f ca="1">IF(VLOOKUP($BM10,[1]EquipTable!$1:$1048576,MATCH("업데이트순번",[1]EquipTable!$1:$1,0),0)&lt;=$BK$1,1,0)
*IF(MID(BM10,7,1)="4",0.1,1)</f>
        <v>#VALUE!</v>
      </c>
      <c r="BK10" t="e">
        <f t="shared" ca="1" si="15"/>
        <v>#VALUE!</v>
      </c>
      <c r="BL10" t="e">
        <f t="shared" ca="1" si="16"/>
        <v>#VALUE!</v>
      </c>
      <c r="BM10" t="e">
        <f ca="1">OFFSET([1]EquipTable!$A$1,ROW()-1,0)</f>
        <v>#VALUE!</v>
      </c>
      <c r="BO10" t="e">
        <f ca="1">IF(VLOOKUP($BR10,[2]ActorTable!$1:$1048576,MATCH("업데이트순번",[2]ActorTable!$1:$1,0),0)&lt;=$BP$1,1,0)
*IF(MID(BR10,7,1)="2",0.1,1)</f>
        <v>#VALUE!</v>
      </c>
      <c r="BP10" t="e">
        <f t="shared" ca="1" si="17"/>
        <v>#VALUE!</v>
      </c>
      <c r="BQ10" t="e">
        <f t="shared" ca="1" si="18"/>
        <v>#VALUE!</v>
      </c>
      <c r="BR10" t="e">
        <f ca="1">OFFSET([2]ActorTable!$A$1,ROW()-1,0)</f>
        <v>#VALUE!</v>
      </c>
      <c r="BS10" t="e">
        <f ca="1">VLOOKUP($BR10,[2]ActorTable!$1:$1048576,MATCH("이름참고",[2]ActorTable!$1:$1,0),0)</f>
        <v>#VALUE!</v>
      </c>
    </row>
    <row r="11" spans="1:73">
      <c r="A11">
        <v>2</v>
      </c>
      <c r="B11">
        <v>2</v>
      </c>
      <c r="C11">
        <f t="shared" si="0"/>
        <v>0</v>
      </c>
      <c r="D11">
        <f t="shared" ca="1" si="11"/>
        <v>5.1427289967965528E-2</v>
      </c>
      <c r="E11">
        <f t="shared" ca="1" si="11"/>
        <v>0.1224810445069191</v>
      </c>
      <c r="F11">
        <f t="shared" ca="1" si="1"/>
        <v>0.36908881836112795</v>
      </c>
      <c r="G11">
        <f t="shared" ca="1" si="1"/>
        <v>0.88284927522885037</v>
      </c>
      <c r="H11">
        <f t="shared" ca="1" si="1"/>
        <v>0.50557804686821584</v>
      </c>
      <c r="I11">
        <f t="shared" ca="1" si="1"/>
        <v>0.44398800374406555</v>
      </c>
      <c r="L11" t="str">
        <f t="shared" ca="1" si="2"/>
        <v>안 지정 캐릭터 PP 영웅등급</v>
      </c>
      <c r="M11">
        <f t="shared" ca="1" si="3"/>
        <v>12248</v>
      </c>
      <c r="N11">
        <f t="shared" ca="1" si="12"/>
        <v>9</v>
      </c>
      <c r="O11" t="str">
        <f ca="1">IF($L11="삭제","삭제",
IF($L11="지정 장비",
  IF(ISBLANK(VLOOKUP($M11,[1]EquipTable!$1:$1048576,MATCH("표준 GO pr Min",[1]EquipTable!$1:$1,0),0)),"DI",
    IF(ISBLANK(VLOOKUP($M11,[1]EquipTable!$1:$1048576,MATCH("표준 DI pr Min",[1]EquipTable!$1:$1,0),0)),"GO",
      IF(G11&lt;0.5,"DI","GO"))),
IF(OR($L11="캐릭터 상자 일반등급",$L11="캐릭터 상자 영웅등급"),"DI",
IF(OR($L11="지정 캐릭터",$L11="지정 캐릭터 LBP1",$L11="지정 캐릭터 LBP2",$L11="지정 캐릭터 LBP3",$L11="안 지정 캐릭터 영웅등급"),"DI",
IF($L11="지정 캐릭터 PP","DI",
IF(OR($L11="안 지정 캐릭터 PP 일반등급",$L11="안 지정 캐릭터 PP 영웅등급"),"GO",
"그외없음"))))))</f>
        <v>GO</v>
      </c>
      <c r="P11" t="str">
        <f ca="1">IF($L11="삭제","삭제",
IF($O11="GO","삭제",
IF($L11="지정 장비",
  IF(ISBLANK(VLOOKUP($M11,[1]EquipTable!$1:$1048576,MATCH("표준 DI pp Min",[1]EquipTable!$1:$1,0),0)),"삭제",
    VLOOKUP($M11,[1]EquipTable!$1:$1048576,MATCH("표준 DI pp Min",[1]EquipTable!$1:$1,0),0)+INT($H11*(VLOOKUP($M11,[1]EquipTable!$1:$1048576,MATCH("표준 DI pp Max",[1]EquipTable!$1:$1,0),0)-VLOOKUP($M11,[1]EquipTable!$1:$1048576,MATCH("표준 DI pp Min",[1]EquipTable!$1:$1,0),0)+1))),
IF(OR($L11="캐릭터 상자 일반등급",$L11="캐릭터 상자 영웅등급"),"삭제",
IF(OR($L11="지정 캐릭터",$L11="지정 캐릭터 LBP1",$L11="지정 캐릭터 LBP2",$L11="지정 캐릭터 LBP3"),
  IF(AND(OR($B11=7,$B11=8),$L11=OFFSET($L11,-1,0)),OFFSET(P11,-1,0),
    IF(ISBLANK(VLOOKUP($M11,[2]ActorTable!$1:$1048576,MATCH("표준 DI pp Min",[2]ActorTable!$1:$1,0),0)),"삭제",
      INT(VLOOKUP($L11,$AM:$AZ,MATCH($AW$1,$AM$1:$AZ$1,0),0)*(VLOOKUP($M11,[2]ActorTable!$1:$1048576,MATCH("표준 DI pp Min",[2]ActorTable!$1:$1,0),0)+$H11*(VLOOKUP($M11,[2]ActorTable!$1:$1048576,MATCH("표준 DI pp Max",[2]ActorTable!$1:$1,0),0)-VLOOKUP($M11,[2]ActorTable!$1:$1048576,MATCH("표준 DI pp Min",[2]ActorTable!$1:$1,0),0)+1))))),
IF($L11="안 지정 캐릭터 영웅등급",
  IF(AND(OR($B11=7,$B11=8),$L11=OFFSET($L11,-1,0)),OFFSET(P11,-1,0),
    VLOOKUP($L11,$AM:$AZ,MATCH($AY$1,$AM$1:$AZ$1,0),0)+INT($H11*(VLOOKUP($L11,$AM:$AZ,MATCH($AZ$1,$AM$1:$AZ$1,0),0)-VLOOKUP($L11,$AM:$AZ,MATCH($AY$1,$AM$1:$AZ$1,0),0)+1))),
IF($L11="지정 캐릭터 PP",
  IF(AND(OR($B11=7,$B11=8),$L11=OFFSET($L11,-1,0)),OFFSET(P11,-1,0),
    INT($N11*VLOOKUP($L11,$AM:$AZ,MATCH($AW$1,$AM$1:$AZ$1,0),0))),
"그외없음")))))))</f>
        <v>삭제</v>
      </c>
      <c r="Q11">
        <f ca="1">IF($L11="삭제","삭제",
IF($L11="지정 장비",
  IF($O11="DI",
    VLOOKUP($M11,[1]EquipTable!$1:$1048576,MATCH("표준 DI pr Min",[1]EquipTable!$1:$1,0),0)+INT($I11*(VLOOKUP($M11,[1]EquipTable!$1:$1048576,MATCH("표준 DI pr Max",[1]EquipTable!$1:$1,0),0)-VLOOKUP($M11,[1]EquipTable!$1:$1048576,MATCH("표준 DI pr Min",[1]EquipTable!$1:$1,0),0)+1)),
    ROUNDDOWN(VLOOKUP($M11,[1]EquipTable!$1:$1048576,MATCH("표준 GO pr Min",[1]EquipTable!$1:$1,0),0)+INT($I11*(VLOOKUP($M11,[1]EquipTable!$1:$1048576,MATCH("표준 GO pr Max",[1]EquipTable!$1:$1,0),0)-VLOOKUP($M11,[1]EquipTable!$1:$1048576,MATCH("표준 GO pr Min",[1]EquipTable!$1:$1,0),0)+100)),-2)),
IF(OR($L11="캐릭터 상자 일반등급",$L11="캐릭터 상자 영웅등급"),VLOOKUP($L11,$AM:$AZ,MATCH($AW$1,$AM$1:$AZ$1,0),0),
IF(OR($L11="지정 캐릭터",$L11="지정 캐릭터 LBP1",$L11="지정 캐릭터 LBP2",$L11="지정 캐릭터 LBP3"),
  IF(AND(OR($B11=7,$B11=8),$L11=OFFSET($L11,-1,0)),OFFSET(Q11,-1,0),
    INT(VLOOKUP($L11,$AM:$AZ,MATCH($AW$1,$AM$1:$AZ$1,0),0)*(VLOOKUP($M11,[2]ActorTable!$1:$1048576,MATCH("표준 DI pr Min",[2]ActorTable!$1:$1,0),0)+$I11*(VLOOKUP($M11,[2]ActorTable!$1:$1048576,MATCH("표준 DI pr Max",[2]ActorTable!$1:$1,0),0)-VLOOKUP($M11,[2]ActorTable!$1:$1048576,MATCH("표준 DI pr Min",[2]ActorTable!$1:$1,0),0)+1)))),
IF($L11="안 지정 캐릭터 영웅등급",
  IF(AND(OR($B11=7,$B11=8),$L11=OFFSET($L11,-1,0)),OFFSET(Q11,-1,0),
    VLOOKUP($L11,$AM:$AZ,MATCH($AW$1,$AM$1:$AZ$1,0),0)+INT($I11*(VLOOKUP($L11,$AM:$AZ,MATCH($AX$1,$AM$1:$AZ$1,0),0)-VLOOKUP($L11,$AM:$AZ,MATCH($AW$1,$AM$1:$AZ$1,0),0)+1))),
IF($L11="지정 캐릭터 PP",
  IF(AND(OR($B11=7,$B11=8),$L11=OFFSET($L11,-1,0)),OFFSET(Q11,-1,0),
    INT($N11*(VLOOKUP($L11,$AM:$AZ,MATCH($AX$1,$AM$1:$AZ$1,0),0)*(VLOOKUP($L11,$AM:$AZ,MATCH($AY$1,$AM$1:$AZ$1,0),0)+$I11*(VLOOKUP($L11,$AM:$AZ,MATCH($AY$1,$AM$1:$AZ$1,0),0)-VLOOKUP($L11,$AM:$AZ,MATCH($AX$1,$AM$1:$AZ$1,0),0)))))),
IF(OR($L11="안 지정 캐릭터 PP 일반등급",$L11="안 지정 캐릭터 PP 영웅등급"),
  IF(AND(OR($B11=7,$B11=8),$L11=OFFSET($L11,-1,0)),OFFSET(Q11,-1,0),
    $N11*VLOOKUP($L11,$AM:$AZ,MATCH($AW$1,$AM$1:$AZ$1,0),0)),
"그외없음")))))))</f>
        <v>900</v>
      </c>
      <c r="R11" t="str">
        <f ca="1">IF(OR(ISNUMBER(M11),M11="삭제"),"",
IF(LEFT(M11,5)="Equip",
  IF($BK$1&lt;VLOOKUP(M11,[1]EquipTable!$1:$1048576,MATCH("업데이트순번",[1]EquipTable!$1:$1,0),0),"업데이트순번이상",""),
IF(LEFT(M11,5)="Actor",
  IF($BP$1&lt;VLOOKUP(M11,[2]ActorTable!$1:$1048576,MATCH("업데이트순번",[2]ActorTable!$1:$1,0),0),"업데이트순번이상",""),
"그외없음")))</f>
        <v/>
      </c>
      <c r="S11">
        <f t="shared" ca="1" si="13"/>
        <v>0</v>
      </c>
      <c r="T11" t="s">
        <v>92</v>
      </c>
      <c r="U11">
        <v>5573</v>
      </c>
      <c r="V11">
        <v>9</v>
      </c>
      <c r="W11" t="s">
        <v>130</v>
      </c>
      <c r="Y11">
        <v>900</v>
      </c>
      <c r="Z11" t="str">
        <f t="shared" ca="1" si="4"/>
        <v>uph</v>
      </c>
      <c r="AA11" t="s">
        <v>92</v>
      </c>
      <c r="AB11">
        <v>5573</v>
      </c>
      <c r="AC11">
        <v>9</v>
      </c>
      <c r="AD11" t="s">
        <v>130</v>
      </c>
      <c r="AF11">
        <v>900</v>
      </c>
      <c r="AG11" t="str">
        <f t="shared" si="5"/>
        <v/>
      </c>
      <c r="AH11" t="str">
        <f>IF(OR(
  AND(NOT(ISERROR(FIND("상자",AA11))),ISBLANK(AB11)),
  AND(ISBLANK(AA11),ISBLANK(AB11)),
  AND(NOT(ISERROR(FIND("안 지정",AA11))),ISNUMBER(AB11))),"",
IF(AND(NOT(ISERROR(FIND("상자",AA11))),NOT(ISBLANK(AB11))),"밸류불필요",
IF(AND(NOT(ISERROR(FIND("안 지정",AA11))),NOT(ISNUMBER(AB11))),"숫자필요",
IF(NOT(ISERROR(FIND("장비",AA11))),
  IFERROR(VLOOKUP(AB11,[1]EquipTable!$A:$T,MATCH("이름참고",[1]EquipTable!$1:$1,0),0),"장비없음"),
IF(NOT(ISERROR(FIND("캐릭터",AA11))),
  IFERROR(VLOOKUP(AB11,[2]ActorTable!$A:$G,MATCH("이름참고",[2]ActorTable!$1:$1,0),0),"캐릭터없음"),
"")))))</f>
        <v/>
      </c>
      <c r="AI11">
        <v>1</v>
      </c>
      <c r="AJ1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v>
      </c>
      <c r="AK11" t="str">
        <f t="shared" ca="1" si="6"/>
        <v>{"dy":2,"sl":2,"tp":"uph","vl":"5573","cn":9,"pt":"GO","pr":900}</v>
      </c>
      <c r="AM11" t="s">
        <v>93</v>
      </c>
      <c r="AN11" t="s">
        <v>77</v>
      </c>
      <c r="AO11">
        <v>0</v>
      </c>
      <c r="AP11">
        <v>8</v>
      </c>
      <c r="AQ11">
        <f t="shared" ca="1" si="7"/>
        <v>57</v>
      </c>
      <c r="AR11">
        <f t="shared" si="8"/>
        <v>55</v>
      </c>
      <c r="AS11">
        <f t="shared" ca="1" si="9"/>
        <v>0</v>
      </c>
      <c r="AU11">
        <v>9</v>
      </c>
      <c r="AV11">
        <v>14</v>
      </c>
      <c r="AW11">
        <v>100</v>
      </c>
      <c r="BD11">
        <v>6</v>
      </c>
      <c r="BE11">
        <v>1</v>
      </c>
      <c r="BF11">
        <v>1</v>
      </c>
      <c r="BG11">
        <f t="shared" si="19"/>
        <v>6</v>
      </c>
      <c r="BH11" t="s">
        <v>146</v>
      </c>
      <c r="BJ11" t="e">
        <f ca="1">IF(VLOOKUP($BM11,[1]EquipTable!$1:$1048576,MATCH("업데이트순번",[1]EquipTable!$1:$1,0),0)&lt;=$BK$1,1,0)
*IF(MID(BM11,7,1)="4",0.1,1)</f>
        <v>#VALUE!</v>
      </c>
      <c r="BK11" t="e">
        <f t="shared" ca="1" si="15"/>
        <v>#VALUE!</v>
      </c>
      <c r="BL11" t="e">
        <f t="shared" ca="1" si="16"/>
        <v>#VALUE!</v>
      </c>
      <c r="BM11" t="e">
        <f ca="1">OFFSET([1]EquipTable!$A$1,ROW()-1,0)</f>
        <v>#VALUE!</v>
      </c>
      <c r="BO11" t="e">
        <f ca="1">IF(VLOOKUP($BR11,[2]ActorTable!$1:$1048576,MATCH("업데이트순번",[2]ActorTable!$1:$1,0),0)&lt;=$BP$1,1,0)
*IF(MID(BR11,7,1)="2",0.1,1)</f>
        <v>#VALUE!</v>
      </c>
      <c r="BP11" t="e">
        <f t="shared" ca="1" si="17"/>
        <v>#VALUE!</v>
      </c>
      <c r="BQ11" t="e">
        <f t="shared" ca="1" si="18"/>
        <v>#VALUE!</v>
      </c>
      <c r="BR11" t="e">
        <f ca="1">OFFSET([2]ActorTable!$A$1,ROW()-1,0)</f>
        <v>#VALUE!</v>
      </c>
      <c r="BS11" t="e">
        <f ca="1">VLOOKUP($BR11,[2]ActorTable!$1:$1048576,MATCH("이름참고",[2]ActorTable!$1:$1,0),0)</f>
        <v>#VALUE!</v>
      </c>
    </row>
    <row r="12" spans="1:73">
      <c r="A12">
        <v>2</v>
      </c>
      <c r="B12">
        <v>3</v>
      </c>
      <c r="C12">
        <f t="shared" si="0"/>
        <v>0</v>
      </c>
      <c r="D12">
        <f t="shared" ca="1" si="11"/>
        <v>0.15003146644648369</v>
      </c>
      <c r="E12">
        <f t="shared" ca="1" si="11"/>
        <v>0.7923659335887403</v>
      </c>
      <c r="F12">
        <f t="shared" ca="1" si="1"/>
        <v>0.8607817514605719</v>
      </c>
      <c r="G12">
        <f t="shared" ca="1" si="1"/>
        <v>0.37702793418487357</v>
      </c>
      <c r="H12">
        <f t="shared" ca="1" si="1"/>
        <v>0.27754252639888444</v>
      </c>
      <c r="I12">
        <f t="shared" ca="1" si="1"/>
        <v>4.9068239548382464E-2</v>
      </c>
      <c r="L12" t="str">
        <f t="shared" ca="1" si="2"/>
        <v>안 지정 캐릭터 PP 영웅등급</v>
      </c>
      <c r="M12">
        <f t="shared" ca="1" si="3"/>
        <v>79236</v>
      </c>
      <c r="N12">
        <f t="shared" ca="1" si="12"/>
        <v>13</v>
      </c>
      <c r="O12" t="str">
        <f ca="1">IF($L12="삭제","삭제",
IF($L12="지정 장비",
  IF(ISBLANK(VLOOKUP($M12,[1]EquipTable!$1:$1048576,MATCH("표준 GO pr Min",[1]EquipTable!$1:$1,0),0)),"DI",
    IF(ISBLANK(VLOOKUP($M12,[1]EquipTable!$1:$1048576,MATCH("표준 DI pr Min",[1]EquipTable!$1:$1,0),0)),"GO",
      IF(G12&lt;0.5,"DI","GO"))),
IF(OR($L12="캐릭터 상자 일반등급",$L12="캐릭터 상자 영웅등급"),"DI",
IF(OR($L12="지정 캐릭터",$L12="지정 캐릭터 LBP1",$L12="지정 캐릭터 LBP2",$L12="지정 캐릭터 LBP3",$L12="안 지정 캐릭터 영웅등급"),"DI",
IF($L12="지정 캐릭터 PP","DI",
IF(OR($L12="안 지정 캐릭터 PP 일반등급",$L12="안 지정 캐릭터 PP 영웅등급"),"GO",
"그외없음"))))))</f>
        <v>GO</v>
      </c>
      <c r="P12" t="str">
        <f ca="1">IF($L12="삭제","삭제",
IF($O12="GO","삭제",
IF($L12="지정 장비",
  IF(ISBLANK(VLOOKUP($M12,[1]EquipTable!$1:$1048576,MATCH("표준 DI pp Min",[1]EquipTable!$1:$1,0),0)),"삭제",
    VLOOKUP($M12,[1]EquipTable!$1:$1048576,MATCH("표준 DI pp Min",[1]EquipTable!$1:$1,0),0)+INT($H12*(VLOOKUP($M12,[1]EquipTable!$1:$1048576,MATCH("표준 DI pp Max",[1]EquipTable!$1:$1,0),0)-VLOOKUP($M12,[1]EquipTable!$1:$1048576,MATCH("표준 DI pp Min",[1]EquipTable!$1:$1,0),0)+1))),
IF(OR($L12="캐릭터 상자 일반등급",$L12="캐릭터 상자 영웅등급"),"삭제",
IF(OR($L12="지정 캐릭터",$L12="지정 캐릭터 LBP1",$L12="지정 캐릭터 LBP2",$L12="지정 캐릭터 LBP3"),
  IF(AND(OR($B12=7,$B12=8),$L12=OFFSET($L12,-1,0)),OFFSET(P12,-1,0),
    IF(ISBLANK(VLOOKUP($M12,[2]ActorTable!$1:$1048576,MATCH("표준 DI pp Min",[2]ActorTable!$1:$1,0),0)),"삭제",
      INT(VLOOKUP($L12,$AM:$AZ,MATCH($AW$1,$AM$1:$AZ$1,0),0)*(VLOOKUP($M12,[2]ActorTable!$1:$1048576,MATCH("표준 DI pp Min",[2]ActorTable!$1:$1,0),0)+$H12*(VLOOKUP($M12,[2]ActorTable!$1:$1048576,MATCH("표준 DI pp Max",[2]ActorTable!$1:$1,0),0)-VLOOKUP($M12,[2]ActorTable!$1:$1048576,MATCH("표준 DI pp Min",[2]ActorTable!$1:$1,0),0)+1))))),
IF($L12="안 지정 캐릭터 영웅등급",
  IF(AND(OR($B12=7,$B12=8),$L12=OFFSET($L12,-1,0)),OFFSET(P12,-1,0),
    VLOOKUP($L12,$AM:$AZ,MATCH($AY$1,$AM$1:$AZ$1,0),0)+INT($H12*(VLOOKUP($L12,$AM:$AZ,MATCH($AZ$1,$AM$1:$AZ$1,0),0)-VLOOKUP($L12,$AM:$AZ,MATCH($AY$1,$AM$1:$AZ$1,0),0)+1))),
IF($L12="지정 캐릭터 PP",
  IF(AND(OR($B12=7,$B12=8),$L12=OFFSET($L12,-1,0)),OFFSET(P12,-1,0),
    INT($N12*VLOOKUP($L12,$AM:$AZ,MATCH($AW$1,$AM$1:$AZ$1,0),0))),
"그외없음")))))))</f>
        <v>삭제</v>
      </c>
      <c r="Q12">
        <f ca="1">IF($L12="삭제","삭제",
IF($L12="지정 장비",
  IF($O12="DI",
    VLOOKUP($M12,[1]EquipTable!$1:$1048576,MATCH("표준 DI pr Min",[1]EquipTable!$1:$1,0),0)+INT($I12*(VLOOKUP($M12,[1]EquipTable!$1:$1048576,MATCH("표준 DI pr Max",[1]EquipTable!$1:$1,0),0)-VLOOKUP($M12,[1]EquipTable!$1:$1048576,MATCH("표준 DI pr Min",[1]EquipTable!$1:$1,0),0)+1)),
    ROUNDDOWN(VLOOKUP($M12,[1]EquipTable!$1:$1048576,MATCH("표준 GO pr Min",[1]EquipTable!$1:$1,0),0)+INT($I12*(VLOOKUP($M12,[1]EquipTable!$1:$1048576,MATCH("표준 GO pr Max",[1]EquipTable!$1:$1,0),0)-VLOOKUP($M12,[1]EquipTable!$1:$1048576,MATCH("표준 GO pr Min",[1]EquipTable!$1:$1,0),0)+100)),-2)),
IF(OR($L12="캐릭터 상자 일반등급",$L12="캐릭터 상자 영웅등급"),VLOOKUP($L12,$AM:$AZ,MATCH($AW$1,$AM$1:$AZ$1,0),0),
IF(OR($L12="지정 캐릭터",$L12="지정 캐릭터 LBP1",$L12="지정 캐릭터 LBP2",$L12="지정 캐릭터 LBP3"),
  IF(AND(OR($B12=7,$B12=8),$L12=OFFSET($L12,-1,0)),OFFSET(Q12,-1,0),
    INT(VLOOKUP($L12,$AM:$AZ,MATCH($AW$1,$AM$1:$AZ$1,0),0)*(VLOOKUP($M12,[2]ActorTable!$1:$1048576,MATCH("표준 DI pr Min",[2]ActorTable!$1:$1,0),0)+$I12*(VLOOKUP($M12,[2]ActorTable!$1:$1048576,MATCH("표준 DI pr Max",[2]ActorTable!$1:$1,0),0)-VLOOKUP($M12,[2]ActorTable!$1:$1048576,MATCH("표준 DI pr Min",[2]ActorTable!$1:$1,0),0)+1)))),
IF($L12="안 지정 캐릭터 영웅등급",
  IF(AND(OR($B12=7,$B12=8),$L12=OFFSET($L12,-1,0)),OFFSET(Q12,-1,0),
    VLOOKUP($L12,$AM:$AZ,MATCH($AW$1,$AM$1:$AZ$1,0),0)+INT($I12*(VLOOKUP($L12,$AM:$AZ,MATCH($AX$1,$AM$1:$AZ$1,0),0)-VLOOKUP($L12,$AM:$AZ,MATCH($AW$1,$AM$1:$AZ$1,0),0)+1))),
IF($L12="지정 캐릭터 PP",
  IF(AND(OR($B12=7,$B12=8),$L12=OFFSET($L12,-1,0)),OFFSET(Q12,-1,0),
    INT($N12*(VLOOKUP($L12,$AM:$AZ,MATCH($AX$1,$AM$1:$AZ$1,0),0)*(VLOOKUP($L12,$AM:$AZ,MATCH($AY$1,$AM$1:$AZ$1,0),0)+$I12*(VLOOKUP($L12,$AM:$AZ,MATCH($AY$1,$AM$1:$AZ$1,0),0)-VLOOKUP($L12,$AM:$AZ,MATCH($AX$1,$AM$1:$AZ$1,0),0)))))),
IF(OR($L12="안 지정 캐릭터 PP 일반등급",$L12="안 지정 캐릭터 PP 영웅등급"),
  IF(AND(OR($B12=7,$B12=8),$L12=OFFSET($L12,-1,0)),OFFSET(Q12,-1,0),
    $N12*VLOOKUP($L12,$AM:$AZ,MATCH($AW$1,$AM$1:$AZ$1,0),0)),
"그외없음")))))))</f>
        <v>1300</v>
      </c>
      <c r="R12" t="str">
        <f ca="1">IF(OR(ISNUMBER(M12),M12="삭제"),"",
IF(LEFT(M12,5)="Equip",
  IF($BK$1&lt;VLOOKUP(M12,[1]EquipTable!$1:$1048576,MATCH("업데이트순번",[1]EquipTable!$1:$1,0),0),"업데이트순번이상",""),
IF(LEFT(M12,5)="Actor",
  IF($BP$1&lt;VLOOKUP(M12,[2]ActorTable!$1:$1048576,MATCH("업데이트순번",[2]ActorTable!$1:$1,0),0),"업데이트순번이상",""),
"그외없음")))</f>
        <v/>
      </c>
      <c r="S12">
        <f t="shared" ca="1" si="13"/>
        <v>0</v>
      </c>
      <c r="T12" t="s">
        <v>93</v>
      </c>
      <c r="U12">
        <v>27386</v>
      </c>
      <c r="V12">
        <v>10</v>
      </c>
      <c r="W12" t="s">
        <v>130</v>
      </c>
      <c r="Y12">
        <v>1000</v>
      </c>
      <c r="Z12" t="str">
        <f t="shared" ca="1" si="4"/>
        <v>upn</v>
      </c>
      <c r="AA12" t="s">
        <v>93</v>
      </c>
      <c r="AB12">
        <v>27386</v>
      </c>
      <c r="AC12">
        <v>10</v>
      </c>
      <c r="AD12" t="s">
        <v>130</v>
      </c>
      <c r="AF12">
        <v>1000</v>
      </c>
      <c r="AG12" t="str">
        <f t="shared" si="5"/>
        <v/>
      </c>
      <c r="AH12" t="str">
        <f>IF(OR(
  AND(NOT(ISERROR(FIND("상자",AA12))),ISBLANK(AB12)),
  AND(ISBLANK(AA12),ISBLANK(AB12)),
  AND(NOT(ISERROR(FIND("안 지정",AA12))),ISNUMBER(AB12))),"",
IF(AND(NOT(ISERROR(FIND("상자",AA12))),NOT(ISBLANK(AB12))),"밸류불필요",
IF(AND(NOT(ISERROR(FIND("안 지정",AA12))),NOT(ISNUMBER(AB12))),"숫자필요",
IF(NOT(ISERROR(FIND("장비",AA12))),
  IFERROR(VLOOKUP(AB12,[1]EquipTable!$A:$T,MATCH("이름참고",[1]EquipTable!$1:$1,0),0),"장비없음"),
IF(NOT(ISERROR(FIND("캐릭터",AA12))),
  IFERROR(VLOOKUP(AB12,[2]ActorTable!$A:$G,MATCH("이름참고",[2]ActorTable!$1:$1,0),0),"캐릭터없음"),
"")))))</f>
        <v/>
      </c>
      <c r="AI12">
        <v>1</v>
      </c>
      <c r="AJ1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v>
      </c>
      <c r="AK12" t="str">
        <f t="shared" ca="1" si="6"/>
        <v>{"dy":2,"sl":3,"tp":"upn","vl":"27386","cn":10,"pt":"GO","pr":1000}</v>
      </c>
      <c r="AM12" t="s">
        <v>92</v>
      </c>
      <c r="AN12" t="s">
        <v>78</v>
      </c>
      <c r="AO12">
        <v>0</v>
      </c>
      <c r="AP12">
        <v>8</v>
      </c>
      <c r="AQ12">
        <f t="shared" ca="1" si="7"/>
        <v>36</v>
      </c>
      <c r="AR12">
        <f t="shared" si="8"/>
        <v>38</v>
      </c>
      <c r="AS12">
        <f t="shared" ca="1" si="9"/>
        <v>0</v>
      </c>
      <c r="AU12">
        <v>9</v>
      </c>
      <c r="AV12">
        <v>14</v>
      </c>
      <c r="AW12">
        <v>100</v>
      </c>
      <c r="BD12">
        <v>7</v>
      </c>
      <c r="BE12">
        <v>1</v>
      </c>
      <c r="BF12">
        <v>1</v>
      </c>
      <c r="BG12">
        <f t="shared" si="19"/>
        <v>7</v>
      </c>
      <c r="BH12" t="s">
        <v>146</v>
      </c>
      <c r="BJ12" t="e">
        <f ca="1">IF(VLOOKUP($BM12,[1]EquipTable!$1:$1048576,MATCH("업데이트순번",[1]EquipTable!$1:$1,0),0)&lt;=$BK$1,1,0)
*IF(MID(BM12,7,1)="4",0.1,1)</f>
        <v>#VALUE!</v>
      </c>
      <c r="BK12" t="e">
        <f t="shared" ca="1" si="15"/>
        <v>#VALUE!</v>
      </c>
      <c r="BL12" t="e">
        <f t="shared" ca="1" si="16"/>
        <v>#VALUE!</v>
      </c>
      <c r="BM12" t="e">
        <f ca="1">OFFSET([1]EquipTable!$A$1,ROW()-1,0)</f>
        <v>#VALUE!</v>
      </c>
      <c r="BO12" t="e">
        <f ca="1">IF(VLOOKUP($BR12,[2]ActorTable!$1:$1048576,MATCH("업데이트순번",[2]ActorTable!$1:$1,0),0)&lt;=$BP$1,1,0)
*IF(MID(BR12,7,1)="2",0.1,1)</f>
        <v>#VALUE!</v>
      </c>
      <c r="BP12" t="e">
        <f t="shared" ca="1" si="17"/>
        <v>#VALUE!</v>
      </c>
      <c r="BQ12" t="e">
        <f t="shared" ca="1" si="18"/>
        <v>#VALUE!</v>
      </c>
      <c r="BR12" t="e">
        <f ca="1">OFFSET([2]ActorTable!$A$1,ROW()-1,0)</f>
        <v>#VALUE!</v>
      </c>
      <c r="BS12" t="e">
        <f ca="1">VLOOKUP($BR12,[2]ActorTable!$1:$1048576,MATCH("이름참고",[2]ActorTable!$1:$1,0),0)</f>
        <v>#VALUE!</v>
      </c>
    </row>
    <row r="13" spans="1:73">
      <c r="A13">
        <v>2</v>
      </c>
      <c r="B13">
        <v>4</v>
      </c>
      <c r="C13">
        <f t="shared" si="0"/>
        <v>0</v>
      </c>
      <c r="D13">
        <f t="shared" ca="1" si="11"/>
        <v>0.65834008823057966</v>
      </c>
      <c r="E13">
        <f t="shared" ca="1" si="11"/>
        <v>0.45213900742143254</v>
      </c>
      <c r="F13">
        <f t="shared" ca="1" si="1"/>
        <v>0.68152769643943867</v>
      </c>
      <c r="G13">
        <f t="shared" ca="1" si="1"/>
        <v>0.70764435241812507</v>
      </c>
      <c r="H13">
        <f t="shared" ca="1" si="1"/>
        <v>0.57493372795657161</v>
      </c>
      <c r="I13">
        <f t="shared" ca="1" si="1"/>
        <v>0.51832193378172331</v>
      </c>
      <c r="L13" t="str">
        <f t="shared" ca="1" si="2"/>
        <v>안 지정 캐릭터 PP 일반등급</v>
      </c>
      <c r="M13">
        <f t="shared" ca="1" si="3"/>
        <v>45213</v>
      </c>
      <c r="N13">
        <f t="shared" ca="1" si="12"/>
        <v>11</v>
      </c>
      <c r="O13" t="str">
        <f ca="1">IF($L13="삭제","삭제",
IF($L13="지정 장비",
  IF(ISBLANK(VLOOKUP($M13,[1]EquipTable!$1:$1048576,MATCH("표준 GO pr Min",[1]EquipTable!$1:$1,0),0)),"DI",
    IF(ISBLANK(VLOOKUP($M13,[1]EquipTable!$1:$1048576,MATCH("표준 DI pr Min",[1]EquipTable!$1:$1,0),0)),"GO",
      IF(G13&lt;0.5,"DI","GO"))),
IF(OR($L13="캐릭터 상자 일반등급",$L13="캐릭터 상자 영웅등급"),"DI",
IF(OR($L13="지정 캐릭터",$L13="지정 캐릭터 LBP1",$L13="지정 캐릭터 LBP2",$L13="지정 캐릭터 LBP3",$L13="안 지정 캐릭터 영웅등급"),"DI",
IF($L13="지정 캐릭터 PP","DI",
IF(OR($L13="안 지정 캐릭터 PP 일반등급",$L13="안 지정 캐릭터 PP 영웅등급"),"GO",
"그외없음"))))))</f>
        <v>GO</v>
      </c>
      <c r="P13" t="str">
        <f ca="1">IF($L13="삭제","삭제",
IF($O13="GO","삭제",
IF($L13="지정 장비",
  IF(ISBLANK(VLOOKUP($M13,[1]EquipTable!$1:$1048576,MATCH("표준 DI pp Min",[1]EquipTable!$1:$1,0),0)),"삭제",
    VLOOKUP($M13,[1]EquipTable!$1:$1048576,MATCH("표준 DI pp Min",[1]EquipTable!$1:$1,0),0)+INT($H13*(VLOOKUP($M13,[1]EquipTable!$1:$1048576,MATCH("표준 DI pp Max",[1]EquipTable!$1:$1,0),0)-VLOOKUP($M13,[1]EquipTable!$1:$1048576,MATCH("표준 DI pp Min",[1]EquipTable!$1:$1,0),0)+1))),
IF(OR($L13="캐릭터 상자 일반등급",$L13="캐릭터 상자 영웅등급"),"삭제",
IF(OR($L13="지정 캐릭터",$L13="지정 캐릭터 LBP1",$L13="지정 캐릭터 LBP2",$L13="지정 캐릭터 LBP3"),
  IF(AND(OR($B13=7,$B13=8),$L13=OFFSET($L13,-1,0)),OFFSET(P13,-1,0),
    IF(ISBLANK(VLOOKUP($M13,[2]ActorTable!$1:$1048576,MATCH("표준 DI pp Min",[2]ActorTable!$1:$1,0),0)),"삭제",
      INT(VLOOKUP($L13,$AM:$AZ,MATCH($AW$1,$AM$1:$AZ$1,0),0)*(VLOOKUP($M13,[2]ActorTable!$1:$1048576,MATCH("표준 DI pp Min",[2]ActorTable!$1:$1,0),0)+$H13*(VLOOKUP($M13,[2]ActorTable!$1:$1048576,MATCH("표준 DI pp Max",[2]ActorTable!$1:$1,0),0)-VLOOKUP($M13,[2]ActorTable!$1:$1048576,MATCH("표준 DI pp Min",[2]ActorTable!$1:$1,0),0)+1))))),
IF($L13="안 지정 캐릭터 영웅등급",
  IF(AND(OR($B13=7,$B13=8),$L13=OFFSET($L13,-1,0)),OFFSET(P13,-1,0),
    VLOOKUP($L13,$AM:$AZ,MATCH($AY$1,$AM$1:$AZ$1,0),0)+INT($H13*(VLOOKUP($L13,$AM:$AZ,MATCH($AZ$1,$AM$1:$AZ$1,0),0)-VLOOKUP($L13,$AM:$AZ,MATCH($AY$1,$AM$1:$AZ$1,0),0)+1))),
IF($L13="지정 캐릭터 PP",
  IF(AND(OR($B13=7,$B13=8),$L13=OFFSET($L13,-1,0)),OFFSET(P13,-1,0),
    INT($N13*VLOOKUP($L13,$AM:$AZ,MATCH($AW$1,$AM$1:$AZ$1,0),0))),
"그외없음")))))))</f>
        <v>삭제</v>
      </c>
      <c r="Q13">
        <f ca="1">IF($L13="삭제","삭제",
IF($L13="지정 장비",
  IF($O13="DI",
    VLOOKUP($M13,[1]EquipTable!$1:$1048576,MATCH("표준 DI pr Min",[1]EquipTable!$1:$1,0),0)+INT($I13*(VLOOKUP($M13,[1]EquipTable!$1:$1048576,MATCH("표준 DI pr Max",[1]EquipTable!$1:$1,0),0)-VLOOKUP($M13,[1]EquipTable!$1:$1048576,MATCH("표준 DI pr Min",[1]EquipTable!$1:$1,0),0)+1)),
    ROUNDDOWN(VLOOKUP($M13,[1]EquipTable!$1:$1048576,MATCH("표준 GO pr Min",[1]EquipTable!$1:$1,0),0)+INT($I13*(VLOOKUP($M13,[1]EquipTable!$1:$1048576,MATCH("표준 GO pr Max",[1]EquipTable!$1:$1,0),0)-VLOOKUP($M13,[1]EquipTable!$1:$1048576,MATCH("표준 GO pr Min",[1]EquipTable!$1:$1,0),0)+100)),-2)),
IF(OR($L13="캐릭터 상자 일반등급",$L13="캐릭터 상자 영웅등급"),VLOOKUP($L13,$AM:$AZ,MATCH($AW$1,$AM$1:$AZ$1,0),0),
IF(OR($L13="지정 캐릭터",$L13="지정 캐릭터 LBP1",$L13="지정 캐릭터 LBP2",$L13="지정 캐릭터 LBP3"),
  IF(AND(OR($B13=7,$B13=8),$L13=OFFSET($L13,-1,0)),OFFSET(Q13,-1,0),
    INT(VLOOKUP($L13,$AM:$AZ,MATCH($AW$1,$AM$1:$AZ$1,0),0)*(VLOOKUP($M13,[2]ActorTable!$1:$1048576,MATCH("표준 DI pr Min",[2]ActorTable!$1:$1,0),0)+$I13*(VLOOKUP($M13,[2]ActorTable!$1:$1048576,MATCH("표준 DI pr Max",[2]ActorTable!$1:$1,0),0)-VLOOKUP($M13,[2]ActorTable!$1:$1048576,MATCH("표준 DI pr Min",[2]ActorTable!$1:$1,0),0)+1)))),
IF($L13="안 지정 캐릭터 영웅등급",
  IF(AND(OR($B13=7,$B13=8),$L13=OFFSET($L13,-1,0)),OFFSET(Q13,-1,0),
    VLOOKUP($L13,$AM:$AZ,MATCH($AW$1,$AM$1:$AZ$1,0),0)+INT($I13*(VLOOKUP($L13,$AM:$AZ,MATCH($AX$1,$AM$1:$AZ$1,0),0)-VLOOKUP($L13,$AM:$AZ,MATCH($AW$1,$AM$1:$AZ$1,0),0)+1))),
IF($L13="지정 캐릭터 PP",
  IF(AND(OR($B13=7,$B13=8),$L13=OFFSET($L13,-1,0)),OFFSET(Q13,-1,0),
    INT($N13*(VLOOKUP($L13,$AM:$AZ,MATCH($AX$1,$AM$1:$AZ$1,0),0)*(VLOOKUP($L13,$AM:$AZ,MATCH($AY$1,$AM$1:$AZ$1,0),0)+$I13*(VLOOKUP($L13,$AM:$AZ,MATCH($AY$1,$AM$1:$AZ$1,0),0)-VLOOKUP($L13,$AM:$AZ,MATCH($AX$1,$AM$1:$AZ$1,0),0)))))),
IF(OR($L13="안 지정 캐릭터 PP 일반등급",$L13="안 지정 캐릭터 PP 영웅등급"),
  IF(AND(OR($B13=7,$B13=8),$L13=OFFSET($L13,-1,0)),OFFSET(Q13,-1,0),
    $N13*VLOOKUP($L13,$AM:$AZ,MATCH($AW$1,$AM$1:$AZ$1,0),0)),
"그외없음")))))))</f>
        <v>1100</v>
      </c>
      <c r="R13" t="str">
        <f ca="1">IF(OR(ISNUMBER(M13),M13="삭제"),"",
IF(LEFT(M13,5)="Equip",
  IF($BK$1&lt;VLOOKUP(M13,[1]EquipTable!$1:$1048576,MATCH("업데이트순번",[1]EquipTable!$1:$1,0),0),"업데이트순번이상",""),
IF(LEFT(M13,5)="Actor",
  IF($BP$1&lt;VLOOKUP(M13,[2]ActorTable!$1:$1048576,MATCH("업데이트순번",[2]ActorTable!$1:$1,0),0),"업데이트순번이상",""),
"그외없음")))</f>
        <v/>
      </c>
      <c r="S13">
        <f t="shared" ca="1" si="13"/>
        <v>0</v>
      </c>
      <c r="T13" t="s">
        <v>93</v>
      </c>
      <c r="U13">
        <v>12423</v>
      </c>
      <c r="V13">
        <v>9</v>
      </c>
      <c r="W13" t="s">
        <v>130</v>
      </c>
      <c r="Y13">
        <v>900</v>
      </c>
      <c r="Z13" t="str">
        <f t="shared" ca="1" si="4"/>
        <v>upn</v>
      </c>
      <c r="AA13" t="s">
        <v>93</v>
      </c>
      <c r="AB13">
        <v>12423</v>
      </c>
      <c r="AC13">
        <v>9</v>
      </c>
      <c r="AD13" t="s">
        <v>130</v>
      </c>
      <c r="AF13">
        <v>900</v>
      </c>
      <c r="AG13" t="str">
        <f t="shared" si="5"/>
        <v/>
      </c>
      <c r="AH13" t="str">
        <f>IF(OR(
  AND(NOT(ISERROR(FIND("상자",AA13))),ISBLANK(AB13)),
  AND(ISBLANK(AA13),ISBLANK(AB13)),
  AND(NOT(ISERROR(FIND("안 지정",AA13))),ISNUMBER(AB13))),"",
IF(AND(NOT(ISERROR(FIND("상자",AA13))),NOT(ISBLANK(AB13))),"밸류불필요",
IF(AND(NOT(ISERROR(FIND("안 지정",AA13))),NOT(ISNUMBER(AB13))),"숫자필요",
IF(NOT(ISERROR(FIND("장비",AA13))),
  IFERROR(VLOOKUP(AB13,[1]EquipTable!$A:$T,MATCH("이름참고",[1]EquipTable!$1:$1,0),0),"장비없음"),
IF(NOT(ISERROR(FIND("캐릭터",AA13))),
  IFERROR(VLOOKUP(AB13,[2]ActorTable!$A:$G,MATCH("이름참고",[2]ActorTable!$1:$1,0),0),"캐릭터없음"),
"")))))</f>
        <v/>
      </c>
      <c r="AI13">
        <v>1</v>
      </c>
      <c r="AJ1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v>
      </c>
      <c r="AK13" t="str">
        <f t="shared" ca="1" si="6"/>
        <v>{"dy":2,"sl":4,"tp":"upn","vl":"12423","cn":9,"pt":"GO","pr":900}</v>
      </c>
      <c r="BD13">
        <v>8</v>
      </c>
      <c r="BE13">
        <v>1</v>
      </c>
      <c r="BF13">
        <v>1</v>
      </c>
      <c r="BG13">
        <f t="shared" si="19"/>
        <v>8</v>
      </c>
      <c r="BH13" t="s">
        <v>146</v>
      </c>
      <c r="BJ13" t="e">
        <f ca="1">IF(VLOOKUP($BM13,[1]EquipTable!$1:$1048576,MATCH("업데이트순번",[1]EquipTable!$1:$1,0),0)&lt;=$BK$1,1,0)
*IF(MID(BM13,7,1)="4",0.1,1)</f>
        <v>#VALUE!</v>
      </c>
      <c r="BK13" t="e">
        <f t="shared" ca="1" si="15"/>
        <v>#VALUE!</v>
      </c>
      <c r="BL13" t="e">
        <f t="shared" ca="1" si="16"/>
        <v>#VALUE!</v>
      </c>
      <c r="BM13" t="e">
        <f ca="1">OFFSET([1]EquipTable!$A$1,ROW()-1,0)</f>
        <v>#VALUE!</v>
      </c>
      <c r="BO13" t="e">
        <f ca="1">IF(VLOOKUP($BR13,[2]ActorTable!$1:$1048576,MATCH("업데이트순번",[2]ActorTable!$1:$1,0),0)&lt;=$BP$1,1,0)
*IF(MID(BR13,7,1)="2",0.1,1)</f>
        <v>#VALUE!</v>
      </c>
      <c r="BP13" t="e">
        <f t="shared" ca="1" si="17"/>
        <v>#VALUE!</v>
      </c>
      <c r="BQ13" t="e">
        <f t="shared" ca="1" si="18"/>
        <v>#VALUE!</v>
      </c>
      <c r="BR13" t="e">
        <f ca="1">OFFSET([2]ActorTable!$A$1,ROW()-1,0)</f>
        <v>#VALUE!</v>
      </c>
      <c r="BS13" t="e">
        <f ca="1">VLOOKUP($BR13,[2]ActorTable!$1:$1048576,MATCH("이름참고",[2]ActorTable!$1:$1,0),0)</f>
        <v>#VALUE!</v>
      </c>
    </row>
    <row r="14" spans="1:73">
      <c r="A14">
        <v>2</v>
      </c>
      <c r="B14">
        <v>5</v>
      </c>
      <c r="C14">
        <f t="shared" si="0"/>
        <v>0</v>
      </c>
      <c r="D14">
        <f t="shared" ca="1" si="11"/>
        <v>0.9565894426036109</v>
      </c>
      <c r="E14">
        <f t="shared" ca="1" si="11"/>
        <v>0.90538981162043763</v>
      </c>
      <c r="F14">
        <f t="shared" ca="1" si="1"/>
        <v>0.40669745348940511</v>
      </c>
      <c r="G14">
        <f t="shared" ca="1" si="1"/>
        <v>0.12978071233858057</v>
      </c>
      <c r="H14">
        <f t="shared" ca="1" si="1"/>
        <v>0.54235465369636759</v>
      </c>
      <c r="I14">
        <f t="shared" ca="1" si="1"/>
        <v>5.1272228144917276E-2</v>
      </c>
      <c r="L14" t="str">
        <f t="shared" ca="1" si="2"/>
        <v>삭제</v>
      </c>
      <c r="M14" t="str">
        <f t="shared" ca="1" si="3"/>
        <v>삭제</v>
      </c>
      <c r="N14" t="str">
        <f t="shared" ca="1" si="12"/>
        <v>삭제</v>
      </c>
      <c r="O14" t="str">
        <f ca="1">IF($L14="삭제","삭제",
IF($L14="지정 장비",
  IF(ISBLANK(VLOOKUP($M14,[1]EquipTable!$1:$1048576,MATCH("표준 GO pr Min",[1]EquipTable!$1:$1,0),0)),"DI",
    IF(ISBLANK(VLOOKUP($M14,[1]EquipTable!$1:$1048576,MATCH("표준 DI pr Min",[1]EquipTable!$1:$1,0),0)),"GO",
      IF(G14&lt;0.5,"DI","GO"))),
IF(OR($L14="캐릭터 상자 일반등급",$L14="캐릭터 상자 영웅등급"),"DI",
IF(OR($L14="지정 캐릭터",$L14="지정 캐릭터 LBP1",$L14="지정 캐릭터 LBP2",$L14="지정 캐릭터 LBP3",$L14="안 지정 캐릭터 영웅등급"),"DI",
IF($L14="지정 캐릭터 PP","DI",
IF(OR($L14="안 지정 캐릭터 PP 일반등급",$L14="안 지정 캐릭터 PP 영웅등급"),"GO",
"그외없음"))))))</f>
        <v>삭제</v>
      </c>
      <c r="P14" t="str">
        <f ca="1">IF($L14="삭제","삭제",
IF($O14="GO","삭제",
IF($L14="지정 장비",
  IF(ISBLANK(VLOOKUP($M14,[1]EquipTable!$1:$1048576,MATCH("표준 DI pp Min",[1]EquipTable!$1:$1,0),0)),"삭제",
    VLOOKUP($M14,[1]EquipTable!$1:$1048576,MATCH("표준 DI pp Min",[1]EquipTable!$1:$1,0),0)+INT($H14*(VLOOKUP($M14,[1]EquipTable!$1:$1048576,MATCH("표준 DI pp Max",[1]EquipTable!$1:$1,0),0)-VLOOKUP($M14,[1]EquipTable!$1:$1048576,MATCH("표준 DI pp Min",[1]EquipTable!$1:$1,0),0)+1))),
IF(OR($L14="캐릭터 상자 일반등급",$L14="캐릭터 상자 영웅등급"),"삭제",
IF(OR($L14="지정 캐릭터",$L14="지정 캐릭터 LBP1",$L14="지정 캐릭터 LBP2",$L14="지정 캐릭터 LBP3"),
  IF(AND(OR($B14=7,$B14=8),$L14=OFFSET($L14,-1,0)),OFFSET(P14,-1,0),
    IF(ISBLANK(VLOOKUP($M14,[2]ActorTable!$1:$1048576,MATCH("표준 DI pp Min",[2]ActorTable!$1:$1,0),0)),"삭제",
      INT(VLOOKUP($L14,$AM:$AZ,MATCH($AW$1,$AM$1:$AZ$1,0),0)*(VLOOKUP($M14,[2]ActorTable!$1:$1048576,MATCH("표준 DI pp Min",[2]ActorTable!$1:$1,0),0)+$H14*(VLOOKUP($M14,[2]ActorTable!$1:$1048576,MATCH("표준 DI pp Max",[2]ActorTable!$1:$1,0),0)-VLOOKUP($M14,[2]ActorTable!$1:$1048576,MATCH("표준 DI pp Min",[2]ActorTable!$1:$1,0),0)+1))))),
IF($L14="안 지정 캐릭터 영웅등급",
  IF(AND(OR($B14=7,$B14=8),$L14=OFFSET($L14,-1,0)),OFFSET(P14,-1,0),
    VLOOKUP($L14,$AM:$AZ,MATCH($AY$1,$AM$1:$AZ$1,0),0)+INT($H14*(VLOOKUP($L14,$AM:$AZ,MATCH($AZ$1,$AM$1:$AZ$1,0),0)-VLOOKUP($L14,$AM:$AZ,MATCH($AY$1,$AM$1:$AZ$1,0),0)+1))),
IF($L14="지정 캐릭터 PP",
  IF(AND(OR($B14=7,$B14=8),$L14=OFFSET($L14,-1,0)),OFFSET(P14,-1,0),
    INT($N14*VLOOKUP($L14,$AM:$AZ,MATCH($AW$1,$AM$1:$AZ$1,0),0))),
"그외없음")))))))</f>
        <v>삭제</v>
      </c>
      <c r="Q14" t="str">
        <f ca="1">IF($L14="삭제","삭제",
IF($L14="지정 장비",
  IF($O14="DI",
    VLOOKUP($M14,[1]EquipTable!$1:$1048576,MATCH("표준 DI pr Min",[1]EquipTable!$1:$1,0),0)+INT($I14*(VLOOKUP($M14,[1]EquipTable!$1:$1048576,MATCH("표준 DI pr Max",[1]EquipTable!$1:$1,0),0)-VLOOKUP($M14,[1]EquipTable!$1:$1048576,MATCH("표준 DI pr Min",[1]EquipTable!$1:$1,0),0)+1)),
    ROUNDDOWN(VLOOKUP($M14,[1]EquipTable!$1:$1048576,MATCH("표준 GO pr Min",[1]EquipTable!$1:$1,0),0)+INT($I14*(VLOOKUP($M14,[1]EquipTable!$1:$1048576,MATCH("표준 GO pr Max",[1]EquipTable!$1:$1,0),0)-VLOOKUP($M14,[1]EquipTable!$1:$1048576,MATCH("표준 GO pr Min",[1]EquipTable!$1:$1,0),0)+100)),-2)),
IF(OR($L14="캐릭터 상자 일반등급",$L14="캐릭터 상자 영웅등급"),VLOOKUP($L14,$AM:$AZ,MATCH($AW$1,$AM$1:$AZ$1,0),0),
IF(OR($L14="지정 캐릭터",$L14="지정 캐릭터 LBP1",$L14="지정 캐릭터 LBP2",$L14="지정 캐릭터 LBP3"),
  IF(AND(OR($B14=7,$B14=8),$L14=OFFSET($L14,-1,0)),OFFSET(Q14,-1,0),
    INT(VLOOKUP($L14,$AM:$AZ,MATCH($AW$1,$AM$1:$AZ$1,0),0)*(VLOOKUP($M14,[2]ActorTable!$1:$1048576,MATCH("표준 DI pr Min",[2]ActorTable!$1:$1,0),0)+$I14*(VLOOKUP($M14,[2]ActorTable!$1:$1048576,MATCH("표준 DI pr Max",[2]ActorTable!$1:$1,0),0)-VLOOKUP($M14,[2]ActorTable!$1:$1048576,MATCH("표준 DI pr Min",[2]ActorTable!$1:$1,0),0)+1)))),
IF($L14="안 지정 캐릭터 영웅등급",
  IF(AND(OR($B14=7,$B14=8),$L14=OFFSET($L14,-1,0)),OFFSET(Q14,-1,0),
    VLOOKUP($L14,$AM:$AZ,MATCH($AW$1,$AM$1:$AZ$1,0),0)+INT($I14*(VLOOKUP($L14,$AM:$AZ,MATCH($AX$1,$AM$1:$AZ$1,0),0)-VLOOKUP($L14,$AM:$AZ,MATCH($AW$1,$AM$1:$AZ$1,0),0)+1))),
IF($L14="지정 캐릭터 PP",
  IF(AND(OR($B14=7,$B14=8),$L14=OFFSET($L14,-1,0)),OFFSET(Q14,-1,0),
    INT($N14*(VLOOKUP($L14,$AM:$AZ,MATCH($AX$1,$AM$1:$AZ$1,0),0)*(VLOOKUP($L14,$AM:$AZ,MATCH($AY$1,$AM$1:$AZ$1,0),0)+$I14*(VLOOKUP($L14,$AM:$AZ,MATCH($AY$1,$AM$1:$AZ$1,0),0)-VLOOKUP($L14,$AM:$AZ,MATCH($AX$1,$AM$1:$AZ$1,0),0)))))),
IF(OR($L14="안 지정 캐릭터 PP 일반등급",$L14="안 지정 캐릭터 PP 영웅등급"),
  IF(AND(OR($B14=7,$B14=8),$L14=OFFSET($L14,-1,0)),OFFSET(Q14,-1,0),
    $N14*VLOOKUP($L14,$AM:$AZ,MATCH($AW$1,$AM$1:$AZ$1,0),0)),
"그외없음")))))))</f>
        <v>삭제</v>
      </c>
      <c r="R14" t="str">
        <f ca="1">IF(OR(ISNUMBER(M14),M14="삭제"),"",
IF(LEFT(M14,5)="Equip",
  IF($BK$1&lt;VLOOKUP(M14,[1]EquipTable!$1:$1048576,MATCH("업데이트순번",[1]EquipTable!$1:$1,0),0),"업데이트순번이상",""),
IF(LEFT(M14,5)="Actor",
  IF($BP$1&lt;VLOOKUP(M14,[2]ActorTable!$1:$1048576,MATCH("업데이트순번",[2]ActorTable!$1:$1,0),0),"업데이트순번이상",""),
"그외없음")))</f>
        <v/>
      </c>
      <c r="S14">
        <f t="shared" ca="1" si="13"/>
        <v>0</v>
      </c>
      <c r="Z14" t="str">
        <f t="shared" ca="1" si="4"/>
        <v/>
      </c>
      <c r="AG14" t="str">
        <f t="shared" si="5"/>
        <v/>
      </c>
      <c r="AH14" t="str">
        <f>IF(OR(
  AND(NOT(ISERROR(FIND("상자",AA14))),ISBLANK(AB14)),
  AND(ISBLANK(AA14),ISBLANK(AB14)),
  AND(NOT(ISERROR(FIND("안 지정",AA14))),ISNUMBER(AB14))),"",
IF(AND(NOT(ISERROR(FIND("상자",AA14))),NOT(ISBLANK(AB14))),"밸류불필요",
IF(AND(NOT(ISERROR(FIND("안 지정",AA14))),NOT(ISNUMBER(AB14))),"숫자필요",
IF(NOT(ISERROR(FIND("장비",AA14))),
  IFERROR(VLOOKUP(AB14,[1]EquipTable!$A:$T,MATCH("이름참고",[1]EquipTable!$1:$1,0),0),"장비없음"),
IF(NOT(ISERROR(FIND("캐릭터",AA14))),
  IFERROR(VLOOKUP(AB14,[2]ActorTable!$A:$G,MATCH("이름참고",[2]ActorTable!$1:$1,0),0),"캐릭터없음"),
"")))))</f>
        <v/>
      </c>
      <c r="AI14">
        <v>1</v>
      </c>
      <c r="AJ1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v>
      </c>
      <c r="AK14" t="str">
        <f t="shared" ca="1" si="6"/>
        <v>{"dy":2,"sl":5}</v>
      </c>
      <c r="BJ14" t="e">
        <f ca="1">IF(VLOOKUP($BM14,[1]EquipTable!$1:$1048576,MATCH("업데이트순번",[1]EquipTable!$1:$1,0),0)&lt;=$BK$1,1,0)
*IF(MID(BM14,7,1)="4",0.1,1)</f>
        <v>#VALUE!</v>
      </c>
      <c r="BK14" t="e">
        <f t="shared" ca="1" si="15"/>
        <v>#VALUE!</v>
      </c>
      <c r="BL14" t="e">
        <f t="shared" ca="1" si="16"/>
        <v>#VALUE!</v>
      </c>
      <c r="BM14" t="e">
        <f ca="1">OFFSET([1]EquipTable!$A$1,ROW()-1,0)</f>
        <v>#VALUE!</v>
      </c>
      <c r="BO14" t="e">
        <f ca="1">IF(VLOOKUP($BR14,[2]ActorTable!$1:$1048576,MATCH("업데이트순번",[2]ActorTable!$1:$1,0),0)&lt;=$BP$1,1,0)
*IF(MID(BR14,7,1)="2",0.1,1)</f>
        <v>#VALUE!</v>
      </c>
      <c r="BP14" t="e">
        <f t="shared" ca="1" si="17"/>
        <v>#VALUE!</v>
      </c>
      <c r="BQ14" t="e">
        <f t="shared" ca="1" si="18"/>
        <v>#VALUE!</v>
      </c>
      <c r="BR14" t="e">
        <f ca="1">OFFSET([2]ActorTable!$A$1,ROW()-1,0)</f>
        <v>#VALUE!</v>
      </c>
      <c r="BS14" t="e">
        <f ca="1">VLOOKUP($BR14,[2]ActorTable!$1:$1048576,MATCH("이름참고",[2]ActorTable!$1:$1,0),0)</f>
        <v>#VALUE!</v>
      </c>
    </row>
    <row r="15" spans="1:73">
      <c r="A15">
        <v>2</v>
      </c>
      <c r="B15">
        <v>6</v>
      </c>
      <c r="C15">
        <f t="shared" si="0"/>
        <v>0</v>
      </c>
      <c r="D15">
        <f t="shared" ca="1" si="11"/>
        <v>3.8520978947432116E-2</v>
      </c>
      <c r="E15">
        <f t="shared" ca="1" si="11"/>
        <v>0.3457571940803329</v>
      </c>
      <c r="F15">
        <f t="shared" ca="1" si="1"/>
        <v>8.9961238439299152E-2</v>
      </c>
      <c r="G15">
        <f t="shared" ca="1" si="1"/>
        <v>0.96650316634732469</v>
      </c>
      <c r="H15">
        <f t="shared" ca="1" si="1"/>
        <v>0.23187949187683909</v>
      </c>
      <c r="I15">
        <f t="shared" ca="1" si="1"/>
        <v>0.71545670019108076</v>
      </c>
      <c r="L15" t="str">
        <f t="shared" ca="1" si="2"/>
        <v>삭제</v>
      </c>
      <c r="M15" t="str">
        <f t="shared" ca="1" si="3"/>
        <v>삭제</v>
      </c>
      <c r="N15" t="str">
        <f t="shared" ca="1" si="12"/>
        <v>삭제</v>
      </c>
      <c r="O15" t="str">
        <f ca="1">IF($L15="삭제","삭제",
IF($L15="지정 장비",
  IF(ISBLANK(VLOOKUP($M15,[1]EquipTable!$1:$1048576,MATCH("표준 GO pr Min",[1]EquipTable!$1:$1,0),0)),"DI",
    IF(ISBLANK(VLOOKUP($M15,[1]EquipTable!$1:$1048576,MATCH("표준 DI pr Min",[1]EquipTable!$1:$1,0),0)),"GO",
      IF(G15&lt;0.5,"DI","GO"))),
IF(OR($L15="캐릭터 상자 일반등급",$L15="캐릭터 상자 영웅등급"),"DI",
IF(OR($L15="지정 캐릭터",$L15="지정 캐릭터 LBP1",$L15="지정 캐릭터 LBP2",$L15="지정 캐릭터 LBP3",$L15="안 지정 캐릭터 영웅등급"),"DI",
IF($L15="지정 캐릭터 PP","DI",
IF(OR($L15="안 지정 캐릭터 PP 일반등급",$L15="안 지정 캐릭터 PP 영웅등급"),"GO",
"그외없음"))))))</f>
        <v>삭제</v>
      </c>
      <c r="P15" t="str">
        <f ca="1">IF($L15="삭제","삭제",
IF($O15="GO","삭제",
IF($L15="지정 장비",
  IF(ISBLANK(VLOOKUP($M15,[1]EquipTable!$1:$1048576,MATCH("표준 DI pp Min",[1]EquipTable!$1:$1,0),0)),"삭제",
    VLOOKUP($M15,[1]EquipTable!$1:$1048576,MATCH("표준 DI pp Min",[1]EquipTable!$1:$1,0),0)+INT($H15*(VLOOKUP($M15,[1]EquipTable!$1:$1048576,MATCH("표준 DI pp Max",[1]EquipTable!$1:$1,0),0)-VLOOKUP($M15,[1]EquipTable!$1:$1048576,MATCH("표준 DI pp Min",[1]EquipTable!$1:$1,0),0)+1))),
IF(OR($L15="캐릭터 상자 일반등급",$L15="캐릭터 상자 영웅등급"),"삭제",
IF(OR($L15="지정 캐릭터",$L15="지정 캐릭터 LBP1",$L15="지정 캐릭터 LBP2",$L15="지정 캐릭터 LBP3"),
  IF(AND(OR($B15=7,$B15=8),$L15=OFFSET($L15,-1,0)),OFFSET(P15,-1,0),
    IF(ISBLANK(VLOOKUP($M15,[2]ActorTable!$1:$1048576,MATCH("표준 DI pp Min",[2]ActorTable!$1:$1,0),0)),"삭제",
      INT(VLOOKUP($L15,$AM:$AZ,MATCH($AW$1,$AM$1:$AZ$1,0),0)*(VLOOKUP($M15,[2]ActorTable!$1:$1048576,MATCH("표준 DI pp Min",[2]ActorTable!$1:$1,0),0)+$H15*(VLOOKUP($M15,[2]ActorTable!$1:$1048576,MATCH("표준 DI pp Max",[2]ActorTable!$1:$1,0),0)-VLOOKUP($M15,[2]ActorTable!$1:$1048576,MATCH("표준 DI pp Min",[2]ActorTable!$1:$1,0),0)+1))))),
IF($L15="안 지정 캐릭터 영웅등급",
  IF(AND(OR($B15=7,$B15=8),$L15=OFFSET($L15,-1,0)),OFFSET(P15,-1,0),
    VLOOKUP($L15,$AM:$AZ,MATCH($AY$1,$AM$1:$AZ$1,0),0)+INT($H15*(VLOOKUP($L15,$AM:$AZ,MATCH($AZ$1,$AM$1:$AZ$1,0),0)-VLOOKUP($L15,$AM:$AZ,MATCH($AY$1,$AM$1:$AZ$1,0),0)+1))),
IF($L15="지정 캐릭터 PP",
  IF(AND(OR($B15=7,$B15=8),$L15=OFFSET($L15,-1,0)),OFFSET(P15,-1,0),
    INT($N15*VLOOKUP($L15,$AM:$AZ,MATCH($AW$1,$AM$1:$AZ$1,0),0))),
"그외없음")))))))</f>
        <v>삭제</v>
      </c>
      <c r="Q15" t="str">
        <f ca="1">IF($L15="삭제","삭제",
IF($L15="지정 장비",
  IF($O15="DI",
    VLOOKUP($M15,[1]EquipTable!$1:$1048576,MATCH("표준 DI pr Min",[1]EquipTable!$1:$1,0),0)+INT($I15*(VLOOKUP($M15,[1]EquipTable!$1:$1048576,MATCH("표준 DI pr Max",[1]EquipTable!$1:$1,0),0)-VLOOKUP($M15,[1]EquipTable!$1:$1048576,MATCH("표준 DI pr Min",[1]EquipTable!$1:$1,0),0)+1)),
    ROUNDDOWN(VLOOKUP($M15,[1]EquipTable!$1:$1048576,MATCH("표준 GO pr Min",[1]EquipTable!$1:$1,0),0)+INT($I15*(VLOOKUP($M15,[1]EquipTable!$1:$1048576,MATCH("표준 GO pr Max",[1]EquipTable!$1:$1,0),0)-VLOOKUP($M15,[1]EquipTable!$1:$1048576,MATCH("표준 GO pr Min",[1]EquipTable!$1:$1,0),0)+100)),-2)),
IF(OR($L15="캐릭터 상자 일반등급",$L15="캐릭터 상자 영웅등급"),VLOOKUP($L15,$AM:$AZ,MATCH($AW$1,$AM$1:$AZ$1,0),0),
IF(OR($L15="지정 캐릭터",$L15="지정 캐릭터 LBP1",$L15="지정 캐릭터 LBP2",$L15="지정 캐릭터 LBP3"),
  IF(AND(OR($B15=7,$B15=8),$L15=OFFSET($L15,-1,0)),OFFSET(Q15,-1,0),
    INT(VLOOKUP($L15,$AM:$AZ,MATCH($AW$1,$AM$1:$AZ$1,0),0)*(VLOOKUP($M15,[2]ActorTable!$1:$1048576,MATCH("표준 DI pr Min",[2]ActorTable!$1:$1,0),0)+$I15*(VLOOKUP($M15,[2]ActorTable!$1:$1048576,MATCH("표준 DI pr Max",[2]ActorTable!$1:$1,0),0)-VLOOKUP($M15,[2]ActorTable!$1:$1048576,MATCH("표준 DI pr Min",[2]ActorTable!$1:$1,0),0)+1)))),
IF($L15="안 지정 캐릭터 영웅등급",
  IF(AND(OR($B15=7,$B15=8),$L15=OFFSET($L15,-1,0)),OFFSET(Q15,-1,0),
    VLOOKUP($L15,$AM:$AZ,MATCH($AW$1,$AM$1:$AZ$1,0),0)+INT($I15*(VLOOKUP($L15,$AM:$AZ,MATCH($AX$1,$AM$1:$AZ$1,0),0)-VLOOKUP($L15,$AM:$AZ,MATCH($AW$1,$AM$1:$AZ$1,0),0)+1))),
IF($L15="지정 캐릭터 PP",
  IF(AND(OR($B15=7,$B15=8),$L15=OFFSET($L15,-1,0)),OFFSET(Q15,-1,0),
    INT($N15*(VLOOKUP($L15,$AM:$AZ,MATCH($AX$1,$AM$1:$AZ$1,0),0)*(VLOOKUP($L15,$AM:$AZ,MATCH($AY$1,$AM$1:$AZ$1,0),0)+$I15*(VLOOKUP($L15,$AM:$AZ,MATCH($AY$1,$AM$1:$AZ$1,0),0)-VLOOKUP($L15,$AM:$AZ,MATCH($AX$1,$AM$1:$AZ$1,0),0)))))),
IF(OR($L15="안 지정 캐릭터 PP 일반등급",$L15="안 지정 캐릭터 PP 영웅등급"),
  IF(AND(OR($B15=7,$B15=8),$L15=OFFSET($L15,-1,0)),OFFSET(Q15,-1,0),
    $N15*VLOOKUP($L15,$AM:$AZ,MATCH($AW$1,$AM$1:$AZ$1,0),0)),
"그외없음")))))))</f>
        <v>삭제</v>
      </c>
      <c r="R15" t="str">
        <f ca="1">IF(OR(ISNUMBER(M15),M15="삭제"),"",
IF(LEFT(M15,5)="Equip",
  IF($BK$1&lt;VLOOKUP(M15,[1]EquipTable!$1:$1048576,MATCH("업데이트순번",[1]EquipTable!$1:$1,0),0),"업데이트순번이상",""),
IF(LEFT(M15,5)="Actor",
  IF($BP$1&lt;VLOOKUP(M15,[2]ActorTable!$1:$1048576,MATCH("업데이트순번",[2]ActorTable!$1:$1,0),0),"업데이트순번이상",""),
"그외없음")))</f>
        <v/>
      </c>
      <c r="S15">
        <f t="shared" ca="1" si="13"/>
        <v>0</v>
      </c>
      <c r="Z15" t="str">
        <f t="shared" ca="1" si="4"/>
        <v/>
      </c>
      <c r="AG15" t="str">
        <f t="shared" si="5"/>
        <v/>
      </c>
      <c r="AH15" t="str">
        <f>IF(OR(
  AND(NOT(ISERROR(FIND("상자",AA15))),ISBLANK(AB15)),
  AND(ISBLANK(AA15),ISBLANK(AB15)),
  AND(NOT(ISERROR(FIND("안 지정",AA15))),ISNUMBER(AB15))),"",
IF(AND(NOT(ISERROR(FIND("상자",AA15))),NOT(ISBLANK(AB15))),"밸류불필요",
IF(AND(NOT(ISERROR(FIND("안 지정",AA15))),NOT(ISNUMBER(AB15))),"숫자필요",
IF(NOT(ISERROR(FIND("장비",AA15))),
  IFERROR(VLOOKUP(AB15,[1]EquipTable!$A:$T,MATCH("이름참고",[1]EquipTable!$1:$1,0),0),"장비없음"),
IF(NOT(ISERROR(FIND("캐릭터",AA15))),
  IFERROR(VLOOKUP(AB15,[2]ActorTable!$A:$G,MATCH("이름참고",[2]ActorTable!$1:$1,0),0),"캐릭터없음"),
"")))))</f>
        <v/>
      </c>
      <c r="AI15">
        <v>1</v>
      </c>
      <c r="AJ1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v>
      </c>
      <c r="AK15" t="str">
        <f t="shared" ca="1" si="6"/>
        <v>{"dy":2,"sl":6}</v>
      </c>
      <c r="BJ15" t="e">
        <f ca="1">IF(VLOOKUP($BM15,[1]EquipTable!$1:$1048576,MATCH("업데이트순번",[1]EquipTable!$1:$1,0),0)&lt;=$BK$1,1,0)
*IF(MID(BM15,7,1)="4",0.1,1)</f>
        <v>#VALUE!</v>
      </c>
      <c r="BK15" t="e">
        <f t="shared" ca="1" si="15"/>
        <v>#VALUE!</v>
      </c>
      <c r="BL15" t="e">
        <f t="shared" ca="1" si="16"/>
        <v>#VALUE!</v>
      </c>
      <c r="BM15" t="e">
        <f ca="1">OFFSET([1]EquipTable!$A$1,ROW()-1,0)</f>
        <v>#VALUE!</v>
      </c>
      <c r="BO15" t="e">
        <f ca="1">IF(VLOOKUP($BR15,[2]ActorTable!$1:$1048576,MATCH("업데이트순번",[2]ActorTable!$1:$1,0),0)&lt;=$BP$1,1,0)
*IF(MID(BR15,7,1)="2",0.1,1)</f>
        <v>#VALUE!</v>
      </c>
      <c r="BP15" t="e">
        <f t="shared" ca="1" si="17"/>
        <v>#VALUE!</v>
      </c>
      <c r="BQ15" t="e">
        <f t="shared" ca="1" si="18"/>
        <v>#VALUE!</v>
      </c>
      <c r="BR15" t="e">
        <f ca="1">OFFSET([2]ActorTable!$A$1,ROW()-1,0)</f>
        <v>#VALUE!</v>
      </c>
      <c r="BS15" t="e">
        <f ca="1">VLOOKUP($BR15,[2]ActorTable!$1:$1048576,MATCH("이름참고",[2]ActorTable!$1:$1,0),0)</f>
        <v>#VALUE!</v>
      </c>
    </row>
    <row r="16" spans="1:73">
      <c r="A16">
        <v>3</v>
      </c>
      <c r="B16">
        <v>0</v>
      </c>
      <c r="C16">
        <f t="shared" si="0"/>
        <v>0</v>
      </c>
      <c r="D16">
        <f t="shared" ca="1" si="11"/>
        <v>0.51511939728859335</v>
      </c>
      <c r="E16">
        <f t="shared" ca="1" si="11"/>
        <v>0.63151241892265086</v>
      </c>
      <c r="F16">
        <f t="shared" ca="1" si="1"/>
        <v>0.97664294034343269</v>
      </c>
      <c r="G16">
        <f t="shared" ca="1" si="1"/>
        <v>0.16213225136713583</v>
      </c>
      <c r="H16">
        <f t="shared" ca="1" si="1"/>
        <v>0.74716191853268954</v>
      </c>
      <c r="I16">
        <f t="shared" ca="1" si="1"/>
        <v>1.3377896712325144E-2</v>
      </c>
      <c r="L16" t="str">
        <f t="shared" ca="1" si="2"/>
        <v>지정 장비</v>
      </c>
      <c r="M16" t="e">
        <f t="shared" ca="1" si="3"/>
        <v>#VALUE!</v>
      </c>
      <c r="N16">
        <f t="shared" ca="1" si="12"/>
        <v>1</v>
      </c>
      <c r="O16" t="str">
        <f ca="1">IF($L16="삭제","삭제",
IF($L16="지정 장비",
  IF(ISBLANK(VLOOKUP($M16,[1]EquipTable!$1:$1048576,MATCH("표준 GO pr Min",[1]EquipTable!$1:$1,0),0)),"DI",
    IF(ISBLANK(VLOOKUP($M16,[1]EquipTable!$1:$1048576,MATCH("표준 DI pr Min",[1]EquipTable!$1:$1,0),0)),"GO",
      IF(G16&lt;0.5,"DI","GO"))),
IF(OR($L16="캐릭터 상자 일반등급",$L16="캐릭터 상자 영웅등급"),"DI",
IF(OR($L16="지정 캐릭터",$L16="지정 캐릭터 LBP1",$L16="지정 캐릭터 LBP2",$L16="지정 캐릭터 LBP3",$L16="안 지정 캐릭터 영웅등급"),"DI",
IF($L16="지정 캐릭터 PP","DI",
IF(OR($L16="안 지정 캐릭터 PP 일반등급",$L16="안 지정 캐릭터 PP 영웅등급"),"GO",
"그외없음"))))))</f>
        <v>DI</v>
      </c>
      <c r="P16" t="e">
        <f ca="1">IF($L16="삭제","삭제",
IF($O16="GO","삭제",
IF($L16="지정 장비",
  IF(ISBLANK(VLOOKUP($M16,[1]EquipTable!$1:$1048576,MATCH("표준 DI pp Min",[1]EquipTable!$1:$1,0),0)),"삭제",
    VLOOKUP($M16,[1]EquipTable!$1:$1048576,MATCH("표준 DI pp Min",[1]EquipTable!$1:$1,0),0)+INT($H16*(VLOOKUP($M16,[1]EquipTable!$1:$1048576,MATCH("표준 DI pp Max",[1]EquipTable!$1:$1,0),0)-VLOOKUP($M16,[1]EquipTable!$1:$1048576,MATCH("표준 DI pp Min",[1]EquipTable!$1:$1,0),0)+1))),
IF(OR($L16="캐릭터 상자 일반등급",$L16="캐릭터 상자 영웅등급"),"삭제",
IF(OR($L16="지정 캐릭터",$L16="지정 캐릭터 LBP1",$L16="지정 캐릭터 LBP2",$L16="지정 캐릭터 LBP3"),
  IF(AND(OR($B16=7,$B16=8),$L16=OFFSET($L16,-1,0)),OFFSET(P16,-1,0),
    IF(ISBLANK(VLOOKUP($M16,[2]ActorTable!$1:$1048576,MATCH("표준 DI pp Min",[2]ActorTable!$1:$1,0),0)),"삭제",
      INT(VLOOKUP($L16,$AM:$AZ,MATCH($AW$1,$AM$1:$AZ$1,0),0)*(VLOOKUP($M16,[2]ActorTable!$1:$1048576,MATCH("표준 DI pp Min",[2]ActorTable!$1:$1,0),0)+$H16*(VLOOKUP($M16,[2]ActorTable!$1:$1048576,MATCH("표준 DI pp Max",[2]ActorTable!$1:$1,0),0)-VLOOKUP($M16,[2]ActorTable!$1:$1048576,MATCH("표준 DI pp Min",[2]ActorTable!$1:$1,0),0)+1))))),
IF($L16="안 지정 캐릭터 영웅등급",
  IF(AND(OR($B16=7,$B16=8),$L16=OFFSET($L16,-1,0)),OFFSET(P16,-1,0),
    VLOOKUP($L16,$AM:$AZ,MATCH($AY$1,$AM$1:$AZ$1,0),0)+INT($H16*(VLOOKUP($L16,$AM:$AZ,MATCH($AZ$1,$AM$1:$AZ$1,0),0)-VLOOKUP($L16,$AM:$AZ,MATCH($AY$1,$AM$1:$AZ$1,0),0)+1))),
IF($L16="지정 캐릭터 PP",
  IF(AND(OR($B16=7,$B16=8),$L16=OFFSET($L16,-1,0)),OFFSET(P16,-1,0),
    INT($N16*VLOOKUP($L16,$AM:$AZ,MATCH($AW$1,$AM$1:$AZ$1,0),0))),
"그외없음")))))))</f>
        <v>#VALUE!</v>
      </c>
      <c r="Q16" t="e">
        <f ca="1">IF($L16="삭제","삭제",
IF($L16="지정 장비",
  IF($O16="DI",
    VLOOKUP($M16,[1]EquipTable!$1:$1048576,MATCH("표준 DI pr Min",[1]EquipTable!$1:$1,0),0)+INT($I16*(VLOOKUP($M16,[1]EquipTable!$1:$1048576,MATCH("표준 DI pr Max",[1]EquipTable!$1:$1,0),0)-VLOOKUP($M16,[1]EquipTable!$1:$1048576,MATCH("표준 DI pr Min",[1]EquipTable!$1:$1,0),0)+1)),
    ROUNDDOWN(VLOOKUP($M16,[1]EquipTable!$1:$1048576,MATCH("표준 GO pr Min",[1]EquipTable!$1:$1,0),0)+INT($I16*(VLOOKUP($M16,[1]EquipTable!$1:$1048576,MATCH("표준 GO pr Max",[1]EquipTable!$1:$1,0),0)-VLOOKUP($M16,[1]EquipTable!$1:$1048576,MATCH("표준 GO pr Min",[1]EquipTable!$1:$1,0),0)+100)),-2)),
IF(OR($L16="캐릭터 상자 일반등급",$L16="캐릭터 상자 영웅등급"),VLOOKUP($L16,$AM:$AZ,MATCH($AW$1,$AM$1:$AZ$1,0),0),
IF(OR($L16="지정 캐릭터",$L16="지정 캐릭터 LBP1",$L16="지정 캐릭터 LBP2",$L16="지정 캐릭터 LBP3"),
  IF(AND(OR($B16=7,$B16=8),$L16=OFFSET($L16,-1,0)),OFFSET(Q16,-1,0),
    INT(VLOOKUP($L16,$AM:$AZ,MATCH($AW$1,$AM$1:$AZ$1,0),0)*(VLOOKUP($M16,[2]ActorTable!$1:$1048576,MATCH("표준 DI pr Min",[2]ActorTable!$1:$1,0),0)+$I16*(VLOOKUP($M16,[2]ActorTable!$1:$1048576,MATCH("표준 DI pr Max",[2]ActorTable!$1:$1,0),0)-VLOOKUP($M16,[2]ActorTable!$1:$1048576,MATCH("표준 DI pr Min",[2]ActorTable!$1:$1,0),0)+1)))),
IF($L16="안 지정 캐릭터 영웅등급",
  IF(AND(OR($B16=7,$B16=8),$L16=OFFSET($L16,-1,0)),OFFSET(Q16,-1,0),
    VLOOKUP($L16,$AM:$AZ,MATCH($AW$1,$AM$1:$AZ$1,0),0)+INT($I16*(VLOOKUP($L16,$AM:$AZ,MATCH($AX$1,$AM$1:$AZ$1,0),0)-VLOOKUP($L16,$AM:$AZ,MATCH($AW$1,$AM$1:$AZ$1,0),0)+1))),
IF($L16="지정 캐릭터 PP",
  IF(AND(OR($B16=7,$B16=8),$L16=OFFSET($L16,-1,0)),OFFSET(Q16,-1,0),
    INT($N16*(VLOOKUP($L16,$AM:$AZ,MATCH($AX$1,$AM$1:$AZ$1,0),0)*(VLOOKUP($L16,$AM:$AZ,MATCH($AY$1,$AM$1:$AZ$1,0),0)+$I16*(VLOOKUP($L16,$AM:$AZ,MATCH($AY$1,$AM$1:$AZ$1,0),0)-VLOOKUP($L16,$AM:$AZ,MATCH($AX$1,$AM$1:$AZ$1,0),0)))))),
IF(OR($L16="안 지정 캐릭터 PP 일반등급",$L16="안 지정 캐릭터 PP 영웅등급"),
  IF(AND(OR($B16=7,$B16=8),$L16=OFFSET($L16,-1,0)),OFFSET(Q16,-1,0),
    $N16*VLOOKUP($L16,$AM:$AZ,MATCH($AW$1,$AM$1:$AZ$1,0),0)),
"그외없음")))))))</f>
        <v>#VALUE!</v>
      </c>
      <c r="R16" t="e">
        <f ca="1">IF(OR(ISNUMBER(M16),M16="삭제"),"",
IF(LEFT(M16,5)="Equip",
  IF($BK$1&lt;VLOOKUP(M16,[1]EquipTable!$1:$1048576,MATCH("업데이트순번",[1]EquipTable!$1:$1,0),0),"업데이트순번이상",""),
IF(LEFT(M16,5)="Actor",
  IF($BP$1&lt;VLOOKUP(M16,[2]ActorTable!$1:$1048576,MATCH("업데이트순번",[2]ActorTable!$1:$1,0),0),"업데이트순번이상",""),
"그외없음")))</f>
        <v>#VALUE!</v>
      </c>
      <c r="S16" t="e">
        <f t="shared" ca="1" si="13"/>
        <v>#VALUE!</v>
      </c>
      <c r="T16" t="s">
        <v>83</v>
      </c>
      <c r="U16" t="s">
        <v>204</v>
      </c>
      <c r="V16">
        <v>1</v>
      </c>
      <c r="W16" t="s">
        <v>130</v>
      </c>
      <c r="Y16">
        <v>2000</v>
      </c>
      <c r="Z16" t="str">
        <f t="shared" ca="1" si="4"/>
        <v>fe</v>
      </c>
      <c r="AA16" t="s">
        <v>83</v>
      </c>
      <c r="AB16" t="s">
        <v>204</v>
      </c>
      <c r="AC16">
        <v>1</v>
      </c>
      <c r="AD16" t="s">
        <v>130</v>
      </c>
      <c r="AF16">
        <v>2000</v>
      </c>
      <c r="AG16" t="str">
        <f t="shared" si="5"/>
        <v/>
      </c>
      <c r="AH16" t="str">
        <f>IF(OR(
  AND(NOT(ISERROR(FIND("상자",AA16))),ISBLANK(AB16)),
  AND(ISBLANK(AA16),ISBLANK(AB16)),
  AND(NOT(ISERROR(FIND("안 지정",AA16))),ISNUMBER(AB16))),"",
IF(AND(NOT(ISERROR(FIND("상자",AA16))),NOT(ISBLANK(AB16))),"밸류불필요",
IF(AND(NOT(ISERROR(FIND("안 지정",AA16))),NOT(ISNUMBER(AB16))),"숫자필요",
IF(NOT(ISERROR(FIND("장비",AA16))),
  IFERROR(VLOOKUP(AB16,[1]EquipTable!$A:$T,MATCH("이름참고",[1]EquipTable!$1:$1,0),0),"장비없음"),
IF(NOT(ISERROR(FIND("캐릭터",AA16))),
  IFERROR(VLOOKUP(AB16,[2]ActorTable!$A:$G,MATCH("이름참고",[2]ActorTable!$1:$1,0),0),"캐릭터없음"),
"")))))</f>
        <v>트라이리볼버</v>
      </c>
      <c r="AI16">
        <v>1</v>
      </c>
      <c r="AJ1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v>
      </c>
      <c r="AK16" t="str">
        <f t="shared" ca="1" si="6"/>
        <v>{"dy":3,"sl":0,"tp":"fe","vl":"Equip6001","cn":1,"pt":"GO","pr":2000}</v>
      </c>
      <c r="BJ16" t="e">
        <f ca="1">IF(VLOOKUP($BM16,[1]EquipTable!$1:$1048576,MATCH("업데이트순번",[1]EquipTable!$1:$1,0),0)&lt;=$BK$1,1,0)
*IF(MID(BM16,7,1)="4",0.1,1)</f>
        <v>#VALUE!</v>
      </c>
      <c r="BK16" t="e">
        <f t="shared" ca="1" si="15"/>
        <v>#VALUE!</v>
      </c>
      <c r="BL16" t="e">
        <f t="shared" ca="1" si="16"/>
        <v>#VALUE!</v>
      </c>
      <c r="BM16" t="e">
        <f ca="1">OFFSET([1]EquipTable!$A$1,ROW()-1,0)</f>
        <v>#VALUE!</v>
      </c>
      <c r="BO16" t="e">
        <f ca="1">IF(VLOOKUP($BR16,[2]ActorTable!$1:$1048576,MATCH("업데이트순번",[2]ActorTable!$1:$1,0),0)&lt;=$BP$1,1,0)
*IF(MID(BR16,7,1)="2",0.1,1)</f>
        <v>#VALUE!</v>
      </c>
      <c r="BP16" t="e">
        <f t="shared" ca="1" si="17"/>
        <v>#VALUE!</v>
      </c>
      <c r="BQ16" t="e">
        <f t="shared" ca="1" si="18"/>
        <v>#VALUE!</v>
      </c>
      <c r="BR16" t="e">
        <f ca="1">OFFSET([2]ActorTable!$A$1,ROW()-1,0)</f>
        <v>#VALUE!</v>
      </c>
      <c r="BS16" t="e">
        <f ca="1">VLOOKUP($BR16,[2]ActorTable!$1:$1048576,MATCH("이름참고",[2]ActorTable!$1:$1,0),0)</f>
        <v>#VALUE!</v>
      </c>
    </row>
    <row r="17" spans="1:71">
      <c r="A17">
        <v>3</v>
      </c>
      <c r="B17">
        <v>1</v>
      </c>
      <c r="C17">
        <f t="shared" si="0"/>
        <v>0</v>
      </c>
      <c r="D17">
        <f t="shared" ca="1" si="11"/>
        <v>0.59749467362390185</v>
      </c>
      <c r="E17">
        <f t="shared" ca="1" si="11"/>
        <v>0.68185778331064029</v>
      </c>
      <c r="F17">
        <f t="shared" ca="1" si="1"/>
        <v>0.10461659215712149</v>
      </c>
      <c r="G17">
        <f t="shared" ca="1" si="1"/>
        <v>0.89610361597093913</v>
      </c>
      <c r="H17">
        <f t="shared" ca="1" si="1"/>
        <v>0.76921566167104771</v>
      </c>
      <c r="I17">
        <f t="shared" ca="1" si="1"/>
        <v>0.6526730126722875</v>
      </c>
      <c r="L17" t="str">
        <f t="shared" ca="1" si="2"/>
        <v>지정 장비</v>
      </c>
      <c r="M17" t="e">
        <f t="shared" ca="1" si="3"/>
        <v>#VALUE!</v>
      </c>
      <c r="N17">
        <f t="shared" ca="1" si="12"/>
        <v>1</v>
      </c>
      <c r="O17" t="str">
        <f ca="1">IF($L17="삭제","삭제",
IF($L17="지정 장비",
  IF(ISBLANK(VLOOKUP($M17,[1]EquipTable!$1:$1048576,MATCH("표준 GO pr Min",[1]EquipTable!$1:$1,0),0)),"DI",
    IF(ISBLANK(VLOOKUP($M17,[1]EquipTable!$1:$1048576,MATCH("표준 DI pr Min",[1]EquipTable!$1:$1,0),0)),"GO",
      IF(G17&lt;0.5,"DI","GO"))),
IF(OR($L17="캐릭터 상자 일반등급",$L17="캐릭터 상자 영웅등급"),"DI",
IF(OR($L17="지정 캐릭터",$L17="지정 캐릭터 LBP1",$L17="지정 캐릭터 LBP2",$L17="지정 캐릭터 LBP3",$L17="안 지정 캐릭터 영웅등급"),"DI",
IF($L17="지정 캐릭터 PP","DI",
IF(OR($L17="안 지정 캐릭터 PP 일반등급",$L17="안 지정 캐릭터 PP 영웅등급"),"GO",
"그외없음"))))))</f>
        <v>GO</v>
      </c>
      <c r="P17" t="str">
        <f ca="1">IF($L17="삭제","삭제",
IF($O17="GO","삭제",
IF($L17="지정 장비",
  IF(ISBLANK(VLOOKUP($M17,[1]EquipTable!$1:$1048576,MATCH("표준 DI pp Min",[1]EquipTable!$1:$1,0),0)),"삭제",
    VLOOKUP($M17,[1]EquipTable!$1:$1048576,MATCH("표준 DI pp Min",[1]EquipTable!$1:$1,0),0)+INT($H17*(VLOOKUP($M17,[1]EquipTable!$1:$1048576,MATCH("표준 DI pp Max",[1]EquipTable!$1:$1,0),0)-VLOOKUP($M17,[1]EquipTable!$1:$1048576,MATCH("표준 DI pp Min",[1]EquipTable!$1:$1,0),0)+1))),
IF(OR($L17="캐릭터 상자 일반등급",$L17="캐릭터 상자 영웅등급"),"삭제",
IF(OR($L17="지정 캐릭터",$L17="지정 캐릭터 LBP1",$L17="지정 캐릭터 LBP2",$L17="지정 캐릭터 LBP3"),
  IF(AND(OR($B17=7,$B17=8),$L17=OFFSET($L17,-1,0)),OFFSET(P17,-1,0),
    IF(ISBLANK(VLOOKUP($M17,[2]ActorTable!$1:$1048576,MATCH("표준 DI pp Min",[2]ActorTable!$1:$1,0),0)),"삭제",
      INT(VLOOKUP($L17,$AM:$AZ,MATCH($AW$1,$AM$1:$AZ$1,0),0)*(VLOOKUP($M17,[2]ActorTable!$1:$1048576,MATCH("표준 DI pp Min",[2]ActorTable!$1:$1,0),0)+$H17*(VLOOKUP($M17,[2]ActorTable!$1:$1048576,MATCH("표준 DI pp Max",[2]ActorTable!$1:$1,0),0)-VLOOKUP($M17,[2]ActorTable!$1:$1048576,MATCH("표준 DI pp Min",[2]ActorTable!$1:$1,0),0)+1))))),
IF($L17="안 지정 캐릭터 영웅등급",
  IF(AND(OR($B17=7,$B17=8),$L17=OFFSET($L17,-1,0)),OFFSET(P17,-1,0),
    VLOOKUP($L17,$AM:$AZ,MATCH($AY$1,$AM$1:$AZ$1,0),0)+INT($H17*(VLOOKUP($L17,$AM:$AZ,MATCH($AZ$1,$AM$1:$AZ$1,0),0)-VLOOKUP($L17,$AM:$AZ,MATCH($AY$1,$AM$1:$AZ$1,0),0)+1))),
IF($L17="지정 캐릭터 PP",
  IF(AND(OR($B17=7,$B17=8),$L17=OFFSET($L17,-1,0)),OFFSET(P17,-1,0),
    INT($N17*VLOOKUP($L17,$AM:$AZ,MATCH($AW$1,$AM$1:$AZ$1,0),0))),
"그외없음")))))))</f>
        <v>삭제</v>
      </c>
      <c r="Q17" t="e">
        <f ca="1">IF($L17="삭제","삭제",
IF($L17="지정 장비",
  IF($O17="DI",
    VLOOKUP($M17,[1]EquipTable!$1:$1048576,MATCH("표준 DI pr Min",[1]EquipTable!$1:$1,0),0)+INT($I17*(VLOOKUP($M17,[1]EquipTable!$1:$1048576,MATCH("표준 DI pr Max",[1]EquipTable!$1:$1,0),0)-VLOOKUP($M17,[1]EquipTable!$1:$1048576,MATCH("표준 DI pr Min",[1]EquipTable!$1:$1,0),0)+1)),
    ROUNDDOWN(VLOOKUP($M17,[1]EquipTable!$1:$1048576,MATCH("표준 GO pr Min",[1]EquipTable!$1:$1,0),0)+INT($I17*(VLOOKUP($M17,[1]EquipTable!$1:$1048576,MATCH("표준 GO pr Max",[1]EquipTable!$1:$1,0),0)-VLOOKUP($M17,[1]EquipTable!$1:$1048576,MATCH("표준 GO pr Min",[1]EquipTable!$1:$1,0),0)+100)),-2)),
IF(OR($L17="캐릭터 상자 일반등급",$L17="캐릭터 상자 영웅등급"),VLOOKUP($L17,$AM:$AZ,MATCH($AW$1,$AM$1:$AZ$1,0),0),
IF(OR($L17="지정 캐릭터",$L17="지정 캐릭터 LBP1",$L17="지정 캐릭터 LBP2",$L17="지정 캐릭터 LBP3"),
  IF(AND(OR($B17=7,$B17=8),$L17=OFFSET($L17,-1,0)),OFFSET(Q17,-1,0),
    INT(VLOOKUP($L17,$AM:$AZ,MATCH($AW$1,$AM$1:$AZ$1,0),0)*(VLOOKUP($M17,[2]ActorTable!$1:$1048576,MATCH("표준 DI pr Min",[2]ActorTable!$1:$1,0),0)+$I17*(VLOOKUP($M17,[2]ActorTable!$1:$1048576,MATCH("표준 DI pr Max",[2]ActorTable!$1:$1,0),0)-VLOOKUP($M17,[2]ActorTable!$1:$1048576,MATCH("표준 DI pr Min",[2]ActorTable!$1:$1,0),0)+1)))),
IF($L17="안 지정 캐릭터 영웅등급",
  IF(AND(OR($B17=7,$B17=8),$L17=OFFSET($L17,-1,0)),OFFSET(Q17,-1,0),
    VLOOKUP($L17,$AM:$AZ,MATCH($AW$1,$AM$1:$AZ$1,0),0)+INT($I17*(VLOOKUP($L17,$AM:$AZ,MATCH($AX$1,$AM$1:$AZ$1,0),0)-VLOOKUP($L17,$AM:$AZ,MATCH($AW$1,$AM$1:$AZ$1,0),0)+1))),
IF($L17="지정 캐릭터 PP",
  IF(AND(OR($B17=7,$B17=8),$L17=OFFSET($L17,-1,0)),OFFSET(Q17,-1,0),
    INT($N17*(VLOOKUP($L17,$AM:$AZ,MATCH($AX$1,$AM$1:$AZ$1,0),0)*(VLOOKUP($L17,$AM:$AZ,MATCH($AY$1,$AM$1:$AZ$1,0),0)+$I17*(VLOOKUP($L17,$AM:$AZ,MATCH($AY$1,$AM$1:$AZ$1,0),0)-VLOOKUP($L17,$AM:$AZ,MATCH($AX$1,$AM$1:$AZ$1,0),0)))))),
IF(OR($L17="안 지정 캐릭터 PP 일반등급",$L17="안 지정 캐릭터 PP 영웅등급"),
  IF(AND(OR($B17=7,$B17=8),$L17=OFFSET($L17,-1,0)),OFFSET(Q17,-1,0),
    $N17*VLOOKUP($L17,$AM:$AZ,MATCH($AW$1,$AM$1:$AZ$1,0),0)),
"그외없음")))))))</f>
        <v>#VALUE!</v>
      </c>
      <c r="R17" t="e">
        <f ca="1">IF(OR(ISNUMBER(M17),M17="삭제"),"",
IF(LEFT(M17,5)="Equip",
  IF($BK$1&lt;VLOOKUP(M17,[1]EquipTable!$1:$1048576,MATCH("업데이트순번",[1]EquipTable!$1:$1,0),0),"업데이트순번이상",""),
IF(LEFT(M17,5)="Actor",
  IF($BP$1&lt;VLOOKUP(M17,[2]ActorTable!$1:$1048576,MATCH("업데이트순번",[2]ActorTable!$1:$1,0),0),"업데이트순번이상",""),
"그외없음")))</f>
        <v>#VALUE!</v>
      </c>
      <c r="S17" t="e">
        <f t="shared" ca="1" si="13"/>
        <v>#VALUE!</v>
      </c>
      <c r="T17" t="s">
        <v>83</v>
      </c>
      <c r="U17" t="s">
        <v>205</v>
      </c>
      <c r="V17">
        <v>1</v>
      </c>
      <c r="W17" t="s">
        <v>130</v>
      </c>
      <c r="Y17">
        <v>600</v>
      </c>
      <c r="Z17" t="str">
        <f t="shared" ca="1" si="4"/>
        <v>fe</v>
      </c>
      <c r="AA17" t="s">
        <v>83</v>
      </c>
      <c r="AB17" t="s">
        <v>205</v>
      </c>
      <c r="AC17">
        <v>1</v>
      </c>
      <c r="AD17" t="s">
        <v>130</v>
      </c>
      <c r="AF17">
        <v>600</v>
      </c>
      <c r="AG17" t="str">
        <f t="shared" si="5"/>
        <v/>
      </c>
      <c r="AH17" t="str">
        <f>IF(OR(
  AND(NOT(ISERROR(FIND("상자",AA17))),ISBLANK(AB17)),
  AND(ISBLANK(AA17),ISBLANK(AB17)),
  AND(NOT(ISERROR(FIND("안 지정",AA17))),ISNUMBER(AB17))),"",
IF(AND(NOT(ISERROR(FIND("상자",AA17))),NOT(ISBLANK(AB17))),"밸류불필요",
IF(AND(NOT(ISERROR(FIND("안 지정",AA17))),NOT(ISNUMBER(AB17))),"숫자필요",
IF(NOT(ISERROR(FIND("장비",AA17))),
  IFERROR(VLOOKUP(AB17,[1]EquipTable!$A:$T,MATCH("이름참고",[1]EquipTable!$1:$1,0),0),"장비없음"),
IF(NOT(ISERROR(FIND("캐릭터",AA17))),
  IFERROR(VLOOKUP(AB17,[2]ActorTable!$A:$G,MATCH("이름참고",[2]ActorTable!$1:$1,0),0),"캐릭터없음"),
"")))))</f>
        <v>얼룩진 도끼</v>
      </c>
      <c r="AI17">
        <v>1</v>
      </c>
      <c r="AJ1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v>
      </c>
      <c r="AK17" t="str">
        <f t="shared" ca="1" si="6"/>
        <v>{"dy":3,"sl":1,"tp":"fe","vl":"Equip0002","cn":1,"pt":"GO","pr":600}</v>
      </c>
      <c r="BJ17" t="e">
        <f ca="1">IF(VLOOKUP($BM17,[1]EquipTable!$1:$1048576,MATCH("업데이트순번",[1]EquipTable!$1:$1,0),0)&lt;=$BK$1,1,0)
*IF(MID(BM17,7,1)="4",0.1,1)</f>
        <v>#VALUE!</v>
      </c>
      <c r="BK17" t="e">
        <f t="shared" ca="1" si="15"/>
        <v>#VALUE!</v>
      </c>
      <c r="BL17" t="e">
        <f t="shared" ca="1" si="16"/>
        <v>#VALUE!</v>
      </c>
      <c r="BM17" t="e">
        <f ca="1">OFFSET([1]EquipTable!$A$1,ROW()-1,0)</f>
        <v>#VALUE!</v>
      </c>
      <c r="BO17" t="e">
        <f ca="1">IF(VLOOKUP($BR17,[2]ActorTable!$1:$1048576,MATCH("업데이트순번",[2]ActorTable!$1:$1,0),0)&lt;=$BP$1,1,0)
*IF(MID(BR17,7,1)="2",0.1,1)</f>
        <v>#VALUE!</v>
      </c>
      <c r="BP17" t="e">
        <f t="shared" ca="1" si="17"/>
        <v>#VALUE!</v>
      </c>
      <c r="BQ17" t="e">
        <f t="shared" ca="1" si="18"/>
        <v>#VALUE!</v>
      </c>
      <c r="BR17" t="e">
        <f ca="1">OFFSET([2]ActorTable!$A$1,ROW()-1,0)</f>
        <v>#VALUE!</v>
      </c>
      <c r="BS17" t="e">
        <f ca="1">VLOOKUP($BR17,[2]ActorTable!$1:$1048576,MATCH("이름참고",[2]ActorTable!$1:$1,0),0)</f>
        <v>#VALUE!</v>
      </c>
    </row>
    <row r="18" spans="1:71">
      <c r="A18">
        <v>3</v>
      </c>
      <c r="B18">
        <v>2</v>
      </c>
      <c r="C18">
        <f t="shared" si="0"/>
        <v>0</v>
      </c>
      <c r="D18">
        <f t="shared" ca="1" si="11"/>
        <v>0.59152532941206182</v>
      </c>
      <c r="E18">
        <f t="shared" ca="1" si="11"/>
        <v>0.23806561338180898</v>
      </c>
      <c r="F18">
        <f t="shared" ca="1" si="1"/>
        <v>0.6489226241143049</v>
      </c>
      <c r="G18">
        <f t="shared" ca="1" si="1"/>
        <v>0.76173916437313327</v>
      </c>
      <c r="H18">
        <f t="shared" ca="1" si="1"/>
        <v>0.43898183818891912</v>
      </c>
      <c r="I18">
        <f t="shared" ca="1" si="1"/>
        <v>0.77468031116177838</v>
      </c>
      <c r="L18" t="str">
        <f t="shared" ca="1" si="2"/>
        <v>안 지정 캐릭터 PP 영웅등급</v>
      </c>
      <c r="M18">
        <f t="shared" ca="1" si="3"/>
        <v>23806</v>
      </c>
      <c r="N18">
        <f t="shared" ca="1" si="12"/>
        <v>10</v>
      </c>
      <c r="O18" t="str">
        <f ca="1">IF($L18="삭제","삭제",
IF($L18="지정 장비",
  IF(ISBLANK(VLOOKUP($M18,[1]EquipTable!$1:$1048576,MATCH("표준 GO pr Min",[1]EquipTable!$1:$1,0),0)),"DI",
    IF(ISBLANK(VLOOKUP($M18,[1]EquipTable!$1:$1048576,MATCH("표준 DI pr Min",[1]EquipTable!$1:$1,0),0)),"GO",
      IF(G18&lt;0.5,"DI","GO"))),
IF(OR($L18="캐릭터 상자 일반등급",$L18="캐릭터 상자 영웅등급"),"DI",
IF(OR($L18="지정 캐릭터",$L18="지정 캐릭터 LBP1",$L18="지정 캐릭터 LBP2",$L18="지정 캐릭터 LBP3",$L18="안 지정 캐릭터 영웅등급"),"DI",
IF($L18="지정 캐릭터 PP","DI",
IF(OR($L18="안 지정 캐릭터 PP 일반등급",$L18="안 지정 캐릭터 PP 영웅등급"),"GO",
"그외없음"))))))</f>
        <v>GO</v>
      </c>
      <c r="P18" t="str">
        <f ca="1">IF($L18="삭제","삭제",
IF($O18="GO","삭제",
IF($L18="지정 장비",
  IF(ISBLANK(VLOOKUP($M18,[1]EquipTable!$1:$1048576,MATCH("표준 DI pp Min",[1]EquipTable!$1:$1,0),0)),"삭제",
    VLOOKUP($M18,[1]EquipTable!$1:$1048576,MATCH("표준 DI pp Min",[1]EquipTable!$1:$1,0),0)+INT($H18*(VLOOKUP($M18,[1]EquipTable!$1:$1048576,MATCH("표준 DI pp Max",[1]EquipTable!$1:$1,0),0)-VLOOKUP($M18,[1]EquipTable!$1:$1048576,MATCH("표준 DI pp Min",[1]EquipTable!$1:$1,0),0)+1))),
IF(OR($L18="캐릭터 상자 일반등급",$L18="캐릭터 상자 영웅등급"),"삭제",
IF(OR($L18="지정 캐릭터",$L18="지정 캐릭터 LBP1",$L18="지정 캐릭터 LBP2",$L18="지정 캐릭터 LBP3"),
  IF(AND(OR($B18=7,$B18=8),$L18=OFFSET($L18,-1,0)),OFFSET(P18,-1,0),
    IF(ISBLANK(VLOOKUP($M18,[2]ActorTable!$1:$1048576,MATCH("표준 DI pp Min",[2]ActorTable!$1:$1,0),0)),"삭제",
      INT(VLOOKUP($L18,$AM:$AZ,MATCH($AW$1,$AM$1:$AZ$1,0),0)*(VLOOKUP($M18,[2]ActorTable!$1:$1048576,MATCH("표준 DI pp Min",[2]ActorTable!$1:$1,0),0)+$H18*(VLOOKUP($M18,[2]ActorTable!$1:$1048576,MATCH("표준 DI pp Max",[2]ActorTable!$1:$1,0),0)-VLOOKUP($M18,[2]ActorTable!$1:$1048576,MATCH("표준 DI pp Min",[2]ActorTable!$1:$1,0),0)+1))))),
IF($L18="안 지정 캐릭터 영웅등급",
  IF(AND(OR($B18=7,$B18=8),$L18=OFFSET($L18,-1,0)),OFFSET(P18,-1,0),
    VLOOKUP($L18,$AM:$AZ,MATCH($AY$1,$AM$1:$AZ$1,0),0)+INT($H18*(VLOOKUP($L18,$AM:$AZ,MATCH($AZ$1,$AM$1:$AZ$1,0),0)-VLOOKUP($L18,$AM:$AZ,MATCH($AY$1,$AM$1:$AZ$1,0),0)+1))),
IF($L18="지정 캐릭터 PP",
  IF(AND(OR($B18=7,$B18=8),$L18=OFFSET($L18,-1,0)),OFFSET(P18,-1,0),
    INT($N18*VLOOKUP($L18,$AM:$AZ,MATCH($AW$1,$AM$1:$AZ$1,0),0))),
"그외없음")))))))</f>
        <v>삭제</v>
      </c>
      <c r="Q18">
        <f ca="1">IF($L18="삭제","삭제",
IF($L18="지정 장비",
  IF($O18="DI",
    VLOOKUP($M18,[1]EquipTable!$1:$1048576,MATCH("표준 DI pr Min",[1]EquipTable!$1:$1,0),0)+INT($I18*(VLOOKUP($M18,[1]EquipTable!$1:$1048576,MATCH("표준 DI pr Max",[1]EquipTable!$1:$1,0),0)-VLOOKUP($M18,[1]EquipTable!$1:$1048576,MATCH("표준 DI pr Min",[1]EquipTable!$1:$1,0),0)+1)),
    ROUNDDOWN(VLOOKUP($M18,[1]EquipTable!$1:$1048576,MATCH("표준 GO pr Min",[1]EquipTable!$1:$1,0),0)+INT($I18*(VLOOKUP($M18,[1]EquipTable!$1:$1048576,MATCH("표준 GO pr Max",[1]EquipTable!$1:$1,0),0)-VLOOKUP($M18,[1]EquipTable!$1:$1048576,MATCH("표준 GO pr Min",[1]EquipTable!$1:$1,0),0)+100)),-2)),
IF(OR($L18="캐릭터 상자 일반등급",$L18="캐릭터 상자 영웅등급"),VLOOKUP($L18,$AM:$AZ,MATCH($AW$1,$AM$1:$AZ$1,0),0),
IF(OR($L18="지정 캐릭터",$L18="지정 캐릭터 LBP1",$L18="지정 캐릭터 LBP2",$L18="지정 캐릭터 LBP3"),
  IF(AND(OR($B18=7,$B18=8),$L18=OFFSET($L18,-1,0)),OFFSET(Q18,-1,0),
    INT(VLOOKUP($L18,$AM:$AZ,MATCH($AW$1,$AM$1:$AZ$1,0),0)*(VLOOKUP($M18,[2]ActorTable!$1:$1048576,MATCH("표준 DI pr Min",[2]ActorTable!$1:$1,0),0)+$I18*(VLOOKUP($M18,[2]ActorTable!$1:$1048576,MATCH("표준 DI pr Max",[2]ActorTable!$1:$1,0),0)-VLOOKUP($M18,[2]ActorTable!$1:$1048576,MATCH("표준 DI pr Min",[2]ActorTable!$1:$1,0),0)+1)))),
IF($L18="안 지정 캐릭터 영웅등급",
  IF(AND(OR($B18=7,$B18=8),$L18=OFFSET($L18,-1,0)),OFFSET(Q18,-1,0),
    VLOOKUP($L18,$AM:$AZ,MATCH($AW$1,$AM$1:$AZ$1,0),0)+INT($I18*(VLOOKUP($L18,$AM:$AZ,MATCH($AX$1,$AM$1:$AZ$1,0),0)-VLOOKUP($L18,$AM:$AZ,MATCH($AW$1,$AM$1:$AZ$1,0),0)+1))),
IF($L18="지정 캐릭터 PP",
  IF(AND(OR($B18=7,$B18=8),$L18=OFFSET($L18,-1,0)),OFFSET(Q18,-1,0),
    INT($N18*(VLOOKUP($L18,$AM:$AZ,MATCH($AX$1,$AM$1:$AZ$1,0),0)*(VLOOKUP($L18,$AM:$AZ,MATCH($AY$1,$AM$1:$AZ$1,0),0)+$I18*(VLOOKUP($L18,$AM:$AZ,MATCH($AY$1,$AM$1:$AZ$1,0),0)-VLOOKUP($L18,$AM:$AZ,MATCH($AX$1,$AM$1:$AZ$1,0),0)))))),
IF(OR($L18="안 지정 캐릭터 PP 일반등급",$L18="안 지정 캐릭터 PP 영웅등급"),
  IF(AND(OR($B18=7,$B18=8),$L18=OFFSET($L18,-1,0)),OFFSET(Q18,-1,0),
    $N18*VLOOKUP($L18,$AM:$AZ,MATCH($AW$1,$AM$1:$AZ$1,0),0)),
"그외없음")))))))</f>
        <v>1000</v>
      </c>
      <c r="R18" t="str">
        <f ca="1">IF(OR(ISNUMBER(M18),M18="삭제"),"",
IF(LEFT(M18,5)="Equip",
  IF($BK$1&lt;VLOOKUP(M18,[1]EquipTable!$1:$1048576,MATCH("업데이트순번",[1]EquipTable!$1:$1,0),0),"업데이트순번이상",""),
IF(LEFT(M18,5)="Actor",
  IF($BP$1&lt;VLOOKUP(M18,[2]ActorTable!$1:$1048576,MATCH("업데이트순번",[2]ActorTable!$1:$1,0),0),"업데이트순번이상",""),
"그외없음")))</f>
        <v/>
      </c>
      <c r="S18">
        <f t="shared" ca="1" si="13"/>
        <v>0</v>
      </c>
      <c r="T18" t="s">
        <v>92</v>
      </c>
      <c r="U18">
        <v>72432</v>
      </c>
      <c r="V18">
        <v>13</v>
      </c>
      <c r="W18" t="s">
        <v>130</v>
      </c>
      <c r="Y18">
        <v>1300</v>
      </c>
      <c r="Z18" t="str">
        <f t="shared" ca="1" si="4"/>
        <v>uph</v>
      </c>
      <c r="AA18" t="s">
        <v>92</v>
      </c>
      <c r="AB18">
        <v>72432</v>
      </c>
      <c r="AC18">
        <v>13</v>
      </c>
      <c r="AD18" t="s">
        <v>130</v>
      </c>
      <c r="AF18">
        <v>1300</v>
      </c>
      <c r="AG18" t="str">
        <f t="shared" si="5"/>
        <v/>
      </c>
      <c r="AH18" t="str">
        <f>IF(OR(
  AND(NOT(ISERROR(FIND("상자",AA18))),ISBLANK(AB18)),
  AND(ISBLANK(AA18),ISBLANK(AB18)),
  AND(NOT(ISERROR(FIND("안 지정",AA18))),ISNUMBER(AB18))),"",
IF(AND(NOT(ISERROR(FIND("상자",AA18))),NOT(ISBLANK(AB18))),"밸류불필요",
IF(AND(NOT(ISERROR(FIND("안 지정",AA18))),NOT(ISNUMBER(AB18))),"숫자필요",
IF(NOT(ISERROR(FIND("장비",AA18))),
  IFERROR(VLOOKUP(AB18,[1]EquipTable!$A:$T,MATCH("이름참고",[1]EquipTable!$1:$1,0),0),"장비없음"),
IF(NOT(ISERROR(FIND("캐릭터",AA18))),
  IFERROR(VLOOKUP(AB18,[2]ActorTable!$A:$G,MATCH("이름참고",[2]ActorTable!$1:$1,0),0),"캐릭터없음"),
"")))))</f>
        <v/>
      </c>
      <c r="AI18">
        <v>1</v>
      </c>
      <c r="AJ1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v>
      </c>
      <c r="AK18" t="str">
        <f t="shared" ca="1" si="6"/>
        <v>{"dy":3,"sl":2,"tp":"uph","vl":"72432","cn":13,"pt":"GO","pr":1300}</v>
      </c>
      <c r="BJ18" t="e">
        <f ca="1">IF(VLOOKUP($BM18,[1]EquipTable!$1:$1048576,MATCH("업데이트순번",[1]EquipTable!$1:$1,0),0)&lt;=$BK$1,1,0)
*IF(MID(BM18,7,1)="4",0.1,1)</f>
        <v>#VALUE!</v>
      </c>
      <c r="BK18" t="e">
        <f t="shared" ca="1" si="15"/>
        <v>#VALUE!</v>
      </c>
      <c r="BL18" t="e">
        <f t="shared" ca="1" si="16"/>
        <v>#VALUE!</v>
      </c>
      <c r="BM18" t="e">
        <f ca="1">OFFSET([1]EquipTable!$A$1,ROW()-1,0)</f>
        <v>#VALUE!</v>
      </c>
      <c r="BO18" t="e">
        <f ca="1">IF(VLOOKUP($BR18,[2]ActorTable!$1:$1048576,MATCH("업데이트순번",[2]ActorTable!$1:$1,0),0)&lt;=$BP$1,1,0)
*IF(MID(BR18,7,1)="2",0.1,1)</f>
        <v>#VALUE!</v>
      </c>
      <c r="BP18" t="e">
        <f t="shared" ca="1" si="17"/>
        <v>#VALUE!</v>
      </c>
      <c r="BQ18" t="e">
        <f t="shared" ca="1" si="18"/>
        <v>#VALUE!</v>
      </c>
      <c r="BR18" t="e">
        <f ca="1">OFFSET([2]ActorTable!$A$1,ROW()-1,0)</f>
        <v>#VALUE!</v>
      </c>
      <c r="BS18" t="e">
        <f ca="1">VLOOKUP($BR18,[2]ActorTable!$1:$1048576,MATCH("이름참고",[2]ActorTable!$1:$1,0),0)</f>
        <v>#VALUE!</v>
      </c>
    </row>
    <row r="19" spans="1:71">
      <c r="A19">
        <v>3</v>
      </c>
      <c r="B19">
        <v>3</v>
      </c>
      <c r="C19">
        <f t="shared" si="0"/>
        <v>0</v>
      </c>
      <c r="D19">
        <f t="shared" ca="1" si="11"/>
        <v>0.55469750260117368</v>
      </c>
      <c r="E19">
        <f t="shared" ca="1" si="11"/>
        <v>0.58152508130527292</v>
      </c>
      <c r="F19">
        <f t="shared" ca="1" si="1"/>
        <v>0.93506314174749339</v>
      </c>
      <c r="G19">
        <f t="shared" ca="1" si="1"/>
        <v>8.8614192797054958E-2</v>
      </c>
      <c r="H19">
        <f t="shared" ca="1" si="1"/>
        <v>0.4163958871532063</v>
      </c>
      <c r="I19">
        <f t="shared" ca="1" si="1"/>
        <v>8.2787142601173147E-2</v>
      </c>
      <c r="L19" t="str">
        <f t="shared" ca="1" si="2"/>
        <v>안 지정 캐릭터 PP 일반등급</v>
      </c>
      <c r="M19">
        <f t="shared" ca="1" si="3"/>
        <v>58152</v>
      </c>
      <c r="N19">
        <f t="shared" ca="1" si="12"/>
        <v>12</v>
      </c>
      <c r="O19" t="str">
        <f ca="1">IF($L19="삭제","삭제",
IF($L19="지정 장비",
  IF(ISBLANK(VLOOKUP($M19,[1]EquipTable!$1:$1048576,MATCH("표준 GO pr Min",[1]EquipTable!$1:$1,0),0)),"DI",
    IF(ISBLANK(VLOOKUP($M19,[1]EquipTable!$1:$1048576,MATCH("표준 DI pr Min",[1]EquipTable!$1:$1,0),0)),"GO",
      IF(G19&lt;0.5,"DI","GO"))),
IF(OR($L19="캐릭터 상자 일반등급",$L19="캐릭터 상자 영웅등급"),"DI",
IF(OR($L19="지정 캐릭터",$L19="지정 캐릭터 LBP1",$L19="지정 캐릭터 LBP2",$L19="지정 캐릭터 LBP3",$L19="안 지정 캐릭터 영웅등급"),"DI",
IF($L19="지정 캐릭터 PP","DI",
IF(OR($L19="안 지정 캐릭터 PP 일반등급",$L19="안 지정 캐릭터 PP 영웅등급"),"GO",
"그외없음"))))))</f>
        <v>GO</v>
      </c>
      <c r="P19" t="str">
        <f ca="1">IF($L19="삭제","삭제",
IF($O19="GO","삭제",
IF($L19="지정 장비",
  IF(ISBLANK(VLOOKUP($M19,[1]EquipTable!$1:$1048576,MATCH("표준 DI pp Min",[1]EquipTable!$1:$1,0),0)),"삭제",
    VLOOKUP($M19,[1]EquipTable!$1:$1048576,MATCH("표준 DI pp Min",[1]EquipTable!$1:$1,0),0)+INT($H19*(VLOOKUP($M19,[1]EquipTable!$1:$1048576,MATCH("표준 DI pp Max",[1]EquipTable!$1:$1,0),0)-VLOOKUP($M19,[1]EquipTable!$1:$1048576,MATCH("표준 DI pp Min",[1]EquipTable!$1:$1,0),0)+1))),
IF(OR($L19="캐릭터 상자 일반등급",$L19="캐릭터 상자 영웅등급"),"삭제",
IF(OR($L19="지정 캐릭터",$L19="지정 캐릭터 LBP1",$L19="지정 캐릭터 LBP2",$L19="지정 캐릭터 LBP3"),
  IF(AND(OR($B19=7,$B19=8),$L19=OFFSET($L19,-1,0)),OFFSET(P19,-1,0),
    IF(ISBLANK(VLOOKUP($M19,[2]ActorTable!$1:$1048576,MATCH("표준 DI pp Min",[2]ActorTable!$1:$1,0),0)),"삭제",
      INT(VLOOKUP($L19,$AM:$AZ,MATCH($AW$1,$AM$1:$AZ$1,0),0)*(VLOOKUP($M19,[2]ActorTable!$1:$1048576,MATCH("표준 DI pp Min",[2]ActorTable!$1:$1,0),0)+$H19*(VLOOKUP($M19,[2]ActorTable!$1:$1048576,MATCH("표준 DI pp Max",[2]ActorTable!$1:$1,0),0)-VLOOKUP($M19,[2]ActorTable!$1:$1048576,MATCH("표준 DI pp Min",[2]ActorTable!$1:$1,0),0)+1))))),
IF($L19="안 지정 캐릭터 영웅등급",
  IF(AND(OR($B19=7,$B19=8),$L19=OFFSET($L19,-1,0)),OFFSET(P19,-1,0),
    VLOOKUP($L19,$AM:$AZ,MATCH($AY$1,$AM$1:$AZ$1,0),0)+INT($H19*(VLOOKUP($L19,$AM:$AZ,MATCH($AZ$1,$AM$1:$AZ$1,0),0)-VLOOKUP($L19,$AM:$AZ,MATCH($AY$1,$AM$1:$AZ$1,0),0)+1))),
IF($L19="지정 캐릭터 PP",
  IF(AND(OR($B19=7,$B19=8),$L19=OFFSET($L19,-1,0)),OFFSET(P19,-1,0),
    INT($N19*VLOOKUP($L19,$AM:$AZ,MATCH($AW$1,$AM$1:$AZ$1,0),0))),
"그외없음")))))))</f>
        <v>삭제</v>
      </c>
      <c r="Q19">
        <f ca="1">IF($L19="삭제","삭제",
IF($L19="지정 장비",
  IF($O19="DI",
    VLOOKUP($M19,[1]EquipTable!$1:$1048576,MATCH("표준 DI pr Min",[1]EquipTable!$1:$1,0),0)+INT($I19*(VLOOKUP($M19,[1]EquipTable!$1:$1048576,MATCH("표준 DI pr Max",[1]EquipTable!$1:$1,0),0)-VLOOKUP($M19,[1]EquipTable!$1:$1048576,MATCH("표준 DI pr Min",[1]EquipTable!$1:$1,0),0)+1)),
    ROUNDDOWN(VLOOKUP($M19,[1]EquipTable!$1:$1048576,MATCH("표준 GO pr Min",[1]EquipTable!$1:$1,0),0)+INT($I19*(VLOOKUP($M19,[1]EquipTable!$1:$1048576,MATCH("표준 GO pr Max",[1]EquipTable!$1:$1,0),0)-VLOOKUP($M19,[1]EquipTable!$1:$1048576,MATCH("표준 GO pr Min",[1]EquipTable!$1:$1,0),0)+100)),-2)),
IF(OR($L19="캐릭터 상자 일반등급",$L19="캐릭터 상자 영웅등급"),VLOOKUP($L19,$AM:$AZ,MATCH($AW$1,$AM$1:$AZ$1,0),0),
IF(OR($L19="지정 캐릭터",$L19="지정 캐릭터 LBP1",$L19="지정 캐릭터 LBP2",$L19="지정 캐릭터 LBP3"),
  IF(AND(OR($B19=7,$B19=8),$L19=OFFSET($L19,-1,0)),OFFSET(Q19,-1,0),
    INT(VLOOKUP($L19,$AM:$AZ,MATCH($AW$1,$AM$1:$AZ$1,0),0)*(VLOOKUP($M19,[2]ActorTable!$1:$1048576,MATCH("표준 DI pr Min",[2]ActorTable!$1:$1,0),0)+$I19*(VLOOKUP($M19,[2]ActorTable!$1:$1048576,MATCH("표준 DI pr Max",[2]ActorTable!$1:$1,0),0)-VLOOKUP($M19,[2]ActorTable!$1:$1048576,MATCH("표준 DI pr Min",[2]ActorTable!$1:$1,0),0)+1)))),
IF($L19="안 지정 캐릭터 영웅등급",
  IF(AND(OR($B19=7,$B19=8),$L19=OFFSET($L19,-1,0)),OFFSET(Q19,-1,0),
    VLOOKUP($L19,$AM:$AZ,MATCH($AW$1,$AM$1:$AZ$1,0),0)+INT($I19*(VLOOKUP($L19,$AM:$AZ,MATCH($AX$1,$AM$1:$AZ$1,0),0)-VLOOKUP($L19,$AM:$AZ,MATCH($AW$1,$AM$1:$AZ$1,0),0)+1))),
IF($L19="지정 캐릭터 PP",
  IF(AND(OR($B19=7,$B19=8),$L19=OFFSET($L19,-1,0)),OFFSET(Q19,-1,0),
    INT($N19*(VLOOKUP($L19,$AM:$AZ,MATCH($AX$1,$AM$1:$AZ$1,0),0)*(VLOOKUP($L19,$AM:$AZ,MATCH($AY$1,$AM$1:$AZ$1,0),0)+$I19*(VLOOKUP($L19,$AM:$AZ,MATCH($AY$1,$AM$1:$AZ$1,0),0)-VLOOKUP($L19,$AM:$AZ,MATCH($AX$1,$AM$1:$AZ$1,0),0)))))),
IF(OR($L19="안 지정 캐릭터 PP 일반등급",$L19="안 지정 캐릭터 PP 영웅등급"),
  IF(AND(OR($B19=7,$B19=8),$L19=OFFSET($L19,-1,0)),OFFSET(Q19,-1,0),
    $N19*VLOOKUP($L19,$AM:$AZ,MATCH($AW$1,$AM$1:$AZ$1,0),0)),
"그외없음")))))))</f>
        <v>1200</v>
      </c>
      <c r="R19" t="str">
        <f ca="1">IF(OR(ISNUMBER(M19),M19="삭제"),"",
IF(LEFT(M19,5)="Equip",
  IF($BK$1&lt;VLOOKUP(M19,[1]EquipTable!$1:$1048576,MATCH("업데이트순번",[1]EquipTable!$1:$1,0),0),"업데이트순번이상",""),
IF(LEFT(M19,5)="Actor",
  IF($BP$1&lt;VLOOKUP(M19,[2]ActorTable!$1:$1048576,MATCH("업데이트순번",[2]ActorTable!$1:$1,0),0),"업데이트순번이상",""),
"그외없음")))</f>
        <v/>
      </c>
      <c r="S19">
        <f t="shared" ca="1" si="13"/>
        <v>0</v>
      </c>
      <c r="T19" t="s">
        <v>93</v>
      </c>
      <c r="U19">
        <v>88076</v>
      </c>
      <c r="V19">
        <v>14</v>
      </c>
      <c r="W19" t="s">
        <v>130</v>
      </c>
      <c r="Y19">
        <v>1400</v>
      </c>
      <c r="Z19" t="str">
        <f t="shared" ca="1" si="4"/>
        <v>upn</v>
      </c>
      <c r="AA19" t="s">
        <v>93</v>
      </c>
      <c r="AB19">
        <v>88076</v>
      </c>
      <c r="AC19">
        <v>14</v>
      </c>
      <c r="AD19" t="s">
        <v>130</v>
      </c>
      <c r="AF19">
        <v>1400</v>
      </c>
      <c r="AG19" t="str">
        <f t="shared" si="5"/>
        <v/>
      </c>
      <c r="AH19" t="str">
        <f>IF(OR(
  AND(NOT(ISERROR(FIND("상자",AA19))),ISBLANK(AB19)),
  AND(ISBLANK(AA19),ISBLANK(AB19)),
  AND(NOT(ISERROR(FIND("안 지정",AA19))),ISNUMBER(AB19))),"",
IF(AND(NOT(ISERROR(FIND("상자",AA19))),NOT(ISBLANK(AB19))),"밸류불필요",
IF(AND(NOT(ISERROR(FIND("안 지정",AA19))),NOT(ISNUMBER(AB19))),"숫자필요",
IF(NOT(ISERROR(FIND("장비",AA19))),
  IFERROR(VLOOKUP(AB19,[1]EquipTable!$A:$T,MATCH("이름참고",[1]EquipTable!$1:$1,0),0),"장비없음"),
IF(NOT(ISERROR(FIND("캐릭터",AA19))),
  IFERROR(VLOOKUP(AB19,[2]ActorTable!$A:$G,MATCH("이름참고",[2]ActorTable!$1:$1,0),0),"캐릭터없음"),
"")))))</f>
        <v/>
      </c>
      <c r="AI19">
        <v>1</v>
      </c>
      <c r="AJ1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v>
      </c>
      <c r="AK19" t="str">
        <f t="shared" ca="1" si="6"/>
        <v>{"dy":3,"sl":3,"tp":"upn","vl":"88076","cn":14,"pt":"GO","pr":1400}</v>
      </c>
      <c r="BJ19" t="e">
        <f ca="1">IF(VLOOKUP($BM19,[1]EquipTable!$1:$1048576,MATCH("업데이트순번",[1]EquipTable!$1:$1,0),0)&lt;=$BK$1,1,0)
*IF(MID(BM19,7,1)="4",0.1,1)</f>
        <v>#VALUE!</v>
      </c>
      <c r="BK19" t="e">
        <f t="shared" ca="1" si="15"/>
        <v>#VALUE!</v>
      </c>
      <c r="BL19" t="e">
        <f t="shared" ca="1" si="16"/>
        <v>#VALUE!</v>
      </c>
      <c r="BM19" t="e">
        <f ca="1">OFFSET([1]EquipTable!$A$1,ROW()-1,0)</f>
        <v>#VALUE!</v>
      </c>
      <c r="BO19" t="e">
        <f ca="1">IF(VLOOKUP($BR19,[2]ActorTable!$1:$1048576,MATCH("업데이트순번",[2]ActorTable!$1:$1,0),0)&lt;=$BP$1,1,0)
*IF(MID(BR19,7,1)="2",0.1,1)</f>
        <v>#VALUE!</v>
      </c>
      <c r="BP19" t="e">
        <f t="shared" ca="1" si="17"/>
        <v>#VALUE!</v>
      </c>
      <c r="BQ19" t="e">
        <f t="shared" ca="1" si="18"/>
        <v>#VALUE!</v>
      </c>
      <c r="BR19" t="e">
        <f ca="1">OFFSET([2]ActorTable!$A$1,ROW()-1,0)</f>
        <v>#VALUE!</v>
      </c>
      <c r="BS19" t="e">
        <f ca="1">VLOOKUP($BR19,[2]ActorTable!$1:$1048576,MATCH("이름참고",[2]ActorTable!$1:$1,0),0)</f>
        <v>#VALUE!</v>
      </c>
    </row>
    <row r="20" spans="1:71">
      <c r="A20">
        <v>3</v>
      </c>
      <c r="B20">
        <v>4</v>
      </c>
      <c r="C20">
        <f t="shared" si="0"/>
        <v>0</v>
      </c>
      <c r="D20">
        <f t="shared" ca="1" si="11"/>
        <v>0.30046327321728483</v>
      </c>
      <c r="E20">
        <f t="shared" ca="1" si="11"/>
        <v>0.12813887516927436</v>
      </c>
      <c r="F20">
        <f t="shared" ca="1" si="1"/>
        <v>0.68823433683454571</v>
      </c>
      <c r="G20">
        <f t="shared" ca="1" si="1"/>
        <v>0.34832245874966961</v>
      </c>
      <c r="H20">
        <f t="shared" ca="1" si="1"/>
        <v>0.53380338757796808</v>
      </c>
      <c r="I20">
        <f t="shared" ca="1" si="1"/>
        <v>0.98007562520042002</v>
      </c>
      <c r="L20" t="str">
        <f t="shared" ca="1" si="2"/>
        <v>안 지정 캐릭터 PP 일반등급</v>
      </c>
      <c r="M20">
        <f t="shared" ca="1" si="3"/>
        <v>12813</v>
      </c>
      <c r="N20">
        <f t="shared" ca="1" si="12"/>
        <v>9</v>
      </c>
      <c r="O20" t="str">
        <f ca="1">IF($L20="삭제","삭제",
IF($L20="지정 장비",
  IF(ISBLANK(VLOOKUP($M20,[1]EquipTable!$1:$1048576,MATCH("표준 GO pr Min",[1]EquipTable!$1:$1,0),0)),"DI",
    IF(ISBLANK(VLOOKUP($M20,[1]EquipTable!$1:$1048576,MATCH("표준 DI pr Min",[1]EquipTable!$1:$1,0),0)),"GO",
      IF(G20&lt;0.5,"DI","GO"))),
IF(OR($L20="캐릭터 상자 일반등급",$L20="캐릭터 상자 영웅등급"),"DI",
IF(OR($L20="지정 캐릭터",$L20="지정 캐릭터 LBP1",$L20="지정 캐릭터 LBP2",$L20="지정 캐릭터 LBP3",$L20="안 지정 캐릭터 영웅등급"),"DI",
IF($L20="지정 캐릭터 PP","DI",
IF(OR($L20="안 지정 캐릭터 PP 일반등급",$L20="안 지정 캐릭터 PP 영웅등급"),"GO",
"그외없음"))))))</f>
        <v>GO</v>
      </c>
      <c r="P20" t="str">
        <f ca="1">IF($L20="삭제","삭제",
IF($O20="GO","삭제",
IF($L20="지정 장비",
  IF(ISBLANK(VLOOKUP($M20,[1]EquipTable!$1:$1048576,MATCH("표준 DI pp Min",[1]EquipTable!$1:$1,0),0)),"삭제",
    VLOOKUP($M20,[1]EquipTable!$1:$1048576,MATCH("표준 DI pp Min",[1]EquipTable!$1:$1,0),0)+INT($H20*(VLOOKUP($M20,[1]EquipTable!$1:$1048576,MATCH("표준 DI pp Max",[1]EquipTable!$1:$1,0),0)-VLOOKUP($M20,[1]EquipTable!$1:$1048576,MATCH("표준 DI pp Min",[1]EquipTable!$1:$1,0),0)+1))),
IF(OR($L20="캐릭터 상자 일반등급",$L20="캐릭터 상자 영웅등급"),"삭제",
IF(OR($L20="지정 캐릭터",$L20="지정 캐릭터 LBP1",$L20="지정 캐릭터 LBP2",$L20="지정 캐릭터 LBP3"),
  IF(AND(OR($B20=7,$B20=8),$L20=OFFSET($L20,-1,0)),OFFSET(P20,-1,0),
    IF(ISBLANK(VLOOKUP($M20,[2]ActorTable!$1:$1048576,MATCH("표준 DI pp Min",[2]ActorTable!$1:$1,0),0)),"삭제",
      INT(VLOOKUP($L20,$AM:$AZ,MATCH($AW$1,$AM$1:$AZ$1,0),0)*(VLOOKUP($M20,[2]ActorTable!$1:$1048576,MATCH("표준 DI pp Min",[2]ActorTable!$1:$1,0),0)+$H20*(VLOOKUP($M20,[2]ActorTable!$1:$1048576,MATCH("표준 DI pp Max",[2]ActorTable!$1:$1,0),0)-VLOOKUP($M20,[2]ActorTable!$1:$1048576,MATCH("표준 DI pp Min",[2]ActorTable!$1:$1,0),0)+1))))),
IF($L20="안 지정 캐릭터 영웅등급",
  IF(AND(OR($B20=7,$B20=8),$L20=OFFSET($L20,-1,0)),OFFSET(P20,-1,0),
    VLOOKUP($L20,$AM:$AZ,MATCH($AY$1,$AM$1:$AZ$1,0),0)+INT($H20*(VLOOKUP($L20,$AM:$AZ,MATCH($AZ$1,$AM$1:$AZ$1,0),0)-VLOOKUP($L20,$AM:$AZ,MATCH($AY$1,$AM$1:$AZ$1,0),0)+1))),
IF($L20="지정 캐릭터 PP",
  IF(AND(OR($B20=7,$B20=8),$L20=OFFSET($L20,-1,0)),OFFSET(P20,-1,0),
    INT($N20*VLOOKUP($L20,$AM:$AZ,MATCH($AW$1,$AM$1:$AZ$1,0),0))),
"그외없음")))))))</f>
        <v>삭제</v>
      </c>
      <c r="Q20">
        <f ca="1">IF($L20="삭제","삭제",
IF($L20="지정 장비",
  IF($O20="DI",
    VLOOKUP($M20,[1]EquipTable!$1:$1048576,MATCH("표준 DI pr Min",[1]EquipTable!$1:$1,0),0)+INT($I20*(VLOOKUP($M20,[1]EquipTable!$1:$1048576,MATCH("표준 DI pr Max",[1]EquipTable!$1:$1,0),0)-VLOOKUP($M20,[1]EquipTable!$1:$1048576,MATCH("표준 DI pr Min",[1]EquipTable!$1:$1,0),0)+1)),
    ROUNDDOWN(VLOOKUP($M20,[1]EquipTable!$1:$1048576,MATCH("표준 GO pr Min",[1]EquipTable!$1:$1,0),0)+INT($I20*(VLOOKUP($M20,[1]EquipTable!$1:$1048576,MATCH("표준 GO pr Max",[1]EquipTable!$1:$1,0),0)-VLOOKUP($M20,[1]EquipTable!$1:$1048576,MATCH("표준 GO pr Min",[1]EquipTable!$1:$1,0),0)+100)),-2)),
IF(OR($L20="캐릭터 상자 일반등급",$L20="캐릭터 상자 영웅등급"),VLOOKUP($L20,$AM:$AZ,MATCH($AW$1,$AM$1:$AZ$1,0),0),
IF(OR($L20="지정 캐릭터",$L20="지정 캐릭터 LBP1",$L20="지정 캐릭터 LBP2",$L20="지정 캐릭터 LBP3"),
  IF(AND(OR($B20=7,$B20=8),$L20=OFFSET($L20,-1,0)),OFFSET(Q20,-1,0),
    INT(VLOOKUP($L20,$AM:$AZ,MATCH($AW$1,$AM$1:$AZ$1,0),0)*(VLOOKUP($M20,[2]ActorTable!$1:$1048576,MATCH("표준 DI pr Min",[2]ActorTable!$1:$1,0),0)+$I20*(VLOOKUP($M20,[2]ActorTable!$1:$1048576,MATCH("표준 DI pr Max",[2]ActorTable!$1:$1,0),0)-VLOOKUP($M20,[2]ActorTable!$1:$1048576,MATCH("표준 DI pr Min",[2]ActorTable!$1:$1,0),0)+1)))),
IF($L20="안 지정 캐릭터 영웅등급",
  IF(AND(OR($B20=7,$B20=8),$L20=OFFSET($L20,-1,0)),OFFSET(Q20,-1,0),
    VLOOKUP($L20,$AM:$AZ,MATCH($AW$1,$AM$1:$AZ$1,0),0)+INT($I20*(VLOOKUP($L20,$AM:$AZ,MATCH($AX$1,$AM$1:$AZ$1,0),0)-VLOOKUP($L20,$AM:$AZ,MATCH($AW$1,$AM$1:$AZ$1,0),0)+1))),
IF($L20="지정 캐릭터 PP",
  IF(AND(OR($B20=7,$B20=8),$L20=OFFSET($L20,-1,0)),OFFSET(Q20,-1,0),
    INT($N20*(VLOOKUP($L20,$AM:$AZ,MATCH($AX$1,$AM$1:$AZ$1,0),0)*(VLOOKUP($L20,$AM:$AZ,MATCH($AY$1,$AM$1:$AZ$1,0),0)+$I20*(VLOOKUP($L20,$AM:$AZ,MATCH($AY$1,$AM$1:$AZ$1,0),0)-VLOOKUP($L20,$AM:$AZ,MATCH($AX$1,$AM$1:$AZ$1,0),0)))))),
IF(OR($L20="안 지정 캐릭터 PP 일반등급",$L20="안 지정 캐릭터 PP 영웅등급"),
  IF(AND(OR($B20=7,$B20=8),$L20=OFFSET($L20,-1,0)),OFFSET(Q20,-1,0),
    $N20*VLOOKUP($L20,$AM:$AZ,MATCH($AW$1,$AM$1:$AZ$1,0),0)),
"그외없음")))))))</f>
        <v>900</v>
      </c>
      <c r="R20" t="str">
        <f ca="1">IF(OR(ISNUMBER(M20),M20="삭제"),"",
IF(LEFT(M20,5)="Equip",
  IF($BK$1&lt;VLOOKUP(M20,[1]EquipTable!$1:$1048576,MATCH("업데이트순번",[1]EquipTable!$1:$1,0),0),"업데이트순번이상",""),
IF(LEFT(M20,5)="Actor",
  IF($BP$1&lt;VLOOKUP(M20,[2]ActorTable!$1:$1048576,MATCH("업데이트순번",[2]ActorTable!$1:$1,0),0),"업데이트순번이상",""),
"그외없음")))</f>
        <v/>
      </c>
      <c r="S20">
        <f t="shared" ca="1" si="13"/>
        <v>0</v>
      </c>
      <c r="T20" t="s">
        <v>93</v>
      </c>
      <c r="U20">
        <v>37119</v>
      </c>
      <c r="V20">
        <v>11</v>
      </c>
      <c r="W20" t="s">
        <v>130</v>
      </c>
      <c r="Y20">
        <v>1100</v>
      </c>
      <c r="Z20" t="str">
        <f t="shared" ca="1" si="4"/>
        <v>upn</v>
      </c>
      <c r="AA20" t="s">
        <v>93</v>
      </c>
      <c r="AB20">
        <v>37119</v>
      </c>
      <c r="AC20">
        <v>11</v>
      </c>
      <c r="AD20" t="s">
        <v>130</v>
      </c>
      <c r="AF20">
        <v>1100</v>
      </c>
      <c r="AG20" t="str">
        <f t="shared" si="5"/>
        <v/>
      </c>
      <c r="AH20" t="str">
        <f>IF(OR(
  AND(NOT(ISERROR(FIND("상자",AA20))),ISBLANK(AB20)),
  AND(ISBLANK(AA20),ISBLANK(AB20)),
  AND(NOT(ISERROR(FIND("안 지정",AA20))),ISNUMBER(AB20))),"",
IF(AND(NOT(ISERROR(FIND("상자",AA20))),NOT(ISBLANK(AB20))),"밸류불필요",
IF(AND(NOT(ISERROR(FIND("안 지정",AA20))),NOT(ISNUMBER(AB20))),"숫자필요",
IF(NOT(ISERROR(FIND("장비",AA20))),
  IFERROR(VLOOKUP(AB20,[1]EquipTable!$A:$T,MATCH("이름참고",[1]EquipTable!$1:$1,0),0),"장비없음"),
IF(NOT(ISERROR(FIND("캐릭터",AA20))),
  IFERROR(VLOOKUP(AB20,[2]ActorTable!$A:$G,MATCH("이름참고",[2]ActorTable!$1:$1,0),0),"캐릭터없음"),
"")))))</f>
        <v/>
      </c>
      <c r="AI20">
        <v>1</v>
      </c>
      <c r="AJ2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v>
      </c>
      <c r="AK20" t="str">
        <f t="shared" ca="1" si="6"/>
        <v>{"dy":3,"sl":4,"tp":"upn","vl":"37119","cn":11,"pt":"GO","pr":1100}</v>
      </c>
      <c r="BJ20" t="e">
        <f ca="1">IF(VLOOKUP($BM20,[1]EquipTable!$1:$1048576,MATCH("업데이트순번",[1]EquipTable!$1:$1,0),0)&lt;=$BK$1,1,0)
*IF(MID(BM20,7,1)="4",0.1,1)</f>
        <v>#VALUE!</v>
      </c>
      <c r="BK20" t="e">
        <f t="shared" ca="1" si="15"/>
        <v>#VALUE!</v>
      </c>
      <c r="BL20" t="e">
        <f t="shared" ca="1" si="16"/>
        <v>#VALUE!</v>
      </c>
      <c r="BM20" t="e">
        <f ca="1">OFFSET([1]EquipTable!$A$1,ROW()-1,0)</f>
        <v>#VALUE!</v>
      </c>
      <c r="BO20" t="e">
        <f ca="1">IF(VLOOKUP($BR20,[2]ActorTable!$1:$1048576,MATCH("업데이트순번",[2]ActorTable!$1:$1,0),0)&lt;=$BP$1,1,0)
*IF(MID(BR20,7,1)="2",0.1,1)</f>
        <v>#VALUE!</v>
      </c>
      <c r="BP20" t="e">
        <f t="shared" ca="1" si="17"/>
        <v>#VALUE!</v>
      </c>
      <c r="BQ20" t="e">
        <f t="shared" ca="1" si="18"/>
        <v>#VALUE!</v>
      </c>
      <c r="BR20" t="e">
        <f ca="1">OFFSET([2]ActorTable!$A$1,ROW()-1,0)</f>
        <v>#VALUE!</v>
      </c>
      <c r="BS20" t="e">
        <f ca="1">VLOOKUP($BR20,[2]ActorTable!$1:$1048576,MATCH("이름참고",[2]ActorTable!$1:$1,0),0)</f>
        <v>#VALUE!</v>
      </c>
    </row>
    <row r="21" spans="1:71">
      <c r="A21">
        <v>3</v>
      </c>
      <c r="B21">
        <v>5</v>
      </c>
      <c r="C21">
        <f t="shared" si="0"/>
        <v>0</v>
      </c>
      <c r="D21">
        <f t="shared" ca="1" si="11"/>
        <v>0.30153085124105139</v>
      </c>
      <c r="E21">
        <f t="shared" ca="1" si="11"/>
        <v>0.15526867864857341</v>
      </c>
      <c r="F21">
        <f t="shared" ca="1" si="1"/>
        <v>8.9165505532417644E-2</v>
      </c>
      <c r="G21">
        <f t="shared" ca="1" si="1"/>
        <v>0.95114464234092178</v>
      </c>
      <c r="H21">
        <f t="shared" ca="1" si="1"/>
        <v>0.54315790318244039</v>
      </c>
      <c r="I21">
        <f t="shared" ca="1" si="1"/>
        <v>0.46360192155263324</v>
      </c>
      <c r="L21" t="str">
        <f t="shared" ca="1" si="2"/>
        <v>삭제</v>
      </c>
      <c r="M21" t="str">
        <f t="shared" ca="1" si="3"/>
        <v>삭제</v>
      </c>
      <c r="N21" t="str">
        <f t="shared" ca="1" si="12"/>
        <v>삭제</v>
      </c>
      <c r="O21" t="str">
        <f ca="1">IF($L21="삭제","삭제",
IF($L21="지정 장비",
  IF(ISBLANK(VLOOKUP($M21,[1]EquipTable!$1:$1048576,MATCH("표준 GO pr Min",[1]EquipTable!$1:$1,0),0)),"DI",
    IF(ISBLANK(VLOOKUP($M21,[1]EquipTable!$1:$1048576,MATCH("표준 DI pr Min",[1]EquipTable!$1:$1,0),0)),"GO",
      IF(G21&lt;0.5,"DI","GO"))),
IF(OR($L21="캐릭터 상자 일반등급",$L21="캐릭터 상자 영웅등급"),"DI",
IF(OR($L21="지정 캐릭터",$L21="지정 캐릭터 LBP1",$L21="지정 캐릭터 LBP2",$L21="지정 캐릭터 LBP3",$L21="안 지정 캐릭터 영웅등급"),"DI",
IF($L21="지정 캐릭터 PP","DI",
IF(OR($L21="안 지정 캐릭터 PP 일반등급",$L21="안 지정 캐릭터 PP 영웅등급"),"GO",
"그외없음"))))))</f>
        <v>삭제</v>
      </c>
      <c r="P21" t="str">
        <f ca="1">IF($L21="삭제","삭제",
IF($O21="GO","삭제",
IF($L21="지정 장비",
  IF(ISBLANK(VLOOKUP($M21,[1]EquipTable!$1:$1048576,MATCH("표준 DI pp Min",[1]EquipTable!$1:$1,0),0)),"삭제",
    VLOOKUP($M21,[1]EquipTable!$1:$1048576,MATCH("표준 DI pp Min",[1]EquipTable!$1:$1,0),0)+INT($H21*(VLOOKUP($M21,[1]EquipTable!$1:$1048576,MATCH("표준 DI pp Max",[1]EquipTable!$1:$1,0),0)-VLOOKUP($M21,[1]EquipTable!$1:$1048576,MATCH("표준 DI pp Min",[1]EquipTable!$1:$1,0),0)+1))),
IF(OR($L21="캐릭터 상자 일반등급",$L21="캐릭터 상자 영웅등급"),"삭제",
IF(OR($L21="지정 캐릭터",$L21="지정 캐릭터 LBP1",$L21="지정 캐릭터 LBP2",$L21="지정 캐릭터 LBP3"),
  IF(AND(OR($B21=7,$B21=8),$L21=OFFSET($L21,-1,0)),OFFSET(P21,-1,0),
    IF(ISBLANK(VLOOKUP($M21,[2]ActorTable!$1:$1048576,MATCH("표준 DI pp Min",[2]ActorTable!$1:$1,0),0)),"삭제",
      INT(VLOOKUP($L21,$AM:$AZ,MATCH($AW$1,$AM$1:$AZ$1,0),0)*(VLOOKUP($M21,[2]ActorTable!$1:$1048576,MATCH("표준 DI pp Min",[2]ActorTable!$1:$1,0),0)+$H21*(VLOOKUP($M21,[2]ActorTable!$1:$1048576,MATCH("표준 DI pp Max",[2]ActorTable!$1:$1,0),0)-VLOOKUP($M21,[2]ActorTable!$1:$1048576,MATCH("표준 DI pp Min",[2]ActorTable!$1:$1,0),0)+1))))),
IF($L21="안 지정 캐릭터 영웅등급",
  IF(AND(OR($B21=7,$B21=8),$L21=OFFSET($L21,-1,0)),OFFSET(P21,-1,0),
    VLOOKUP($L21,$AM:$AZ,MATCH($AY$1,$AM$1:$AZ$1,0),0)+INT($H21*(VLOOKUP($L21,$AM:$AZ,MATCH($AZ$1,$AM$1:$AZ$1,0),0)-VLOOKUP($L21,$AM:$AZ,MATCH($AY$1,$AM$1:$AZ$1,0),0)+1))),
IF($L21="지정 캐릭터 PP",
  IF(AND(OR($B21=7,$B21=8),$L21=OFFSET($L21,-1,0)),OFFSET(P21,-1,0),
    INT($N21*VLOOKUP($L21,$AM:$AZ,MATCH($AW$1,$AM$1:$AZ$1,0),0))),
"그외없음")))))))</f>
        <v>삭제</v>
      </c>
      <c r="Q21" t="str">
        <f ca="1">IF($L21="삭제","삭제",
IF($L21="지정 장비",
  IF($O21="DI",
    VLOOKUP($M21,[1]EquipTable!$1:$1048576,MATCH("표준 DI pr Min",[1]EquipTable!$1:$1,0),0)+INT($I21*(VLOOKUP($M21,[1]EquipTable!$1:$1048576,MATCH("표준 DI pr Max",[1]EquipTable!$1:$1,0),0)-VLOOKUP($M21,[1]EquipTable!$1:$1048576,MATCH("표준 DI pr Min",[1]EquipTable!$1:$1,0),0)+1)),
    ROUNDDOWN(VLOOKUP($M21,[1]EquipTable!$1:$1048576,MATCH("표준 GO pr Min",[1]EquipTable!$1:$1,0),0)+INT($I21*(VLOOKUP($M21,[1]EquipTable!$1:$1048576,MATCH("표준 GO pr Max",[1]EquipTable!$1:$1,0),0)-VLOOKUP($M21,[1]EquipTable!$1:$1048576,MATCH("표준 GO pr Min",[1]EquipTable!$1:$1,0),0)+100)),-2)),
IF(OR($L21="캐릭터 상자 일반등급",$L21="캐릭터 상자 영웅등급"),VLOOKUP($L21,$AM:$AZ,MATCH($AW$1,$AM$1:$AZ$1,0),0),
IF(OR($L21="지정 캐릭터",$L21="지정 캐릭터 LBP1",$L21="지정 캐릭터 LBP2",$L21="지정 캐릭터 LBP3"),
  IF(AND(OR($B21=7,$B21=8),$L21=OFFSET($L21,-1,0)),OFFSET(Q21,-1,0),
    INT(VLOOKUP($L21,$AM:$AZ,MATCH($AW$1,$AM$1:$AZ$1,0),0)*(VLOOKUP($M21,[2]ActorTable!$1:$1048576,MATCH("표준 DI pr Min",[2]ActorTable!$1:$1,0),0)+$I21*(VLOOKUP($M21,[2]ActorTable!$1:$1048576,MATCH("표준 DI pr Max",[2]ActorTable!$1:$1,0),0)-VLOOKUP($M21,[2]ActorTable!$1:$1048576,MATCH("표준 DI pr Min",[2]ActorTable!$1:$1,0),0)+1)))),
IF($L21="안 지정 캐릭터 영웅등급",
  IF(AND(OR($B21=7,$B21=8),$L21=OFFSET($L21,-1,0)),OFFSET(Q21,-1,0),
    VLOOKUP($L21,$AM:$AZ,MATCH($AW$1,$AM$1:$AZ$1,0),0)+INT($I21*(VLOOKUP($L21,$AM:$AZ,MATCH($AX$1,$AM$1:$AZ$1,0),0)-VLOOKUP($L21,$AM:$AZ,MATCH($AW$1,$AM$1:$AZ$1,0),0)+1))),
IF($L21="지정 캐릭터 PP",
  IF(AND(OR($B21=7,$B21=8),$L21=OFFSET($L21,-1,0)),OFFSET(Q21,-1,0),
    INT($N21*(VLOOKUP($L21,$AM:$AZ,MATCH($AX$1,$AM$1:$AZ$1,0),0)*(VLOOKUP($L21,$AM:$AZ,MATCH($AY$1,$AM$1:$AZ$1,0),0)+$I21*(VLOOKUP($L21,$AM:$AZ,MATCH($AY$1,$AM$1:$AZ$1,0),0)-VLOOKUP($L21,$AM:$AZ,MATCH($AX$1,$AM$1:$AZ$1,0),0)))))),
IF(OR($L21="안 지정 캐릭터 PP 일반등급",$L21="안 지정 캐릭터 PP 영웅등급"),
  IF(AND(OR($B21=7,$B21=8),$L21=OFFSET($L21,-1,0)),OFFSET(Q21,-1,0),
    $N21*VLOOKUP($L21,$AM:$AZ,MATCH($AW$1,$AM$1:$AZ$1,0),0)),
"그외없음")))))))</f>
        <v>삭제</v>
      </c>
      <c r="R21" t="str">
        <f ca="1">IF(OR(ISNUMBER(M21),M21="삭제"),"",
IF(LEFT(M21,5)="Equip",
  IF($BK$1&lt;VLOOKUP(M21,[1]EquipTable!$1:$1048576,MATCH("업데이트순번",[1]EquipTable!$1:$1,0),0),"업데이트순번이상",""),
IF(LEFT(M21,5)="Actor",
  IF($BP$1&lt;VLOOKUP(M21,[2]ActorTable!$1:$1048576,MATCH("업데이트순번",[2]ActorTable!$1:$1,0),0),"업데이트순번이상",""),
"그외없음")))</f>
        <v/>
      </c>
      <c r="S21">
        <f t="shared" ca="1" si="13"/>
        <v>0</v>
      </c>
      <c r="Z21" t="str">
        <f t="shared" ca="1" si="4"/>
        <v/>
      </c>
      <c r="AG21" t="str">
        <f t="shared" si="5"/>
        <v/>
      </c>
      <c r="AH21" t="str">
        <f>IF(OR(
  AND(NOT(ISERROR(FIND("상자",AA21))),ISBLANK(AB21)),
  AND(ISBLANK(AA21),ISBLANK(AB21)),
  AND(NOT(ISERROR(FIND("안 지정",AA21))),ISNUMBER(AB21))),"",
IF(AND(NOT(ISERROR(FIND("상자",AA21))),NOT(ISBLANK(AB21))),"밸류불필요",
IF(AND(NOT(ISERROR(FIND("안 지정",AA21))),NOT(ISNUMBER(AB21))),"숫자필요",
IF(NOT(ISERROR(FIND("장비",AA21))),
  IFERROR(VLOOKUP(AB21,[1]EquipTable!$A:$T,MATCH("이름참고",[1]EquipTable!$1:$1,0),0),"장비없음"),
IF(NOT(ISERROR(FIND("캐릭터",AA21))),
  IFERROR(VLOOKUP(AB21,[2]ActorTable!$A:$G,MATCH("이름참고",[2]ActorTable!$1:$1,0),0),"캐릭터없음"),
"")))))</f>
        <v/>
      </c>
      <c r="AI21">
        <v>1</v>
      </c>
      <c r="AJ2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v>
      </c>
      <c r="AK21" t="str">
        <f t="shared" ca="1" si="6"/>
        <v>{"dy":3,"sl":5}</v>
      </c>
      <c r="BJ21" t="e">
        <f ca="1">IF(VLOOKUP($BM21,[1]EquipTable!$1:$1048576,MATCH("업데이트순번",[1]EquipTable!$1:$1,0),0)&lt;=$BK$1,1,0)
*IF(MID(BM21,7,1)="4",0.1,1)</f>
        <v>#VALUE!</v>
      </c>
      <c r="BK21" t="e">
        <f t="shared" ca="1" si="15"/>
        <v>#VALUE!</v>
      </c>
      <c r="BL21" t="e">
        <f t="shared" ca="1" si="16"/>
        <v>#VALUE!</v>
      </c>
      <c r="BM21" t="e">
        <f ca="1">OFFSET([1]EquipTable!$A$1,ROW()-1,0)</f>
        <v>#VALUE!</v>
      </c>
      <c r="BO21" t="e">
        <f ca="1">IF(VLOOKUP($BR21,[2]ActorTable!$1:$1048576,MATCH("업데이트순번",[2]ActorTable!$1:$1,0),0)&lt;=$BP$1,1,0)
*IF(MID(BR21,7,1)="2",0.1,1)</f>
        <v>#VALUE!</v>
      </c>
      <c r="BP21" t="e">
        <f t="shared" ca="1" si="17"/>
        <v>#VALUE!</v>
      </c>
      <c r="BQ21" t="e">
        <f t="shared" ca="1" si="18"/>
        <v>#VALUE!</v>
      </c>
      <c r="BR21" t="e">
        <f ca="1">OFFSET([2]ActorTable!$A$1,ROW()-1,0)</f>
        <v>#VALUE!</v>
      </c>
      <c r="BS21" t="e">
        <f ca="1">VLOOKUP($BR21,[2]ActorTable!$1:$1048576,MATCH("이름참고",[2]ActorTable!$1:$1,0),0)</f>
        <v>#VALUE!</v>
      </c>
    </row>
    <row r="22" spans="1:71">
      <c r="A22">
        <v>3</v>
      </c>
      <c r="B22">
        <v>6</v>
      </c>
      <c r="C22">
        <f t="shared" si="0"/>
        <v>0</v>
      </c>
      <c r="D22">
        <f t="shared" ca="1" si="11"/>
        <v>0.28988348314533652</v>
      </c>
      <c r="E22">
        <f t="shared" ca="1" si="11"/>
        <v>0.17371176253925258</v>
      </c>
      <c r="F22">
        <f t="shared" ca="1" si="1"/>
        <v>1.3115141265064079E-2</v>
      </c>
      <c r="G22">
        <f t="shared" ca="1" si="1"/>
        <v>0.92885289751554978</v>
      </c>
      <c r="H22">
        <f t="shared" ca="1" si="1"/>
        <v>0.97397804296487944</v>
      </c>
      <c r="I22">
        <f t="shared" ca="1" si="1"/>
        <v>0.3125958386542883</v>
      </c>
      <c r="L22" t="str">
        <f t="shared" ca="1" si="2"/>
        <v>삭제</v>
      </c>
      <c r="M22" t="str">
        <f t="shared" ca="1" si="3"/>
        <v>삭제</v>
      </c>
      <c r="N22" t="str">
        <f t="shared" ca="1" si="12"/>
        <v>삭제</v>
      </c>
      <c r="O22" t="str">
        <f ca="1">IF($L22="삭제","삭제",
IF($L22="지정 장비",
  IF(ISBLANK(VLOOKUP($M22,[1]EquipTable!$1:$1048576,MATCH("표준 GO pr Min",[1]EquipTable!$1:$1,0),0)),"DI",
    IF(ISBLANK(VLOOKUP($M22,[1]EquipTable!$1:$1048576,MATCH("표준 DI pr Min",[1]EquipTable!$1:$1,0),0)),"GO",
      IF(G22&lt;0.5,"DI","GO"))),
IF(OR($L22="캐릭터 상자 일반등급",$L22="캐릭터 상자 영웅등급"),"DI",
IF(OR($L22="지정 캐릭터",$L22="지정 캐릭터 LBP1",$L22="지정 캐릭터 LBP2",$L22="지정 캐릭터 LBP3",$L22="안 지정 캐릭터 영웅등급"),"DI",
IF($L22="지정 캐릭터 PP","DI",
IF(OR($L22="안 지정 캐릭터 PP 일반등급",$L22="안 지정 캐릭터 PP 영웅등급"),"GO",
"그외없음"))))))</f>
        <v>삭제</v>
      </c>
      <c r="P22" t="str">
        <f ca="1">IF($L22="삭제","삭제",
IF($O22="GO","삭제",
IF($L22="지정 장비",
  IF(ISBLANK(VLOOKUP($M22,[1]EquipTable!$1:$1048576,MATCH("표준 DI pp Min",[1]EquipTable!$1:$1,0),0)),"삭제",
    VLOOKUP($M22,[1]EquipTable!$1:$1048576,MATCH("표준 DI pp Min",[1]EquipTable!$1:$1,0),0)+INT($H22*(VLOOKUP($M22,[1]EquipTable!$1:$1048576,MATCH("표준 DI pp Max",[1]EquipTable!$1:$1,0),0)-VLOOKUP($M22,[1]EquipTable!$1:$1048576,MATCH("표준 DI pp Min",[1]EquipTable!$1:$1,0),0)+1))),
IF(OR($L22="캐릭터 상자 일반등급",$L22="캐릭터 상자 영웅등급"),"삭제",
IF(OR($L22="지정 캐릭터",$L22="지정 캐릭터 LBP1",$L22="지정 캐릭터 LBP2",$L22="지정 캐릭터 LBP3"),
  IF(AND(OR($B22=7,$B22=8),$L22=OFFSET($L22,-1,0)),OFFSET(P22,-1,0),
    IF(ISBLANK(VLOOKUP($M22,[2]ActorTable!$1:$1048576,MATCH("표준 DI pp Min",[2]ActorTable!$1:$1,0),0)),"삭제",
      INT(VLOOKUP($L22,$AM:$AZ,MATCH($AW$1,$AM$1:$AZ$1,0),0)*(VLOOKUP($M22,[2]ActorTable!$1:$1048576,MATCH("표준 DI pp Min",[2]ActorTable!$1:$1,0),0)+$H22*(VLOOKUP($M22,[2]ActorTable!$1:$1048576,MATCH("표준 DI pp Max",[2]ActorTable!$1:$1,0),0)-VLOOKUP($M22,[2]ActorTable!$1:$1048576,MATCH("표준 DI pp Min",[2]ActorTable!$1:$1,0),0)+1))))),
IF($L22="안 지정 캐릭터 영웅등급",
  IF(AND(OR($B22=7,$B22=8),$L22=OFFSET($L22,-1,0)),OFFSET(P22,-1,0),
    VLOOKUP($L22,$AM:$AZ,MATCH($AY$1,$AM$1:$AZ$1,0),0)+INT($H22*(VLOOKUP($L22,$AM:$AZ,MATCH($AZ$1,$AM$1:$AZ$1,0),0)-VLOOKUP($L22,$AM:$AZ,MATCH($AY$1,$AM$1:$AZ$1,0),0)+1))),
IF($L22="지정 캐릭터 PP",
  IF(AND(OR($B22=7,$B22=8),$L22=OFFSET($L22,-1,0)),OFFSET(P22,-1,0),
    INT($N22*VLOOKUP($L22,$AM:$AZ,MATCH($AW$1,$AM$1:$AZ$1,0),0))),
"그외없음")))))))</f>
        <v>삭제</v>
      </c>
      <c r="Q22" t="str">
        <f ca="1">IF($L22="삭제","삭제",
IF($L22="지정 장비",
  IF($O22="DI",
    VLOOKUP($M22,[1]EquipTable!$1:$1048576,MATCH("표준 DI pr Min",[1]EquipTable!$1:$1,0),0)+INT($I22*(VLOOKUP($M22,[1]EquipTable!$1:$1048576,MATCH("표준 DI pr Max",[1]EquipTable!$1:$1,0),0)-VLOOKUP($M22,[1]EquipTable!$1:$1048576,MATCH("표준 DI pr Min",[1]EquipTable!$1:$1,0),0)+1)),
    ROUNDDOWN(VLOOKUP($M22,[1]EquipTable!$1:$1048576,MATCH("표준 GO pr Min",[1]EquipTable!$1:$1,0),0)+INT($I22*(VLOOKUP($M22,[1]EquipTable!$1:$1048576,MATCH("표준 GO pr Max",[1]EquipTable!$1:$1,0),0)-VLOOKUP($M22,[1]EquipTable!$1:$1048576,MATCH("표준 GO pr Min",[1]EquipTable!$1:$1,0),0)+100)),-2)),
IF(OR($L22="캐릭터 상자 일반등급",$L22="캐릭터 상자 영웅등급"),VLOOKUP($L22,$AM:$AZ,MATCH($AW$1,$AM$1:$AZ$1,0),0),
IF(OR($L22="지정 캐릭터",$L22="지정 캐릭터 LBP1",$L22="지정 캐릭터 LBP2",$L22="지정 캐릭터 LBP3"),
  IF(AND(OR($B22=7,$B22=8),$L22=OFFSET($L22,-1,0)),OFFSET(Q22,-1,0),
    INT(VLOOKUP($L22,$AM:$AZ,MATCH($AW$1,$AM$1:$AZ$1,0),0)*(VLOOKUP($M22,[2]ActorTable!$1:$1048576,MATCH("표준 DI pr Min",[2]ActorTable!$1:$1,0),0)+$I22*(VLOOKUP($M22,[2]ActorTable!$1:$1048576,MATCH("표준 DI pr Max",[2]ActorTable!$1:$1,0),0)-VLOOKUP($M22,[2]ActorTable!$1:$1048576,MATCH("표준 DI pr Min",[2]ActorTable!$1:$1,0),0)+1)))),
IF($L22="안 지정 캐릭터 영웅등급",
  IF(AND(OR($B22=7,$B22=8),$L22=OFFSET($L22,-1,0)),OFFSET(Q22,-1,0),
    VLOOKUP($L22,$AM:$AZ,MATCH($AW$1,$AM$1:$AZ$1,0),0)+INT($I22*(VLOOKUP($L22,$AM:$AZ,MATCH($AX$1,$AM$1:$AZ$1,0),0)-VLOOKUP($L22,$AM:$AZ,MATCH($AW$1,$AM$1:$AZ$1,0),0)+1))),
IF($L22="지정 캐릭터 PP",
  IF(AND(OR($B22=7,$B22=8),$L22=OFFSET($L22,-1,0)),OFFSET(Q22,-1,0),
    INT($N22*(VLOOKUP($L22,$AM:$AZ,MATCH($AX$1,$AM$1:$AZ$1,0),0)*(VLOOKUP($L22,$AM:$AZ,MATCH($AY$1,$AM$1:$AZ$1,0),0)+$I22*(VLOOKUP($L22,$AM:$AZ,MATCH($AY$1,$AM$1:$AZ$1,0),0)-VLOOKUP($L22,$AM:$AZ,MATCH($AX$1,$AM$1:$AZ$1,0),0)))))),
IF(OR($L22="안 지정 캐릭터 PP 일반등급",$L22="안 지정 캐릭터 PP 영웅등급"),
  IF(AND(OR($B22=7,$B22=8),$L22=OFFSET($L22,-1,0)),OFFSET(Q22,-1,0),
    $N22*VLOOKUP($L22,$AM:$AZ,MATCH($AW$1,$AM$1:$AZ$1,0),0)),
"그외없음")))))))</f>
        <v>삭제</v>
      </c>
      <c r="R22" t="str">
        <f ca="1">IF(OR(ISNUMBER(M22),M22="삭제"),"",
IF(LEFT(M22,5)="Equip",
  IF($BK$1&lt;VLOOKUP(M22,[1]EquipTable!$1:$1048576,MATCH("업데이트순번",[1]EquipTable!$1:$1,0),0),"업데이트순번이상",""),
IF(LEFT(M22,5)="Actor",
  IF($BP$1&lt;VLOOKUP(M22,[2]ActorTable!$1:$1048576,MATCH("업데이트순번",[2]ActorTable!$1:$1,0),0),"업데이트순번이상",""),
"그외없음")))</f>
        <v/>
      </c>
      <c r="S22">
        <f t="shared" ca="1" si="13"/>
        <v>0</v>
      </c>
      <c r="Z22" t="str">
        <f t="shared" ca="1" si="4"/>
        <v/>
      </c>
      <c r="AG22" t="str">
        <f t="shared" si="5"/>
        <v/>
      </c>
      <c r="AH22" t="str">
        <f>IF(OR(
  AND(NOT(ISERROR(FIND("상자",AA22))),ISBLANK(AB22)),
  AND(ISBLANK(AA22),ISBLANK(AB22)),
  AND(NOT(ISERROR(FIND("안 지정",AA22))),ISNUMBER(AB22))),"",
IF(AND(NOT(ISERROR(FIND("상자",AA22))),NOT(ISBLANK(AB22))),"밸류불필요",
IF(AND(NOT(ISERROR(FIND("안 지정",AA22))),NOT(ISNUMBER(AB22))),"숫자필요",
IF(NOT(ISERROR(FIND("장비",AA22))),
  IFERROR(VLOOKUP(AB22,[1]EquipTable!$A:$T,MATCH("이름참고",[1]EquipTable!$1:$1,0),0),"장비없음"),
IF(NOT(ISERROR(FIND("캐릭터",AA22))),
  IFERROR(VLOOKUP(AB22,[2]ActorTable!$A:$G,MATCH("이름참고",[2]ActorTable!$1:$1,0),0),"캐릭터없음"),
"")))))</f>
        <v/>
      </c>
      <c r="AI22">
        <v>1</v>
      </c>
      <c r="AJ2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v>
      </c>
      <c r="AK22" t="str">
        <f t="shared" ca="1" si="6"/>
        <v>{"dy":3,"sl":6}</v>
      </c>
      <c r="BJ22" t="e">
        <f ca="1">IF(VLOOKUP($BM22,[1]EquipTable!$1:$1048576,MATCH("업데이트순번",[1]EquipTable!$1:$1,0),0)&lt;=$BK$1,1,0)
*IF(MID(BM22,7,1)="4",0.1,1)</f>
        <v>#VALUE!</v>
      </c>
      <c r="BK22" t="e">
        <f t="shared" ca="1" si="15"/>
        <v>#VALUE!</v>
      </c>
      <c r="BL22" t="e">
        <f t="shared" ca="1" si="16"/>
        <v>#VALUE!</v>
      </c>
      <c r="BM22" t="e">
        <f ca="1">OFFSET([1]EquipTable!$A$1,ROW()-1,0)</f>
        <v>#VALUE!</v>
      </c>
      <c r="BO22" t="e">
        <f ca="1">IF(VLOOKUP($BR22,[2]ActorTable!$1:$1048576,MATCH("업데이트순번",[2]ActorTable!$1:$1,0),0)&lt;=$BP$1,1,0)
*IF(MID(BR22,7,1)="2",0.1,1)</f>
        <v>#VALUE!</v>
      </c>
      <c r="BP22" t="e">
        <f t="shared" ca="1" si="17"/>
        <v>#VALUE!</v>
      </c>
      <c r="BQ22" t="e">
        <f t="shared" ca="1" si="18"/>
        <v>#VALUE!</v>
      </c>
      <c r="BR22" t="e">
        <f ca="1">OFFSET([2]ActorTable!$A$1,ROW()-1,0)</f>
        <v>#VALUE!</v>
      </c>
      <c r="BS22" t="e">
        <f ca="1">VLOOKUP($BR22,[2]ActorTable!$1:$1048576,MATCH("이름참고",[2]ActorTable!$1:$1,0),0)</f>
        <v>#VALUE!</v>
      </c>
    </row>
    <row r="23" spans="1:71">
      <c r="A23">
        <v>4</v>
      </c>
      <c r="B23">
        <v>0</v>
      </c>
      <c r="C23">
        <f t="shared" si="0"/>
        <v>0</v>
      </c>
      <c r="D23">
        <f t="shared" ca="1" si="11"/>
        <v>0.61060159766554933</v>
      </c>
      <c r="E23">
        <f t="shared" ca="1" si="11"/>
        <v>0.60486128489603852</v>
      </c>
      <c r="F23">
        <f t="shared" ca="1" si="1"/>
        <v>0.53530480384816137</v>
      </c>
      <c r="G23">
        <f t="shared" ca="1" si="1"/>
        <v>1.9267083471044666E-2</v>
      </c>
      <c r="H23">
        <f t="shared" ca="1" si="1"/>
        <v>0.42263185978587048</v>
      </c>
      <c r="I23">
        <f t="shared" ca="1" si="1"/>
        <v>0.6352216642459102</v>
      </c>
      <c r="L23" t="str">
        <f t="shared" ca="1" si="2"/>
        <v>지정 장비</v>
      </c>
      <c r="M23" t="e">
        <f t="shared" ca="1" si="3"/>
        <v>#VALUE!</v>
      </c>
      <c r="N23">
        <f t="shared" ca="1" si="12"/>
        <v>1</v>
      </c>
      <c r="O23" t="str">
        <f ca="1">IF($L23="삭제","삭제",
IF($L23="지정 장비",
  IF(ISBLANK(VLOOKUP($M23,[1]EquipTable!$1:$1048576,MATCH("표준 GO pr Min",[1]EquipTable!$1:$1,0),0)),"DI",
    IF(ISBLANK(VLOOKUP($M23,[1]EquipTable!$1:$1048576,MATCH("표준 DI pr Min",[1]EquipTable!$1:$1,0),0)),"GO",
      IF(G23&lt;0.5,"DI","GO"))),
IF(OR($L23="캐릭터 상자 일반등급",$L23="캐릭터 상자 영웅등급"),"DI",
IF(OR($L23="지정 캐릭터",$L23="지정 캐릭터 LBP1",$L23="지정 캐릭터 LBP2",$L23="지정 캐릭터 LBP3",$L23="안 지정 캐릭터 영웅등급"),"DI",
IF($L23="지정 캐릭터 PP","DI",
IF(OR($L23="안 지정 캐릭터 PP 일반등급",$L23="안 지정 캐릭터 PP 영웅등급"),"GO",
"그외없음"))))))</f>
        <v>DI</v>
      </c>
      <c r="P23" t="e">
        <f ca="1">IF($L23="삭제","삭제",
IF($O23="GO","삭제",
IF($L23="지정 장비",
  IF(ISBLANK(VLOOKUP($M23,[1]EquipTable!$1:$1048576,MATCH("표준 DI pp Min",[1]EquipTable!$1:$1,0),0)),"삭제",
    VLOOKUP($M23,[1]EquipTable!$1:$1048576,MATCH("표준 DI pp Min",[1]EquipTable!$1:$1,0),0)+INT($H23*(VLOOKUP($M23,[1]EquipTable!$1:$1048576,MATCH("표준 DI pp Max",[1]EquipTable!$1:$1,0),0)-VLOOKUP($M23,[1]EquipTable!$1:$1048576,MATCH("표준 DI pp Min",[1]EquipTable!$1:$1,0),0)+1))),
IF(OR($L23="캐릭터 상자 일반등급",$L23="캐릭터 상자 영웅등급"),"삭제",
IF(OR($L23="지정 캐릭터",$L23="지정 캐릭터 LBP1",$L23="지정 캐릭터 LBP2",$L23="지정 캐릭터 LBP3"),
  IF(AND(OR($B23=7,$B23=8),$L23=OFFSET($L23,-1,0)),OFFSET(P23,-1,0),
    IF(ISBLANK(VLOOKUP($M23,[2]ActorTable!$1:$1048576,MATCH("표준 DI pp Min",[2]ActorTable!$1:$1,0),0)),"삭제",
      INT(VLOOKUP($L23,$AM:$AZ,MATCH($AW$1,$AM$1:$AZ$1,0),0)*(VLOOKUP($M23,[2]ActorTable!$1:$1048576,MATCH("표준 DI pp Min",[2]ActorTable!$1:$1,0),0)+$H23*(VLOOKUP($M23,[2]ActorTable!$1:$1048576,MATCH("표준 DI pp Max",[2]ActorTable!$1:$1,0),0)-VLOOKUP($M23,[2]ActorTable!$1:$1048576,MATCH("표준 DI pp Min",[2]ActorTable!$1:$1,0),0)+1))))),
IF($L23="안 지정 캐릭터 영웅등급",
  IF(AND(OR($B23=7,$B23=8),$L23=OFFSET($L23,-1,0)),OFFSET(P23,-1,0),
    VLOOKUP($L23,$AM:$AZ,MATCH($AY$1,$AM$1:$AZ$1,0),0)+INT($H23*(VLOOKUP($L23,$AM:$AZ,MATCH($AZ$1,$AM$1:$AZ$1,0),0)-VLOOKUP($L23,$AM:$AZ,MATCH($AY$1,$AM$1:$AZ$1,0),0)+1))),
IF($L23="지정 캐릭터 PP",
  IF(AND(OR($B23=7,$B23=8),$L23=OFFSET($L23,-1,0)),OFFSET(P23,-1,0),
    INT($N23*VLOOKUP($L23,$AM:$AZ,MATCH($AW$1,$AM$1:$AZ$1,0),0))),
"그외없음")))))))</f>
        <v>#VALUE!</v>
      </c>
      <c r="Q23" t="e">
        <f ca="1">IF($L23="삭제","삭제",
IF($L23="지정 장비",
  IF($O23="DI",
    VLOOKUP($M23,[1]EquipTable!$1:$1048576,MATCH("표준 DI pr Min",[1]EquipTable!$1:$1,0),0)+INT($I23*(VLOOKUP($M23,[1]EquipTable!$1:$1048576,MATCH("표준 DI pr Max",[1]EquipTable!$1:$1,0),0)-VLOOKUP($M23,[1]EquipTable!$1:$1048576,MATCH("표준 DI pr Min",[1]EquipTable!$1:$1,0),0)+1)),
    ROUNDDOWN(VLOOKUP($M23,[1]EquipTable!$1:$1048576,MATCH("표준 GO pr Min",[1]EquipTable!$1:$1,0),0)+INT($I23*(VLOOKUP($M23,[1]EquipTable!$1:$1048576,MATCH("표준 GO pr Max",[1]EquipTable!$1:$1,0),0)-VLOOKUP($M23,[1]EquipTable!$1:$1048576,MATCH("표준 GO pr Min",[1]EquipTable!$1:$1,0),0)+100)),-2)),
IF(OR($L23="캐릭터 상자 일반등급",$L23="캐릭터 상자 영웅등급"),VLOOKUP($L23,$AM:$AZ,MATCH($AW$1,$AM$1:$AZ$1,0),0),
IF(OR($L23="지정 캐릭터",$L23="지정 캐릭터 LBP1",$L23="지정 캐릭터 LBP2",$L23="지정 캐릭터 LBP3"),
  IF(AND(OR($B23=7,$B23=8),$L23=OFFSET($L23,-1,0)),OFFSET(Q23,-1,0),
    INT(VLOOKUP($L23,$AM:$AZ,MATCH($AW$1,$AM$1:$AZ$1,0),0)*(VLOOKUP($M23,[2]ActorTable!$1:$1048576,MATCH("표준 DI pr Min",[2]ActorTable!$1:$1,0),0)+$I23*(VLOOKUP($M23,[2]ActorTable!$1:$1048576,MATCH("표준 DI pr Max",[2]ActorTable!$1:$1,0),0)-VLOOKUP($M23,[2]ActorTable!$1:$1048576,MATCH("표준 DI pr Min",[2]ActorTable!$1:$1,0),0)+1)))),
IF($L23="안 지정 캐릭터 영웅등급",
  IF(AND(OR($B23=7,$B23=8),$L23=OFFSET($L23,-1,0)),OFFSET(Q23,-1,0),
    VLOOKUP($L23,$AM:$AZ,MATCH($AW$1,$AM$1:$AZ$1,0),0)+INT($I23*(VLOOKUP($L23,$AM:$AZ,MATCH($AX$1,$AM$1:$AZ$1,0),0)-VLOOKUP($L23,$AM:$AZ,MATCH($AW$1,$AM$1:$AZ$1,0),0)+1))),
IF($L23="지정 캐릭터 PP",
  IF(AND(OR($B23=7,$B23=8),$L23=OFFSET($L23,-1,0)),OFFSET(Q23,-1,0),
    INT($N23*(VLOOKUP($L23,$AM:$AZ,MATCH($AX$1,$AM$1:$AZ$1,0),0)*(VLOOKUP($L23,$AM:$AZ,MATCH($AY$1,$AM$1:$AZ$1,0),0)+$I23*(VLOOKUP($L23,$AM:$AZ,MATCH($AY$1,$AM$1:$AZ$1,0),0)-VLOOKUP($L23,$AM:$AZ,MATCH($AX$1,$AM$1:$AZ$1,0),0)))))),
IF(OR($L23="안 지정 캐릭터 PP 일반등급",$L23="안 지정 캐릭터 PP 영웅등급"),
  IF(AND(OR($B23=7,$B23=8),$L23=OFFSET($L23,-1,0)),OFFSET(Q23,-1,0),
    $N23*VLOOKUP($L23,$AM:$AZ,MATCH($AW$1,$AM$1:$AZ$1,0),0)),
"그외없음")))))))</f>
        <v>#VALUE!</v>
      </c>
      <c r="R23" t="e">
        <f ca="1">IF(OR(ISNUMBER(M23),M23="삭제"),"",
IF(LEFT(M23,5)="Equip",
  IF($BK$1&lt;VLOOKUP(M23,[1]EquipTable!$1:$1048576,MATCH("업데이트순번",[1]EquipTable!$1:$1,0),0),"업데이트순번이상",""),
IF(LEFT(M23,5)="Actor",
  IF($BP$1&lt;VLOOKUP(M23,[2]ActorTable!$1:$1048576,MATCH("업데이트순번",[2]ActorTable!$1:$1,0),0),"업데이트순번이상",""),
"그외없음")))</f>
        <v>#VALUE!</v>
      </c>
      <c r="S23" t="e">
        <f t="shared" ca="1" si="13"/>
        <v>#VALUE!</v>
      </c>
      <c r="T23" t="s">
        <v>83</v>
      </c>
      <c r="U23" t="s">
        <v>206</v>
      </c>
      <c r="V23">
        <v>1</v>
      </c>
      <c r="W23" t="s">
        <v>130</v>
      </c>
      <c r="Y23">
        <v>900</v>
      </c>
      <c r="Z23" t="str">
        <f t="shared" ca="1" si="4"/>
        <v>fe</v>
      </c>
      <c r="AA23" t="s">
        <v>83</v>
      </c>
      <c r="AB23" t="s">
        <v>206</v>
      </c>
      <c r="AC23">
        <v>1</v>
      </c>
      <c r="AD23" t="s">
        <v>130</v>
      </c>
      <c r="AF23">
        <v>900</v>
      </c>
      <c r="AG23" t="str">
        <f t="shared" si="5"/>
        <v/>
      </c>
      <c r="AH23" t="str">
        <f>IF(OR(
  AND(NOT(ISERROR(FIND("상자",AA23))),ISBLANK(AB23)),
  AND(ISBLANK(AA23),ISBLANK(AB23)),
  AND(NOT(ISERROR(FIND("안 지정",AA23))),ISNUMBER(AB23))),"",
IF(AND(NOT(ISERROR(FIND("상자",AA23))),NOT(ISBLANK(AB23))),"밸류불필요",
IF(AND(NOT(ISERROR(FIND("안 지정",AA23))),NOT(ISNUMBER(AB23))),"숫자필요",
IF(NOT(ISERROR(FIND("장비",AA23))),
  IFERROR(VLOOKUP(AB23,[1]EquipTable!$A:$T,MATCH("이름참고",[1]EquipTable!$1:$1,0),0),"장비없음"),
IF(NOT(ISERROR(FIND("캐릭터",AA23))),
  IFERROR(VLOOKUP(AB23,[2]ActorTable!$A:$G,MATCH("이름참고",[2]ActorTable!$1:$1,0),0),"캐릭터없음"),
"")))))</f>
        <v>헤비 메이스</v>
      </c>
      <c r="AI23">
        <v>1</v>
      </c>
      <c r="AJ2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v>
      </c>
      <c r="AK23" t="str">
        <f t="shared" ca="1" si="6"/>
        <v>{"dy":4,"sl":0,"tp":"fe","vl":"Equip4002","cn":1,"pt":"GO","pr":900}</v>
      </c>
      <c r="BJ23" t="e">
        <f ca="1">IF(VLOOKUP($BM23,[1]EquipTable!$1:$1048576,MATCH("업데이트순번",[1]EquipTable!$1:$1,0),0)&lt;=$BK$1,1,0)
*IF(MID(BM23,7,1)="4",0.1,1)</f>
        <v>#VALUE!</v>
      </c>
      <c r="BK23" t="e">
        <f t="shared" ca="1" si="15"/>
        <v>#VALUE!</v>
      </c>
      <c r="BL23" t="e">
        <f t="shared" ca="1" si="16"/>
        <v>#VALUE!</v>
      </c>
      <c r="BM23" t="e">
        <f ca="1">OFFSET([1]EquipTable!$A$1,ROW()-1,0)</f>
        <v>#VALUE!</v>
      </c>
      <c r="BO23" t="e">
        <f ca="1">IF(VLOOKUP($BR23,[2]ActorTable!$1:$1048576,MATCH("업데이트순번",[2]ActorTable!$1:$1,0),0)&lt;=$BP$1,1,0)
*IF(MID(BR23,7,1)="2",0.1,1)</f>
        <v>#VALUE!</v>
      </c>
      <c r="BP23" t="e">
        <f t="shared" ca="1" si="17"/>
        <v>#VALUE!</v>
      </c>
      <c r="BQ23" t="e">
        <f t="shared" ca="1" si="18"/>
        <v>#VALUE!</v>
      </c>
      <c r="BR23" t="e">
        <f ca="1">OFFSET([2]ActorTable!$A$1,ROW()-1,0)</f>
        <v>#VALUE!</v>
      </c>
      <c r="BS23" t="e">
        <f ca="1">VLOOKUP($BR23,[2]ActorTable!$1:$1048576,MATCH("이름참고",[2]ActorTable!$1:$1,0),0)</f>
        <v>#VALUE!</v>
      </c>
    </row>
    <row r="24" spans="1:71">
      <c r="A24">
        <v>4</v>
      </c>
      <c r="B24">
        <v>1</v>
      </c>
      <c r="C24">
        <f t="shared" si="0"/>
        <v>0</v>
      </c>
      <c r="D24">
        <f t="shared" ca="1" si="11"/>
        <v>0.91214738464987899</v>
      </c>
      <c r="E24">
        <f t="shared" ca="1" si="11"/>
        <v>0.87236737400785958</v>
      </c>
      <c r="F24">
        <f t="shared" ca="1" si="1"/>
        <v>0.82305364797054081</v>
      </c>
      <c r="G24">
        <f t="shared" ca="1" si="1"/>
        <v>0.87909862797872462</v>
      </c>
      <c r="H24">
        <f t="shared" ca="1" si="1"/>
        <v>0.67085549391750732</v>
      </c>
      <c r="I24">
        <f t="shared" ca="1" si="1"/>
        <v>0.7191642208770832</v>
      </c>
      <c r="L24" t="str">
        <f t="shared" ca="1" si="2"/>
        <v>지정 장비</v>
      </c>
      <c r="M24" t="e">
        <f t="shared" ca="1" si="3"/>
        <v>#VALUE!</v>
      </c>
      <c r="N24">
        <f t="shared" ca="1" si="12"/>
        <v>1</v>
      </c>
      <c r="O24" t="str">
        <f ca="1">IF($L24="삭제","삭제",
IF($L24="지정 장비",
  IF(ISBLANK(VLOOKUP($M24,[1]EquipTable!$1:$1048576,MATCH("표준 GO pr Min",[1]EquipTable!$1:$1,0),0)),"DI",
    IF(ISBLANK(VLOOKUP($M24,[1]EquipTable!$1:$1048576,MATCH("표준 DI pr Min",[1]EquipTable!$1:$1,0),0)),"GO",
      IF(G24&lt;0.5,"DI","GO"))),
IF(OR($L24="캐릭터 상자 일반등급",$L24="캐릭터 상자 영웅등급"),"DI",
IF(OR($L24="지정 캐릭터",$L24="지정 캐릭터 LBP1",$L24="지정 캐릭터 LBP2",$L24="지정 캐릭터 LBP3",$L24="안 지정 캐릭터 영웅등급"),"DI",
IF($L24="지정 캐릭터 PP","DI",
IF(OR($L24="안 지정 캐릭터 PP 일반등급",$L24="안 지정 캐릭터 PP 영웅등급"),"GO",
"그외없음"))))))</f>
        <v>GO</v>
      </c>
      <c r="P24" t="str">
        <f ca="1">IF($L24="삭제","삭제",
IF($O24="GO","삭제",
IF($L24="지정 장비",
  IF(ISBLANK(VLOOKUP($M24,[1]EquipTable!$1:$1048576,MATCH("표준 DI pp Min",[1]EquipTable!$1:$1,0),0)),"삭제",
    VLOOKUP($M24,[1]EquipTable!$1:$1048576,MATCH("표준 DI pp Min",[1]EquipTable!$1:$1,0),0)+INT($H24*(VLOOKUP($M24,[1]EquipTable!$1:$1048576,MATCH("표준 DI pp Max",[1]EquipTable!$1:$1,0),0)-VLOOKUP($M24,[1]EquipTable!$1:$1048576,MATCH("표준 DI pp Min",[1]EquipTable!$1:$1,0),0)+1))),
IF(OR($L24="캐릭터 상자 일반등급",$L24="캐릭터 상자 영웅등급"),"삭제",
IF(OR($L24="지정 캐릭터",$L24="지정 캐릭터 LBP1",$L24="지정 캐릭터 LBP2",$L24="지정 캐릭터 LBP3"),
  IF(AND(OR($B24=7,$B24=8),$L24=OFFSET($L24,-1,0)),OFFSET(P24,-1,0),
    IF(ISBLANK(VLOOKUP($M24,[2]ActorTable!$1:$1048576,MATCH("표준 DI pp Min",[2]ActorTable!$1:$1,0),0)),"삭제",
      INT(VLOOKUP($L24,$AM:$AZ,MATCH($AW$1,$AM$1:$AZ$1,0),0)*(VLOOKUP($M24,[2]ActorTable!$1:$1048576,MATCH("표준 DI pp Min",[2]ActorTable!$1:$1,0),0)+$H24*(VLOOKUP($M24,[2]ActorTable!$1:$1048576,MATCH("표준 DI pp Max",[2]ActorTable!$1:$1,0),0)-VLOOKUP($M24,[2]ActorTable!$1:$1048576,MATCH("표준 DI pp Min",[2]ActorTable!$1:$1,0),0)+1))))),
IF($L24="안 지정 캐릭터 영웅등급",
  IF(AND(OR($B24=7,$B24=8),$L24=OFFSET($L24,-1,0)),OFFSET(P24,-1,0),
    VLOOKUP($L24,$AM:$AZ,MATCH($AY$1,$AM$1:$AZ$1,0),0)+INT($H24*(VLOOKUP($L24,$AM:$AZ,MATCH($AZ$1,$AM$1:$AZ$1,0),0)-VLOOKUP($L24,$AM:$AZ,MATCH($AY$1,$AM$1:$AZ$1,0),0)+1))),
IF($L24="지정 캐릭터 PP",
  IF(AND(OR($B24=7,$B24=8),$L24=OFFSET($L24,-1,0)),OFFSET(P24,-1,0),
    INT($N24*VLOOKUP($L24,$AM:$AZ,MATCH($AW$1,$AM$1:$AZ$1,0),0))),
"그외없음")))))))</f>
        <v>삭제</v>
      </c>
      <c r="Q24" t="e">
        <f ca="1">IF($L24="삭제","삭제",
IF($L24="지정 장비",
  IF($O24="DI",
    VLOOKUP($M24,[1]EquipTable!$1:$1048576,MATCH("표준 DI pr Min",[1]EquipTable!$1:$1,0),0)+INT($I24*(VLOOKUP($M24,[1]EquipTable!$1:$1048576,MATCH("표준 DI pr Max",[1]EquipTable!$1:$1,0),0)-VLOOKUP($M24,[1]EquipTable!$1:$1048576,MATCH("표준 DI pr Min",[1]EquipTable!$1:$1,0),0)+1)),
    ROUNDDOWN(VLOOKUP($M24,[1]EquipTable!$1:$1048576,MATCH("표준 GO pr Min",[1]EquipTable!$1:$1,0),0)+INT($I24*(VLOOKUP($M24,[1]EquipTable!$1:$1048576,MATCH("표준 GO pr Max",[1]EquipTable!$1:$1,0),0)-VLOOKUP($M24,[1]EquipTable!$1:$1048576,MATCH("표준 GO pr Min",[1]EquipTable!$1:$1,0),0)+100)),-2)),
IF(OR($L24="캐릭터 상자 일반등급",$L24="캐릭터 상자 영웅등급"),VLOOKUP($L24,$AM:$AZ,MATCH($AW$1,$AM$1:$AZ$1,0),0),
IF(OR($L24="지정 캐릭터",$L24="지정 캐릭터 LBP1",$L24="지정 캐릭터 LBP2",$L24="지정 캐릭터 LBP3"),
  IF(AND(OR($B24=7,$B24=8),$L24=OFFSET($L24,-1,0)),OFFSET(Q24,-1,0),
    INT(VLOOKUP($L24,$AM:$AZ,MATCH($AW$1,$AM$1:$AZ$1,0),0)*(VLOOKUP($M24,[2]ActorTable!$1:$1048576,MATCH("표준 DI pr Min",[2]ActorTable!$1:$1,0),0)+$I24*(VLOOKUP($M24,[2]ActorTable!$1:$1048576,MATCH("표준 DI pr Max",[2]ActorTable!$1:$1,0),0)-VLOOKUP($M24,[2]ActorTable!$1:$1048576,MATCH("표준 DI pr Min",[2]ActorTable!$1:$1,0),0)+1)))),
IF($L24="안 지정 캐릭터 영웅등급",
  IF(AND(OR($B24=7,$B24=8),$L24=OFFSET($L24,-1,0)),OFFSET(Q24,-1,0),
    VLOOKUP($L24,$AM:$AZ,MATCH($AW$1,$AM$1:$AZ$1,0),0)+INT($I24*(VLOOKUP($L24,$AM:$AZ,MATCH($AX$1,$AM$1:$AZ$1,0),0)-VLOOKUP($L24,$AM:$AZ,MATCH($AW$1,$AM$1:$AZ$1,0),0)+1))),
IF($L24="지정 캐릭터 PP",
  IF(AND(OR($B24=7,$B24=8),$L24=OFFSET($L24,-1,0)),OFFSET(Q24,-1,0),
    INT($N24*(VLOOKUP($L24,$AM:$AZ,MATCH($AX$1,$AM$1:$AZ$1,0),0)*(VLOOKUP($L24,$AM:$AZ,MATCH($AY$1,$AM$1:$AZ$1,0),0)+$I24*(VLOOKUP($L24,$AM:$AZ,MATCH($AY$1,$AM$1:$AZ$1,0),0)-VLOOKUP($L24,$AM:$AZ,MATCH($AX$1,$AM$1:$AZ$1,0),0)))))),
IF(OR($L24="안 지정 캐릭터 PP 일반등급",$L24="안 지정 캐릭터 PP 영웅등급"),
  IF(AND(OR($B24=7,$B24=8),$L24=OFFSET($L24,-1,0)),OFFSET(Q24,-1,0),
    $N24*VLOOKUP($L24,$AM:$AZ,MATCH($AW$1,$AM$1:$AZ$1,0),0)),
"그외없음")))))))</f>
        <v>#VALUE!</v>
      </c>
      <c r="R24" t="e">
        <f ca="1">IF(OR(ISNUMBER(M24),M24="삭제"),"",
IF(LEFT(M24,5)="Equip",
  IF($BK$1&lt;VLOOKUP(M24,[1]EquipTable!$1:$1048576,MATCH("업데이트순번",[1]EquipTable!$1:$1,0),0),"업데이트순번이상",""),
IF(LEFT(M24,5)="Actor",
  IF($BP$1&lt;VLOOKUP(M24,[2]ActorTable!$1:$1048576,MATCH("업데이트순번",[2]ActorTable!$1:$1,0),0),"업데이트순번이상",""),
"그외없음")))</f>
        <v>#VALUE!</v>
      </c>
      <c r="S24" t="e">
        <f t="shared" ca="1" si="13"/>
        <v>#VALUE!</v>
      </c>
      <c r="T24" t="s">
        <v>83</v>
      </c>
      <c r="U24" t="s">
        <v>207</v>
      </c>
      <c r="V24">
        <v>1</v>
      </c>
      <c r="W24" t="s">
        <v>134</v>
      </c>
      <c r="Y24">
        <v>11</v>
      </c>
      <c r="Z24" t="str">
        <f t="shared" ca="1" si="4"/>
        <v>fe</v>
      </c>
      <c r="AA24" t="s">
        <v>83</v>
      </c>
      <c r="AB24" t="s">
        <v>207</v>
      </c>
      <c r="AC24">
        <v>1</v>
      </c>
      <c r="AD24" t="s">
        <v>134</v>
      </c>
      <c r="AF24">
        <v>11</v>
      </c>
      <c r="AG24" t="str">
        <f t="shared" si="5"/>
        <v/>
      </c>
      <c r="AH24" t="str">
        <f>IF(OR(
  AND(NOT(ISERROR(FIND("상자",AA24))),ISBLANK(AB24)),
  AND(ISBLANK(AA24),ISBLANK(AB24)),
  AND(NOT(ISERROR(FIND("안 지정",AA24))),ISNUMBER(AB24))),"",
IF(AND(NOT(ISERROR(FIND("상자",AA24))),NOT(ISBLANK(AB24))),"밸류불필요",
IF(AND(NOT(ISERROR(FIND("안 지정",AA24))),NOT(ISNUMBER(AB24))),"숫자필요",
IF(NOT(ISERROR(FIND("장비",AA24))),
  IFERROR(VLOOKUP(AB24,[1]EquipTable!$A:$T,MATCH("이름참고",[1]EquipTable!$1:$1,0),0),"장비없음"),
IF(NOT(ISERROR(FIND("캐릭터",AA24))),
  IFERROR(VLOOKUP(AB24,[2]ActorTable!$A:$G,MATCH("이름참고",[2]ActorTable!$1:$1,0),0),"캐릭터없음"),
"")))))</f>
        <v>전투마법사의 지팡이</v>
      </c>
      <c r="AI24">
        <v>1</v>
      </c>
      <c r="AJ2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v>
      </c>
      <c r="AK24" t="str">
        <f t="shared" ca="1" si="6"/>
        <v>{"dy":4,"sl":1,"tp":"fe","vl":"Equip3301","cn":1,"pt":"DI","pr":11}</v>
      </c>
      <c r="BJ24" t="e">
        <f ca="1">IF(VLOOKUP($BM24,[1]EquipTable!$1:$1048576,MATCH("업데이트순번",[1]EquipTable!$1:$1,0),0)&lt;=$BK$1,1,0)
*IF(MID(BM24,7,1)="4",0.1,1)</f>
        <v>#VALUE!</v>
      </c>
      <c r="BK24" t="e">
        <f t="shared" ca="1" si="15"/>
        <v>#VALUE!</v>
      </c>
      <c r="BL24" t="e">
        <f t="shared" ca="1" si="16"/>
        <v>#VALUE!</v>
      </c>
      <c r="BM24" t="e">
        <f ca="1">OFFSET([1]EquipTable!$A$1,ROW()-1,0)</f>
        <v>#VALUE!</v>
      </c>
      <c r="BO24" t="e">
        <f ca="1">IF(VLOOKUP($BR24,[2]ActorTable!$1:$1048576,MATCH("업데이트순번",[2]ActorTable!$1:$1,0),0)&lt;=$BP$1,1,0)
*IF(MID(BR24,7,1)="2",0.1,1)</f>
        <v>#VALUE!</v>
      </c>
      <c r="BP24" t="e">
        <f t="shared" ca="1" si="17"/>
        <v>#VALUE!</v>
      </c>
      <c r="BQ24" t="e">
        <f t="shared" ca="1" si="18"/>
        <v>#VALUE!</v>
      </c>
      <c r="BR24" t="e">
        <f ca="1">OFFSET([2]ActorTable!$A$1,ROW()-1,0)</f>
        <v>#VALUE!</v>
      </c>
      <c r="BS24" t="e">
        <f ca="1">VLOOKUP($BR24,[2]ActorTable!$1:$1048576,MATCH("이름참고",[2]ActorTable!$1:$1,0),0)</f>
        <v>#VALUE!</v>
      </c>
    </row>
    <row r="25" spans="1:71">
      <c r="A25">
        <v>4</v>
      </c>
      <c r="B25">
        <v>2</v>
      </c>
      <c r="C25">
        <f t="shared" si="0"/>
        <v>0</v>
      </c>
      <c r="D25">
        <f t="shared" ca="1" si="11"/>
        <v>0.95393104549097218</v>
      </c>
      <c r="E25">
        <f t="shared" ca="1" si="11"/>
        <v>0.48571190344628912</v>
      </c>
      <c r="F25">
        <f t="shared" ca="1" si="1"/>
        <v>0.69986812890184846</v>
      </c>
      <c r="G25">
        <f t="shared" ca="1" si="1"/>
        <v>9.9093632916469443E-2</v>
      </c>
      <c r="H25">
        <f t="shared" ca="1" si="1"/>
        <v>0.90030915214454577</v>
      </c>
      <c r="I25">
        <f t="shared" ca="1" si="1"/>
        <v>0.13713068198360745</v>
      </c>
      <c r="L25" t="str">
        <f t="shared" ca="1" si="2"/>
        <v>안 지정 캐릭터 PP 영웅등급</v>
      </c>
      <c r="M25">
        <f t="shared" ca="1" si="3"/>
        <v>48571</v>
      </c>
      <c r="N25">
        <f t="shared" ca="1" si="12"/>
        <v>11</v>
      </c>
      <c r="O25" t="str">
        <f ca="1">IF($L25="삭제","삭제",
IF($L25="지정 장비",
  IF(ISBLANK(VLOOKUP($M25,[1]EquipTable!$1:$1048576,MATCH("표준 GO pr Min",[1]EquipTable!$1:$1,0),0)),"DI",
    IF(ISBLANK(VLOOKUP($M25,[1]EquipTable!$1:$1048576,MATCH("표준 DI pr Min",[1]EquipTable!$1:$1,0),0)),"GO",
      IF(G25&lt;0.5,"DI","GO"))),
IF(OR($L25="캐릭터 상자 일반등급",$L25="캐릭터 상자 영웅등급"),"DI",
IF(OR($L25="지정 캐릭터",$L25="지정 캐릭터 LBP1",$L25="지정 캐릭터 LBP2",$L25="지정 캐릭터 LBP3",$L25="안 지정 캐릭터 영웅등급"),"DI",
IF($L25="지정 캐릭터 PP","DI",
IF(OR($L25="안 지정 캐릭터 PP 일반등급",$L25="안 지정 캐릭터 PP 영웅등급"),"GO",
"그외없음"))))))</f>
        <v>GO</v>
      </c>
      <c r="P25" t="str">
        <f ca="1">IF($L25="삭제","삭제",
IF($O25="GO","삭제",
IF($L25="지정 장비",
  IF(ISBLANK(VLOOKUP($M25,[1]EquipTable!$1:$1048576,MATCH("표준 DI pp Min",[1]EquipTable!$1:$1,0),0)),"삭제",
    VLOOKUP($M25,[1]EquipTable!$1:$1048576,MATCH("표준 DI pp Min",[1]EquipTable!$1:$1,0),0)+INT($H25*(VLOOKUP($M25,[1]EquipTable!$1:$1048576,MATCH("표준 DI pp Max",[1]EquipTable!$1:$1,0),0)-VLOOKUP($M25,[1]EquipTable!$1:$1048576,MATCH("표준 DI pp Min",[1]EquipTable!$1:$1,0),0)+1))),
IF(OR($L25="캐릭터 상자 일반등급",$L25="캐릭터 상자 영웅등급"),"삭제",
IF(OR($L25="지정 캐릭터",$L25="지정 캐릭터 LBP1",$L25="지정 캐릭터 LBP2",$L25="지정 캐릭터 LBP3"),
  IF(AND(OR($B25=7,$B25=8),$L25=OFFSET($L25,-1,0)),OFFSET(P25,-1,0),
    IF(ISBLANK(VLOOKUP($M25,[2]ActorTable!$1:$1048576,MATCH("표준 DI pp Min",[2]ActorTable!$1:$1,0),0)),"삭제",
      INT(VLOOKUP($L25,$AM:$AZ,MATCH($AW$1,$AM$1:$AZ$1,0),0)*(VLOOKUP($M25,[2]ActorTable!$1:$1048576,MATCH("표준 DI pp Min",[2]ActorTable!$1:$1,0),0)+$H25*(VLOOKUP($M25,[2]ActorTable!$1:$1048576,MATCH("표준 DI pp Max",[2]ActorTable!$1:$1,0),0)-VLOOKUP($M25,[2]ActorTable!$1:$1048576,MATCH("표준 DI pp Min",[2]ActorTable!$1:$1,0),0)+1))))),
IF($L25="안 지정 캐릭터 영웅등급",
  IF(AND(OR($B25=7,$B25=8),$L25=OFFSET($L25,-1,0)),OFFSET(P25,-1,0),
    VLOOKUP($L25,$AM:$AZ,MATCH($AY$1,$AM$1:$AZ$1,0),0)+INT($H25*(VLOOKUP($L25,$AM:$AZ,MATCH($AZ$1,$AM$1:$AZ$1,0),0)-VLOOKUP($L25,$AM:$AZ,MATCH($AY$1,$AM$1:$AZ$1,0),0)+1))),
IF($L25="지정 캐릭터 PP",
  IF(AND(OR($B25=7,$B25=8),$L25=OFFSET($L25,-1,0)),OFFSET(P25,-1,0),
    INT($N25*VLOOKUP($L25,$AM:$AZ,MATCH($AW$1,$AM$1:$AZ$1,0),0))),
"그외없음")))))))</f>
        <v>삭제</v>
      </c>
      <c r="Q25">
        <f ca="1">IF($L25="삭제","삭제",
IF($L25="지정 장비",
  IF($O25="DI",
    VLOOKUP($M25,[1]EquipTable!$1:$1048576,MATCH("표준 DI pr Min",[1]EquipTable!$1:$1,0),0)+INT($I25*(VLOOKUP($M25,[1]EquipTable!$1:$1048576,MATCH("표준 DI pr Max",[1]EquipTable!$1:$1,0),0)-VLOOKUP($M25,[1]EquipTable!$1:$1048576,MATCH("표준 DI pr Min",[1]EquipTable!$1:$1,0),0)+1)),
    ROUNDDOWN(VLOOKUP($M25,[1]EquipTable!$1:$1048576,MATCH("표준 GO pr Min",[1]EquipTable!$1:$1,0),0)+INT($I25*(VLOOKUP($M25,[1]EquipTable!$1:$1048576,MATCH("표준 GO pr Max",[1]EquipTable!$1:$1,0),0)-VLOOKUP($M25,[1]EquipTable!$1:$1048576,MATCH("표준 GO pr Min",[1]EquipTable!$1:$1,0),0)+100)),-2)),
IF(OR($L25="캐릭터 상자 일반등급",$L25="캐릭터 상자 영웅등급"),VLOOKUP($L25,$AM:$AZ,MATCH($AW$1,$AM$1:$AZ$1,0),0),
IF(OR($L25="지정 캐릭터",$L25="지정 캐릭터 LBP1",$L25="지정 캐릭터 LBP2",$L25="지정 캐릭터 LBP3"),
  IF(AND(OR($B25=7,$B25=8),$L25=OFFSET($L25,-1,0)),OFFSET(Q25,-1,0),
    INT(VLOOKUP($L25,$AM:$AZ,MATCH($AW$1,$AM$1:$AZ$1,0),0)*(VLOOKUP($M25,[2]ActorTable!$1:$1048576,MATCH("표준 DI pr Min",[2]ActorTable!$1:$1,0),0)+$I25*(VLOOKUP($M25,[2]ActorTable!$1:$1048576,MATCH("표준 DI pr Max",[2]ActorTable!$1:$1,0),0)-VLOOKUP($M25,[2]ActorTable!$1:$1048576,MATCH("표준 DI pr Min",[2]ActorTable!$1:$1,0),0)+1)))),
IF($L25="안 지정 캐릭터 영웅등급",
  IF(AND(OR($B25=7,$B25=8),$L25=OFFSET($L25,-1,0)),OFFSET(Q25,-1,0),
    VLOOKUP($L25,$AM:$AZ,MATCH($AW$1,$AM$1:$AZ$1,0),0)+INT($I25*(VLOOKUP($L25,$AM:$AZ,MATCH($AX$1,$AM$1:$AZ$1,0),0)-VLOOKUP($L25,$AM:$AZ,MATCH($AW$1,$AM$1:$AZ$1,0),0)+1))),
IF($L25="지정 캐릭터 PP",
  IF(AND(OR($B25=7,$B25=8),$L25=OFFSET($L25,-1,0)),OFFSET(Q25,-1,0),
    INT($N25*(VLOOKUP($L25,$AM:$AZ,MATCH($AX$1,$AM$1:$AZ$1,0),0)*(VLOOKUP($L25,$AM:$AZ,MATCH($AY$1,$AM$1:$AZ$1,0),0)+$I25*(VLOOKUP($L25,$AM:$AZ,MATCH($AY$1,$AM$1:$AZ$1,0),0)-VLOOKUP($L25,$AM:$AZ,MATCH($AX$1,$AM$1:$AZ$1,0),0)))))),
IF(OR($L25="안 지정 캐릭터 PP 일반등급",$L25="안 지정 캐릭터 PP 영웅등급"),
  IF(AND(OR($B25=7,$B25=8),$L25=OFFSET($L25,-1,0)),OFFSET(Q25,-1,0),
    $N25*VLOOKUP($L25,$AM:$AZ,MATCH($AW$1,$AM$1:$AZ$1,0),0)),
"그외없음")))))))</f>
        <v>1100</v>
      </c>
      <c r="R25" t="str">
        <f ca="1">IF(OR(ISNUMBER(M25),M25="삭제"),"",
IF(LEFT(M25,5)="Equip",
  IF($BK$1&lt;VLOOKUP(M25,[1]EquipTable!$1:$1048576,MATCH("업데이트순번",[1]EquipTable!$1:$1,0),0),"업데이트순번이상",""),
IF(LEFT(M25,5)="Actor",
  IF($BP$1&lt;VLOOKUP(M25,[2]ActorTable!$1:$1048576,MATCH("업데이트순번",[2]ActorTable!$1:$1,0),0),"업데이트순번이상",""),
"그외없음")))</f>
        <v/>
      </c>
      <c r="S25">
        <f t="shared" ca="1" si="13"/>
        <v>0</v>
      </c>
      <c r="T25" t="s">
        <v>92</v>
      </c>
      <c r="U25">
        <v>77942</v>
      </c>
      <c r="V25">
        <v>13</v>
      </c>
      <c r="W25" t="s">
        <v>130</v>
      </c>
      <c r="Y25">
        <v>1300</v>
      </c>
      <c r="Z25" t="str">
        <f t="shared" ca="1" si="4"/>
        <v>uph</v>
      </c>
      <c r="AA25" t="s">
        <v>92</v>
      </c>
      <c r="AB25">
        <v>77942</v>
      </c>
      <c r="AC25">
        <v>13</v>
      </c>
      <c r="AD25" t="s">
        <v>130</v>
      </c>
      <c r="AF25">
        <v>1300</v>
      </c>
      <c r="AG25" t="str">
        <f t="shared" si="5"/>
        <v/>
      </c>
      <c r="AH25" t="str">
        <f>IF(OR(
  AND(NOT(ISERROR(FIND("상자",AA25))),ISBLANK(AB25)),
  AND(ISBLANK(AA25),ISBLANK(AB25)),
  AND(NOT(ISERROR(FIND("안 지정",AA25))),ISNUMBER(AB25))),"",
IF(AND(NOT(ISERROR(FIND("상자",AA25))),NOT(ISBLANK(AB25))),"밸류불필요",
IF(AND(NOT(ISERROR(FIND("안 지정",AA25))),NOT(ISNUMBER(AB25))),"숫자필요",
IF(NOT(ISERROR(FIND("장비",AA25))),
  IFERROR(VLOOKUP(AB25,[1]EquipTable!$A:$T,MATCH("이름참고",[1]EquipTable!$1:$1,0),0),"장비없음"),
IF(NOT(ISERROR(FIND("캐릭터",AA25))),
  IFERROR(VLOOKUP(AB25,[2]ActorTable!$A:$G,MATCH("이름참고",[2]ActorTable!$1:$1,0),0),"캐릭터없음"),
"")))))</f>
        <v/>
      </c>
      <c r="AI25">
        <v>1</v>
      </c>
      <c r="AJ2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v>
      </c>
      <c r="AK25" t="str">
        <f t="shared" ca="1" si="6"/>
        <v>{"dy":4,"sl":2,"tp":"uph","vl":"77942","cn":13,"pt":"GO","pr":1300}</v>
      </c>
      <c r="BJ25" t="e">
        <f ca="1">IF(VLOOKUP($BM25,[1]EquipTable!$1:$1048576,MATCH("업데이트순번",[1]EquipTable!$1:$1,0),0)&lt;=$BK$1,1,0)
*IF(MID(BM25,7,1)="4",0.1,1)</f>
        <v>#VALUE!</v>
      </c>
      <c r="BK25" t="e">
        <f t="shared" ca="1" si="15"/>
        <v>#VALUE!</v>
      </c>
      <c r="BL25" t="e">
        <f t="shared" ca="1" si="16"/>
        <v>#VALUE!</v>
      </c>
      <c r="BM25" t="e">
        <f ca="1">OFFSET([1]EquipTable!$A$1,ROW()-1,0)</f>
        <v>#VALUE!</v>
      </c>
      <c r="BO25" t="e">
        <f ca="1">IF(VLOOKUP($BR25,[2]ActorTable!$1:$1048576,MATCH("업데이트순번",[2]ActorTable!$1:$1,0),0)&lt;=$BP$1,1,0)
*IF(MID(BR25,7,1)="2",0.1,1)</f>
        <v>#VALUE!</v>
      </c>
      <c r="BP25" t="e">
        <f t="shared" ca="1" si="17"/>
        <v>#VALUE!</v>
      </c>
      <c r="BQ25" t="e">
        <f t="shared" ca="1" si="18"/>
        <v>#VALUE!</v>
      </c>
      <c r="BR25" t="e">
        <f ca="1">OFFSET([2]ActorTable!$A$1,ROW()-1,0)</f>
        <v>#VALUE!</v>
      </c>
      <c r="BS25" t="e">
        <f ca="1">VLOOKUP($BR25,[2]ActorTable!$1:$1048576,MATCH("이름참고",[2]ActorTable!$1:$1,0),0)</f>
        <v>#VALUE!</v>
      </c>
    </row>
    <row r="26" spans="1:71">
      <c r="A26">
        <v>4</v>
      </c>
      <c r="B26">
        <v>3</v>
      </c>
      <c r="C26">
        <f t="shared" si="0"/>
        <v>0</v>
      </c>
      <c r="D26">
        <f t="shared" ca="1" si="11"/>
        <v>0.9184015806441328</v>
      </c>
      <c r="E26">
        <f t="shared" ca="1" si="11"/>
        <v>0.19652732502419146</v>
      </c>
      <c r="F26">
        <f t="shared" ca="1" si="1"/>
        <v>0.70167314100049105</v>
      </c>
      <c r="G26">
        <f t="shared" ca="1" si="1"/>
        <v>0.33897459409352781</v>
      </c>
      <c r="H26">
        <f t="shared" ca="1" si="1"/>
        <v>0.19924003396255485</v>
      </c>
      <c r="I26">
        <f t="shared" ca="1" si="1"/>
        <v>0.95757669128485157</v>
      </c>
      <c r="L26" t="str">
        <f t="shared" ca="1" si="2"/>
        <v>안 지정 캐릭터 PP 일반등급</v>
      </c>
      <c r="M26">
        <f t="shared" ca="1" si="3"/>
        <v>19652</v>
      </c>
      <c r="N26">
        <f t="shared" ca="1" si="12"/>
        <v>10</v>
      </c>
      <c r="O26" t="str">
        <f ca="1">IF($L26="삭제","삭제",
IF($L26="지정 장비",
  IF(ISBLANK(VLOOKUP($M26,[1]EquipTable!$1:$1048576,MATCH("표준 GO pr Min",[1]EquipTable!$1:$1,0),0)),"DI",
    IF(ISBLANK(VLOOKUP($M26,[1]EquipTable!$1:$1048576,MATCH("표준 DI pr Min",[1]EquipTable!$1:$1,0),0)),"GO",
      IF(G26&lt;0.5,"DI","GO"))),
IF(OR($L26="캐릭터 상자 일반등급",$L26="캐릭터 상자 영웅등급"),"DI",
IF(OR($L26="지정 캐릭터",$L26="지정 캐릭터 LBP1",$L26="지정 캐릭터 LBP2",$L26="지정 캐릭터 LBP3",$L26="안 지정 캐릭터 영웅등급"),"DI",
IF($L26="지정 캐릭터 PP","DI",
IF(OR($L26="안 지정 캐릭터 PP 일반등급",$L26="안 지정 캐릭터 PP 영웅등급"),"GO",
"그외없음"))))))</f>
        <v>GO</v>
      </c>
      <c r="P26" t="str">
        <f ca="1">IF($L26="삭제","삭제",
IF($O26="GO","삭제",
IF($L26="지정 장비",
  IF(ISBLANK(VLOOKUP($M26,[1]EquipTable!$1:$1048576,MATCH("표준 DI pp Min",[1]EquipTable!$1:$1,0),0)),"삭제",
    VLOOKUP($M26,[1]EquipTable!$1:$1048576,MATCH("표준 DI pp Min",[1]EquipTable!$1:$1,0),0)+INT($H26*(VLOOKUP($M26,[1]EquipTable!$1:$1048576,MATCH("표준 DI pp Max",[1]EquipTable!$1:$1,0),0)-VLOOKUP($M26,[1]EquipTable!$1:$1048576,MATCH("표준 DI pp Min",[1]EquipTable!$1:$1,0),0)+1))),
IF(OR($L26="캐릭터 상자 일반등급",$L26="캐릭터 상자 영웅등급"),"삭제",
IF(OR($L26="지정 캐릭터",$L26="지정 캐릭터 LBP1",$L26="지정 캐릭터 LBP2",$L26="지정 캐릭터 LBP3"),
  IF(AND(OR($B26=7,$B26=8),$L26=OFFSET($L26,-1,0)),OFFSET(P26,-1,0),
    IF(ISBLANK(VLOOKUP($M26,[2]ActorTable!$1:$1048576,MATCH("표준 DI pp Min",[2]ActorTable!$1:$1,0),0)),"삭제",
      INT(VLOOKUP($L26,$AM:$AZ,MATCH($AW$1,$AM$1:$AZ$1,0),0)*(VLOOKUP($M26,[2]ActorTable!$1:$1048576,MATCH("표준 DI pp Min",[2]ActorTable!$1:$1,0),0)+$H26*(VLOOKUP($M26,[2]ActorTable!$1:$1048576,MATCH("표준 DI pp Max",[2]ActorTable!$1:$1,0),0)-VLOOKUP($M26,[2]ActorTable!$1:$1048576,MATCH("표준 DI pp Min",[2]ActorTable!$1:$1,0),0)+1))))),
IF($L26="안 지정 캐릭터 영웅등급",
  IF(AND(OR($B26=7,$B26=8),$L26=OFFSET($L26,-1,0)),OFFSET(P26,-1,0),
    VLOOKUP($L26,$AM:$AZ,MATCH($AY$1,$AM$1:$AZ$1,0),0)+INT($H26*(VLOOKUP($L26,$AM:$AZ,MATCH($AZ$1,$AM$1:$AZ$1,0),0)-VLOOKUP($L26,$AM:$AZ,MATCH($AY$1,$AM$1:$AZ$1,0),0)+1))),
IF($L26="지정 캐릭터 PP",
  IF(AND(OR($B26=7,$B26=8),$L26=OFFSET($L26,-1,0)),OFFSET(P26,-1,0),
    INT($N26*VLOOKUP($L26,$AM:$AZ,MATCH($AW$1,$AM$1:$AZ$1,0),0))),
"그외없음")))))))</f>
        <v>삭제</v>
      </c>
      <c r="Q26">
        <f ca="1">IF($L26="삭제","삭제",
IF($L26="지정 장비",
  IF($O26="DI",
    VLOOKUP($M26,[1]EquipTable!$1:$1048576,MATCH("표준 DI pr Min",[1]EquipTable!$1:$1,0),0)+INT($I26*(VLOOKUP($M26,[1]EquipTable!$1:$1048576,MATCH("표준 DI pr Max",[1]EquipTable!$1:$1,0),0)-VLOOKUP($M26,[1]EquipTable!$1:$1048576,MATCH("표준 DI pr Min",[1]EquipTable!$1:$1,0),0)+1)),
    ROUNDDOWN(VLOOKUP($M26,[1]EquipTable!$1:$1048576,MATCH("표준 GO pr Min",[1]EquipTable!$1:$1,0),0)+INT($I26*(VLOOKUP($M26,[1]EquipTable!$1:$1048576,MATCH("표준 GO pr Max",[1]EquipTable!$1:$1,0),0)-VLOOKUP($M26,[1]EquipTable!$1:$1048576,MATCH("표준 GO pr Min",[1]EquipTable!$1:$1,0),0)+100)),-2)),
IF(OR($L26="캐릭터 상자 일반등급",$L26="캐릭터 상자 영웅등급"),VLOOKUP($L26,$AM:$AZ,MATCH($AW$1,$AM$1:$AZ$1,0),0),
IF(OR($L26="지정 캐릭터",$L26="지정 캐릭터 LBP1",$L26="지정 캐릭터 LBP2",$L26="지정 캐릭터 LBP3"),
  IF(AND(OR($B26=7,$B26=8),$L26=OFFSET($L26,-1,0)),OFFSET(Q26,-1,0),
    INT(VLOOKUP($L26,$AM:$AZ,MATCH($AW$1,$AM$1:$AZ$1,0),0)*(VLOOKUP($M26,[2]ActorTable!$1:$1048576,MATCH("표준 DI pr Min",[2]ActorTable!$1:$1,0),0)+$I26*(VLOOKUP($M26,[2]ActorTable!$1:$1048576,MATCH("표준 DI pr Max",[2]ActorTable!$1:$1,0),0)-VLOOKUP($M26,[2]ActorTable!$1:$1048576,MATCH("표준 DI pr Min",[2]ActorTable!$1:$1,0),0)+1)))),
IF($L26="안 지정 캐릭터 영웅등급",
  IF(AND(OR($B26=7,$B26=8),$L26=OFFSET($L26,-1,0)),OFFSET(Q26,-1,0),
    VLOOKUP($L26,$AM:$AZ,MATCH($AW$1,$AM$1:$AZ$1,0),0)+INT($I26*(VLOOKUP($L26,$AM:$AZ,MATCH($AX$1,$AM$1:$AZ$1,0),0)-VLOOKUP($L26,$AM:$AZ,MATCH($AW$1,$AM$1:$AZ$1,0),0)+1))),
IF($L26="지정 캐릭터 PP",
  IF(AND(OR($B26=7,$B26=8),$L26=OFFSET($L26,-1,0)),OFFSET(Q26,-1,0),
    INT($N26*(VLOOKUP($L26,$AM:$AZ,MATCH($AX$1,$AM$1:$AZ$1,0),0)*(VLOOKUP($L26,$AM:$AZ,MATCH($AY$1,$AM$1:$AZ$1,0),0)+$I26*(VLOOKUP($L26,$AM:$AZ,MATCH($AY$1,$AM$1:$AZ$1,0),0)-VLOOKUP($L26,$AM:$AZ,MATCH($AX$1,$AM$1:$AZ$1,0),0)))))),
IF(OR($L26="안 지정 캐릭터 PP 일반등급",$L26="안 지정 캐릭터 PP 영웅등급"),
  IF(AND(OR($B26=7,$B26=8),$L26=OFFSET($L26,-1,0)),OFFSET(Q26,-1,0),
    $N26*VLOOKUP($L26,$AM:$AZ,MATCH($AW$1,$AM$1:$AZ$1,0),0)),
"그외없음")))))))</f>
        <v>1000</v>
      </c>
      <c r="R26" t="str">
        <f ca="1">IF(OR(ISNUMBER(M26),M26="삭제"),"",
IF(LEFT(M26,5)="Equip",
  IF($BK$1&lt;VLOOKUP(M26,[1]EquipTable!$1:$1048576,MATCH("업데이트순번",[1]EquipTable!$1:$1,0),0),"업데이트순번이상",""),
IF(LEFT(M26,5)="Actor",
  IF($BP$1&lt;VLOOKUP(M26,[2]ActorTable!$1:$1048576,MATCH("업데이트순번",[2]ActorTable!$1:$1,0),0),"업데이트순번이상",""),
"그외없음")))</f>
        <v/>
      </c>
      <c r="S26">
        <f t="shared" ca="1" si="13"/>
        <v>0</v>
      </c>
      <c r="T26" t="s">
        <v>93</v>
      </c>
      <c r="U26">
        <v>51567</v>
      </c>
      <c r="V26">
        <v>12</v>
      </c>
      <c r="W26" t="s">
        <v>130</v>
      </c>
      <c r="Y26">
        <v>1200</v>
      </c>
      <c r="Z26" t="str">
        <f t="shared" ca="1" si="4"/>
        <v>upn</v>
      </c>
      <c r="AA26" t="s">
        <v>93</v>
      </c>
      <c r="AB26">
        <v>51567</v>
      </c>
      <c r="AC26">
        <v>12</v>
      </c>
      <c r="AD26" t="s">
        <v>130</v>
      </c>
      <c r="AF26">
        <v>1200</v>
      </c>
      <c r="AG26" t="str">
        <f t="shared" si="5"/>
        <v/>
      </c>
      <c r="AH26" t="str">
        <f>IF(OR(
  AND(NOT(ISERROR(FIND("상자",AA26))),ISBLANK(AB26)),
  AND(ISBLANK(AA26),ISBLANK(AB26)),
  AND(NOT(ISERROR(FIND("안 지정",AA26))),ISNUMBER(AB26))),"",
IF(AND(NOT(ISERROR(FIND("상자",AA26))),NOT(ISBLANK(AB26))),"밸류불필요",
IF(AND(NOT(ISERROR(FIND("안 지정",AA26))),NOT(ISNUMBER(AB26))),"숫자필요",
IF(NOT(ISERROR(FIND("장비",AA26))),
  IFERROR(VLOOKUP(AB26,[1]EquipTable!$A:$T,MATCH("이름참고",[1]EquipTable!$1:$1,0),0),"장비없음"),
IF(NOT(ISERROR(FIND("캐릭터",AA26))),
  IFERROR(VLOOKUP(AB26,[2]ActorTable!$A:$G,MATCH("이름참고",[2]ActorTable!$1:$1,0),0),"캐릭터없음"),
"")))))</f>
        <v/>
      </c>
      <c r="AI26">
        <v>1</v>
      </c>
      <c r="AJ2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v>
      </c>
      <c r="AK26" t="str">
        <f t="shared" ca="1" si="6"/>
        <v>{"dy":4,"sl":3,"tp":"upn","vl":"51567","cn":12,"pt":"GO","pr":1200}</v>
      </c>
      <c r="BJ26" t="e">
        <f ca="1">IF(VLOOKUP($BM26,[1]EquipTable!$1:$1048576,MATCH("업데이트순번",[1]EquipTable!$1:$1,0),0)&lt;=$BK$1,1,0)
*IF(MID(BM26,7,1)="4",0.1,1)</f>
        <v>#VALUE!</v>
      </c>
      <c r="BK26" t="e">
        <f t="shared" ca="1" si="15"/>
        <v>#VALUE!</v>
      </c>
      <c r="BL26" t="e">
        <f t="shared" ca="1" si="16"/>
        <v>#VALUE!</v>
      </c>
      <c r="BM26" t="e">
        <f ca="1">OFFSET([1]EquipTable!$A$1,ROW()-1,0)</f>
        <v>#VALUE!</v>
      </c>
      <c r="BO26" t="e">
        <f ca="1">IF(VLOOKUP($BR26,[2]ActorTable!$1:$1048576,MATCH("업데이트순번",[2]ActorTable!$1:$1,0),0)&lt;=$BP$1,1,0)
*IF(MID(BR26,7,1)="2",0.1,1)</f>
        <v>#VALUE!</v>
      </c>
      <c r="BP26" t="e">
        <f t="shared" ca="1" si="17"/>
        <v>#VALUE!</v>
      </c>
      <c r="BQ26" t="e">
        <f t="shared" ca="1" si="18"/>
        <v>#VALUE!</v>
      </c>
      <c r="BR26" t="e">
        <f ca="1">OFFSET([2]ActorTable!$A$1,ROW()-1,0)</f>
        <v>#VALUE!</v>
      </c>
      <c r="BS26" t="e">
        <f ca="1">VLOOKUP($BR26,[2]ActorTable!$1:$1048576,MATCH("이름참고",[2]ActorTable!$1:$1,0),0)</f>
        <v>#VALUE!</v>
      </c>
    </row>
    <row r="27" spans="1:71">
      <c r="A27">
        <v>4</v>
      </c>
      <c r="B27">
        <v>4</v>
      </c>
      <c r="C27">
        <f t="shared" si="0"/>
        <v>0</v>
      </c>
      <c r="D27">
        <f t="shared" ca="1" si="11"/>
        <v>7.1241787810967683E-2</v>
      </c>
      <c r="E27">
        <f t="shared" ca="1" si="11"/>
        <v>0.8582647048677724</v>
      </c>
      <c r="F27">
        <f t="shared" ca="1" si="1"/>
        <v>0.14243854220061036</v>
      </c>
      <c r="G27">
        <f t="shared" ca="1" si="1"/>
        <v>6.4167824816887875E-2</v>
      </c>
      <c r="H27">
        <f t="shared" ca="1" si="1"/>
        <v>0.46329413422260446</v>
      </c>
      <c r="I27">
        <f t="shared" ca="1" si="1"/>
        <v>0.48133043949923382</v>
      </c>
      <c r="L27" t="str">
        <f t="shared" ca="1" si="2"/>
        <v>안 지정 캐릭터 PP 일반등급</v>
      </c>
      <c r="M27">
        <f t="shared" ca="1" si="3"/>
        <v>85826</v>
      </c>
      <c r="N27">
        <f t="shared" ca="1" si="12"/>
        <v>14</v>
      </c>
      <c r="O27" t="str">
        <f ca="1">IF($L27="삭제","삭제",
IF($L27="지정 장비",
  IF(ISBLANK(VLOOKUP($M27,[1]EquipTable!$1:$1048576,MATCH("표준 GO pr Min",[1]EquipTable!$1:$1,0),0)),"DI",
    IF(ISBLANK(VLOOKUP($M27,[1]EquipTable!$1:$1048576,MATCH("표준 DI pr Min",[1]EquipTable!$1:$1,0),0)),"GO",
      IF(G27&lt;0.5,"DI","GO"))),
IF(OR($L27="캐릭터 상자 일반등급",$L27="캐릭터 상자 영웅등급"),"DI",
IF(OR($L27="지정 캐릭터",$L27="지정 캐릭터 LBP1",$L27="지정 캐릭터 LBP2",$L27="지정 캐릭터 LBP3",$L27="안 지정 캐릭터 영웅등급"),"DI",
IF($L27="지정 캐릭터 PP","DI",
IF(OR($L27="안 지정 캐릭터 PP 일반등급",$L27="안 지정 캐릭터 PP 영웅등급"),"GO",
"그외없음"))))))</f>
        <v>GO</v>
      </c>
      <c r="P27" t="str">
        <f ca="1">IF($L27="삭제","삭제",
IF($O27="GO","삭제",
IF($L27="지정 장비",
  IF(ISBLANK(VLOOKUP($M27,[1]EquipTable!$1:$1048576,MATCH("표준 DI pp Min",[1]EquipTable!$1:$1,0),0)),"삭제",
    VLOOKUP($M27,[1]EquipTable!$1:$1048576,MATCH("표준 DI pp Min",[1]EquipTable!$1:$1,0),0)+INT($H27*(VLOOKUP($M27,[1]EquipTable!$1:$1048576,MATCH("표준 DI pp Max",[1]EquipTable!$1:$1,0),0)-VLOOKUP($M27,[1]EquipTable!$1:$1048576,MATCH("표준 DI pp Min",[1]EquipTable!$1:$1,0),0)+1))),
IF(OR($L27="캐릭터 상자 일반등급",$L27="캐릭터 상자 영웅등급"),"삭제",
IF(OR($L27="지정 캐릭터",$L27="지정 캐릭터 LBP1",$L27="지정 캐릭터 LBP2",$L27="지정 캐릭터 LBP3"),
  IF(AND(OR($B27=7,$B27=8),$L27=OFFSET($L27,-1,0)),OFFSET(P27,-1,0),
    IF(ISBLANK(VLOOKUP($M27,[2]ActorTable!$1:$1048576,MATCH("표준 DI pp Min",[2]ActorTable!$1:$1,0),0)),"삭제",
      INT(VLOOKUP($L27,$AM:$AZ,MATCH($AW$1,$AM$1:$AZ$1,0),0)*(VLOOKUP($M27,[2]ActorTable!$1:$1048576,MATCH("표준 DI pp Min",[2]ActorTable!$1:$1,0),0)+$H27*(VLOOKUP($M27,[2]ActorTable!$1:$1048576,MATCH("표준 DI pp Max",[2]ActorTable!$1:$1,0),0)-VLOOKUP($M27,[2]ActorTable!$1:$1048576,MATCH("표준 DI pp Min",[2]ActorTable!$1:$1,0),0)+1))))),
IF($L27="안 지정 캐릭터 영웅등급",
  IF(AND(OR($B27=7,$B27=8),$L27=OFFSET($L27,-1,0)),OFFSET(P27,-1,0),
    VLOOKUP($L27,$AM:$AZ,MATCH($AY$1,$AM$1:$AZ$1,0),0)+INT($H27*(VLOOKUP($L27,$AM:$AZ,MATCH($AZ$1,$AM$1:$AZ$1,0),0)-VLOOKUP($L27,$AM:$AZ,MATCH($AY$1,$AM$1:$AZ$1,0),0)+1))),
IF($L27="지정 캐릭터 PP",
  IF(AND(OR($B27=7,$B27=8),$L27=OFFSET($L27,-1,0)),OFFSET(P27,-1,0),
    INT($N27*VLOOKUP($L27,$AM:$AZ,MATCH($AW$1,$AM$1:$AZ$1,0),0))),
"그외없음")))))))</f>
        <v>삭제</v>
      </c>
      <c r="Q27">
        <f ca="1">IF($L27="삭제","삭제",
IF($L27="지정 장비",
  IF($O27="DI",
    VLOOKUP($M27,[1]EquipTable!$1:$1048576,MATCH("표준 DI pr Min",[1]EquipTable!$1:$1,0),0)+INT($I27*(VLOOKUP($M27,[1]EquipTable!$1:$1048576,MATCH("표준 DI pr Max",[1]EquipTable!$1:$1,0),0)-VLOOKUP($M27,[1]EquipTable!$1:$1048576,MATCH("표준 DI pr Min",[1]EquipTable!$1:$1,0),0)+1)),
    ROUNDDOWN(VLOOKUP($M27,[1]EquipTable!$1:$1048576,MATCH("표준 GO pr Min",[1]EquipTable!$1:$1,0),0)+INT($I27*(VLOOKUP($M27,[1]EquipTable!$1:$1048576,MATCH("표준 GO pr Max",[1]EquipTable!$1:$1,0),0)-VLOOKUP($M27,[1]EquipTable!$1:$1048576,MATCH("표준 GO pr Min",[1]EquipTable!$1:$1,0),0)+100)),-2)),
IF(OR($L27="캐릭터 상자 일반등급",$L27="캐릭터 상자 영웅등급"),VLOOKUP($L27,$AM:$AZ,MATCH($AW$1,$AM$1:$AZ$1,0),0),
IF(OR($L27="지정 캐릭터",$L27="지정 캐릭터 LBP1",$L27="지정 캐릭터 LBP2",$L27="지정 캐릭터 LBP3"),
  IF(AND(OR($B27=7,$B27=8),$L27=OFFSET($L27,-1,0)),OFFSET(Q27,-1,0),
    INT(VLOOKUP($L27,$AM:$AZ,MATCH($AW$1,$AM$1:$AZ$1,0),0)*(VLOOKUP($M27,[2]ActorTable!$1:$1048576,MATCH("표준 DI pr Min",[2]ActorTable!$1:$1,0),0)+$I27*(VLOOKUP($M27,[2]ActorTable!$1:$1048576,MATCH("표준 DI pr Max",[2]ActorTable!$1:$1,0),0)-VLOOKUP($M27,[2]ActorTable!$1:$1048576,MATCH("표준 DI pr Min",[2]ActorTable!$1:$1,0),0)+1)))),
IF($L27="안 지정 캐릭터 영웅등급",
  IF(AND(OR($B27=7,$B27=8),$L27=OFFSET($L27,-1,0)),OFFSET(Q27,-1,0),
    VLOOKUP($L27,$AM:$AZ,MATCH($AW$1,$AM$1:$AZ$1,0),0)+INT($I27*(VLOOKUP($L27,$AM:$AZ,MATCH($AX$1,$AM$1:$AZ$1,0),0)-VLOOKUP($L27,$AM:$AZ,MATCH($AW$1,$AM$1:$AZ$1,0),0)+1))),
IF($L27="지정 캐릭터 PP",
  IF(AND(OR($B27=7,$B27=8),$L27=OFFSET($L27,-1,0)),OFFSET(Q27,-1,0),
    INT($N27*(VLOOKUP($L27,$AM:$AZ,MATCH($AX$1,$AM$1:$AZ$1,0),0)*(VLOOKUP($L27,$AM:$AZ,MATCH($AY$1,$AM$1:$AZ$1,0),0)+$I27*(VLOOKUP($L27,$AM:$AZ,MATCH($AY$1,$AM$1:$AZ$1,0),0)-VLOOKUP($L27,$AM:$AZ,MATCH($AX$1,$AM$1:$AZ$1,0),0)))))),
IF(OR($L27="안 지정 캐릭터 PP 일반등급",$L27="안 지정 캐릭터 PP 영웅등급"),
  IF(AND(OR($B27=7,$B27=8),$L27=OFFSET($L27,-1,0)),OFFSET(Q27,-1,0),
    $N27*VLOOKUP($L27,$AM:$AZ,MATCH($AW$1,$AM$1:$AZ$1,0),0)),
"그외없음")))))))</f>
        <v>1400</v>
      </c>
      <c r="R27" t="str">
        <f ca="1">IF(OR(ISNUMBER(M27),M27="삭제"),"",
IF(LEFT(M27,5)="Equip",
  IF($BK$1&lt;VLOOKUP(M27,[1]EquipTable!$1:$1048576,MATCH("업데이트순번",[1]EquipTable!$1:$1,0),0),"업데이트순번이상",""),
IF(LEFT(M27,5)="Actor",
  IF($BP$1&lt;VLOOKUP(M27,[2]ActorTable!$1:$1048576,MATCH("업데이트순번",[2]ActorTable!$1:$1,0),0),"업데이트순번이상",""),
"그외없음")))</f>
        <v/>
      </c>
      <c r="S27">
        <f t="shared" ca="1" si="13"/>
        <v>0</v>
      </c>
      <c r="T27" t="s">
        <v>93</v>
      </c>
      <c r="U27">
        <v>28931</v>
      </c>
      <c r="V27">
        <v>10</v>
      </c>
      <c r="W27" t="s">
        <v>130</v>
      </c>
      <c r="Y27">
        <v>1000</v>
      </c>
      <c r="Z27" t="str">
        <f t="shared" ca="1" si="4"/>
        <v>upn</v>
      </c>
      <c r="AA27" t="s">
        <v>93</v>
      </c>
      <c r="AB27">
        <v>28931</v>
      </c>
      <c r="AC27">
        <v>10</v>
      </c>
      <c r="AD27" t="s">
        <v>130</v>
      </c>
      <c r="AF27">
        <v>1000</v>
      </c>
      <c r="AG27" t="str">
        <f t="shared" si="5"/>
        <v/>
      </c>
      <c r="AH27" t="str">
        <f>IF(OR(
  AND(NOT(ISERROR(FIND("상자",AA27))),ISBLANK(AB27)),
  AND(ISBLANK(AA27),ISBLANK(AB27)),
  AND(NOT(ISERROR(FIND("안 지정",AA27))),ISNUMBER(AB27))),"",
IF(AND(NOT(ISERROR(FIND("상자",AA27))),NOT(ISBLANK(AB27))),"밸류불필요",
IF(AND(NOT(ISERROR(FIND("안 지정",AA27))),NOT(ISNUMBER(AB27))),"숫자필요",
IF(NOT(ISERROR(FIND("장비",AA27))),
  IFERROR(VLOOKUP(AB27,[1]EquipTable!$A:$T,MATCH("이름참고",[1]EquipTable!$1:$1,0),0),"장비없음"),
IF(NOT(ISERROR(FIND("캐릭터",AA27))),
  IFERROR(VLOOKUP(AB27,[2]ActorTable!$A:$G,MATCH("이름참고",[2]ActorTable!$1:$1,0),0),"캐릭터없음"),
"")))))</f>
        <v/>
      </c>
      <c r="AI27">
        <v>1</v>
      </c>
      <c r="AJ2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v>
      </c>
      <c r="AK27" t="str">
        <f t="shared" ca="1" si="6"/>
        <v>{"dy":4,"sl":4,"tp":"upn","vl":"28931","cn":10,"pt":"GO","pr":1000}</v>
      </c>
      <c r="BJ27" t="e">
        <f ca="1">IF(VLOOKUP($BM27,[1]EquipTable!$1:$1048576,MATCH("업데이트순번",[1]EquipTable!$1:$1,0),0)&lt;=$BK$1,1,0)
*IF(MID(BM27,7,1)="4",0.1,1)</f>
        <v>#VALUE!</v>
      </c>
      <c r="BK27" t="e">
        <f t="shared" ca="1" si="15"/>
        <v>#VALUE!</v>
      </c>
      <c r="BL27" t="e">
        <f t="shared" ca="1" si="16"/>
        <v>#VALUE!</v>
      </c>
      <c r="BM27" t="e">
        <f ca="1">OFFSET([1]EquipTable!$A$1,ROW()-1,0)</f>
        <v>#VALUE!</v>
      </c>
      <c r="BO27" t="e">
        <f ca="1">IF(VLOOKUP($BR27,[2]ActorTable!$1:$1048576,MATCH("업데이트순번",[2]ActorTable!$1:$1,0),0)&lt;=$BP$1,1,0)
*IF(MID(BR27,7,1)="2",0.1,1)</f>
        <v>#VALUE!</v>
      </c>
      <c r="BP27" t="e">
        <f t="shared" ca="1" si="17"/>
        <v>#VALUE!</v>
      </c>
      <c r="BQ27" t="e">
        <f t="shared" ca="1" si="18"/>
        <v>#VALUE!</v>
      </c>
      <c r="BR27" t="e">
        <f ca="1">OFFSET([2]ActorTable!$A$1,ROW()-1,0)</f>
        <v>#VALUE!</v>
      </c>
      <c r="BS27" t="e">
        <f ca="1">VLOOKUP($BR27,[2]ActorTable!$1:$1048576,MATCH("이름참고",[2]ActorTable!$1:$1,0),0)</f>
        <v>#VALUE!</v>
      </c>
    </row>
    <row r="28" spans="1:71">
      <c r="A28">
        <v>4</v>
      </c>
      <c r="B28">
        <v>5</v>
      </c>
      <c r="C28">
        <f t="shared" si="0"/>
        <v>0</v>
      </c>
      <c r="D28">
        <f t="shared" ca="1" si="11"/>
        <v>0.62913134585478392</v>
      </c>
      <c r="E28">
        <f t="shared" ca="1" si="11"/>
        <v>0.76629170440451577</v>
      </c>
      <c r="F28">
        <f t="shared" ca="1" si="1"/>
        <v>0.61594452974715141</v>
      </c>
      <c r="G28">
        <f t="shared" ca="1" si="1"/>
        <v>3.5297872266115693E-4</v>
      </c>
      <c r="H28">
        <f t="shared" ca="1" si="1"/>
        <v>1.7235533639430312E-2</v>
      </c>
      <c r="I28">
        <f t="shared" ca="1" si="1"/>
        <v>0.9141649871852483</v>
      </c>
      <c r="L28" t="str">
        <f t="shared" ca="1" si="2"/>
        <v>삭제</v>
      </c>
      <c r="M28" t="str">
        <f t="shared" ca="1" si="3"/>
        <v>삭제</v>
      </c>
      <c r="N28" t="str">
        <f t="shared" ca="1" si="12"/>
        <v>삭제</v>
      </c>
      <c r="O28" t="str">
        <f ca="1">IF($L28="삭제","삭제",
IF($L28="지정 장비",
  IF(ISBLANK(VLOOKUP($M28,[1]EquipTable!$1:$1048576,MATCH("표준 GO pr Min",[1]EquipTable!$1:$1,0),0)),"DI",
    IF(ISBLANK(VLOOKUP($M28,[1]EquipTable!$1:$1048576,MATCH("표준 DI pr Min",[1]EquipTable!$1:$1,0),0)),"GO",
      IF(G28&lt;0.5,"DI","GO"))),
IF(OR($L28="캐릭터 상자 일반등급",$L28="캐릭터 상자 영웅등급"),"DI",
IF(OR($L28="지정 캐릭터",$L28="지정 캐릭터 LBP1",$L28="지정 캐릭터 LBP2",$L28="지정 캐릭터 LBP3",$L28="안 지정 캐릭터 영웅등급"),"DI",
IF($L28="지정 캐릭터 PP","DI",
IF(OR($L28="안 지정 캐릭터 PP 일반등급",$L28="안 지정 캐릭터 PP 영웅등급"),"GO",
"그외없음"))))))</f>
        <v>삭제</v>
      </c>
      <c r="P28" t="str">
        <f ca="1">IF($L28="삭제","삭제",
IF($O28="GO","삭제",
IF($L28="지정 장비",
  IF(ISBLANK(VLOOKUP($M28,[1]EquipTable!$1:$1048576,MATCH("표준 DI pp Min",[1]EquipTable!$1:$1,0),0)),"삭제",
    VLOOKUP($M28,[1]EquipTable!$1:$1048576,MATCH("표준 DI pp Min",[1]EquipTable!$1:$1,0),0)+INT($H28*(VLOOKUP($M28,[1]EquipTable!$1:$1048576,MATCH("표준 DI pp Max",[1]EquipTable!$1:$1,0),0)-VLOOKUP($M28,[1]EquipTable!$1:$1048576,MATCH("표준 DI pp Min",[1]EquipTable!$1:$1,0),0)+1))),
IF(OR($L28="캐릭터 상자 일반등급",$L28="캐릭터 상자 영웅등급"),"삭제",
IF(OR($L28="지정 캐릭터",$L28="지정 캐릭터 LBP1",$L28="지정 캐릭터 LBP2",$L28="지정 캐릭터 LBP3"),
  IF(AND(OR($B28=7,$B28=8),$L28=OFFSET($L28,-1,0)),OFFSET(P28,-1,0),
    IF(ISBLANK(VLOOKUP($M28,[2]ActorTable!$1:$1048576,MATCH("표준 DI pp Min",[2]ActorTable!$1:$1,0),0)),"삭제",
      INT(VLOOKUP($L28,$AM:$AZ,MATCH($AW$1,$AM$1:$AZ$1,0),0)*(VLOOKUP($M28,[2]ActorTable!$1:$1048576,MATCH("표준 DI pp Min",[2]ActorTable!$1:$1,0),0)+$H28*(VLOOKUP($M28,[2]ActorTable!$1:$1048576,MATCH("표준 DI pp Max",[2]ActorTable!$1:$1,0),0)-VLOOKUP($M28,[2]ActorTable!$1:$1048576,MATCH("표준 DI pp Min",[2]ActorTable!$1:$1,0),0)+1))))),
IF($L28="안 지정 캐릭터 영웅등급",
  IF(AND(OR($B28=7,$B28=8),$L28=OFFSET($L28,-1,0)),OFFSET(P28,-1,0),
    VLOOKUP($L28,$AM:$AZ,MATCH($AY$1,$AM$1:$AZ$1,0),0)+INT($H28*(VLOOKUP($L28,$AM:$AZ,MATCH($AZ$1,$AM$1:$AZ$1,0),0)-VLOOKUP($L28,$AM:$AZ,MATCH($AY$1,$AM$1:$AZ$1,0),0)+1))),
IF($L28="지정 캐릭터 PP",
  IF(AND(OR($B28=7,$B28=8),$L28=OFFSET($L28,-1,0)),OFFSET(P28,-1,0),
    INT($N28*VLOOKUP($L28,$AM:$AZ,MATCH($AW$1,$AM$1:$AZ$1,0),0))),
"그외없음")))))))</f>
        <v>삭제</v>
      </c>
      <c r="Q28" t="str">
        <f ca="1">IF($L28="삭제","삭제",
IF($L28="지정 장비",
  IF($O28="DI",
    VLOOKUP($M28,[1]EquipTable!$1:$1048576,MATCH("표준 DI pr Min",[1]EquipTable!$1:$1,0),0)+INT($I28*(VLOOKUP($M28,[1]EquipTable!$1:$1048576,MATCH("표준 DI pr Max",[1]EquipTable!$1:$1,0),0)-VLOOKUP($M28,[1]EquipTable!$1:$1048576,MATCH("표준 DI pr Min",[1]EquipTable!$1:$1,0),0)+1)),
    ROUNDDOWN(VLOOKUP($M28,[1]EquipTable!$1:$1048576,MATCH("표준 GO pr Min",[1]EquipTable!$1:$1,0),0)+INT($I28*(VLOOKUP($M28,[1]EquipTable!$1:$1048576,MATCH("표준 GO pr Max",[1]EquipTable!$1:$1,0),0)-VLOOKUP($M28,[1]EquipTable!$1:$1048576,MATCH("표준 GO pr Min",[1]EquipTable!$1:$1,0),0)+100)),-2)),
IF(OR($L28="캐릭터 상자 일반등급",$L28="캐릭터 상자 영웅등급"),VLOOKUP($L28,$AM:$AZ,MATCH($AW$1,$AM$1:$AZ$1,0),0),
IF(OR($L28="지정 캐릭터",$L28="지정 캐릭터 LBP1",$L28="지정 캐릭터 LBP2",$L28="지정 캐릭터 LBP3"),
  IF(AND(OR($B28=7,$B28=8),$L28=OFFSET($L28,-1,0)),OFFSET(Q28,-1,0),
    INT(VLOOKUP($L28,$AM:$AZ,MATCH($AW$1,$AM$1:$AZ$1,0),0)*(VLOOKUP($M28,[2]ActorTable!$1:$1048576,MATCH("표준 DI pr Min",[2]ActorTable!$1:$1,0),0)+$I28*(VLOOKUP($M28,[2]ActorTable!$1:$1048576,MATCH("표준 DI pr Max",[2]ActorTable!$1:$1,0),0)-VLOOKUP($M28,[2]ActorTable!$1:$1048576,MATCH("표준 DI pr Min",[2]ActorTable!$1:$1,0),0)+1)))),
IF($L28="안 지정 캐릭터 영웅등급",
  IF(AND(OR($B28=7,$B28=8),$L28=OFFSET($L28,-1,0)),OFFSET(Q28,-1,0),
    VLOOKUP($L28,$AM:$AZ,MATCH($AW$1,$AM$1:$AZ$1,0),0)+INT($I28*(VLOOKUP($L28,$AM:$AZ,MATCH($AX$1,$AM$1:$AZ$1,0),0)-VLOOKUP($L28,$AM:$AZ,MATCH($AW$1,$AM$1:$AZ$1,0),0)+1))),
IF($L28="지정 캐릭터 PP",
  IF(AND(OR($B28=7,$B28=8),$L28=OFFSET($L28,-1,0)),OFFSET(Q28,-1,0),
    INT($N28*(VLOOKUP($L28,$AM:$AZ,MATCH($AX$1,$AM$1:$AZ$1,0),0)*(VLOOKUP($L28,$AM:$AZ,MATCH($AY$1,$AM$1:$AZ$1,0),0)+$I28*(VLOOKUP($L28,$AM:$AZ,MATCH($AY$1,$AM$1:$AZ$1,0),0)-VLOOKUP($L28,$AM:$AZ,MATCH($AX$1,$AM$1:$AZ$1,0),0)))))),
IF(OR($L28="안 지정 캐릭터 PP 일반등급",$L28="안 지정 캐릭터 PP 영웅등급"),
  IF(AND(OR($B28=7,$B28=8),$L28=OFFSET($L28,-1,0)),OFFSET(Q28,-1,0),
    $N28*VLOOKUP($L28,$AM:$AZ,MATCH($AW$1,$AM$1:$AZ$1,0),0)),
"그외없음")))))))</f>
        <v>삭제</v>
      </c>
      <c r="R28" t="str">
        <f ca="1">IF(OR(ISNUMBER(M28),M28="삭제"),"",
IF(LEFT(M28,5)="Equip",
  IF($BK$1&lt;VLOOKUP(M28,[1]EquipTable!$1:$1048576,MATCH("업데이트순번",[1]EquipTable!$1:$1,0),0),"업데이트순번이상",""),
IF(LEFT(M28,5)="Actor",
  IF($BP$1&lt;VLOOKUP(M28,[2]ActorTable!$1:$1048576,MATCH("업데이트순번",[2]ActorTable!$1:$1,0),0),"업데이트순번이상",""),
"그외없음")))</f>
        <v/>
      </c>
      <c r="S28">
        <f t="shared" ca="1" si="13"/>
        <v>0</v>
      </c>
      <c r="Z28" t="str">
        <f t="shared" ca="1" si="4"/>
        <v/>
      </c>
      <c r="AG28" t="str">
        <f t="shared" si="5"/>
        <v/>
      </c>
      <c r="AH28" t="str">
        <f>IF(OR(
  AND(NOT(ISERROR(FIND("상자",AA28))),ISBLANK(AB28)),
  AND(ISBLANK(AA28),ISBLANK(AB28)),
  AND(NOT(ISERROR(FIND("안 지정",AA28))),ISNUMBER(AB28))),"",
IF(AND(NOT(ISERROR(FIND("상자",AA28))),NOT(ISBLANK(AB28))),"밸류불필요",
IF(AND(NOT(ISERROR(FIND("안 지정",AA28))),NOT(ISNUMBER(AB28))),"숫자필요",
IF(NOT(ISERROR(FIND("장비",AA28))),
  IFERROR(VLOOKUP(AB28,[1]EquipTable!$A:$T,MATCH("이름참고",[1]EquipTable!$1:$1,0),0),"장비없음"),
IF(NOT(ISERROR(FIND("캐릭터",AA28))),
  IFERROR(VLOOKUP(AB28,[2]ActorTable!$A:$G,MATCH("이름참고",[2]ActorTable!$1:$1,0),0),"캐릭터없음"),
"")))))</f>
        <v/>
      </c>
      <c r="AI28">
        <v>1</v>
      </c>
      <c r="AJ2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v>
      </c>
      <c r="AK28" t="str">
        <f t="shared" ca="1" si="6"/>
        <v>{"dy":4,"sl":5}</v>
      </c>
      <c r="BJ28" t="e">
        <f ca="1">IF(VLOOKUP($BM28,[1]EquipTable!$1:$1048576,MATCH("업데이트순번",[1]EquipTable!$1:$1,0),0)&lt;=$BK$1,1,0)
*IF(MID(BM28,7,1)="4",0.1,1)</f>
        <v>#VALUE!</v>
      </c>
      <c r="BK28" t="e">
        <f t="shared" ca="1" si="15"/>
        <v>#VALUE!</v>
      </c>
      <c r="BL28" t="e">
        <f t="shared" ca="1" si="16"/>
        <v>#VALUE!</v>
      </c>
      <c r="BM28" t="e">
        <f ca="1">OFFSET([1]EquipTable!$A$1,ROW()-1,0)</f>
        <v>#VALUE!</v>
      </c>
      <c r="BO28" t="e">
        <f ca="1">IF(VLOOKUP($BR28,[2]ActorTable!$1:$1048576,MATCH("업데이트순번",[2]ActorTable!$1:$1,0),0)&lt;=$BP$1,1,0)
*IF(MID(BR28,7,1)="2",0.1,1)</f>
        <v>#VALUE!</v>
      </c>
      <c r="BP28" t="e">
        <f t="shared" ca="1" si="17"/>
        <v>#VALUE!</v>
      </c>
      <c r="BQ28" t="e">
        <f t="shared" ca="1" si="18"/>
        <v>#VALUE!</v>
      </c>
      <c r="BR28" t="e">
        <f ca="1">OFFSET([2]ActorTable!$A$1,ROW()-1,0)</f>
        <v>#VALUE!</v>
      </c>
      <c r="BS28" t="e">
        <f ca="1">VLOOKUP($BR28,[2]ActorTable!$1:$1048576,MATCH("이름참고",[2]ActorTable!$1:$1,0),0)</f>
        <v>#VALUE!</v>
      </c>
    </row>
    <row r="29" spans="1:71">
      <c r="A29">
        <v>4</v>
      </c>
      <c r="B29">
        <v>6</v>
      </c>
      <c r="C29">
        <f t="shared" si="0"/>
        <v>0</v>
      </c>
      <c r="D29">
        <f t="shared" ca="1" si="11"/>
        <v>0.34902355775419547</v>
      </c>
      <c r="E29">
        <f t="shared" ca="1" si="11"/>
        <v>0.70805839216444133</v>
      </c>
      <c r="F29">
        <f t="shared" ca="1" si="1"/>
        <v>7.3253061725752189E-2</v>
      </c>
      <c r="G29">
        <f t="shared" ca="1" si="1"/>
        <v>0.94165281127867584</v>
      </c>
      <c r="H29">
        <f t="shared" ca="1" si="1"/>
        <v>0.50008651792053871</v>
      </c>
      <c r="I29">
        <f t="shared" ca="1" si="1"/>
        <v>0.19679235307397391</v>
      </c>
      <c r="L29" t="str">
        <f t="shared" ca="1" si="2"/>
        <v>삭제</v>
      </c>
      <c r="M29" t="str">
        <f t="shared" ca="1" si="3"/>
        <v>삭제</v>
      </c>
      <c r="N29" t="str">
        <f t="shared" ca="1" si="12"/>
        <v>삭제</v>
      </c>
      <c r="O29" t="str">
        <f ca="1">IF($L29="삭제","삭제",
IF($L29="지정 장비",
  IF(ISBLANK(VLOOKUP($M29,[1]EquipTable!$1:$1048576,MATCH("표준 GO pr Min",[1]EquipTable!$1:$1,0),0)),"DI",
    IF(ISBLANK(VLOOKUP($M29,[1]EquipTable!$1:$1048576,MATCH("표준 DI pr Min",[1]EquipTable!$1:$1,0),0)),"GO",
      IF(G29&lt;0.5,"DI","GO"))),
IF(OR($L29="캐릭터 상자 일반등급",$L29="캐릭터 상자 영웅등급"),"DI",
IF(OR($L29="지정 캐릭터",$L29="지정 캐릭터 LBP1",$L29="지정 캐릭터 LBP2",$L29="지정 캐릭터 LBP3",$L29="안 지정 캐릭터 영웅등급"),"DI",
IF($L29="지정 캐릭터 PP","DI",
IF(OR($L29="안 지정 캐릭터 PP 일반등급",$L29="안 지정 캐릭터 PP 영웅등급"),"GO",
"그외없음"))))))</f>
        <v>삭제</v>
      </c>
      <c r="P29" t="str">
        <f ca="1">IF($L29="삭제","삭제",
IF($O29="GO","삭제",
IF($L29="지정 장비",
  IF(ISBLANK(VLOOKUP($M29,[1]EquipTable!$1:$1048576,MATCH("표준 DI pp Min",[1]EquipTable!$1:$1,0),0)),"삭제",
    VLOOKUP($M29,[1]EquipTable!$1:$1048576,MATCH("표준 DI pp Min",[1]EquipTable!$1:$1,0),0)+INT($H29*(VLOOKUP($M29,[1]EquipTable!$1:$1048576,MATCH("표준 DI pp Max",[1]EquipTable!$1:$1,0),0)-VLOOKUP($M29,[1]EquipTable!$1:$1048576,MATCH("표준 DI pp Min",[1]EquipTable!$1:$1,0),0)+1))),
IF(OR($L29="캐릭터 상자 일반등급",$L29="캐릭터 상자 영웅등급"),"삭제",
IF(OR($L29="지정 캐릭터",$L29="지정 캐릭터 LBP1",$L29="지정 캐릭터 LBP2",$L29="지정 캐릭터 LBP3"),
  IF(AND(OR($B29=7,$B29=8),$L29=OFFSET($L29,-1,0)),OFFSET(P29,-1,0),
    IF(ISBLANK(VLOOKUP($M29,[2]ActorTable!$1:$1048576,MATCH("표준 DI pp Min",[2]ActorTable!$1:$1,0),0)),"삭제",
      INT(VLOOKUP($L29,$AM:$AZ,MATCH($AW$1,$AM$1:$AZ$1,0),0)*(VLOOKUP($M29,[2]ActorTable!$1:$1048576,MATCH("표준 DI pp Min",[2]ActorTable!$1:$1,0),0)+$H29*(VLOOKUP($M29,[2]ActorTable!$1:$1048576,MATCH("표준 DI pp Max",[2]ActorTable!$1:$1,0),0)-VLOOKUP($M29,[2]ActorTable!$1:$1048576,MATCH("표준 DI pp Min",[2]ActorTable!$1:$1,0),0)+1))))),
IF($L29="안 지정 캐릭터 영웅등급",
  IF(AND(OR($B29=7,$B29=8),$L29=OFFSET($L29,-1,0)),OFFSET(P29,-1,0),
    VLOOKUP($L29,$AM:$AZ,MATCH($AY$1,$AM$1:$AZ$1,0),0)+INT($H29*(VLOOKUP($L29,$AM:$AZ,MATCH($AZ$1,$AM$1:$AZ$1,0),0)-VLOOKUP($L29,$AM:$AZ,MATCH($AY$1,$AM$1:$AZ$1,0),0)+1))),
IF($L29="지정 캐릭터 PP",
  IF(AND(OR($B29=7,$B29=8),$L29=OFFSET($L29,-1,0)),OFFSET(P29,-1,0),
    INT($N29*VLOOKUP($L29,$AM:$AZ,MATCH($AW$1,$AM$1:$AZ$1,0),0))),
"그외없음")))))))</f>
        <v>삭제</v>
      </c>
      <c r="Q29" t="str">
        <f ca="1">IF($L29="삭제","삭제",
IF($L29="지정 장비",
  IF($O29="DI",
    VLOOKUP($M29,[1]EquipTable!$1:$1048576,MATCH("표준 DI pr Min",[1]EquipTable!$1:$1,0),0)+INT($I29*(VLOOKUP($M29,[1]EquipTable!$1:$1048576,MATCH("표준 DI pr Max",[1]EquipTable!$1:$1,0),0)-VLOOKUP($M29,[1]EquipTable!$1:$1048576,MATCH("표준 DI pr Min",[1]EquipTable!$1:$1,0),0)+1)),
    ROUNDDOWN(VLOOKUP($M29,[1]EquipTable!$1:$1048576,MATCH("표준 GO pr Min",[1]EquipTable!$1:$1,0),0)+INT($I29*(VLOOKUP($M29,[1]EquipTable!$1:$1048576,MATCH("표준 GO pr Max",[1]EquipTable!$1:$1,0),0)-VLOOKUP($M29,[1]EquipTable!$1:$1048576,MATCH("표준 GO pr Min",[1]EquipTable!$1:$1,0),0)+100)),-2)),
IF(OR($L29="캐릭터 상자 일반등급",$L29="캐릭터 상자 영웅등급"),VLOOKUP($L29,$AM:$AZ,MATCH($AW$1,$AM$1:$AZ$1,0),0),
IF(OR($L29="지정 캐릭터",$L29="지정 캐릭터 LBP1",$L29="지정 캐릭터 LBP2",$L29="지정 캐릭터 LBP3"),
  IF(AND(OR($B29=7,$B29=8),$L29=OFFSET($L29,-1,0)),OFFSET(Q29,-1,0),
    INT(VLOOKUP($L29,$AM:$AZ,MATCH($AW$1,$AM$1:$AZ$1,0),0)*(VLOOKUP($M29,[2]ActorTable!$1:$1048576,MATCH("표준 DI pr Min",[2]ActorTable!$1:$1,0),0)+$I29*(VLOOKUP($M29,[2]ActorTable!$1:$1048576,MATCH("표준 DI pr Max",[2]ActorTable!$1:$1,0),0)-VLOOKUP($M29,[2]ActorTable!$1:$1048576,MATCH("표준 DI pr Min",[2]ActorTable!$1:$1,0),0)+1)))),
IF($L29="안 지정 캐릭터 영웅등급",
  IF(AND(OR($B29=7,$B29=8),$L29=OFFSET($L29,-1,0)),OFFSET(Q29,-1,0),
    VLOOKUP($L29,$AM:$AZ,MATCH($AW$1,$AM$1:$AZ$1,0),0)+INT($I29*(VLOOKUP($L29,$AM:$AZ,MATCH($AX$1,$AM$1:$AZ$1,0),0)-VLOOKUP($L29,$AM:$AZ,MATCH($AW$1,$AM$1:$AZ$1,0),0)+1))),
IF($L29="지정 캐릭터 PP",
  IF(AND(OR($B29=7,$B29=8),$L29=OFFSET($L29,-1,0)),OFFSET(Q29,-1,0),
    INT($N29*(VLOOKUP($L29,$AM:$AZ,MATCH($AX$1,$AM$1:$AZ$1,0),0)*(VLOOKUP($L29,$AM:$AZ,MATCH($AY$1,$AM$1:$AZ$1,0),0)+$I29*(VLOOKUP($L29,$AM:$AZ,MATCH($AY$1,$AM$1:$AZ$1,0),0)-VLOOKUP($L29,$AM:$AZ,MATCH($AX$1,$AM$1:$AZ$1,0),0)))))),
IF(OR($L29="안 지정 캐릭터 PP 일반등급",$L29="안 지정 캐릭터 PP 영웅등급"),
  IF(AND(OR($B29=7,$B29=8),$L29=OFFSET($L29,-1,0)),OFFSET(Q29,-1,0),
    $N29*VLOOKUP($L29,$AM:$AZ,MATCH($AW$1,$AM$1:$AZ$1,0),0)),
"그외없음")))))))</f>
        <v>삭제</v>
      </c>
      <c r="R29" t="str">
        <f ca="1">IF(OR(ISNUMBER(M29),M29="삭제"),"",
IF(LEFT(M29,5)="Equip",
  IF($BK$1&lt;VLOOKUP(M29,[1]EquipTable!$1:$1048576,MATCH("업데이트순번",[1]EquipTable!$1:$1,0),0),"업데이트순번이상",""),
IF(LEFT(M29,5)="Actor",
  IF($BP$1&lt;VLOOKUP(M29,[2]ActorTable!$1:$1048576,MATCH("업데이트순번",[2]ActorTable!$1:$1,0),0),"업데이트순번이상",""),
"그외없음")))</f>
        <v/>
      </c>
      <c r="S29">
        <f t="shared" ca="1" si="13"/>
        <v>0</v>
      </c>
      <c r="Z29" t="str">
        <f t="shared" ca="1" si="4"/>
        <v/>
      </c>
      <c r="AG29" t="str">
        <f t="shared" si="5"/>
        <v/>
      </c>
      <c r="AH29" t="str">
        <f>IF(OR(
  AND(NOT(ISERROR(FIND("상자",AA29))),ISBLANK(AB29)),
  AND(ISBLANK(AA29),ISBLANK(AB29)),
  AND(NOT(ISERROR(FIND("안 지정",AA29))),ISNUMBER(AB29))),"",
IF(AND(NOT(ISERROR(FIND("상자",AA29))),NOT(ISBLANK(AB29))),"밸류불필요",
IF(AND(NOT(ISERROR(FIND("안 지정",AA29))),NOT(ISNUMBER(AB29))),"숫자필요",
IF(NOT(ISERROR(FIND("장비",AA29))),
  IFERROR(VLOOKUP(AB29,[1]EquipTable!$A:$T,MATCH("이름참고",[1]EquipTable!$1:$1,0),0),"장비없음"),
IF(NOT(ISERROR(FIND("캐릭터",AA29))),
  IFERROR(VLOOKUP(AB29,[2]ActorTable!$A:$G,MATCH("이름참고",[2]ActorTable!$1:$1,0),0),"캐릭터없음"),
"")))))</f>
        <v/>
      </c>
      <c r="AI29">
        <v>1</v>
      </c>
      <c r="AJ2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v>
      </c>
      <c r="AK29" t="str">
        <f t="shared" ca="1" si="6"/>
        <v>{"dy":4,"sl":6}</v>
      </c>
      <c r="BJ29" t="e">
        <f ca="1">IF(VLOOKUP($BM29,[1]EquipTable!$1:$1048576,MATCH("업데이트순번",[1]EquipTable!$1:$1,0),0)&lt;=$BK$1,1,0)
*IF(MID(BM29,7,1)="4",0.1,1)</f>
        <v>#VALUE!</v>
      </c>
      <c r="BK29" t="e">
        <f t="shared" ca="1" si="15"/>
        <v>#VALUE!</v>
      </c>
      <c r="BL29" t="e">
        <f t="shared" ca="1" si="16"/>
        <v>#VALUE!</v>
      </c>
      <c r="BM29" t="e">
        <f ca="1">OFFSET([1]EquipTable!$A$1,ROW()-1,0)</f>
        <v>#VALUE!</v>
      </c>
      <c r="BO29" t="e">
        <f ca="1">IF(VLOOKUP($BR29,[2]ActorTable!$1:$1048576,MATCH("업데이트순번",[2]ActorTable!$1:$1,0),0)&lt;=$BP$1,1,0)
*IF(MID(BR29,7,1)="2",0.1,1)</f>
        <v>#VALUE!</v>
      </c>
      <c r="BP29" t="e">
        <f t="shared" ca="1" si="17"/>
        <v>#VALUE!</v>
      </c>
      <c r="BQ29" t="e">
        <f t="shared" ca="1" si="18"/>
        <v>#VALUE!</v>
      </c>
      <c r="BR29" t="e">
        <f ca="1">OFFSET([2]ActorTable!$A$1,ROW()-1,0)</f>
        <v>#VALUE!</v>
      </c>
      <c r="BS29" t="e">
        <f ca="1">VLOOKUP($BR29,[2]ActorTable!$1:$1048576,MATCH("이름참고",[2]ActorTable!$1:$1,0),0)</f>
        <v>#VALUE!</v>
      </c>
    </row>
    <row r="30" spans="1:71">
      <c r="A30">
        <v>5</v>
      </c>
      <c r="B30">
        <v>0</v>
      </c>
      <c r="C30">
        <f t="shared" si="0"/>
        <v>0</v>
      </c>
      <c r="D30">
        <f t="shared" ca="1" si="11"/>
        <v>8.4550196921809873E-2</v>
      </c>
      <c r="E30">
        <f t="shared" ca="1" si="11"/>
        <v>0.86133619216029012</v>
      </c>
      <c r="F30">
        <f t="shared" ca="1" si="1"/>
        <v>0.63153793717310813</v>
      </c>
      <c r="G30">
        <f t="shared" ca="1" si="1"/>
        <v>0.36314876222257664</v>
      </c>
      <c r="H30">
        <f t="shared" ca="1" si="1"/>
        <v>0.18636731118372907</v>
      </c>
      <c r="I30">
        <f t="shared" ca="1" si="1"/>
        <v>0.63629129834343368</v>
      </c>
      <c r="L30" t="str">
        <f t="shared" ca="1" si="2"/>
        <v>지정 장비</v>
      </c>
      <c r="M30" t="e">
        <f t="shared" ca="1" si="3"/>
        <v>#VALUE!</v>
      </c>
      <c r="N30">
        <f t="shared" ca="1" si="12"/>
        <v>1</v>
      </c>
      <c r="O30" t="str">
        <f ca="1">IF($L30="삭제","삭제",
IF($L30="지정 장비",
  IF(ISBLANK(VLOOKUP($M30,[1]EquipTable!$1:$1048576,MATCH("표준 GO pr Min",[1]EquipTable!$1:$1,0),0)),"DI",
    IF(ISBLANK(VLOOKUP($M30,[1]EquipTable!$1:$1048576,MATCH("표준 DI pr Min",[1]EquipTable!$1:$1,0),0)),"GO",
      IF(G30&lt;0.5,"DI","GO"))),
IF(OR($L30="캐릭터 상자 일반등급",$L30="캐릭터 상자 영웅등급"),"DI",
IF(OR($L30="지정 캐릭터",$L30="지정 캐릭터 LBP1",$L30="지정 캐릭터 LBP2",$L30="지정 캐릭터 LBP3",$L30="안 지정 캐릭터 영웅등급"),"DI",
IF($L30="지정 캐릭터 PP","DI",
IF(OR($L30="안 지정 캐릭터 PP 일반등급",$L30="안 지정 캐릭터 PP 영웅등급"),"GO",
"그외없음"))))))</f>
        <v>DI</v>
      </c>
      <c r="P30" t="e">
        <f ca="1">IF($L30="삭제","삭제",
IF($O30="GO","삭제",
IF($L30="지정 장비",
  IF(ISBLANK(VLOOKUP($M30,[1]EquipTable!$1:$1048576,MATCH("표준 DI pp Min",[1]EquipTable!$1:$1,0),0)),"삭제",
    VLOOKUP($M30,[1]EquipTable!$1:$1048576,MATCH("표준 DI pp Min",[1]EquipTable!$1:$1,0),0)+INT($H30*(VLOOKUP($M30,[1]EquipTable!$1:$1048576,MATCH("표준 DI pp Max",[1]EquipTable!$1:$1,0),0)-VLOOKUP($M30,[1]EquipTable!$1:$1048576,MATCH("표준 DI pp Min",[1]EquipTable!$1:$1,0),0)+1))),
IF(OR($L30="캐릭터 상자 일반등급",$L30="캐릭터 상자 영웅등급"),"삭제",
IF(OR($L30="지정 캐릭터",$L30="지정 캐릭터 LBP1",$L30="지정 캐릭터 LBP2",$L30="지정 캐릭터 LBP3"),
  IF(AND(OR($B30=7,$B30=8),$L30=OFFSET($L30,-1,0)),OFFSET(P30,-1,0),
    IF(ISBLANK(VLOOKUP($M30,[2]ActorTable!$1:$1048576,MATCH("표준 DI pp Min",[2]ActorTable!$1:$1,0),0)),"삭제",
      INT(VLOOKUP($L30,$AM:$AZ,MATCH($AW$1,$AM$1:$AZ$1,0),0)*(VLOOKUP($M30,[2]ActorTable!$1:$1048576,MATCH("표준 DI pp Min",[2]ActorTable!$1:$1,0),0)+$H30*(VLOOKUP($M30,[2]ActorTable!$1:$1048576,MATCH("표준 DI pp Max",[2]ActorTable!$1:$1,0),0)-VLOOKUP($M30,[2]ActorTable!$1:$1048576,MATCH("표준 DI pp Min",[2]ActorTable!$1:$1,0),0)+1))))),
IF($L30="안 지정 캐릭터 영웅등급",
  IF(AND(OR($B30=7,$B30=8),$L30=OFFSET($L30,-1,0)),OFFSET(P30,-1,0),
    VLOOKUP($L30,$AM:$AZ,MATCH($AY$1,$AM$1:$AZ$1,0),0)+INT($H30*(VLOOKUP($L30,$AM:$AZ,MATCH($AZ$1,$AM$1:$AZ$1,0),0)-VLOOKUP($L30,$AM:$AZ,MATCH($AY$1,$AM$1:$AZ$1,0),0)+1))),
IF($L30="지정 캐릭터 PP",
  IF(AND(OR($B30=7,$B30=8),$L30=OFFSET($L30,-1,0)),OFFSET(P30,-1,0),
    INT($N30*VLOOKUP($L30,$AM:$AZ,MATCH($AW$1,$AM$1:$AZ$1,0),0))),
"그외없음")))))))</f>
        <v>#VALUE!</v>
      </c>
      <c r="Q30" t="e">
        <f ca="1">IF($L30="삭제","삭제",
IF($L30="지정 장비",
  IF($O30="DI",
    VLOOKUP($M30,[1]EquipTable!$1:$1048576,MATCH("표준 DI pr Min",[1]EquipTable!$1:$1,0),0)+INT($I30*(VLOOKUP($M30,[1]EquipTable!$1:$1048576,MATCH("표준 DI pr Max",[1]EquipTable!$1:$1,0),0)-VLOOKUP($M30,[1]EquipTable!$1:$1048576,MATCH("표준 DI pr Min",[1]EquipTable!$1:$1,0),0)+1)),
    ROUNDDOWN(VLOOKUP($M30,[1]EquipTable!$1:$1048576,MATCH("표준 GO pr Min",[1]EquipTable!$1:$1,0),0)+INT($I30*(VLOOKUP($M30,[1]EquipTable!$1:$1048576,MATCH("표준 GO pr Max",[1]EquipTable!$1:$1,0),0)-VLOOKUP($M30,[1]EquipTable!$1:$1048576,MATCH("표준 GO pr Min",[1]EquipTable!$1:$1,0),0)+100)),-2)),
IF(OR($L30="캐릭터 상자 일반등급",$L30="캐릭터 상자 영웅등급"),VLOOKUP($L30,$AM:$AZ,MATCH($AW$1,$AM$1:$AZ$1,0),0),
IF(OR($L30="지정 캐릭터",$L30="지정 캐릭터 LBP1",$L30="지정 캐릭터 LBP2",$L30="지정 캐릭터 LBP3"),
  IF(AND(OR($B30=7,$B30=8),$L30=OFFSET($L30,-1,0)),OFFSET(Q30,-1,0),
    INT(VLOOKUP($L30,$AM:$AZ,MATCH($AW$1,$AM$1:$AZ$1,0),0)*(VLOOKUP($M30,[2]ActorTable!$1:$1048576,MATCH("표준 DI pr Min",[2]ActorTable!$1:$1,0),0)+$I30*(VLOOKUP($M30,[2]ActorTable!$1:$1048576,MATCH("표준 DI pr Max",[2]ActorTable!$1:$1,0),0)-VLOOKUP($M30,[2]ActorTable!$1:$1048576,MATCH("표준 DI pr Min",[2]ActorTable!$1:$1,0),0)+1)))),
IF($L30="안 지정 캐릭터 영웅등급",
  IF(AND(OR($B30=7,$B30=8),$L30=OFFSET($L30,-1,0)),OFFSET(Q30,-1,0),
    VLOOKUP($L30,$AM:$AZ,MATCH($AW$1,$AM$1:$AZ$1,0),0)+INT($I30*(VLOOKUP($L30,$AM:$AZ,MATCH($AX$1,$AM$1:$AZ$1,0),0)-VLOOKUP($L30,$AM:$AZ,MATCH($AW$1,$AM$1:$AZ$1,0),0)+1))),
IF($L30="지정 캐릭터 PP",
  IF(AND(OR($B30=7,$B30=8),$L30=OFFSET($L30,-1,0)),OFFSET(Q30,-1,0),
    INT($N30*(VLOOKUP($L30,$AM:$AZ,MATCH($AX$1,$AM$1:$AZ$1,0),0)*(VLOOKUP($L30,$AM:$AZ,MATCH($AY$1,$AM$1:$AZ$1,0),0)+$I30*(VLOOKUP($L30,$AM:$AZ,MATCH($AY$1,$AM$1:$AZ$1,0),0)-VLOOKUP($L30,$AM:$AZ,MATCH($AX$1,$AM$1:$AZ$1,0),0)))))),
IF(OR($L30="안 지정 캐릭터 PP 일반등급",$L30="안 지정 캐릭터 PP 영웅등급"),
  IF(AND(OR($B30=7,$B30=8),$L30=OFFSET($L30,-1,0)),OFFSET(Q30,-1,0),
    $N30*VLOOKUP($L30,$AM:$AZ,MATCH($AW$1,$AM$1:$AZ$1,0),0)),
"그외없음")))))))</f>
        <v>#VALUE!</v>
      </c>
      <c r="R30" t="e">
        <f ca="1">IF(OR(ISNUMBER(M30),M30="삭제"),"",
IF(LEFT(M30,5)="Equip",
  IF($BK$1&lt;VLOOKUP(M30,[1]EquipTable!$1:$1048576,MATCH("업데이트순번",[1]EquipTable!$1:$1,0),0),"업데이트순번이상",""),
IF(LEFT(M30,5)="Actor",
  IF($BP$1&lt;VLOOKUP(M30,[2]ActorTable!$1:$1048576,MATCH("업데이트순번",[2]ActorTable!$1:$1,0),0),"업데이트순번이상",""),
"그외없음")))</f>
        <v>#VALUE!</v>
      </c>
      <c r="S30" t="e">
        <f t="shared" ca="1" si="13"/>
        <v>#VALUE!</v>
      </c>
      <c r="T30" t="s">
        <v>83</v>
      </c>
      <c r="U30" t="s">
        <v>188</v>
      </c>
      <c r="V30">
        <v>1</v>
      </c>
      <c r="W30" t="s">
        <v>134</v>
      </c>
      <c r="Y30">
        <v>40</v>
      </c>
      <c r="Z30" t="str">
        <f t="shared" ca="1" si="4"/>
        <v>fe</v>
      </c>
      <c r="AA30" t="s">
        <v>83</v>
      </c>
      <c r="AB30" t="s">
        <v>188</v>
      </c>
      <c r="AC30">
        <v>1</v>
      </c>
      <c r="AD30" t="s">
        <v>134</v>
      </c>
      <c r="AF30">
        <v>40</v>
      </c>
      <c r="AG30" t="str">
        <f t="shared" si="5"/>
        <v/>
      </c>
      <c r="AH30" t="str">
        <f>IF(OR(
  AND(NOT(ISERROR(FIND("상자",AA30))),ISBLANK(AB30)),
  AND(ISBLANK(AA30),ISBLANK(AB30)),
  AND(NOT(ISERROR(FIND("안 지정",AA30))),ISNUMBER(AB30))),"",
IF(AND(NOT(ISERROR(FIND("상자",AA30))),NOT(ISBLANK(AB30))),"밸류불필요",
IF(AND(NOT(ISERROR(FIND("안 지정",AA30))),NOT(ISNUMBER(AB30))),"숫자필요",
IF(NOT(ISERROR(FIND("장비",AA30))),
  IFERROR(VLOOKUP(AB30,[1]EquipTable!$A:$T,MATCH("이름참고",[1]EquipTable!$1:$1,0),0),"장비없음"),
IF(NOT(ISERROR(FIND("캐릭터",AA30))),
  IFERROR(VLOOKUP(AB30,[2]ActorTable!$A:$G,MATCH("이름참고",[2]ActorTable!$1:$1,0),0),"캐릭터없음"),
"")))))</f>
        <v>붉은 보석 대검</v>
      </c>
      <c r="AI30">
        <v>1</v>
      </c>
      <c r="AJ3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v>
      </c>
      <c r="AK30" t="str">
        <f t="shared" ca="1" si="6"/>
        <v>{"dy":5,"sl":0,"tp":"fe","vl":"Equip8201","cn":1,"pt":"DI","pr":40}</v>
      </c>
      <c r="BJ30" t="e">
        <f ca="1">IF(VLOOKUP($BM30,[1]EquipTable!$1:$1048576,MATCH("업데이트순번",[1]EquipTable!$1:$1,0),0)&lt;=$BK$1,1,0)
*IF(MID(BM30,7,1)="4",0.1,1)</f>
        <v>#VALUE!</v>
      </c>
      <c r="BK30" t="e">
        <f t="shared" ca="1" si="15"/>
        <v>#VALUE!</v>
      </c>
      <c r="BL30" t="e">
        <f t="shared" ca="1" si="16"/>
        <v>#VALUE!</v>
      </c>
      <c r="BM30" t="e">
        <f ca="1">OFFSET([1]EquipTable!$A$1,ROW()-1,0)</f>
        <v>#VALUE!</v>
      </c>
      <c r="BO30" t="e">
        <f ca="1">IF(VLOOKUP($BR30,[2]ActorTable!$1:$1048576,MATCH("업데이트순번",[2]ActorTable!$1:$1,0),0)&lt;=$BP$1,1,0)
*IF(MID(BR30,7,1)="2",0.1,1)</f>
        <v>#VALUE!</v>
      </c>
      <c r="BP30" t="e">
        <f t="shared" ca="1" si="17"/>
        <v>#VALUE!</v>
      </c>
      <c r="BQ30" t="e">
        <f t="shared" ca="1" si="18"/>
        <v>#VALUE!</v>
      </c>
      <c r="BR30" t="e">
        <f ca="1">OFFSET([2]ActorTable!$A$1,ROW()-1,0)</f>
        <v>#VALUE!</v>
      </c>
      <c r="BS30" t="e">
        <f ca="1">VLOOKUP($BR30,[2]ActorTable!$1:$1048576,MATCH("이름참고",[2]ActorTable!$1:$1,0),0)</f>
        <v>#VALUE!</v>
      </c>
    </row>
    <row r="31" spans="1:71">
      <c r="A31">
        <v>5</v>
      </c>
      <c r="B31">
        <v>1</v>
      </c>
      <c r="C31">
        <f t="shared" si="0"/>
        <v>0</v>
      </c>
      <c r="D31">
        <f t="shared" ca="1" si="11"/>
        <v>0.81609819663571526</v>
      </c>
      <c r="E31">
        <f t="shared" ca="1" si="11"/>
        <v>0.57368039443360297</v>
      </c>
      <c r="F31">
        <f t="shared" ca="1" si="1"/>
        <v>0.67591882260948066</v>
      </c>
      <c r="G31">
        <f t="shared" ca="1" si="1"/>
        <v>0.45499155299045957</v>
      </c>
      <c r="H31">
        <f t="shared" ca="1" si="1"/>
        <v>0.10833336393134207</v>
      </c>
      <c r="I31">
        <f t="shared" ca="1" si="1"/>
        <v>0.78480136892810359</v>
      </c>
      <c r="L31" t="str">
        <f t="shared" ca="1" si="2"/>
        <v>지정 장비</v>
      </c>
      <c r="M31" t="e">
        <f t="shared" ca="1" si="3"/>
        <v>#VALUE!</v>
      </c>
      <c r="N31">
        <f t="shared" ca="1" si="12"/>
        <v>1</v>
      </c>
      <c r="O31" t="str">
        <f ca="1">IF($L31="삭제","삭제",
IF($L31="지정 장비",
  IF(ISBLANK(VLOOKUP($M31,[1]EquipTable!$1:$1048576,MATCH("표준 GO pr Min",[1]EquipTable!$1:$1,0),0)),"DI",
    IF(ISBLANK(VLOOKUP($M31,[1]EquipTable!$1:$1048576,MATCH("표준 DI pr Min",[1]EquipTable!$1:$1,0),0)),"GO",
      IF(G31&lt;0.5,"DI","GO"))),
IF(OR($L31="캐릭터 상자 일반등급",$L31="캐릭터 상자 영웅등급"),"DI",
IF(OR($L31="지정 캐릭터",$L31="지정 캐릭터 LBP1",$L31="지정 캐릭터 LBP2",$L31="지정 캐릭터 LBP3",$L31="안 지정 캐릭터 영웅등급"),"DI",
IF($L31="지정 캐릭터 PP","DI",
IF(OR($L31="안 지정 캐릭터 PP 일반등급",$L31="안 지정 캐릭터 PP 영웅등급"),"GO",
"그외없음"))))))</f>
        <v>DI</v>
      </c>
      <c r="P31" t="e">
        <f ca="1">IF($L31="삭제","삭제",
IF($O31="GO","삭제",
IF($L31="지정 장비",
  IF(ISBLANK(VLOOKUP($M31,[1]EquipTable!$1:$1048576,MATCH("표준 DI pp Min",[1]EquipTable!$1:$1,0),0)),"삭제",
    VLOOKUP($M31,[1]EquipTable!$1:$1048576,MATCH("표준 DI pp Min",[1]EquipTable!$1:$1,0),0)+INT($H31*(VLOOKUP($M31,[1]EquipTable!$1:$1048576,MATCH("표준 DI pp Max",[1]EquipTable!$1:$1,0),0)-VLOOKUP($M31,[1]EquipTable!$1:$1048576,MATCH("표준 DI pp Min",[1]EquipTable!$1:$1,0),0)+1))),
IF(OR($L31="캐릭터 상자 일반등급",$L31="캐릭터 상자 영웅등급"),"삭제",
IF(OR($L31="지정 캐릭터",$L31="지정 캐릭터 LBP1",$L31="지정 캐릭터 LBP2",$L31="지정 캐릭터 LBP3"),
  IF(AND(OR($B31=7,$B31=8),$L31=OFFSET($L31,-1,0)),OFFSET(P31,-1,0),
    IF(ISBLANK(VLOOKUP($M31,[2]ActorTable!$1:$1048576,MATCH("표준 DI pp Min",[2]ActorTable!$1:$1,0),0)),"삭제",
      INT(VLOOKUP($L31,$AM:$AZ,MATCH($AW$1,$AM$1:$AZ$1,0),0)*(VLOOKUP($M31,[2]ActorTable!$1:$1048576,MATCH("표준 DI pp Min",[2]ActorTable!$1:$1,0),0)+$H31*(VLOOKUP($M31,[2]ActorTable!$1:$1048576,MATCH("표준 DI pp Max",[2]ActorTable!$1:$1,0),0)-VLOOKUP($M31,[2]ActorTable!$1:$1048576,MATCH("표준 DI pp Min",[2]ActorTable!$1:$1,0),0)+1))))),
IF($L31="안 지정 캐릭터 영웅등급",
  IF(AND(OR($B31=7,$B31=8),$L31=OFFSET($L31,-1,0)),OFFSET(P31,-1,0),
    VLOOKUP($L31,$AM:$AZ,MATCH($AY$1,$AM$1:$AZ$1,0),0)+INT($H31*(VLOOKUP($L31,$AM:$AZ,MATCH($AZ$1,$AM$1:$AZ$1,0),0)-VLOOKUP($L31,$AM:$AZ,MATCH($AY$1,$AM$1:$AZ$1,0),0)+1))),
IF($L31="지정 캐릭터 PP",
  IF(AND(OR($B31=7,$B31=8),$L31=OFFSET($L31,-1,0)),OFFSET(P31,-1,0),
    INT($N31*VLOOKUP($L31,$AM:$AZ,MATCH($AW$1,$AM$1:$AZ$1,0),0))),
"그외없음")))))))</f>
        <v>#VALUE!</v>
      </c>
      <c r="Q31" t="e">
        <f ca="1">IF($L31="삭제","삭제",
IF($L31="지정 장비",
  IF($O31="DI",
    VLOOKUP($M31,[1]EquipTable!$1:$1048576,MATCH("표준 DI pr Min",[1]EquipTable!$1:$1,0),0)+INT($I31*(VLOOKUP($M31,[1]EquipTable!$1:$1048576,MATCH("표준 DI pr Max",[1]EquipTable!$1:$1,0),0)-VLOOKUP($M31,[1]EquipTable!$1:$1048576,MATCH("표준 DI pr Min",[1]EquipTable!$1:$1,0),0)+1)),
    ROUNDDOWN(VLOOKUP($M31,[1]EquipTable!$1:$1048576,MATCH("표준 GO pr Min",[1]EquipTable!$1:$1,0),0)+INT($I31*(VLOOKUP($M31,[1]EquipTable!$1:$1048576,MATCH("표준 GO pr Max",[1]EquipTable!$1:$1,0),0)-VLOOKUP($M31,[1]EquipTable!$1:$1048576,MATCH("표준 GO pr Min",[1]EquipTable!$1:$1,0),0)+100)),-2)),
IF(OR($L31="캐릭터 상자 일반등급",$L31="캐릭터 상자 영웅등급"),VLOOKUP($L31,$AM:$AZ,MATCH($AW$1,$AM$1:$AZ$1,0),0),
IF(OR($L31="지정 캐릭터",$L31="지정 캐릭터 LBP1",$L31="지정 캐릭터 LBP2",$L31="지정 캐릭터 LBP3"),
  IF(AND(OR($B31=7,$B31=8),$L31=OFFSET($L31,-1,0)),OFFSET(Q31,-1,0),
    INT(VLOOKUP($L31,$AM:$AZ,MATCH($AW$1,$AM$1:$AZ$1,0),0)*(VLOOKUP($M31,[2]ActorTable!$1:$1048576,MATCH("표준 DI pr Min",[2]ActorTable!$1:$1,0),0)+$I31*(VLOOKUP($M31,[2]ActorTable!$1:$1048576,MATCH("표준 DI pr Max",[2]ActorTable!$1:$1,0),0)-VLOOKUP($M31,[2]ActorTable!$1:$1048576,MATCH("표준 DI pr Min",[2]ActorTable!$1:$1,0),0)+1)))),
IF($L31="안 지정 캐릭터 영웅등급",
  IF(AND(OR($B31=7,$B31=8),$L31=OFFSET($L31,-1,0)),OFFSET(Q31,-1,0),
    VLOOKUP($L31,$AM:$AZ,MATCH($AW$1,$AM$1:$AZ$1,0),0)+INT($I31*(VLOOKUP($L31,$AM:$AZ,MATCH($AX$1,$AM$1:$AZ$1,0),0)-VLOOKUP($L31,$AM:$AZ,MATCH($AW$1,$AM$1:$AZ$1,0),0)+1))),
IF($L31="지정 캐릭터 PP",
  IF(AND(OR($B31=7,$B31=8),$L31=OFFSET($L31,-1,0)),OFFSET(Q31,-1,0),
    INT($N31*(VLOOKUP($L31,$AM:$AZ,MATCH($AX$1,$AM$1:$AZ$1,0),0)*(VLOOKUP($L31,$AM:$AZ,MATCH($AY$1,$AM$1:$AZ$1,0),0)+$I31*(VLOOKUP($L31,$AM:$AZ,MATCH($AY$1,$AM$1:$AZ$1,0),0)-VLOOKUP($L31,$AM:$AZ,MATCH($AX$1,$AM$1:$AZ$1,0),0)))))),
IF(OR($L31="안 지정 캐릭터 PP 일반등급",$L31="안 지정 캐릭터 PP 영웅등급"),
  IF(AND(OR($B31=7,$B31=8),$L31=OFFSET($L31,-1,0)),OFFSET(Q31,-1,0),
    $N31*VLOOKUP($L31,$AM:$AZ,MATCH($AW$1,$AM$1:$AZ$1,0),0)),
"그외없음")))))))</f>
        <v>#VALUE!</v>
      </c>
      <c r="R31" t="e">
        <f ca="1">IF(OR(ISNUMBER(M31),M31="삭제"),"",
IF(LEFT(M31,5)="Equip",
  IF($BK$1&lt;VLOOKUP(M31,[1]EquipTable!$1:$1048576,MATCH("업데이트순번",[1]EquipTable!$1:$1,0),0),"업데이트순번이상",""),
IF(LEFT(M31,5)="Actor",
  IF($BP$1&lt;VLOOKUP(M31,[2]ActorTable!$1:$1048576,MATCH("업데이트순번",[2]ActorTable!$1:$1,0),0),"업데이트순번이상",""),
"그외없음")))</f>
        <v>#VALUE!</v>
      </c>
      <c r="S31" t="e">
        <f t="shared" ca="1" si="13"/>
        <v>#VALUE!</v>
      </c>
      <c r="T31" t="s">
        <v>83</v>
      </c>
      <c r="U31" t="s">
        <v>208</v>
      </c>
      <c r="V31">
        <v>1</v>
      </c>
      <c r="W31" t="s">
        <v>134</v>
      </c>
      <c r="Y31">
        <v>34</v>
      </c>
      <c r="Z31" t="str">
        <f t="shared" ca="1" si="4"/>
        <v>fe</v>
      </c>
      <c r="AA31" t="s">
        <v>83</v>
      </c>
      <c r="AB31" t="s">
        <v>208</v>
      </c>
      <c r="AC31">
        <v>1</v>
      </c>
      <c r="AD31" t="s">
        <v>134</v>
      </c>
      <c r="AF31">
        <v>34</v>
      </c>
      <c r="AG31" t="str">
        <f t="shared" si="5"/>
        <v/>
      </c>
      <c r="AH31" t="str">
        <f>IF(OR(
  AND(NOT(ISERROR(FIND("상자",AA31))),ISBLANK(AB31)),
  AND(ISBLANK(AA31),ISBLANK(AB31)),
  AND(NOT(ISERROR(FIND("안 지정",AA31))),ISNUMBER(AB31))),"",
IF(AND(NOT(ISERROR(FIND("상자",AA31))),NOT(ISBLANK(AB31))),"밸류불필요",
IF(AND(NOT(ISERROR(FIND("안 지정",AA31))),NOT(ISNUMBER(AB31))),"숫자필요",
IF(NOT(ISERROR(FIND("장비",AA31))),
  IFERROR(VLOOKUP(AB31,[1]EquipTable!$A:$T,MATCH("이름참고",[1]EquipTable!$1:$1,0),0),"장비없음"),
IF(NOT(ISERROR(FIND("캐릭터",AA31))),
  IFERROR(VLOOKUP(AB31,[2]ActorTable!$A:$G,MATCH("이름참고",[2]ActorTable!$1:$1,0),0),"캐릭터없음"),
"")))))</f>
        <v>금장 쉴드</v>
      </c>
      <c r="AI31">
        <v>1</v>
      </c>
      <c r="AJ3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v>
      </c>
      <c r="AK31" t="str">
        <f t="shared" ca="1" si="6"/>
        <v>{"dy":5,"sl":1,"tp":"fe","vl":"Equip7302","cn":1,"pt":"DI","pr":34}</v>
      </c>
      <c r="BJ31" t="e">
        <f ca="1">IF(VLOOKUP($BM31,[1]EquipTable!$1:$1048576,MATCH("업데이트순번",[1]EquipTable!$1:$1,0),0)&lt;=$BK$1,1,0)
*IF(MID(BM31,7,1)="4",0.1,1)</f>
        <v>#VALUE!</v>
      </c>
      <c r="BK31" t="e">
        <f t="shared" ca="1" si="15"/>
        <v>#VALUE!</v>
      </c>
      <c r="BL31" t="e">
        <f t="shared" ca="1" si="16"/>
        <v>#VALUE!</v>
      </c>
      <c r="BM31" t="e">
        <f ca="1">OFFSET([1]EquipTable!$A$1,ROW()-1,0)</f>
        <v>#VALUE!</v>
      </c>
      <c r="BO31" t="e">
        <f ca="1">IF(VLOOKUP($BR31,[2]ActorTable!$1:$1048576,MATCH("업데이트순번",[2]ActorTable!$1:$1,0),0)&lt;=$BP$1,1,0)
*IF(MID(BR31,7,1)="2",0.1,1)</f>
        <v>#VALUE!</v>
      </c>
      <c r="BP31" t="e">
        <f t="shared" ca="1" si="17"/>
        <v>#VALUE!</v>
      </c>
      <c r="BQ31" t="e">
        <f t="shared" ca="1" si="18"/>
        <v>#VALUE!</v>
      </c>
      <c r="BR31" t="e">
        <f ca="1">OFFSET([2]ActorTable!$A$1,ROW()-1,0)</f>
        <v>#VALUE!</v>
      </c>
      <c r="BS31" t="e">
        <f ca="1">VLOOKUP($BR31,[2]ActorTable!$1:$1048576,MATCH("이름참고",[2]ActorTable!$1:$1,0),0)</f>
        <v>#VALUE!</v>
      </c>
    </row>
    <row r="32" spans="1:71">
      <c r="A32">
        <v>5</v>
      </c>
      <c r="B32">
        <v>2</v>
      </c>
      <c r="C32">
        <f t="shared" si="0"/>
        <v>0</v>
      </c>
      <c r="D32">
        <f t="shared" ca="1" si="11"/>
        <v>0.5852577858253819</v>
      </c>
      <c r="E32">
        <f t="shared" ca="1" si="11"/>
        <v>0.84796730947951349</v>
      </c>
      <c r="F32">
        <f t="shared" ca="1" si="1"/>
        <v>0.19287234892063998</v>
      </c>
      <c r="G32">
        <f t="shared" ca="1" si="1"/>
        <v>0.97553693382839857</v>
      </c>
      <c r="H32">
        <f t="shared" ca="1" si="1"/>
        <v>0.67089251618459123</v>
      </c>
      <c r="I32">
        <f t="shared" ca="1" si="1"/>
        <v>0.37926878296626387</v>
      </c>
      <c r="L32" t="str">
        <f t="shared" ca="1" si="2"/>
        <v>안 지정 캐릭터 PP 영웅등급</v>
      </c>
      <c r="M32">
        <f t="shared" ca="1" si="3"/>
        <v>84796</v>
      </c>
      <c r="N32">
        <f t="shared" ca="1" si="12"/>
        <v>14</v>
      </c>
      <c r="O32" t="str">
        <f ca="1">IF($L32="삭제","삭제",
IF($L32="지정 장비",
  IF(ISBLANK(VLOOKUP($M32,[1]EquipTable!$1:$1048576,MATCH("표준 GO pr Min",[1]EquipTable!$1:$1,0),0)),"DI",
    IF(ISBLANK(VLOOKUP($M32,[1]EquipTable!$1:$1048576,MATCH("표준 DI pr Min",[1]EquipTable!$1:$1,0),0)),"GO",
      IF(G32&lt;0.5,"DI","GO"))),
IF(OR($L32="캐릭터 상자 일반등급",$L32="캐릭터 상자 영웅등급"),"DI",
IF(OR($L32="지정 캐릭터",$L32="지정 캐릭터 LBP1",$L32="지정 캐릭터 LBP2",$L32="지정 캐릭터 LBP3",$L32="안 지정 캐릭터 영웅등급"),"DI",
IF($L32="지정 캐릭터 PP","DI",
IF(OR($L32="안 지정 캐릭터 PP 일반등급",$L32="안 지정 캐릭터 PP 영웅등급"),"GO",
"그외없음"))))))</f>
        <v>GO</v>
      </c>
      <c r="P32" t="str">
        <f ca="1">IF($L32="삭제","삭제",
IF($O32="GO","삭제",
IF($L32="지정 장비",
  IF(ISBLANK(VLOOKUP($M32,[1]EquipTable!$1:$1048576,MATCH("표준 DI pp Min",[1]EquipTable!$1:$1,0),0)),"삭제",
    VLOOKUP($M32,[1]EquipTable!$1:$1048576,MATCH("표준 DI pp Min",[1]EquipTable!$1:$1,0),0)+INT($H32*(VLOOKUP($M32,[1]EquipTable!$1:$1048576,MATCH("표준 DI pp Max",[1]EquipTable!$1:$1,0),0)-VLOOKUP($M32,[1]EquipTable!$1:$1048576,MATCH("표준 DI pp Min",[1]EquipTable!$1:$1,0),0)+1))),
IF(OR($L32="캐릭터 상자 일반등급",$L32="캐릭터 상자 영웅등급"),"삭제",
IF(OR($L32="지정 캐릭터",$L32="지정 캐릭터 LBP1",$L32="지정 캐릭터 LBP2",$L32="지정 캐릭터 LBP3"),
  IF(AND(OR($B32=7,$B32=8),$L32=OFFSET($L32,-1,0)),OFFSET(P32,-1,0),
    IF(ISBLANK(VLOOKUP($M32,[2]ActorTable!$1:$1048576,MATCH("표준 DI pp Min",[2]ActorTable!$1:$1,0),0)),"삭제",
      INT(VLOOKUP($L32,$AM:$AZ,MATCH($AW$1,$AM$1:$AZ$1,0),0)*(VLOOKUP($M32,[2]ActorTable!$1:$1048576,MATCH("표준 DI pp Min",[2]ActorTable!$1:$1,0),0)+$H32*(VLOOKUP($M32,[2]ActorTable!$1:$1048576,MATCH("표준 DI pp Max",[2]ActorTable!$1:$1,0),0)-VLOOKUP($M32,[2]ActorTable!$1:$1048576,MATCH("표준 DI pp Min",[2]ActorTable!$1:$1,0),0)+1))))),
IF($L32="안 지정 캐릭터 영웅등급",
  IF(AND(OR($B32=7,$B32=8),$L32=OFFSET($L32,-1,0)),OFFSET(P32,-1,0),
    VLOOKUP($L32,$AM:$AZ,MATCH($AY$1,$AM$1:$AZ$1,0),0)+INT($H32*(VLOOKUP($L32,$AM:$AZ,MATCH($AZ$1,$AM$1:$AZ$1,0),0)-VLOOKUP($L32,$AM:$AZ,MATCH($AY$1,$AM$1:$AZ$1,0),0)+1))),
IF($L32="지정 캐릭터 PP",
  IF(AND(OR($B32=7,$B32=8),$L32=OFFSET($L32,-1,0)),OFFSET(P32,-1,0),
    INT($N32*VLOOKUP($L32,$AM:$AZ,MATCH($AW$1,$AM$1:$AZ$1,0),0))),
"그외없음")))))))</f>
        <v>삭제</v>
      </c>
      <c r="Q32">
        <f ca="1">IF($L32="삭제","삭제",
IF($L32="지정 장비",
  IF($O32="DI",
    VLOOKUP($M32,[1]EquipTable!$1:$1048576,MATCH("표준 DI pr Min",[1]EquipTable!$1:$1,0),0)+INT($I32*(VLOOKUP($M32,[1]EquipTable!$1:$1048576,MATCH("표준 DI pr Max",[1]EquipTable!$1:$1,0),0)-VLOOKUP($M32,[1]EquipTable!$1:$1048576,MATCH("표준 DI pr Min",[1]EquipTable!$1:$1,0),0)+1)),
    ROUNDDOWN(VLOOKUP($M32,[1]EquipTable!$1:$1048576,MATCH("표준 GO pr Min",[1]EquipTable!$1:$1,0),0)+INT($I32*(VLOOKUP($M32,[1]EquipTable!$1:$1048576,MATCH("표준 GO pr Max",[1]EquipTable!$1:$1,0),0)-VLOOKUP($M32,[1]EquipTable!$1:$1048576,MATCH("표준 GO pr Min",[1]EquipTable!$1:$1,0),0)+100)),-2)),
IF(OR($L32="캐릭터 상자 일반등급",$L32="캐릭터 상자 영웅등급"),VLOOKUP($L32,$AM:$AZ,MATCH($AW$1,$AM$1:$AZ$1,0),0),
IF(OR($L32="지정 캐릭터",$L32="지정 캐릭터 LBP1",$L32="지정 캐릭터 LBP2",$L32="지정 캐릭터 LBP3"),
  IF(AND(OR($B32=7,$B32=8),$L32=OFFSET($L32,-1,0)),OFFSET(Q32,-1,0),
    INT(VLOOKUP($L32,$AM:$AZ,MATCH($AW$1,$AM$1:$AZ$1,0),0)*(VLOOKUP($M32,[2]ActorTable!$1:$1048576,MATCH("표준 DI pr Min",[2]ActorTable!$1:$1,0),0)+$I32*(VLOOKUP($M32,[2]ActorTable!$1:$1048576,MATCH("표준 DI pr Max",[2]ActorTable!$1:$1,0),0)-VLOOKUP($M32,[2]ActorTable!$1:$1048576,MATCH("표준 DI pr Min",[2]ActorTable!$1:$1,0),0)+1)))),
IF($L32="안 지정 캐릭터 영웅등급",
  IF(AND(OR($B32=7,$B32=8),$L32=OFFSET($L32,-1,0)),OFFSET(Q32,-1,0),
    VLOOKUP($L32,$AM:$AZ,MATCH($AW$1,$AM$1:$AZ$1,0),0)+INT($I32*(VLOOKUP($L32,$AM:$AZ,MATCH($AX$1,$AM$1:$AZ$1,0),0)-VLOOKUP($L32,$AM:$AZ,MATCH($AW$1,$AM$1:$AZ$1,0),0)+1))),
IF($L32="지정 캐릭터 PP",
  IF(AND(OR($B32=7,$B32=8),$L32=OFFSET($L32,-1,0)),OFFSET(Q32,-1,0),
    INT($N32*(VLOOKUP($L32,$AM:$AZ,MATCH($AX$1,$AM$1:$AZ$1,0),0)*(VLOOKUP($L32,$AM:$AZ,MATCH($AY$1,$AM$1:$AZ$1,0),0)+$I32*(VLOOKUP($L32,$AM:$AZ,MATCH($AY$1,$AM$1:$AZ$1,0),0)-VLOOKUP($L32,$AM:$AZ,MATCH($AX$1,$AM$1:$AZ$1,0),0)))))),
IF(OR($L32="안 지정 캐릭터 PP 일반등급",$L32="안 지정 캐릭터 PP 영웅등급"),
  IF(AND(OR($B32=7,$B32=8),$L32=OFFSET($L32,-1,0)),OFFSET(Q32,-1,0),
    $N32*VLOOKUP($L32,$AM:$AZ,MATCH($AW$1,$AM$1:$AZ$1,0),0)),
"그외없음")))))))</f>
        <v>1400</v>
      </c>
      <c r="R32" t="str">
        <f ca="1">IF(OR(ISNUMBER(M32),M32="삭제"),"",
IF(LEFT(M32,5)="Equip",
  IF($BK$1&lt;VLOOKUP(M32,[1]EquipTable!$1:$1048576,MATCH("업데이트순번",[1]EquipTable!$1:$1,0),0),"업데이트순번이상",""),
IF(LEFT(M32,5)="Actor",
  IF($BP$1&lt;VLOOKUP(M32,[2]ActorTable!$1:$1048576,MATCH("업데이트순번",[2]ActorTable!$1:$1,0),0),"업데이트순번이상",""),
"그외없음")))</f>
        <v/>
      </c>
      <c r="S32">
        <f t="shared" ca="1" si="13"/>
        <v>0</v>
      </c>
      <c r="T32" t="s">
        <v>92</v>
      </c>
      <c r="U32">
        <v>55119</v>
      </c>
      <c r="V32">
        <v>12</v>
      </c>
      <c r="W32" t="s">
        <v>130</v>
      </c>
      <c r="Y32">
        <v>1200</v>
      </c>
      <c r="Z32" t="str">
        <f t="shared" ca="1" si="4"/>
        <v>uph</v>
      </c>
      <c r="AA32" t="s">
        <v>92</v>
      </c>
      <c r="AB32">
        <v>55119</v>
      </c>
      <c r="AC32">
        <v>12</v>
      </c>
      <c r="AD32" t="s">
        <v>130</v>
      </c>
      <c r="AF32">
        <v>1200</v>
      </c>
      <c r="AG32" t="str">
        <f t="shared" si="5"/>
        <v/>
      </c>
      <c r="AH32" t="str">
        <f>IF(OR(
  AND(NOT(ISERROR(FIND("상자",AA32))),ISBLANK(AB32)),
  AND(ISBLANK(AA32),ISBLANK(AB32)),
  AND(NOT(ISERROR(FIND("안 지정",AA32))),ISNUMBER(AB32))),"",
IF(AND(NOT(ISERROR(FIND("상자",AA32))),NOT(ISBLANK(AB32))),"밸류불필요",
IF(AND(NOT(ISERROR(FIND("안 지정",AA32))),NOT(ISNUMBER(AB32))),"숫자필요",
IF(NOT(ISERROR(FIND("장비",AA32))),
  IFERROR(VLOOKUP(AB32,[1]EquipTable!$A:$T,MATCH("이름참고",[1]EquipTable!$1:$1,0),0),"장비없음"),
IF(NOT(ISERROR(FIND("캐릭터",AA32))),
  IFERROR(VLOOKUP(AB32,[2]ActorTable!$A:$G,MATCH("이름참고",[2]ActorTable!$1:$1,0),0),"캐릭터없음"),
"")))))</f>
        <v/>
      </c>
      <c r="AI32">
        <v>1</v>
      </c>
      <c r="AJ3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v>
      </c>
      <c r="AK32" t="str">
        <f t="shared" ca="1" si="6"/>
        <v>{"dy":5,"sl":2,"tp":"uph","vl":"55119","cn":12,"pt":"GO","pr":1200}</v>
      </c>
      <c r="BJ32" t="e">
        <f ca="1">IF(VLOOKUP($BM32,[1]EquipTable!$1:$1048576,MATCH("업데이트순번",[1]EquipTable!$1:$1,0),0)&lt;=$BK$1,1,0)
*IF(MID(BM32,7,1)="4",0.1,1)</f>
        <v>#VALUE!</v>
      </c>
      <c r="BK32" t="e">
        <f t="shared" ca="1" si="15"/>
        <v>#VALUE!</v>
      </c>
      <c r="BL32" t="e">
        <f t="shared" ca="1" si="16"/>
        <v>#VALUE!</v>
      </c>
      <c r="BM32" t="e">
        <f ca="1">OFFSET([1]EquipTable!$A$1,ROW()-1,0)</f>
        <v>#VALUE!</v>
      </c>
      <c r="BO32" t="e">
        <f ca="1">IF(VLOOKUP($BR32,[2]ActorTable!$1:$1048576,MATCH("업데이트순번",[2]ActorTable!$1:$1,0),0)&lt;=$BP$1,1,0)
*IF(MID(BR32,7,1)="2",0.1,1)</f>
        <v>#VALUE!</v>
      </c>
      <c r="BP32" t="e">
        <f t="shared" ca="1" si="17"/>
        <v>#VALUE!</v>
      </c>
      <c r="BQ32" t="e">
        <f t="shared" ca="1" si="18"/>
        <v>#VALUE!</v>
      </c>
      <c r="BR32" t="e">
        <f ca="1">OFFSET([2]ActorTable!$A$1,ROW()-1,0)</f>
        <v>#VALUE!</v>
      </c>
      <c r="BS32" t="e">
        <f ca="1">VLOOKUP($BR32,[2]ActorTable!$1:$1048576,MATCH("이름참고",[2]ActorTable!$1:$1,0),0)</f>
        <v>#VALUE!</v>
      </c>
    </row>
    <row r="33" spans="1:71">
      <c r="A33">
        <v>5</v>
      </c>
      <c r="B33">
        <v>3</v>
      </c>
      <c r="C33">
        <f t="shared" si="0"/>
        <v>0</v>
      </c>
      <c r="D33">
        <f t="shared" ca="1" si="11"/>
        <v>0.52359341816339489</v>
      </c>
      <c r="E33">
        <f t="shared" ca="1" si="11"/>
        <v>0.39978204234336046</v>
      </c>
      <c r="F33">
        <f t="shared" ca="1" si="1"/>
        <v>0.82614383286661019</v>
      </c>
      <c r="G33">
        <f t="shared" ca="1" si="1"/>
        <v>0.62759448850949096</v>
      </c>
      <c r="H33">
        <f t="shared" ca="1" si="1"/>
        <v>0.45451083416509752</v>
      </c>
      <c r="I33">
        <f t="shared" ca="1" si="1"/>
        <v>0.73130325796443518</v>
      </c>
      <c r="L33" t="str">
        <f t="shared" ca="1" si="2"/>
        <v>안 지정 캐릭터 PP 일반등급</v>
      </c>
      <c r="M33">
        <f t="shared" ca="1" si="3"/>
        <v>39978</v>
      </c>
      <c r="N33">
        <f t="shared" ca="1" si="12"/>
        <v>11</v>
      </c>
      <c r="O33" t="str">
        <f ca="1">IF($L33="삭제","삭제",
IF($L33="지정 장비",
  IF(ISBLANK(VLOOKUP($M33,[1]EquipTable!$1:$1048576,MATCH("표준 GO pr Min",[1]EquipTable!$1:$1,0),0)),"DI",
    IF(ISBLANK(VLOOKUP($M33,[1]EquipTable!$1:$1048576,MATCH("표준 DI pr Min",[1]EquipTable!$1:$1,0),0)),"GO",
      IF(G33&lt;0.5,"DI","GO"))),
IF(OR($L33="캐릭터 상자 일반등급",$L33="캐릭터 상자 영웅등급"),"DI",
IF(OR($L33="지정 캐릭터",$L33="지정 캐릭터 LBP1",$L33="지정 캐릭터 LBP2",$L33="지정 캐릭터 LBP3",$L33="안 지정 캐릭터 영웅등급"),"DI",
IF($L33="지정 캐릭터 PP","DI",
IF(OR($L33="안 지정 캐릭터 PP 일반등급",$L33="안 지정 캐릭터 PP 영웅등급"),"GO",
"그외없음"))))))</f>
        <v>GO</v>
      </c>
      <c r="P33" t="str">
        <f ca="1">IF($L33="삭제","삭제",
IF($O33="GO","삭제",
IF($L33="지정 장비",
  IF(ISBLANK(VLOOKUP($M33,[1]EquipTable!$1:$1048576,MATCH("표준 DI pp Min",[1]EquipTable!$1:$1,0),0)),"삭제",
    VLOOKUP($M33,[1]EquipTable!$1:$1048576,MATCH("표준 DI pp Min",[1]EquipTable!$1:$1,0),0)+INT($H33*(VLOOKUP($M33,[1]EquipTable!$1:$1048576,MATCH("표준 DI pp Max",[1]EquipTable!$1:$1,0),0)-VLOOKUP($M33,[1]EquipTable!$1:$1048576,MATCH("표준 DI pp Min",[1]EquipTable!$1:$1,0),0)+1))),
IF(OR($L33="캐릭터 상자 일반등급",$L33="캐릭터 상자 영웅등급"),"삭제",
IF(OR($L33="지정 캐릭터",$L33="지정 캐릭터 LBP1",$L33="지정 캐릭터 LBP2",$L33="지정 캐릭터 LBP3"),
  IF(AND(OR($B33=7,$B33=8),$L33=OFFSET($L33,-1,0)),OFFSET(P33,-1,0),
    IF(ISBLANK(VLOOKUP($M33,[2]ActorTable!$1:$1048576,MATCH("표준 DI pp Min",[2]ActorTable!$1:$1,0),0)),"삭제",
      INT(VLOOKUP($L33,$AM:$AZ,MATCH($AW$1,$AM$1:$AZ$1,0),0)*(VLOOKUP($M33,[2]ActorTable!$1:$1048576,MATCH("표준 DI pp Min",[2]ActorTable!$1:$1,0),0)+$H33*(VLOOKUP($M33,[2]ActorTable!$1:$1048576,MATCH("표준 DI pp Max",[2]ActorTable!$1:$1,0),0)-VLOOKUP($M33,[2]ActorTable!$1:$1048576,MATCH("표준 DI pp Min",[2]ActorTable!$1:$1,0),0)+1))))),
IF($L33="안 지정 캐릭터 영웅등급",
  IF(AND(OR($B33=7,$B33=8),$L33=OFFSET($L33,-1,0)),OFFSET(P33,-1,0),
    VLOOKUP($L33,$AM:$AZ,MATCH($AY$1,$AM$1:$AZ$1,0),0)+INT($H33*(VLOOKUP($L33,$AM:$AZ,MATCH($AZ$1,$AM$1:$AZ$1,0),0)-VLOOKUP($L33,$AM:$AZ,MATCH($AY$1,$AM$1:$AZ$1,0),0)+1))),
IF($L33="지정 캐릭터 PP",
  IF(AND(OR($B33=7,$B33=8),$L33=OFFSET($L33,-1,0)),OFFSET(P33,-1,0),
    INT($N33*VLOOKUP($L33,$AM:$AZ,MATCH($AW$1,$AM$1:$AZ$1,0),0))),
"그외없음")))))))</f>
        <v>삭제</v>
      </c>
      <c r="Q33">
        <f ca="1">IF($L33="삭제","삭제",
IF($L33="지정 장비",
  IF($O33="DI",
    VLOOKUP($M33,[1]EquipTable!$1:$1048576,MATCH("표준 DI pr Min",[1]EquipTable!$1:$1,0),0)+INT($I33*(VLOOKUP($M33,[1]EquipTable!$1:$1048576,MATCH("표준 DI pr Max",[1]EquipTable!$1:$1,0),0)-VLOOKUP($M33,[1]EquipTable!$1:$1048576,MATCH("표준 DI pr Min",[1]EquipTable!$1:$1,0),0)+1)),
    ROUNDDOWN(VLOOKUP($M33,[1]EquipTable!$1:$1048576,MATCH("표준 GO pr Min",[1]EquipTable!$1:$1,0),0)+INT($I33*(VLOOKUP($M33,[1]EquipTable!$1:$1048576,MATCH("표준 GO pr Max",[1]EquipTable!$1:$1,0),0)-VLOOKUP($M33,[1]EquipTable!$1:$1048576,MATCH("표준 GO pr Min",[1]EquipTable!$1:$1,0),0)+100)),-2)),
IF(OR($L33="캐릭터 상자 일반등급",$L33="캐릭터 상자 영웅등급"),VLOOKUP($L33,$AM:$AZ,MATCH($AW$1,$AM$1:$AZ$1,0),0),
IF(OR($L33="지정 캐릭터",$L33="지정 캐릭터 LBP1",$L33="지정 캐릭터 LBP2",$L33="지정 캐릭터 LBP3"),
  IF(AND(OR($B33=7,$B33=8),$L33=OFFSET($L33,-1,0)),OFFSET(Q33,-1,0),
    INT(VLOOKUP($L33,$AM:$AZ,MATCH($AW$1,$AM$1:$AZ$1,0),0)*(VLOOKUP($M33,[2]ActorTable!$1:$1048576,MATCH("표준 DI pr Min",[2]ActorTable!$1:$1,0),0)+$I33*(VLOOKUP($M33,[2]ActorTable!$1:$1048576,MATCH("표준 DI pr Max",[2]ActorTable!$1:$1,0),0)-VLOOKUP($M33,[2]ActorTable!$1:$1048576,MATCH("표준 DI pr Min",[2]ActorTable!$1:$1,0),0)+1)))),
IF($L33="안 지정 캐릭터 영웅등급",
  IF(AND(OR($B33=7,$B33=8),$L33=OFFSET($L33,-1,0)),OFFSET(Q33,-1,0),
    VLOOKUP($L33,$AM:$AZ,MATCH($AW$1,$AM$1:$AZ$1,0),0)+INT($I33*(VLOOKUP($L33,$AM:$AZ,MATCH($AX$1,$AM$1:$AZ$1,0),0)-VLOOKUP($L33,$AM:$AZ,MATCH($AW$1,$AM$1:$AZ$1,0),0)+1))),
IF($L33="지정 캐릭터 PP",
  IF(AND(OR($B33=7,$B33=8),$L33=OFFSET($L33,-1,0)),OFFSET(Q33,-1,0),
    INT($N33*(VLOOKUP($L33,$AM:$AZ,MATCH($AX$1,$AM$1:$AZ$1,0),0)*(VLOOKUP($L33,$AM:$AZ,MATCH($AY$1,$AM$1:$AZ$1,0),0)+$I33*(VLOOKUP($L33,$AM:$AZ,MATCH($AY$1,$AM$1:$AZ$1,0),0)-VLOOKUP($L33,$AM:$AZ,MATCH($AX$1,$AM$1:$AZ$1,0),0)))))),
IF(OR($L33="안 지정 캐릭터 PP 일반등급",$L33="안 지정 캐릭터 PP 영웅등급"),
  IF(AND(OR($B33=7,$B33=8),$L33=OFFSET($L33,-1,0)),OFFSET(Q33,-1,0),
    $N33*VLOOKUP($L33,$AM:$AZ,MATCH($AW$1,$AM$1:$AZ$1,0),0)),
"그외없음")))))))</f>
        <v>1100</v>
      </c>
      <c r="R33" t="str">
        <f ca="1">IF(OR(ISNUMBER(M33),M33="삭제"),"",
IF(LEFT(M33,5)="Equip",
  IF($BK$1&lt;VLOOKUP(M33,[1]EquipTable!$1:$1048576,MATCH("업데이트순번",[1]EquipTable!$1:$1,0),0),"업데이트순번이상",""),
IF(LEFT(M33,5)="Actor",
  IF($BP$1&lt;VLOOKUP(M33,[2]ActorTable!$1:$1048576,MATCH("업데이트순번",[2]ActorTable!$1:$1,0),0),"업데이트순번이상",""),
"그외없음")))</f>
        <v/>
      </c>
      <c r="S33">
        <f t="shared" ca="1" si="13"/>
        <v>0</v>
      </c>
      <c r="T33" t="s">
        <v>93</v>
      </c>
      <c r="U33">
        <v>45957</v>
      </c>
      <c r="V33">
        <v>11</v>
      </c>
      <c r="W33" t="s">
        <v>130</v>
      </c>
      <c r="Y33">
        <v>1100</v>
      </c>
      <c r="Z33" t="str">
        <f t="shared" ca="1" si="4"/>
        <v>upn</v>
      </c>
      <c r="AA33" t="s">
        <v>93</v>
      </c>
      <c r="AB33">
        <v>45957</v>
      </c>
      <c r="AC33">
        <v>11</v>
      </c>
      <c r="AD33" t="s">
        <v>130</v>
      </c>
      <c r="AF33">
        <v>1100</v>
      </c>
      <c r="AG33" t="str">
        <f t="shared" si="5"/>
        <v/>
      </c>
      <c r="AH33" t="str">
        <f>IF(OR(
  AND(NOT(ISERROR(FIND("상자",AA33))),ISBLANK(AB33)),
  AND(ISBLANK(AA33),ISBLANK(AB33)),
  AND(NOT(ISERROR(FIND("안 지정",AA33))),ISNUMBER(AB33))),"",
IF(AND(NOT(ISERROR(FIND("상자",AA33))),NOT(ISBLANK(AB33))),"밸류불필요",
IF(AND(NOT(ISERROR(FIND("안 지정",AA33))),NOT(ISNUMBER(AB33))),"숫자필요",
IF(NOT(ISERROR(FIND("장비",AA33))),
  IFERROR(VLOOKUP(AB33,[1]EquipTable!$A:$T,MATCH("이름참고",[1]EquipTable!$1:$1,0),0),"장비없음"),
IF(NOT(ISERROR(FIND("캐릭터",AA33))),
  IFERROR(VLOOKUP(AB33,[2]ActorTable!$A:$G,MATCH("이름참고",[2]ActorTable!$1:$1,0),0),"캐릭터없음"),
"")))))</f>
        <v/>
      </c>
      <c r="AI33">
        <v>1</v>
      </c>
      <c r="AJ3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v>
      </c>
      <c r="AK33" t="str">
        <f t="shared" ca="1" si="6"/>
        <v>{"dy":5,"sl":3,"tp":"upn","vl":"45957","cn":11,"pt":"GO","pr":1100}</v>
      </c>
      <c r="BJ33" t="e">
        <f ca="1">IF(VLOOKUP($BM33,[1]EquipTable!$1:$1048576,MATCH("업데이트순번",[1]EquipTable!$1:$1,0),0)&lt;=$BK$1,1,0)
*IF(MID(BM33,7,1)="4",0.1,1)</f>
        <v>#VALUE!</v>
      </c>
      <c r="BK33" t="e">
        <f t="shared" ca="1" si="15"/>
        <v>#VALUE!</v>
      </c>
      <c r="BL33" t="e">
        <f t="shared" ca="1" si="16"/>
        <v>#VALUE!</v>
      </c>
      <c r="BM33" t="e">
        <f ca="1">OFFSET([1]EquipTable!$A$1,ROW()-1,0)</f>
        <v>#VALUE!</v>
      </c>
      <c r="BO33" t="e">
        <f ca="1">IF(VLOOKUP($BR33,[2]ActorTable!$1:$1048576,MATCH("업데이트순번",[2]ActorTable!$1:$1,0),0)&lt;=$BP$1,1,0)
*IF(MID(BR33,7,1)="2",0.1,1)</f>
        <v>#VALUE!</v>
      </c>
      <c r="BP33" t="e">
        <f t="shared" ca="1" si="17"/>
        <v>#VALUE!</v>
      </c>
      <c r="BQ33" t="e">
        <f t="shared" ca="1" si="18"/>
        <v>#VALUE!</v>
      </c>
      <c r="BR33" t="e">
        <f ca="1">OFFSET([2]ActorTable!$A$1,ROW()-1,0)</f>
        <v>#VALUE!</v>
      </c>
      <c r="BS33" t="e">
        <f ca="1">VLOOKUP($BR33,[2]ActorTable!$1:$1048576,MATCH("이름참고",[2]ActorTable!$1:$1,0),0)</f>
        <v>#VALUE!</v>
      </c>
    </row>
    <row r="34" spans="1:71">
      <c r="A34">
        <v>5</v>
      </c>
      <c r="B34">
        <v>4</v>
      </c>
      <c r="C34">
        <f t="shared" si="0"/>
        <v>0</v>
      </c>
      <c r="D34">
        <f t="shared" ca="1" si="11"/>
        <v>0.48824327084036656</v>
      </c>
      <c r="E34">
        <f t="shared" ca="1" si="11"/>
        <v>0.88631404157315863</v>
      </c>
      <c r="F34">
        <f t="shared" ca="1" si="1"/>
        <v>0.18543544317446292</v>
      </c>
      <c r="G34">
        <f t="shared" ca="1" si="1"/>
        <v>0.77418554156549124</v>
      </c>
      <c r="H34">
        <f t="shared" ca="1" si="1"/>
        <v>0.48748092684577515</v>
      </c>
      <c r="I34">
        <f t="shared" ca="1" si="1"/>
        <v>0.14743561557969842</v>
      </c>
      <c r="L34" t="str">
        <f t="shared" ca="1" si="2"/>
        <v>안 지정 캐릭터 PP 일반등급</v>
      </c>
      <c r="M34">
        <f t="shared" ca="1" si="3"/>
        <v>88631</v>
      </c>
      <c r="N34">
        <f t="shared" ca="1" si="12"/>
        <v>14</v>
      </c>
      <c r="O34" t="str">
        <f ca="1">IF($L34="삭제","삭제",
IF($L34="지정 장비",
  IF(ISBLANK(VLOOKUP($M34,[1]EquipTable!$1:$1048576,MATCH("표준 GO pr Min",[1]EquipTable!$1:$1,0),0)),"DI",
    IF(ISBLANK(VLOOKUP($M34,[1]EquipTable!$1:$1048576,MATCH("표준 DI pr Min",[1]EquipTable!$1:$1,0),0)),"GO",
      IF(G34&lt;0.5,"DI","GO"))),
IF(OR($L34="캐릭터 상자 일반등급",$L34="캐릭터 상자 영웅등급"),"DI",
IF(OR($L34="지정 캐릭터",$L34="지정 캐릭터 LBP1",$L34="지정 캐릭터 LBP2",$L34="지정 캐릭터 LBP3",$L34="안 지정 캐릭터 영웅등급"),"DI",
IF($L34="지정 캐릭터 PP","DI",
IF(OR($L34="안 지정 캐릭터 PP 일반등급",$L34="안 지정 캐릭터 PP 영웅등급"),"GO",
"그외없음"))))))</f>
        <v>GO</v>
      </c>
      <c r="P34" t="str">
        <f ca="1">IF($L34="삭제","삭제",
IF($O34="GO","삭제",
IF($L34="지정 장비",
  IF(ISBLANK(VLOOKUP($M34,[1]EquipTable!$1:$1048576,MATCH("표준 DI pp Min",[1]EquipTable!$1:$1,0),0)),"삭제",
    VLOOKUP($M34,[1]EquipTable!$1:$1048576,MATCH("표준 DI pp Min",[1]EquipTable!$1:$1,0),0)+INT($H34*(VLOOKUP($M34,[1]EquipTable!$1:$1048576,MATCH("표준 DI pp Max",[1]EquipTable!$1:$1,0),0)-VLOOKUP($M34,[1]EquipTable!$1:$1048576,MATCH("표준 DI pp Min",[1]EquipTable!$1:$1,0),0)+1))),
IF(OR($L34="캐릭터 상자 일반등급",$L34="캐릭터 상자 영웅등급"),"삭제",
IF(OR($L34="지정 캐릭터",$L34="지정 캐릭터 LBP1",$L34="지정 캐릭터 LBP2",$L34="지정 캐릭터 LBP3"),
  IF(AND(OR($B34=7,$B34=8),$L34=OFFSET($L34,-1,0)),OFFSET(P34,-1,0),
    IF(ISBLANK(VLOOKUP($M34,[2]ActorTable!$1:$1048576,MATCH("표준 DI pp Min",[2]ActorTable!$1:$1,0),0)),"삭제",
      INT(VLOOKUP($L34,$AM:$AZ,MATCH($AW$1,$AM$1:$AZ$1,0),0)*(VLOOKUP($M34,[2]ActorTable!$1:$1048576,MATCH("표준 DI pp Min",[2]ActorTable!$1:$1,0),0)+$H34*(VLOOKUP($M34,[2]ActorTable!$1:$1048576,MATCH("표준 DI pp Max",[2]ActorTable!$1:$1,0),0)-VLOOKUP($M34,[2]ActorTable!$1:$1048576,MATCH("표준 DI pp Min",[2]ActorTable!$1:$1,0),0)+1))))),
IF($L34="안 지정 캐릭터 영웅등급",
  IF(AND(OR($B34=7,$B34=8),$L34=OFFSET($L34,-1,0)),OFFSET(P34,-1,0),
    VLOOKUP($L34,$AM:$AZ,MATCH($AY$1,$AM$1:$AZ$1,0),0)+INT($H34*(VLOOKUP($L34,$AM:$AZ,MATCH($AZ$1,$AM$1:$AZ$1,0),0)-VLOOKUP($L34,$AM:$AZ,MATCH($AY$1,$AM$1:$AZ$1,0),0)+1))),
IF($L34="지정 캐릭터 PP",
  IF(AND(OR($B34=7,$B34=8),$L34=OFFSET($L34,-1,0)),OFFSET(P34,-1,0),
    INT($N34*VLOOKUP($L34,$AM:$AZ,MATCH($AW$1,$AM$1:$AZ$1,0),0))),
"그외없음")))))))</f>
        <v>삭제</v>
      </c>
      <c r="Q34">
        <f ca="1">IF($L34="삭제","삭제",
IF($L34="지정 장비",
  IF($O34="DI",
    VLOOKUP($M34,[1]EquipTable!$1:$1048576,MATCH("표준 DI pr Min",[1]EquipTable!$1:$1,0),0)+INT($I34*(VLOOKUP($M34,[1]EquipTable!$1:$1048576,MATCH("표준 DI pr Max",[1]EquipTable!$1:$1,0),0)-VLOOKUP($M34,[1]EquipTable!$1:$1048576,MATCH("표준 DI pr Min",[1]EquipTable!$1:$1,0),0)+1)),
    ROUNDDOWN(VLOOKUP($M34,[1]EquipTable!$1:$1048576,MATCH("표준 GO pr Min",[1]EquipTable!$1:$1,0),0)+INT($I34*(VLOOKUP($M34,[1]EquipTable!$1:$1048576,MATCH("표준 GO pr Max",[1]EquipTable!$1:$1,0),0)-VLOOKUP($M34,[1]EquipTable!$1:$1048576,MATCH("표준 GO pr Min",[1]EquipTable!$1:$1,0),0)+100)),-2)),
IF(OR($L34="캐릭터 상자 일반등급",$L34="캐릭터 상자 영웅등급"),VLOOKUP($L34,$AM:$AZ,MATCH($AW$1,$AM$1:$AZ$1,0),0),
IF(OR($L34="지정 캐릭터",$L34="지정 캐릭터 LBP1",$L34="지정 캐릭터 LBP2",$L34="지정 캐릭터 LBP3"),
  IF(AND(OR($B34=7,$B34=8),$L34=OFFSET($L34,-1,0)),OFFSET(Q34,-1,0),
    INT(VLOOKUP($L34,$AM:$AZ,MATCH($AW$1,$AM$1:$AZ$1,0),0)*(VLOOKUP($M34,[2]ActorTable!$1:$1048576,MATCH("표준 DI pr Min",[2]ActorTable!$1:$1,0),0)+$I34*(VLOOKUP($M34,[2]ActorTable!$1:$1048576,MATCH("표준 DI pr Max",[2]ActorTable!$1:$1,0),0)-VLOOKUP($M34,[2]ActorTable!$1:$1048576,MATCH("표준 DI pr Min",[2]ActorTable!$1:$1,0),0)+1)))),
IF($L34="안 지정 캐릭터 영웅등급",
  IF(AND(OR($B34=7,$B34=8),$L34=OFFSET($L34,-1,0)),OFFSET(Q34,-1,0),
    VLOOKUP($L34,$AM:$AZ,MATCH($AW$1,$AM$1:$AZ$1,0),0)+INT($I34*(VLOOKUP($L34,$AM:$AZ,MATCH($AX$1,$AM$1:$AZ$1,0),0)-VLOOKUP($L34,$AM:$AZ,MATCH($AW$1,$AM$1:$AZ$1,0),0)+1))),
IF($L34="지정 캐릭터 PP",
  IF(AND(OR($B34=7,$B34=8),$L34=OFFSET($L34,-1,0)),OFFSET(Q34,-1,0),
    INT($N34*(VLOOKUP($L34,$AM:$AZ,MATCH($AX$1,$AM$1:$AZ$1,0),0)*(VLOOKUP($L34,$AM:$AZ,MATCH($AY$1,$AM$1:$AZ$1,0),0)+$I34*(VLOOKUP($L34,$AM:$AZ,MATCH($AY$1,$AM$1:$AZ$1,0),0)-VLOOKUP($L34,$AM:$AZ,MATCH($AX$1,$AM$1:$AZ$1,0),0)))))),
IF(OR($L34="안 지정 캐릭터 PP 일반등급",$L34="안 지정 캐릭터 PP 영웅등급"),
  IF(AND(OR($B34=7,$B34=8),$L34=OFFSET($L34,-1,0)),OFFSET(Q34,-1,0),
    $N34*VLOOKUP($L34,$AM:$AZ,MATCH($AW$1,$AM$1:$AZ$1,0),0)),
"그외없음")))))))</f>
        <v>1400</v>
      </c>
      <c r="R34" t="str">
        <f ca="1">IF(OR(ISNUMBER(M34),M34="삭제"),"",
IF(LEFT(M34,5)="Equip",
  IF($BK$1&lt;VLOOKUP(M34,[1]EquipTable!$1:$1048576,MATCH("업데이트순번",[1]EquipTable!$1:$1,0),0),"업데이트순번이상",""),
IF(LEFT(M34,5)="Actor",
  IF($BP$1&lt;VLOOKUP(M34,[2]ActorTable!$1:$1048576,MATCH("업데이트순번",[2]ActorTable!$1:$1,0),0),"업데이트순번이상",""),
"그외없음")))</f>
        <v/>
      </c>
      <c r="S34">
        <f t="shared" ca="1" si="13"/>
        <v>0</v>
      </c>
      <c r="T34" t="s">
        <v>93</v>
      </c>
      <c r="U34">
        <v>65359</v>
      </c>
      <c r="V34">
        <v>12</v>
      </c>
      <c r="W34" t="s">
        <v>130</v>
      </c>
      <c r="Y34">
        <v>1200</v>
      </c>
      <c r="Z34" t="str">
        <f t="shared" ca="1" si="4"/>
        <v>upn</v>
      </c>
      <c r="AA34" t="s">
        <v>93</v>
      </c>
      <c r="AB34">
        <v>65359</v>
      </c>
      <c r="AC34">
        <v>12</v>
      </c>
      <c r="AD34" t="s">
        <v>130</v>
      </c>
      <c r="AF34">
        <v>1200</v>
      </c>
      <c r="AG34" t="str">
        <f t="shared" si="5"/>
        <v/>
      </c>
      <c r="AH34" t="str">
        <f>IF(OR(
  AND(NOT(ISERROR(FIND("상자",AA34))),ISBLANK(AB34)),
  AND(ISBLANK(AA34),ISBLANK(AB34)),
  AND(NOT(ISERROR(FIND("안 지정",AA34))),ISNUMBER(AB34))),"",
IF(AND(NOT(ISERROR(FIND("상자",AA34))),NOT(ISBLANK(AB34))),"밸류불필요",
IF(AND(NOT(ISERROR(FIND("안 지정",AA34))),NOT(ISNUMBER(AB34))),"숫자필요",
IF(NOT(ISERROR(FIND("장비",AA34))),
  IFERROR(VLOOKUP(AB34,[1]EquipTable!$A:$T,MATCH("이름참고",[1]EquipTable!$1:$1,0),0),"장비없음"),
IF(NOT(ISERROR(FIND("캐릭터",AA34))),
  IFERROR(VLOOKUP(AB34,[2]ActorTable!$A:$G,MATCH("이름참고",[2]ActorTable!$1:$1,0),0),"캐릭터없음"),
"")))))</f>
        <v/>
      </c>
      <c r="AI34">
        <v>1</v>
      </c>
      <c r="AJ3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v>
      </c>
      <c r="AK34" t="str">
        <f t="shared" ca="1" si="6"/>
        <v>{"dy":5,"sl":4,"tp":"upn","vl":"65359","cn":12,"pt":"GO","pr":1200}</v>
      </c>
      <c r="BJ34" t="e">
        <f ca="1">IF(VLOOKUP($BM34,[1]EquipTable!$1:$1048576,MATCH("업데이트순번",[1]EquipTable!$1:$1,0),0)&lt;=$BK$1,1,0)
*IF(MID(BM34,7,1)="4",0.1,1)</f>
        <v>#VALUE!</v>
      </c>
      <c r="BK34" t="e">
        <f t="shared" ca="1" si="15"/>
        <v>#VALUE!</v>
      </c>
      <c r="BL34" t="e">
        <f t="shared" ca="1" si="16"/>
        <v>#VALUE!</v>
      </c>
      <c r="BM34" t="e">
        <f ca="1">OFFSET([1]EquipTable!$A$1,ROW()-1,0)</f>
        <v>#VALUE!</v>
      </c>
      <c r="BO34" t="e">
        <f ca="1">IF(VLOOKUP($BR34,[2]ActorTable!$1:$1048576,MATCH("업데이트순번",[2]ActorTable!$1:$1,0),0)&lt;=$BP$1,1,0)
*IF(MID(BR34,7,1)="2",0.1,1)</f>
        <v>#VALUE!</v>
      </c>
      <c r="BP34" t="e">
        <f t="shared" ca="1" si="17"/>
        <v>#VALUE!</v>
      </c>
      <c r="BQ34" t="e">
        <f t="shared" ca="1" si="18"/>
        <v>#VALUE!</v>
      </c>
      <c r="BR34" t="e">
        <f ca="1">OFFSET([2]ActorTable!$A$1,ROW()-1,0)</f>
        <v>#VALUE!</v>
      </c>
      <c r="BS34" t="e">
        <f ca="1">VLOOKUP($BR34,[2]ActorTable!$1:$1048576,MATCH("이름참고",[2]ActorTable!$1:$1,0),0)</f>
        <v>#VALUE!</v>
      </c>
    </row>
    <row r="35" spans="1:71">
      <c r="A35">
        <v>5</v>
      </c>
      <c r="B35">
        <v>5</v>
      </c>
      <c r="C35">
        <f t="shared" si="0"/>
        <v>0</v>
      </c>
      <c r="D35">
        <f t="shared" ca="1" si="11"/>
        <v>0.92618347693165348</v>
      </c>
      <c r="E35">
        <f t="shared" ca="1" si="11"/>
        <v>9.4414164264440492E-2</v>
      </c>
      <c r="F35">
        <f t="shared" ca="1" si="1"/>
        <v>0.89868788960079227</v>
      </c>
      <c r="G35">
        <f t="shared" ca="1" si="1"/>
        <v>0.79080430670701685</v>
      </c>
      <c r="H35">
        <f t="shared" ca="1" si="1"/>
        <v>0.2154893797997971</v>
      </c>
      <c r="I35">
        <f t="shared" ca="1" si="1"/>
        <v>0.34448322167121948</v>
      </c>
      <c r="L35" t="str">
        <f t="shared" ca="1" si="2"/>
        <v>삭제</v>
      </c>
      <c r="M35" t="str">
        <f t="shared" ca="1" si="3"/>
        <v>삭제</v>
      </c>
      <c r="N35" t="str">
        <f t="shared" ca="1" si="12"/>
        <v>삭제</v>
      </c>
      <c r="O35" t="str">
        <f ca="1">IF($L35="삭제","삭제",
IF($L35="지정 장비",
  IF(ISBLANK(VLOOKUP($M35,[1]EquipTable!$1:$1048576,MATCH("표준 GO pr Min",[1]EquipTable!$1:$1,0),0)),"DI",
    IF(ISBLANK(VLOOKUP($M35,[1]EquipTable!$1:$1048576,MATCH("표준 DI pr Min",[1]EquipTable!$1:$1,0),0)),"GO",
      IF(G35&lt;0.5,"DI","GO"))),
IF(OR($L35="캐릭터 상자 일반등급",$L35="캐릭터 상자 영웅등급"),"DI",
IF(OR($L35="지정 캐릭터",$L35="지정 캐릭터 LBP1",$L35="지정 캐릭터 LBP2",$L35="지정 캐릭터 LBP3",$L35="안 지정 캐릭터 영웅등급"),"DI",
IF($L35="지정 캐릭터 PP","DI",
IF(OR($L35="안 지정 캐릭터 PP 일반등급",$L35="안 지정 캐릭터 PP 영웅등급"),"GO",
"그외없음"))))))</f>
        <v>삭제</v>
      </c>
      <c r="P35" t="str">
        <f ca="1">IF($L35="삭제","삭제",
IF($O35="GO","삭제",
IF($L35="지정 장비",
  IF(ISBLANK(VLOOKUP($M35,[1]EquipTable!$1:$1048576,MATCH("표준 DI pp Min",[1]EquipTable!$1:$1,0),0)),"삭제",
    VLOOKUP($M35,[1]EquipTable!$1:$1048576,MATCH("표준 DI pp Min",[1]EquipTable!$1:$1,0),0)+INT($H35*(VLOOKUP($M35,[1]EquipTable!$1:$1048576,MATCH("표준 DI pp Max",[1]EquipTable!$1:$1,0),0)-VLOOKUP($M35,[1]EquipTable!$1:$1048576,MATCH("표준 DI pp Min",[1]EquipTable!$1:$1,0),0)+1))),
IF(OR($L35="캐릭터 상자 일반등급",$L35="캐릭터 상자 영웅등급"),"삭제",
IF(OR($L35="지정 캐릭터",$L35="지정 캐릭터 LBP1",$L35="지정 캐릭터 LBP2",$L35="지정 캐릭터 LBP3"),
  IF(AND(OR($B35=7,$B35=8),$L35=OFFSET($L35,-1,0)),OFFSET(P35,-1,0),
    IF(ISBLANK(VLOOKUP($M35,[2]ActorTable!$1:$1048576,MATCH("표준 DI pp Min",[2]ActorTable!$1:$1,0),0)),"삭제",
      INT(VLOOKUP($L35,$AM:$AZ,MATCH($AW$1,$AM$1:$AZ$1,0),0)*(VLOOKUP($M35,[2]ActorTable!$1:$1048576,MATCH("표준 DI pp Min",[2]ActorTable!$1:$1,0),0)+$H35*(VLOOKUP($M35,[2]ActorTable!$1:$1048576,MATCH("표준 DI pp Max",[2]ActorTable!$1:$1,0),0)-VLOOKUP($M35,[2]ActorTable!$1:$1048576,MATCH("표준 DI pp Min",[2]ActorTable!$1:$1,0),0)+1))))),
IF($L35="안 지정 캐릭터 영웅등급",
  IF(AND(OR($B35=7,$B35=8),$L35=OFFSET($L35,-1,0)),OFFSET(P35,-1,0),
    VLOOKUP($L35,$AM:$AZ,MATCH($AY$1,$AM$1:$AZ$1,0),0)+INT($H35*(VLOOKUP($L35,$AM:$AZ,MATCH($AZ$1,$AM$1:$AZ$1,0),0)-VLOOKUP($L35,$AM:$AZ,MATCH($AY$1,$AM$1:$AZ$1,0),0)+1))),
IF($L35="지정 캐릭터 PP",
  IF(AND(OR($B35=7,$B35=8),$L35=OFFSET($L35,-1,0)),OFFSET(P35,-1,0),
    INT($N35*VLOOKUP($L35,$AM:$AZ,MATCH($AW$1,$AM$1:$AZ$1,0),0))),
"그외없음")))))))</f>
        <v>삭제</v>
      </c>
      <c r="Q35" t="str">
        <f ca="1">IF($L35="삭제","삭제",
IF($L35="지정 장비",
  IF($O35="DI",
    VLOOKUP($M35,[1]EquipTable!$1:$1048576,MATCH("표준 DI pr Min",[1]EquipTable!$1:$1,0),0)+INT($I35*(VLOOKUP($M35,[1]EquipTable!$1:$1048576,MATCH("표준 DI pr Max",[1]EquipTable!$1:$1,0),0)-VLOOKUP($M35,[1]EquipTable!$1:$1048576,MATCH("표준 DI pr Min",[1]EquipTable!$1:$1,0),0)+1)),
    ROUNDDOWN(VLOOKUP($M35,[1]EquipTable!$1:$1048576,MATCH("표준 GO pr Min",[1]EquipTable!$1:$1,0),0)+INT($I35*(VLOOKUP($M35,[1]EquipTable!$1:$1048576,MATCH("표준 GO pr Max",[1]EquipTable!$1:$1,0),0)-VLOOKUP($M35,[1]EquipTable!$1:$1048576,MATCH("표준 GO pr Min",[1]EquipTable!$1:$1,0),0)+100)),-2)),
IF(OR($L35="캐릭터 상자 일반등급",$L35="캐릭터 상자 영웅등급"),VLOOKUP($L35,$AM:$AZ,MATCH($AW$1,$AM$1:$AZ$1,0),0),
IF(OR($L35="지정 캐릭터",$L35="지정 캐릭터 LBP1",$L35="지정 캐릭터 LBP2",$L35="지정 캐릭터 LBP3"),
  IF(AND(OR($B35=7,$B35=8),$L35=OFFSET($L35,-1,0)),OFFSET(Q35,-1,0),
    INT(VLOOKUP($L35,$AM:$AZ,MATCH($AW$1,$AM$1:$AZ$1,0),0)*(VLOOKUP($M35,[2]ActorTable!$1:$1048576,MATCH("표준 DI pr Min",[2]ActorTable!$1:$1,0),0)+$I35*(VLOOKUP($M35,[2]ActorTable!$1:$1048576,MATCH("표준 DI pr Max",[2]ActorTable!$1:$1,0),0)-VLOOKUP($M35,[2]ActorTable!$1:$1048576,MATCH("표준 DI pr Min",[2]ActorTable!$1:$1,0),0)+1)))),
IF($L35="안 지정 캐릭터 영웅등급",
  IF(AND(OR($B35=7,$B35=8),$L35=OFFSET($L35,-1,0)),OFFSET(Q35,-1,0),
    VLOOKUP($L35,$AM:$AZ,MATCH($AW$1,$AM$1:$AZ$1,0),0)+INT($I35*(VLOOKUP($L35,$AM:$AZ,MATCH($AX$1,$AM$1:$AZ$1,0),0)-VLOOKUP($L35,$AM:$AZ,MATCH($AW$1,$AM$1:$AZ$1,0),0)+1))),
IF($L35="지정 캐릭터 PP",
  IF(AND(OR($B35=7,$B35=8),$L35=OFFSET($L35,-1,0)),OFFSET(Q35,-1,0),
    INT($N35*(VLOOKUP($L35,$AM:$AZ,MATCH($AX$1,$AM$1:$AZ$1,0),0)*(VLOOKUP($L35,$AM:$AZ,MATCH($AY$1,$AM$1:$AZ$1,0),0)+$I35*(VLOOKUP($L35,$AM:$AZ,MATCH($AY$1,$AM$1:$AZ$1,0),0)-VLOOKUP($L35,$AM:$AZ,MATCH($AX$1,$AM$1:$AZ$1,0),0)))))),
IF(OR($L35="안 지정 캐릭터 PP 일반등급",$L35="안 지정 캐릭터 PP 영웅등급"),
  IF(AND(OR($B35=7,$B35=8),$L35=OFFSET($L35,-1,0)),OFFSET(Q35,-1,0),
    $N35*VLOOKUP($L35,$AM:$AZ,MATCH($AW$1,$AM$1:$AZ$1,0),0)),
"그외없음")))))))</f>
        <v>삭제</v>
      </c>
      <c r="R35" t="str">
        <f ca="1">IF(OR(ISNUMBER(M35),M35="삭제"),"",
IF(LEFT(M35,5)="Equip",
  IF($BK$1&lt;VLOOKUP(M35,[1]EquipTable!$1:$1048576,MATCH("업데이트순번",[1]EquipTable!$1:$1,0),0),"업데이트순번이상",""),
IF(LEFT(M35,5)="Actor",
  IF($BP$1&lt;VLOOKUP(M35,[2]ActorTable!$1:$1048576,MATCH("업데이트순번",[2]ActorTable!$1:$1,0),0),"업데이트순번이상",""),
"그외없음")))</f>
        <v/>
      </c>
      <c r="S35">
        <f t="shared" ca="1" si="13"/>
        <v>0</v>
      </c>
      <c r="Z35" t="str">
        <f t="shared" ca="1" si="4"/>
        <v/>
      </c>
      <c r="AG35" t="str">
        <f t="shared" si="5"/>
        <v/>
      </c>
      <c r="AH35" t="str">
        <f>IF(OR(
  AND(NOT(ISERROR(FIND("상자",AA35))),ISBLANK(AB35)),
  AND(ISBLANK(AA35),ISBLANK(AB35)),
  AND(NOT(ISERROR(FIND("안 지정",AA35))),ISNUMBER(AB35))),"",
IF(AND(NOT(ISERROR(FIND("상자",AA35))),NOT(ISBLANK(AB35))),"밸류불필요",
IF(AND(NOT(ISERROR(FIND("안 지정",AA35))),NOT(ISNUMBER(AB35))),"숫자필요",
IF(NOT(ISERROR(FIND("장비",AA35))),
  IFERROR(VLOOKUP(AB35,[1]EquipTable!$A:$T,MATCH("이름참고",[1]EquipTable!$1:$1,0),0),"장비없음"),
IF(NOT(ISERROR(FIND("캐릭터",AA35))),
  IFERROR(VLOOKUP(AB35,[2]ActorTable!$A:$G,MATCH("이름참고",[2]ActorTable!$1:$1,0),0),"캐릭터없음"),
"")))))</f>
        <v/>
      </c>
      <c r="AI35">
        <v>1</v>
      </c>
      <c r="AJ3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v>
      </c>
      <c r="AK35" t="str">
        <f t="shared" ca="1" si="6"/>
        <v>{"dy":5,"sl":5}</v>
      </c>
      <c r="BJ35" t="e">
        <f ca="1">IF(VLOOKUP($BM35,[1]EquipTable!$1:$1048576,MATCH("업데이트순번",[1]EquipTable!$1:$1,0),0)&lt;=$BK$1,1,0)
*IF(MID(BM35,7,1)="4",0.1,1)</f>
        <v>#VALUE!</v>
      </c>
      <c r="BK35" t="e">
        <f t="shared" ca="1" si="15"/>
        <v>#VALUE!</v>
      </c>
      <c r="BL35" t="e">
        <f t="shared" ca="1" si="16"/>
        <v>#VALUE!</v>
      </c>
      <c r="BM35" t="e">
        <f ca="1">OFFSET([1]EquipTable!$A$1,ROW()-1,0)</f>
        <v>#VALUE!</v>
      </c>
      <c r="BO35" t="e">
        <f ca="1">IF(VLOOKUP($BR35,[2]ActorTable!$1:$1048576,MATCH("업데이트순번",[2]ActorTable!$1:$1,0),0)&lt;=$BP$1,1,0)
*IF(MID(BR35,7,1)="2",0.1,1)</f>
        <v>#VALUE!</v>
      </c>
      <c r="BP35" t="e">
        <f t="shared" ca="1" si="17"/>
        <v>#VALUE!</v>
      </c>
      <c r="BQ35" t="e">
        <f t="shared" ca="1" si="18"/>
        <v>#VALUE!</v>
      </c>
      <c r="BR35" t="e">
        <f ca="1">OFFSET([2]ActorTable!$A$1,ROW()-1,0)</f>
        <v>#VALUE!</v>
      </c>
      <c r="BS35" t="e">
        <f ca="1">VLOOKUP($BR35,[2]ActorTable!$1:$1048576,MATCH("이름참고",[2]ActorTable!$1:$1,0),0)</f>
        <v>#VALUE!</v>
      </c>
    </row>
    <row r="36" spans="1:71">
      <c r="A36">
        <v>5</v>
      </c>
      <c r="B36">
        <v>6</v>
      </c>
      <c r="C36">
        <f t="shared" si="0"/>
        <v>0</v>
      </c>
      <c r="D36">
        <f t="shared" ca="1" si="11"/>
        <v>0.32211321327358333</v>
      </c>
      <c r="E36">
        <f t="shared" ca="1" si="11"/>
        <v>0.40655800300869505</v>
      </c>
      <c r="F36">
        <f t="shared" ca="1" si="1"/>
        <v>0.33736983227411876</v>
      </c>
      <c r="G36">
        <f t="shared" ca="1" si="1"/>
        <v>0.41542943960921785</v>
      </c>
      <c r="H36">
        <f t="shared" ca="1" si="1"/>
        <v>0.21903776879062686</v>
      </c>
      <c r="I36">
        <f t="shared" ca="1" si="1"/>
        <v>0.60554925272587423</v>
      </c>
      <c r="L36" t="str">
        <f t="shared" ca="1" si="2"/>
        <v>삭제</v>
      </c>
      <c r="M36" t="str">
        <f t="shared" ca="1" si="3"/>
        <v>삭제</v>
      </c>
      <c r="N36" t="str">
        <f t="shared" ca="1" si="12"/>
        <v>삭제</v>
      </c>
      <c r="O36" t="str">
        <f ca="1">IF($L36="삭제","삭제",
IF($L36="지정 장비",
  IF(ISBLANK(VLOOKUP($M36,[1]EquipTable!$1:$1048576,MATCH("표준 GO pr Min",[1]EquipTable!$1:$1,0),0)),"DI",
    IF(ISBLANK(VLOOKUP($M36,[1]EquipTable!$1:$1048576,MATCH("표준 DI pr Min",[1]EquipTable!$1:$1,0),0)),"GO",
      IF(G36&lt;0.5,"DI","GO"))),
IF(OR($L36="캐릭터 상자 일반등급",$L36="캐릭터 상자 영웅등급"),"DI",
IF(OR($L36="지정 캐릭터",$L36="지정 캐릭터 LBP1",$L36="지정 캐릭터 LBP2",$L36="지정 캐릭터 LBP3",$L36="안 지정 캐릭터 영웅등급"),"DI",
IF($L36="지정 캐릭터 PP","DI",
IF(OR($L36="안 지정 캐릭터 PP 일반등급",$L36="안 지정 캐릭터 PP 영웅등급"),"GO",
"그외없음"))))))</f>
        <v>삭제</v>
      </c>
      <c r="P36" t="str">
        <f ca="1">IF($L36="삭제","삭제",
IF($O36="GO","삭제",
IF($L36="지정 장비",
  IF(ISBLANK(VLOOKUP($M36,[1]EquipTable!$1:$1048576,MATCH("표준 DI pp Min",[1]EquipTable!$1:$1,0),0)),"삭제",
    VLOOKUP($M36,[1]EquipTable!$1:$1048576,MATCH("표준 DI pp Min",[1]EquipTable!$1:$1,0),0)+INT($H36*(VLOOKUP($M36,[1]EquipTable!$1:$1048576,MATCH("표준 DI pp Max",[1]EquipTable!$1:$1,0),0)-VLOOKUP($M36,[1]EquipTable!$1:$1048576,MATCH("표준 DI pp Min",[1]EquipTable!$1:$1,0),0)+1))),
IF(OR($L36="캐릭터 상자 일반등급",$L36="캐릭터 상자 영웅등급"),"삭제",
IF(OR($L36="지정 캐릭터",$L36="지정 캐릭터 LBP1",$L36="지정 캐릭터 LBP2",$L36="지정 캐릭터 LBP3"),
  IF(AND(OR($B36=7,$B36=8),$L36=OFFSET($L36,-1,0)),OFFSET(P36,-1,0),
    IF(ISBLANK(VLOOKUP($M36,[2]ActorTable!$1:$1048576,MATCH("표준 DI pp Min",[2]ActorTable!$1:$1,0),0)),"삭제",
      INT(VLOOKUP($L36,$AM:$AZ,MATCH($AW$1,$AM$1:$AZ$1,0),0)*(VLOOKUP($M36,[2]ActorTable!$1:$1048576,MATCH("표준 DI pp Min",[2]ActorTable!$1:$1,0),0)+$H36*(VLOOKUP($M36,[2]ActorTable!$1:$1048576,MATCH("표준 DI pp Max",[2]ActorTable!$1:$1,0),0)-VLOOKUP($M36,[2]ActorTable!$1:$1048576,MATCH("표준 DI pp Min",[2]ActorTable!$1:$1,0),0)+1))))),
IF($L36="안 지정 캐릭터 영웅등급",
  IF(AND(OR($B36=7,$B36=8),$L36=OFFSET($L36,-1,0)),OFFSET(P36,-1,0),
    VLOOKUP($L36,$AM:$AZ,MATCH($AY$1,$AM$1:$AZ$1,0),0)+INT($H36*(VLOOKUP($L36,$AM:$AZ,MATCH($AZ$1,$AM$1:$AZ$1,0),0)-VLOOKUP($L36,$AM:$AZ,MATCH($AY$1,$AM$1:$AZ$1,0),0)+1))),
IF($L36="지정 캐릭터 PP",
  IF(AND(OR($B36=7,$B36=8),$L36=OFFSET($L36,-1,0)),OFFSET(P36,-1,0),
    INT($N36*VLOOKUP($L36,$AM:$AZ,MATCH($AW$1,$AM$1:$AZ$1,0),0))),
"그외없음")))))))</f>
        <v>삭제</v>
      </c>
      <c r="Q36" t="str">
        <f ca="1">IF($L36="삭제","삭제",
IF($L36="지정 장비",
  IF($O36="DI",
    VLOOKUP($M36,[1]EquipTable!$1:$1048576,MATCH("표준 DI pr Min",[1]EquipTable!$1:$1,0),0)+INT($I36*(VLOOKUP($M36,[1]EquipTable!$1:$1048576,MATCH("표준 DI pr Max",[1]EquipTable!$1:$1,0),0)-VLOOKUP($M36,[1]EquipTable!$1:$1048576,MATCH("표준 DI pr Min",[1]EquipTable!$1:$1,0),0)+1)),
    ROUNDDOWN(VLOOKUP($M36,[1]EquipTable!$1:$1048576,MATCH("표준 GO pr Min",[1]EquipTable!$1:$1,0),0)+INT($I36*(VLOOKUP($M36,[1]EquipTable!$1:$1048576,MATCH("표준 GO pr Max",[1]EquipTable!$1:$1,0),0)-VLOOKUP($M36,[1]EquipTable!$1:$1048576,MATCH("표준 GO pr Min",[1]EquipTable!$1:$1,0),0)+100)),-2)),
IF(OR($L36="캐릭터 상자 일반등급",$L36="캐릭터 상자 영웅등급"),VLOOKUP($L36,$AM:$AZ,MATCH($AW$1,$AM$1:$AZ$1,0),0),
IF(OR($L36="지정 캐릭터",$L36="지정 캐릭터 LBP1",$L36="지정 캐릭터 LBP2",$L36="지정 캐릭터 LBP3"),
  IF(AND(OR($B36=7,$B36=8),$L36=OFFSET($L36,-1,0)),OFFSET(Q36,-1,0),
    INT(VLOOKUP($L36,$AM:$AZ,MATCH($AW$1,$AM$1:$AZ$1,0),0)*(VLOOKUP($M36,[2]ActorTable!$1:$1048576,MATCH("표준 DI pr Min",[2]ActorTable!$1:$1,0),0)+$I36*(VLOOKUP($M36,[2]ActorTable!$1:$1048576,MATCH("표준 DI pr Max",[2]ActorTable!$1:$1,0),0)-VLOOKUP($M36,[2]ActorTable!$1:$1048576,MATCH("표준 DI pr Min",[2]ActorTable!$1:$1,0),0)+1)))),
IF($L36="안 지정 캐릭터 영웅등급",
  IF(AND(OR($B36=7,$B36=8),$L36=OFFSET($L36,-1,0)),OFFSET(Q36,-1,0),
    VLOOKUP($L36,$AM:$AZ,MATCH($AW$1,$AM$1:$AZ$1,0),0)+INT($I36*(VLOOKUP($L36,$AM:$AZ,MATCH($AX$1,$AM$1:$AZ$1,0),0)-VLOOKUP($L36,$AM:$AZ,MATCH($AW$1,$AM$1:$AZ$1,0),0)+1))),
IF($L36="지정 캐릭터 PP",
  IF(AND(OR($B36=7,$B36=8),$L36=OFFSET($L36,-1,0)),OFFSET(Q36,-1,0),
    INT($N36*(VLOOKUP($L36,$AM:$AZ,MATCH($AX$1,$AM$1:$AZ$1,0),0)*(VLOOKUP($L36,$AM:$AZ,MATCH($AY$1,$AM$1:$AZ$1,0),0)+$I36*(VLOOKUP($L36,$AM:$AZ,MATCH($AY$1,$AM$1:$AZ$1,0),0)-VLOOKUP($L36,$AM:$AZ,MATCH($AX$1,$AM$1:$AZ$1,0),0)))))),
IF(OR($L36="안 지정 캐릭터 PP 일반등급",$L36="안 지정 캐릭터 PP 영웅등급"),
  IF(AND(OR($B36=7,$B36=8),$L36=OFFSET($L36,-1,0)),OFFSET(Q36,-1,0),
    $N36*VLOOKUP($L36,$AM:$AZ,MATCH($AW$1,$AM$1:$AZ$1,0),0)),
"그외없음")))))))</f>
        <v>삭제</v>
      </c>
      <c r="R36" t="str">
        <f ca="1">IF(OR(ISNUMBER(M36),M36="삭제"),"",
IF(LEFT(M36,5)="Equip",
  IF($BK$1&lt;VLOOKUP(M36,[1]EquipTable!$1:$1048576,MATCH("업데이트순번",[1]EquipTable!$1:$1,0),0),"업데이트순번이상",""),
IF(LEFT(M36,5)="Actor",
  IF($BP$1&lt;VLOOKUP(M36,[2]ActorTable!$1:$1048576,MATCH("업데이트순번",[2]ActorTable!$1:$1,0),0),"업데이트순번이상",""),
"그외없음")))</f>
        <v/>
      </c>
      <c r="S36">
        <f t="shared" ca="1" si="13"/>
        <v>0</v>
      </c>
      <c r="Z36" t="str">
        <f t="shared" ca="1" si="4"/>
        <v/>
      </c>
      <c r="AG36" t="str">
        <f t="shared" si="5"/>
        <v/>
      </c>
      <c r="AH36" t="str">
        <f>IF(OR(
  AND(NOT(ISERROR(FIND("상자",AA36))),ISBLANK(AB36)),
  AND(ISBLANK(AA36),ISBLANK(AB36)),
  AND(NOT(ISERROR(FIND("안 지정",AA36))),ISNUMBER(AB36))),"",
IF(AND(NOT(ISERROR(FIND("상자",AA36))),NOT(ISBLANK(AB36))),"밸류불필요",
IF(AND(NOT(ISERROR(FIND("안 지정",AA36))),NOT(ISNUMBER(AB36))),"숫자필요",
IF(NOT(ISERROR(FIND("장비",AA36))),
  IFERROR(VLOOKUP(AB36,[1]EquipTable!$A:$T,MATCH("이름참고",[1]EquipTable!$1:$1,0),0),"장비없음"),
IF(NOT(ISERROR(FIND("캐릭터",AA36))),
  IFERROR(VLOOKUP(AB36,[2]ActorTable!$A:$G,MATCH("이름참고",[2]ActorTable!$1:$1,0),0),"캐릭터없음"),
"")))))</f>
        <v/>
      </c>
      <c r="AI36">
        <v>1</v>
      </c>
      <c r="AJ3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v>
      </c>
      <c r="AK36" t="str">
        <f t="shared" ca="1" si="6"/>
        <v>{"dy":5,"sl":6}</v>
      </c>
      <c r="BJ36" t="e">
        <f ca="1">IF(VLOOKUP($BM36,[1]EquipTable!$1:$1048576,MATCH("업데이트순번",[1]EquipTable!$1:$1,0),0)&lt;=$BK$1,1,0)
*IF(MID(BM36,7,1)="4",0.1,1)</f>
        <v>#VALUE!</v>
      </c>
      <c r="BK36" t="e">
        <f t="shared" ca="1" si="15"/>
        <v>#VALUE!</v>
      </c>
      <c r="BL36" t="e">
        <f t="shared" ca="1" si="16"/>
        <v>#VALUE!</v>
      </c>
      <c r="BM36" t="e">
        <f ca="1">OFFSET([1]EquipTable!$A$1,ROW()-1,0)</f>
        <v>#VALUE!</v>
      </c>
      <c r="BO36" t="e">
        <f ca="1">IF(VLOOKUP($BR36,[2]ActorTable!$1:$1048576,MATCH("업데이트순번",[2]ActorTable!$1:$1,0),0)&lt;=$BP$1,1,0)
*IF(MID(BR36,7,1)="2",0.1,1)</f>
        <v>#VALUE!</v>
      </c>
      <c r="BP36" t="e">
        <f t="shared" ca="1" si="17"/>
        <v>#VALUE!</v>
      </c>
      <c r="BQ36" t="e">
        <f t="shared" ca="1" si="18"/>
        <v>#VALUE!</v>
      </c>
      <c r="BR36" t="e">
        <f ca="1">OFFSET([2]ActorTable!$A$1,ROW()-1,0)</f>
        <v>#VALUE!</v>
      </c>
      <c r="BS36" t="e">
        <f ca="1">VLOOKUP($BR36,[2]ActorTable!$1:$1048576,MATCH("이름참고",[2]ActorTable!$1:$1,0),0)</f>
        <v>#VALUE!</v>
      </c>
    </row>
    <row r="37" spans="1:71">
      <c r="A37">
        <v>6</v>
      </c>
      <c r="B37">
        <v>0</v>
      </c>
      <c r="C37">
        <f t="shared" si="0"/>
        <v>0</v>
      </c>
      <c r="D37">
        <f t="shared" ca="1" si="11"/>
        <v>0.92366287971041616</v>
      </c>
      <c r="E37">
        <f t="shared" ca="1" si="11"/>
        <v>9.992706553741304E-2</v>
      </c>
      <c r="F37">
        <f t="shared" ca="1" si="1"/>
        <v>0.47560977720808228</v>
      </c>
      <c r="G37">
        <f t="shared" ca="1" si="1"/>
        <v>0.22067375241888287</v>
      </c>
      <c r="H37">
        <f t="shared" ca="1" si="1"/>
        <v>3.6237360942638852E-2</v>
      </c>
      <c r="I37">
        <f t="shared" ca="1" si="1"/>
        <v>0.11643995189063117</v>
      </c>
      <c r="L37" t="str">
        <f t="shared" ca="1" si="2"/>
        <v>캐릭터 상자 일반등급</v>
      </c>
      <c r="M37" t="str">
        <f t="shared" ca="1" si="3"/>
        <v>삭제</v>
      </c>
      <c r="N37">
        <f t="shared" ca="1" si="12"/>
        <v>1</v>
      </c>
      <c r="O37" t="str">
        <f ca="1">IF($L37="삭제","삭제",
IF($L37="지정 장비",
  IF(ISBLANK(VLOOKUP($M37,[1]EquipTable!$1:$1048576,MATCH("표준 GO pr Min",[1]EquipTable!$1:$1,0),0)),"DI",
    IF(ISBLANK(VLOOKUP($M37,[1]EquipTable!$1:$1048576,MATCH("표준 DI pr Min",[1]EquipTable!$1:$1,0),0)),"GO",
      IF(G37&lt;0.5,"DI","GO"))),
IF(OR($L37="캐릭터 상자 일반등급",$L37="캐릭터 상자 영웅등급"),"DI",
IF(OR($L37="지정 캐릭터",$L37="지정 캐릭터 LBP1",$L37="지정 캐릭터 LBP2",$L37="지정 캐릭터 LBP3",$L37="안 지정 캐릭터 영웅등급"),"DI",
IF($L37="지정 캐릭터 PP","DI",
IF(OR($L37="안 지정 캐릭터 PP 일반등급",$L37="안 지정 캐릭터 PP 영웅등급"),"GO",
"그외없음"))))))</f>
        <v>DI</v>
      </c>
      <c r="P37" t="str">
        <f ca="1">IF($L37="삭제","삭제",
IF($O37="GO","삭제",
IF($L37="지정 장비",
  IF(ISBLANK(VLOOKUP($M37,[1]EquipTable!$1:$1048576,MATCH("표준 DI pp Min",[1]EquipTable!$1:$1,0),0)),"삭제",
    VLOOKUP($M37,[1]EquipTable!$1:$1048576,MATCH("표준 DI pp Min",[1]EquipTable!$1:$1,0),0)+INT($H37*(VLOOKUP($M37,[1]EquipTable!$1:$1048576,MATCH("표준 DI pp Max",[1]EquipTable!$1:$1,0),0)-VLOOKUP($M37,[1]EquipTable!$1:$1048576,MATCH("표준 DI pp Min",[1]EquipTable!$1:$1,0),0)+1))),
IF(OR($L37="캐릭터 상자 일반등급",$L37="캐릭터 상자 영웅등급"),"삭제",
IF(OR($L37="지정 캐릭터",$L37="지정 캐릭터 LBP1",$L37="지정 캐릭터 LBP2",$L37="지정 캐릭터 LBP3"),
  IF(AND(OR($B37=7,$B37=8),$L37=OFFSET($L37,-1,0)),OFFSET(P37,-1,0),
    IF(ISBLANK(VLOOKUP($M37,[2]ActorTable!$1:$1048576,MATCH("표준 DI pp Min",[2]ActorTable!$1:$1,0),0)),"삭제",
      INT(VLOOKUP($L37,$AM:$AZ,MATCH($AW$1,$AM$1:$AZ$1,0),0)*(VLOOKUP($M37,[2]ActorTable!$1:$1048576,MATCH("표준 DI pp Min",[2]ActorTable!$1:$1,0),0)+$H37*(VLOOKUP($M37,[2]ActorTable!$1:$1048576,MATCH("표준 DI pp Max",[2]ActorTable!$1:$1,0),0)-VLOOKUP($M37,[2]ActorTable!$1:$1048576,MATCH("표준 DI pp Min",[2]ActorTable!$1:$1,0),0)+1))))),
IF($L37="안 지정 캐릭터 영웅등급",
  IF(AND(OR($B37=7,$B37=8),$L37=OFFSET($L37,-1,0)),OFFSET(P37,-1,0),
    VLOOKUP($L37,$AM:$AZ,MATCH($AY$1,$AM$1:$AZ$1,0),0)+INT($H37*(VLOOKUP($L37,$AM:$AZ,MATCH($AZ$1,$AM$1:$AZ$1,0),0)-VLOOKUP($L37,$AM:$AZ,MATCH($AY$1,$AM$1:$AZ$1,0),0)+1))),
IF($L37="지정 캐릭터 PP",
  IF(AND(OR($B37=7,$B37=8),$L37=OFFSET($L37,-1,0)),OFFSET(P37,-1,0),
    INT($N37*VLOOKUP($L37,$AM:$AZ,MATCH($AW$1,$AM$1:$AZ$1,0),0))),
"그외없음")))))))</f>
        <v>삭제</v>
      </c>
      <c r="Q37">
        <f ca="1">IF($L37="삭제","삭제",
IF($L37="지정 장비",
  IF($O37="DI",
    VLOOKUP($M37,[1]EquipTable!$1:$1048576,MATCH("표준 DI pr Min",[1]EquipTable!$1:$1,0),0)+INT($I37*(VLOOKUP($M37,[1]EquipTable!$1:$1048576,MATCH("표준 DI pr Max",[1]EquipTable!$1:$1,0),0)-VLOOKUP($M37,[1]EquipTable!$1:$1048576,MATCH("표준 DI pr Min",[1]EquipTable!$1:$1,0),0)+1)),
    ROUNDDOWN(VLOOKUP($M37,[1]EquipTable!$1:$1048576,MATCH("표준 GO pr Min",[1]EquipTable!$1:$1,0),0)+INT($I37*(VLOOKUP($M37,[1]EquipTable!$1:$1048576,MATCH("표준 GO pr Max",[1]EquipTable!$1:$1,0),0)-VLOOKUP($M37,[1]EquipTable!$1:$1048576,MATCH("표준 GO pr Min",[1]EquipTable!$1:$1,0),0)+100)),-2)),
IF(OR($L37="캐릭터 상자 일반등급",$L37="캐릭터 상자 영웅등급"),VLOOKUP($L37,$AM:$AZ,MATCH($AW$1,$AM$1:$AZ$1,0),0),
IF(OR($L37="지정 캐릭터",$L37="지정 캐릭터 LBP1",$L37="지정 캐릭터 LBP2",$L37="지정 캐릭터 LBP3"),
  IF(AND(OR($B37=7,$B37=8),$L37=OFFSET($L37,-1,0)),OFFSET(Q37,-1,0),
    INT(VLOOKUP($L37,$AM:$AZ,MATCH($AW$1,$AM$1:$AZ$1,0),0)*(VLOOKUP($M37,[2]ActorTable!$1:$1048576,MATCH("표준 DI pr Min",[2]ActorTable!$1:$1,0),0)+$I37*(VLOOKUP($M37,[2]ActorTable!$1:$1048576,MATCH("표준 DI pr Max",[2]ActorTable!$1:$1,0),0)-VLOOKUP($M37,[2]ActorTable!$1:$1048576,MATCH("표준 DI pr Min",[2]ActorTable!$1:$1,0),0)+1)))),
IF($L37="안 지정 캐릭터 영웅등급",
  IF(AND(OR($B37=7,$B37=8),$L37=OFFSET($L37,-1,0)),OFFSET(Q37,-1,0),
    VLOOKUP($L37,$AM:$AZ,MATCH($AW$1,$AM$1:$AZ$1,0),0)+INT($I37*(VLOOKUP($L37,$AM:$AZ,MATCH($AX$1,$AM$1:$AZ$1,0),0)-VLOOKUP($L37,$AM:$AZ,MATCH($AW$1,$AM$1:$AZ$1,0),0)+1))),
IF($L37="지정 캐릭터 PP",
  IF(AND(OR($B37=7,$B37=8),$L37=OFFSET($L37,-1,0)),OFFSET(Q37,-1,0),
    INT($N37*(VLOOKUP($L37,$AM:$AZ,MATCH($AX$1,$AM$1:$AZ$1,0),0)*(VLOOKUP($L37,$AM:$AZ,MATCH($AY$1,$AM$1:$AZ$1,0),0)+$I37*(VLOOKUP($L37,$AM:$AZ,MATCH($AY$1,$AM$1:$AZ$1,0),0)-VLOOKUP($L37,$AM:$AZ,MATCH($AX$1,$AM$1:$AZ$1,0),0)))))),
IF(OR($L37="안 지정 캐릭터 PP 일반등급",$L37="안 지정 캐릭터 PP 영웅등급"),
  IF(AND(OR($B37=7,$B37=8),$L37=OFFSET($L37,-1,0)),OFFSET(Q37,-1,0),
    $N37*VLOOKUP($L37,$AM:$AZ,MATCH($AW$1,$AM$1:$AZ$1,0),0)),
"그외없음")))))))</f>
        <v>29</v>
      </c>
      <c r="R37" t="str">
        <f ca="1">IF(OR(ISNUMBER(M37),M37="삭제"),"",
IF(LEFT(M37,5)="Equip",
  IF($BK$1&lt;VLOOKUP(M37,[1]EquipTable!$1:$1048576,MATCH("업데이트순번",[1]EquipTable!$1:$1,0),0),"업데이트순번이상",""),
IF(LEFT(M37,5)="Actor",
  IF($BP$1&lt;VLOOKUP(M37,[2]ActorTable!$1:$1048576,MATCH("업데이트순번",[2]ActorTable!$1:$1,0),0),"업데이트순번이상",""),
"그외없음")))</f>
        <v/>
      </c>
      <c r="S37">
        <f t="shared" ca="1" si="13"/>
        <v>0</v>
      </c>
      <c r="T37" t="s">
        <v>83</v>
      </c>
      <c r="U37" t="s">
        <v>183</v>
      </c>
      <c r="V37">
        <v>1</v>
      </c>
      <c r="W37" t="s">
        <v>130</v>
      </c>
      <c r="Y37">
        <v>1400</v>
      </c>
      <c r="Z37" t="str">
        <f t="shared" ca="1" si="4"/>
        <v>fe</v>
      </c>
      <c r="AA37" t="s">
        <v>83</v>
      </c>
      <c r="AB37" t="s">
        <v>183</v>
      </c>
      <c r="AC37">
        <v>1</v>
      </c>
      <c r="AD37" t="s">
        <v>130</v>
      </c>
      <c r="AF37">
        <v>1400</v>
      </c>
      <c r="AG37" t="str">
        <f t="shared" si="5"/>
        <v/>
      </c>
      <c r="AH37" t="str">
        <f>IF(OR(
  AND(NOT(ISERROR(FIND("상자",AA37))),ISBLANK(AB37)),
  AND(ISBLANK(AA37),ISBLANK(AB37)),
  AND(NOT(ISERROR(FIND("안 지정",AA37))),ISNUMBER(AB37))),"",
IF(AND(NOT(ISERROR(FIND("상자",AA37))),NOT(ISBLANK(AB37))),"밸류불필요",
IF(AND(NOT(ISERROR(FIND("안 지정",AA37))),NOT(ISNUMBER(AB37))),"숫자필요",
IF(NOT(ISERROR(FIND("장비",AA37))),
  IFERROR(VLOOKUP(AB37,[1]EquipTable!$A:$T,MATCH("이름참고",[1]EquipTable!$1:$1,0),0),"장비없음"),
IF(NOT(ISERROR(FIND("캐릭터",AA37))),
  IFERROR(VLOOKUP(AB37,[2]ActorTable!$A:$G,MATCH("이름참고",[2]ActorTable!$1:$1,0),0),"캐릭터없음"),
"")))))</f>
        <v>흑마법의 지팡이</v>
      </c>
      <c r="AI37">
        <v>1</v>
      </c>
      <c r="AJ3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v>
      </c>
      <c r="AK37" t="str">
        <f t="shared" ca="1" si="6"/>
        <v>{"dy":6,"sl":0,"tp":"fe","vl":"Equip3102","cn":1,"pt":"GO","pr":1400}</v>
      </c>
      <c r="BJ37" t="e">
        <f ca="1">IF(VLOOKUP($BM37,[1]EquipTable!$1:$1048576,MATCH("업데이트순번",[1]EquipTable!$1:$1,0),0)&lt;=$BK$1,1,0)
*IF(MID(BM37,7,1)="4",0.1,1)</f>
        <v>#VALUE!</v>
      </c>
      <c r="BK37" t="e">
        <f t="shared" ca="1" si="15"/>
        <v>#VALUE!</v>
      </c>
      <c r="BL37" t="e">
        <f t="shared" ca="1" si="16"/>
        <v>#VALUE!</v>
      </c>
      <c r="BM37" t="e">
        <f ca="1">OFFSET([1]EquipTable!$A$1,ROW()-1,0)</f>
        <v>#VALUE!</v>
      </c>
      <c r="BO37" t="e">
        <f ca="1">IF(VLOOKUP($BR37,[2]ActorTable!$1:$1048576,MATCH("업데이트순번",[2]ActorTable!$1:$1,0),0)&lt;=$BP$1,1,0)
*IF(MID(BR37,7,1)="2",0.1,1)</f>
        <v>#VALUE!</v>
      </c>
      <c r="BP37" t="e">
        <f t="shared" ca="1" si="17"/>
        <v>#VALUE!</v>
      </c>
      <c r="BQ37" t="e">
        <f t="shared" ca="1" si="18"/>
        <v>#VALUE!</v>
      </c>
      <c r="BR37" t="e">
        <f ca="1">OFFSET([2]ActorTable!$A$1,ROW()-1,0)</f>
        <v>#VALUE!</v>
      </c>
      <c r="BS37" t="e">
        <f ca="1">VLOOKUP($BR37,[2]ActorTable!$1:$1048576,MATCH("이름참고",[2]ActorTable!$1:$1,0),0)</f>
        <v>#VALUE!</v>
      </c>
    </row>
    <row r="38" spans="1:71">
      <c r="A38">
        <v>6</v>
      </c>
      <c r="B38">
        <v>1</v>
      </c>
      <c r="C38">
        <f t="shared" si="0"/>
        <v>0</v>
      </c>
      <c r="D38">
        <f t="shared" ca="1" si="11"/>
        <v>5.0280579073242682E-2</v>
      </c>
      <c r="E38">
        <f t="shared" ca="1" si="11"/>
        <v>0.65138410564527771</v>
      </c>
      <c r="F38">
        <f t="shared" ca="1" si="1"/>
        <v>0.66490335581699178</v>
      </c>
      <c r="G38">
        <f t="shared" ca="1" si="1"/>
        <v>0.61438322679493784</v>
      </c>
      <c r="H38">
        <f t="shared" ca="1" si="1"/>
        <v>0.13012333360377271</v>
      </c>
      <c r="I38">
        <f t="shared" ca="1" si="1"/>
        <v>0.77411439294038542</v>
      </c>
      <c r="L38" t="str">
        <f t="shared" ca="1" si="2"/>
        <v>지정 장비</v>
      </c>
      <c r="M38" t="e">
        <f t="shared" ca="1" si="3"/>
        <v>#VALUE!</v>
      </c>
      <c r="N38">
        <f t="shared" ca="1" si="12"/>
        <v>1</v>
      </c>
      <c r="O38" t="str">
        <f ca="1">IF($L38="삭제","삭제",
IF($L38="지정 장비",
  IF(ISBLANK(VLOOKUP($M38,[1]EquipTable!$1:$1048576,MATCH("표준 GO pr Min",[1]EquipTable!$1:$1,0),0)),"DI",
    IF(ISBLANK(VLOOKUP($M38,[1]EquipTable!$1:$1048576,MATCH("표준 DI pr Min",[1]EquipTable!$1:$1,0),0)),"GO",
      IF(G38&lt;0.5,"DI","GO"))),
IF(OR($L38="캐릭터 상자 일반등급",$L38="캐릭터 상자 영웅등급"),"DI",
IF(OR($L38="지정 캐릭터",$L38="지정 캐릭터 LBP1",$L38="지정 캐릭터 LBP2",$L38="지정 캐릭터 LBP3",$L38="안 지정 캐릭터 영웅등급"),"DI",
IF($L38="지정 캐릭터 PP","DI",
IF(OR($L38="안 지정 캐릭터 PP 일반등급",$L38="안 지정 캐릭터 PP 영웅등급"),"GO",
"그외없음"))))))</f>
        <v>GO</v>
      </c>
      <c r="P38" t="str">
        <f ca="1">IF($L38="삭제","삭제",
IF($O38="GO","삭제",
IF($L38="지정 장비",
  IF(ISBLANK(VLOOKUP($M38,[1]EquipTable!$1:$1048576,MATCH("표준 DI pp Min",[1]EquipTable!$1:$1,0),0)),"삭제",
    VLOOKUP($M38,[1]EquipTable!$1:$1048576,MATCH("표준 DI pp Min",[1]EquipTable!$1:$1,0),0)+INT($H38*(VLOOKUP($M38,[1]EquipTable!$1:$1048576,MATCH("표준 DI pp Max",[1]EquipTable!$1:$1,0),0)-VLOOKUP($M38,[1]EquipTable!$1:$1048576,MATCH("표준 DI pp Min",[1]EquipTable!$1:$1,0),0)+1))),
IF(OR($L38="캐릭터 상자 일반등급",$L38="캐릭터 상자 영웅등급"),"삭제",
IF(OR($L38="지정 캐릭터",$L38="지정 캐릭터 LBP1",$L38="지정 캐릭터 LBP2",$L38="지정 캐릭터 LBP3"),
  IF(AND(OR($B38=7,$B38=8),$L38=OFFSET($L38,-1,0)),OFFSET(P38,-1,0),
    IF(ISBLANK(VLOOKUP($M38,[2]ActorTable!$1:$1048576,MATCH("표준 DI pp Min",[2]ActorTable!$1:$1,0),0)),"삭제",
      INT(VLOOKUP($L38,$AM:$AZ,MATCH($AW$1,$AM$1:$AZ$1,0),0)*(VLOOKUP($M38,[2]ActorTable!$1:$1048576,MATCH("표준 DI pp Min",[2]ActorTable!$1:$1,0),0)+$H38*(VLOOKUP($M38,[2]ActorTable!$1:$1048576,MATCH("표준 DI pp Max",[2]ActorTable!$1:$1,0),0)-VLOOKUP($M38,[2]ActorTable!$1:$1048576,MATCH("표준 DI pp Min",[2]ActorTable!$1:$1,0),0)+1))))),
IF($L38="안 지정 캐릭터 영웅등급",
  IF(AND(OR($B38=7,$B38=8),$L38=OFFSET($L38,-1,0)),OFFSET(P38,-1,0),
    VLOOKUP($L38,$AM:$AZ,MATCH($AY$1,$AM$1:$AZ$1,0),0)+INT($H38*(VLOOKUP($L38,$AM:$AZ,MATCH($AZ$1,$AM$1:$AZ$1,0),0)-VLOOKUP($L38,$AM:$AZ,MATCH($AY$1,$AM$1:$AZ$1,0),0)+1))),
IF($L38="지정 캐릭터 PP",
  IF(AND(OR($B38=7,$B38=8),$L38=OFFSET($L38,-1,0)),OFFSET(P38,-1,0),
    INT($N38*VLOOKUP($L38,$AM:$AZ,MATCH($AW$1,$AM$1:$AZ$1,0),0))),
"그외없음")))))))</f>
        <v>삭제</v>
      </c>
      <c r="Q38" t="e">
        <f ca="1">IF($L38="삭제","삭제",
IF($L38="지정 장비",
  IF($O38="DI",
    VLOOKUP($M38,[1]EquipTable!$1:$1048576,MATCH("표준 DI pr Min",[1]EquipTable!$1:$1,0),0)+INT($I38*(VLOOKUP($M38,[1]EquipTable!$1:$1048576,MATCH("표준 DI pr Max",[1]EquipTable!$1:$1,0),0)-VLOOKUP($M38,[1]EquipTable!$1:$1048576,MATCH("표준 DI pr Min",[1]EquipTable!$1:$1,0),0)+1)),
    ROUNDDOWN(VLOOKUP($M38,[1]EquipTable!$1:$1048576,MATCH("표준 GO pr Min",[1]EquipTable!$1:$1,0),0)+INT($I38*(VLOOKUP($M38,[1]EquipTable!$1:$1048576,MATCH("표준 GO pr Max",[1]EquipTable!$1:$1,0),0)-VLOOKUP($M38,[1]EquipTable!$1:$1048576,MATCH("표준 GO pr Min",[1]EquipTable!$1:$1,0),0)+100)),-2)),
IF(OR($L38="캐릭터 상자 일반등급",$L38="캐릭터 상자 영웅등급"),VLOOKUP($L38,$AM:$AZ,MATCH($AW$1,$AM$1:$AZ$1,0),0),
IF(OR($L38="지정 캐릭터",$L38="지정 캐릭터 LBP1",$L38="지정 캐릭터 LBP2",$L38="지정 캐릭터 LBP3"),
  IF(AND(OR($B38=7,$B38=8),$L38=OFFSET($L38,-1,0)),OFFSET(Q38,-1,0),
    INT(VLOOKUP($L38,$AM:$AZ,MATCH($AW$1,$AM$1:$AZ$1,0),0)*(VLOOKUP($M38,[2]ActorTable!$1:$1048576,MATCH("표준 DI pr Min",[2]ActorTable!$1:$1,0),0)+$I38*(VLOOKUP($M38,[2]ActorTable!$1:$1048576,MATCH("표준 DI pr Max",[2]ActorTable!$1:$1,0),0)-VLOOKUP($M38,[2]ActorTable!$1:$1048576,MATCH("표준 DI pr Min",[2]ActorTable!$1:$1,0),0)+1)))),
IF($L38="안 지정 캐릭터 영웅등급",
  IF(AND(OR($B38=7,$B38=8),$L38=OFFSET($L38,-1,0)),OFFSET(Q38,-1,0),
    VLOOKUP($L38,$AM:$AZ,MATCH($AW$1,$AM$1:$AZ$1,0),0)+INT($I38*(VLOOKUP($L38,$AM:$AZ,MATCH($AX$1,$AM$1:$AZ$1,0),0)-VLOOKUP($L38,$AM:$AZ,MATCH($AW$1,$AM$1:$AZ$1,0),0)+1))),
IF($L38="지정 캐릭터 PP",
  IF(AND(OR($B38=7,$B38=8),$L38=OFFSET($L38,-1,0)),OFFSET(Q38,-1,0),
    INT($N38*(VLOOKUP($L38,$AM:$AZ,MATCH($AX$1,$AM$1:$AZ$1,0),0)*(VLOOKUP($L38,$AM:$AZ,MATCH($AY$1,$AM$1:$AZ$1,0),0)+$I38*(VLOOKUP($L38,$AM:$AZ,MATCH($AY$1,$AM$1:$AZ$1,0),0)-VLOOKUP($L38,$AM:$AZ,MATCH($AX$1,$AM$1:$AZ$1,0),0)))))),
IF(OR($L38="안 지정 캐릭터 PP 일반등급",$L38="안 지정 캐릭터 PP 영웅등급"),
  IF(AND(OR($B38=7,$B38=8),$L38=OFFSET($L38,-1,0)),OFFSET(Q38,-1,0),
    $N38*VLOOKUP($L38,$AM:$AZ,MATCH($AW$1,$AM$1:$AZ$1,0),0)),
"그외없음")))))))</f>
        <v>#VALUE!</v>
      </c>
      <c r="R38" t="e">
        <f ca="1">IF(OR(ISNUMBER(M38),M38="삭제"),"",
IF(LEFT(M38,5)="Equip",
  IF($BK$1&lt;VLOOKUP(M38,[1]EquipTable!$1:$1048576,MATCH("업데이트순번",[1]EquipTable!$1:$1,0),0),"업데이트순번이상",""),
IF(LEFT(M38,5)="Actor",
  IF($BP$1&lt;VLOOKUP(M38,[2]ActorTable!$1:$1048576,MATCH("업데이트순번",[2]ActorTable!$1:$1,0),0),"업데이트순번이상",""),
"그외없음")))</f>
        <v>#VALUE!</v>
      </c>
      <c r="S38" t="e">
        <f t="shared" ca="1" si="13"/>
        <v>#VALUE!</v>
      </c>
      <c r="T38" t="s">
        <v>83</v>
      </c>
      <c r="U38" t="s">
        <v>191</v>
      </c>
      <c r="V38">
        <v>1</v>
      </c>
      <c r="W38" t="s">
        <v>130</v>
      </c>
      <c r="Y38">
        <v>3800</v>
      </c>
      <c r="Z38" t="str">
        <f t="shared" ca="1" si="4"/>
        <v>fe</v>
      </c>
      <c r="AA38" t="s">
        <v>83</v>
      </c>
      <c r="AB38" t="s">
        <v>191</v>
      </c>
      <c r="AC38">
        <v>1</v>
      </c>
      <c r="AD38" t="s">
        <v>130</v>
      </c>
      <c r="AF38">
        <v>3800</v>
      </c>
      <c r="AG38" t="str">
        <f t="shared" si="5"/>
        <v/>
      </c>
      <c r="AH38" t="str">
        <f>IF(OR(
  AND(NOT(ISERROR(FIND("상자",AA38))),ISBLANK(AB38)),
  AND(ISBLANK(AA38),ISBLANK(AB38)),
  AND(NOT(ISERROR(FIND("안 지정",AA38))),ISNUMBER(AB38))),"",
IF(AND(NOT(ISERROR(FIND("상자",AA38))),NOT(ISBLANK(AB38))),"밸류불필요",
IF(AND(NOT(ISERROR(FIND("안 지정",AA38))),NOT(ISNUMBER(AB38))),"숫자필요",
IF(NOT(ISERROR(FIND("장비",AA38))),
  IFERROR(VLOOKUP(AB38,[1]EquipTable!$A:$T,MATCH("이름참고",[1]EquipTable!$1:$1,0),0),"장비없음"),
IF(NOT(ISERROR(FIND("캐릭터",AA38))),
  IFERROR(VLOOKUP(AB38,[2]ActorTable!$A:$G,MATCH("이름참고",[2]ActorTable!$1:$1,0),0),"캐릭터없음"),
"")))))</f>
        <v>버블 블래스터</v>
      </c>
      <c r="AI38">
        <v>1</v>
      </c>
      <c r="AJ3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v>
      </c>
      <c r="AK38" t="str">
        <f t="shared" ca="1" si="6"/>
        <v>{"dy":6,"sl":1,"tp":"fe","vl":"Equip6102","cn":1,"pt":"GO","pr":3800}</v>
      </c>
      <c r="BJ38" t="e">
        <f ca="1">IF(VLOOKUP($BM38,[1]EquipTable!$1:$1048576,MATCH("업데이트순번",[1]EquipTable!$1:$1,0),0)&lt;=$BK$1,1,0)
*IF(MID(BM38,7,1)="4",0.1,1)</f>
        <v>#VALUE!</v>
      </c>
      <c r="BK38" t="e">
        <f t="shared" ca="1" si="15"/>
        <v>#VALUE!</v>
      </c>
      <c r="BL38" t="e">
        <f t="shared" ca="1" si="16"/>
        <v>#VALUE!</v>
      </c>
      <c r="BM38" t="e">
        <f ca="1">OFFSET([1]EquipTable!$A$1,ROW()-1,0)</f>
        <v>#VALUE!</v>
      </c>
      <c r="BO38" t="e">
        <f ca="1">IF(VLOOKUP($BR38,[2]ActorTable!$1:$1048576,MATCH("업데이트순번",[2]ActorTable!$1:$1,0),0)&lt;=$BP$1,1,0)
*IF(MID(BR38,7,1)="2",0.1,1)</f>
        <v>#VALUE!</v>
      </c>
      <c r="BP38" t="e">
        <f t="shared" ca="1" si="17"/>
        <v>#VALUE!</v>
      </c>
      <c r="BQ38" t="e">
        <f t="shared" ca="1" si="18"/>
        <v>#VALUE!</v>
      </c>
      <c r="BR38" t="e">
        <f ca="1">OFFSET([2]ActorTable!$A$1,ROW()-1,0)</f>
        <v>#VALUE!</v>
      </c>
      <c r="BS38" t="e">
        <f ca="1">VLOOKUP($BR38,[2]ActorTable!$1:$1048576,MATCH("이름참고",[2]ActorTable!$1:$1,0),0)</f>
        <v>#VALUE!</v>
      </c>
    </row>
    <row r="39" spans="1:71">
      <c r="A39">
        <v>6</v>
      </c>
      <c r="B39">
        <v>2</v>
      </c>
      <c r="C39">
        <f t="shared" si="0"/>
        <v>0</v>
      </c>
      <c r="D39">
        <f t="shared" ca="1" si="11"/>
        <v>0.43777837419514598</v>
      </c>
      <c r="E39">
        <f t="shared" ca="1" si="11"/>
        <v>0.3013048780694485</v>
      </c>
      <c r="F39">
        <f t="shared" ca="1" si="1"/>
        <v>0.83133214203169181</v>
      </c>
      <c r="G39">
        <f t="shared" ca="1" si="1"/>
        <v>0.78966198915921582</v>
      </c>
      <c r="H39">
        <f t="shared" ca="1" si="1"/>
        <v>0.60558039370082484</v>
      </c>
      <c r="I39">
        <f t="shared" ca="1" si="1"/>
        <v>0.79946426547809457</v>
      </c>
      <c r="L39" t="str">
        <f t="shared" ca="1" si="2"/>
        <v>안 지정 캐릭터 PP 영웅등급</v>
      </c>
      <c r="M39">
        <f t="shared" ca="1" si="3"/>
        <v>30130</v>
      </c>
      <c r="N39">
        <f t="shared" ca="1" si="12"/>
        <v>10</v>
      </c>
      <c r="O39" t="str">
        <f ca="1">IF($L39="삭제","삭제",
IF($L39="지정 장비",
  IF(ISBLANK(VLOOKUP($M39,[1]EquipTable!$1:$1048576,MATCH("표준 GO pr Min",[1]EquipTable!$1:$1,0),0)),"DI",
    IF(ISBLANK(VLOOKUP($M39,[1]EquipTable!$1:$1048576,MATCH("표준 DI pr Min",[1]EquipTable!$1:$1,0),0)),"GO",
      IF(G39&lt;0.5,"DI","GO"))),
IF(OR($L39="캐릭터 상자 일반등급",$L39="캐릭터 상자 영웅등급"),"DI",
IF(OR($L39="지정 캐릭터",$L39="지정 캐릭터 LBP1",$L39="지정 캐릭터 LBP2",$L39="지정 캐릭터 LBP3",$L39="안 지정 캐릭터 영웅등급"),"DI",
IF($L39="지정 캐릭터 PP","DI",
IF(OR($L39="안 지정 캐릭터 PP 일반등급",$L39="안 지정 캐릭터 PP 영웅등급"),"GO",
"그외없음"))))))</f>
        <v>GO</v>
      </c>
      <c r="P39" t="str">
        <f ca="1">IF($L39="삭제","삭제",
IF($O39="GO","삭제",
IF($L39="지정 장비",
  IF(ISBLANK(VLOOKUP($M39,[1]EquipTable!$1:$1048576,MATCH("표준 DI pp Min",[1]EquipTable!$1:$1,0),0)),"삭제",
    VLOOKUP($M39,[1]EquipTable!$1:$1048576,MATCH("표준 DI pp Min",[1]EquipTable!$1:$1,0),0)+INT($H39*(VLOOKUP($M39,[1]EquipTable!$1:$1048576,MATCH("표준 DI pp Max",[1]EquipTable!$1:$1,0),0)-VLOOKUP($M39,[1]EquipTable!$1:$1048576,MATCH("표준 DI pp Min",[1]EquipTable!$1:$1,0),0)+1))),
IF(OR($L39="캐릭터 상자 일반등급",$L39="캐릭터 상자 영웅등급"),"삭제",
IF(OR($L39="지정 캐릭터",$L39="지정 캐릭터 LBP1",$L39="지정 캐릭터 LBP2",$L39="지정 캐릭터 LBP3"),
  IF(AND(OR($B39=7,$B39=8),$L39=OFFSET($L39,-1,0)),OFFSET(P39,-1,0),
    IF(ISBLANK(VLOOKUP($M39,[2]ActorTable!$1:$1048576,MATCH("표준 DI pp Min",[2]ActorTable!$1:$1,0),0)),"삭제",
      INT(VLOOKUP($L39,$AM:$AZ,MATCH($AW$1,$AM$1:$AZ$1,0),0)*(VLOOKUP($M39,[2]ActorTable!$1:$1048576,MATCH("표준 DI pp Min",[2]ActorTable!$1:$1,0),0)+$H39*(VLOOKUP($M39,[2]ActorTable!$1:$1048576,MATCH("표준 DI pp Max",[2]ActorTable!$1:$1,0),0)-VLOOKUP($M39,[2]ActorTable!$1:$1048576,MATCH("표준 DI pp Min",[2]ActorTable!$1:$1,0),0)+1))))),
IF($L39="안 지정 캐릭터 영웅등급",
  IF(AND(OR($B39=7,$B39=8),$L39=OFFSET($L39,-1,0)),OFFSET(P39,-1,0),
    VLOOKUP($L39,$AM:$AZ,MATCH($AY$1,$AM$1:$AZ$1,0),0)+INT($H39*(VLOOKUP($L39,$AM:$AZ,MATCH($AZ$1,$AM$1:$AZ$1,0),0)-VLOOKUP($L39,$AM:$AZ,MATCH($AY$1,$AM$1:$AZ$1,0),0)+1))),
IF($L39="지정 캐릭터 PP",
  IF(AND(OR($B39=7,$B39=8),$L39=OFFSET($L39,-1,0)),OFFSET(P39,-1,0),
    INT($N39*VLOOKUP($L39,$AM:$AZ,MATCH($AW$1,$AM$1:$AZ$1,0),0))),
"그외없음")))))))</f>
        <v>삭제</v>
      </c>
      <c r="Q39">
        <f ca="1">IF($L39="삭제","삭제",
IF($L39="지정 장비",
  IF($O39="DI",
    VLOOKUP($M39,[1]EquipTable!$1:$1048576,MATCH("표준 DI pr Min",[1]EquipTable!$1:$1,0),0)+INT($I39*(VLOOKUP($M39,[1]EquipTable!$1:$1048576,MATCH("표준 DI pr Max",[1]EquipTable!$1:$1,0),0)-VLOOKUP($M39,[1]EquipTable!$1:$1048576,MATCH("표준 DI pr Min",[1]EquipTable!$1:$1,0),0)+1)),
    ROUNDDOWN(VLOOKUP($M39,[1]EquipTable!$1:$1048576,MATCH("표준 GO pr Min",[1]EquipTable!$1:$1,0),0)+INT($I39*(VLOOKUP($M39,[1]EquipTable!$1:$1048576,MATCH("표준 GO pr Max",[1]EquipTable!$1:$1,0),0)-VLOOKUP($M39,[1]EquipTable!$1:$1048576,MATCH("표준 GO pr Min",[1]EquipTable!$1:$1,0),0)+100)),-2)),
IF(OR($L39="캐릭터 상자 일반등급",$L39="캐릭터 상자 영웅등급"),VLOOKUP($L39,$AM:$AZ,MATCH($AW$1,$AM$1:$AZ$1,0),0),
IF(OR($L39="지정 캐릭터",$L39="지정 캐릭터 LBP1",$L39="지정 캐릭터 LBP2",$L39="지정 캐릭터 LBP3"),
  IF(AND(OR($B39=7,$B39=8),$L39=OFFSET($L39,-1,0)),OFFSET(Q39,-1,0),
    INT(VLOOKUP($L39,$AM:$AZ,MATCH($AW$1,$AM$1:$AZ$1,0),0)*(VLOOKUP($M39,[2]ActorTable!$1:$1048576,MATCH("표준 DI pr Min",[2]ActorTable!$1:$1,0),0)+$I39*(VLOOKUP($M39,[2]ActorTable!$1:$1048576,MATCH("표준 DI pr Max",[2]ActorTable!$1:$1,0),0)-VLOOKUP($M39,[2]ActorTable!$1:$1048576,MATCH("표준 DI pr Min",[2]ActorTable!$1:$1,0),0)+1)))),
IF($L39="안 지정 캐릭터 영웅등급",
  IF(AND(OR($B39=7,$B39=8),$L39=OFFSET($L39,-1,0)),OFFSET(Q39,-1,0),
    VLOOKUP($L39,$AM:$AZ,MATCH($AW$1,$AM$1:$AZ$1,0),0)+INT($I39*(VLOOKUP($L39,$AM:$AZ,MATCH($AX$1,$AM$1:$AZ$1,0),0)-VLOOKUP($L39,$AM:$AZ,MATCH($AW$1,$AM$1:$AZ$1,0),0)+1))),
IF($L39="지정 캐릭터 PP",
  IF(AND(OR($B39=7,$B39=8),$L39=OFFSET($L39,-1,0)),OFFSET(Q39,-1,0),
    INT($N39*(VLOOKUP($L39,$AM:$AZ,MATCH($AX$1,$AM$1:$AZ$1,0),0)*(VLOOKUP($L39,$AM:$AZ,MATCH($AY$1,$AM$1:$AZ$1,0),0)+$I39*(VLOOKUP($L39,$AM:$AZ,MATCH($AY$1,$AM$1:$AZ$1,0),0)-VLOOKUP($L39,$AM:$AZ,MATCH($AX$1,$AM$1:$AZ$1,0),0)))))),
IF(OR($L39="안 지정 캐릭터 PP 일반등급",$L39="안 지정 캐릭터 PP 영웅등급"),
  IF(AND(OR($B39=7,$B39=8),$L39=OFFSET($L39,-1,0)),OFFSET(Q39,-1,0),
    $N39*VLOOKUP($L39,$AM:$AZ,MATCH($AW$1,$AM$1:$AZ$1,0),0)),
"그외없음")))))))</f>
        <v>1000</v>
      </c>
      <c r="R39" t="str">
        <f ca="1">IF(OR(ISNUMBER(M39),M39="삭제"),"",
IF(LEFT(M39,5)="Equip",
  IF($BK$1&lt;VLOOKUP(M39,[1]EquipTable!$1:$1048576,MATCH("업데이트순번",[1]EquipTable!$1:$1,0),0),"업데이트순번이상",""),
IF(LEFT(M39,5)="Actor",
  IF($BP$1&lt;VLOOKUP(M39,[2]ActorTable!$1:$1048576,MATCH("업데이트순번",[2]ActorTable!$1:$1,0),0),"업데이트순번이상",""),
"그외없음")))</f>
        <v/>
      </c>
      <c r="S39">
        <f t="shared" ca="1" si="13"/>
        <v>0</v>
      </c>
      <c r="T39" t="s">
        <v>92</v>
      </c>
      <c r="U39">
        <v>69926</v>
      </c>
      <c r="V39">
        <v>13</v>
      </c>
      <c r="W39" t="s">
        <v>130</v>
      </c>
      <c r="Y39">
        <v>1300</v>
      </c>
      <c r="Z39" t="str">
        <f t="shared" ca="1" si="4"/>
        <v>uph</v>
      </c>
      <c r="AA39" t="s">
        <v>92</v>
      </c>
      <c r="AB39">
        <v>69926</v>
      </c>
      <c r="AC39">
        <v>13</v>
      </c>
      <c r="AD39" t="s">
        <v>130</v>
      </c>
      <c r="AF39">
        <v>1300</v>
      </c>
      <c r="AG39" t="str">
        <f t="shared" si="5"/>
        <v/>
      </c>
      <c r="AH39" t="str">
        <f>IF(OR(
  AND(NOT(ISERROR(FIND("상자",AA39))),ISBLANK(AB39)),
  AND(ISBLANK(AA39),ISBLANK(AB39)),
  AND(NOT(ISERROR(FIND("안 지정",AA39))),ISNUMBER(AB39))),"",
IF(AND(NOT(ISERROR(FIND("상자",AA39))),NOT(ISBLANK(AB39))),"밸류불필요",
IF(AND(NOT(ISERROR(FIND("안 지정",AA39))),NOT(ISNUMBER(AB39))),"숫자필요",
IF(NOT(ISERROR(FIND("장비",AA39))),
  IFERROR(VLOOKUP(AB39,[1]EquipTable!$A:$T,MATCH("이름참고",[1]EquipTable!$1:$1,0),0),"장비없음"),
IF(NOT(ISERROR(FIND("캐릭터",AA39))),
  IFERROR(VLOOKUP(AB39,[2]ActorTable!$A:$G,MATCH("이름참고",[2]ActorTable!$1:$1,0),0),"캐릭터없음"),
"")))))</f>
        <v/>
      </c>
      <c r="AI39">
        <v>1</v>
      </c>
      <c r="AJ3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v>
      </c>
      <c r="AK39" t="str">
        <f t="shared" ca="1" si="6"/>
        <v>{"dy":6,"sl":2,"tp":"uph","vl":"69926","cn":13,"pt":"GO","pr":1300}</v>
      </c>
      <c r="BJ39" t="e">
        <f ca="1">IF(VLOOKUP($BM39,[1]EquipTable!$1:$1048576,MATCH("업데이트순번",[1]EquipTable!$1:$1,0),0)&lt;=$BK$1,1,0)
*IF(MID(BM39,7,1)="4",0.1,1)</f>
        <v>#VALUE!</v>
      </c>
      <c r="BK39" t="e">
        <f t="shared" ca="1" si="15"/>
        <v>#VALUE!</v>
      </c>
      <c r="BL39" t="e">
        <f t="shared" ca="1" si="16"/>
        <v>#VALUE!</v>
      </c>
      <c r="BM39" t="e">
        <f ca="1">OFFSET([1]EquipTable!$A$1,ROW()-1,0)</f>
        <v>#VALUE!</v>
      </c>
      <c r="BO39" t="e">
        <f ca="1">IF(VLOOKUP($BR39,[2]ActorTable!$1:$1048576,MATCH("업데이트순번",[2]ActorTable!$1:$1,0),0)&lt;=$BP$1,1,0)
*IF(MID(BR39,7,1)="2",0.1,1)</f>
        <v>#VALUE!</v>
      </c>
      <c r="BP39" t="e">
        <f t="shared" ca="1" si="17"/>
        <v>#VALUE!</v>
      </c>
      <c r="BQ39" t="e">
        <f t="shared" ca="1" si="18"/>
        <v>#VALUE!</v>
      </c>
      <c r="BR39" t="e">
        <f ca="1">OFFSET([2]ActorTable!$A$1,ROW()-1,0)</f>
        <v>#VALUE!</v>
      </c>
      <c r="BS39" t="e">
        <f ca="1">VLOOKUP($BR39,[2]ActorTable!$1:$1048576,MATCH("이름참고",[2]ActorTable!$1:$1,0),0)</f>
        <v>#VALUE!</v>
      </c>
    </row>
    <row r="40" spans="1:71">
      <c r="A40">
        <v>6</v>
      </c>
      <c r="B40">
        <v>3</v>
      </c>
      <c r="C40">
        <f t="shared" si="0"/>
        <v>0</v>
      </c>
      <c r="D40">
        <f t="shared" ca="1" si="11"/>
        <v>0.54534837403326453</v>
      </c>
      <c r="E40">
        <f t="shared" ca="1" si="11"/>
        <v>0.48210342695136621</v>
      </c>
      <c r="F40">
        <f t="shared" ca="1" si="1"/>
        <v>0.6551241794517042</v>
      </c>
      <c r="G40">
        <f t="shared" ca="1" si="1"/>
        <v>0.28567531503275745</v>
      </c>
      <c r="H40">
        <f t="shared" ca="1" si="1"/>
        <v>0.67765478781168997</v>
      </c>
      <c r="I40">
        <f t="shared" ca="1" si="1"/>
        <v>0.37771321619746989</v>
      </c>
      <c r="L40" t="str">
        <f t="shared" ca="1" si="2"/>
        <v>안 지정 캐릭터 PP 일반등급</v>
      </c>
      <c r="M40">
        <f t="shared" ca="1" si="3"/>
        <v>48210</v>
      </c>
      <c r="N40">
        <f t="shared" ca="1" si="12"/>
        <v>11</v>
      </c>
      <c r="O40" t="str">
        <f ca="1">IF($L40="삭제","삭제",
IF($L40="지정 장비",
  IF(ISBLANK(VLOOKUP($M40,[1]EquipTable!$1:$1048576,MATCH("표준 GO pr Min",[1]EquipTable!$1:$1,0),0)),"DI",
    IF(ISBLANK(VLOOKUP($M40,[1]EquipTable!$1:$1048576,MATCH("표준 DI pr Min",[1]EquipTable!$1:$1,0),0)),"GO",
      IF(G40&lt;0.5,"DI","GO"))),
IF(OR($L40="캐릭터 상자 일반등급",$L40="캐릭터 상자 영웅등급"),"DI",
IF(OR($L40="지정 캐릭터",$L40="지정 캐릭터 LBP1",$L40="지정 캐릭터 LBP2",$L40="지정 캐릭터 LBP3",$L40="안 지정 캐릭터 영웅등급"),"DI",
IF($L40="지정 캐릭터 PP","DI",
IF(OR($L40="안 지정 캐릭터 PP 일반등급",$L40="안 지정 캐릭터 PP 영웅등급"),"GO",
"그외없음"))))))</f>
        <v>GO</v>
      </c>
      <c r="P40" t="str">
        <f ca="1">IF($L40="삭제","삭제",
IF($O40="GO","삭제",
IF($L40="지정 장비",
  IF(ISBLANK(VLOOKUP($M40,[1]EquipTable!$1:$1048576,MATCH("표준 DI pp Min",[1]EquipTable!$1:$1,0),0)),"삭제",
    VLOOKUP($M40,[1]EquipTable!$1:$1048576,MATCH("표준 DI pp Min",[1]EquipTable!$1:$1,0),0)+INT($H40*(VLOOKUP($M40,[1]EquipTable!$1:$1048576,MATCH("표준 DI pp Max",[1]EquipTable!$1:$1,0),0)-VLOOKUP($M40,[1]EquipTable!$1:$1048576,MATCH("표준 DI pp Min",[1]EquipTable!$1:$1,0),0)+1))),
IF(OR($L40="캐릭터 상자 일반등급",$L40="캐릭터 상자 영웅등급"),"삭제",
IF(OR($L40="지정 캐릭터",$L40="지정 캐릭터 LBP1",$L40="지정 캐릭터 LBP2",$L40="지정 캐릭터 LBP3"),
  IF(AND(OR($B40=7,$B40=8),$L40=OFFSET($L40,-1,0)),OFFSET(P40,-1,0),
    IF(ISBLANK(VLOOKUP($M40,[2]ActorTable!$1:$1048576,MATCH("표준 DI pp Min",[2]ActorTable!$1:$1,0),0)),"삭제",
      INT(VLOOKUP($L40,$AM:$AZ,MATCH($AW$1,$AM$1:$AZ$1,0),0)*(VLOOKUP($M40,[2]ActorTable!$1:$1048576,MATCH("표준 DI pp Min",[2]ActorTable!$1:$1,0),0)+$H40*(VLOOKUP($M40,[2]ActorTable!$1:$1048576,MATCH("표준 DI pp Max",[2]ActorTable!$1:$1,0),0)-VLOOKUP($M40,[2]ActorTable!$1:$1048576,MATCH("표준 DI pp Min",[2]ActorTable!$1:$1,0),0)+1))))),
IF($L40="안 지정 캐릭터 영웅등급",
  IF(AND(OR($B40=7,$B40=8),$L40=OFFSET($L40,-1,0)),OFFSET(P40,-1,0),
    VLOOKUP($L40,$AM:$AZ,MATCH($AY$1,$AM$1:$AZ$1,0),0)+INT($H40*(VLOOKUP($L40,$AM:$AZ,MATCH($AZ$1,$AM$1:$AZ$1,0),0)-VLOOKUP($L40,$AM:$AZ,MATCH($AY$1,$AM$1:$AZ$1,0),0)+1))),
IF($L40="지정 캐릭터 PP",
  IF(AND(OR($B40=7,$B40=8),$L40=OFFSET($L40,-1,0)),OFFSET(P40,-1,0),
    INT($N40*VLOOKUP($L40,$AM:$AZ,MATCH($AW$1,$AM$1:$AZ$1,0),0))),
"그외없음")))))))</f>
        <v>삭제</v>
      </c>
      <c r="Q40">
        <f ca="1">IF($L40="삭제","삭제",
IF($L40="지정 장비",
  IF($O40="DI",
    VLOOKUP($M40,[1]EquipTable!$1:$1048576,MATCH("표준 DI pr Min",[1]EquipTable!$1:$1,0),0)+INT($I40*(VLOOKUP($M40,[1]EquipTable!$1:$1048576,MATCH("표준 DI pr Max",[1]EquipTable!$1:$1,0),0)-VLOOKUP($M40,[1]EquipTable!$1:$1048576,MATCH("표준 DI pr Min",[1]EquipTable!$1:$1,0),0)+1)),
    ROUNDDOWN(VLOOKUP($M40,[1]EquipTable!$1:$1048576,MATCH("표준 GO pr Min",[1]EquipTable!$1:$1,0),0)+INT($I40*(VLOOKUP($M40,[1]EquipTable!$1:$1048576,MATCH("표준 GO pr Max",[1]EquipTable!$1:$1,0),0)-VLOOKUP($M40,[1]EquipTable!$1:$1048576,MATCH("표준 GO pr Min",[1]EquipTable!$1:$1,0),0)+100)),-2)),
IF(OR($L40="캐릭터 상자 일반등급",$L40="캐릭터 상자 영웅등급"),VLOOKUP($L40,$AM:$AZ,MATCH($AW$1,$AM$1:$AZ$1,0),0),
IF(OR($L40="지정 캐릭터",$L40="지정 캐릭터 LBP1",$L40="지정 캐릭터 LBP2",$L40="지정 캐릭터 LBP3"),
  IF(AND(OR($B40=7,$B40=8),$L40=OFFSET($L40,-1,0)),OFFSET(Q40,-1,0),
    INT(VLOOKUP($L40,$AM:$AZ,MATCH($AW$1,$AM$1:$AZ$1,0),0)*(VLOOKUP($M40,[2]ActorTable!$1:$1048576,MATCH("표준 DI pr Min",[2]ActorTable!$1:$1,0),0)+$I40*(VLOOKUP($M40,[2]ActorTable!$1:$1048576,MATCH("표준 DI pr Max",[2]ActorTable!$1:$1,0),0)-VLOOKUP($M40,[2]ActorTable!$1:$1048576,MATCH("표준 DI pr Min",[2]ActorTable!$1:$1,0),0)+1)))),
IF($L40="안 지정 캐릭터 영웅등급",
  IF(AND(OR($B40=7,$B40=8),$L40=OFFSET($L40,-1,0)),OFFSET(Q40,-1,0),
    VLOOKUP($L40,$AM:$AZ,MATCH($AW$1,$AM$1:$AZ$1,0),0)+INT($I40*(VLOOKUP($L40,$AM:$AZ,MATCH($AX$1,$AM$1:$AZ$1,0),0)-VLOOKUP($L40,$AM:$AZ,MATCH($AW$1,$AM$1:$AZ$1,0),0)+1))),
IF($L40="지정 캐릭터 PP",
  IF(AND(OR($B40=7,$B40=8),$L40=OFFSET($L40,-1,0)),OFFSET(Q40,-1,0),
    INT($N40*(VLOOKUP($L40,$AM:$AZ,MATCH($AX$1,$AM$1:$AZ$1,0),0)*(VLOOKUP($L40,$AM:$AZ,MATCH($AY$1,$AM$1:$AZ$1,0),0)+$I40*(VLOOKUP($L40,$AM:$AZ,MATCH($AY$1,$AM$1:$AZ$1,0),0)-VLOOKUP($L40,$AM:$AZ,MATCH($AX$1,$AM$1:$AZ$1,0),0)))))),
IF(OR($L40="안 지정 캐릭터 PP 일반등급",$L40="안 지정 캐릭터 PP 영웅등급"),
  IF(AND(OR($B40=7,$B40=8),$L40=OFFSET($L40,-1,0)),OFFSET(Q40,-1,0),
    $N40*VLOOKUP($L40,$AM:$AZ,MATCH($AW$1,$AM$1:$AZ$1,0),0)),
"그외없음")))))))</f>
        <v>1100</v>
      </c>
      <c r="R40" t="str">
        <f ca="1">IF(OR(ISNUMBER(M40),M40="삭제"),"",
IF(LEFT(M40,5)="Equip",
  IF($BK$1&lt;VLOOKUP(M40,[1]EquipTable!$1:$1048576,MATCH("업데이트순번",[1]EquipTable!$1:$1,0),0),"업데이트순번이상",""),
IF(LEFT(M40,5)="Actor",
  IF($BP$1&lt;VLOOKUP(M40,[2]ActorTable!$1:$1048576,MATCH("업데이트순번",[2]ActorTable!$1:$1,0),0),"업데이트순번이상",""),
"그외없음")))</f>
        <v/>
      </c>
      <c r="S40">
        <f t="shared" ca="1" si="13"/>
        <v>0</v>
      </c>
      <c r="T40" t="s">
        <v>93</v>
      </c>
      <c r="U40">
        <v>30384</v>
      </c>
      <c r="V40">
        <v>10</v>
      </c>
      <c r="W40" t="s">
        <v>130</v>
      </c>
      <c r="Y40">
        <v>1000</v>
      </c>
      <c r="Z40" t="str">
        <f t="shared" ca="1" si="4"/>
        <v>upn</v>
      </c>
      <c r="AA40" t="s">
        <v>93</v>
      </c>
      <c r="AB40">
        <v>30384</v>
      </c>
      <c r="AC40">
        <v>10</v>
      </c>
      <c r="AD40" t="s">
        <v>130</v>
      </c>
      <c r="AF40">
        <v>1000</v>
      </c>
      <c r="AG40" t="str">
        <f t="shared" si="5"/>
        <v/>
      </c>
      <c r="AH40" t="str">
        <f>IF(OR(
  AND(NOT(ISERROR(FIND("상자",AA40))),ISBLANK(AB40)),
  AND(ISBLANK(AA40),ISBLANK(AB40)),
  AND(NOT(ISERROR(FIND("안 지정",AA40))),ISNUMBER(AB40))),"",
IF(AND(NOT(ISERROR(FIND("상자",AA40))),NOT(ISBLANK(AB40))),"밸류불필요",
IF(AND(NOT(ISERROR(FIND("안 지정",AA40))),NOT(ISNUMBER(AB40))),"숫자필요",
IF(NOT(ISERROR(FIND("장비",AA40))),
  IFERROR(VLOOKUP(AB40,[1]EquipTable!$A:$T,MATCH("이름참고",[1]EquipTable!$1:$1,0),0),"장비없음"),
IF(NOT(ISERROR(FIND("캐릭터",AA40))),
  IFERROR(VLOOKUP(AB40,[2]ActorTable!$A:$G,MATCH("이름참고",[2]ActorTable!$1:$1,0),0),"캐릭터없음"),
"")))))</f>
        <v/>
      </c>
      <c r="AI40">
        <v>1</v>
      </c>
      <c r="AJ4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v>
      </c>
      <c r="AK40" t="str">
        <f t="shared" ca="1" si="6"/>
        <v>{"dy":6,"sl":3,"tp":"upn","vl":"30384","cn":10,"pt":"GO","pr":1000}</v>
      </c>
      <c r="BJ40" t="e">
        <f ca="1">IF(VLOOKUP($BM40,[1]EquipTable!$1:$1048576,MATCH("업데이트순번",[1]EquipTable!$1:$1,0),0)&lt;=$BK$1,1,0)
*IF(MID(BM40,7,1)="4",0.1,1)</f>
        <v>#VALUE!</v>
      </c>
      <c r="BK40" t="e">
        <f t="shared" ca="1" si="15"/>
        <v>#VALUE!</v>
      </c>
      <c r="BL40" t="e">
        <f t="shared" ca="1" si="16"/>
        <v>#VALUE!</v>
      </c>
      <c r="BM40" t="e">
        <f ca="1">OFFSET([1]EquipTable!$A$1,ROW()-1,0)</f>
        <v>#VALUE!</v>
      </c>
      <c r="BO40" t="e">
        <f ca="1">IF(VLOOKUP($BR40,[2]ActorTable!$1:$1048576,MATCH("업데이트순번",[2]ActorTable!$1:$1,0),0)&lt;=$BP$1,1,0)
*IF(MID(BR40,7,1)="2",0.1,1)</f>
        <v>#VALUE!</v>
      </c>
      <c r="BP40" t="e">
        <f t="shared" ca="1" si="17"/>
        <v>#VALUE!</v>
      </c>
      <c r="BQ40" t="e">
        <f t="shared" ca="1" si="18"/>
        <v>#VALUE!</v>
      </c>
      <c r="BR40" t="e">
        <f ca="1">OFFSET([2]ActorTable!$A$1,ROW()-1,0)</f>
        <v>#VALUE!</v>
      </c>
      <c r="BS40" t="e">
        <f ca="1">VLOOKUP($BR40,[2]ActorTable!$1:$1048576,MATCH("이름참고",[2]ActorTable!$1:$1,0),0)</f>
        <v>#VALUE!</v>
      </c>
    </row>
    <row r="41" spans="1:71">
      <c r="A41">
        <v>6</v>
      </c>
      <c r="B41">
        <v>4</v>
      </c>
      <c r="C41">
        <f t="shared" si="0"/>
        <v>0</v>
      </c>
      <c r="D41">
        <f t="shared" ca="1" si="11"/>
        <v>0.92363896769574838</v>
      </c>
      <c r="E41">
        <f t="shared" ca="1" si="11"/>
        <v>0.38591144905380415</v>
      </c>
      <c r="F41">
        <f t="shared" ca="1" si="1"/>
        <v>0.58124465075091336</v>
      </c>
      <c r="G41">
        <f t="shared" ca="1" si="1"/>
        <v>9.5059940084592842E-2</v>
      </c>
      <c r="H41">
        <f t="shared" ca="1" si="1"/>
        <v>0.49848412466597058</v>
      </c>
      <c r="I41">
        <f t="shared" ca="1" si="1"/>
        <v>0.8026983658557334</v>
      </c>
      <c r="L41" t="str">
        <f t="shared" ca="1" si="2"/>
        <v>안 지정 캐릭터 PP 일반등급</v>
      </c>
      <c r="M41">
        <f t="shared" ca="1" si="3"/>
        <v>38591</v>
      </c>
      <c r="N41">
        <f t="shared" ca="1" si="12"/>
        <v>11</v>
      </c>
      <c r="O41" t="str">
        <f ca="1">IF($L41="삭제","삭제",
IF($L41="지정 장비",
  IF(ISBLANK(VLOOKUP($M41,[1]EquipTable!$1:$1048576,MATCH("표준 GO pr Min",[1]EquipTable!$1:$1,0),0)),"DI",
    IF(ISBLANK(VLOOKUP($M41,[1]EquipTable!$1:$1048576,MATCH("표준 DI pr Min",[1]EquipTable!$1:$1,0),0)),"GO",
      IF(G41&lt;0.5,"DI","GO"))),
IF(OR($L41="캐릭터 상자 일반등급",$L41="캐릭터 상자 영웅등급"),"DI",
IF(OR($L41="지정 캐릭터",$L41="지정 캐릭터 LBP1",$L41="지정 캐릭터 LBP2",$L41="지정 캐릭터 LBP3",$L41="안 지정 캐릭터 영웅등급"),"DI",
IF($L41="지정 캐릭터 PP","DI",
IF(OR($L41="안 지정 캐릭터 PP 일반등급",$L41="안 지정 캐릭터 PP 영웅등급"),"GO",
"그외없음"))))))</f>
        <v>GO</v>
      </c>
      <c r="P41" t="str">
        <f ca="1">IF($L41="삭제","삭제",
IF($O41="GO","삭제",
IF($L41="지정 장비",
  IF(ISBLANK(VLOOKUP($M41,[1]EquipTable!$1:$1048576,MATCH("표준 DI pp Min",[1]EquipTable!$1:$1,0),0)),"삭제",
    VLOOKUP($M41,[1]EquipTable!$1:$1048576,MATCH("표준 DI pp Min",[1]EquipTable!$1:$1,0),0)+INT($H41*(VLOOKUP($M41,[1]EquipTable!$1:$1048576,MATCH("표준 DI pp Max",[1]EquipTable!$1:$1,0),0)-VLOOKUP($M41,[1]EquipTable!$1:$1048576,MATCH("표준 DI pp Min",[1]EquipTable!$1:$1,0),0)+1))),
IF(OR($L41="캐릭터 상자 일반등급",$L41="캐릭터 상자 영웅등급"),"삭제",
IF(OR($L41="지정 캐릭터",$L41="지정 캐릭터 LBP1",$L41="지정 캐릭터 LBP2",$L41="지정 캐릭터 LBP3"),
  IF(AND(OR($B41=7,$B41=8),$L41=OFFSET($L41,-1,0)),OFFSET(P41,-1,0),
    IF(ISBLANK(VLOOKUP($M41,[2]ActorTable!$1:$1048576,MATCH("표준 DI pp Min",[2]ActorTable!$1:$1,0),0)),"삭제",
      INT(VLOOKUP($L41,$AM:$AZ,MATCH($AW$1,$AM$1:$AZ$1,0),0)*(VLOOKUP($M41,[2]ActorTable!$1:$1048576,MATCH("표준 DI pp Min",[2]ActorTable!$1:$1,0),0)+$H41*(VLOOKUP($M41,[2]ActorTable!$1:$1048576,MATCH("표준 DI pp Max",[2]ActorTable!$1:$1,0),0)-VLOOKUP($M41,[2]ActorTable!$1:$1048576,MATCH("표준 DI pp Min",[2]ActorTable!$1:$1,0),0)+1))))),
IF($L41="안 지정 캐릭터 영웅등급",
  IF(AND(OR($B41=7,$B41=8),$L41=OFFSET($L41,-1,0)),OFFSET(P41,-1,0),
    VLOOKUP($L41,$AM:$AZ,MATCH($AY$1,$AM$1:$AZ$1,0),0)+INT($H41*(VLOOKUP($L41,$AM:$AZ,MATCH($AZ$1,$AM$1:$AZ$1,0),0)-VLOOKUP($L41,$AM:$AZ,MATCH($AY$1,$AM$1:$AZ$1,0),0)+1))),
IF($L41="지정 캐릭터 PP",
  IF(AND(OR($B41=7,$B41=8),$L41=OFFSET($L41,-1,0)),OFFSET(P41,-1,0),
    INT($N41*VLOOKUP($L41,$AM:$AZ,MATCH($AW$1,$AM$1:$AZ$1,0),0))),
"그외없음")))))))</f>
        <v>삭제</v>
      </c>
      <c r="Q41">
        <f ca="1">IF($L41="삭제","삭제",
IF($L41="지정 장비",
  IF($O41="DI",
    VLOOKUP($M41,[1]EquipTable!$1:$1048576,MATCH("표준 DI pr Min",[1]EquipTable!$1:$1,0),0)+INT($I41*(VLOOKUP($M41,[1]EquipTable!$1:$1048576,MATCH("표준 DI pr Max",[1]EquipTable!$1:$1,0),0)-VLOOKUP($M41,[1]EquipTable!$1:$1048576,MATCH("표준 DI pr Min",[1]EquipTable!$1:$1,0),0)+1)),
    ROUNDDOWN(VLOOKUP($M41,[1]EquipTable!$1:$1048576,MATCH("표준 GO pr Min",[1]EquipTable!$1:$1,0),0)+INT($I41*(VLOOKUP($M41,[1]EquipTable!$1:$1048576,MATCH("표준 GO pr Max",[1]EquipTable!$1:$1,0),0)-VLOOKUP($M41,[1]EquipTable!$1:$1048576,MATCH("표준 GO pr Min",[1]EquipTable!$1:$1,0),0)+100)),-2)),
IF(OR($L41="캐릭터 상자 일반등급",$L41="캐릭터 상자 영웅등급"),VLOOKUP($L41,$AM:$AZ,MATCH($AW$1,$AM$1:$AZ$1,0),0),
IF(OR($L41="지정 캐릭터",$L41="지정 캐릭터 LBP1",$L41="지정 캐릭터 LBP2",$L41="지정 캐릭터 LBP3"),
  IF(AND(OR($B41=7,$B41=8),$L41=OFFSET($L41,-1,0)),OFFSET(Q41,-1,0),
    INT(VLOOKUP($L41,$AM:$AZ,MATCH($AW$1,$AM$1:$AZ$1,0),0)*(VLOOKUP($M41,[2]ActorTable!$1:$1048576,MATCH("표준 DI pr Min",[2]ActorTable!$1:$1,0),0)+$I41*(VLOOKUP($M41,[2]ActorTable!$1:$1048576,MATCH("표준 DI pr Max",[2]ActorTable!$1:$1,0),0)-VLOOKUP($M41,[2]ActorTable!$1:$1048576,MATCH("표준 DI pr Min",[2]ActorTable!$1:$1,0),0)+1)))),
IF($L41="안 지정 캐릭터 영웅등급",
  IF(AND(OR($B41=7,$B41=8),$L41=OFFSET($L41,-1,0)),OFFSET(Q41,-1,0),
    VLOOKUP($L41,$AM:$AZ,MATCH($AW$1,$AM$1:$AZ$1,0),0)+INT($I41*(VLOOKUP($L41,$AM:$AZ,MATCH($AX$1,$AM$1:$AZ$1,0),0)-VLOOKUP($L41,$AM:$AZ,MATCH($AW$1,$AM$1:$AZ$1,0),0)+1))),
IF($L41="지정 캐릭터 PP",
  IF(AND(OR($B41=7,$B41=8),$L41=OFFSET($L41,-1,0)),OFFSET(Q41,-1,0),
    INT($N41*(VLOOKUP($L41,$AM:$AZ,MATCH($AX$1,$AM$1:$AZ$1,0),0)*(VLOOKUP($L41,$AM:$AZ,MATCH($AY$1,$AM$1:$AZ$1,0),0)+$I41*(VLOOKUP($L41,$AM:$AZ,MATCH($AY$1,$AM$1:$AZ$1,0),0)-VLOOKUP($L41,$AM:$AZ,MATCH($AX$1,$AM$1:$AZ$1,0),0)))))),
IF(OR($L41="안 지정 캐릭터 PP 일반등급",$L41="안 지정 캐릭터 PP 영웅등급"),
  IF(AND(OR($B41=7,$B41=8),$L41=OFFSET($L41,-1,0)),OFFSET(Q41,-1,0),
    $N41*VLOOKUP($L41,$AM:$AZ,MATCH($AW$1,$AM$1:$AZ$1,0),0)),
"그외없음")))))))</f>
        <v>1100</v>
      </c>
      <c r="R41" t="str">
        <f ca="1">IF(OR(ISNUMBER(M41),M41="삭제"),"",
IF(LEFT(M41,5)="Equip",
  IF($BK$1&lt;VLOOKUP(M41,[1]EquipTable!$1:$1048576,MATCH("업데이트순번",[1]EquipTable!$1:$1,0),0),"업데이트순번이상",""),
IF(LEFT(M41,5)="Actor",
  IF($BP$1&lt;VLOOKUP(M41,[2]ActorTable!$1:$1048576,MATCH("업데이트순번",[2]ActorTable!$1:$1,0),0),"업데이트순번이상",""),
"그외없음")))</f>
        <v/>
      </c>
      <c r="S41">
        <f t="shared" ca="1" si="13"/>
        <v>0</v>
      </c>
      <c r="T41" t="s">
        <v>93</v>
      </c>
      <c r="U41">
        <v>36227</v>
      </c>
      <c r="V41">
        <v>11</v>
      </c>
      <c r="W41" t="s">
        <v>130</v>
      </c>
      <c r="Y41">
        <v>1100</v>
      </c>
      <c r="Z41" t="str">
        <f t="shared" ca="1" si="4"/>
        <v>upn</v>
      </c>
      <c r="AA41" t="s">
        <v>93</v>
      </c>
      <c r="AB41">
        <v>36227</v>
      </c>
      <c r="AC41">
        <v>11</v>
      </c>
      <c r="AD41" t="s">
        <v>130</v>
      </c>
      <c r="AF41">
        <v>1100</v>
      </c>
      <c r="AG41" t="str">
        <f t="shared" si="5"/>
        <v/>
      </c>
      <c r="AH41" t="str">
        <f>IF(OR(
  AND(NOT(ISERROR(FIND("상자",AA41))),ISBLANK(AB41)),
  AND(ISBLANK(AA41),ISBLANK(AB41)),
  AND(NOT(ISERROR(FIND("안 지정",AA41))),ISNUMBER(AB41))),"",
IF(AND(NOT(ISERROR(FIND("상자",AA41))),NOT(ISBLANK(AB41))),"밸류불필요",
IF(AND(NOT(ISERROR(FIND("안 지정",AA41))),NOT(ISNUMBER(AB41))),"숫자필요",
IF(NOT(ISERROR(FIND("장비",AA41))),
  IFERROR(VLOOKUP(AB41,[1]EquipTable!$A:$T,MATCH("이름참고",[1]EquipTable!$1:$1,0),0),"장비없음"),
IF(NOT(ISERROR(FIND("캐릭터",AA41))),
  IFERROR(VLOOKUP(AB41,[2]ActorTable!$A:$G,MATCH("이름참고",[2]ActorTable!$1:$1,0),0),"캐릭터없음"),
"")))))</f>
        <v/>
      </c>
      <c r="AI41">
        <v>1</v>
      </c>
      <c r="AJ4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v>
      </c>
      <c r="AK41" t="str">
        <f t="shared" ca="1" si="6"/>
        <v>{"dy":6,"sl":4,"tp":"upn","vl":"36227","cn":11,"pt":"GO","pr":1100}</v>
      </c>
      <c r="BJ41" t="e">
        <f ca="1">IF(VLOOKUP($BM41,[1]EquipTable!$1:$1048576,MATCH("업데이트순번",[1]EquipTable!$1:$1,0),0)&lt;=$BK$1,1,0)
*IF(MID(BM41,7,1)="4",0.1,1)</f>
        <v>#VALUE!</v>
      </c>
      <c r="BK41" t="e">
        <f t="shared" ca="1" si="15"/>
        <v>#VALUE!</v>
      </c>
      <c r="BL41" t="e">
        <f t="shared" ca="1" si="16"/>
        <v>#VALUE!</v>
      </c>
      <c r="BM41" t="e">
        <f ca="1">OFFSET([1]EquipTable!$A$1,ROW()-1,0)</f>
        <v>#VALUE!</v>
      </c>
      <c r="BO41" t="e">
        <f ca="1">IF(VLOOKUP($BR41,[2]ActorTable!$1:$1048576,MATCH("업데이트순번",[2]ActorTable!$1:$1,0),0)&lt;=$BP$1,1,0)
*IF(MID(BR41,7,1)="2",0.1,1)</f>
        <v>#VALUE!</v>
      </c>
      <c r="BP41" t="e">
        <f t="shared" ca="1" si="17"/>
        <v>#VALUE!</v>
      </c>
      <c r="BQ41" t="e">
        <f t="shared" ca="1" si="18"/>
        <v>#VALUE!</v>
      </c>
      <c r="BR41" t="e">
        <f ca="1">OFFSET([2]ActorTable!$A$1,ROW()-1,0)</f>
        <v>#VALUE!</v>
      </c>
      <c r="BS41" t="e">
        <f ca="1">VLOOKUP($BR41,[2]ActorTable!$1:$1048576,MATCH("이름참고",[2]ActorTable!$1:$1,0),0)</f>
        <v>#VALUE!</v>
      </c>
    </row>
    <row r="42" spans="1:71">
      <c r="A42">
        <v>6</v>
      </c>
      <c r="B42">
        <v>5</v>
      </c>
      <c r="C42">
        <f t="shared" si="0"/>
        <v>0</v>
      </c>
      <c r="D42">
        <f t="shared" ca="1" si="11"/>
        <v>0.20051935257691045</v>
      </c>
      <c r="E42">
        <f t="shared" ca="1" si="11"/>
        <v>0.10418386746204578</v>
      </c>
      <c r="F42">
        <f t="shared" ca="1" si="1"/>
        <v>0.50691186578335179</v>
      </c>
      <c r="G42">
        <f t="shared" ca="1" si="1"/>
        <v>7.3457260619402831E-4</v>
      </c>
      <c r="H42">
        <f t="shared" ca="1" si="1"/>
        <v>0.62659331819148678</v>
      </c>
      <c r="I42">
        <f t="shared" ca="1" si="1"/>
        <v>0.33910240331819586</v>
      </c>
      <c r="J42" t="s">
        <v>87</v>
      </c>
      <c r="K42" t="s">
        <v>224</v>
      </c>
      <c r="L42" t="str">
        <f t="shared" si="2"/>
        <v>지정 캐릭터 PP</v>
      </c>
      <c r="M42" t="e">
        <f t="shared" ca="1" si="3"/>
        <v>#N/A</v>
      </c>
      <c r="N42">
        <f t="shared" ca="1" si="12"/>
        <v>58</v>
      </c>
      <c r="O42" t="str">
        <f>IF($L42="삭제","삭제",
IF($L42="지정 장비",
  IF(ISBLANK(VLOOKUP($M42,[1]EquipTable!$1:$1048576,MATCH("표준 GO pr Min",[1]EquipTable!$1:$1,0),0)),"DI",
    IF(ISBLANK(VLOOKUP($M42,[1]EquipTable!$1:$1048576,MATCH("표준 DI pr Min",[1]EquipTable!$1:$1,0),0)),"GO",
      IF(G42&lt;0.5,"DI","GO"))),
IF(OR($L42="캐릭터 상자 일반등급",$L42="캐릭터 상자 영웅등급"),"DI",
IF(OR($L42="지정 캐릭터",$L42="지정 캐릭터 LBP1",$L42="지정 캐릭터 LBP2",$L42="지정 캐릭터 LBP3",$L42="안 지정 캐릭터 영웅등급"),"DI",
IF($L42="지정 캐릭터 PP","DI",
IF(OR($L42="안 지정 캐릭터 PP 일반등급",$L42="안 지정 캐릭터 PP 영웅등급"),"GO",
"그외없음"))))))</f>
        <v>DI</v>
      </c>
      <c r="P42">
        <f ca="1">IF($L42="삭제","삭제",
IF($O42="GO","삭제",
IF($L42="지정 장비",
  IF(ISBLANK(VLOOKUP($M42,[1]EquipTable!$1:$1048576,MATCH("표준 DI pp Min",[1]EquipTable!$1:$1,0),0)),"삭제",
    VLOOKUP($M42,[1]EquipTable!$1:$1048576,MATCH("표준 DI pp Min",[1]EquipTable!$1:$1,0),0)+INT($H42*(VLOOKUP($M42,[1]EquipTable!$1:$1048576,MATCH("표준 DI pp Max",[1]EquipTable!$1:$1,0),0)-VLOOKUP($M42,[1]EquipTable!$1:$1048576,MATCH("표준 DI pp Min",[1]EquipTable!$1:$1,0),0)+1))),
IF(OR($L42="캐릭터 상자 일반등급",$L42="캐릭터 상자 영웅등급"),"삭제",
IF(OR($L42="지정 캐릭터",$L42="지정 캐릭터 LBP1",$L42="지정 캐릭터 LBP2",$L42="지정 캐릭터 LBP3"),
  IF(AND(OR($B42=7,$B42=8),$L42=OFFSET($L42,-1,0)),OFFSET(P42,-1,0),
    IF(ISBLANK(VLOOKUP($M42,[2]ActorTable!$1:$1048576,MATCH("표준 DI pp Min",[2]ActorTable!$1:$1,0),0)),"삭제",
      INT(VLOOKUP($L42,$AM:$AZ,MATCH($AW$1,$AM$1:$AZ$1,0),0)*(VLOOKUP($M42,[2]ActorTable!$1:$1048576,MATCH("표준 DI pp Min",[2]ActorTable!$1:$1,0),0)+$H42*(VLOOKUP($M42,[2]ActorTable!$1:$1048576,MATCH("표준 DI pp Max",[2]ActorTable!$1:$1,0),0)-VLOOKUP($M42,[2]ActorTable!$1:$1048576,MATCH("표준 DI pp Min",[2]ActorTable!$1:$1,0),0)+1))))),
IF($L42="안 지정 캐릭터 영웅등급",
  IF(AND(OR($B42=7,$B42=8),$L42=OFFSET($L42,-1,0)),OFFSET(P42,-1,0),
    VLOOKUP($L42,$AM:$AZ,MATCH($AY$1,$AM$1:$AZ$1,0),0)+INT($H42*(VLOOKUP($L42,$AM:$AZ,MATCH($AZ$1,$AM$1:$AZ$1,0),0)-VLOOKUP($L42,$AM:$AZ,MATCH($AY$1,$AM$1:$AZ$1,0),0)+1))),
IF($L42="지정 캐릭터 PP",
  IF(AND(OR($B42=7,$B42=8),$L42=OFFSET($L42,-1,0)),OFFSET(P42,-1,0),
    INT($N42*VLOOKUP($L42,$AM:$AZ,MATCH($AW$1,$AM$1:$AZ$1,0),0))),
"그외없음")))))))</f>
        <v>18</v>
      </c>
      <c r="Q42">
        <f ca="1">IF($L42="삭제","삭제",
IF($L42="지정 장비",
  IF($O42="DI",
    VLOOKUP($M42,[1]EquipTable!$1:$1048576,MATCH("표준 DI pr Min",[1]EquipTable!$1:$1,0),0)+INT($I42*(VLOOKUP($M42,[1]EquipTable!$1:$1048576,MATCH("표준 DI pr Max",[1]EquipTable!$1:$1,0),0)-VLOOKUP($M42,[1]EquipTable!$1:$1048576,MATCH("표준 DI pr Min",[1]EquipTable!$1:$1,0),0)+1)),
    ROUNDDOWN(VLOOKUP($M42,[1]EquipTable!$1:$1048576,MATCH("표준 GO pr Min",[1]EquipTable!$1:$1,0),0)+INT($I42*(VLOOKUP($M42,[1]EquipTable!$1:$1048576,MATCH("표준 GO pr Max",[1]EquipTable!$1:$1,0),0)-VLOOKUP($M42,[1]EquipTable!$1:$1048576,MATCH("표준 GO pr Min",[1]EquipTable!$1:$1,0),0)+100)),-2)),
IF(OR($L42="캐릭터 상자 일반등급",$L42="캐릭터 상자 영웅등급"),VLOOKUP($L42,$AM:$AZ,MATCH($AW$1,$AM$1:$AZ$1,0),0),
IF(OR($L42="지정 캐릭터",$L42="지정 캐릭터 LBP1",$L42="지정 캐릭터 LBP2",$L42="지정 캐릭터 LBP3"),
  IF(AND(OR($B42=7,$B42=8),$L42=OFFSET($L42,-1,0)),OFFSET(Q42,-1,0),
    INT(VLOOKUP($L42,$AM:$AZ,MATCH($AW$1,$AM$1:$AZ$1,0),0)*(VLOOKUP($M42,[2]ActorTable!$1:$1048576,MATCH("표준 DI pr Min",[2]ActorTable!$1:$1,0),0)+$I42*(VLOOKUP($M42,[2]ActorTable!$1:$1048576,MATCH("표준 DI pr Max",[2]ActorTable!$1:$1,0),0)-VLOOKUP($M42,[2]ActorTable!$1:$1048576,MATCH("표준 DI pr Min",[2]ActorTable!$1:$1,0),0)+1)))),
IF($L42="안 지정 캐릭터 영웅등급",
  IF(AND(OR($B42=7,$B42=8),$L42=OFFSET($L42,-1,0)),OFFSET(Q42,-1,0),
    VLOOKUP($L42,$AM:$AZ,MATCH($AW$1,$AM$1:$AZ$1,0),0)+INT($I42*(VLOOKUP($L42,$AM:$AZ,MATCH($AX$1,$AM$1:$AZ$1,0),0)-VLOOKUP($L42,$AM:$AZ,MATCH($AW$1,$AM$1:$AZ$1,0),0)+1))),
IF($L42="지정 캐릭터 PP",
  IF(AND(OR($B42=7,$B42=8),$L42=OFFSET($L42,-1,0)),OFFSET(Q42,-1,0),
    INT($N42*(VLOOKUP($L42,$AM:$AZ,MATCH($AW$1,$AM$1:$AZ$1,0),0)*(VLOOKUP($L42,$AM:$AZ,MATCH($AX$1,$AM$1:$AZ$1,0),0)+$I42*(VLOOKUP($L42,$AM:$AZ,MATCH($AY$1,$AM$1:$AZ$1,0),0)-VLOOKUP($L42,$AM:$AZ,MATCH($AX$1,$AM$1:$AZ$1,0),0)))))),
IF(OR($L42="안 지정 캐릭터 PP 일반등급",$L42="안 지정 캐릭터 PP 영웅등급"),
  IF(AND(OR($B42=7,$B42=8),$L42=OFFSET($L42,-1,0)),OFFSET(Q42,-1,0),
    $N42*VLOOKUP($L42,$AM:$AZ,MATCH($AW$1,$AM$1:$AZ$1,0),0)),
"그외없음")))))))</f>
        <v>13</v>
      </c>
      <c r="R42" t="e">
        <f ca="1">IF(OR(ISNUMBER(M42),M42="삭제"),"",
IF(LEFT(M42,5)="Equip",
  IF($BK$1&lt;VLOOKUP(M42,[1]EquipTable!$1:$1048576,MATCH("업데이트순번",[1]EquipTable!$1:$1,0),0),"업데이트순번이상",""),
IF(LEFT(M42,5)="Actor",
  IF($BP$1&lt;VLOOKUP(M42,[2]ActorTable!$1:$1048576,MATCH("업데이트순번",[2]ActorTable!$1:$1,0),0),"업데이트순번이상",""),
"그외없음")))</f>
        <v>#N/A</v>
      </c>
      <c r="S42" t="e">
        <f t="shared" ca="1" si="13"/>
        <v>#N/A</v>
      </c>
      <c r="T42" t="s">
        <v>87</v>
      </c>
      <c r="U42" t="s">
        <v>225</v>
      </c>
      <c r="V42">
        <v>169</v>
      </c>
      <c r="W42" t="s">
        <v>134</v>
      </c>
      <c r="X42">
        <v>52</v>
      </c>
      <c r="Y42">
        <v>45</v>
      </c>
      <c r="Z42" t="str">
        <f t="shared" ca="1" si="4"/>
        <v>fp</v>
      </c>
      <c r="AA42" t="s">
        <v>87</v>
      </c>
      <c r="AB42" t="s">
        <v>225</v>
      </c>
      <c r="AC42">
        <v>169</v>
      </c>
      <c r="AD42" t="s">
        <v>134</v>
      </c>
      <c r="AE42">
        <v>52</v>
      </c>
      <c r="AF42">
        <v>39</v>
      </c>
      <c r="AG42" t="str">
        <f t="shared" si="5"/>
        <v/>
      </c>
      <c r="AH42" t="str">
        <f>IF(OR(
  AND(NOT(ISERROR(FIND("상자",AA42))),ISBLANK(AB42)),
  AND(ISBLANK(AA42),ISBLANK(AB42)),
  AND(NOT(ISERROR(FIND("안 지정",AA42))),ISNUMBER(AB42))),"",
IF(AND(NOT(ISERROR(FIND("상자",AA42))),NOT(ISBLANK(AB42))),"밸류불필요",
IF(AND(NOT(ISERROR(FIND("안 지정",AA42))),NOT(ISNUMBER(AB42))),"숫자필요",
IF(NOT(ISERROR(FIND("장비",AA42))),
  IFERROR(VLOOKUP(AB42,[1]EquipTable!$A:$T,MATCH("이름참고",[1]EquipTable!$1:$1,0),0),"장비없음"),
IF(NOT(ISERROR(FIND("캐릭터",AA42))),
  IFERROR(VLOOKUP(AB42,[2]ActorTable!$A:$G,MATCH("이름참고",[2]ActorTable!$1:$1,0),0),"캐릭터없음"),
"")))))</f>
        <v>간파울</v>
      </c>
      <c r="AI42">
        <v>1</v>
      </c>
      <c r="AJ4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v>
      </c>
      <c r="AK42" t="str">
        <f t="shared" ca="1" si="6"/>
        <v>{"dy":6,"sl":5,"tp":"fp","vl":"Actor0201","cn":169,"pt":"DI","pp":52,"pr":39}</v>
      </c>
      <c r="BJ42" t="e">
        <f ca="1">IF(VLOOKUP($BM42,[1]EquipTable!$1:$1048576,MATCH("업데이트순번",[1]EquipTable!$1:$1,0),0)&lt;=$BK$1,1,0)
*IF(MID(BM42,7,1)="4",0.1,1)</f>
        <v>#VALUE!</v>
      </c>
      <c r="BK42" t="e">
        <f t="shared" ca="1" si="15"/>
        <v>#VALUE!</v>
      </c>
      <c r="BL42" t="e">
        <f t="shared" ca="1" si="16"/>
        <v>#VALUE!</v>
      </c>
      <c r="BM42" t="e">
        <f ca="1">OFFSET([1]EquipTable!$A$1,ROW()-1,0)</f>
        <v>#VALUE!</v>
      </c>
      <c r="BO42" t="e">
        <f ca="1">IF(VLOOKUP($BR42,[2]ActorTable!$1:$1048576,MATCH("업데이트순번",[2]ActorTable!$1:$1,0),0)&lt;=$BP$1,1,0)
*IF(MID(BR42,7,1)="2",0.1,1)</f>
        <v>#VALUE!</v>
      </c>
      <c r="BP42" t="e">
        <f t="shared" ca="1" si="17"/>
        <v>#VALUE!</v>
      </c>
      <c r="BQ42" t="e">
        <f t="shared" ca="1" si="18"/>
        <v>#VALUE!</v>
      </c>
      <c r="BR42" t="e">
        <f ca="1">OFFSET([2]ActorTable!$A$1,ROW()-1,0)</f>
        <v>#VALUE!</v>
      </c>
      <c r="BS42" t="e">
        <f ca="1">VLOOKUP($BR42,[2]ActorTable!$1:$1048576,MATCH("이름참고",[2]ActorTable!$1:$1,0),0)</f>
        <v>#VALUE!</v>
      </c>
    </row>
    <row r="43" spans="1:71">
      <c r="A43">
        <v>6</v>
      </c>
      <c r="B43">
        <v>6</v>
      </c>
      <c r="C43">
        <f t="shared" si="0"/>
        <v>0</v>
      </c>
      <c r="D43">
        <f t="shared" ca="1" si="11"/>
        <v>0.47853482977673489</v>
      </c>
      <c r="E43">
        <f t="shared" ca="1" si="11"/>
        <v>0.40362159252105689</v>
      </c>
      <c r="F43">
        <f t="shared" ca="1" si="1"/>
        <v>0.95341434525930779</v>
      </c>
      <c r="G43">
        <f t="shared" ca="1" si="1"/>
        <v>0.30650347997419947</v>
      </c>
      <c r="H43">
        <f t="shared" ca="1" si="1"/>
        <v>0.61514059627225171</v>
      </c>
      <c r="I43">
        <f t="shared" ca="1" si="1"/>
        <v>0.79008244789818294</v>
      </c>
      <c r="J43" t="s">
        <v>91</v>
      </c>
      <c r="L43" t="str">
        <f t="shared" si="2"/>
        <v>안 지정 캐릭터 영웅등급</v>
      </c>
      <c r="M43">
        <f t="shared" ca="1" si="3"/>
        <v>40362</v>
      </c>
      <c r="N43">
        <f t="shared" ca="1" si="12"/>
        <v>1</v>
      </c>
      <c r="O43" t="str">
        <f>IF($L43="삭제","삭제",
IF($L43="지정 장비",
  IF(ISBLANK(VLOOKUP($M43,[1]EquipTable!$1:$1048576,MATCH("표준 GO pr Min",[1]EquipTable!$1:$1,0),0)),"DI",
    IF(ISBLANK(VLOOKUP($M43,[1]EquipTable!$1:$1048576,MATCH("표준 DI pr Min",[1]EquipTable!$1:$1,0),0)),"GO",
      IF(G43&lt;0.5,"DI","GO"))),
IF(OR($L43="캐릭터 상자 일반등급",$L43="캐릭터 상자 영웅등급"),"DI",
IF(OR($L43="지정 캐릭터",$L43="지정 캐릭터 LBP1",$L43="지정 캐릭터 LBP2",$L43="지정 캐릭터 LBP3",$L43="안 지정 캐릭터 영웅등급"),"DI",
IF($L43="지정 캐릭터 PP","DI",
IF(OR($L43="안 지정 캐릭터 PP 일반등급",$L43="안 지정 캐릭터 PP 영웅등급"),"GO",
"그외없음"))))))</f>
        <v>DI</v>
      </c>
      <c r="P43">
        <f ca="1">IF($L43="삭제","삭제",
IF($O43="GO","삭제",
IF($L43="지정 장비",
  IF(ISBLANK(VLOOKUP($M43,[1]EquipTable!$1:$1048576,MATCH("표준 DI pp Min",[1]EquipTable!$1:$1,0),0)),"삭제",
    VLOOKUP($M43,[1]EquipTable!$1:$1048576,MATCH("표준 DI pp Min",[1]EquipTable!$1:$1,0),0)+INT($H43*(VLOOKUP($M43,[1]EquipTable!$1:$1048576,MATCH("표준 DI pp Max",[1]EquipTable!$1:$1,0),0)-VLOOKUP($M43,[1]EquipTable!$1:$1048576,MATCH("표준 DI pp Min",[1]EquipTable!$1:$1,0),0)+1))),
IF(OR($L43="캐릭터 상자 일반등급",$L43="캐릭터 상자 영웅등급"),"삭제",
IF(OR($L43="지정 캐릭터",$L43="지정 캐릭터 LBP1",$L43="지정 캐릭터 LBP2",$L43="지정 캐릭터 LBP3"),
  IF(AND(OR($B43=7,$B43=8),$L43=OFFSET($L43,-1,0)),OFFSET(P43,-1,0),
    IF(ISBLANK(VLOOKUP($M43,[2]ActorTable!$1:$1048576,MATCH("표준 DI pp Min",[2]ActorTable!$1:$1,0),0)),"삭제",
      INT(VLOOKUP($L43,$AM:$AZ,MATCH($AW$1,$AM$1:$AZ$1,0),0)*(VLOOKUP($M43,[2]ActorTable!$1:$1048576,MATCH("표준 DI pp Min",[2]ActorTable!$1:$1,0),0)+$H43*(VLOOKUP($M43,[2]ActorTable!$1:$1048576,MATCH("표준 DI pp Max",[2]ActorTable!$1:$1,0),0)-VLOOKUP($M43,[2]ActorTable!$1:$1048576,MATCH("표준 DI pp Min",[2]ActorTable!$1:$1,0),0)+1))))),
IF($L43="안 지정 캐릭터 영웅등급",
  IF(AND(OR($B43=7,$B43=8),$L43=OFFSET($L43,-1,0)),OFFSET(P43,-1,0),
    VLOOKUP($L43,$AM:$AZ,MATCH($AY$1,$AM$1:$AZ$1,0),0)+INT($H43*(VLOOKUP($L43,$AM:$AZ,MATCH($AZ$1,$AM$1:$AZ$1,0),0)-VLOOKUP($L43,$AM:$AZ,MATCH($AY$1,$AM$1:$AZ$1,0),0)+1))),
IF($L43="지정 캐릭터 PP",
  IF(AND(OR($B43=7,$B43=8),$L43=OFFSET($L43,-1,0)),OFFSET(P43,-1,0),
    INT($N43*VLOOKUP($L43,$AM:$AZ,MATCH($AW$1,$AM$1:$AZ$1,0),0))),
"그외없음")))))))</f>
        <v>206</v>
      </c>
      <c r="Q43">
        <f ca="1">IF($L43="삭제","삭제",
IF($L43="지정 장비",
  IF($O43="DI",
    VLOOKUP($M43,[1]EquipTable!$1:$1048576,MATCH("표준 DI pr Min",[1]EquipTable!$1:$1,0),0)+INT($I43*(VLOOKUP($M43,[1]EquipTable!$1:$1048576,MATCH("표준 DI pr Max",[1]EquipTable!$1:$1,0),0)-VLOOKUP($M43,[1]EquipTable!$1:$1048576,MATCH("표준 DI pr Min",[1]EquipTable!$1:$1,0),0)+1)),
    ROUNDDOWN(VLOOKUP($M43,[1]EquipTable!$1:$1048576,MATCH("표준 GO pr Min",[1]EquipTable!$1:$1,0),0)+INT($I43*(VLOOKUP($M43,[1]EquipTable!$1:$1048576,MATCH("표준 GO pr Max",[1]EquipTable!$1:$1,0),0)-VLOOKUP($M43,[1]EquipTable!$1:$1048576,MATCH("표준 GO pr Min",[1]EquipTable!$1:$1,0),0)+100)),-2)),
IF(OR($L43="캐릭터 상자 일반등급",$L43="캐릭터 상자 영웅등급"),VLOOKUP($L43,$AM:$AZ,MATCH($AW$1,$AM$1:$AZ$1,0),0),
IF(OR($L43="지정 캐릭터",$L43="지정 캐릭터 LBP1",$L43="지정 캐릭터 LBP2",$L43="지정 캐릭터 LBP3"),
  IF(AND(OR($B43=7,$B43=8),$L43=OFFSET($L43,-1,0)),OFFSET(Q43,-1,0),
    INT(VLOOKUP($L43,$AM:$AZ,MATCH($AW$1,$AM$1:$AZ$1,0),0)*(VLOOKUP($M43,[2]ActorTable!$1:$1048576,MATCH("표준 DI pr Min",[2]ActorTable!$1:$1,0),0)+$I43*(VLOOKUP($M43,[2]ActorTable!$1:$1048576,MATCH("표준 DI pr Max",[2]ActorTable!$1:$1,0),0)-VLOOKUP($M43,[2]ActorTable!$1:$1048576,MATCH("표준 DI pr Min",[2]ActorTable!$1:$1,0),0)+1)))),
IF($L43="안 지정 캐릭터 영웅등급",
  IF(AND(OR($B43=7,$B43=8),$L43=OFFSET($L43,-1,0)),OFFSET(Q43,-1,0),
    VLOOKUP($L43,$AM:$AZ,MATCH($AW$1,$AM$1:$AZ$1,0),0)+INT($I43*(VLOOKUP($L43,$AM:$AZ,MATCH($AX$1,$AM$1:$AZ$1,0),0)-VLOOKUP($L43,$AM:$AZ,MATCH($AW$1,$AM$1:$AZ$1,0),0)+1))),
IF($L43="지정 캐릭터 PP",
  IF(AND(OR($B43=7,$B43=8),$L43=OFFSET($L43,-1,0)),OFFSET(Q43,-1,0),
    INT($N43*(VLOOKUP($L43,$AM:$AZ,MATCH($AX$1,$AM$1:$AZ$1,0),0)*(VLOOKUP($L43,$AM:$AZ,MATCH($AY$1,$AM$1:$AZ$1,0),0)+$I43*(VLOOKUP($L43,$AM:$AZ,MATCH($AY$1,$AM$1:$AZ$1,0),0)-VLOOKUP($L43,$AM:$AZ,MATCH($AX$1,$AM$1:$AZ$1,0),0)))))),
IF(OR($L43="안 지정 캐릭터 PP 일반등급",$L43="안 지정 캐릭터 PP 영웅등급"),
  IF(AND(OR($B43=7,$B43=8),$L43=OFFSET($L43,-1,0)),OFFSET(Q43,-1,0),
    $N43*VLOOKUP($L43,$AM:$AZ,MATCH($AW$1,$AM$1:$AZ$1,0),0)),
"그외없음")))))))</f>
        <v>167</v>
      </c>
      <c r="R43" t="str">
        <f ca="1">IF(OR(ISNUMBER(M43),M43="삭제"),"",
IF(LEFT(M43,5)="Equip",
  IF($BK$1&lt;VLOOKUP(M43,[1]EquipTable!$1:$1048576,MATCH("업데이트순번",[1]EquipTable!$1:$1,0),0),"업데이트순번이상",""),
IF(LEFT(M43,5)="Actor",
  IF($BP$1&lt;VLOOKUP(M43,[2]ActorTable!$1:$1048576,MATCH("업데이트순번",[2]ActorTable!$1:$1,0),0),"업데이트순번이상",""),
"그외없음")))</f>
        <v/>
      </c>
      <c r="S43">
        <f t="shared" ca="1" si="13"/>
        <v>0</v>
      </c>
      <c r="T43" t="s">
        <v>91</v>
      </c>
      <c r="U43">
        <v>80276</v>
      </c>
      <c r="V43">
        <v>1</v>
      </c>
      <c r="W43" t="s">
        <v>134</v>
      </c>
      <c r="X43">
        <v>206</v>
      </c>
      <c r="Y43">
        <v>131</v>
      </c>
      <c r="Z43" t="str">
        <f t="shared" ca="1" si="4"/>
        <v>uch</v>
      </c>
      <c r="AA43" t="s">
        <v>91</v>
      </c>
      <c r="AB43">
        <v>80276</v>
      </c>
      <c r="AC43">
        <v>1</v>
      </c>
      <c r="AD43" t="s">
        <v>134</v>
      </c>
      <c r="AE43">
        <v>206</v>
      </c>
      <c r="AF43">
        <v>129</v>
      </c>
      <c r="AG43" t="str">
        <f t="shared" si="5"/>
        <v/>
      </c>
      <c r="AH43" t="str">
        <f>IF(OR(
  AND(NOT(ISERROR(FIND("상자",AA43))),ISBLANK(AB43)),
  AND(ISBLANK(AA43),ISBLANK(AB43)),
  AND(NOT(ISERROR(FIND("안 지정",AA43))),ISNUMBER(AB43))),"",
IF(AND(NOT(ISERROR(FIND("상자",AA43))),NOT(ISBLANK(AB43))),"밸류불필요",
IF(AND(NOT(ISERROR(FIND("안 지정",AA43))),NOT(ISNUMBER(AB43))),"숫자필요",
IF(NOT(ISERROR(FIND("장비",AA43))),
  IFERROR(VLOOKUP(AB43,[1]EquipTable!$A:$T,MATCH("이름참고",[1]EquipTable!$1:$1,0),0),"장비없음"),
IF(NOT(ISERROR(FIND("캐릭터",AA43))),
  IFERROR(VLOOKUP(AB43,[2]ActorTable!$A:$G,MATCH("이름참고",[2]ActorTable!$1:$1,0),0),"캐릭터없음"),
"")))))</f>
        <v/>
      </c>
      <c r="AI43">
        <v>1</v>
      </c>
      <c r="AJ4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v>
      </c>
      <c r="AK43" t="str">
        <f t="shared" ca="1" si="6"/>
        <v>{"dy":6,"sl":6,"tp":"uch","vl":"80276","cn":1,"pt":"DI","pp":206,"pr":129}</v>
      </c>
      <c r="BJ43" t="e">
        <f ca="1">IF(VLOOKUP($BM43,[1]EquipTable!$1:$1048576,MATCH("업데이트순번",[1]EquipTable!$1:$1,0),0)&lt;=$BK$1,1,0)
*IF(MID(BM43,7,1)="4",0.1,1)</f>
        <v>#VALUE!</v>
      </c>
      <c r="BK43" t="e">
        <f t="shared" ca="1" si="15"/>
        <v>#VALUE!</v>
      </c>
      <c r="BL43" t="e">
        <f t="shared" ca="1" si="16"/>
        <v>#VALUE!</v>
      </c>
      <c r="BM43" t="e">
        <f ca="1">OFFSET([1]EquipTable!$A$1,ROW()-1,0)</f>
        <v>#VALUE!</v>
      </c>
      <c r="BO43" t="e">
        <f ca="1">IF(VLOOKUP($BR43,[2]ActorTable!$1:$1048576,MATCH("업데이트순번",[2]ActorTable!$1:$1,0),0)&lt;=$BP$1,1,0)
*IF(MID(BR43,7,1)="2",0.1,1)</f>
        <v>#VALUE!</v>
      </c>
      <c r="BP43" t="e">
        <f t="shared" ca="1" si="17"/>
        <v>#VALUE!</v>
      </c>
      <c r="BQ43" t="e">
        <f t="shared" ca="1" si="18"/>
        <v>#VALUE!</v>
      </c>
      <c r="BR43" t="e">
        <f ca="1">OFFSET([2]ActorTable!$A$1,ROW()-1,0)</f>
        <v>#VALUE!</v>
      </c>
      <c r="BS43" t="e">
        <f ca="1">VLOOKUP($BR43,[2]ActorTable!$1:$1048576,MATCH("이름참고",[2]ActorTable!$1:$1,0),0)</f>
        <v>#VALUE!</v>
      </c>
    </row>
    <row r="44" spans="1:71">
      <c r="A44">
        <v>7</v>
      </c>
      <c r="B44">
        <v>0</v>
      </c>
      <c r="C44">
        <f t="shared" si="0"/>
        <v>0</v>
      </c>
      <c r="D44">
        <f t="shared" ca="1" si="11"/>
        <v>0.18702121028708463</v>
      </c>
      <c r="E44">
        <f t="shared" ca="1" si="11"/>
        <v>0.85483539366422245</v>
      </c>
      <c r="F44">
        <f t="shared" ca="1" si="1"/>
        <v>0.35740898127077125</v>
      </c>
      <c r="G44">
        <f t="shared" ca="1" si="1"/>
        <v>0.12206415575030349</v>
      </c>
      <c r="H44">
        <f t="shared" ca="1" si="1"/>
        <v>0.95002256377774064</v>
      </c>
      <c r="I44">
        <f t="shared" ca="1" si="1"/>
        <v>0.12899048191286056</v>
      </c>
      <c r="L44" t="str">
        <f t="shared" ca="1" si="2"/>
        <v>지정 장비</v>
      </c>
      <c r="M44" t="e">
        <f t="shared" ca="1" si="3"/>
        <v>#VALUE!</v>
      </c>
      <c r="N44">
        <f t="shared" ca="1" si="12"/>
        <v>1</v>
      </c>
      <c r="O44" t="str">
        <f ca="1">IF($L44="삭제","삭제",
IF($L44="지정 장비",
  IF(ISBLANK(VLOOKUP($M44,[1]EquipTable!$1:$1048576,MATCH("표준 GO pr Min",[1]EquipTable!$1:$1,0),0)),"DI",
    IF(ISBLANK(VLOOKUP($M44,[1]EquipTable!$1:$1048576,MATCH("표준 DI pr Min",[1]EquipTable!$1:$1,0),0)),"GO",
      IF(G44&lt;0.5,"DI","GO"))),
IF(OR($L44="캐릭터 상자 일반등급",$L44="캐릭터 상자 영웅등급"),"DI",
IF(OR($L44="지정 캐릭터",$L44="지정 캐릭터 LBP1",$L44="지정 캐릭터 LBP2",$L44="지정 캐릭터 LBP3",$L44="안 지정 캐릭터 영웅등급"),"DI",
IF($L44="지정 캐릭터 PP","DI",
IF(OR($L44="안 지정 캐릭터 PP 일반등급",$L44="안 지정 캐릭터 PP 영웅등급"),"GO",
"그외없음"))))))</f>
        <v>DI</v>
      </c>
      <c r="P44" t="e">
        <f ca="1">IF($L44="삭제","삭제",
IF($O44="GO","삭제",
IF($L44="지정 장비",
  IF(ISBLANK(VLOOKUP($M44,[1]EquipTable!$1:$1048576,MATCH("표준 DI pp Min",[1]EquipTable!$1:$1,0),0)),"삭제",
    VLOOKUP($M44,[1]EquipTable!$1:$1048576,MATCH("표준 DI pp Min",[1]EquipTable!$1:$1,0),0)+INT($H44*(VLOOKUP($M44,[1]EquipTable!$1:$1048576,MATCH("표준 DI pp Max",[1]EquipTable!$1:$1,0),0)-VLOOKUP($M44,[1]EquipTable!$1:$1048576,MATCH("표준 DI pp Min",[1]EquipTable!$1:$1,0),0)+1))),
IF(OR($L44="캐릭터 상자 일반등급",$L44="캐릭터 상자 영웅등급"),"삭제",
IF(OR($L44="지정 캐릭터",$L44="지정 캐릭터 LBP1",$L44="지정 캐릭터 LBP2",$L44="지정 캐릭터 LBP3"),
  IF(AND(OR($B44=7,$B44=8),$L44=OFFSET($L44,-1,0)),OFFSET(P44,-1,0),
    IF(ISBLANK(VLOOKUP($M44,[2]ActorTable!$1:$1048576,MATCH("표준 DI pp Min",[2]ActorTable!$1:$1,0),0)),"삭제",
      INT(VLOOKUP($L44,$AM:$AZ,MATCH($AW$1,$AM$1:$AZ$1,0),0)*(VLOOKUP($M44,[2]ActorTable!$1:$1048576,MATCH("표준 DI pp Min",[2]ActorTable!$1:$1,0),0)+$H44*(VLOOKUP($M44,[2]ActorTable!$1:$1048576,MATCH("표준 DI pp Max",[2]ActorTable!$1:$1,0),0)-VLOOKUP($M44,[2]ActorTable!$1:$1048576,MATCH("표준 DI pp Min",[2]ActorTable!$1:$1,0),0)+1))))),
IF($L44="안 지정 캐릭터 영웅등급",
  IF(AND(OR($B44=7,$B44=8),$L44=OFFSET($L44,-1,0)),OFFSET(P44,-1,0),
    VLOOKUP($L44,$AM:$AZ,MATCH($AY$1,$AM$1:$AZ$1,0),0)+INT($H44*(VLOOKUP($L44,$AM:$AZ,MATCH($AZ$1,$AM$1:$AZ$1,0),0)-VLOOKUP($L44,$AM:$AZ,MATCH($AY$1,$AM$1:$AZ$1,0),0)+1))),
IF($L44="지정 캐릭터 PP",
  IF(AND(OR($B44=7,$B44=8),$L44=OFFSET($L44,-1,0)),OFFSET(P44,-1,0),
    INT($N44*VLOOKUP($L44,$AM:$AZ,MATCH($AW$1,$AM$1:$AZ$1,0),0))),
"그외없음")))))))</f>
        <v>#VALUE!</v>
      </c>
      <c r="Q44" t="e">
        <f ca="1">IF($L44="삭제","삭제",
IF($L44="지정 장비",
  IF($O44="DI",
    VLOOKUP($M44,[1]EquipTable!$1:$1048576,MATCH("표준 DI pr Min",[1]EquipTable!$1:$1,0),0)+INT($I44*(VLOOKUP($M44,[1]EquipTable!$1:$1048576,MATCH("표준 DI pr Max",[1]EquipTable!$1:$1,0),0)-VLOOKUP($M44,[1]EquipTable!$1:$1048576,MATCH("표준 DI pr Min",[1]EquipTable!$1:$1,0),0)+1)),
    ROUNDDOWN(VLOOKUP($M44,[1]EquipTable!$1:$1048576,MATCH("표준 GO pr Min",[1]EquipTable!$1:$1,0),0)+INT($I44*(VLOOKUP($M44,[1]EquipTable!$1:$1048576,MATCH("표준 GO pr Max",[1]EquipTable!$1:$1,0),0)-VLOOKUP($M44,[1]EquipTable!$1:$1048576,MATCH("표준 GO pr Min",[1]EquipTable!$1:$1,0),0)+100)),-2)),
IF(OR($L44="캐릭터 상자 일반등급",$L44="캐릭터 상자 영웅등급"),VLOOKUP($L44,$AM:$AZ,MATCH($AW$1,$AM$1:$AZ$1,0),0),
IF(OR($L44="지정 캐릭터",$L44="지정 캐릭터 LBP1",$L44="지정 캐릭터 LBP2",$L44="지정 캐릭터 LBP3"),
  IF(AND(OR($B44=7,$B44=8),$L44=OFFSET($L44,-1,0)),OFFSET(Q44,-1,0),
    INT(VLOOKUP($L44,$AM:$AZ,MATCH($AW$1,$AM$1:$AZ$1,0),0)*(VLOOKUP($M44,[2]ActorTable!$1:$1048576,MATCH("표준 DI pr Min",[2]ActorTable!$1:$1,0),0)+$I44*(VLOOKUP($M44,[2]ActorTable!$1:$1048576,MATCH("표준 DI pr Max",[2]ActorTable!$1:$1,0),0)-VLOOKUP($M44,[2]ActorTable!$1:$1048576,MATCH("표준 DI pr Min",[2]ActorTable!$1:$1,0),0)+1)))),
IF($L44="안 지정 캐릭터 영웅등급",
  IF(AND(OR($B44=7,$B44=8),$L44=OFFSET($L44,-1,0)),OFFSET(Q44,-1,0),
    VLOOKUP($L44,$AM:$AZ,MATCH($AW$1,$AM$1:$AZ$1,0),0)+INT($I44*(VLOOKUP($L44,$AM:$AZ,MATCH($AX$1,$AM$1:$AZ$1,0),0)-VLOOKUP($L44,$AM:$AZ,MATCH($AW$1,$AM$1:$AZ$1,0),0)+1))),
IF($L44="지정 캐릭터 PP",
  IF(AND(OR($B44=7,$B44=8),$L44=OFFSET($L44,-1,0)),OFFSET(Q44,-1,0),
    INT($N44*(VLOOKUP($L44,$AM:$AZ,MATCH($AX$1,$AM$1:$AZ$1,0),0)*(VLOOKUP($L44,$AM:$AZ,MATCH($AY$1,$AM$1:$AZ$1,0),0)+$I44*(VLOOKUP($L44,$AM:$AZ,MATCH($AY$1,$AM$1:$AZ$1,0),0)-VLOOKUP($L44,$AM:$AZ,MATCH($AX$1,$AM$1:$AZ$1,0),0)))))),
IF(OR($L44="안 지정 캐릭터 PP 일반등급",$L44="안 지정 캐릭터 PP 영웅등급"),
  IF(AND(OR($B44=7,$B44=8),$L44=OFFSET($L44,-1,0)),OFFSET(Q44,-1,0),
    $N44*VLOOKUP($L44,$AM:$AZ,MATCH($AW$1,$AM$1:$AZ$1,0),0)),
"그외없음")))))))</f>
        <v>#VALUE!</v>
      </c>
      <c r="R44" t="e">
        <f ca="1">IF(OR(ISNUMBER(M44),M44="삭제"),"",
IF(LEFT(M44,5)="Equip",
  IF($BK$1&lt;VLOOKUP(M44,[1]EquipTable!$1:$1048576,MATCH("업데이트순번",[1]EquipTable!$1:$1,0),0),"업데이트순번이상",""),
IF(LEFT(M44,5)="Actor",
  IF($BP$1&lt;VLOOKUP(M44,[2]ActorTable!$1:$1048576,MATCH("업데이트순번",[2]ActorTable!$1:$1,0),0),"업데이트순번이상",""),
"그외없음")))</f>
        <v>#VALUE!</v>
      </c>
      <c r="S44" t="e">
        <f t="shared" ca="1" si="13"/>
        <v>#VALUE!</v>
      </c>
      <c r="T44" t="s">
        <v>83</v>
      </c>
      <c r="U44" t="s">
        <v>187</v>
      </c>
      <c r="V44">
        <v>1</v>
      </c>
      <c r="W44" t="s">
        <v>134</v>
      </c>
      <c r="Y44">
        <v>15</v>
      </c>
      <c r="Z44" t="str">
        <f t="shared" ca="1" si="4"/>
        <v>fe</v>
      </c>
      <c r="AA44" t="s">
        <v>83</v>
      </c>
      <c r="AB44" t="s">
        <v>187</v>
      </c>
      <c r="AC44">
        <v>1</v>
      </c>
      <c r="AD44" t="s">
        <v>134</v>
      </c>
      <c r="AF44">
        <v>15</v>
      </c>
      <c r="AG44" t="str">
        <f t="shared" si="5"/>
        <v/>
      </c>
      <c r="AH44" t="str">
        <f>IF(OR(
  AND(NOT(ISERROR(FIND("상자",AA44))),ISBLANK(AB44)),
  AND(ISBLANK(AA44),ISBLANK(AB44)),
  AND(NOT(ISERROR(FIND("안 지정",AA44))),ISNUMBER(AB44))),"",
IF(AND(NOT(ISERROR(FIND("상자",AA44))),NOT(ISBLANK(AB44))),"밸류불필요",
IF(AND(NOT(ISERROR(FIND("안 지정",AA44))),NOT(ISNUMBER(AB44))),"숫자필요",
IF(NOT(ISERROR(FIND("장비",AA44))),
  IFERROR(VLOOKUP(AB44,[1]EquipTable!$A:$T,MATCH("이름참고",[1]EquipTable!$1:$1,0),0),"장비없음"),
IF(NOT(ISERROR(FIND("캐릭터",AA44))),
  IFERROR(VLOOKUP(AB44,[2]ActorTable!$A:$G,MATCH("이름참고",[2]ActorTable!$1:$1,0),0),"캐릭터없음"),
"")))))</f>
        <v>천사의 방패</v>
      </c>
      <c r="AI44">
        <v>1</v>
      </c>
      <c r="AJ4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v>
      </c>
      <c r="AK44" t="str">
        <f t="shared" ca="1" si="6"/>
        <v>{"dy":7,"sl":0,"tp":"fe","vl":"Equip7201","cn":1,"pt":"DI","pr":15}</v>
      </c>
      <c r="BJ44" t="e">
        <f ca="1">IF(VLOOKUP($BM44,[1]EquipTable!$1:$1048576,MATCH("업데이트순번",[1]EquipTable!$1:$1,0),0)&lt;=$BK$1,1,0)
*IF(MID(BM44,7,1)="4",0.1,1)</f>
        <v>#VALUE!</v>
      </c>
      <c r="BK44" t="e">
        <f t="shared" ca="1" si="15"/>
        <v>#VALUE!</v>
      </c>
      <c r="BL44" t="e">
        <f t="shared" ca="1" si="16"/>
        <v>#VALUE!</v>
      </c>
      <c r="BM44" t="e">
        <f ca="1">OFFSET([1]EquipTable!$A$1,ROW()-1,0)</f>
        <v>#VALUE!</v>
      </c>
      <c r="BO44">
        <f>IF(VLOOKUP($BR44,[2]ActorTable!$1:$1048576,MATCH("업데이트순번",[2]ActorTable!$1:$1,0),0)&lt;=$BP$1,1,0)
*IF(MID(BR44,7,1)="2",0.1,1)</f>
        <v>0</v>
      </c>
      <c r="BP44" t="e">
        <f t="shared" ca="1" si="17"/>
        <v>#VALUE!</v>
      </c>
      <c r="BQ44" t="e">
        <f t="shared" ca="1" si="18"/>
        <v>#VALUE!</v>
      </c>
      <c r="BR44" t="s">
        <v>227</v>
      </c>
      <c r="BS44" t="str">
        <f>VLOOKUP($BR44,[2]ActorTable!$1:$1048576,MATCH("이름참고",[2]ActorTable!$1:$1,0),0)</f>
        <v>킵시리즈</v>
      </c>
    </row>
    <row r="45" spans="1:71">
      <c r="A45">
        <v>7</v>
      </c>
      <c r="B45">
        <v>1</v>
      </c>
      <c r="C45">
        <f t="shared" si="0"/>
        <v>0</v>
      </c>
      <c r="D45">
        <f t="shared" ca="1" si="11"/>
        <v>0.15204123624497823</v>
      </c>
      <c r="E45">
        <f t="shared" ca="1" si="11"/>
        <v>1.5183860496250867E-2</v>
      </c>
      <c r="F45">
        <f t="shared" ca="1" si="1"/>
        <v>0.17053696529699502</v>
      </c>
      <c r="G45">
        <f t="shared" ca="1" si="1"/>
        <v>0.83723555855442766</v>
      </c>
      <c r="H45">
        <f t="shared" ca="1" si="1"/>
        <v>1.0789870015744274E-2</v>
      </c>
      <c r="I45">
        <f t="shared" ca="1" si="1"/>
        <v>0.19701617294073548</v>
      </c>
      <c r="L45" t="str">
        <f t="shared" ca="1" si="2"/>
        <v>지정 장비</v>
      </c>
      <c r="M45" t="e">
        <f t="shared" ca="1" si="3"/>
        <v>#VALUE!</v>
      </c>
      <c r="N45">
        <f t="shared" ca="1" si="12"/>
        <v>1</v>
      </c>
      <c r="O45" t="str">
        <f ca="1">IF($L45="삭제","삭제",
IF($L45="지정 장비",
  IF(ISBLANK(VLOOKUP($M45,[1]EquipTable!$1:$1048576,MATCH("표준 GO pr Min",[1]EquipTable!$1:$1,0),0)),"DI",
    IF(ISBLANK(VLOOKUP($M45,[1]EquipTable!$1:$1048576,MATCH("표준 DI pr Min",[1]EquipTable!$1:$1,0),0)),"GO",
      IF(G45&lt;0.5,"DI","GO"))),
IF(OR($L45="캐릭터 상자 일반등급",$L45="캐릭터 상자 영웅등급"),"DI",
IF(OR($L45="지정 캐릭터",$L45="지정 캐릭터 LBP1",$L45="지정 캐릭터 LBP2",$L45="지정 캐릭터 LBP3",$L45="안 지정 캐릭터 영웅등급"),"DI",
IF($L45="지정 캐릭터 PP","DI",
IF(OR($L45="안 지정 캐릭터 PP 일반등급",$L45="안 지정 캐릭터 PP 영웅등급"),"GO",
"그외없음"))))))</f>
        <v>GO</v>
      </c>
      <c r="P45" t="str">
        <f ca="1">IF($L45="삭제","삭제",
IF($O45="GO","삭제",
IF($L45="지정 장비",
  IF(ISBLANK(VLOOKUP($M45,[1]EquipTable!$1:$1048576,MATCH("표준 DI pp Min",[1]EquipTable!$1:$1,0),0)),"삭제",
    VLOOKUP($M45,[1]EquipTable!$1:$1048576,MATCH("표준 DI pp Min",[1]EquipTable!$1:$1,0),0)+INT($H45*(VLOOKUP($M45,[1]EquipTable!$1:$1048576,MATCH("표준 DI pp Max",[1]EquipTable!$1:$1,0),0)-VLOOKUP($M45,[1]EquipTable!$1:$1048576,MATCH("표준 DI pp Min",[1]EquipTable!$1:$1,0),0)+1))),
IF(OR($L45="캐릭터 상자 일반등급",$L45="캐릭터 상자 영웅등급"),"삭제",
IF(OR($L45="지정 캐릭터",$L45="지정 캐릭터 LBP1",$L45="지정 캐릭터 LBP2",$L45="지정 캐릭터 LBP3"),
  IF(AND(OR($B45=7,$B45=8),$L45=OFFSET($L45,-1,0)),OFFSET(P45,-1,0),
    IF(ISBLANK(VLOOKUP($M45,[2]ActorTable!$1:$1048576,MATCH("표준 DI pp Min",[2]ActorTable!$1:$1,0),0)),"삭제",
      INT(VLOOKUP($L45,$AM:$AZ,MATCH($AW$1,$AM$1:$AZ$1,0),0)*(VLOOKUP($M45,[2]ActorTable!$1:$1048576,MATCH("표준 DI pp Min",[2]ActorTable!$1:$1,0),0)+$H45*(VLOOKUP($M45,[2]ActorTable!$1:$1048576,MATCH("표준 DI pp Max",[2]ActorTable!$1:$1,0),0)-VLOOKUP($M45,[2]ActorTable!$1:$1048576,MATCH("표준 DI pp Min",[2]ActorTable!$1:$1,0),0)+1))))),
IF($L45="안 지정 캐릭터 영웅등급",
  IF(AND(OR($B45=7,$B45=8),$L45=OFFSET($L45,-1,0)),OFFSET(P45,-1,0),
    VLOOKUP($L45,$AM:$AZ,MATCH($AY$1,$AM$1:$AZ$1,0),0)+INT($H45*(VLOOKUP($L45,$AM:$AZ,MATCH($AZ$1,$AM$1:$AZ$1,0),0)-VLOOKUP($L45,$AM:$AZ,MATCH($AY$1,$AM$1:$AZ$1,0),0)+1))),
IF($L45="지정 캐릭터 PP",
  IF(AND(OR($B45=7,$B45=8),$L45=OFFSET($L45,-1,0)),OFFSET(P45,-1,0),
    INT($N45*VLOOKUP($L45,$AM:$AZ,MATCH($AW$1,$AM$1:$AZ$1,0),0))),
"그외없음")))))))</f>
        <v>삭제</v>
      </c>
      <c r="Q45" t="e">
        <f ca="1">IF($L45="삭제","삭제",
IF($L45="지정 장비",
  IF($O45="DI",
    VLOOKUP($M45,[1]EquipTable!$1:$1048576,MATCH("표준 DI pr Min",[1]EquipTable!$1:$1,0),0)+INT($I45*(VLOOKUP($M45,[1]EquipTable!$1:$1048576,MATCH("표준 DI pr Max",[1]EquipTable!$1:$1,0),0)-VLOOKUP($M45,[1]EquipTable!$1:$1048576,MATCH("표준 DI pr Min",[1]EquipTable!$1:$1,0),0)+1)),
    ROUNDDOWN(VLOOKUP($M45,[1]EquipTable!$1:$1048576,MATCH("표준 GO pr Min",[1]EquipTable!$1:$1,0),0)+INT($I45*(VLOOKUP($M45,[1]EquipTable!$1:$1048576,MATCH("표준 GO pr Max",[1]EquipTable!$1:$1,0),0)-VLOOKUP($M45,[1]EquipTable!$1:$1048576,MATCH("표준 GO pr Min",[1]EquipTable!$1:$1,0),0)+100)),-2)),
IF(OR($L45="캐릭터 상자 일반등급",$L45="캐릭터 상자 영웅등급"),VLOOKUP($L45,$AM:$AZ,MATCH($AW$1,$AM$1:$AZ$1,0),0),
IF(OR($L45="지정 캐릭터",$L45="지정 캐릭터 LBP1",$L45="지정 캐릭터 LBP2",$L45="지정 캐릭터 LBP3"),
  IF(AND(OR($B45=7,$B45=8),$L45=OFFSET($L45,-1,0)),OFFSET(Q45,-1,0),
    INT(VLOOKUP($L45,$AM:$AZ,MATCH($AW$1,$AM$1:$AZ$1,0),0)*(VLOOKUP($M45,[2]ActorTable!$1:$1048576,MATCH("표준 DI pr Min",[2]ActorTable!$1:$1,0),0)+$I45*(VLOOKUP($M45,[2]ActorTable!$1:$1048576,MATCH("표준 DI pr Max",[2]ActorTable!$1:$1,0),0)-VLOOKUP($M45,[2]ActorTable!$1:$1048576,MATCH("표준 DI pr Min",[2]ActorTable!$1:$1,0),0)+1)))),
IF($L45="안 지정 캐릭터 영웅등급",
  IF(AND(OR($B45=7,$B45=8),$L45=OFFSET($L45,-1,0)),OFFSET(Q45,-1,0),
    VLOOKUP($L45,$AM:$AZ,MATCH($AW$1,$AM$1:$AZ$1,0),0)+INT($I45*(VLOOKUP($L45,$AM:$AZ,MATCH($AX$1,$AM$1:$AZ$1,0),0)-VLOOKUP($L45,$AM:$AZ,MATCH($AW$1,$AM$1:$AZ$1,0),0)+1))),
IF($L45="지정 캐릭터 PP",
  IF(AND(OR($B45=7,$B45=8),$L45=OFFSET($L45,-1,0)),OFFSET(Q45,-1,0),
    INT($N45*(VLOOKUP($L45,$AM:$AZ,MATCH($AX$1,$AM$1:$AZ$1,0),0)*(VLOOKUP($L45,$AM:$AZ,MATCH($AY$1,$AM$1:$AZ$1,0),0)+$I45*(VLOOKUP($L45,$AM:$AZ,MATCH($AY$1,$AM$1:$AZ$1,0),0)-VLOOKUP($L45,$AM:$AZ,MATCH($AX$1,$AM$1:$AZ$1,0),0)))))),
IF(OR($L45="안 지정 캐릭터 PP 일반등급",$L45="안 지정 캐릭터 PP 영웅등급"),
  IF(AND(OR($B45=7,$B45=8),$L45=OFFSET($L45,-1,0)),OFFSET(Q45,-1,0),
    $N45*VLOOKUP($L45,$AM:$AZ,MATCH($AW$1,$AM$1:$AZ$1,0),0)),
"그외없음")))))))</f>
        <v>#VALUE!</v>
      </c>
      <c r="R45" t="e">
        <f ca="1">IF(OR(ISNUMBER(M45),M45="삭제"),"",
IF(LEFT(M45,5)="Equip",
  IF($BK$1&lt;VLOOKUP(M45,[1]EquipTable!$1:$1048576,MATCH("업데이트순번",[1]EquipTable!$1:$1,0),0),"업데이트순번이상",""),
IF(LEFT(M45,5)="Actor",
  IF($BP$1&lt;VLOOKUP(M45,[2]ActorTable!$1:$1048576,MATCH("업데이트순번",[2]ActorTable!$1:$1,0),0),"업데이트순번이상",""),
"그외없음")))</f>
        <v>#VALUE!</v>
      </c>
      <c r="S45" t="e">
        <f t="shared" ca="1" si="13"/>
        <v>#VALUE!</v>
      </c>
      <c r="T45" t="s">
        <v>83</v>
      </c>
      <c r="U45" t="s">
        <v>114</v>
      </c>
      <c r="V45">
        <v>1</v>
      </c>
      <c r="W45" t="s">
        <v>130</v>
      </c>
      <c r="Y45">
        <v>800</v>
      </c>
      <c r="Z45" t="str">
        <f t="shared" ca="1" si="4"/>
        <v>fe</v>
      </c>
      <c r="AA45" t="s">
        <v>83</v>
      </c>
      <c r="AB45" t="s">
        <v>114</v>
      </c>
      <c r="AC45">
        <v>1</v>
      </c>
      <c r="AD45" t="s">
        <v>130</v>
      </c>
      <c r="AF45">
        <v>800</v>
      </c>
      <c r="AG45" t="str">
        <f t="shared" si="5"/>
        <v/>
      </c>
      <c r="AH45" t="str">
        <f>IF(OR(
  AND(NOT(ISERROR(FIND("상자",AA45))),ISBLANK(AB45)),
  AND(ISBLANK(AA45),ISBLANK(AB45)),
  AND(NOT(ISERROR(FIND("안 지정",AA45))),ISNUMBER(AB45))),"",
IF(AND(NOT(ISERROR(FIND("상자",AA45))),NOT(ISBLANK(AB45))),"밸류불필요",
IF(AND(NOT(ISERROR(FIND("안 지정",AA45))),NOT(ISNUMBER(AB45))),"숫자필요",
IF(NOT(ISERROR(FIND("장비",AA45))),
  IFERROR(VLOOKUP(AB45,[1]EquipTable!$A:$T,MATCH("이름참고",[1]EquipTable!$1:$1,0),0),"장비없음"),
IF(NOT(ISERROR(FIND("캐릭터",AA45))),
  IFERROR(VLOOKUP(AB45,[2]ActorTable!$A:$G,MATCH("이름참고",[2]ActorTable!$1:$1,0),0),"캐릭터없음"),
"")))))</f>
        <v>드워프 해머</v>
      </c>
      <c r="AI45">
        <v>1</v>
      </c>
      <c r="AJ4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v>
      </c>
      <c r="AK45" t="str">
        <f t="shared" ca="1" si="6"/>
        <v>{"dy":7,"sl":1,"tp":"fe","vl":"Equip4001","cn":1,"pt":"GO","pr":800}</v>
      </c>
      <c r="BJ45" t="e">
        <f ca="1">IF(VLOOKUP($BM45,[1]EquipTable!$1:$1048576,MATCH("업데이트순번",[1]EquipTable!$1:$1,0),0)&lt;=$BK$1,1,0)
*IF(MID(BM45,7,1)="4",0.1,1)</f>
        <v>#VALUE!</v>
      </c>
      <c r="BK45" t="e">
        <f t="shared" ca="1" si="15"/>
        <v>#VALUE!</v>
      </c>
      <c r="BL45" t="e">
        <f t="shared" ca="1" si="16"/>
        <v>#VALUE!</v>
      </c>
      <c r="BM45" t="e">
        <f ca="1">OFFSET([1]EquipTable!$A$1,ROW()-1,0)</f>
        <v>#VALUE!</v>
      </c>
      <c r="BO45">
        <f>IF(VLOOKUP($BR45,[2]ActorTable!$1:$1048576,MATCH("업데이트순번",[2]ActorTable!$1:$1,0),0)&lt;=$BP$1,1,0)
*IF(MID(BR45,7,1)="2",0.1,1)</f>
        <v>0</v>
      </c>
      <c r="BP45" t="e">
        <f t="shared" ca="1" si="17"/>
        <v>#VALUE!</v>
      </c>
      <c r="BQ45" t="e">
        <f t="shared" ca="1" si="18"/>
        <v>#VALUE!</v>
      </c>
      <c r="BR45" t="s">
        <v>228</v>
      </c>
      <c r="BS45" t="str">
        <f>VLOOKUP($BR45,[2]ActorTable!$1:$1048576,MATCH("이름참고",[2]ActorTable!$1:$1,0),0)</f>
        <v>아유코</v>
      </c>
    </row>
    <row r="46" spans="1:71">
      <c r="A46">
        <v>7</v>
      </c>
      <c r="B46">
        <v>2</v>
      </c>
      <c r="C46">
        <f t="shared" si="0"/>
        <v>0</v>
      </c>
      <c r="D46">
        <f t="shared" ca="1" si="11"/>
        <v>0.3489231548012206</v>
      </c>
      <c r="E46">
        <f t="shared" ca="1" si="11"/>
        <v>0.67215173670389938</v>
      </c>
      <c r="F46">
        <f t="shared" ca="1" si="1"/>
        <v>0.39804938820471869</v>
      </c>
      <c r="G46">
        <f t="shared" ca="1" si="1"/>
        <v>0.82598289412469439</v>
      </c>
      <c r="H46">
        <f t="shared" ca="1" si="1"/>
        <v>0.66207091572500609</v>
      </c>
      <c r="I46">
        <f t="shared" ca="1" si="1"/>
        <v>0.51756873988026164</v>
      </c>
      <c r="L46" t="str">
        <f t="shared" ca="1" si="2"/>
        <v>안 지정 캐릭터 PP 영웅등급</v>
      </c>
      <c r="M46">
        <f t="shared" ca="1" si="3"/>
        <v>67215</v>
      </c>
      <c r="N46">
        <f t="shared" ca="1" si="12"/>
        <v>13</v>
      </c>
      <c r="O46" t="str">
        <f ca="1">IF($L46="삭제","삭제",
IF($L46="지정 장비",
  IF(ISBLANK(VLOOKUP($M46,[1]EquipTable!$1:$1048576,MATCH("표준 GO pr Min",[1]EquipTable!$1:$1,0),0)),"DI",
    IF(ISBLANK(VLOOKUP($M46,[1]EquipTable!$1:$1048576,MATCH("표준 DI pr Min",[1]EquipTable!$1:$1,0),0)),"GO",
      IF(G46&lt;0.5,"DI","GO"))),
IF(OR($L46="캐릭터 상자 일반등급",$L46="캐릭터 상자 영웅등급"),"DI",
IF(OR($L46="지정 캐릭터",$L46="지정 캐릭터 LBP1",$L46="지정 캐릭터 LBP2",$L46="지정 캐릭터 LBP3",$L46="안 지정 캐릭터 영웅등급"),"DI",
IF($L46="지정 캐릭터 PP","DI",
IF(OR($L46="안 지정 캐릭터 PP 일반등급",$L46="안 지정 캐릭터 PP 영웅등급"),"GO",
"그외없음"))))))</f>
        <v>GO</v>
      </c>
      <c r="P46" t="str">
        <f ca="1">IF($L46="삭제","삭제",
IF($O46="GO","삭제",
IF($L46="지정 장비",
  IF(ISBLANK(VLOOKUP($M46,[1]EquipTable!$1:$1048576,MATCH("표준 DI pp Min",[1]EquipTable!$1:$1,0),0)),"삭제",
    VLOOKUP($M46,[1]EquipTable!$1:$1048576,MATCH("표준 DI pp Min",[1]EquipTable!$1:$1,0),0)+INT($H46*(VLOOKUP($M46,[1]EquipTable!$1:$1048576,MATCH("표준 DI pp Max",[1]EquipTable!$1:$1,0),0)-VLOOKUP($M46,[1]EquipTable!$1:$1048576,MATCH("표준 DI pp Min",[1]EquipTable!$1:$1,0),0)+1))),
IF(OR($L46="캐릭터 상자 일반등급",$L46="캐릭터 상자 영웅등급"),"삭제",
IF(OR($L46="지정 캐릭터",$L46="지정 캐릭터 LBP1",$L46="지정 캐릭터 LBP2",$L46="지정 캐릭터 LBP3"),
  IF(AND(OR($B46=7,$B46=8),$L46=OFFSET($L46,-1,0)),OFFSET(P46,-1,0),
    IF(ISBLANK(VLOOKUP($M46,[2]ActorTable!$1:$1048576,MATCH("표준 DI pp Min",[2]ActorTable!$1:$1,0),0)),"삭제",
      INT(VLOOKUP($L46,$AM:$AZ,MATCH($AW$1,$AM$1:$AZ$1,0),0)*(VLOOKUP($M46,[2]ActorTable!$1:$1048576,MATCH("표준 DI pp Min",[2]ActorTable!$1:$1,0),0)+$H46*(VLOOKUP($M46,[2]ActorTable!$1:$1048576,MATCH("표준 DI pp Max",[2]ActorTable!$1:$1,0),0)-VLOOKUP($M46,[2]ActorTable!$1:$1048576,MATCH("표준 DI pp Min",[2]ActorTable!$1:$1,0),0)+1))))),
IF($L46="안 지정 캐릭터 영웅등급",
  IF(AND(OR($B46=7,$B46=8),$L46=OFFSET($L46,-1,0)),OFFSET(P46,-1,0),
    VLOOKUP($L46,$AM:$AZ,MATCH($AY$1,$AM$1:$AZ$1,0),0)+INT($H46*(VLOOKUP($L46,$AM:$AZ,MATCH($AZ$1,$AM$1:$AZ$1,0),0)-VLOOKUP($L46,$AM:$AZ,MATCH($AY$1,$AM$1:$AZ$1,0),0)+1))),
IF($L46="지정 캐릭터 PP",
  IF(AND(OR($B46=7,$B46=8),$L46=OFFSET($L46,-1,0)),OFFSET(P46,-1,0),
    INT($N46*VLOOKUP($L46,$AM:$AZ,MATCH($AW$1,$AM$1:$AZ$1,0),0))),
"그외없음")))))))</f>
        <v>삭제</v>
      </c>
      <c r="Q46">
        <f ca="1">IF($L46="삭제","삭제",
IF($L46="지정 장비",
  IF($O46="DI",
    VLOOKUP($M46,[1]EquipTable!$1:$1048576,MATCH("표준 DI pr Min",[1]EquipTable!$1:$1,0),0)+INT($I46*(VLOOKUP($M46,[1]EquipTable!$1:$1048576,MATCH("표준 DI pr Max",[1]EquipTable!$1:$1,0),0)-VLOOKUP($M46,[1]EquipTable!$1:$1048576,MATCH("표준 DI pr Min",[1]EquipTable!$1:$1,0),0)+1)),
    ROUNDDOWN(VLOOKUP($M46,[1]EquipTable!$1:$1048576,MATCH("표준 GO pr Min",[1]EquipTable!$1:$1,0),0)+INT($I46*(VLOOKUP($M46,[1]EquipTable!$1:$1048576,MATCH("표준 GO pr Max",[1]EquipTable!$1:$1,0),0)-VLOOKUP($M46,[1]EquipTable!$1:$1048576,MATCH("표준 GO pr Min",[1]EquipTable!$1:$1,0),0)+100)),-2)),
IF(OR($L46="캐릭터 상자 일반등급",$L46="캐릭터 상자 영웅등급"),VLOOKUP($L46,$AM:$AZ,MATCH($AW$1,$AM$1:$AZ$1,0),0),
IF(OR($L46="지정 캐릭터",$L46="지정 캐릭터 LBP1",$L46="지정 캐릭터 LBP2",$L46="지정 캐릭터 LBP3"),
  IF(AND(OR($B46=7,$B46=8),$L46=OFFSET($L46,-1,0)),OFFSET(Q46,-1,0),
    INT(VLOOKUP($L46,$AM:$AZ,MATCH($AW$1,$AM$1:$AZ$1,0),0)*(VLOOKUP($M46,[2]ActorTable!$1:$1048576,MATCH("표준 DI pr Min",[2]ActorTable!$1:$1,0),0)+$I46*(VLOOKUP($M46,[2]ActorTable!$1:$1048576,MATCH("표준 DI pr Max",[2]ActorTable!$1:$1,0),0)-VLOOKUP($M46,[2]ActorTable!$1:$1048576,MATCH("표준 DI pr Min",[2]ActorTable!$1:$1,0),0)+1)))),
IF($L46="안 지정 캐릭터 영웅등급",
  IF(AND(OR($B46=7,$B46=8),$L46=OFFSET($L46,-1,0)),OFFSET(Q46,-1,0),
    VLOOKUP($L46,$AM:$AZ,MATCH($AW$1,$AM$1:$AZ$1,0),0)+INT($I46*(VLOOKUP($L46,$AM:$AZ,MATCH($AX$1,$AM$1:$AZ$1,0),0)-VLOOKUP($L46,$AM:$AZ,MATCH($AW$1,$AM$1:$AZ$1,0),0)+1))),
IF($L46="지정 캐릭터 PP",
  IF(AND(OR($B46=7,$B46=8),$L46=OFFSET($L46,-1,0)),OFFSET(Q46,-1,0),
    INT($N46*(VLOOKUP($L46,$AM:$AZ,MATCH($AX$1,$AM$1:$AZ$1,0),0)*(VLOOKUP($L46,$AM:$AZ,MATCH($AY$1,$AM$1:$AZ$1,0),0)+$I46*(VLOOKUP($L46,$AM:$AZ,MATCH($AY$1,$AM$1:$AZ$1,0),0)-VLOOKUP($L46,$AM:$AZ,MATCH($AX$1,$AM$1:$AZ$1,0),0)))))),
IF(OR($L46="안 지정 캐릭터 PP 일반등급",$L46="안 지정 캐릭터 PP 영웅등급"),
  IF(AND(OR($B46=7,$B46=8),$L46=OFFSET($L46,-1,0)),OFFSET(Q46,-1,0),
    $N46*VLOOKUP($L46,$AM:$AZ,MATCH($AW$1,$AM$1:$AZ$1,0),0)),
"그외없음")))))))</f>
        <v>1300</v>
      </c>
      <c r="R46" t="str">
        <f ca="1">IF(OR(ISNUMBER(M46),M46="삭제"),"",
IF(LEFT(M46,5)="Equip",
  IF($BK$1&lt;VLOOKUP(M46,[1]EquipTable!$1:$1048576,MATCH("업데이트순번",[1]EquipTable!$1:$1,0),0),"업데이트순번이상",""),
IF(LEFT(M46,5)="Actor",
  IF($BP$1&lt;VLOOKUP(M46,[2]ActorTable!$1:$1048576,MATCH("업데이트순번",[2]ActorTable!$1:$1,0),0),"업데이트순번이상",""),
"그외없음")))</f>
        <v/>
      </c>
      <c r="S46">
        <f t="shared" ca="1" si="13"/>
        <v>0</v>
      </c>
      <c r="T46" t="s">
        <v>92</v>
      </c>
      <c r="U46">
        <v>97873</v>
      </c>
      <c r="V46">
        <v>14</v>
      </c>
      <c r="W46" t="s">
        <v>130</v>
      </c>
      <c r="Y46">
        <v>1400</v>
      </c>
      <c r="Z46" t="str">
        <f t="shared" ca="1" si="4"/>
        <v>uph</v>
      </c>
      <c r="AA46" t="s">
        <v>92</v>
      </c>
      <c r="AB46">
        <v>97873</v>
      </c>
      <c r="AC46">
        <v>14</v>
      </c>
      <c r="AD46" t="s">
        <v>130</v>
      </c>
      <c r="AF46">
        <v>1400</v>
      </c>
      <c r="AG46" t="str">
        <f t="shared" si="5"/>
        <v/>
      </c>
      <c r="AH46" t="str">
        <f>IF(OR(
  AND(NOT(ISERROR(FIND("상자",AA46))),ISBLANK(AB46)),
  AND(ISBLANK(AA46),ISBLANK(AB46)),
  AND(NOT(ISERROR(FIND("안 지정",AA46))),ISNUMBER(AB46))),"",
IF(AND(NOT(ISERROR(FIND("상자",AA46))),NOT(ISBLANK(AB46))),"밸류불필요",
IF(AND(NOT(ISERROR(FIND("안 지정",AA46))),NOT(ISNUMBER(AB46))),"숫자필요",
IF(NOT(ISERROR(FIND("장비",AA46))),
  IFERROR(VLOOKUP(AB46,[1]EquipTable!$A:$T,MATCH("이름참고",[1]EquipTable!$1:$1,0),0),"장비없음"),
IF(NOT(ISERROR(FIND("캐릭터",AA46))),
  IFERROR(VLOOKUP(AB46,[2]ActorTable!$A:$G,MATCH("이름참고",[2]ActorTable!$1:$1,0),0),"캐릭터없음"),
"")))))</f>
        <v/>
      </c>
      <c r="AI46">
        <v>1</v>
      </c>
      <c r="AJ4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v>
      </c>
      <c r="AK46" t="str">
        <f t="shared" ca="1" si="6"/>
        <v>{"dy":7,"sl":2,"tp":"uph","vl":"97873","cn":14,"pt":"GO","pr":1400}</v>
      </c>
      <c r="BJ46" t="e">
        <f ca="1">IF(VLOOKUP($BM46,[1]EquipTable!$1:$1048576,MATCH("업데이트순번",[1]EquipTable!$1:$1,0),0)&lt;=$BK$1,1,0)
*IF(MID(BM46,7,1)="4",0.1,1)</f>
        <v>#VALUE!</v>
      </c>
      <c r="BK46" t="e">
        <f t="shared" ca="1" si="15"/>
        <v>#VALUE!</v>
      </c>
      <c r="BL46" t="e">
        <f t="shared" ca="1" si="16"/>
        <v>#VALUE!</v>
      </c>
      <c r="BM46" t="e">
        <f ca="1">OFFSET([1]EquipTable!$A$1,ROW()-1,0)</f>
        <v>#VALUE!</v>
      </c>
    </row>
    <row r="47" spans="1:71">
      <c r="A47">
        <v>7</v>
      </c>
      <c r="B47">
        <v>3</v>
      </c>
      <c r="C47">
        <f t="shared" si="0"/>
        <v>0</v>
      </c>
      <c r="D47">
        <f t="shared" ca="1" si="11"/>
        <v>0.98237755601230681</v>
      </c>
      <c r="E47">
        <f t="shared" ca="1" si="11"/>
        <v>0.93015682617224926</v>
      </c>
      <c r="F47">
        <f t="shared" ca="1" si="1"/>
        <v>0.99646377778556205</v>
      </c>
      <c r="G47">
        <f t="shared" ca="1" si="1"/>
        <v>0.96542006319776463</v>
      </c>
      <c r="H47">
        <f t="shared" ca="1" si="1"/>
        <v>0.25376081255683269</v>
      </c>
      <c r="I47">
        <f t="shared" ca="1" si="1"/>
        <v>0.4603601940314489</v>
      </c>
      <c r="L47" t="str">
        <f t="shared" ca="1" si="2"/>
        <v>안 지정 캐릭터 PP 일반등급</v>
      </c>
      <c r="M47">
        <f t="shared" ca="1" si="3"/>
        <v>93015</v>
      </c>
      <c r="N47">
        <f t="shared" ca="1" si="12"/>
        <v>14</v>
      </c>
      <c r="O47" t="str">
        <f ca="1">IF($L47="삭제","삭제",
IF($L47="지정 장비",
  IF(ISBLANK(VLOOKUP($M47,[1]EquipTable!$1:$1048576,MATCH("표준 GO pr Min",[1]EquipTable!$1:$1,0),0)),"DI",
    IF(ISBLANK(VLOOKUP($M47,[1]EquipTable!$1:$1048576,MATCH("표준 DI pr Min",[1]EquipTable!$1:$1,0),0)),"GO",
      IF(G47&lt;0.5,"DI","GO"))),
IF(OR($L47="캐릭터 상자 일반등급",$L47="캐릭터 상자 영웅등급"),"DI",
IF(OR($L47="지정 캐릭터",$L47="지정 캐릭터 LBP1",$L47="지정 캐릭터 LBP2",$L47="지정 캐릭터 LBP3",$L47="안 지정 캐릭터 영웅등급"),"DI",
IF($L47="지정 캐릭터 PP","DI",
IF(OR($L47="안 지정 캐릭터 PP 일반등급",$L47="안 지정 캐릭터 PP 영웅등급"),"GO",
"그외없음"))))))</f>
        <v>GO</v>
      </c>
      <c r="P47" t="str">
        <f ca="1">IF($L47="삭제","삭제",
IF($O47="GO","삭제",
IF($L47="지정 장비",
  IF(ISBLANK(VLOOKUP($M47,[1]EquipTable!$1:$1048576,MATCH("표준 DI pp Min",[1]EquipTable!$1:$1,0),0)),"삭제",
    VLOOKUP($M47,[1]EquipTable!$1:$1048576,MATCH("표준 DI pp Min",[1]EquipTable!$1:$1,0),0)+INT($H47*(VLOOKUP($M47,[1]EquipTable!$1:$1048576,MATCH("표준 DI pp Max",[1]EquipTable!$1:$1,0),0)-VLOOKUP($M47,[1]EquipTable!$1:$1048576,MATCH("표준 DI pp Min",[1]EquipTable!$1:$1,0),0)+1))),
IF(OR($L47="캐릭터 상자 일반등급",$L47="캐릭터 상자 영웅등급"),"삭제",
IF(OR($L47="지정 캐릭터",$L47="지정 캐릭터 LBP1",$L47="지정 캐릭터 LBP2",$L47="지정 캐릭터 LBP3"),
  IF(AND(OR($B47=7,$B47=8),$L47=OFFSET($L47,-1,0)),OFFSET(P47,-1,0),
    IF(ISBLANK(VLOOKUP($M47,[2]ActorTable!$1:$1048576,MATCH("표준 DI pp Min",[2]ActorTable!$1:$1,0),0)),"삭제",
      INT(VLOOKUP($L47,$AM:$AZ,MATCH($AW$1,$AM$1:$AZ$1,0),0)*(VLOOKUP($M47,[2]ActorTable!$1:$1048576,MATCH("표준 DI pp Min",[2]ActorTable!$1:$1,0),0)+$H47*(VLOOKUP($M47,[2]ActorTable!$1:$1048576,MATCH("표준 DI pp Max",[2]ActorTable!$1:$1,0),0)-VLOOKUP($M47,[2]ActorTable!$1:$1048576,MATCH("표준 DI pp Min",[2]ActorTable!$1:$1,0),0)+1))))),
IF($L47="안 지정 캐릭터 영웅등급",
  IF(AND(OR($B47=7,$B47=8),$L47=OFFSET($L47,-1,0)),OFFSET(P47,-1,0),
    VLOOKUP($L47,$AM:$AZ,MATCH($AY$1,$AM$1:$AZ$1,0),0)+INT($H47*(VLOOKUP($L47,$AM:$AZ,MATCH($AZ$1,$AM$1:$AZ$1,0),0)-VLOOKUP($L47,$AM:$AZ,MATCH($AY$1,$AM$1:$AZ$1,0),0)+1))),
IF($L47="지정 캐릭터 PP",
  IF(AND(OR($B47=7,$B47=8),$L47=OFFSET($L47,-1,0)),OFFSET(P47,-1,0),
    INT($N47*VLOOKUP($L47,$AM:$AZ,MATCH($AW$1,$AM$1:$AZ$1,0),0))),
"그외없음")))))))</f>
        <v>삭제</v>
      </c>
      <c r="Q47">
        <f ca="1">IF($L47="삭제","삭제",
IF($L47="지정 장비",
  IF($O47="DI",
    VLOOKUP($M47,[1]EquipTable!$1:$1048576,MATCH("표준 DI pr Min",[1]EquipTable!$1:$1,0),0)+INT($I47*(VLOOKUP($M47,[1]EquipTable!$1:$1048576,MATCH("표준 DI pr Max",[1]EquipTable!$1:$1,0),0)-VLOOKUP($M47,[1]EquipTable!$1:$1048576,MATCH("표준 DI pr Min",[1]EquipTable!$1:$1,0),0)+1)),
    ROUNDDOWN(VLOOKUP($M47,[1]EquipTable!$1:$1048576,MATCH("표준 GO pr Min",[1]EquipTable!$1:$1,0),0)+INT($I47*(VLOOKUP($M47,[1]EquipTable!$1:$1048576,MATCH("표준 GO pr Max",[1]EquipTable!$1:$1,0),0)-VLOOKUP($M47,[1]EquipTable!$1:$1048576,MATCH("표준 GO pr Min",[1]EquipTable!$1:$1,0),0)+100)),-2)),
IF(OR($L47="캐릭터 상자 일반등급",$L47="캐릭터 상자 영웅등급"),VLOOKUP($L47,$AM:$AZ,MATCH($AW$1,$AM$1:$AZ$1,0),0),
IF(OR($L47="지정 캐릭터",$L47="지정 캐릭터 LBP1",$L47="지정 캐릭터 LBP2",$L47="지정 캐릭터 LBP3"),
  IF(AND(OR($B47=7,$B47=8),$L47=OFFSET($L47,-1,0)),OFFSET(Q47,-1,0),
    INT(VLOOKUP($L47,$AM:$AZ,MATCH($AW$1,$AM$1:$AZ$1,0),0)*(VLOOKUP($M47,[2]ActorTable!$1:$1048576,MATCH("표준 DI pr Min",[2]ActorTable!$1:$1,0),0)+$I47*(VLOOKUP($M47,[2]ActorTable!$1:$1048576,MATCH("표준 DI pr Max",[2]ActorTable!$1:$1,0),0)-VLOOKUP($M47,[2]ActorTable!$1:$1048576,MATCH("표준 DI pr Min",[2]ActorTable!$1:$1,0),0)+1)))),
IF($L47="안 지정 캐릭터 영웅등급",
  IF(AND(OR($B47=7,$B47=8),$L47=OFFSET($L47,-1,0)),OFFSET(Q47,-1,0),
    VLOOKUP($L47,$AM:$AZ,MATCH($AW$1,$AM$1:$AZ$1,0),0)+INT($I47*(VLOOKUP($L47,$AM:$AZ,MATCH($AX$1,$AM$1:$AZ$1,0),0)-VLOOKUP($L47,$AM:$AZ,MATCH($AW$1,$AM$1:$AZ$1,0),0)+1))),
IF($L47="지정 캐릭터 PP",
  IF(AND(OR($B47=7,$B47=8),$L47=OFFSET($L47,-1,0)),OFFSET(Q47,-1,0),
    INT($N47*(VLOOKUP($L47,$AM:$AZ,MATCH($AX$1,$AM$1:$AZ$1,0),0)*(VLOOKUP($L47,$AM:$AZ,MATCH($AY$1,$AM$1:$AZ$1,0),0)+$I47*(VLOOKUP($L47,$AM:$AZ,MATCH($AY$1,$AM$1:$AZ$1,0),0)-VLOOKUP($L47,$AM:$AZ,MATCH($AX$1,$AM$1:$AZ$1,0),0)))))),
IF(OR($L47="안 지정 캐릭터 PP 일반등급",$L47="안 지정 캐릭터 PP 영웅등급"),
  IF(AND(OR($B47=7,$B47=8),$L47=OFFSET($L47,-1,0)),OFFSET(Q47,-1,0),
    $N47*VLOOKUP($L47,$AM:$AZ,MATCH($AW$1,$AM$1:$AZ$1,0),0)),
"그외없음")))))))</f>
        <v>1400</v>
      </c>
      <c r="R47" t="str">
        <f ca="1">IF(OR(ISNUMBER(M47),M47="삭제"),"",
IF(LEFT(M47,5)="Equip",
  IF($BK$1&lt;VLOOKUP(M47,[1]EquipTable!$1:$1048576,MATCH("업데이트순번",[1]EquipTable!$1:$1,0),0),"업데이트순번이상",""),
IF(LEFT(M47,5)="Actor",
  IF($BP$1&lt;VLOOKUP(M47,[2]ActorTable!$1:$1048576,MATCH("업데이트순번",[2]ActorTable!$1:$1,0),0),"업데이트순번이상",""),
"그외없음")))</f>
        <v/>
      </c>
      <c r="S47">
        <f t="shared" ca="1" si="13"/>
        <v>0</v>
      </c>
      <c r="T47" t="s">
        <v>92</v>
      </c>
      <c r="U47">
        <v>45876</v>
      </c>
      <c r="V47">
        <v>11</v>
      </c>
      <c r="W47" t="s">
        <v>130</v>
      </c>
      <c r="Y47">
        <v>1100</v>
      </c>
      <c r="Z47" t="str">
        <f t="shared" ca="1" si="4"/>
        <v>uph</v>
      </c>
      <c r="AA47" t="s">
        <v>92</v>
      </c>
      <c r="AB47">
        <v>45876</v>
      </c>
      <c r="AC47">
        <v>11</v>
      </c>
      <c r="AD47" t="s">
        <v>130</v>
      </c>
      <c r="AF47">
        <v>1100</v>
      </c>
      <c r="AG47" t="str">
        <f t="shared" si="5"/>
        <v/>
      </c>
      <c r="AH47" t="str">
        <f>IF(OR(
  AND(NOT(ISERROR(FIND("상자",AA47))),ISBLANK(AB47)),
  AND(ISBLANK(AA47),ISBLANK(AB47)),
  AND(NOT(ISERROR(FIND("안 지정",AA47))),ISNUMBER(AB47))),"",
IF(AND(NOT(ISERROR(FIND("상자",AA47))),NOT(ISBLANK(AB47))),"밸류불필요",
IF(AND(NOT(ISERROR(FIND("안 지정",AA47))),NOT(ISNUMBER(AB47))),"숫자필요",
IF(NOT(ISERROR(FIND("장비",AA47))),
  IFERROR(VLOOKUP(AB47,[1]EquipTable!$A:$T,MATCH("이름참고",[1]EquipTable!$1:$1,0),0),"장비없음"),
IF(NOT(ISERROR(FIND("캐릭터",AA47))),
  IFERROR(VLOOKUP(AB47,[2]ActorTable!$A:$G,MATCH("이름참고",[2]ActorTable!$1:$1,0),0),"캐릭터없음"),
"")))))</f>
        <v/>
      </c>
      <c r="AI47">
        <v>1</v>
      </c>
      <c r="AJ4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v>
      </c>
      <c r="AK47" t="str">
        <f t="shared" ca="1" si="6"/>
        <v>{"dy":7,"sl":3,"tp":"uph","vl":"45876","cn":11,"pt":"GO","pr":1100}</v>
      </c>
      <c r="BJ47" t="e">
        <f ca="1">IF(VLOOKUP($BM47,[1]EquipTable!$1:$1048576,MATCH("업데이트순번",[1]EquipTable!$1:$1,0),0)&lt;=$BK$1,1,0)
*IF(MID(BM47,7,1)="4",0.1,1)</f>
        <v>#VALUE!</v>
      </c>
      <c r="BK47" t="e">
        <f t="shared" ca="1" si="15"/>
        <v>#VALUE!</v>
      </c>
      <c r="BL47" t="e">
        <f t="shared" ca="1" si="16"/>
        <v>#VALUE!</v>
      </c>
      <c r="BM47" t="e">
        <f ca="1">OFFSET([1]EquipTable!$A$1,ROW()-1,0)</f>
        <v>#VALUE!</v>
      </c>
    </row>
    <row r="48" spans="1:71">
      <c r="A48">
        <v>7</v>
      </c>
      <c r="B48">
        <v>4</v>
      </c>
      <c r="C48">
        <f t="shared" si="0"/>
        <v>0</v>
      </c>
      <c r="D48">
        <f t="shared" ca="1" si="11"/>
        <v>0.34497807846009587</v>
      </c>
      <c r="E48">
        <f t="shared" ca="1" si="11"/>
        <v>0.35815181531751095</v>
      </c>
      <c r="F48">
        <f t="shared" ca="1" si="1"/>
        <v>0.24144732725795204</v>
      </c>
      <c r="G48">
        <f t="shared" ca="1" si="1"/>
        <v>0.77368698395612834</v>
      </c>
      <c r="H48">
        <f t="shared" ca="1" si="1"/>
        <v>0.42921402629125027</v>
      </c>
      <c r="I48">
        <f t="shared" ca="1" si="1"/>
        <v>0.18492435893931325</v>
      </c>
      <c r="L48" t="str">
        <f t="shared" ca="1" si="2"/>
        <v>안 지정 캐릭터 PP 일반등급</v>
      </c>
      <c r="M48">
        <f t="shared" ca="1" si="3"/>
        <v>35815</v>
      </c>
      <c r="N48">
        <f t="shared" ca="1" si="12"/>
        <v>11</v>
      </c>
      <c r="O48" t="str">
        <f ca="1">IF($L48="삭제","삭제",
IF($L48="지정 장비",
  IF(ISBLANK(VLOOKUP($M48,[1]EquipTable!$1:$1048576,MATCH("표준 GO pr Min",[1]EquipTable!$1:$1,0),0)),"DI",
    IF(ISBLANK(VLOOKUP($M48,[1]EquipTable!$1:$1048576,MATCH("표준 DI pr Min",[1]EquipTable!$1:$1,0),0)),"GO",
      IF(G48&lt;0.5,"DI","GO"))),
IF(OR($L48="캐릭터 상자 일반등급",$L48="캐릭터 상자 영웅등급"),"DI",
IF(OR($L48="지정 캐릭터",$L48="지정 캐릭터 LBP1",$L48="지정 캐릭터 LBP2",$L48="지정 캐릭터 LBP3",$L48="안 지정 캐릭터 영웅등급"),"DI",
IF($L48="지정 캐릭터 PP","DI",
IF(OR($L48="안 지정 캐릭터 PP 일반등급",$L48="안 지정 캐릭터 PP 영웅등급"),"GO",
"그외없음"))))))</f>
        <v>GO</v>
      </c>
      <c r="P48" t="str">
        <f ca="1">IF($L48="삭제","삭제",
IF($O48="GO","삭제",
IF($L48="지정 장비",
  IF(ISBLANK(VLOOKUP($M48,[1]EquipTable!$1:$1048576,MATCH("표준 DI pp Min",[1]EquipTable!$1:$1,0),0)),"삭제",
    VLOOKUP($M48,[1]EquipTable!$1:$1048576,MATCH("표준 DI pp Min",[1]EquipTable!$1:$1,0),0)+INT($H48*(VLOOKUP($M48,[1]EquipTable!$1:$1048576,MATCH("표준 DI pp Max",[1]EquipTable!$1:$1,0),0)-VLOOKUP($M48,[1]EquipTable!$1:$1048576,MATCH("표준 DI pp Min",[1]EquipTable!$1:$1,0),0)+1))),
IF(OR($L48="캐릭터 상자 일반등급",$L48="캐릭터 상자 영웅등급"),"삭제",
IF(OR($L48="지정 캐릭터",$L48="지정 캐릭터 LBP1",$L48="지정 캐릭터 LBP2",$L48="지정 캐릭터 LBP3"),
  IF(AND(OR($B48=7,$B48=8),$L48=OFFSET($L48,-1,0)),OFFSET(P48,-1,0),
    IF(ISBLANK(VLOOKUP($M48,[2]ActorTable!$1:$1048576,MATCH("표준 DI pp Min",[2]ActorTable!$1:$1,0),0)),"삭제",
      INT(VLOOKUP($L48,$AM:$AZ,MATCH($AW$1,$AM$1:$AZ$1,0),0)*(VLOOKUP($M48,[2]ActorTable!$1:$1048576,MATCH("표준 DI pp Min",[2]ActorTable!$1:$1,0),0)+$H48*(VLOOKUP($M48,[2]ActorTable!$1:$1048576,MATCH("표준 DI pp Max",[2]ActorTable!$1:$1,0),0)-VLOOKUP($M48,[2]ActorTable!$1:$1048576,MATCH("표준 DI pp Min",[2]ActorTable!$1:$1,0),0)+1))))),
IF($L48="안 지정 캐릭터 영웅등급",
  IF(AND(OR($B48=7,$B48=8),$L48=OFFSET($L48,-1,0)),OFFSET(P48,-1,0),
    VLOOKUP($L48,$AM:$AZ,MATCH($AY$1,$AM$1:$AZ$1,0),0)+INT($H48*(VLOOKUP($L48,$AM:$AZ,MATCH($AZ$1,$AM$1:$AZ$1,0),0)-VLOOKUP($L48,$AM:$AZ,MATCH($AY$1,$AM$1:$AZ$1,0),0)+1))),
IF($L48="지정 캐릭터 PP",
  IF(AND(OR($B48=7,$B48=8),$L48=OFFSET($L48,-1,0)),OFFSET(P48,-1,0),
    INT($N48*VLOOKUP($L48,$AM:$AZ,MATCH($AW$1,$AM$1:$AZ$1,0),0))),
"그외없음")))))))</f>
        <v>삭제</v>
      </c>
      <c r="Q48">
        <f ca="1">IF($L48="삭제","삭제",
IF($L48="지정 장비",
  IF($O48="DI",
    VLOOKUP($M48,[1]EquipTable!$1:$1048576,MATCH("표준 DI pr Min",[1]EquipTable!$1:$1,0),0)+INT($I48*(VLOOKUP($M48,[1]EquipTable!$1:$1048576,MATCH("표준 DI pr Max",[1]EquipTable!$1:$1,0),0)-VLOOKUP($M48,[1]EquipTable!$1:$1048576,MATCH("표준 DI pr Min",[1]EquipTable!$1:$1,0),0)+1)),
    ROUNDDOWN(VLOOKUP($M48,[1]EquipTable!$1:$1048576,MATCH("표준 GO pr Min",[1]EquipTable!$1:$1,0),0)+INT($I48*(VLOOKUP($M48,[1]EquipTable!$1:$1048576,MATCH("표준 GO pr Max",[1]EquipTable!$1:$1,0),0)-VLOOKUP($M48,[1]EquipTable!$1:$1048576,MATCH("표준 GO pr Min",[1]EquipTable!$1:$1,0),0)+100)),-2)),
IF(OR($L48="캐릭터 상자 일반등급",$L48="캐릭터 상자 영웅등급"),VLOOKUP($L48,$AM:$AZ,MATCH($AW$1,$AM$1:$AZ$1,0),0),
IF(OR($L48="지정 캐릭터",$L48="지정 캐릭터 LBP1",$L48="지정 캐릭터 LBP2",$L48="지정 캐릭터 LBP3"),
  IF(AND(OR($B48=7,$B48=8),$L48=OFFSET($L48,-1,0)),OFFSET(Q48,-1,0),
    INT(VLOOKUP($L48,$AM:$AZ,MATCH($AW$1,$AM$1:$AZ$1,0),0)*(VLOOKUP($M48,[2]ActorTable!$1:$1048576,MATCH("표준 DI pr Min",[2]ActorTable!$1:$1,0),0)+$I48*(VLOOKUP($M48,[2]ActorTable!$1:$1048576,MATCH("표준 DI pr Max",[2]ActorTable!$1:$1,0),0)-VLOOKUP($M48,[2]ActorTable!$1:$1048576,MATCH("표준 DI pr Min",[2]ActorTable!$1:$1,0),0)+1)))),
IF($L48="안 지정 캐릭터 영웅등급",
  IF(AND(OR($B48=7,$B48=8),$L48=OFFSET($L48,-1,0)),OFFSET(Q48,-1,0),
    VLOOKUP($L48,$AM:$AZ,MATCH($AW$1,$AM$1:$AZ$1,0),0)+INT($I48*(VLOOKUP($L48,$AM:$AZ,MATCH($AX$1,$AM$1:$AZ$1,0),0)-VLOOKUP($L48,$AM:$AZ,MATCH($AW$1,$AM$1:$AZ$1,0),0)+1))),
IF($L48="지정 캐릭터 PP",
  IF(AND(OR($B48=7,$B48=8),$L48=OFFSET($L48,-1,0)),OFFSET(Q48,-1,0),
    INT($N48*(VLOOKUP($L48,$AM:$AZ,MATCH($AX$1,$AM$1:$AZ$1,0),0)*(VLOOKUP($L48,$AM:$AZ,MATCH($AY$1,$AM$1:$AZ$1,0),0)+$I48*(VLOOKUP($L48,$AM:$AZ,MATCH($AY$1,$AM$1:$AZ$1,0),0)-VLOOKUP($L48,$AM:$AZ,MATCH($AX$1,$AM$1:$AZ$1,0),0)))))),
IF(OR($L48="안 지정 캐릭터 PP 일반등급",$L48="안 지정 캐릭터 PP 영웅등급"),
  IF(AND(OR($B48=7,$B48=8),$L48=OFFSET($L48,-1,0)),OFFSET(Q48,-1,0),
    $N48*VLOOKUP($L48,$AM:$AZ,MATCH($AW$1,$AM$1:$AZ$1,0),0)),
"그외없음")))))))</f>
        <v>1100</v>
      </c>
      <c r="R48" t="str">
        <f ca="1">IF(OR(ISNUMBER(M48),M48="삭제"),"",
IF(LEFT(M48,5)="Equip",
  IF($BK$1&lt;VLOOKUP(M48,[1]EquipTable!$1:$1048576,MATCH("업데이트순번",[1]EquipTable!$1:$1,0),0),"업데이트순번이상",""),
IF(LEFT(M48,5)="Actor",
  IF($BP$1&lt;VLOOKUP(M48,[2]ActorTable!$1:$1048576,MATCH("업데이트순번",[2]ActorTable!$1:$1,0),0),"업데이트순번이상",""),
"그외없음")))</f>
        <v/>
      </c>
      <c r="S48">
        <f t="shared" ca="1" si="13"/>
        <v>0</v>
      </c>
      <c r="T48" t="s">
        <v>93</v>
      </c>
      <c r="U48">
        <v>31434</v>
      </c>
      <c r="V48">
        <v>10</v>
      </c>
      <c r="W48" t="s">
        <v>130</v>
      </c>
      <c r="Y48">
        <v>1000</v>
      </c>
      <c r="Z48" t="str">
        <f t="shared" ca="1" si="4"/>
        <v>upn</v>
      </c>
      <c r="AA48" t="s">
        <v>93</v>
      </c>
      <c r="AB48">
        <v>31434</v>
      </c>
      <c r="AC48">
        <v>10</v>
      </c>
      <c r="AD48" t="s">
        <v>130</v>
      </c>
      <c r="AF48">
        <v>1000</v>
      </c>
      <c r="AG48" t="str">
        <f t="shared" si="5"/>
        <v/>
      </c>
      <c r="AH48" t="str">
        <f>IF(OR(
  AND(NOT(ISERROR(FIND("상자",AA48))),ISBLANK(AB48)),
  AND(ISBLANK(AA48),ISBLANK(AB48)),
  AND(NOT(ISERROR(FIND("안 지정",AA48))),ISNUMBER(AB48))),"",
IF(AND(NOT(ISERROR(FIND("상자",AA48))),NOT(ISBLANK(AB48))),"밸류불필요",
IF(AND(NOT(ISERROR(FIND("안 지정",AA48))),NOT(ISNUMBER(AB48))),"숫자필요",
IF(NOT(ISERROR(FIND("장비",AA48))),
  IFERROR(VLOOKUP(AB48,[1]EquipTable!$A:$T,MATCH("이름참고",[1]EquipTable!$1:$1,0),0),"장비없음"),
IF(NOT(ISERROR(FIND("캐릭터",AA48))),
  IFERROR(VLOOKUP(AB48,[2]ActorTable!$A:$G,MATCH("이름참고",[2]ActorTable!$1:$1,0),0),"캐릭터없음"),
"")))))</f>
        <v/>
      </c>
      <c r="AI48">
        <v>1</v>
      </c>
      <c r="AJ4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v>
      </c>
      <c r="AK48" t="str">
        <f t="shared" ca="1" si="6"/>
        <v>{"dy":7,"sl":4,"tp":"upn","vl":"31434","cn":10,"pt":"GO","pr":1000}</v>
      </c>
      <c r="BJ48" t="e">
        <f ca="1">IF(VLOOKUP($BM48,[1]EquipTable!$1:$1048576,MATCH("업데이트순번",[1]EquipTable!$1:$1,0),0)&lt;=$BK$1,1,0)
*IF(MID(BM48,7,1)="4",0.1,1)</f>
        <v>#VALUE!</v>
      </c>
      <c r="BK48" t="e">
        <f t="shared" ca="1" si="15"/>
        <v>#VALUE!</v>
      </c>
      <c r="BL48" t="e">
        <f t="shared" ca="1" si="16"/>
        <v>#VALUE!</v>
      </c>
      <c r="BM48" t="e">
        <f ca="1">OFFSET([1]EquipTable!$A$1,ROW()-1,0)</f>
        <v>#VALUE!</v>
      </c>
    </row>
    <row r="49" spans="1:65">
      <c r="A49">
        <v>7</v>
      </c>
      <c r="B49">
        <v>5</v>
      </c>
      <c r="C49">
        <f t="shared" si="0"/>
        <v>0</v>
      </c>
      <c r="D49">
        <f t="shared" ca="1" si="11"/>
        <v>0.13843527681157497</v>
      </c>
      <c r="E49">
        <f t="shared" ca="1" si="11"/>
        <v>8.5475148799065703E-3</v>
      </c>
      <c r="F49">
        <f t="shared" ca="1" si="1"/>
        <v>0.38599792955369283</v>
      </c>
      <c r="G49">
        <f t="shared" ca="1" si="1"/>
        <v>0.80607899217850887</v>
      </c>
      <c r="H49">
        <f t="shared" ca="1" si="1"/>
        <v>0.92413930392055765</v>
      </c>
      <c r="I49">
        <f t="shared" ca="1" si="1"/>
        <v>0.71148493418736625</v>
      </c>
      <c r="L49" t="str">
        <f t="shared" ca="1" si="2"/>
        <v>삭제</v>
      </c>
      <c r="M49" t="str">
        <f t="shared" ca="1" si="3"/>
        <v>삭제</v>
      </c>
      <c r="N49" t="str">
        <f t="shared" ca="1" si="12"/>
        <v>삭제</v>
      </c>
      <c r="O49" t="str">
        <f ca="1">IF($L49="삭제","삭제",
IF($L49="지정 장비",
  IF(ISBLANK(VLOOKUP($M49,[1]EquipTable!$1:$1048576,MATCH("표준 GO pr Min",[1]EquipTable!$1:$1,0),0)),"DI",
    IF(ISBLANK(VLOOKUP($M49,[1]EquipTable!$1:$1048576,MATCH("표준 DI pr Min",[1]EquipTable!$1:$1,0),0)),"GO",
      IF(G49&lt;0.5,"DI","GO"))),
IF(OR($L49="캐릭터 상자 일반등급",$L49="캐릭터 상자 영웅등급"),"DI",
IF(OR($L49="지정 캐릭터",$L49="지정 캐릭터 LBP1",$L49="지정 캐릭터 LBP2",$L49="지정 캐릭터 LBP3",$L49="안 지정 캐릭터 영웅등급"),"DI",
IF($L49="지정 캐릭터 PP","DI",
IF(OR($L49="안 지정 캐릭터 PP 일반등급",$L49="안 지정 캐릭터 PP 영웅등급"),"GO",
"그외없음"))))))</f>
        <v>삭제</v>
      </c>
      <c r="P49" t="str">
        <f ca="1">IF($L49="삭제","삭제",
IF($O49="GO","삭제",
IF($L49="지정 장비",
  IF(ISBLANK(VLOOKUP($M49,[1]EquipTable!$1:$1048576,MATCH("표준 DI pp Min",[1]EquipTable!$1:$1,0),0)),"삭제",
    VLOOKUP($M49,[1]EquipTable!$1:$1048576,MATCH("표준 DI pp Min",[1]EquipTable!$1:$1,0),0)+INT($H49*(VLOOKUP($M49,[1]EquipTable!$1:$1048576,MATCH("표준 DI pp Max",[1]EquipTable!$1:$1,0),0)-VLOOKUP($M49,[1]EquipTable!$1:$1048576,MATCH("표준 DI pp Min",[1]EquipTable!$1:$1,0),0)+1))),
IF(OR($L49="캐릭터 상자 일반등급",$L49="캐릭터 상자 영웅등급"),"삭제",
IF(OR($L49="지정 캐릭터",$L49="지정 캐릭터 LBP1",$L49="지정 캐릭터 LBP2",$L49="지정 캐릭터 LBP3"),
  IF(AND(OR($B49=7,$B49=8),$L49=OFFSET($L49,-1,0)),OFFSET(P49,-1,0),
    IF(ISBLANK(VLOOKUP($M49,[2]ActorTable!$1:$1048576,MATCH("표준 DI pp Min",[2]ActorTable!$1:$1,0),0)),"삭제",
      INT(VLOOKUP($L49,$AM:$AZ,MATCH($AW$1,$AM$1:$AZ$1,0),0)*(VLOOKUP($M49,[2]ActorTable!$1:$1048576,MATCH("표준 DI pp Min",[2]ActorTable!$1:$1,0),0)+$H49*(VLOOKUP($M49,[2]ActorTable!$1:$1048576,MATCH("표준 DI pp Max",[2]ActorTable!$1:$1,0),0)-VLOOKUP($M49,[2]ActorTable!$1:$1048576,MATCH("표준 DI pp Min",[2]ActorTable!$1:$1,0),0)+1))))),
IF($L49="안 지정 캐릭터 영웅등급",
  IF(AND(OR($B49=7,$B49=8),$L49=OFFSET($L49,-1,0)),OFFSET(P49,-1,0),
    VLOOKUP($L49,$AM:$AZ,MATCH($AY$1,$AM$1:$AZ$1,0),0)+INT($H49*(VLOOKUP($L49,$AM:$AZ,MATCH($AZ$1,$AM$1:$AZ$1,0),0)-VLOOKUP($L49,$AM:$AZ,MATCH($AY$1,$AM$1:$AZ$1,0),0)+1))),
IF($L49="지정 캐릭터 PP",
  IF(AND(OR($B49=7,$B49=8),$L49=OFFSET($L49,-1,0)),OFFSET(P49,-1,0),
    INT($N49*VLOOKUP($L49,$AM:$AZ,MATCH($AW$1,$AM$1:$AZ$1,0),0))),
"그외없음")))))))</f>
        <v>삭제</v>
      </c>
      <c r="Q49" t="str">
        <f ca="1">IF($L49="삭제","삭제",
IF($L49="지정 장비",
  IF($O49="DI",
    VLOOKUP($M49,[1]EquipTable!$1:$1048576,MATCH("표준 DI pr Min",[1]EquipTable!$1:$1,0),0)+INT($I49*(VLOOKUP($M49,[1]EquipTable!$1:$1048576,MATCH("표준 DI pr Max",[1]EquipTable!$1:$1,0),0)-VLOOKUP($M49,[1]EquipTable!$1:$1048576,MATCH("표준 DI pr Min",[1]EquipTable!$1:$1,0),0)+1)),
    ROUNDDOWN(VLOOKUP($M49,[1]EquipTable!$1:$1048576,MATCH("표준 GO pr Min",[1]EquipTable!$1:$1,0),0)+INT($I49*(VLOOKUP($M49,[1]EquipTable!$1:$1048576,MATCH("표준 GO pr Max",[1]EquipTable!$1:$1,0),0)-VLOOKUP($M49,[1]EquipTable!$1:$1048576,MATCH("표준 GO pr Min",[1]EquipTable!$1:$1,0),0)+100)),-2)),
IF(OR($L49="캐릭터 상자 일반등급",$L49="캐릭터 상자 영웅등급"),VLOOKUP($L49,$AM:$AZ,MATCH($AW$1,$AM$1:$AZ$1,0),0),
IF(OR($L49="지정 캐릭터",$L49="지정 캐릭터 LBP1",$L49="지정 캐릭터 LBP2",$L49="지정 캐릭터 LBP3"),
  IF(AND(OR($B49=7,$B49=8),$L49=OFFSET($L49,-1,0)),OFFSET(Q49,-1,0),
    INT(VLOOKUP($L49,$AM:$AZ,MATCH($AW$1,$AM$1:$AZ$1,0),0)*(VLOOKUP($M49,[2]ActorTable!$1:$1048576,MATCH("표준 DI pr Min",[2]ActorTable!$1:$1,0),0)+$I49*(VLOOKUP($M49,[2]ActorTable!$1:$1048576,MATCH("표준 DI pr Max",[2]ActorTable!$1:$1,0),0)-VLOOKUP($M49,[2]ActorTable!$1:$1048576,MATCH("표준 DI pr Min",[2]ActorTable!$1:$1,0),0)+1)))),
IF($L49="안 지정 캐릭터 영웅등급",
  IF(AND(OR($B49=7,$B49=8),$L49=OFFSET($L49,-1,0)),OFFSET(Q49,-1,0),
    VLOOKUP($L49,$AM:$AZ,MATCH($AW$1,$AM$1:$AZ$1,0),0)+INT($I49*(VLOOKUP($L49,$AM:$AZ,MATCH($AX$1,$AM$1:$AZ$1,0),0)-VLOOKUP($L49,$AM:$AZ,MATCH($AW$1,$AM$1:$AZ$1,0),0)+1))),
IF($L49="지정 캐릭터 PP",
  IF(AND(OR($B49=7,$B49=8),$L49=OFFSET($L49,-1,0)),OFFSET(Q49,-1,0),
    INT($N49*(VLOOKUP($L49,$AM:$AZ,MATCH($AX$1,$AM$1:$AZ$1,0),0)*(VLOOKUP($L49,$AM:$AZ,MATCH($AY$1,$AM$1:$AZ$1,0),0)+$I49*(VLOOKUP($L49,$AM:$AZ,MATCH($AY$1,$AM$1:$AZ$1,0),0)-VLOOKUP($L49,$AM:$AZ,MATCH($AX$1,$AM$1:$AZ$1,0),0)))))),
IF(OR($L49="안 지정 캐릭터 PP 일반등급",$L49="안 지정 캐릭터 PP 영웅등급"),
  IF(AND(OR($B49=7,$B49=8),$L49=OFFSET($L49,-1,0)),OFFSET(Q49,-1,0),
    $N49*VLOOKUP($L49,$AM:$AZ,MATCH($AW$1,$AM$1:$AZ$1,0),0)),
"그외없음")))))))</f>
        <v>삭제</v>
      </c>
      <c r="R49" t="str">
        <f ca="1">IF(OR(ISNUMBER(M49),M49="삭제"),"",
IF(LEFT(M49,5)="Equip",
  IF($BK$1&lt;VLOOKUP(M49,[1]EquipTable!$1:$1048576,MATCH("업데이트순번",[1]EquipTable!$1:$1,0),0),"업데이트순번이상",""),
IF(LEFT(M49,5)="Actor",
  IF($BP$1&lt;VLOOKUP(M49,[2]ActorTable!$1:$1048576,MATCH("업데이트순번",[2]ActorTable!$1:$1,0),0),"업데이트순번이상",""),
"그외없음")))</f>
        <v/>
      </c>
      <c r="S49">
        <f t="shared" ca="1" si="13"/>
        <v>0</v>
      </c>
      <c r="Z49" t="str">
        <f t="shared" ca="1" si="4"/>
        <v/>
      </c>
      <c r="AG49" t="str">
        <f t="shared" si="5"/>
        <v/>
      </c>
      <c r="AH49" t="str">
        <f>IF(OR(
  AND(NOT(ISERROR(FIND("상자",AA49))),ISBLANK(AB49)),
  AND(ISBLANK(AA49),ISBLANK(AB49)),
  AND(NOT(ISERROR(FIND("안 지정",AA49))),ISNUMBER(AB49))),"",
IF(AND(NOT(ISERROR(FIND("상자",AA49))),NOT(ISBLANK(AB49))),"밸류불필요",
IF(AND(NOT(ISERROR(FIND("안 지정",AA49))),NOT(ISNUMBER(AB49))),"숫자필요",
IF(NOT(ISERROR(FIND("장비",AA49))),
  IFERROR(VLOOKUP(AB49,[1]EquipTable!$A:$T,MATCH("이름참고",[1]EquipTable!$1:$1,0),0),"장비없음"),
IF(NOT(ISERROR(FIND("캐릭터",AA49))),
  IFERROR(VLOOKUP(AB49,[2]ActorTable!$A:$G,MATCH("이름참고",[2]ActorTable!$1:$1,0),0),"캐릭터없음"),
"")))))</f>
        <v/>
      </c>
      <c r="AI49">
        <v>1</v>
      </c>
      <c r="AJ4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v>
      </c>
      <c r="AK49" t="str">
        <f t="shared" ca="1" si="6"/>
        <v>{"dy":7,"sl":5}</v>
      </c>
      <c r="BJ49" t="e">
        <f ca="1">IF(VLOOKUP($BM49,[1]EquipTable!$1:$1048576,MATCH("업데이트순번",[1]EquipTable!$1:$1,0),0)&lt;=$BK$1,1,0)
*IF(MID(BM49,7,1)="4",0.1,1)</f>
        <v>#VALUE!</v>
      </c>
      <c r="BK49" t="e">
        <f t="shared" ca="1" si="15"/>
        <v>#VALUE!</v>
      </c>
      <c r="BL49" t="e">
        <f t="shared" ca="1" si="16"/>
        <v>#VALUE!</v>
      </c>
      <c r="BM49" t="e">
        <f ca="1">OFFSET([1]EquipTable!$A$1,ROW()-1,0)</f>
        <v>#VALUE!</v>
      </c>
    </row>
    <row r="50" spans="1:65">
      <c r="A50">
        <v>7</v>
      </c>
      <c r="B50">
        <v>6</v>
      </c>
      <c r="C50">
        <f t="shared" si="0"/>
        <v>0</v>
      </c>
      <c r="D50">
        <f t="shared" ca="1" si="11"/>
        <v>6.2788548431706004E-2</v>
      </c>
      <c r="E50">
        <f t="shared" ca="1" si="11"/>
        <v>0.95848912609452896</v>
      </c>
      <c r="F50">
        <f t="shared" ca="1" si="1"/>
        <v>0.94583501376831192</v>
      </c>
      <c r="G50">
        <f t="shared" ca="1" si="1"/>
        <v>0.27136732904001282</v>
      </c>
      <c r="H50">
        <f t="shared" ca="1" si="1"/>
        <v>0.80320250740122212</v>
      </c>
      <c r="I50">
        <f t="shared" ca="1" si="1"/>
        <v>0.54402194883088539</v>
      </c>
      <c r="L50" t="str">
        <f t="shared" ca="1" si="2"/>
        <v>삭제</v>
      </c>
      <c r="M50" t="str">
        <f t="shared" ca="1" si="3"/>
        <v>삭제</v>
      </c>
      <c r="N50" t="str">
        <f t="shared" ca="1" si="12"/>
        <v>삭제</v>
      </c>
      <c r="O50" t="str">
        <f ca="1">IF($L50="삭제","삭제",
IF($L50="지정 장비",
  IF(ISBLANK(VLOOKUP($M50,[1]EquipTable!$1:$1048576,MATCH("표준 GO pr Min",[1]EquipTable!$1:$1,0),0)),"DI",
    IF(ISBLANK(VLOOKUP($M50,[1]EquipTable!$1:$1048576,MATCH("표준 DI pr Min",[1]EquipTable!$1:$1,0),0)),"GO",
      IF(G50&lt;0.5,"DI","GO"))),
IF(OR($L50="캐릭터 상자 일반등급",$L50="캐릭터 상자 영웅등급"),"DI",
IF(OR($L50="지정 캐릭터",$L50="지정 캐릭터 LBP1",$L50="지정 캐릭터 LBP2",$L50="지정 캐릭터 LBP3",$L50="안 지정 캐릭터 영웅등급"),"DI",
IF($L50="지정 캐릭터 PP","DI",
IF(OR($L50="안 지정 캐릭터 PP 일반등급",$L50="안 지정 캐릭터 PP 영웅등급"),"GO",
"그외없음"))))))</f>
        <v>삭제</v>
      </c>
      <c r="P50" t="str">
        <f ca="1">IF($L50="삭제","삭제",
IF($O50="GO","삭제",
IF($L50="지정 장비",
  IF(ISBLANK(VLOOKUP($M50,[1]EquipTable!$1:$1048576,MATCH("표준 DI pp Min",[1]EquipTable!$1:$1,0),0)),"삭제",
    VLOOKUP($M50,[1]EquipTable!$1:$1048576,MATCH("표준 DI pp Min",[1]EquipTable!$1:$1,0),0)+INT($H50*(VLOOKUP($M50,[1]EquipTable!$1:$1048576,MATCH("표준 DI pp Max",[1]EquipTable!$1:$1,0),0)-VLOOKUP($M50,[1]EquipTable!$1:$1048576,MATCH("표준 DI pp Min",[1]EquipTable!$1:$1,0),0)+1))),
IF(OR($L50="캐릭터 상자 일반등급",$L50="캐릭터 상자 영웅등급"),"삭제",
IF(OR($L50="지정 캐릭터",$L50="지정 캐릭터 LBP1",$L50="지정 캐릭터 LBP2",$L50="지정 캐릭터 LBP3"),
  IF(AND(OR($B50=7,$B50=8),$L50=OFFSET($L50,-1,0)),OFFSET(P50,-1,0),
    IF(ISBLANK(VLOOKUP($M50,[2]ActorTable!$1:$1048576,MATCH("표준 DI pp Min",[2]ActorTable!$1:$1,0),0)),"삭제",
      INT(VLOOKUP($L50,$AM:$AZ,MATCH($AW$1,$AM$1:$AZ$1,0),0)*(VLOOKUP($M50,[2]ActorTable!$1:$1048576,MATCH("표준 DI pp Min",[2]ActorTable!$1:$1,0),0)+$H50*(VLOOKUP($M50,[2]ActorTable!$1:$1048576,MATCH("표준 DI pp Max",[2]ActorTable!$1:$1,0),0)-VLOOKUP($M50,[2]ActorTable!$1:$1048576,MATCH("표준 DI pp Min",[2]ActorTable!$1:$1,0),0)+1))))),
IF($L50="안 지정 캐릭터 영웅등급",
  IF(AND(OR($B50=7,$B50=8),$L50=OFFSET($L50,-1,0)),OFFSET(P50,-1,0),
    VLOOKUP($L50,$AM:$AZ,MATCH($AY$1,$AM$1:$AZ$1,0),0)+INT($H50*(VLOOKUP($L50,$AM:$AZ,MATCH($AZ$1,$AM$1:$AZ$1,0),0)-VLOOKUP($L50,$AM:$AZ,MATCH($AY$1,$AM$1:$AZ$1,0),0)+1))),
IF($L50="지정 캐릭터 PP",
  IF(AND(OR($B50=7,$B50=8),$L50=OFFSET($L50,-1,0)),OFFSET(P50,-1,0),
    INT($N50*VLOOKUP($L50,$AM:$AZ,MATCH($AW$1,$AM$1:$AZ$1,0),0))),
"그외없음")))))))</f>
        <v>삭제</v>
      </c>
      <c r="Q50" t="str">
        <f ca="1">IF($L50="삭제","삭제",
IF($L50="지정 장비",
  IF($O50="DI",
    VLOOKUP($M50,[1]EquipTable!$1:$1048576,MATCH("표준 DI pr Min",[1]EquipTable!$1:$1,0),0)+INT($I50*(VLOOKUP($M50,[1]EquipTable!$1:$1048576,MATCH("표준 DI pr Max",[1]EquipTable!$1:$1,0),0)-VLOOKUP($M50,[1]EquipTable!$1:$1048576,MATCH("표준 DI pr Min",[1]EquipTable!$1:$1,0),0)+1)),
    ROUNDDOWN(VLOOKUP($M50,[1]EquipTable!$1:$1048576,MATCH("표준 GO pr Min",[1]EquipTable!$1:$1,0),0)+INT($I50*(VLOOKUP($M50,[1]EquipTable!$1:$1048576,MATCH("표준 GO pr Max",[1]EquipTable!$1:$1,0),0)-VLOOKUP($M50,[1]EquipTable!$1:$1048576,MATCH("표준 GO pr Min",[1]EquipTable!$1:$1,0),0)+100)),-2)),
IF(OR($L50="캐릭터 상자 일반등급",$L50="캐릭터 상자 영웅등급"),VLOOKUP($L50,$AM:$AZ,MATCH($AW$1,$AM$1:$AZ$1,0),0),
IF(OR($L50="지정 캐릭터",$L50="지정 캐릭터 LBP1",$L50="지정 캐릭터 LBP2",$L50="지정 캐릭터 LBP3"),
  IF(AND(OR($B50=7,$B50=8),$L50=OFFSET($L50,-1,0)),OFFSET(Q50,-1,0),
    INT(VLOOKUP($L50,$AM:$AZ,MATCH($AW$1,$AM$1:$AZ$1,0),0)*(VLOOKUP($M50,[2]ActorTable!$1:$1048576,MATCH("표준 DI pr Min",[2]ActorTable!$1:$1,0),0)+$I50*(VLOOKUP($M50,[2]ActorTable!$1:$1048576,MATCH("표준 DI pr Max",[2]ActorTable!$1:$1,0),0)-VLOOKUP($M50,[2]ActorTable!$1:$1048576,MATCH("표준 DI pr Min",[2]ActorTable!$1:$1,0),0)+1)))),
IF($L50="안 지정 캐릭터 영웅등급",
  IF(AND(OR($B50=7,$B50=8),$L50=OFFSET($L50,-1,0)),OFFSET(Q50,-1,0),
    VLOOKUP($L50,$AM:$AZ,MATCH($AW$1,$AM$1:$AZ$1,0),0)+INT($I50*(VLOOKUP($L50,$AM:$AZ,MATCH($AX$1,$AM$1:$AZ$1,0),0)-VLOOKUP($L50,$AM:$AZ,MATCH($AW$1,$AM$1:$AZ$1,0),0)+1))),
IF($L50="지정 캐릭터 PP",
  IF(AND(OR($B50=7,$B50=8),$L50=OFFSET($L50,-1,0)),OFFSET(Q50,-1,0),
    INT($N50*(VLOOKUP($L50,$AM:$AZ,MATCH($AX$1,$AM$1:$AZ$1,0),0)*(VLOOKUP($L50,$AM:$AZ,MATCH($AY$1,$AM$1:$AZ$1,0),0)+$I50*(VLOOKUP($L50,$AM:$AZ,MATCH($AY$1,$AM$1:$AZ$1,0),0)-VLOOKUP($L50,$AM:$AZ,MATCH($AX$1,$AM$1:$AZ$1,0),0)))))),
IF(OR($L50="안 지정 캐릭터 PP 일반등급",$L50="안 지정 캐릭터 PP 영웅등급"),
  IF(AND(OR($B50=7,$B50=8),$L50=OFFSET($L50,-1,0)),OFFSET(Q50,-1,0),
    $N50*VLOOKUP($L50,$AM:$AZ,MATCH($AW$1,$AM$1:$AZ$1,0),0)),
"그외없음")))))))</f>
        <v>삭제</v>
      </c>
      <c r="R50" t="str">
        <f ca="1">IF(OR(ISNUMBER(M50),M50="삭제"),"",
IF(LEFT(M50,5)="Equip",
  IF($BK$1&lt;VLOOKUP(M50,[1]EquipTable!$1:$1048576,MATCH("업데이트순번",[1]EquipTable!$1:$1,0),0),"업데이트순번이상",""),
IF(LEFT(M50,5)="Actor",
  IF($BP$1&lt;VLOOKUP(M50,[2]ActorTable!$1:$1048576,MATCH("업데이트순번",[2]ActorTable!$1:$1,0),0),"업데이트순번이상",""),
"그외없음")))</f>
        <v/>
      </c>
      <c r="S50">
        <f t="shared" ca="1" si="13"/>
        <v>0</v>
      </c>
      <c r="Z50" t="str">
        <f t="shared" ca="1" si="4"/>
        <v/>
      </c>
      <c r="AG50" t="str">
        <f t="shared" si="5"/>
        <v/>
      </c>
      <c r="AH50" t="str">
        <f>IF(OR(
  AND(NOT(ISERROR(FIND("상자",AA50))),ISBLANK(AB50)),
  AND(ISBLANK(AA50),ISBLANK(AB50)),
  AND(NOT(ISERROR(FIND("안 지정",AA50))),ISNUMBER(AB50))),"",
IF(AND(NOT(ISERROR(FIND("상자",AA50))),NOT(ISBLANK(AB50))),"밸류불필요",
IF(AND(NOT(ISERROR(FIND("안 지정",AA50))),NOT(ISNUMBER(AB50))),"숫자필요",
IF(NOT(ISERROR(FIND("장비",AA50))),
  IFERROR(VLOOKUP(AB50,[1]EquipTable!$A:$T,MATCH("이름참고",[1]EquipTable!$1:$1,0),0),"장비없음"),
IF(NOT(ISERROR(FIND("캐릭터",AA50))),
  IFERROR(VLOOKUP(AB50,[2]ActorTable!$A:$G,MATCH("이름참고",[2]ActorTable!$1:$1,0),0),"캐릭터없음"),
"")))))</f>
        <v/>
      </c>
      <c r="AI50">
        <v>1</v>
      </c>
      <c r="AJ5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v>
      </c>
      <c r="AK50" t="str">
        <f t="shared" ca="1" si="6"/>
        <v>{"dy":7,"sl":6}</v>
      </c>
      <c r="BJ50" t="e">
        <f ca="1">IF(VLOOKUP($BM50,[1]EquipTable!$1:$1048576,MATCH("업데이트순번",[1]EquipTable!$1:$1,0),0)&lt;=$BK$1,1,0)
*IF(MID(BM50,7,1)="4",0.1,1)</f>
        <v>#VALUE!</v>
      </c>
      <c r="BK50" t="e">
        <f t="shared" ca="1" si="15"/>
        <v>#VALUE!</v>
      </c>
      <c r="BL50" t="e">
        <f t="shared" ca="1" si="16"/>
        <v>#VALUE!</v>
      </c>
      <c r="BM50" t="e">
        <f ca="1">OFFSET([1]EquipTable!$A$1,ROW()-1,0)</f>
        <v>#VALUE!</v>
      </c>
    </row>
    <row r="51" spans="1:65">
      <c r="A51">
        <v>8</v>
      </c>
      <c r="B51">
        <v>0</v>
      </c>
      <c r="C51">
        <f t="shared" si="0"/>
        <v>0</v>
      </c>
      <c r="D51">
        <f t="shared" ca="1" si="11"/>
        <v>0.82713003608068481</v>
      </c>
      <c r="E51">
        <f t="shared" ca="1" si="11"/>
        <v>0.2671852715815185</v>
      </c>
      <c r="F51">
        <f t="shared" ca="1" si="1"/>
        <v>0.58852224354031224</v>
      </c>
      <c r="G51">
        <f t="shared" ca="1" si="1"/>
        <v>0.3833125638963184</v>
      </c>
      <c r="H51">
        <f t="shared" ca="1" si="1"/>
        <v>0.88197169442351797</v>
      </c>
      <c r="I51">
        <f t="shared" ca="1" si="1"/>
        <v>0.94868766271398852</v>
      </c>
      <c r="L51" t="str">
        <f t="shared" ca="1" si="2"/>
        <v>지정 장비</v>
      </c>
      <c r="M51" t="e">
        <f t="shared" ca="1" si="3"/>
        <v>#VALUE!</v>
      </c>
      <c r="N51">
        <f t="shared" ca="1" si="12"/>
        <v>1</v>
      </c>
      <c r="O51" t="str">
        <f ca="1">IF($L51="삭제","삭제",
IF($L51="지정 장비",
  IF(ISBLANK(VLOOKUP($M51,[1]EquipTable!$1:$1048576,MATCH("표준 GO pr Min",[1]EquipTable!$1:$1,0),0)),"DI",
    IF(ISBLANK(VLOOKUP($M51,[1]EquipTable!$1:$1048576,MATCH("표준 DI pr Min",[1]EquipTable!$1:$1,0),0)),"GO",
      IF(G51&lt;0.5,"DI","GO"))),
IF(OR($L51="캐릭터 상자 일반등급",$L51="캐릭터 상자 영웅등급"),"DI",
IF(OR($L51="지정 캐릭터",$L51="지정 캐릭터 LBP1",$L51="지정 캐릭터 LBP2",$L51="지정 캐릭터 LBP3",$L51="안 지정 캐릭터 영웅등급"),"DI",
IF($L51="지정 캐릭터 PP","DI",
IF(OR($L51="안 지정 캐릭터 PP 일반등급",$L51="안 지정 캐릭터 PP 영웅등급"),"GO",
"그외없음"))))))</f>
        <v>DI</v>
      </c>
      <c r="P51" t="e">
        <f ca="1">IF($L51="삭제","삭제",
IF($O51="GO","삭제",
IF($L51="지정 장비",
  IF(ISBLANK(VLOOKUP($M51,[1]EquipTable!$1:$1048576,MATCH("표준 DI pp Min",[1]EquipTable!$1:$1,0),0)),"삭제",
    VLOOKUP($M51,[1]EquipTable!$1:$1048576,MATCH("표준 DI pp Min",[1]EquipTable!$1:$1,0),0)+INT($H51*(VLOOKUP($M51,[1]EquipTable!$1:$1048576,MATCH("표준 DI pp Max",[1]EquipTable!$1:$1,0),0)-VLOOKUP($M51,[1]EquipTable!$1:$1048576,MATCH("표준 DI pp Min",[1]EquipTable!$1:$1,0),0)+1))),
IF(OR($L51="캐릭터 상자 일반등급",$L51="캐릭터 상자 영웅등급"),"삭제",
IF(OR($L51="지정 캐릭터",$L51="지정 캐릭터 LBP1",$L51="지정 캐릭터 LBP2",$L51="지정 캐릭터 LBP3"),
  IF(AND(OR($B51=7,$B51=8),$L51=OFFSET($L51,-1,0)),OFFSET(P51,-1,0),
    IF(ISBLANK(VLOOKUP($M51,[2]ActorTable!$1:$1048576,MATCH("표준 DI pp Min",[2]ActorTable!$1:$1,0),0)),"삭제",
      INT(VLOOKUP($L51,$AM:$AZ,MATCH($AW$1,$AM$1:$AZ$1,0),0)*(VLOOKUP($M51,[2]ActorTable!$1:$1048576,MATCH("표준 DI pp Min",[2]ActorTable!$1:$1,0),0)+$H51*(VLOOKUP($M51,[2]ActorTable!$1:$1048576,MATCH("표준 DI pp Max",[2]ActorTable!$1:$1,0),0)-VLOOKUP($M51,[2]ActorTable!$1:$1048576,MATCH("표준 DI pp Min",[2]ActorTable!$1:$1,0),0)+1))))),
IF($L51="안 지정 캐릭터 영웅등급",
  IF(AND(OR($B51=7,$B51=8),$L51=OFFSET($L51,-1,0)),OFFSET(P51,-1,0),
    VLOOKUP($L51,$AM:$AZ,MATCH($AY$1,$AM$1:$AZ$1,0),0)+INT($H51*(VLOOKUP($L51,$AM:$AZ,MATCH($AZ$1,$AM$1:$AZ$1,0),0)-VLOOKUP($L51,$AM:$AZ,MATCH($AY$1,$AM$1:$AZ$1,0),0)+1))),
IF($L51="지정 캐릭터 PP",
  IF(AND(OR($B51=7,$B51=8),$L51=OFFSET($L51,-1,0)),OFFSET(P51,-1,0),
    INT($N51*VLOOKUP($L51,$AM:$AZ,MATCH($AW$1,$AM$1:$AZ$1,0),0))),
"그외없음")))))))</f>
        <v>#VALUE!</v>
      </c>
      <c r="Q51" t="e">
        <f ca="1">IF($L51="삭제","삭제",
IF($L51="지정 장비",
  IF($O51="DI",
    VLOOKUP($M51,[1]EquipTable!$1:$1048576,MATCH("표준 DI pr Min",[1]EquipTable!$1:$1,0),0)+INT($I51*(VLOOKUP($M51,[1]EquipTable!$1:$1048576,MATCH("표준 DI pr Max",[1]EquipTable!$1:$1,0),0)-VLOOKUP($M51,[1]EquipTable!$1:$1048576,MATCH("표준 DI pr Min",[1]EquipTable!$1:$1,0),0)+1)),
    ROUNDDOWN(VLOOKUP($M51,[1]EquipTable!$1:$1048576,MATCH("표준 GO pr Min",[1]EquipTable!$1:$1,0),0)+INT($I51*(VLOOKUP($M51,[1]EquipTable!$1:$1048576,MATCH("표준 GO pr Max",[1]EquipTable!$1:$1,0),0)-VLOOKUP($M51,[1]EquipTable!$1:$1048576,MATCH("표준 GO pr Min",[1]EquipTable!$1:$1,0),0)+100)),-2)),
IF(OR($L51="캐릭터 상자 일반등급",$L51="캐릭터 상자 영웅등급"),VLOOKUP($L51,$AM:$AZ,MATCH($AW$1,$AM$1:$AZ$1,0),0),
IF(OR($L51="지정 캐릭터",$L51="지정 캐릭터 LBP1",$L51="지정 캐릭터 LBP2",$L51="지정 캐릭터 LBP3"),
  IF(AND(OR($B51=7,$B51=8),$L51=OFFSET($L51,-1,0)),OFFSET(Q51,-1,0),
    INT(VLOOKUP($L51,$AM:$AZ,MATCH($AW$1,$AM$1:$AZ$1,0),0)*(VLOOKUP($M51,[2]ActorTable!$1:$1048576,MATCH("표준 DI pr Min",[2]ActorTable!$1:$1,0),0)+$I51*(VLOOKUP($M51,[2]ActorTable!$1:$1048576,MATCH("표준 DI pr Max",[2]ActorTable!$1:$1,0),0)-VLOOKUP($M51,[2]ActorTable!$1:$1048576,MATCH("표준 DI pr Min",[2]ActorTable!$1:$1,0),0)+1)))),
IF($L51="안 지정 캐릭터 영웅등급",
  IF(AND(OR($B51=7,$B51=8),$L51=OFFSET($L51,-1,0)),OFFSET(Q51,-1,0),
    VLOOKUP($L51,$AM:$AZ,MATCH($AW$1,$AM$1:$AZ$1,0),0)+INT($I51*(VLOOKUP($L51,$AM:$AZ,MATCH($AX$1,$AM$1:$AZ$1,0),0)-VLOOKUP($L51,$AM:$AZ,MATCH($AW$1,$AM$1:$AZ$1,0),0)+1))),
IF($L51="지정 캐릭터 PP",
  IF(AND(OR($B51=7,$B51=8),$L51=OFFSET($L51,-1,0)),OFFSET(Q51,-1,0),
    INT($N51*(VLOOKUP($L51,$AM:$AZ,MATCH($AX$1,$AM$1:$AZ$1,0),0)*(VLOOKUP($L51,$AM:$AZ,MATCH($AY$1,$AM$1:$AZ$1,0),0)+$I51*(VLOOKUP($L51,$AM:$AZ,MATCH($AY$1,$AM$1:$AZ$1,0),0)-VLOOKUP($L51,$AM:$AZ,MATCH($AX$1,$AM$1:$AZ$1,0),0)))))),
IF(OR($L51="안 지정 캐릭터 PP 일반등급",$L51="안 지정 캐릭터 PP 영웅등급"),
  IF(AND(OR($B51=7,$B51=8),$L51=OFFSET($L51,-1,0)),OFFSET(Q51,-1,0),
    $N51*VLOOKUP($L51,$AM:$AZ,MATCH($AW$1,$AM$1:$AZ$1,0),0)),
"그외없음")))))))</f>
        <v>#VALUE!</v>
      </c>
      <c r="R51" t="e">
        <f ca="1">IF(OR(ISNUMBER(M51),M51="삭제"),"",
IF(LEFT(M51,5)="Equip",
  IF($BK$1&lt;VLOOKUP(M51,[1]EquipTable!$1:$1048576,MATCH("업데이트순번",[1]EquipTable!$1:$1,0),0),"업데이트순번이상",""),
IF(LEFT(M51,5)="Actor",
  IF($BP$1&lt;VLOOKUP(M51,[2]ActorTable!$1:$1048576,MATCH("업데이트순번",[2]ActorTable!$1:$1,0),0),"업데이트순번이상",""),
"그외없음")))</f>
        <v>#VALUE!</v>
      </c>
      <c r="S51" t="e">
        <f t="shared" ca="1" si="13"/>
        <v>#VALUE!</v>
      </c>
      <c r="T51" t="s">
        <v>83</v>
      </c>
      <c r="U51" t="s">
        <v>117</v>
      </c>
      <c r="V51">
        <v>1</v>
      </c>
      <c r="W51" t="s">
        <v>130</v>
      </c>
      <c r="Y51">
        <v>1000</v>
      </c>
      <c r="Z51" t="str">
        <f t="shared" ca="1" si="4"/>
        <v>fe</v>
      </c>
      <c r="AA51" t="s">
        <v>83</v>
      </c>
      <c r="AB51" t="s">
        <v>117</v>
      </c>
      <c r="AC51">
        <v>1</v>
      </c>
      <c r="AD51" t="s">
        <v>130</v>
      </c>
      <c r="AF51">
        <v>1000</v>
      </c>
      <c r="AG51" t="str">
        <f t="shared" si="5"/>
        <v/>
      </c>
      <c r="AH51" t="str">
        <f>IF(OR(
  AND(NOT(ISERROR(FIND("상자",AA51))),ISBLANK(AB51)),
  AND(ISBLANK(AA51),ISBLANK(AB51)),
  AND(NOT(ISERROR(FIND("안 지정",AA51))),ISNUMBER(AB51))),"",
IF(AND(NOT(ISERROR(FIND("상자",AA51))),NOT(ISBLANK(AB51))),"밸류불필요",
IF(AND(NOT(ISERROR(FIND("안 지정",AA51))),NOT(ISNUMBER(AB51))),"숫자필요",
IF(NOT(ISERROR(FIND("장비",AA51))),
  IFERROR(VLOOKUP(AB51,[1]EquipTable!$A:$T,MATCH("이름참고",[1]EquipTable!$1:$1,0),0),"장비없음"),
IF(NOT(ISERROR(FIND("캐릭터",AA51))),
  IFERROR(VLOOKUP(AB51,[2]ActorTable!$A:$G,MATCH("이름참고",[2]ActorTable!$1:$1,0),0),"캐릭터없음"),
"")))))</f>
        <v>그림자 단검</v>
      </c>
      <c r="AI51">
        <v>1</v>
      </c>
      <c r="AJ5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v>
      </c>
      <c r="AK51" t="str">
        <f t="shared" ca="1" si="6"/>
        <v>{"dy":8,"sl":0,"tp":"fe","vl":"Equip1102","cn":1,"pt":"GO","pr":1000}</v>
      </c>
      <c r="BJ51" t="e">
        <f ca="1">IF(VLOOKUP($BM51,[1]EquipTable!$1:$1048576,MATCH("업데이트순번",[1]EquipTable!$1:$1,0),0)&lt;=$BK$1,1,0)
*IF(MID(BM51,7,1)="4",0.1,1)</f>
        <v>#VALUE!</v>
      </c>
      <c r="BK51" t="e">
        <f t="shared" ca="1" si="15"/>
        <v>#VALUE!</v>
      </c>
      <c r="BL51" t="e">
        <f t="shared" ca="1" si="16"/>
        <v>#VALUE!</v>
      </c>
      <c r="BM51" t="e">
        <f ca="1">OFFSET([1]EquipTable!$A$1,ROW()-1,0)</f>
        <v>#VALUE!</v>
      </c>
    </row>
    <row r="52" spans="1:65">
      <c r="A52">
        <v>8</v>
      </c>
      <c r="B52">
        <v>1</v>
      </c>
      <c r="C52">
        <f t="shared" si="0"/>
        <v>0</v>
      </c>
      <c r="D52">
        <f t="shared" ca="1" si="11"/>
        <v>0.54828824745716487</v>
      </c>
      <c r="E52">
        <f t="shared" ca="1" si="11"/>
        <v>0.32905430628917587</v>
      </c>
      <c r="F52">
        <f t="shared" ca="1" si="1"/>
        <v>0.51109652482834866</v>
      </c>
      <c r="G52">
        <f t="shared" ca="1" si="1"/>
        <v>0.38697320940681645</v>
      </c>
      <c r="H52">
        <f t="shared" ca="1" si="1"/>
        <v>0.26390130797961242</v>
      </c>
      <c r="I52">
        <f t="shared" ca="1" si="1"/>
        <v>0.58467475220486531</v>
      </c>
      <c r="L52" t="str">
        <f t="shared" ca="1" si="2"/>
        <v>지정 장비</v>
      </c>
      <c r="M52" t="e">
        <f t="shared" ca="1" si="3"/>
        <v>#VALUE!</v>
      </c>
      <c r="N52">
        <f t="shared" ca="1" si="12"/>
        <v>1</v>
      </c>
      <c r="O52" t="str">
        <f ca="1">IF($L52="삭제","삭제",
IF($L52="지정 장비",
  IF(ISBLANK(VLOOKUP($M52,[1]EquipTable!$1:$1048576,MATCH("표준 GO pr Min",[1]EquipTable!$1:$1,0),0)),"DI",
    IF(ISBLANK(VLOOKUP($M52,[1]EquipTable!$1:$1048576,MATCH("표준 DI pr Min",[1]EquipTable!$1:$1,0),0)),"GO",
      IF(G52&lt;0.5,"DI","GO"))),
IF(OR($L52="캐릭터 상자 일반등급",$L52="캐릭터 상자 영웅등급"),"DI",
IF(OR($L52="지정 캐릭터",$L52="지정 캐릭터 LBP1",$L52="지정 캐릭터 LBP2",$L52="지정 캐릭터 LBP3",$L52="안 지정 캐릭터 영웅등급"),"DI",
IF($L52="지정 캐릭터 PP","DI",
IF(OR($L52="안 지정 캐릭터 PP 일반등급",$L52="안 지정 캐릭터 PP 영웅등급"),"GO",
"그외없음"))))))</f>
        <v>DI</v>
      </c>
      <c r="P52" t="e">
        <f ca="1">IF($L52="삭제","삭제",
IF($O52="GO","삭제",
IF($L52="지정 장비",
  IF(ISBLANK(VLOOKUP($M52,[1]EquipTable!$1:$1048576,MATCH("표준 DI pp Min",[1]EquipTable!$1:$1,0),0)),"삭제",
    VLOOKUP($M52,[1]EquipTable!$1:$1048576,MATCH("표준 DI pp Min",[1]EquipTable!$1:$1,0),0)+INT($H52*(VLOOKUP($M52,[1]EquipTable!$1:$1048576,MATCH("표준 DI pp Max",[1]EquipTable!$1:$1,0),0)-VLOOKUP($M52,[1]EquipTable!$1:$1048576,MATCH("표준 DI pp Min",[1]EquipTable!$1:$1,0),0)+1))),
IF(OR($L52="캐릭터 상자 일반등급",$L52="캐릭터 상자 영웅등급"),"삭제",
IF(OR($L52="지정 캐릭터",$L52="지정 캐릭터 LBP1",$L52="지정 캐릭터 LBP2",$L52="지정 캐릭터 LBP3"),
  IF(AND(OR($B52=7,$B52=8),$L52=OFFSET($L52,-1,0)),OFFSET(P52,-1,0),
    IF(ISBLANK(VLOOKUP($M52,[2]ActorTable!$1:$1048576,MATCH("표준 DI pp Min",[2]ActorTable!$1:$1,0),0)),"삭제",
      INT(VLOOKUP($L52,$AM:$AZ,MATCH($AW$1,$AM$1:$AZ$1,0),0)*(VLOOKUP($M52,[2]ActorTable!$1:$1048576,MATCH("표준 DI pp Min",[2]ActorTable!$1:$1,0),0)+$H52*(VLOOKUP($M52,[2]ActorTable!$1:$1048576,MATCH("표준 DI pp Max",[2]ActorTable!$1:$1,0),0)-VLOOKUP($M52,[2]ActorTable!$1:$1048576,MATCH("표준 DI pp Min",[2]ActorTable!$1:$1,0),0)+1))))),
IF($L52="안 지정 캐릭터 영웅등급",
  IF(AND(OR($B52=7,$B52=8),$L52=OFFSET($L52,-1,0)),OFFSET(P52,-1,0),
    VLOOKUP($L52,$AM:$AZ,MATCH($AY$1,$AM$1:$AZ$1,0),0)+INT($H52*(VLOOKUP($L52,$AM:$AZ,MATCH($AZ$1,$AM$1:$AZ$1,0),0)-VLOOKUP($L52,$AM:$AZ,MATCH($AY$1,$AM$1:$AZ$1,0),0)+1))),
IF($L52="지정 캐릭터 PP",
  IF(AND(OR($B52=7,$B52=8),$L52=OFFSET($L52,-1,0)),OFFSET(P52,-1,0),
    INT($N52*VLOOKUP($L52,$AM:$AZ,MATCH($AW$1,$AM$1:$AZ$1,0),0))),
"그외없음")))))))</f>
        <v>#VALUE!</v>
      </c>
      <c r="Q52" t="e">
        <f ca="1">IF($L52="삭제","삭제",
IF($L52="지정 장비",
  IF($O52="DI",
    VLOOKUP($M52,[1]EquipTable!$1:$1048576,MATCH("표준 DI pr Min",[1]EquipTable!$1:$1,0),0)+INT($I52*(VLOOKUP($M52,[1]EquipTable!$1:$1048576,MATCH("표준 DI pr Max",[1]EquipTable!$1:$1,0),0)-VLOOKUP($M52,[1]EquipTable!$1:$1048576,MATCH("표준 DI pr Min",[1]EquipTable!$1:$1,0),0)+1)),
    ROUNDDOWN(VLOOKUP($M52,[1]EquipTable!$1:$1048576,MATCH("표준 GO pr Min",[1]EquipTable!$1:$1,0),0)+INT($I52*(VLOOKUP($M52,[1]EquipTable!$1:$1048576,MATCH("표준 GO pr Max",[1]EquipTable!$1:$1,0),0)-VLOOKUP($M52,[1]EquipTable!$1:$1048576,MATCH("표준 GO pr Min",[1]EquipTable!$1:$1,0),0)+100)),-2)),
IF(OR($L52="캐릭터 상자 일반등급",$L52="캐릭터 상자 영웅등급"),VLOOKUP($L52,$AM:$AZ,MATCH($AW$1,$AM$1:$AZ$1,0),0),
IF(OR($L52="지정 캐릭터",$L52="지정 캐릭터 LBP1",$L52="지정 캐릭터 LBP2",$L52="지정 캐릭터 LBP3"),
  IF(AND(OR($B52=7,$B52=8),$L52=OFFSET($L52,-1,0)),OFFSET(Q52,-1,0),
    INT(VLOOKUP($L52,$AM:$AZ,MATCH($AW$1,$AM$1:$AZ$1,0),0)*(VLOOKUP($M52,[2]ActorTable!$1:$1048576,MATCH("표준 DI pr Min",[2]ActorTable!$1:$1,0),0)+$I52*(VLOOKUP($M52,[2]ActorTable!$1:$1048576,MATCH("표준 DI pr Max",[2]ActorTable!$1:$1,0),0)-VLOOKUP($M52,[2]ActorTable!$1:$1048576,MATCH("표준 DI pr Min",[2]ActorTable!$1:$1,0),0)+1)))),
IF($L52="안 지정 캐릭터 영웅등급",
  IF(AND(OR($B52=7,$B52=8),$L52=OFFSET($L52,-1,0)),OFFSET(Q52,-1,0),
    VLOOKUP($L52,$AM:$AZ,MATCH($AW$1,$AM$1:$AZ$1,0),0)+INT($I52*(VLOOKUP($L52,$AM:$AZ,MATCH($AX$1,$AM$1:$AZ$1,0),0)-VLOOKUP($L52,$AM:$AZ,MATCH($AW$1,$AM$1:$AZ$1,0),0)+1))),
IF($L52="지정 캐릭터 PP",
  IF(AND(OR($B52=7,$B52=8),$L52=OFFSET($L52,-1,0)),OFFSET(Q52,-1,0),
    INT($N52*(VLOOKUP($L52,$AM:$AZ,MATCH($AX$1,$AM$1:$AZ$1,0),0)*(VLOOKUP($L52,$AM:$AZ,MATCH($AY$1,$AM$1:$AZ$1,0),0)+$I52*(VLOOKUP($L52,$AM:$AZ,MATCH($AY$1,$AM$1:$AZ$1,0),0)-VLOOKUP($L52,$AM:$AZ,MATCH($AX$1,$AM$1:$AZ$1,0),0)))))),
IF(OR($L52="안 지정 캐릭터 PP 일반등급",$L52="안 지정 캐릭터 PP 영웅등급"),
  IF(AND(OR($B52=7,$B52=8),$L52=OFFSET($L52,-1,0)),OFFSET(Q52,-1,0),
    $N52*VLOOKUP($L52,$AM:$AZ,MATCH($AW$1,$AM$1:$AZ$1,0),0)),
"그외없음")))))))</f>
        <v>#VALUE!</v>
      </c>
      <c r="R52" t="e">
        <f ca="1">IF(OR(ISNUMBER(M52),M52="삭제"),"",
IF(LEFT(M52,5)="Equip",
  IF($BK$1&lt;VLOOKUP(M52,[1]EquipTable!$1:$1048576,MATCH("업데이트순번",[1]EquipTable!$1:$1,0),0),"업데이트순번이상",""),
IF(LEFT(M52,5)="Actor",
  IF($BP$1&lt;VLOOKUP(M52,[2]ActorTable!$1:$1048576,MATCH("업데이트순번",[2]ActorTable!$1:$1,0),0),"업데이트순번이상",""),
"그외없음")))</f>
        <v>#VALUE!</v>
      </c>
      <c r="S52" t="e">
        <f t="shared" ca="1" si="13"/>
        <v>#VALUE!</v>
      </c>
      <c r="T52" t="s">
        <v>83</v>
      </c>
      <c r="U52" t="s">
        <v>209</v>
      </c>
      <c r="V52">
        <v>1</v>
      </c>
      <c r="W52" t="s">
        <v>134</v>
      </c>
      <c r="Y52">
        <v>33</v>
      </c>
      <c r="Z52" t="str">
        <f t="shared" ca="1" si="4"/>
        <v>fe</v>
      </c>
      <c r="AA52" t="s">
        <v>83</v>
      </c>
      <c r="AB52" t="s">
        <v>209</v>
      </c>
      <c r="AC52">
        <v>1</v>
      </c>
      <c r="AD52" t="s">
        <v>134</v>
      </c>
      <c r="AF52">
        <v>33</v>
      </c>
      <c r="AG52" t="str">
        <f t="shared" si="5"/>
        <v/>
      </c>
      <c r="AH52" t="str">
        <f>IF(OR(
  AND(NOT(ISERROR(FIND("상자",AA52))),ISBLANK(AB52)),
  AND(ISBLANK(AA52),ISBLANK(AB52)),
  AND(NOT(ISERROR(FIND("안 지정",AA52))),ISNUMBER(AB52))),"",
IF(AND(NOT(ISERROR(FIND("상자",AA52))),NOT(ISBLANK(AB52))),"밸류불필요",
IF(AND(NOT(ISERROR(FIND("안 지정",AA52))),NOT(ISNUMBER(AB52))),"숫자필요",
IF(NOT(ISERROR(FIND("장비",AA52))),
  IFERROR(VLOOKUP(AB52,[1]EquipTable!$A:$T,MATCH("이름참고",[1]EquipTable!$1:$1,0),0),"장비없음"),
IF(NOT(ISERROR(FIND("캐릭터",AA52))),
  IFERROR(VLOOKUP(AB52,[2]ActorTable!$A:$G,MATCH("이름참고",[2]ActorTable!$1:$1,0),0),"캐릭터없음"),
"")))))</f>
        <v>고대 주술인의 방패</v>
      </c>
      <c r="AI52">
        <v>1</v>
      </c>
      <c r="AJ5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v>
      </c>
      <c r="AK52" t="str">
        <f t="shared" ca="1" si="6"/>
        <v>{"dy":8,"sl":1,"tp":"fe","vl":"Equip7301","cn":1,"pt":"DI","pr":33}</v>
      </c>
      <c r="BJ52" t="e">
        <f ca="1">IF(VLOOKUP($BM52,[1]EquipTable!$1:$1048576,MATCH("업데이트순번",[1]EquipTable!$1:$1,0),0)&lt;=$BK$1,1,0)
*IF(MID(BM52,7,1)="4",0.1,1)</f>
        <v>#VALUE!</v>
      </c>
      <c r="BK52" t="e">
        <f t="shared" ca="1" si="15"/>
        <v>#VALUE!</v>
      </c>
      <c r="BL52" t="e">
        <f t="shared" ca="1" si="16"/>
        <v>#VALUE!</v>
      </c>
      <c r="BM52" t="e">
        <f ca="1">OFFSET([1]EquipTable!$A$1,ROW()-1,0)</f>
        <v>#VALUE!</v>
      </c>
    </row>
    <row r="53" spans="1:65">
      <c r="A53">
        <v>8</v>
      </c>
      <c r="B53">
        <v>2</v>
      </c>
      <c r="C53">
        <f t="shared" si="0"/>
        <v>0</v>
      </c>
      <c r="D53">
        <f t="shared" ca="1" si="11"/>
        <v>0.76351643712544282</v>
      </c>
      <c r="E53">
        <f t="shared" ca="1" si="11"/>
        <v>0.98257001636677188</v>
      </c>
      <c r="F53">
        <f t="shared" ca="1" si="1"/>
        <v>0.6173920433083645</v>
      </c>
      <c r="G53">
        <f t="shared" ca="1" si="1"/>
        <v>0.69708962626280169</v>
      </c>
      <c r="H53">
        <f t="shared" ca="1" si="1"/>
        <v>8.8722555325811081E-2</v>
      </c>
      <c r="I53">
        <f t="shared" ca="1" si="1"/>
        <v>0.67965117477038628</v>
      </c>
      <c r="L53" t="str">
        <f t="shared" ca="1" si="2"/>
        <v>안 지정 캐릭터 PP 영웅등급</v>
      </c>
      <c r="M53">
        <f t="shared" ca="1" si="3"/>
        <v>98257</v>
      </c>
      <c r="N53">
        <f t="shared" ca="1" si="12"/>
        <v>14</v>
      </c>
      <c r="O53" t="str">
        <f ca="1">IF($L53="삭제","삭제",
IF($L53="지정 장비",
  IF(ISBLANK(VLOOKUP($M53,[1]EquipTable!$1:$1048576,MATCH("표준 GO pr Min",[1]EquipTable!$1:$1,0),0)),"DI",
    IF(ISBLANK(VLOOKUP($M53,[1]EquipTable!$1:$1048576,MATCH("표준 DI pr Min",[1]EquipTable!$1:$1,0),0)),"GO",
      IF(G53&lt;0.5,"DI","GO"))),
IF(OR($L53="캐릭터 상자 일반등급",$L53="캐릭터 상자 영웅등급"),"DI",
IF(OR($L53="지정 캐릭터",$L53="지정 캐릭터 LBP1",$L53="지정 캐릭터 LBP2",$L53="지정 캐릭터 LBP3",$L53="안 지정 캐릭터 영웅등급"),"DI",
IF($L53="지정 캐릭터 PP","DI",
IF(OR($L53="안 지정 캐릭터 PP 일반등급",$L53="안 지정 캐릭터 PP 영웅등급"),"GO",
"그외없음"))))))</f>
        <v>GO</v>
      </c>
      <c r="P53" t="str">
        <f ca="1">IF($L53="삭제","삭제",
IF($O53="GO","삭제",
IF($L53="지정 장비",
  IF(ISBLANK(VLOOKUP($M53,[1]EquipTable!$1:$1048576,MATCH("표준 DI pp Min",[1]EquipTable!$1:$1,0),0)),"삭제",
    VLOOKUP($M53,[1]EquipTable!$1:$1048576,MATCH("표준 DI pp Min",[1]EquipTable!$1:$1,0),0)+INT($H53*(VLOOKUP($M53,[1]EquipTable!$1:$1048576,MATCH("표준 DI pp Max",[1]EquipTable!$1:$1,0),0)-VLOOKUP($M53,[1]EquipTable!$1:$1048576,MATCH("표준 DI pp Min",[1]EquipTable!$1:$1,0),0)+1))),
IF(OR($L53="캐릭터 상자 일반등급",$L53="캐릭터 상자 영웅등급"),"삭제",
IF(OR($L53="지정 캐릭터",$L53="지정 캐릭터 LBP1",$L53="지정 캐릭터 LBP2",$L53="지정 캐릭터 LBP3"),
  IF(AND(OR($B53=7,$B53=8),$L53=OFFSET($L53,-1,0)),OFFSET(P53,-1,0),
    IF(ISBLANK(VLOOKUP($M53,[2]ActorTable!$1:$1048576,MATCH("표준 DI pp Min",[2]ActorTable!$1:$1,0),0)),"삭제",
      INT(VLOOKUP($L53,$AM:$AZ,MATCH($AW$1,$AM$1:$AZ$1,0),0)*(VLOOKUP($M53,[2]ActorTable!$1:$1048576,MATCH("표준 DI pp Min",[2]ActorTable!$1:$1,0),0)+$H53*(VLOOKUP($M53,[2]ActorTable!$1:$1048576,MATCH("표준 DI pp Max",[2]ActorTable!$1:$1,0),0)-VLOOKUP($M53,[2]ActorTable!$1:$1048576,MATCH("표준 DI pp Min",[2]ActorTable!$1:$1,0),0)+1))))),
IF($L53="안 지정 캐릭터 영웅등급",
  IF(AND(OR($B53=7,$B53=8),$L53=OFFSET($L53,-1,0)),OFFSET(P53,-1,0),
    VLOOKUP($L53,$AM:$AZ,MATCH($AY$1,$AM$1:$AZ$1,0),0)+INT($H53*(VLOOKUP($L53,$AM:$AZ,MATCH($AZ$1,$AM$1:$AZ$1,0),0)-VLOOKUP($L53,$AM:$AZ,MATCH($AY$1,$AM$1:$AZ$1,0),0)+1))),
IF($L53="지정 캐릭터 PP",
  IF(AND(OR($B53=7,$B53=8),$L53=OFFSET($L53,-1,0)),OFFSET(P53,-1,0),
    INT($N53*VLOOKUP($L53,$AM:$AZ,MATCH($AW$1,$AM$1:$AZ$1,0),0))),
"그외없음")))))))</f>
        <v>삭제</v>
      </c>
      <c r="Q53">
        <f ca="1">IF($L53="삭제","삭제",
IF($L53="지정 장비",
  IF($O53="DI",
    VLOOKUP($M53,[1]EquipTable!$1:$1048576,MATCH("표준 DI pr Min",[1]EquipTable!$1:$1,0),0)+INT($I53*(VLOOKUP($M53,[1]EquipTable!$1:$1048576,MATCH("표준 DI pr Max",[1]EquipTable!$1:$1,0),0)-VLOOKUP($M53,[1]EquipTable!$1:$1048576,MATCH("표준 DI pr Min",[1]EquipTable!$1:$1,0),0)+1)),
    ROUNDDOWN(VLOOKUP($M53,[1]EquipTable!$1:$1048576,MATCH("표준 GO pr Min",[1]EquipTable!$1:$1,0),0)+INT($I53*(VLOOKUP($M53,[1]EquipTable!$1:$1048576,MATCH("표준 GO pr Max",[1]EquipTable!$1:$1,0),0)-VLOOKUP($M53,[1]EquipTable!$1:$1048576,MATCH("표준 GO pr Min",[1]EquipTable!$1:$1,0),0)+100)),-2)),
IF(OR($L53="캐릭터 상자 일반등급",$L53="캐릭터 상자 영웅등급"),VLOOKUP($L53,$AM:$AZ,MATCH($AW$1,$AM$1:$AZ$1,0),0),
IF(OR($L53="지정 캐릭터",$L53="지정 캐릭터 LBP1",$L53="지정 캐릭터 LBP2",$L53="지정 캐릭터 LBP3"),
  IF(AND(OR($B53=7,$B53=8),$L53=OFFSET($L53,-1,0)),OFFSET(Q53,-1,0),
    INT(VLOOKUP($L53,$AM:$AZ,MATCH($AW$1,$AM$1:$AZ$1,0),0)*(VLOOKUP($M53,[2]ActorTable!$1:$1048576,MATCH("표준 DI pr Min",[2]ActorTable!$1:$1,0),0)+$I53*(VLOOKUP($M53,[2]ActorTable!$1:$1048576,MATCH("표준 DI pr Max",[2]ActorTable!$1:$1,0),0)-VLOOKUP($M53,[2]ActorTable!$1:$1048576,MATCH("표준 DI pr Min",[2]ActorTable!$1:$1,0),0)+1)))),
IF($L53="안 지정 캐릭터 영웅등급",
  IF(AND(OR($B53=7,$B53=8),$L53=OFFSET($L53,-1,0)),OFFSET(Q53,-1,0),
    VLOOKUP($L53,$AM:$AZ,MATCH($AW$1,$AM$1:$AZ$1,0),0)+INT($I53*(VLOOKUP($L53,$AM:$AZ,MATCH($AX$1,$AM$1:$AZ$1,0),0)-VLOOKUP($L53,$AM:$AZ,MATCH($AW$1,$AM$1:$AZ$1,0),0)+1))),
IF($L53="지정 캐릭터 PP",
  IF(AND(OR($B53=7,$B53=8),$L53=OFFSET($L53,-1,0)),OFFSET(Q53,-1,0),
    INT($N53*(VLOOKUP($L53,$AM:$AZ,MATCH($AX$1,$AM$1:$AZ$1,0),0)*(VLOOKUP($L53,$AM:$AZ,MATCH($AY$1,$AM$1:$AZ$1,0),0)+$I53*(VLOOKUP($L53,$AM:$AZ,MATCH($AY$1,$AM$1:$AZ$1,0),0)-VLOOKUP($L53,$AM:$AZ,MATCH($AX$1,$AM$1:$AZ$1,0),0)))))),
IF(OR($L53="안 지정 캐릭터 PP 일반등급",$L53="안 지정 캐릭터 PP 영웅등급"),
  IF(AND(OR($B53=7,$B53=8),$L53=OFFSET($L53,-1,0)),OFFSET(Q53,-1,0),
    $N53*VLOOKUP($L53,$AM:$AZ,MATCH($AW$1,$AM$1:$AZ$1,0),0)),
"그외없음")))))))</f>
        <v>1400</v>
      </c>
      <c r="R53" t="str">
        <f ca="1">IF(OR(ISNUMBER(M53),M53="삭제"),"",
IF(LEFT(M53,5)="Equip",
  IF($BK$1&lt;VLOOKUP(M53,[1]EquipTable!$1:$1048576,MATCH("업데이트순번",[1]EquipTable!$1:$1,0),0),"업데이트순번이상",""),
IF(LEFT(M53,5)="Actor",
  IF($BP$1&lt;VLOOKUP(M53,[2]ActorTable!$1:$1048576,MATCH("업데이트순번",[2]ActorTable!$1:$1,0),0),"업데이트순번이상",""),
"그외없음")))</f>
        <v/>
      </c>
      <c r="S53">
        <f t="shared" ca="1" si="13"/>
        <v>0</v>
      </c>
      <c r="T53" t="s">
        <v>92</v>
      </c>
      <c r="U53">
        <v>64341</v>
      </c>
      <c r="V53">
        <v>12</v>
      </c>
      <c r="W53" t="s">
        <v>130</v>
      </c>
      <c r="Y53">
        <v>1200</v>
      </c>
      <c r="Z53" t="str">
        <f t="shared" ca="1" si="4"/>
        <v>uph</v>
      </c>
      <c r="AA53" t="s">
        <v>92</v>
      </c>
      <c r="AB53">
        <v>64341</v>
      </c>
      <c r="AC53">
        <v>12</v>
      </c>
      <c r="AD53" t="s">
        <v>130</v>
      </c>
      <c r="AF53">
        <v>1200</v>
      </c>
      <c r="AG53" t="str">
        <f t="shared" si="5"/>
        <v/>
      </c>
      <c r="AH53" t="str">
        <f>IF(OR(
  AND(NOT(ISERROR(FIND("상자",AA53))),ISBLANK(AB53)),
  AND(ISBLANK(AA53),ISBLANK(AB53)),
  AND(NOT(ISERROR(FIND("안 지정",AA53))),ISNUMBER(AB53))),"",
IF(AND(NOT(ISERROR(FIND("상자",AA53))),NOT(ISBLANK(AB53))),"밸류불필요",
IF(AND(NOT(ISERROR(FIND("안 지정",AA53))),NOT(ISNUMBER(AB53))),"숫자필요",
IF(NOT(ISERROR(FIND("장비",AA53))),
  IFERROR(VLOOKUP(AB53,[1]EquipTable!$A:$T,MATCH("이름참고",[1]EquipTable!$1:$1,0),0),"장비없음"),
IF(NOT(ISERROR(FIND("캐릭터",AA53))),
  IFERROR(VLOOKUP(AB53,[2]ActorTable!$A:$G,MATCH("이름참고",[2]ActorTable!$1:$1,0),0),"캐릭터없음"),
"")))))</f>
        <v/>
      </c>
      <c r="AI53">
        <v>1</v>
      </c>
      <c r="AJ5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v>
      </c>
      <c r="AK53" t="str">
        <f t="shared" ca="1" si="6"/>
        <v>{"dy":8,"sl":2,"tp":"uph","vl":"64341","cn":12,"pt":"GO","pr":1200}</v>
      </c>
      <c r="BJ53" t="e">
        <f ca="1">IF(VLOOKUP($BM53,[1]EquipTable!$1:$1048576,MATCH("업데이트순번",[1]EquipTable!$1:$1,0),0)&lt;=$BK$1,1,0)
*IF(MID(BM53,7,1)="4",0.1,1)</f>
        <v>#VALUE!</v>
      </c>
      <c r="BK53" t="e">
        <f t="shared" ca="1" si="15"/>
        <v>#VALUE!</v>
      </c>
      <c r="BL53" t="e">
        <f t="shared" ca="1" si="16"/>
        <v>#VALUE!</v>
      </c>
      <c r="BM53" t="e">
        <f ca="1">OFFSET([1]EquipTable!$A$1,ROW()-1,0)</f>
        <v>#VALUE!</v>
      </c>
    </row>
    <row r="54" spans="1:65">
      <c r="A54">
        <v>8</v>
      </c>
      <c r="B54">
        <v>3</v>
      </c>
      <c r="C54">
        <f t="shared" si="0"/>
        <v>0</v>
      </c>
      <c r="D54">
        <f t="shared" ca="1" si="11"/>
        <v>0.45501178700990952</v>
      </c>
      <c r="E54">
        <f t="shared" ca="1" si="11"/>
        <v>0.59592207618776916</v>
      </c>
      <c r="F54">
        <f t="shared" ca="1" si="1"/>
        <v>0.33926853774042687</v>
      </c>
      <c r="G54">
        <f t="shared" ca="1" si="1"/>
        <v>0.61354734894115004</v>
      </c>
      <c r="H54">
        <f t="shared" ca="1" si="1"/>
        <v>0.30971856151609001</v>
      </c>
      <c r="I54">
        <f t="shared" ca="1" si="1"/>
        <v>0.90490659114266747</v>
      </c>
      <c r="L54" t="str">
        <f t="shared" ca="1" si="2"/>
        <v>안 지정 캐릭터 PP 일반등급</v>
      </c>
      <c r="M54">
        <f t="shared" ca="1" si="3"/>
        <v>59592</v>
      </c>
      <c r="N54">
        <f t="shared" ca="1" si="12"/>
        <v>12</v>
      </c>
      <c r="O54" t="str">
        <f ca="1">IF($L54="삭제","삭제",
IF($L54="지정 장비",
  IF(ISBLANK(VLOOKUP($M54,[1]EquipTable!$1:$1048576,MATCH("표준 GO pr Min",[1]EquipTable!$1:$1,0),0)),"DI",
    IF(ISBLANK(VLOOKUP($M54,[1]EquipTable!$1:$1048576,MATCH("표준 DI pr Min",[1]EquipTable!$1:$1,0),0)),"GO",
      IF(G54&lt;0.5,"DI","GO"))),
IF(OR($L54="캐릭터 상자 일반등급",$L54="캐릭터 상자 영웅등급"),"DI",
IF(OR($L54="지정 캐릭터",$L54="지정 캐릭터 LBP1",$L54="지정 캐릭터 LBP2",$L54="지정 캐릭터 LBP3",$L54="안 지정 캐릭터 영웅등급"),"DI",
IF($L54="지정 캐릭터 PP","DI",
IF(OR($L54="안 지정 캐릭터 PP 일반등급",$L54="안 지정 캐릭터 PP 영웅등급"),"GO",
"그외없음"))))))</f>
        <v>GO</v>
      </c>
      <c r="P54" t="str">
        <f ca="1">IF($L54="삭제","삭제",
IF($O54="GO","삭제",
IF($L54="지정 장비",
  IF(ISBLANK(VLOOKUP($M54,[1]EquipTable!$1:$1048576,MATCH("표준 DI pp Min",[1]EquipTable!$1:$1,0),0)),"삭제",
    VLOOKUP($M54,[1]EquipTable!$1:$1048576,MATCH("표준 DI pp Min",[1]EquipTable!$1:$1,0),0)+INT($H54*(VLOOKUP($M54,[1]EquipTable!$1:$1048576,MATCH("표준 DI pp Max",[1]EquipTable!$1:$1,0),0)-VLOOKUP($M54,[1]EquipTable!$1:$1048576,MATCH("표준 DI pp Min",[1]EquipTable!$1:$1,0),0)+1))),
IF(OR($L54="캐릭터 상자 일반등급",$L54="캐릭터 상자 영웅등급"),"삭제",
IF(OR($L54="지정 캐릭터",$L54="지정 캐릭터 LBP1",$L54="지정 캐릭터 LBP2",$L54="지정 캐릭터 LBP3"),
  IF(AND(OR($B54=7,$B54=8),$L54=OFFSET($L54,-1,0)),OFFSET(P54,-1,0),
    IF(ISBLANK(VLOOKUP($M54,[2]ActorTable!$1:$1048576,MATCH("표준 DI pp Min",[2]ActorTable!$1:$1,0),0)),"삭제",
      INT(VLOOKUP($L54,$AM:$AZ,MATCH($AW$1,$AM$1:$AZ$1,0),0)*(VLOOKUP($M54,[2]ActorTable!$1:$1048576,MATCH("표준 DI pp Min",[2]ActorTable!$1:$1,0),0)+$H54*(VLOOKUP($M54,[2]ActorTable!$1:$1048576,MATCH("표준 DI pp Max",[2]ActorTable!$1:$1,0),0)-VLOOKUP($M54,[2]ActorTable!$1:$1048576,MATCH("표준 DI pp Min",[2]ActorTable!$1:$1,0),0)+1))))),
IF($L54="안 지정 캐릭터 영웅등급",
  IF(AND(OR($B54=7,$B54=8),$L54=OFFSET($L54,-1,0)),OFFSET(P54,-1,0),
    VLOOKUP($L54,$AM:$AZ,MATCH($AY$1,$AM$1:$AZ$1,0),0)+INT($H54*(VLOOKUP($L54,$AM:$AZ,MATCH($AZ$1,$AM$1:$AZ$1,0),0)-VLOOKUP($L54,$AM:$AZ,MATCH($AY$1,$AM$1:$AZ$1,0),0)+1))),
IF($L54="지정 캐릭터 PP",
  IF(AND(OR($B54=7,$B54=8),$L54=OFFSET($L54,-1,0)),OFFSET(P54,-1,0),
    INT($N54*VLOOKUP($L54,$AM:$AZ,MATCH($AW$1,$AM$1:$AZ$1,0),0))),
"그외없음")))))))</f>
        <v>삭제</v>
      </c>
      <c r="Q54">
        <f ca="1">IF($L54="삭제","삭제",
IF($L54="지정 장비",
  IF($O54="DI",
    VLOOKUP($M54,[1]EquipTable!$1:$1048576,MATCH("표준 DI pr Min",[1]EquipTable!$1:$1,0),0)+INT($I54*(VLOOKUP($M54,[1]EquipTable!$1:$1048576,MATCH("표준 DI pr Max",[1]EquipTable!$1:$1,0),0)-VLOOKUP($M54,[1]EquipTable!$1:$1048576,MATCH("표준 DI pr Min",[1]EquipTable!$1:$1,0),0)+1)),
    ROUNDDOWN(VLOOKUP($M54,[1]EquipTable!$1:$1048576,MATCH("표준 GO pr Min",[1]EquipTable!$1:$1,0),0)+INT($I54*(VLOOKUP($M54,[1]EquipTable!$1:$1048576,MATCH("표준 GO pr Max",[1]EquipTable!$1:$1,0),0)-VLOOKUP($M54,[1]EquipTable!$1:$1048576,MATCH("표준 GO pr Min",[1]EquipTable!$1:$1,0),0)+100)),-2)),
IF(OR($L54="캐릭터 상자 일반등급",$L54="캐릭터 상자 영웅등급"),VLOOKUP($L54,$AM:$AZ,MATCH($AW$1,$AM$1:$AZ$1,0),0),
IF(OR($L54="지정 캐릭터",$L54="지정 캐릭터 LBP1",$L54="지정 캐릭터 LBP2",$L54="지정 캐릭터 LBP3"),
  IF(AND(OR($B54=7,$B54=8),$L54=OFFSET($L54,-1,0)),OFFSET(Q54,-1,0),
    INT(VLOOKUP($L54,$AM:$AZ,MATCH($AW$1,$AM$1:$AZ$1,0),0)*(VLOOKUP($M54,[2]ActorTable!$1:$1048576,MATCH("표준 DI pr Min",[2]ActorTable!$1:$1,0),0)+$I54*(VLOOKUP($M54,[2]ActorTable!$1:$1048576,MATCH("표준 DI pr Max",[2]ActorTable!$1:$1,0),0)-VLOOKUP($M54,[2]ActorTable!$1:$1048576,MATCH("표준 DI pr Min",[2]ActorTable!$1:$1,0),0)+1)))),
IF($L54="안 지정 캐릭터 영웅등급",
  IF(AND(OR($B54=7,$B54=8),$L54=OFFSET($L54,-1,0)),OFFSET(Q54,-1,0),
    VLOOKUP($L54,$AM:$AZ,MATCH($AW$1,$AM$1:$AZ$1,0),0)+INT($I54*(VLOOKUP($L54,$AM:$AZ,MATCH($AX$1,$AM$1:$AZ$1,0),0)-VLOOKUP($L54,$AM:$AZ,MATCH($AW$1,$AM$1:$AZ$1,0),0)+1))),
IF($L54="지정 캐릭터 PP",
  IF(AND(OR($B54=7,$B54=8),$L54=OFFSET($L54,-1,0)),OFFSET(Q54,-1,0),
    INT($N54*(VLOOKUP($L54,$AM:$AZ,MATCH($AX$1,$AM$1:$AZ$1,0),0)*(VLOOKUP($L54,$AM:$AZ,MATCH($AY$1,$AM$1:$AZ$1,0),0)+$I54*(VLOOKUP($L54,$AM:$AZ,MATCH($AY$1,$AM$1:$AZ$1,0),0)-VLOOKUP($L54,$AM:$AZ,MATCH($AX$1,$AM$1:$AZ$1,0),0)))))),
IF(OR($L54="안 지정 캐릭터 PP 일반등급",$L54="안 지정 캐릭터 PP 영웅등급"),
  IF(AND(OR($B54=7,$B54=8),$L54=OFFSET($L54,-1,0)),OFFSET(Q54,-1,0),
    $N54*VLOOKUP($L54,$AM:$AZ,MATCH($AW$1,$AM$1:$AZ$1,0),0)),
"그외없음")))))))</f>
        <v>1200</v>
      </c>
      <c r="R54" t="str">
        <f ca="1">IF(OR(ISNUMBER(M54),M54="삭제"),"",
IF(LEFT(M54,5)="Equip",
  IF($BK$1&lt;VLOOKUP(M54,[1]EquipTable!$1:$1048576,MATCH("업데이트순번",[1]EquipTable!$1:$1,0),0),"업데이트순번이상",""),
IF(LEFT(M54,5)="Actor",
  IF($BP$1&lt;VLOOKUP(M54,[2]ActorTable!$1:$1048576,MATCH("업데이트순번",[2]ActorTable!$1:$1,0),0),"업데이트순번이상",""),
"그외없음")))</f>
        <v/>
      </c>
      <c r="S54">
        <f t="shared" ca="1" si="13"/>
        <v>0</v>
      </c>
      <c r="T54" t="s">
        <v>93</v>
      </c>
      <c r="U54">
        <v>85062</v>
      </c>
      <c r="V54">
        <v>14</v>
      </c>
      <c r="W54" t="s">
        <v>130</v>
      </c>
      <c r="Y54">
        <v>1400</v>
      </c>
      <c r="Z54" t="str">
        <f t="shared" ca="1" si="4"/>
        <v>upn</v>
      </c>
      <c r="AA54" t="s">
        <v>93</v>
      </c>
      <c r="AB54">
        <v>85062</v>
      </c>
      <c r="AC54">
        <v>14</v>
      </c>
      <c r="AD54" t="s">
        <v>130</v>
      </c>
      <c r="AF54">
        <v>1400</v>
      </c>
      <c r="AG54" t="str">
        <f t="shared" si="5"/>
        <v/>
      </c>
      <c r="AH54" t="str">
        <f>IF(OR(
  AND(NOT(ISERROR(FIND("상자",AA54))),ISBLANK(AB54)),
  AND(ISBLANK(AA54),ISBLANK(AB54)),
  AND(NOT(ISERROR(FIND("안 지정",AA54))),ISNUMBER(AB54))),"",
IF(AND(NOT(ISERROR(FIND("상자",AA54))),NOT(ISBLANK(AB54))),"밸류불필요",
IF(AND(NOT(ISERROR(FIND("안 지정",AA54))),NOT(ISNUMBER(AB54))),"숫자필요",
IF(NOT(ISERROR(FIND("장비",AA54))),
  IFERROR(VLOOKUP(AB54,[1]EquipTable!$A:$T,MATCH("이름참고",[1]EquipTable!$1:$1,0),0),"장비없음"),
IF(NOT(ISERROR(FIND("캐릭터",AA54))),
  IFERROR(VLOOKUP(AB54,[2]ActorTable!$A:$G,MATCH("이름참고",[2]ActorTable!$1:$1,0),0),"캐릭터없음"),
"")))))</f>
        <v/>
      </c>
      <c r="AI54">
        <v>1</v>
      </c>
      <c r="AJ5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v>
      </c>
      <c r="AK54" t="str">
        <f t="shared" ca="1" si="6"/>
        <v>{"dy":8,"sl":3,"tp":"upn","vl":"85062","cn":14,"pt":"GO","pr":1400}</v>
      </c>
      <c r="BJ54" t="e">
        <f ca="1">IF(VLOOKUP($BM54,[1]EquipTable!$1:$1048576,MATCH("업데이트순번",[1]EquipTable!$1:$1,0),0)&lt;=$BK$1,1,0)
*IF(MID(BM54,7,1)="4",0.1,1)</f>
        <v>#VALUE!</v>
      </c>
      <c r="BK54" t="e">
        <f t="shared" ca="1" si="15"/>
        <v>#VALUE!</v>
      </c>
      <c r="BL54" t="e">
        <f t="shared" ca="1" si="16"/>
        <v>#VALUE!</v>
      </c>
      <c r="BM54" t="e">
        <f ca="1">OFFSET([1]EquipTable!$A$1,ROW()-1,0)</f>
        <v>#VALUE!</v>
      </c>
    </row>
    <row r="55" spans="1:65">
      <c r="A55">
        <v>8</v>
      </c>
      <c r="B55">
        <v>4</v>
      </c>
      <c r="C55">
        <f t="shared" si="0"/>
        <v>0</v>
      </c>
      <c r="D55">
        <f t="shared" ca="1" si="11"/>
        <v>0.79976341500113002</v>
      </c>
      <c r="E55">
        <f t="shared" ca="1" si="11"/>
        <v>0.73294271157648039</v>
      </c>
      <c r="F55">
        <f t="shared" ca="1" si="1"/>
        <v>0.20506515420934968</v>
      </c>
      <c r="G55">
        <f t="shared" ca="1" si="1"/>
        <v>0.50202788642879037</v>
      </c>
      <c r="H55">
        <f t="shared" ca="1" si="1"/>
        <v>0.14627021374703708</v>
      </c>
      <c r="I55">
        <f t="shared" ca="1" si="1"/>
        <v>0.24036198224684768</v>
      </c>
      <c r="L55" t="str">
        <f t="shared" ca="1" si="2"/>
        <v>안 지정 캐릭터 PP 일반등급</v>
      </c>
      <c r="M55">
        <f t="shared" ca="1" si="3"/>
        <v>73294</v>
      </c>
      <c r="N55">
        <f t="shared" ca="1" si="12"/>
        <v>13</v>
      </c>
      <c r="O55" t="str">
        <f ca="1">IF($L55="삭제","삭제",
IF($L55="지정 장비",
  IF(ISBLANK(VLOOKUP($M55,[1]EquipTable!$1:$1048576,MATCH("표준 GO pr Min",[1]EquipTable!$1:$1,0),0)),"DI",
    IF(ISBLANK(VLOOKUP($M55,[1]EquipTable!$1:$1048576,MATCH("표준 DI pr Min",[1]EquipTable!$1:$1,0),0)),"GO",
      IF(G55&lt;0.5,"DI","GO"))),
IF(OR($L55="캐릭터 상자 일반등급",$L55="캐릭터 상자 영웅등급"),"DI",
IF(OR($L55="지정 캐릭터",$L55="지정 캐릭터 LBP1",$L55="지정 캐릭터 LBP2",$L55="지정 캐릭터 LBP3",$L55="안 지정 캐릭터 영웅등급"),"DI",
IF($L55="지정 캐릭터 PP","DI",
IF(OR($L55="안 지정 캐릭터 PP 일반등급",$L55="안 지정 캐릭터 PP 영웅등급"),"GO",
"그외없음"))))))</f>
        <v>GO</v>
      </c>
      <c r="P55" t="str">
        <f ca="1">IF($L55="삭제","삭제",
IF($O55="GO","삭제",
IF($L55="지정 장비",
  IF(ISBLANK(VLOOKUP($M55,[1]EquipTable!$1:$1048576,MATCH("표준 DI pp Min",[1]EquipTable!$1:$1,0),0)),"삭제",
    VLOOKUP($M55,[1]EquipTable!$1:$1048576,MATCH("표준 DI pp Min",[1]EquipTable!$1:$1,0),0)+INT($H55*(VLOOKUP($M55,[1]EquipTable!$1:$1048576,MATCH("표준 DI pp Max",[1]EquipTable!$1:$1,0),0)-VLOOKUP($M55,[1]EquipTable!$1:$1048576,MATCH("표준 DI pp Min",[1]EquipTable!$1:$1,0),0)+1))),
IF(OR($L55="캐릭터 상자 일반등급",$L55="캐릭터 상자 영웅등급"),"삭제",
IF(OR($L55="지정 캐릭터",$L55="지정 캐릭터 LBP1",$L55="지정 캐릭터 LBP2",$L55="지정 캐릭터 LBP3"),
  IF(AND(OR($B55=7,$B55=8),$L55=OFFSET($L55,-1,0)),OFFSET(P55,-1,0),
    IF(ISBLANK(VLOOKUP($M55,[2]ActorTable!$1:$1048576,MATCH("표준 DI pp Min",[2]ActorTable!$1:$1,0),0)),"삭제",
      INT(VLOOKUP($L55,$AM:$AZ,MATCH($AW$1,$AM$1:$AZ$1,0),0)*(VLOOKUP($M55,[2]ActorTable!$1:$1048576,MATCH("표준 DI pp Min",[2]ActorTable!$1:$1,0),0)+$H55*(VLOOKUP($M55,[2]ActorTable!$1:$1048576,MATCH("표준 DI pp Max",[2]ActorTable!$1:$1,0),0)-VLOOKUP($M55,[2]ActorTable!$1:$1048576,MATCH("표준 DI pp Min",[2]ActorTable!$1:$1,0),0)+1))))),
IF($L55="안 지정 캐릭터 영웅등급",
  IF(AND(OR($B55=7,$B55=8),$L55=OFFSET($L55,-1,0)),OFFSET(P55,-1,0),
    VLOOKUP($L55,$AM:$AZ,MATCH($AY$1,$AM$1:$AZ$1,0),0)+INT($H55*(VLOOKUP($L55,$AM:$AZ,MATCH($AZ$1,$AM$1:$AZ$1,0),0)-VLOOKUP($L55,$AM:$AZ,MATCH($AY$1,$AM$1:$AZ$1,0),0)+1))),
IF($L55="지정 캐릭터 PP",
  IF(AND(OR($B55=7,$B55=8),$L55=OFFSET($L55,-1,0)),OFFSET(P55,-1,0),
    INT($N55*VLOOKUP($L55,$AM:$AZ,MATCH($AW$1,$AM$1:$AZ$1,0),0))),
"그외없음")))))))</f>
        <v>삭제</v>
      </c>
      <c r="Q55">
        <f ca="1">IF($L55="삭제","삭제",
IF($L55="지정 장비",
  IF($O55="DI",
    VLOOKUP($M55,[1]EquipTable!$1:$1048576,MATCH("표준 DI pr Min",[1]EquipTable!$1:$1,0),0)+INT($I55*(VLOOKUP($M55,[1]EquipTable!$1:$1048576,MATCH("표준 DI pr Max",[1]EquipTable!$1:$1,0),0)-VLOOKUP($M55,[1]EquipTable!$1:$1048576,MATCH("표준 DI pr Min",[1]EquipTable!$1:$1,0),0)+1)),
    ROUNDDOWN(VLOOKUP($M55,[1]EquipTable!$1:$1048576,MATCH("표준 GO pr Min",[1]EquipTable!$1:$1,0),0)+INT($I55*(VLOOKUP($M55,[1]EquipTable!$1:$1048576,MATCH("표준 GO pr Max",[1]EquipTable!$1:$1,0),0)-VLOOKUP($M55,[1]EquipTable!$1:$1048576,MATCH("표준 GO pr Min",[1]EquipTable!$1:$1,0),0)+100)),-2)),
IF(OR($L55="캐릭터 상자 일반등급",$L55="캐릭터 상자 영웅등급"),VLOOKUP($L55,$AM:$AZ,MATCH($AW$1,$AM$1:$AZ$1,0),0),
IF(OR($L55="지정 캐릭터",$L55="지정 캐릭터 LBP1",$L55="지정 캐릭터 LBP2",$L55="지정 캐릭터 LBP3"),
  IF(AND(OR($B55=7,$B55=8),$L55=OFFSET($L55,-1,0)),OFFSET(Q55,-1,0),
    INT(VLOOKUP($L55,$AM:$AZ,MATCH($AW$1,$AM$1:$AZ$1,0),0)*(VLOOKUP($M55,[2]ActorTable!$1:$1048576,MATCH("표준 DI pr Min",[2]ActorTable!$1:$1,0),0)+$I55*(VLOOKUP($M55,[2]ActorTable!$1:$1048576,MATCH("표준 DI pr Max",[2]ActorTable!$1:$1,0),0)-VLOOKUP($M55,[2]ActorTable!$1:$1048576,MATCH("표준 DI pr Min",[2]ActorTable!$1:$1,0),0)+1)))),
IF($L55="안 지정 캐릭터 영웅등급",
  IF(AND(OR($B55=7,$B55=8),$L55=OFFSET($L55,-1,0)),OFFSET(Q55,-1,0),
    VLOOKUP($L55,$AM:$AZ,MATCH($AW$1,$AM$1:$AZ$1,0),0)+INT($I55*(VLOOKUP($L55,$AM:$AZ,MATCH($AX$1,$AM$1:$AZ$1,0),0)-VLOOKUP($L55,$AM:$AZ,MATCH($AW$1,$AM$1:$AZ$1,0),0)+1))),
IF($L55="지정 캐릭터 PP",
  IF(AND(OR($B55=7,$B55=8),$L55=OFFSET($L55,-1,0)),OFFSET(Q55,-1,0),
    INT($N55*(VLOOKUP($L55,$AM:$AZ,MATCH($AX$1,$AM$1:$AZ$1,0),0)*(VLOOKUP($L55,$AM:$AZ,MATCH($AY$1,$AM$1:$AZ$1,0),0)+$I55*(VLOOKUP($L55,$AM:$AZ,MATCH($AY$1,$AM$1:$AZ$1,0),0)-VLOOKUP($L55,$AM:$AZ,MATCH($AX$1,$AM$1:$AZ$1,0),0)))))),
IF(OR($L55="안 지정 캐릭터 PP 일반등급",$L55="안 지정 캐릭터 PP 영웅등급"),
  IF(AND(OR($B55=7,$B55=8),$L55=OFFSET($L55,-1,0)),OFFSET(Q55,-1,0),
    $N55*VLOOKUP($L55,$AM:$AZ,MATCH($AW$1,$AM$1:$AZ$1,0),0)),
"그외없음")))))))</f>
        <v>1300</v>
      </c>
      <c r="R55" t="str">
        <f ca="1">IF(OR(ISNUMBER(M55),M55="삭제"),"",
IF(LEFT(M55,5)="Equip",
  IF($BK$1&lt;VLOOKUP(M55,[1]EquipTable!$1:$1048576,MATCH("업데이트순번",[1]EquipTable!$1:$1,0),0),"업데이트순번이상",""),
IF(LEFT(M55,5)="Actor",
  IF($BP$1&lt;VLOOKUP(M55,[2]ActorTable!$1:$1048576,MATCH("업데이트순번",[2]ActorTable!$1:$1,0),0),"업데이트순번이상",""),
"그외없음")))</f>
        <v/>
      </c>
      <c r="S55">
        <f t="shared" ca="1" si="13"/>
        <v>0</v>
      </c>
      <c r="T55" t="s">
        <v>93</v>
      </c>
      <c r="U55">
        <v>21339</v>
      </c>
      <c r="V55">
        <v>10</v>
      </c>
      <c r="W55" t="s">
        <v>130</v>
      </c>
      <c r="Y55">
        <v>1000</v>
      </c>
      <c r="Z55" t="str">
        <f t="shared" ca="1" si="4"/>
        <v>upn</v>
      </c>
      <c r="AA55" t="s">
        <v>93</v>
      </c>
      <c r="AB55">
        <v>21339</v>
      </c>
      <c r="AC55">
        <v>10</v>
      </c>
      <c r="AD55" t="s">
        <v>130</v>
      </c>
      <c r="AF55">
        <v>1000</v>
      </c>
      <c r="AG55" t="str">
        <f t="shared" si="5"/>
        <v/>
      </c>
      <c r="AH55" t="str">
        <f>IF(OR(
  AND(NOT(ISERROR(FIND("상자",AA55))),ISBLANK(AB55)),
  AND(ISBLANK(AA55),ISBLANK(AB55)),
  AND(NOT(ISERROR(FIND("안 지정",AA55))),ISNUMBER(AB55))),"",
IF(AND(NOT(ISERROR(FIND("상자",AA55))),NOT(ISBLANK(AB55))),"밸류불필요",
IF(AND(NOT(ISERROR(FIND("안 지정",AA55))),NOT(ISNUMBER(AB55))),"숫자필요",
IF(NOT(ISERROR(FIND("장비",AA55))),
  IFERROR(VLOOKUP(AB55,[1]EquipTable!$A:$T,MATCH("이름참고",[1]EquipTable!$1:$1,0),0),"장비없음"),
IF(NOT(ISERROR(FIND("캐릭터",AA55))),
  IFERROR(VLOOKUP(AB55,[2]ActorTable!$A:$G,MATCH("이름참고",[2]ActorTable!$1:$1,0),0),"캐릭터없음"),
"")))))</f>
        <v/>
      </c>
      <c r="AI55">
        <v>1</v>
      </c>
      <c r="AJ5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v>
      </c>
      <c r="AK55" t="str">
        <f t="shared" ca="1" si="6"/>
        <v>{"dy":8,"sl":4,"tp":"upn","vl":"21339","cn":10,"pt":"GO","pr":1000}</v>
      </c>
      <c r="BJ55" t="e">
        <f ca="1">IF(VLOOKUP($BM55,[1]EquipTable!$1:$1048576,MATCH("업데이트순번",[1]EquipTable!$1:$1,0),0)&lt;=$BK$1,1,0)
*IF(MID(BM55,7,1)="4",0.1,1)</f>
        <v>#VALUE!</v>
      </c>
      <c r="BK55" t="e">
        <f t="shared" ca="1" si="15"/>
        <v>#VALUE!</v>
      </c>
      <c r="BL55" t="e">
        <f t="shared" ca="1" si="16"/>
        <v>#VALUE!</v>
      </c>
      <c r="BM55" t="e">
        <f ca="1">OFFSET([1]EquipTable!$A$1,ROW()-1,0)</f>
        <v>#VALUE!</v>
      </c>
    </row>
    <row r="56" spans="1:65">
      <c r="A56">
        <v>8</v>
      </c>
      <c r="B56">
        <v>5</v>
      </c>
      <c r="C56">
        <f t="shared" si="0"/>
        <v>0</v>
      </c>
      <c r="D56">
        <f t="shared" ca="1" si="11"/>
        <v>0.64279327011127674</v>
      </c>
      <c r="E56">
        <f t="shared" ca="1" si="11"/>
        <v>0.80356648556191601</v>
      </c>
      <c r="F56">
        <f t="shared" ca="1" si="1"/>
        <v>0.10596214159065842</v>
      </c>
      <c r="G56">
        <f t="shared" ca="1" si="1"/>
        <v>0.72098200172115334</v>
      </c>
      <c r="H56">
        <f t="shared" ca="1" si="1"/>
        <v>0.49568865246824323</v>
      </c>
      <c r="I56">
        <f t="shared" ca="1" si="1"/>
        <v>6.7908297405243623E-3</v>
      </c>
      <c r="L56" t="str">
        <f t="shared" ca="1" si="2"/>
        <v>삭제</v>
      </c>
      <c r="M56" t="str">
        <f t="shared" ca="1" si="3"/>
        <v>삭제</v>
      </c>
      <c r="N56" t="str">
        <f t="shared" ca="1" si="12"/>
        <v>삭제</v>
      </c>
      <c r="O56" t="str">
        <f ca="1">IF($L56="삭제","삭제",
IF($L56="지정 장비",
  IF(ISBLANK(VLOOKUP($M56,[1]EquipTable!$1:$1048576,MATCH("표준 GO pr Min",[1]EquipTable!$1:$1,0),0)),"DI",
    IF(ISBLANK(VLOOKUP($M56,[1]EquipTable!$1:$1048576,MATCH("표준 DI pr Min",[1]EquipTable!$1:$1,0),0)),"GO",
      IF(G56&lt;0.5,"DI","GO"))),
IF(OR($L56="캐릭터 상자 일반등급",$L56="캐릭터 상자 영웅등급"),"DI",
IF(OR($L56="지정 캐릭터",$L56="지정 캐릭터 LBP1",$L56="지정 캐릭터 LBP2",$L56="지정 캐릭터 LBP3",$L56="안 지정 캐릭터 영웅등급"),"DI",
IF($L56="지정 캐릭터 PP","DI",
IF(OR($L56="안 지정 캐릭터 PP 일반등급",$L56="안 지정 캐릭터 PP 영웅등급"),"GO",
"그외없음"))))))</f>
        <v>삭제</v>
      </c>
      <c r="P56" t="str">
        <f ca="1">IF($L56="삭제","삭제",
IF($O56="GO","삭제",
IF($L56="지정 장비",
  IF(ISBLANK(VLOOKUP($M56,[1]EquipTable!$1:$1048576,MATCH("표준 DI pp Min",[1]EquipTable!$1:$1,0),0)),"삭제",
    VLOOKUP($M56,[1]EquipTable!$1:$1048576,MATCH("표준 DI pp Min",[1]EquipTable!$1:$1,0),0)+INT($H56*(VLOOKUP($M56,[1]EquipTable!$1:$1048576,MATCH("표준 DI pp Max",[1]EquipTable!$1:$1,0),0)-VLOOKUP($M56,[1]EquipTable!$1:$1048576,MATCH("표준 DI pp Min",[1]EquipTable!$1:$1,0),0)+1))),
IF(OR($L56="캐릭터 상자 일반등급",$L56="캐릭터 상자 영웅등급"),"삭제",
IF(OR($L56="지정 캐릭터",$L56="지정 캐릭터 LBP1",$L56="지정 캐릭터 LBP2",$L56="지정 캐릭터 LBP3"),
  IF(AND(OR($B56=7,$B56=8),$L56=OFFSET($L56,-1,0)),OFFSET(P56,-1,0),
    IF(ISBLANK(VLOOKUP($M56,[2]ActorTable!$1:$1048576,MATCH("표준 DI pp Min",[2]ActorTable!$1:$1,0),0)),"삭제",
      INT(VLOOKUP($L56,$AM:$AZ,MATCH($AW$1,$AM$1:$AZ$1,0),0)*(VLOOKUP($M56,[2]ActorTable!$1:$1048576,MATCH("표준 DI pp Min",[2]ActorTable!$1:$1,0),0)+$H56*(VLOOKUP($M56,[2]ActorTable!$1:$1048576,MATCH("표준 DI pp Max",[2]ActorTable!$1:$1,0),0)-VLOOKUP($M56,[2]ActorTable!$1:$1048576,MATCH("표준 DI pp Min",[2]ActorTable!$1:$1,0),0)+1))))),
IF($L56="안 지정 캐릭터 영웅등급",
  IF(AND(OR($B56=7,$B56=8),$L56=OFFSET($L56,-1,0)),OFFSET(P56,-1,0),
    VLOOKUP($L56,$AM:$AZ,MATCH($AY$1,$AM$1:$AZ$1,0),0)+INT($H56*(VLOOKUP($L56,$AM:$AZ,MATCH($AZ$1,$AM$1:$AZ$1,0),0)-VLOOKUP($L56,$AM:$AZ,MATCH($AY$1,$AM$1:$AZ$1,0),0)+1))),
IF($L56="지정 캐릭터 PP",
  IF(AND(OR($B56=7,$B56=8),$L56=OFFSET($L56,-1,0)),OFFSET(P56,-1,0),
    INT($N56*VLOOKUP($L56,$AM:$AZ,MATCH($AW$1,$AM$1:$AZ$1,0),0))),
"그외없음")))))))</f>
        <v>삭제</v>
      </c>
      <c r="Q56" t="str">
        <f ca="1">IF($L56="삭제","삭제",
IF($L56="지정 장비",
  IF($O56="DI",
    VLOOKUP($M56,[1]EquipTable!$1:$1048576,MATCH("표준 DI pr Min",[1]EquipTable!$1:$1,0),0)+INT($I56*(VLOOKUP($M56,[1]EquipTable!$1:$1048576,MATCH("표준 DI pr Max",[1]EquipTable!$1:$1,0),0)-VLOOKUP($M56,[1]EquipTable!$1:$1048576,MATCH("표준 DI pr Min",[1]EquipTable!$1:$1,0),0)+1)),
    ROUNDDOWN(VLOOKUP($M56,[1]EquipTable!$1:$1048576,MATCH("표준 GO pr Min",[1]EquipTable!$1:$1,0),0)+INT($I56*(VLOOKUP($M56,[1]EquipTable!$1:$1048576,MATCH("표준 GO pr Max",[1]EquipTable!$1:$1,0),0)-VLOOKUP($M56,[1]EquipTable!$1:$1048576,MATCH("표준 GO pr Min",[1]EquipTable!$1:$1,0),0)+100)),-2)),
IF(OR($L56="캐릭터 상자 일반등급",$L56="캐릭터 상자 영웅등급"),VLOOKUP($L56,$AM:$AZ,MATCH($AW$1,$AM$1:$AZ$1,0),0),
IF(OR($L56="지정 캐릭터",$L56="지정 캐릭터 LBP1",$L56="지정 캐릭터 LBP2",$L56="지정 캐릭터 LBP3"),
  IF(AND(OR($B56=7,$B56=8),$L56=OFFSET($L56,-1,0)),OFFSET(Q56,-1,0),
    INT(VLOOKUP($L56,$AM:$AZ,MATCH($AW$1,$AM$1:$AZ$1,0),0)*(VLOOKUP($M56,[2]ActorTable!$1:$1048576,MATCH("표준 DI pr Min",[2]ActorTable!$1:$1,0),0)+$I56*(VLOOKUP($M56,[2]ActorTable!$1:$1048576,MATCH("표준 DI pr Max",[2]ActorTable!$1:$1,0),0)-VLOOKUP($M56,[2]ActorTable!$1:$1048576,MATCH("표준 DI pr Min",[2]ActorTable!$1:$1,0),0)+1)))),
IF($L56="안 지정 캐릭터 영웅등급",
  IF(AND(OR($B56=7,$B56=8),$L56=OFFSET($L56,-1,0)),OFFSET(Q56,-1,0),
    VLOOKUP($L56,$AM:$AZ,MATCH($AW$1,$AM$1:$AZ$1,0),0)+INT($I56*(VLOOKUP($L56,$AM:$AZ,MATCH($AX$1,$AM$1:$AZ$1,0),0)-VLOOKUP($L56,$AM:$AZ,MATCH($AW$1,$AM$1:$AZ$1,0),0)+1))),
IF($L56="지정 캐릭터 PP",
  IF(AND(OR($B56=7,$B56=8),$L56=OFFSET($L56,-1,0)),OFFSET(Q56,-1,0),
    INT($N56*(VLOOKUP($L56,$AM:$AZ,MATCH($AX$1,$AM$1:$AZ$1,0),0)*(VLOOKUP($L56,$AM:$AZ,MATCH($AY$1,$AM$1:$AZ$1,0),0)+$I56*(VLOOKUP($L56,$AM:$AZ,MATCH($AY$1,$AM$1:$AZ$1,0),0)-VLOOKUP($L56,$AM:$AZ,MATCH($AX$1,$AM$1:$AZ$1,0),0)))))),
IF(OR($L56="안 지정 캐릭터 PP 일반등급",$L56="안 지정 캐릭터 PP 영웅등급"),
  IF(AND(OR($B56=7,$B56=8),$L56=OFFSET($L56,-1,0)),OFFSET(Q56,-1,0),
    $N56*VLOOKUP($L56,$AM:$AZ,MATCH($AW$1,$AM$1:$AZ$1,0),0)),
"그외없음")))))))</f>
        <v>삭제</v>
      </c>
      <c r="R56" t="str">
        <f ca="1">IF(OR(ISNUMBER(M56),M56="삭제"),"",
IF(LEFT(M56,5)="Equip",
  IF($BK$1&lt;VLOOKUP(M56,[1]EquipTable!$1:$1048576,MATCH("업데이트순번",[1]EquipTable!$1:$1,0),0),"업데이트순번이상",""),
IF(LEFT(M56,5)="Actor",
  IF($BP$1&lt;VLOOKUP(M56,[2]ActorTable!$1:$1048576,MATCH("업데이트순번",[2]ActorTable!$1:$1,0),0),"업데이트순번이상",""),
"그외없음")))</f>
        <v/>
      </c>
      <c r="S56">
        <f t="shared" ca="1" si="13"/>
        <v>0</v>
      </c>
      <c r="Z56" t="str">
        <f t="shared" ca="1" si="4"/>
        <v/>
      </c>
      <c r="AG56" t="str">
        <f t="shared" si="5"/>
        <v/>
      </c>
      <c r="AH56" t="str">
        <f>IF(OR(
  AND(NOT(ISERROR(FIND("상자",AA56))),ISBLANK(AB56)),
  AND(ISBLANK(AA56),ISBLANK(AB56)),
  AND(NOT(ISERROR(FIND("안 지정",AA56))),ISNUMBER(AB56))),"",
IF(AND(NOT(ISERROR(FIND("상자",AA56))),NOT(ISBLANK(AB56))),"밸류불필요",
IF(AND(NOT(ISERROR(FIND("안 지정",AA56))),NOT(ISNUMBER(AB56))),"숫자필요",
IF(NOT(ISERROR(FIND("장비",AA56))),
  IFERROR(VLOOKUP(AB56,[1]EquipTable!$A:$T,MATCH("이름참고",[1]EquipTable!$1:$1,0),0),"장비없음"),
IF(NOT(ISERROR(FIND("캐릭터",AA56))),
  IFERROR(VLOOKUP(AB56,[2]ActorTable!$A:$G,MATCH("이름참고",[2]ActorTable!$1:$1,0),0),"캐릭터없음"),
"")))))</f>
        <v/>
      </c>
      <c r="AI56">
        <v>1</v>
      </c>
      <c r="AJ5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v>
      </c>
      <c r="AK56" t="str">
        <f t="shared" ca="1" si="6"/>
        <v>{"dy":8,"sl":5}</v>
      </c>
      <c r="BJ56" t="e">
        <f ca="1">IF(VLOOKUP($BM56,[1]EquipTable!$1:$1048576,MATCH("업데이트순번",[1]EquipTable!$1:$1,0),0)&lt;=$BK$1,1,0)
*IF(MID(BM56,7,1)="4",0.1,1)</f>
        <v>#VALUE!</v>
      </c>
      <c r="BK56" t="e">
        <f t="shared" ca="1" si="15"/>
        <v>#VALUE!</v>
      </c>
      <c r="BL56" t="e">
        <f t="shared" ca="1" si="16"/>
        <v>#VALUE!</v>
      </c>
      <c r="BM56" t="e">
        <f ca="1">OFFSET([1]EquipTable!$A$1,ROW()-1,0)</f>
        <v>#VALUE!</v>
      </c>
    </row>
    <row r="57" spans="1:65">
      <c r="A57">
        <v>8</v>
      </c>
      <c r="B57">
        <v>6</v>
      </c>
      <c r="C57">
        <f t="shared" si="0"/>
        <v>0</v>
      </c>
      <c r="D57">
        <f t="shared" ca="1" si="11"/>
        <v>0.69708924939697203</v>
      </c>
      <c r="E57">
        <f t="shared" ca="1" si="11"/>
        <v>0.13175942372615246</v>
      </c>
      <c r="F57">
        <f t="shared" ca="1" si="1"/>
        <v>0.56818362026067226</v>
      </c>
      <c r="G57">
        <f t="shared" ca="1" si="1"/>
        <v>3.9428485861052187E-2</v>
      </c>
      <c r="H57">
        <f t="shared" ca="1" si="1"/>
        <v>0.88544640036422173</v>
      </c>
      <c r="I57">
        <f t="shared" ca="1" si="1"/>
        <v>8.0093815240414812E-2</v>
      </c>
      <c r="L57" t="str">
        <f t="shared" ca="1" si="2"/>
        <v>삭제</v>
      </c>
      <c r="M57" t="str">
        <f t="shared" ca="1" si="3"/>
        <v>삭제</v>
      </c>
      <c r="N57" t="str">
        <f t="shared" ca="1" si="12"/>
        <v>삭제</v>
      </c>
      <c r="O57" t="str">
        <f ca="1">IF($L57="삭제","삭제",
IF($L57="지정 장비",
  IF(ISBLANK(VLOOKUP($M57,[1]EquipTable!$1:$1048576,MATCH("표준 GO pr Min",[1]EquipTable!$1:$1,0),0)),"DI",
    IF(ISBLANK(VLOOKUP($M57,[1]EquipTable!$1:$1048576,MATCH("표준 DI pr Min",[1]EquipTable!$1:$1,0),0)),"GO",
      IF(G57&lt;0.5,"DI","GO"))),
IF(OR($L57="캐릭터 상자 일반등급",$L57="캐릭터 상자 영웅등급"),"DI",
IF(OR($L57="지정 캐릭터",$L57="지정 캐릭터 LBP1",$L57="지정 캐릭터 LBP2",$L57="지정 캐릭터 LBP3",$L57="안 지정 캐릭터 영웅등급"),"DI",
IF($L57="지정 캐릭터 PP","DI",
IF(OR($L57="안 지정 캐릭터 PP 일반등급",$L57="안 지정 캐릭터 PP 영웅등급"),"GO",
"그외없음"))))))</f>
        <v>삭제</v>
      </c>
      <c r="P57" t="str">
        <f ca="1">IF($L57="삭제","삭제",
IF($O57="GO","삭제",
IF($L57="지정 장비",
  IF(ISBLANK(VLOOKUP($M57,[1]EquipTable!$1:$1048576,MATCH("표준 DI pp Min",[1]EquipTable!$1:$1,0),0)),"삭제",
    VLOOKUP($M57,[1]EquipTable!$1:$1048576,MATCH("표준 DI pp Min",[1]EquipTable!$1:$1,0),0)+INT($H57*(VLOOKUP($M57,[1]EquipTable!$1:$1048576,MATCH("표준 DI pp Max",[1]EquipTable!$1:$1,0),0)-VLOOKUP($M57,[1]EquipTable!$1:$1048576,MATCH("표준 DI pp Min",[1]EquipTable!$1:$1,0),0)+1))),
IF(OR($L57="캐릭터 상자 일반등급",$L57="캐릭터 상자 영웅등급"),"삭제",
IF(OR($L57="지정 캐릭터",$L57="지정 캐릭터 LBP1",$L57="지정 캐릭터 LBP2",$L57="지정 캐릭터 LBP3"),
  IF(AND(OR($B57=7,$B57=8),$L57=OFFSET($L57,-1,0)),OFFSET(P57,-1,0),
    IF(ISBLANK(VLOOKUP($M57,[2]ActorTable!$1:$1048576,MATCH("표준 DI pp Min",[2]ActorTable!$1:$1,0),0)),"삭제",
      INT(VLOOKUP($L57,$AM:$AZ,MATCH($AW$1,$AM$1:$AZ$1,0),0)*(VLOOKUP($M57,[2]ActorTable!$1:$1048576,MATCH("표준 DI pp Min",[2]ActorTable!$1:$1,0),0)+$H57*(VLOOKUP($M57,[2]ActorTable!$1:$1048576,MATCH("표준 DI pp Max",[2]ActorTable!$1:$1,0),0)-VLOOKUP($M57,[2]ActorTable!$1:$1048576,MATCH("표준 DI pp Min",[2]ActorTable!$1:$1,0),0)+1))))),
IF($L57="안 지정 캐릭터 영웅등급",
  IF(AND(OR($B57=7,$B57=8),$L57=OFFSET($L57,-1,0)),OFFSET(P57,-1,0),
    VLOOKUP($L57,$AM:$AZ,MATCH($AY$1,$AM$1:$AZ$1,0),0)+INT($H57*(VLOOKUP($L57,$AM:$AZ,MATCH($AZ$1,$AM$1:$AZ$1,0),0)-VLOOKUP($L57,$AM:$AZ,MATCH($AY$1,$AM$1:$AZ$1,0),0)+1))),
IF($L57="지정 캐릭터 PP",
  IF(AND(OR($B57=7,$B57=8),$L57=OFFSET($L57,-1,0)),OFFSET(P57,-1,0),
    INT($N57*VLOOKUP($L57,$AM:$AZ,MATCH($AW$1,$AM$1:$AZ$1,0),0))),
"그외없음")))))))</f>
        <v>삭제</v>
      </c>
      <c r="Q57" t="str">
        <f ca="1">IF($L57="삭제","삭제",
IF($L57="지정 장비",
  IF($O57="DI",
    VLOOKUP($M57,[1]EquipTable!$1:$1048576,MATCH("표준 DI pr Min",[1]EquipTable!$1:$1,0),0)+INT($I57*(VLOOKUP($M57,[1]EquipTable!$1:$1048576,MATCH("표준 DI pr Max",[1]EquipTable!$1:$1,0),0)-VLOOKUP($M57,[1]EquipTable!$1:$1048576,MATCH("표준 DI pr Min",[1]EquipTable!$1:$1,0),0)+1)),
    ROUNDDOWN(VLOOKUP($M57,[1]EquipTable!$1:$1048576,MATCH("표준 GO pr Min",[1]EquipTable!$1:$1,0),0)+INT($I57*(VLOOKUP($M57,[1]EquipTable!$1:$1048576,MATCH("표준 GO pr Max",[1]EquipTable!$1:$1,0),0)-VLOOKUP($M57,[1]EquipTable!$1:$1048576,MATCH("표준 GO pr Min",[1]EquipTable!$1:$1,0),0)+100)),-2)),
IF(OR($L57="캐릭터 상자 일반등급",$L57="캐릭터 상자 영웅등급"),VLOOKUP($L57,$AM:$AZ,MATCH($AW$1,$AM$1:$AZ$1,0),0),
IF(OR($L57="지정 캐릭터",$L57="지정 캐릭터 LBP1",$L57="지정 캐릭터 LBP2",$L57="지정 캐릭터 LBP3"),
  IF(AND(OR($B57=7,$B57=8),$L57=OFFSET($L57,-1,0)),OFFSET(Q57,-1,0),
    INT(VLOOKUP($L57,$AM:$AZ,MATCH($AW$1,$AM$1:$AZ$1,0),0)*(VLOOKUP($M57,[2]ActorTable!$1:$1048576,MATCH("표준 DI pr Min",[2]ActorTable!$1:$1,0),0)+$I57*(VLOOKUP($M57,[2]ActorTable!$1:$1048576,MATCH("표준 DI pr Max",[2]ActorTable!$1:$1,0),0)-VLOOKUP($M57,[2]ActorTable!$1:$1048576,MATCH("표준 DI pr Min",[2]ActorTable!$1:$1,0),0)+1)))),
IF($L57="안 지정 캐릭터 영웅등급",
  IF(AND(OR($B57=7,$B57=8),$L57=OFFSET($L57,-1,0)),OFFSET(Q57,-1,0),
    VLOOKUP($L57,$AM:$AZ,MATCH($AW$1,$AM$1:$AZ$1,0),0)+INT($I57*(VLOOKUP($L57,$AM:$AZ,MATCH($AX$1,$AM$1:$AZ$1,0),0)-VLOOKUP($L57,$AM:$AZ,MATCH($AW$1,$AM$1:$AZ$1,0),0)+1))),
IF($L57="지정 캐릭터 PP",
  IF(AND(OR($B57=7,$B57=8),$L57=OFFSET($L57,-1,0)),OFFSET(Q57,-1,0),
    INT($N57*(VLOOKUP($L57,$AM:$AZ,MATCH($AX$1,$AM$1:$AZ$1,0),0)*(VLOOKUP($L57,$AM:$AZ,MATCH($AY$1,$AM$1:$AZ$1,0),0)+$I57*(VLOOKUP($L57,$AM:$AZ,MATCH($AY$1,$AM$1:$AZ$1,0),0)-VLOOKUP($L57,$AM:$AZ,MATCH($AX$1,$AM$1:$AZ$1,0),0)))))),
IF(OR($L57="안 지정 캐릭터 PP 일반등급",$L57="안 지정 캐릭터 PP 영웅등급"),
  IF(AND(OR($B57=7,$B57=8),$L57=OFFSET($L57,-1,0)),OFFSET(Q57,-1,0),
    $N57*VLOOKUP($L57,$AM:$AZ,MATCH($AW$1,$AM$1:$AZ$1,0),0)),
"그외없음")))))))</f>
        <v>삭제</v>
      </c>
      <c r="R57" t="str">
        <f ca="1">IF(OR(ISNUMBER(M57),M57="삭제"),"",
IF(LEFT(M57,5)="Equip",
  IF($BK$1&lt;VLOOKUP(M57,[1]EquipTable!$1:$1048576,MATCH("업데이트순번",[1]EquipTable!$1:$1,0),0),"업데이트순번이상",""),
IF(LEFT(M57,5)="Actor",
  IF($BP$1&lt;VLOOKUP(M57,[2]ActorTable!$1:$1048576,MATCH("업데이트순번",[2]ActorTable!$1:$1,0),0),"업데이트순번이상",""),
"그외없음")))</f>
        <v/>
      </c>
      <c r="S57">
        <f t="shared" ca="1" si="13"/>
        <v>0</v>
      </c>
      <c r="Z57" t="str">
        <f t="shared" ca="1" si="4"/>
        <v/>
      </c>
      <c r="AG57" t="str">
        <f t="shared" si="5"/>
        <v/>
      </c>
      <c r="AH57" t="str">
        <f>IF(OR(
  AND(NOT(ISERROR(FIND("상자",AA57))),ISBLANK(AB57)),
  AND(ISBLANK(AA57),ISBLANK(AB57)),
  AND(NOT(ISERROR(FIND("안 지정",AA57))),ISNUMBER(AB57))),"",
IF(AND(NOT(ISERROR(FIND("상자",AA57))),NOT(ISBLANK(AB57))),"밸류불필요",
IF(AND(NOT(ISERROR(FIND("안 지정",AA57))),NOT(ISNUMBER(AB57))),"숫자필요",
IF(NOT(ISERROR(FIND("장비",AA57))),
  IFERROR(VLOOKUP(AB57,[1]EquipTable!$A:$T,MATCH("이름참고",[1]EquipTable!$1:$1,0),0),"장비없음"),
IF(NOT(ISERROR(FIND("캐릭터",AA57))),
  IFERROR(VLOOKUP(AB57,[2]ActorTable!$A:$G,MATCH("이름참고",[2]ActorTable!$1:$1,0),0),"캐릭터없음"),
"")))))</f>
        <v/>
      </c>
      <c r="AI57">
        <v>1</v>
      </c>
      <c r="AJ5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v>
      </c>
      <c r="AK57" t="str">
        <f t="shared" ca="1" si="6"/>
        <v>{"dy":8,"sl":6}</v>
      </c>
      <c r="BJ57" t="e">
        <f ca="1">IF(VLOOKUP($BM57,[1]EquipTable!$1:$1048576,MATCH("업데이트순번",[1]EquipTable!$1:$1,0),0)&lt;=$BK$1,1,0)
*IF(MID(BM57,7,1)="4",0.1,1)</f>
        <v>#VALUE!</v>
      </c>
      <c r="BK57" t="e">
        <f t="shared" ca="1" si="15"/>
        <v>#VALUE!</v>
      </c>
      <c r="BL57" t="e">
        <f t="shared" ca="1" si="16"/>
        <v>#VALUE!</v>
      </c>
      <c r="BM57" t="e">
        <f ca="1">OFFSET([1]EquipTable!$A$1,ROW()-1,0)</f>
        <v>#VALUE!</v>
      </c>
    </row>
    <row r="58" spans="1:65">
      <c r="A58">
        <v>9</v>
      </c>
      <c r="B58">
        <v>0</v>
      </c>
      <c r="C58">
        <f t="shared" si="0"/>
        <v>0</v>
      </c>
      <c r="D58">
        <f t="shared" ca="1" si="11"/>
        <v>0.9862224963347197</v>
      </c>
      <c r="E58">
        <f t="shared" ca="1" si="11"/>
        <v>0.69175343170595394</v>
      </c>
      <c r="F58">
        <f t="shared" ca="1" si="1"/>
        <v>0.27423528786999696</v>
      </c>
      <c r="G58">
        <f t="shared" ca="1" si="1"/>
        <v>0.63788435663828513</v>
      </c>
      <c r="H58">
        <f t="shared" ca="1" si="1"/>
        <v>0.63454064975288826</v>
      </c>
      <c r="I58">
        <f t="shared" ca="1" si="1"/>
        <v>0.47364655975049386</v>
      </c>
      <c r="L58" t="str">
        <f t="shared" ca="1" si="2"/>
        <v>캐릭터 상자 영웅등급</v>
      </c>
      <c r="M58" t="str">
        <f t="shared" ca="1" si="3"/>
        <v>삭제</v>
      </c>
      <c r="N58">
        <f t="shared" ca="1" si="12"/>
        <v>1</v>
      </c>
      <c r="O58" t="str">
        <f ca="1">IF($L58="삭제","삭제",
IF($L58="지정 장비",
  IF(ISBLANK(VLOOKUP($M58,[1]EquipTable!$1:$1048576,MATCH("표준 GO pr Min",[1]EquipTable!$1:$1,0),0)),"DI",
    IF(ISBLANK(VLOOKUP($M58,[1]EquipTable!$1:$1048576,MATCH("표준 DI pr Min",[1]EquipTable!$1:$1,0),0)),"GO",
      IF(G58&lt;0.5,"DI","GO"))),
IF(OR($L58="캐릭터 상자 일반등급",$L58="캐릭터 상자 영웅등급"),"DI",
IF(OR($L58="지정 캐릭터",$L58="지정 캐릭터 LBP1",$L58="지정 캐릭터 LBP2",$L58="지정 캐릭터 LBP3",$L58="안 지정 캐릭터 영웅등급"),"DI",
IF($L58="지정 캐릭터 PP","DI",
IF(OR($L58="안 지정 캐릭터 PP 일반등급",$L58="안 지정 캐릭터 PP 영웅등급"),"GO",
"그외없음"))))))</f>
        <v>DI</v>
      </c>
      <c r="P58" t="str">
        <f ca="1">IF($L58="삭제","삭제",
IF($O58="GO","삭제",
IF($L58="지정 장비",
  IF(ISBLANK(VLOOKUP($M58,[1]EquipTable!$1:$1048576,MATCH("표준 DI pp Min",[1]EquipTable!$1:$1,0),0)),"삭제",
    VLOOKUP($M58,[1]EquipTable!$1:$1048576,MATCH("표준 DI pp Min",[1]EquipTable!$1:$1,0),0)+INT($H58*(VLOOKUP($M58,[1]EquipTable!$1:$1048576,MATCH("표준 DI pp Max",[1]EquipTable!$1:$1,0),0)-VLOOKUP($M58,[1]EquipTable!$1:$1048576,MATCH("표준 DI pp Min",[1]EquipTable!$1:$1,0),0)+1))),
IF(OR($L58="캐릭터 상자 일반등급",$L58="캐릭터 상자 영웅등급"),"삭제",
IF(OR($L58="지정 캐릭터",$L58="지정 캐릭터 LBP1",$L58="지정 캐릭터 LBP2",$L58="지정 캐릭터 LBP3"),
  IF(AND(OR($B58=7,$B58=8),$L58=OFFSET($L58,-1,0)),OFFSET(P58,-1,0),
    IF(ISBLANK(VLOOKUP($M58,[2]ActorTable!$1:$1048576,MATCH("표준 DI pp Min",[2]ActorTable!$1:$1,0),0)),"삭제",
      INT(VLOOKUP($L58,$AM:$AZ,MATCH($AW$1,$AM$1:$AZ$1,0),0)*(VLOOKUP($M58,[2]ActorTable!$1:$1048576,MATCH("표준 DI pp Min",[2]ActorTable!$1:$1,0),0)+$H58*(VLOOKUP($M58,[2]ActorTable!$1:$1048576,MATCH("표준 DI pp Max",[2]ActorTable!$1:$1,0),0)-VLOOKUP($M58,[2]ActorTable!$1:$1048576,MATCH("표준 DI pp Min",[2]ActorTable!$1:$1,0),0)+1))))),
IF($L58="안 지정 캐릭터 영웅등급",
  IF(AND(OR($B58=7,$B58=8),$L58=OFFSET($L58,-1,0)),OFFSET(P58,-1,0),
    VLOOKUP($L58,$AM:$AZ,MATCH($AY$1,$AM$1:$AZ$1,0),0)+INT($H58*(VLOOKUP($L58,$AM:$AZ,MATCH($AZ$1,$AM$1:$AZ$1,0),0)-VLOOKUP($L58,$AM:$AZ,MATCH($AY$1,$AM$1:$AZ$1,0),0)+1))),
IF($L58="지정 캐릭터 PP",
  IF(AND(OR($B58=7,$B58=8),$L58=OFFSET($L58,-1,0)),OFFSET(P58,-1,0),
    INT($N58*VLOOKUP($L58,$AM:$AZ,MATCH($AW$1,$AM$1:$AZ$1,0),0))),
"그외없음")))))))</f>
        <v>삭제</v>
      </c>
      <c r="Q58">
        <f ca="1">IF($L58="삭제","삭제",
IF($L58="지정 장비",
  IF($O58="DI",
    VLOOKUP($M58,[1]EquipTable!$1:$1048576,MATCH("표준 DI pr Min",[1]EquipTable!$1:$1,0),0)+INT($I58*(VLOOKUP($M58,[1]EquipTable!$1:$1048576,MATCH("표준 DI pr Max",[1]EquipTable!$1:$1,0),0)-VLOOKUP($M58,[1]EquipTable!$1:$1048576,MATCH("표준 DI pr Min",[1]EquipTable!$1:$1,0),0)+1)),
    ROUNDDOWN(VLOOKUP($M58,[1]EquipTable!$1:$1048576,MATCH("표준 GO pr Min",[1]EquipTable!$1:$1,0),0)+INT($I58*(VLOOKUP($M58,[1]EquipTable!$1:$1048576,MATCH("표준 GO pr Max",[1]EquipTable!$1:$1,0),0)-VLOOKUP($M58,[1]EquipTable!$1:$1048576,MATCH("표준 GO pr Min",[1]EquipTable!$1:$1,0),0)+100)),-2)),
IF(OR($L58="캐릭터 상자 일반등급",$L58="캐릭터 상자 영웅등급"),VLOOKUP($L58,$AM:$AZ,MATCH($AW$1,$AM$1:$AZ$1,0),0),
IF(OR($L58="지정 캐릭터",$L58="지정 캐릭터 LBP1",$L58="지정 캐릭터 LBP2",$L58="지정 캐릭터 LBP3"),
  IF(AND(OR($B58=7,$B58=8),$L58=OFFSET($L58,-1,0)),OFFSET(Q58,-1,0),
    INT(VLOOKUP($L58,$AM:$AZ,MATCH($AW$1,$AM$1:$AZ$1,0),0)*(VLOOKUP($M58,[2]ActorTable!$1:$1048576,MATCH("표준 DI pr Min",[2]ActorTable!$1:$1,0),0)+$I58*(VLOOKUP($M58,[2]ActorTable!$1:$1048576,MATCH("표준 DI pr Max",[2]ActorTable!$1:$1,0),0)-VLOOKUP($M58,[2]ActorTable!$1:$1048576,MATCH("표준 DI pr Min",[2]ActorTable!$1:$1,0),0)+1)))),
IF($L58="안 지정 캐릭터 영웅등급",
  IF(AND(OR($B58=7,$B58=8),$L58=OFFSET($L58,-1,0)),OFFSET(Q58,-1,0),
    VLOOKUP($L58,$AM:$AZ,MATCH($AW$1,$AM$1:$AZ$1,0),0)+INT($I58*(VLOOKUP($L58,$AM:$AZ,MATCH($AX$1,$AM$1:$AZ$1,0),0)-VLOOKUP($L58,$AM:$AZ,MATCH($AW$1,$AM$1:$AZ$1,0),0)+1))),
IF($L58="지정 캐릭터 PP",
  IF(AND(OR($B58=7,$B58=8),$L58=OFFSET($L58,-1,0)),OFFSET(Q58,-1,0),
    INT($N58*(VLOOKUP($L58,$AM:$AZ,MATCH($AX$1,$AM$1:$AZ$1,0),0)*(VLOOKUP($L58,$AM:$AZ,MATCH($AY$1,$AM$1:$AZ$1,0),0)+$I58*(VLOOKUP($L58,$AM:$AZ,MATCH($AY$1,$AM$1:$AZ$1,0),0)-VLOOKUP($L58,$AM:$AZ,MATCH($AX$1,$AM$1:$AZ$1,0),0)))))),
IF(OR($L58="안 지정 캐릭터 PP 일반등급",$L58="안 지정 캐릭터 PP 영웅등급"),
  IF(AND(OR($B58=7,$B58=8),$L58=OFFSET($L58,-1,0)),OFFSET(Q58,-1,0),
    $N58*VLOOKUP($L58,$AM:$AZ,MATCH($AW$1,$AM$1:$AZ$1,0),0)),
"그외없음")))))))</f>
        <v>149</v>
      </c>
      <c r="R58" t="str">
        <f ca="1">IF(OR(ISNUMBER(M58),M58="삭제"),"",
IF(LEFT(M58,5)="Equip",
  IF($BK$1&lt;VLOOKUP(M58,[1]EquipTable!$1:$1048576,MATCH("업데이트순번",[1]EquipTable!$1:$1,0),0),"업데이트순번이상",""),
IF(LEFT(M58,5)="Actor",
  IF($BP$1&lt;VLOOKUP(M58,[2]ActorTable!$1:$1048576,MATCH("업데이트순번",[2]ActorTable!$1:$1,0),0),"업데이트순번이상",""),
"그외없음")))</f>
        <v/>
      </c>
      <c r="S58">
        <f t="shared" ca="1" si="13"/>
        <v>0</v>
      </c>
      <c r="T58" t="s">
        <v>83</v>
      </c>
      <c r="U58" t="s">
        <v>183</v>
      </c>
      <c r="V58">
        <v>1</v>
      </c>
      <c r="W58" t="s">
        <v>130</v>
      </c>
      <c r="Y58">
        <v>1100</v>
      </c>
      <c r="Z58" t="str">
        <f t="shared" ca="1" si="4"/>
        <v>fe</v>
      </c>
      <c r="AA58" t="s">
        <v>83</v>
      </c>
      <c r="AB58" t="s">
        <v>183</v>
      </c>
      <c r="AC58">
        <v>1</v>
      </c>
      <c r="AD58" t="s">
        <v>130</v>
      </c>
      <c r="AF58">
        <v>1100</v>
      </c>
      <c r="AG58" t="str">
        <f t="shared" si="5"/>
        <v/>
      </c>
      <c r="AH58" t="str">
        <f>IF(OR(
  AND(NOT(ISERROR(FIND("상자",AA58))),ISBLANK(AB58)),
  AND(ISBLANK(AA58),ISBLANK(AB58)),
  AND(NOT(ISERROR(FIND("안 지정",AA58))),ISNUMBER(AB58))),"",
IF(AND(NOT(ISERROR(FIND("상자",AA58))),NOT(ISBLANK(AB58))),"밸류불필요",
IF(AND(NOT(ISERROR(FIND("안 지정",AA58))),NOT(ISNUMBER(AB58))),"숫자필요",
IF(NOT(ISERROR(FIND("장비",AA58))),
  IFERROR(VLOOKUP(AB58,[1]EquipTable!$A:$T,MATCH("이름참고",[1]EquipTable!$1:$1,0),0),"장비없음"),
IF(NOT(ISERROR(FIND("캐릭터",AA58))),
  IFERROR(VLOOKUP(AB58,[2]ActorTable!$A:$G,MATCH("이름참고",[2]ActorTable!$1:$1,0),0),"캐릭터없음"),
"")))))</f>
        <v>흑마법의 지팡이</v>
      </c>
      <c r="AI58">
        <v>1</v>
      </c>
      <c r="AJ5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v>
      </c>
      <c r="AK58" t="str">
        <f t="shared" ca="1" si="6"/>
        <v>{"dy":9,"sl":0,"tp":"fe","vl":"Equip3102","cn":1,"pt":"GO","pr":1100}</v>
      </c>
      <c r="BJ58" t="e">
        <f ca="1">IF(VLOOKUP($BM58,[1]EquipTable!$1:$1048576,MATCH("업데이트순번",[1]EquipTable!$1:$1,0),0)&lt;=$BK$1,1,0)
*IF(MID(BM58,7,1)="4",0.1,1)</f>
        <v>#VALUE!</v>
      </c>
      <c r="BK58" t="e">
        <f t="shared" ca="1" si="15"/>
        <v>#VALUE!</v>
      </c>
      <c r="BL58" t="e">
        <f t="shared" ca="1" si="16"/>
        <v>#VALUE!</v>
      </c>
      <c r="BM58" t="e">
        <f ca="1">OFFSET([1]EquipTable!$A$1,ROW()-1,0)</f>
        <v>#VALUE!</v>
      </c>
    </row>
    <row r="59" spans="1:65">
      <c r="A59">
        <v>9</v>
      </c>
      <c r="B59">
        <v>1</v>
      </c>
      <c r="C59">
        <f t="shared" si="0"/>
        <v>0</v>
      </c>
      <c r="D59">
        <f t="shared" ca="1" si="11"/>
        <v>0.32849566483306913</v>
      </c>
      <c r="E59">
        <f t="shared" ca="1" si="11"/>
        <v>0.14299354653704788</v>
      </c>
      <c r="F59">
        <f t="shared" ca="1" si="1"/>
        <v>0.63651040513218238</v>
      </c>
      <c r="G59">
        <f t="shared" ca="1" si="1"/>
        <v>0.6730285894842275</v>
      </c>
      <c r="H59">
        <f t="shared" ca="1" si="1"/>
        <v>0.81298361093150018</v>
      </c>
      <c r="I59">
        <f t="shared" ca="1" si="1"/>
        <v>0.86321758323328412</v>
      </c>
      <c r="L59" t="str">
        <f t="shared" ca="1" si="2"/>
        <v>지정 장비</v>
      </c>
      <c r="M59" t="e">
        <f t="shared" ca="1" si="3"/>
        <v>#VALUE!</v>
      </c>
      <c r="N59">
        <f t="shared" ca="1" si="12"/>
        <v>1</v>
      </c>
      <c r="O59" t="str">
        <f ca="1">IF($L59="삭제","삭제",
IF($L59="지정 장비",
  IF(ISBLANK(VLOOKUP($M59,[1]EquipTable!$1:$1048576,MATCH("표준 GO pr Min",[1]EquipTable!$1:$1,0),0)),"DI",
    IF(ISBLANK(VLOOKUP($M59,[1]EquipTable!$1:$1048576,MATCH("표준 DI pr Min",[1]EquipTable!$1:$1,0),0)),"GO",
      IF(G59&lt;0.5,"DI","GO"))),
IF(OR($L59="캐릭터 상자 일반등급",$L59="캐릭터 상자 영웅등급"),"DI",
IF(OR($L59="지정 캐릭터",$L59="지정 캐릭터 LBP1",$L59="지정 캐릭터 LBP2",$L59="지정 캐릭터 LBP3",$L59="안 지정 캐릭터 영웅등급"),"DI",
IF($L59="지정 캐릭터 PP","DI",
IF(OR($L59="안 지정 캐릭터 PP 일반등급",$L59="안 지정 캐릭터 PP 영웅등급"),"GO",
"그외없음"))))))</f>
        <v>GO</v>
      </c>
      <c r="P59" t="str">
        <f ca="1">IF($L59="삭제","삭제",
IF($O59="GO","삭제",
IF($L59="지정 장비",
  IF(ISBLANK(VLOOKUP($M59,[1]EquipTable!$1:$1048576,MATCH("표준 DI pp Min",[1]EquipTable!$1:$1,0),0)),"삭제",
    VLOOKUP($M59,[1]EquipTable!$1:$1048576,MATCH("표준 DI pp Min",[1]EquipTable!$1:$1,0),0)+INT($H59*(VLOOKUP($M59,[1]EquipTable!$1:$1048576,MATCH("표준 DI pp Max",[1]EquipTable!$1:$1,0),0)-VLOOKUP($M59,[1]EquipTable!$1:$1048576,MATCH("표준 DI pp Min",[1]EquipTable!$1:$1,0),0)+1))),
IF(OR($L59="캐릭터 상자 일반등급",$L59="캐릭터 상자 영웅등급"),"삭제",
IF(OR($L59="지정 캐릭터",$L59="지정 캐릭터 LBP1",$L59="지정 캐릭터 LBP2",$L59="지정 캐릭터 LBP3"),
  IF(AND(OR($B59=7,$B59=8),$L59=OFFSET($L59,-1,0)),OFFSET(P59,-1,0),
    IF(ISBLANK(VLOOKUP($M59,[2]ActorTable!$1:$1048576,MATCH("표준 DI pp Min",[2]ActorTable!$1:$1,0),0)),"삭제",
      INT(VLOOKUP($L59,$AM:$AZ,MATCH($AW$1,$AM$1:$AZ$1,0),0)*(VLOOKUP($M59,[2]ActorTable!$1:$1048576,MATCH("표준 DI pp Min",[2]ActorTable!$1:$1,0),0)+$H59*(VLOOKUP($M59,[2]ActorTable!$1:$1048576,MATCH("표준 DI pp Max",[2]ActorTable!$1:$1,0),0)-VLOOKUP($M59,[2]ActorTable!$1:$1048576,MATCH("표준 DI pp Min",[2]ActorTable!$1:$1,0),0)+1))))),
IF($L59="안 지정 캐릭터 영웅등급",
  IF(AND(OR($B59=7,$B59=8),$L59=OFFSET($L59,-1,0)),OFFSET(P59,-1,0),
    VLOOKUP($L59,$AM:$AZ,MATCH($AY$1,$AM$1:$AZ$1,0),0)+INT($H59*(VLOOKUP($L59,$AM:$AZ,MATCH($AZ$1,$AM$1:$AZ$1,0),0)-VLOOKUP($L59,$AM:$AZ,MATCH($AY$1,$AM$1:$AZ$1,0),0)+1))),
IF($L59="지정 캐릭터 PP",
  IF(AND(OR($B59=7,$B59=8),$L59=OFFSET($L59,-1,0)),OFFSET(P59,-1,0),
    INT($N59*VLOOKUP($L59,$AM:$AZ,MATCH($AW$1,$AM$1:$AZ$1,0),0))),
"그외없음")))))))</f>
        <v>삭제</v>
      </c>
      <c r="Q59" t="e">
        <f ca="1">IF($L59="삭제","삭제",
IF($L59="지정 장비",
  IF($O59="DI",
    VLOOKUP($M59,[1]EquipTable!$1:$1048576,MATCH("표준 DI pr Min",[1]EquipTable!$1:$1,0),0)+INT($I59*(VLOOKUP($M59,[1]EquipTable!$1:$1048576,MATCH("표준 DI pr Max",[1]EquipTable!$1:$1,0),0)-VLOOKUP($M59,[1]EquipTable!$1:$1048576,MATCH("표준 DI pr Min",[1]EquipTable!$1:$1,0),0)+1)),
    ROUNDDOWN(VLOOKUP($M59,[1]EquipTable!$1:$1048576,MATCH("표준 GO pr Min",[1]EquipTable!$1:$1,0),0)+INT($I59*(VLOOKUP($M59,[1]EquipTable!$1:$1048576,MATCH("표준 GO pr Max",[1]EquipTable!$1:$1,0),0)-VLOOKUP($M59,[1]EquipTable!$1:$1048576,MATCH("표준 GO pr Min",[1]EquipTable!$1:$1,0),0)+100)),-2)),
IF(OR($L59="캐릭터 상자 일반등급",$L59="캐릭터 상자 영웅등급"),VLOOKUP($L59,$AM:$AZ,MATCH($AW$1,$AM$1:$AZ$1,0),0),
IF(OR($L59="지정 캐릭터",$L59="지정 캐릭터 LBP1",$L59="지정 캐릭터 LBP2",$L59="지정 캐릭터 LBP3"),
  IF(AND(OR($B59=7,$B59=8),$L59=OFFSET($L59,-1,0)),OFFSET(Q59,-1,0),
    INT(VLOOKUP($L59,$AM:$AZ,MATCH($AW$1,$AM$1:$AZ$1,0),0)*(VLOOKUP($M59,[2]ActorTable!$1:$1048576,MATCH("표준 DI pr Min",[2]ActorTable!$1:$1,0),0)+$I59*(VLOOKUP($M59,[2]ActorTable!$1:$1048576,MATCH("표준 DI pr Max",[2]ActorTable!$1:$1,0),0)-VLOOKUP($M59,[2]ActorTable!$1:$1048576,MATCH("표준 DI pr Min",[2]ActorTable!$1:$1,0),0)+1)))),
IF($L59="안 지정 캐릭터 영웅등급",
  IF(AND(OR($B59=7,$B59=8),$L59=OFFSET($L59,-1,0)),OFFSET(Q59,-1,0),
    VLOOKUP($L59,$AM:$AZ,MATCH($AW$1,$AM$1:$AZ$1,0),0)+INT($I59*(VLOOKUP($L59,$AM:$AZ,MATCH($AX$1,$AM$1:$AZ$1,0),0)-VLOOKUP($L59,$AM:$AZ,MATCH($AW$1,$AM$1:$AZ$1,0),0)+1))),
IF($L59="지정 캐릭터 PP",
  IF(AND(OR($B59=7,$B59=8),$L59=OFFSET($L59,-1,0)),OFFSET(Q59,-1,0),
    INT($N59*(VLOOKUP($L59,$AM:$AZ,MATCH($AX$1,$AM$1:$AZ$1,0),0)*(VLOOKUP($L59,$AM:$AZ,MATCH($AY$1,$AM$1:$AZ$1,0),0)+$I59*(VLOOKUP($L59,$AM:$AZ,MATCH($AY$1,$AM$1:$AZ$1,0),0)-VLOOKUP($L59,$AM:$AZ,MATCH($AX$1,$AM$1:$AZ$1,0),0)))))),
IF(OR($L59="안 지정 캐릭터 PP 일반등급",$L59="안 지정 캐릭터 PP 영웅등급"),
  IF(AND(OR($B59=7,$B59=8),$L59=OFFSET($L59,-1,0)),OFFSET(Q59,-1,0),
    $N59*VLOOKUP($L59,$AM:$AZ,MATCH($AW$1,$AM$1:$AZ$1,0),0)),
"그외없음")))))))</f>
        <v>#VALUE!</v>
      </c>
      <c r="R59" t="e">
        <f ca="1">IF(OR(ISNUMBER(M59),M59="삭제"),"",
IF(LEFT(M59,5)="Equip",
  IF($BK$1&lt;VLOOKUP(M59,[1]EquipTable!$1:$1048576,MATCH("업데이트순번",[1]EquipTable!$1:$1,0),0),"업데이트순번이상",""),
IF(LEFT(M59,5)="Actor",
  IF($BP$1&lt;VLOOKUP(M59,[2]ActorTable!$1:$1048576,MATCH("업데이트순번",[2]ActorTable!$1:$1,0),0),"업데이트순번이상",""),
"그외없음")))</f>
        <v>#VALUE!</v>
      </c>
      <c r="S59" t="e">
        <f t="shared" ca="1" si="13"/>
        <v>#VALUE!</v>
      </c>
      <c r="T59" t="s">
        <v>83</v>
      </c>
      <c r="U59" t="s">
        <v>185</v>
      </c>
      <c r="V59">
        <v>1</v>
      </c>
      <c r="W59" t="s">
        <v>134</v>
      </c>
      <c r="Y59">
        <v>37</v>
      </c>
      <c r="Z59" t="str">
        <f t="shared" ca="1" si="4"/>
        <v>fe</v>
      </c>
      <c r="AA59" t="s">
        <v>83</v>
      </c>
      <c r="AB59" t="s">
        <v>185</v>
      </c>
      <c r="AC59">
        <v>1</v>
      </c>
      <c r="AD59" t="s">
        <v>134</v>
      </c>
      <c r="AF59">
        <v>37</v>
      </c>
      <c r="AG59" t="str">
        <f t="shared" si="5"/>
        <v/>
      </c>
      <c r="AH59" t="str">
        <f>IF(OR(
  AND(NOT(ISERROR(FIND("상자",AA59))),ISBLANK(AB59)),
  AND(ISBLANK(AA59),ISBLANK(AB59)),
  AND(NOT(ISERROR(FIND("안 지정",AA59))),ISNUMBER(AB59))),"",
IF(AND(NOT(ISERROR(FIND("상자",AA59))),NOT(ISBLANK(AB59))),"밸류불필요",
IF(AND(NOT(ISERROR(FIND("안 지정",AA59))),NOT(ISNUMBER(AB59))),"숫자필요",
IF(NOT(ISERROR(FIND("장비",AA59))),
  IFERROR(VLOOKUP(AB59,[1]EquipTable!$A:$T,MATCH("이름참고",[1]EquipTable!$1:$1,0),0),"장비없음"),
IF(NOT(ISERROR(FIND("캐릭터",AA59))),
  IFERROR(VLOOKUP(AB59,[2]ActorTable!$A:$G,MATCH("이름참고",[2]ActorTable!$1:$1,0),0),"캐릭터없음"),
"")))))</f>
        <v>꽃잎 샷건</v>
      </c>
      <c r="AI59">
        <v>1</v>
      </c>
      <c r="AJ5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v>
      </c>
      <c r="AK59" t="str">
        <f t="shared" ca="1" si="6"/>
        <v>{"dy":9,"sl":1,"tp":"fe","vl":"Equip6302","cn":1,"pt":"DI","pr":37}</v>
      </c>
      <c r="BJ59" t="e">
        <f ca="1">IF(VLOOKUP($BM59,[1]EquipTable!$1:$1048576,MATCH("업데이트순번",[1]EquipTable!$1:$1,0),0)&lt;=$BK$1,1,0)
*IF(MID(BM59,7,1)="4",0.1,1)</f>
        <v>#VALUE!</v>
      </c>
      <c r="BK59" t="e">
        <f t="shared" ca="1" si="15"/>
        <v>#VALUE!</v>
      </c>
      <c r="BL59" t="e">
        <f t="shared" ca="1" si="16"/>
        <v>#VALUE!</v>
      </c>
      <c r="BM59" t="e">
        <f ca="1">OFFSET([1]EquipTable!$A$1,ROW()-1,0)</f>
        <v>#VALUE!</v>
      </c>
    </row>
    <row r="60" spans="1:65">
      <c r="A60">
        <v>9</v>
      </c>
      <c r="B60">
        <v>2</v>
      </c>
      <c r="C60">
        <f t="shared" si="0"/>
        <v>0</v>
      </c>
      <c r="D60">
        <f t="shared" ca="1" si="11"/>
        <v>0.49873966925329039</v>
      </c>
      <c r="E60">
        <f t="shared" ca="1" si="11"/>
        <v>0.81593018110271009</v>
      </c>
      <c r="F60">
        <f t="shared" ca="1" si="1"/>
        <v>0.18877428994751022</v>
      </c>
      <c r="G60">
        <f t="shared" ca="1" si="1"/>
        <v>0.76028587488529575</v>
      </c>
      <c r="H60">
        <f t="shared" ca="1" si="1"/>
        <v>0.69501225647528508</v>
      </c>
      <c r="I60">
        <f t="shared" ca="1" si="1"/>
        <v>0.77078836931633998</v>
      </c>
      <c r="L60" t="str">
        <f t="shared" ca="1" si="2"/>
        <v>안 지정 캐릭터 PP 영웅등급</v>
      </c>
      <c r="M60">
        <f t="shared" ca="1" si="3"/>
        <v>81593</v>
      </c>
      <c r="N60">
        <f t="shared" ca="1" si="12"/>
        <v>13</v>
      </c>
      <c r="O60" t="str">
        <f ca="1">IF($L60="삭제","삭제",
IF($L60="지정 장비",
  IF(ISBLANK(VLOOKUP($M60,[1]EquipTable!$1:$1048576,MATCH("표준 GO pr Min",[1]EquipTable!$1:$1,0),0)),"DI",
    IF(ISBLANK(VLOOKUP($M60,[1]EquipTable!$1:$1048576,MATCH("표준 DI pr Min",[1]EquipTable!$1:$1,0),0)),"GO",
      IF(G60&lt;0.5,"DI","GO"))),
IF(OR($L60="캐릭터 상자 일반등급",$L60="캐릭터 상자 영웅등급"),"DI",
IF(OR($L60="지정 캐릭터",$L60="지정 캐릭터 LBP1",$L60="지정 캐릭터 LBP2",$L60="지정 캐릭터 LBP3",$L60="안 지정 캐릭터 영웅등급"),"DI",
IF($L60="지정 캐릭터 PP","DI",
IF(OR($L60="안 지정 캐릭터 PP 일반등급",$L60="안 지정 캐릭터 PP 영웅등급"),"GO",
"그외없음"))))))</f>
        <v>GO</v>
      </c>
      <c r="P60" t="str">
        <f ca="1">IF($L60="삭제","삭제",
IF($O60="GO","삭제",
IF($L60="지정 장비",
  IF(ISBLANK(VLOOKUP($M60,[1]EquipTable!$1:$1048576,MATCH("표준 DI pp Min",[1]EquipTable!$1:$1,0),0)),"삭제",
    VLOOKUP($M60,[1]EquipTable!$1:$1048576,MATCH("표준 DI pp Min",[1]EquipTable!$1:$1,0),0)+INT($H60*(VLOOKUP($M60,[1]EquipTable!$1:$1048576,MATCH("표준 DI pp Max",[1]EquipTable!$1:$1,0),0)-VLOOKUP($M60,[1]EquipTable!$1:$1048576,MATCH("표준 DI pp Min",[1]EquipTable!$1:$1,0),0)+1))),
IF(OR($L60="캐릭터 상자 일반등급",$L60="캐릭터 상자 영웅등급"),"삭제",
IF(OR($L60="지정 캐릭터",$L60="지정 캐릭터 LBP1",$L60="지정 캐릭터 LBP2",$L60="지정 캐릭터 LBP3"),
  IF(AND(OR($B60=7,$B60=8),$L60=OFFSET($L60,-1,0)),OFFSET(P60,-1,0),
    IF(ISBLANK(VLOOKUP($M60,[2]ActorTable!$1:$1048576,MATCH("표준 DI pp Min",[2]ActorTable!$1:$1,0),0)),"삭제",
      INT(VLOOKUP($L60,$AM:$AZ,MATCH($AW$1,$AM$1:$AZ$1,0),0)*(VLOOKUP($M60,[2]ActorTable!$1:$1048576,MATCH("표준 DI pp Min",[2]ActorTable!$1:$1,0),0)+$H60*(VLOOKUP($M60,[2]ActorTable!$1:$1048576,MATCH("표준 DI pp Max",[2]ActorTable!$1:$1,0),0)-VLOOKUP($M60,[2]ActorTable!$1:$1048576,MATCH("표준 DI pp Min",[2]ActorTable!$1:$1,0),0)+1))))),
IF($L60="안 지정 캐릭터 영웅등급",
  IF(AND(OR($B60=7,$B60=8),$L60=OFFSET($L60,-1,0)),OFFSET(P60,-1,0),
    VLOOKUP($L60,$AM:$AZ,MATCH($AY$1,$AM$1:$AZ$1,0),0)+INT($H60*(VLOOKUP($L60,$AM:$AZ,MATCH($AZ$1,$AM$1:$AZ$1,0),0)-VLOOKUP($L60,$AM:$AZ,MATCH($AY$1,$AM$1:$AZ$1,0),0)+1))),
IF($L60="지정 캐릭터 PP",
  IF(AND(OR($B60=7,$B60=8),$L60=OFFSET($L60,-1,0)),OFFSET(P60,-1,0),
    INT($N60*VLOOKUP($L60,$AM:$AZ,MATCH($AW$1,$AM$1:$AZ$1,0),0))),
"그외없음")))))))</f>
        <v>삭제</v>
      </c>
      <c r="Q60">
        <f ca="1">IF($L60="삭제","삭제",
IF($L60="지정 장비",
  IF($O60="DI",
    VLOOKUP($M60,[1]EquipTable!$1:$1048576,MATCH("표준 DI pr Min",[1]EquipTable!$1:$1,0),0)+INT($I60*(VLOOKUP($M60,[1]EquipTable!$1:$1048576,MATCH("표준 DI pr Max",[1]EquipTable!$1:$1,0),0)-VLOOKUP($M60,[1]EquipTable!$1:$1048576,MATCH("표준 DI pr Min",[1]EquipTable!$1:$1,0),0)+1)),
    ROUNDDOWN(VLOOKUP($M60,[1]EquipTable!$1:$1048576,MATCH("표준 GO pr Min",[1]EquipTable!$1:$1,0),0)+INT($I60*(VLOOKUP($M60,[1]EquipTable!$1:$1048576,MATCH("표준 GO pr Max",[1]EquipTable!$1:$1,0),0)-VLOOKUP($M60,[1]EquipTable!$1:$1048576,MATCH("표준 GO pr Min",[1]EquipTable!$1:$1,0),0)+100)),-2)),
IF(OR($L60="캐릭터 상자 일반등급",$L60="캐릭터 상자 영웅등급"),VLOOKUP($L60,$AM:$AZ,MATCH($AW$1,$AM$1:$AZ$1,0),0),
IF(OR($L60="지정 캐릭터",$L60="지정 캐릭터 LBP1",$L60="지정 캐릭터 LBP2",$L60="지정 캐릭터 LBP3"),
  IF(AND(OR($B60=7,$B60=8),$L60=OFFSET($L60,-1,0)),OFFSET(Q60,-1,0),
    INT(VLOOKUP($L60,$AM:$AZ,MATCH($AW$1,$AM$1:$AZ$1,0),0)*(VLOOKUP($M60,[2]ActorTable!$1:$1048576,MATCH("표준 DI pr Min",[2]ActorTable!$1:$1,0),0)+$I60*(VLOOKUP($M60,[2]ActorTable!$1:$1048576,MATCH("표준 DI pr Max",[2]ActorTable!$1:$1,0),0)-VLOOKUP($M60,[2]ActorTable!$1:$1048576,MATCH("표준 DI pr Min",[2]ActorTable!$1:$1,0),0)+1)))),
IF($L60="안 지정 캐릭터 영웅등급",
  IF(AND(OR($B60=7,$B60=8),$L60=OFFSET($L60,-1,0)),OFFSET(Q60,-1,0),
    VLOOKUP($L60,$AM:$AZ,MATCH($AW$1,$AM$1:$AZ$1,0),0)+INT($I60*(VLOOKUP($L60,$AM:$AZ,MATCH($AX$1,$AM$1:$AZ$1,0),0)-VLOOKUP($L60,$AM:$AZ,MATCH($AW$1,$AM$1:$AZ$1,0),0)+1))),
IF($L60="지정 캐릭터 PP",
  IF(AND(OR($B60=7,$B60=8),$L60=OFFSET($L60,-1,0)),OFFSET(Q60,-1,0),
    INT($N60*(VLOOKUP($L60,$AM:$AZ,MATCH($AX$1,$AM$1:$AZ$1,0),0)*(VLOOKUP($L60,$AM:$AZ,MATCH($AY$1,$AM$1:$AZ$1,0),0)+$I60*(VLOOKUP($L60,$AM:$AZ,MATCH($AY$1,$AM$1:$AZ$1,0),0)-VLOOKUP($L60,$AM:$AZ,MATCH($AX$1,$AM$1:$AZ$1,0),0)))))),
IF(OR($L60="안 지정 캐릭터 PP 일반등급",$L60="안 지정 캐릭터 PP 영웅등급"),
  IF(AND(OR($B60=7,$B60=8),$L60=OFFSET($L60,-1,0)),OFFSET(Q60,-1,0),
    $N60*VLOOKUP($L60,$AM:$AZ,MATCH($AW$1,$AM$1:$AZ$1,0),0)),
"그외없음")))))))</f>
        <v>1300</v>
      </c>
      <c r="R60" t="str">
        <f ca="1">IF(OR(ISNUMBER(M60),M60="삭제"),"",
IF(LEFT(M60,5)="Equip",
  IF($BK$1&lt;VLOOKUP(M60,[1]EquipTable!$1:$1048576,MATCH("업데이트순번",[1]EquipTable!$1:$1,0),0),"업데이트순번이상",""),
IF(LEFT(M60,5)="Actor",
  IF($BP$1&lt;VLOOKUP(M60,[2]ActorTable!$1:$1048576,MATCH("업데이트순번",[2]ActorTable!$1:$1,0),0),"업데이트순번이상",""),
"그외없음")))</f>
        <v/>
      </c>
      <c r="S60">
        <f t="shared" ca="1" si="13"/>
        <v>0</v>
      </c>
      <c r="T60" t="s">
        <v>92</v>
      </c>
      <c r="U60">
        <v>73371</v>
      </c>
      <c r="V60">
        <v>13</v>
      </c>
      <c r="W60" t="s">
        <v>130</v>
      </c>
      <c r="Y60">
        <v>1300</v>
      </c>
      <c r="Z60" t="str">
        <f t="shared" ca="1" si="4"/>
        <v>uph</v>
      </c>
      <c r="AA60" t="s">
        <v>92</v>
      </c>
      <c r="AB60">
        <v>73371</v>
      </c>
      <c r="AC60">
        <v>13</v>
      </c>
      <c r="AD60" t="s">
        <v>130</v>
      </c>
      <c r="AF60">
        <v>1300</v>
      </c>
      <c r="AG60" t="str">
        <f t="shared" si="5"/>
        <v/>
      </c>
      <c r="AH60" t="str">
        <f>IF(OR(
  AND(NOT(ISERROR(FIND("상자",AA60))),ISBLANK(AB60)),
  AND(ISBLANK(AA60),ISBLANK(AB60)),
  AND(NOT(ISERROR(FIND("안 지정",AA60))),ISNUMBER(AB60))),"",
IF(AND(NOT(ISERROR(FIND("상자",AA60))),NOT(ISBLANK(AB60))),"밸류불필요",
IF(AND(NOT(ISERROR(FIND("안 지정",AA60))),NOT(ISNUMBER(AB60))),"숫자필요",
IF(NOT(ISERROR(FIND("장비",AA60))),
  IFERROR(VLOOKUP(AB60,[1]EquipTable!$A:$T,MATCH("이름참고",[1]EquipTable!$1:$1,0),0),"장비없음"),
IF(NOT(ISERROR(FIND("캐릭터",AA60))),
  IFERROR(VLOOKUP(AB60,[2]ActorTable!$A:$G,MATCH("이름참고",[2]ActorTable!$1:$1,0),0),"캐릭터없음"),
"")))))</f>
        <v/>
      </c>
      <c r="AI60">
        <v>1</v>
      </c>
      <c r="AJ6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v>
      </c>
      <c r="AK60" t="str">
        <f t="shared" ca="1" si="6"/>
        <v>{"dy":9,"sl":2,"tp":"uph","vl":"73371","cn":13,"pt":"GO","pr":1300}</v>
      </c>
      <c r="BJ60" t="e">
        <f ca="1">IF(VLOOKUP($BM60,[1]EquipTable!$1:$1048576,MATCH("업데이트순번",[1]EquipTable!$1:$1,0),0)&lt;=$BK$1,1,0)
*IF(MID(BM60,7,1)="4",0.1,1)</f>
        <v>#VALUE!</v>
      </c>
      <c r="BK60" t="e">
        <f t="shared" ca="1" si="15"/>
        <v>#VALUE!</v>
      </c>
      <c r="BL60" t="e">
        <f t="shared" ca="1" si="16"/>
        <v>#VALUE!</v>
      </c>
      <c r="BM60" t="e">
        <f ca="1">OFFSET([1]EquipTable!$A$1,ROW()-1,0)</f>
        <v>#VALUE!</v>
      </c>
    </row>
    <row r="61" spans="1:65">
      <c r="A61">
        <v>9</v>
      </c>
      <c r="B61">
        <v>3</v>
      </c>
      <c r="C61">
        <f t="shared" si="0"/>
        <v>0</v>
      </c>
      <c r="D61">
        <f t="shared" ca="1" si="11"/>
        <v>0.90487428489498922</v>
      </c>
      <c r="E61">
        <f t="shared" ca="1" si="11"/>
        <v>0.2752531432818478</v>
      </c>
      <c r="F61">
        <f t="shared" ca="1" si="1"/>
        <v>0.68453217390534049</v>
      </c>
      <c r="G61">
        <f t="shared" ca="1" si="1"/>
        <v>0.71445287246553768</v>
      </c>
      <c r="H61">
        <f t="shared" ca="1" si="1"/>
        <v>0.70375648794036105</v>
      </c>
      <c r="I61">
        <f t="shared" ca="1" si="1"/>
        <v>0.64402419169307401</v>
      </c>
      <c r="L61" t="str">
        <f t="shared" ca="1" si="2"/>
        <v>안 지정 캐릭터 PP 일반등급</v>
      </c>
      <c r="M61">
        <f t="shared" ca="1" si="3"/>
        <v>27525</v>
      </c>
      <c r="N61">
        <f t="shared" ca="1" si="12"/>
        <v>10</v>
      </c>
      <c r="O61" t="str">
        <f ca="1">IF($L61="삭제","삭제",
IF($L61="지정 장비",
  IF(ISBLANK(VLOOKUP($M61,[1]EquipTable!$1:$1048576,MATCH("표준 GO pr Min",[1]EquipTable!$1:$1,0),0)),"DI",
    IF(ISBLANK(VLOOKUP($M61,[1]EquipTable!$1:$1048576,MATCH("표준 DI pr Min",[1]EquipTable!$1:$1,0),0)),"GO",
      IF(G61&lt;0.5,"DI","GO"))),
IF(OR($L61="캐릭터 상자 일반등급",$L61="캐릭터 상자 영웅등급"),"DI",
IF(OR($L61="지정 캐릭터",$L61="지정 캐릭터 LBP1",$L61="지정 캐릭터 LBP2",$L61="지정 캐릭터 LBP3",$L61="안 지정 캐릭터 영웅등급"),"DI",
IF($L61="지정 캐릭터 PP","DI",
IF(OR($L61="안 지정 캐릭터 PP 일반등급",$L61="안 지정 캐릭터 PP 영웅등급"),"GO",
"그외없음"))))))</f>
        <v>GO</v>
      </c>
      <c r="P61" t="str">
        <f ca="1">IF($L61="삭제","삭제",
IF($O61="GO","삭제",
IF($L61="지정 장비",
  IF(ISBLANK(VLOOKUP($M61,[1]EquipTable!$1:$1048576,MATCH("표준 DI pp Min",[1]EquipTable!$1:$1,0),0)),"삭제",
    VLOOKUP($M61,[1]EquipTable!$1:$1048576,MATCH("표준 DI pp Min",[1]EquipTable!$1:$1,0),0)+INT($H61*(VLOOKUP($M61,[1]EquipTable!$1:$1048576,MATCH("표준 DI pp Max",[1]EquipTable!$1:$1,0),0)-VLOOKUP($M61,[1]EquipTable!$1:$1048576,MATCH("표준 DI pp Min",[1]EquipTable!$1:$1,0),0)+1))),
IF(OR($L61="캐릭터 상자 일반등급",$L61="캐릭터 상자 영웅등급"),"삭제",
IF(OR($L61="지정 캐릭터",$L61="지정 캐릭터 LBP1",$L61="지정 캐릭터 LBP2",$L61="지정 캐릭터 LBP3"),
  IF(AND(OR($B61=7,$B61=8),$L61=OFFSET($L61,-1,0)),OFFSET(P61,-1,0),
    IF(ISBLANK(VLOOKUP($M61,[2]ActorTable!$1:$1048576,MATCH("표준 DI pp Min",[2]ActorTable!$1:$1,0),0)),"삭제",
      INT(VLOOKUP($L61,$AM:$AZ,MATCH($AW$1,$AM$1:$AZ$1,0),0)*(VLOOKUP($M61,[2]ActorTable!$1:$1048576,MATCH("표준 DI pp Min",[2]ActorTable!$1:$1,0),0)+$H61*(VLOOKUP($M61,[2]ActorTable!$1:$1048576,MATCH("표준 DI pp Max",[2]ActorTable!$1:$1,0),0)-VLOOKUP($M61,[2]ActorTable!$1:$1048576,MATCH("표준 DI pp Min",[2]ActorTable!$1:$1,0),0)+1))))),
IF($L61="안 지정 캐릭터 영웅등급",
  IF(AND(OR($B61=7,$B61=8),$L61=OFFSET($L61,-1,0)),OFFSET(P61,-1,0),
    VLOOKUP($L61,$AM:$AZ,MATCH($AY$1,$AM$1:$AZ$1,0),0)+INT($H61*(VLOOKUP($L61,$AM:$AZ,MATCH($AZ$1,$AM$1:$AZ$1,0),0)-VLOOKUP($L61,$AM:$AZ,MATCH($AY$1,$AM$1:$AZ$1,0),0)+1))),
IF($L61="지정 캐릭터 PP",
  IF(AND(OR($B61=7,$B61=8),$L61=OFFSET($L61,-1,0)),OFFSET(P61,-1,0),
    INT($N61*VLOOKUP($L61,$AM:$AZ,MATCH($AW$1,$AM$1:$AZ$1,0),0))),
"그외없음")))))))</f>
        <v>삭제</v>
      </c>
      <c r="Q61">
        <f ca="1">IF($L61="삭제","삭제",
IF($L61="지정 장비",
  IF($O61="DI",
    VLOOKUP($M61,[1]EquipTable!$1:$1048576,MATCH("표준 DI pr Min",[1]EquipTable!$1:$1,0),0)+INT($I61*(VLOOKUP($M61,[1]EquipTable!$1:$1048576,MATCH("표준 DI pr Max",[1]EquipTable!$1:$1,0),0)-VLOOKUP($M61,[1]EquipTable!$1:$1048576,MATCH("표준 DI pr Min",[1]EquipTable!$1:$1,0),0)+1)),
    ROUNDDOWN(VLOOKUP($M61,[1]EquipTable!$1:$1048576,MATCH("표준 GO pr Min",[1]EquipTable!$1:$1,0),0)+INT($I61*(VLOOKUP($M61,[1]EquipTable!$1:$1048576,MATCH("표준 GO pr Max",[1]EquipTable!$1:$1,0),0)-VLOOKUP($M61,[1]EquipTable!$1:$1048576,MATCH("표준 GO pr Min",[1]EquipTable!$1:$1,0),0)+100)),-2)),
IF(OR($L61="캐릭터 상자 일반등급",$L61="캐릭터 상자 영웅등급"),VLOOKUP($L61,$AM:$AZ,MATCH($AW$1,$AM$1:$AZ$1,0),0),
IF(OR($L61="지정 캐릭터",$L61="지정 캐릭터 LBP1",$L61="지정 캐릭터 LBP2",$L61="지정 캐릭터 LBP3"),
  IF(AND(OR($B61=7,$B61=8),$L61=OFFSET($L61,-1,0)),OFFSET(Q61,-1,0),
    INT(VLOOKUP($L61,$AM:$AZ,MATCH($AW$1,$AM$1:$AZ$1,0),0)*(VLOOKUP($M61,[2]ActorTable!$1:$1048576,MATCH("표준 DI pr Min",[2]ActorTable!$1:$1,0),0)+$I61*(VLOOKUP($M61,[2]ActorTable!$1:$1048576,MATCH("표준 DI pr Max",[2]ActorTable!$1:$1,0),0)-VLOOKUP($M61,[2]ActorTable!$1:$1048576,MATCH("표준 DI pr Min",[2]ActorTable!$1:$1,0),0)+1)))),
IF($L61="안 지정 캐릭터 영웅등급",
  IF(AND(OR($B61=7,$B61=8),$L61=OFFSET($L61,-1,0)),OFFSET(Q61,-1,0),
    VLOOKUP($L61,$AM:$AZ,MATCH($AW$1,$AM$1:$AZ$1,0),0)+INT($I61*(VLOOKUP($L61,$AM:$AZ,MATCH($AX$1,$AM$1:$AZ$1,0),0)-VLOOKUP($L61,$AM:$AZ,MATCH($AW$1,$AM$1:$AZ$1,0),0)+1))),
IF($L61="지정 캐릭터 PP",
  IF(AND(OR($B61=7,$B61=8),$L61=OFFSET($L61,-1,0)),OFFSET(Q61,-1,0),
    INT($N61*(VLOOKUP($L61,$AM:$AZ,MATCH($AX$1,$AM$1:$AZ$1,0),0)*(VLOOKUP($L61,$AM:$AZ,MATCH($AY$1,$AM$1:$AZ$1,0),0)+$I61*(VLOOKUP($L61,$AM:$AZ,MATCH($AY$1,$AM$1:$AZ$1,0),0)-VLOOKUP($L61,$AM:$AZ,MATCH($AX$1,$AM$1:$AZ$1,0),0)))))),
IF(OR($L61="안 지정 캐릭터 PP 일반등급",$L61="안 지정 캐릭터 PP 영웅등급"),
  IF(AND(OR($B61=7,$B61=8),$L61=OFFSET($L61,-1,0)),OFFSET(Q61,-1,0),
    $N61*VLOOKUP($L61,$AM:$AZ,MATCH($AW$1,$AM$1:$AZ$1,0),0)),
"그외없음")))))))</f>
        <v>1000</v>
      </c>
      <c r="R61" t="str">
        <f ca="1">IF(OR(ISNUMBER(M61),M61="삭제"),"",
IF(LEFT(M61,5)="Equip",
  IF($BK$1&lt;VLOOKUP(M61,[1]EquipTable!$1:$1048576,MATCH("업데이트순번",[1]EquipTable!$1:$1,0),0),"업데이트순번이상",""),
IF(LEFT(M61,5)="Actor",
  IF($BP$1&lt;VLOOKUP(M61,[2]ActorTable!$1:$1048576,MATCH("업데이트순번",[2]ActorTable!$1:$1,0),0),"업데이트순번이상",""),
"그외없음")))</f>
        <v/>
      </c>
      <c r="S61">
        <f t="shared" ca="1" si="13"/>
        <v>0</v>
      </c>
      <c r="T61" t="s">
        <v>93</v>
      </c>
      <c r="U61">
        <v>13564</v>
      </c>
      <c r="V61">
        <v>9</v>
      </c>
      <c r="W61" t="s">
        <v>130</v>
      </c>
      <c r="Y61">
        <v>900</v>
      </c>
      <c r="Z61" t="str">
        <f t="shared" ca="1" si="4"/>
        <v>upn</v>
      </c>
      <c r="AA61" t="s">
        <v>93</v>
      </c>
      <c r="AB61">
        <v>13564</v>
      </c>
      <c r="AC61">
        <v>9</v>
      </c>
      <c r="AD61" t="s">
        <v>130</v>
      </c>
      <c r="AF61">
        <v>900</v>
      </c>
      <c r="AG61" t="str">
        <f t="shared" si="5"/>
        <v/>
      </c>
      <c r="AH61" t="str">
        <f>IF(OR(
  AND(NOT(ISERROR(FIND("상자",AA61))),ISBLANK(AB61)),
  AND(ISBLANK(AA61),ISBLANK(AB61)),
  AND(NOT(ISERROR(FIND("안 지정",AA61))),ISNUMBER(AB61))),"",
IF(AND(NOT(ISERROR(FIND("상자",AA61))),NOT(ISBLANK(AB61))),"밸류불필요",
IF(AND(NOT(ISERROR(FIND("안 지정",AA61))),NOT(ISNUMBER(AB61))),"숫자필요",
IF(NOT(ISERROR(FIND("장비",AA61))),
  IFERROR(VLOOKUP(AB61,[1]EquipTable!$A:$T,MATCH("이름참고",[1]EquipTable!$1:$1,0),0),"장비없음"),
IF(NOT(ISERROR(FIND("캐릭터",AA61))),
  IFERROR(VLOOKUP(AB61,[2]ActorTable!$A:$G,MATCH("이름참고",[2]ActorTable!$1:$1,0),0),"캐릭터없음"),
"")))))</f>
        <v/>
      </c>
      <c r="AI61">
        <v>1</v>
      </c>
      <c r="AJ6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v>
      </c>
      <c r="AK61" t="str">
        <f t="shared" ca="1" si="6"/>
        <v>{"dy":9,"sl":3,"tp":"upn","vl":"13564","cn":9,"pt":"GO","pr":900}</v>
      </c>
      <c r="BJ61" t="e">
        <f ca="1">IF(VLOOKUP($BM61,[1]EquipTable!$1:$1048576,MATCH("업데이트순번",[1]EquipTable!$1:$1,0),0)&lt;=$BK$1,1,0)
*IF(MID(BM61,7,1)="4",0.1,1)</f>
        <v>#VALUE!</v>
      </c>
      <c r="BK61" t="e">
        <f t="shared" ca="1" si="15"/>
        <v>#VALUE!</v>
      </c>
      <c r="BL61" t="e">
        <f t="shared" ca="1" si="16"/>
        <v>#VALUE!</v>
      </c>
      <c r="BM61" t="e">
        <f ca="1">OFFSET([1]EquipTable!$A$1,ROW()-1,0)</f>
        <v>#VALUE!</v>
      </c>
    </row>
    <row r="62" spans="1:65">
      <c r="A62">
        <v>9</v>
      </c>
      <c r="B62">
        <v>4</v>
      </c>
      <c r="C62">
        <f t="shared" si="0"/>
        <v>0</v>
      </c>
      <c r="D62">
        <f t="shared" ca="1" si="11"/>
        <v>0.18407802629545778</v>
      </c>
      <c r="E62">
        <f t="shared" ca="1" si="11"/>
        <v>0.67533170445271518</v>
      </c>
      <c r="F62">
        <f t="shared" ca="1" si="1"/>
        <v>0.79582132783518156</v>
      </c>
      <c r="G62">
        <f t="shared" ca="1" si="1"/>
        <v>0.4586968738797389</v>
      </c>
      <c r="H62">
        <f t="shared" ca="1" si="1"/>
        <v>0.2041157172191449</v>
      </c>
      <c r="I62">
        <f t="shared" ca="1" si="1"/>
        <v>0.39787276446568853</v>
      </c>
      <c r="L62" t="str">
        <f t="shared" ca="1" si="2"/>
        <v>안 지정 캐릭터 PP 일반등급</v>
      </c>
      <c r="M62">
        <f t="shared" ca="1" si="3"/>
        <v>67533</v>
      </c>
      <c r="N62">
        <f t="shared" ca="1" si="12"/>
        <v>13</v>
      </c>
      <c r="O62" t="str">
        <f ca="1">IF($L62="삭제","삭제",
IF($L62="지정 장비",
  IF(ISBLANK(VLOOKUP($M62,[1]EquipTable!$1:$1048576,MATCH("표준 GO pr Min",[1]EquipTable!$1:$1,0),0)),"DI",
    IF(ISBLANK(VLOOKUP($M62,[1]EquipTable!$1:$1048576,MATCH("표준 DI pr Min",[1]EquipTable!$1:$1,0),0)),"GO",
      IF(G62&lt;0.5,"DI","GO"))),
IF(OR($L62="캐릭터 상자 일반등급",$L62="캐릭터 상자 영웅등급"),"DI",
IF(OR($L62="지정 캐릭터",$L62="지정 캐릭터 LBP1",$L62="지정 캐릭터 LBP2",$L62="지정 캐릭터 LBP3",$L62="안 지정 캐릭터 영웅등급"),"DI",
IF($L62="지정 캐릭터 PP","DI",
IF(OR($L62="안 지정 캐릭터 PP 일반등급",$L62="안 지정 캐릭터 PP 영웅등급"),"GO",
"그외없음"))))))</f>
        <v>GO</v>
      </c>
      <c r="P62" t="str">
        <f ca="1">IF($L62="삭제","삭제",
IF($O62="GO","삭제",
IF($L62="지정 장비",
  IF(ISBLANK(VLOOKUP($M62,[1]EquipTable!$1:$1048576,MATCH("표준 DI pp Min",[1]EquipTable!$1:$1,0),0)),"삭제",
    VLOOKUP($M62,[1]EquipTable!$1:$1048576,MATCH("표준 DI pp Min",[1]EquipTable!$1:$1,0),0)+INT($H62*(VLOOKUP($M62,[1]EquipTable!$1:$1048576,MATCH("표준 DI pp Max",[1]EquipTable!$1:$1,0),0)-VLOOKUP($M62,[1]EquipTable!$1:$1048576,MATCH("표준 DI pp Min",[1]EquipTable!$1:$1,0),0)+1))),
IF(OR($L62="캐릭터 상자 일반등급",$L62="캐릭터 상자 영웅등급"),"삭제",
IF(OR($L62="지정 캐릭터",$L62="지정 캐릭터 LBP1",$L62="지정 캐릭터 LBP2",$L62="지정 캐릭터 LBP3"),
  IF(AND(OR($B62=7,$B62=8),$L62=OFFSET($L62,-1,0)),OFFSET(P62,-1,0),
    IF(ISBLANK(VLOOKUP($M62,[2]ActorTable!$1:$1048576,MATCH("표준 DI pp Min",[2]ActorTable!$1:$1,0),0)),"삭제",
      INT(VLOOKUP($L62,$AM:$AZ,MATCH($AW$1,$AM$1:$AZ$1,0),0)*(VLOOKUP($M62,[2]ActorTable!$1:$1048576,MATCH("표준 DI pp Min",[2]ActorTable!$1:$1,0),0)+$H62*(VLOOKUP($M62,[2]ActorTable!$1:$1048576,MATCH("표준 DI pp Max",[2]ActorTable!$1:$1,0),0)-VLOOKUP($M62,[2]ActorTable!$1:$1048576,MATCH("표준 DI pp Min",[2]ActorTable!$1:$1,0),0)+1))))),
IF($L62="안 지정 캐릭터 영웅등급",
  IF(AND(OR($B62=7,$B62=8),$L62=OFFSET($L62,-1,0)),OFFSET(P62,-1,0),
    VLOOKUP($L62,$AM:$AZ,MATCH($AY$1,$AM$1:$AZ$1,0),0)+INT($H62*(VLOOKUP($L62,$AM:$AZ,MATCH($AZ$1,$AM$1:$AZ$1,0),0)-VLOOKUP($L62,$AM:$AZ,MATCH($AY$1,$AM$1:$AZ$1,0),0)+1))),
IF($L62="지정 캐릭터 PP",
  IF(AND(OR($B62=7,$B62=8),$L62=OFFSET($L62,-1,0)),OFFSET(P62,-1,0),
    INT($N62*VLOOKUP($L62,$AM:$AZ,MATCH($AW$1,$AM$1:$AZ$1,0),0))),
"그외없음")))))))</f>
        <v>삭제</v>
      </c>
      <c r="Q62">
        <f ca="1">IF($L62="삭제","삭제",
IF($L62="지정 장비",
  IF($O62="DI",
    VLOOKUP($M62,[1]EquipTable!$1:$1048576,MATCH("표준 DI pr Min",[1]EquipTable!$1:$1,0),0)+INT($I62*(VLOOKUP($M62,[1]EquipTable!$1:$1048576,MATCH("표준 DI pr Max",[1]EquipTable!$1:$1,0),0)-VLOOKUP($M62,[1]EquipTable!$1:$1048576,MATCH("표준 DI pr Min",[1]EquipTable!$1:$1,0),0)+1)),
    ROUNDDOWN(VLOOKUP($M62,[1]EquipTable!$1:$1048576,MATCH("표준 GO pr Min",[1]EquipTable!$1:$1,0),0)+INT($I62*(VLOOKUP($M62,[1]EquipTable!$1:$1048576,MATCH("표준 GO pr Max",[1]EquipTable!$1:$1,0),0)-VLOOKUP($M62,[1]EquipTable!$1:$1048576,MATCH("표준 GO pr Min",[1]EquipTable!$1:$1,0),0)+100)),-2)),
IF(OR($L62="캐릭터 상자 일반등급",$L62="캐릭터 상자 영웅등급"),VLOOKUP($L62,$AM:$AZ,MATCH($AW$1,$AM$1:$AZ$1,0),0),
IF(OR($L62="지정 캐릭터",$L62="지정 캐릭터 LBP1",$L62="지정 캐릭터 LBP2",$L62="지정 캐릭터 LBP3"),
  IF(AND(OR($B62=7,$B62=8),$L62=OFFSET($L62,-1,0)),OFFSET(Q62,-1,0),
    INT(VLOOKUP($L62,$AM:$AZ,MATCH($AW$1,$AM$1:$AZ$1,0),0)*(VLOOKUP($M62,[2]ActorTable!$1:$1048576,MATCH("표준 DI pr Min",[2]ActorTable!$1:$1,0),0)+$I62*(VLOOKUP($M62,[2]ActorTable!$1:$1048576,MATCH("표준 DI pr Max",[2]ActorTable!$1:$1,0),0)-VLOOKUP($M62,[2]ActorTable!$1:$1048576,MATCH("표준 DI pr Min",[2]ActorTable!$1:$1,0),0)+1)))),
IF($L62="안 지정 캐릭터 영웅등급",
  IF(AND(OR($B62=7,$B62=8),$L62=OFFSET($L62,-1,0)),OFFSET(Q62,-1,0),
    VLOOKUP($L62,$AM:$AZ,MATCH($AW$1,$AM$1:$AZ$1,0),0)+INT($I62*(VLOOKUP($L62,$AM:$AZ,MATCH($AX$1,$AM$1:$AZ$1,0),0)-VLOOKUP($L62,$AM:$AZ,MATCH($AW$1,$AM$1:$AZ$1,0),0)+1))),
IF($L62="지정 캐릭터 PP",
  IF(AND(OR($B62=7,$B62=8),$L62=OFFSET($L62,-1,0)),OFFSET(Q62,-1,0),
    INT($N62*(VLOOKUP($L62,$AM:$AZ,MATCH($AX$1,$AM$1:$AZ$1,0),0)*(VLOOKUP($L62,$AM:$AZ,MATCH($AY$1,$AM$1:$AZ$1,0),0)+$I62*(VLOOKUP($L62,$AM:$AZ,MATCH($AY$1,$AM$1:$AZ$1,0),0)-VLOOKUP($L62,$AM:$AZ,MATCH($AX$1,$AM$1:$AZ$1,0),0)))))),
IF(OR($L62="안 지정 캐릭터 PP 일반등급",$L62="안 지정 캐릭터 PP 영웅등급"),
  IF(AND(OR($B62=7,$B62=8),$L62=OFFSET($L62,-1,0)),OFFSET(Q62,-1,0),
    $N62*VLOOKUP($L62,$AM:$AZ,MATCH($AW$1,$AM$1:$AZ$1,0),0)),
"그외없음")))))))</f>
        <v>1300</v>
      </c>
      <c r="R62" t="str">
        <f ca="1">IF(OR(ISNUMBER(M62),M62="삭제"),"",
IF(LEFT(M62,5)="Equip",
  IF($BK$1&lt;VLOOKUP(M62,[1]EquipTable!$1:$1048576,MATCH("업데이트순번",[1]EquipTable!$1:$1,0),0),"업데이트순번이상",""),
IF(LEFT(M62,5)="Actor",
  IF($BP$1&lt;VLOOKUP(M62,[2]ActorTable!$1:$1048576,MATCH("업데이트순번",[2]ActorTable!$1:$1,0),0),"업데이트순번이상",""),
"그외없음")))</f>
        <v/>
      </c>
      <c r="S62">
        <f t="shared" ca="1" si="13"/>
        <v>0</v>
      </c>
      <c r="T62" t="s">
        <v>93</v>
      </c>
      <c r="U62">
        <v>9619</v>
      </c>
      <c r="V62">
        <v>9</v>
      </c>
      <c r="W62" t="s">
        <v>130</v>
      </c>
      <c r="Y62">
        <v>900</v>
      </c>
      <c r="Z62" t="str">
        <f t="shared" ca="1" si="4"/>
        <v>upn</v>
      </c>
      <c r="AA62" t="s">
        <v>93</v>
      </c>
      <c r="AB62">
        <v>9619</v>
      </c>
      <c r="AC62">
        <v>9</v>
      </c>
      <c r="AD62" t="s">
        <v>130</v>
      </c>
      <c r="AF62">
        <v>900</v>
      </c>
      <c r="AG62" t="str">
        <f t="shared" si="5"/>
        <v/>
      </c>
      <c r="AH62" t="str">
        <f>IF(OR(
  AND(NOT(ISERROR(FIND("상자",AA62))),ISBLANK(AB62)),
  AND(ISBLANK(AA62),ISBLANK(AB62)),
  AND(NOT(ISERROR(FIND("안 지정",AA62))),ISNUMBER(AB62))),"",
IF(AND(NOT(ISERROR(FIND("상자",AA62))),NOT(ISBLANK(AB62))),"밸류불필요",
IF(AND(NOT(ISERROR(FIND("안 지정",AA62))),NOT(ISNUMBER(AB62))),"숫자필요",
IF(NOT(ISERROR(FIND("장비",AA62))),
  IFERROR(VLOOKUP(AB62,[1]EquipTable!$A:$T,MATCH("이름참고",[1]EquipTable!$1:$1,0),0),"장비없음"),
IF(NOT(ISERROR(FIND("캐릭터",AA62))),
  IFERROR(VLOOKUP(AB62,[2]ActorTable!$A:$G,MATCH("이름참고",[2]ActorTable!$1:$1,0),0),"캐릭터없음"),
"")))))</f>
        <v/>
      </c>
      <c r="AI62">
        <v>1</v>
      </c>
      <c r="AJ6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v>
      </c>
      <c r="AK62" t="str">
        <f t="shared" ca="1" si="6"/>
        <v>{"dy":9,"sl":4,"tp":"upn","vl":"9619","cn":9,"pt":"GO","pr":900}</v>
      </c>
      <c r="BJ62" t="e">
        <f ca="1">IF(VLOOKUP($BM62,[1]EquipTable!$1:$1048576,MATCH("업데이트순번",[1]EquipTable!$1:$1,0),0)&lt;=$BK$1,1,0)
*IF(MID(BM62,7,1)="4",0.1,1)</f>
        <v>#VALUE!</v>
      </c>
      <c r="BK62" t="e">
        <f t="shared" ca="1" si="15"/>
        <v>#VALUE!</v>
      </c>
      <c r="BL62" t="e">
        <f t="shared" ca="1" si="16"/>
        <v>#VALUE!</v>
      </c>
      <c r="BM62" t="e">
        <f ca="1">OFFSET([1]EquipTable!$A$1,ROW()-1,0)</f>
        <v>#VALUE!</v>
      </c>
    </row>
    <row r="63" spans="1:65">
      <c r="A63">
        <v>9</v>
      </c>
      <c r="B63">
        <v>5</v>
      </c>
      <c r="C63">
        <f t="shared" si="0"/>
        <v>0</v>
      </c>
      <c r="D63">
        <f t="shared" ca="1" si="11"/>
        <v>0.47194087852529709</v>
      </c>
      <c r="E63">
        <f t="shared" ca="1" si="11"/>
        <v>0.14152482875356132</v>
      </c>
      <c r="F63">
        <f t="shared" ca="1" si="1"/>
        <v>0.93963482437037393</v>
      </c>
      <c r="G63">
        <f t="shared" ca="1" si="1"/>
        <v>0.63486829837830017</v>
      </c>
      <c r="H63">
        <f t="shared" ca="1" si="1"/>
        <v>0.79387023455755723</v>
      </c>
      <c r="I63">
        <f t="shared" ca="1" si="1"/>
        <v>0.86299220583483138</v>
      </c>
      <c r="L63" t="str">
        <f t="shared" ca="1" si="2"/>
        <v>삭제</v>
      </c>
      <c r="M63" t="str">
        <f t="shared" ca="1" si="3"/>
        <v>삭제</v>
      </c>
      <c r="N63" t="str">
        <f t="shared" ca="1" si="12"/>
        <v>삭제</v>
      </c>
      <c r="O63" t="str">
        <f ca="1">IF($L63="삭제","삭제",
IF($L63="지정 장비",
  IF(ISBLANK(VLOOKUP($M63,[1]EquipTable!$1:$1048576,MATCH("표준 GO pr Min",[1]EquipTable!$1:$1,0),0)),"DI",
    IF(ISBLANK(VLOOKUP($M63,[1]EquipTable!$1:$1048576,MATCH("표준 DI pr Min",[1]EquipTable!$1:$1,0),0)),"GO",
      IF(G63&lt;0.5,"DI","GO"))),
IF(OR($L63="캐릭터 상자 일반등급",$L63="캐릭터 상자 영웅등급"),"DI",
IF(OR($L63="지정 캐릭터",$L63="지정 캐릭터 LBP1",$L63="지정 캐릭터 LBP2",$L63="지정 캐릭터 LBP3",$L63="안 지정 캐릭터 영웅등급"),"DI",
IF($L63="지정 캐릭터 PP","DI",
IF(OR($L63="안 지정 캐릭터 PP 일반등급",$L63="안 지정 캐릭터 PP 영웅등급"),"GO",
"그외없음"))))))</f>
        <v>삭제</v>
      </c>
      <c r="P63" t="str">
        <f ca="1">IF($L63="삭제","삭제",
IF($O63="GO","삭제",
IF($L63="지정 장비",
  IF(ISBLANK(VLOOKUP($M63,[1]EquipTable!$1:$1048576,MATCH("표준 DI pp Min",[1]EquipTable!$1:$1,0),0)),"삭제",
    VLOOKUP($M63,[1]EquipTable!$1:$1048576,MATCH("표준 DI pp Min",[1]EquipTable!$1:$1,0),0)+INT($H63*(VLOOKUP($M63,[1]EquipTable!$1:$1048576,MATCH("표준 DI pp Max",[1]EquipTable!$1:$1,0),0)-VLOOKUP($M63,[1]EquipTable!$1:$1048576,MATCH("표준 DI pp Min",[1]EquipTable!$1:$1,0),0)+1))),
IF(OR($L63="캐릭터 상자 일반등급",$L63="캐릭터 상자 영웅등급"),"삭제",
IF(OR($L63="지정 캐릭터",$L63="지정 캐릭터 LBP1",$L63="지정 캐릭터 LBP2",$L63="지정 캐릭터 LBP3"),
  IF(AND(OR($B63=7,$B63=8),$L63=OFFSET($L63,-1,0)),OFFSET(P63,-1,0),
    IF(ISBLANK(VLOOKUP($M63,[2]ActorTable!$1:$1048576,MATCH("표준 DI pp Min",[2]ActorTable!$1:$1,0),0)),"삭제",
      INT(VLOOKUP($L63,$AM:$AZ,MATCH($AW$1,$AM$1:$AZ$1,0),0)*(VLOOKUP($M63,[2]ActorTable!$1:$1048576,MATCH("표준 DI pp Min",[2]ActorTable!$1:$1,0),0)+$H63*(VLOOKUP($M63,[2]ActorTable!$1:$1048576,MATCH("표준 DI pp Max",[2]ActorTable!$1:$1,0),0)-VLOOKUP($M63,[2]ActorTable!$1:$1048576,MATCH("표준 DI pp Min",[2]ActorTable!$1:$1,0),0)+1))))),
IF($L63="안 지정 캐릭터 영웅등급",
  IF(AND(OR($B63=7,$B63=8),$L63=OFFSET($L63,-1,0)),OFFSET(P63,-1,0),
    VLOOKUP($L63,$AM:$AZ,MATCH($AY$1,$AM$1:$AZ$1,0),0)+INT($H63*(VLOOKUP($L63,$AM:$AZ,MATCH($AZ$1,$AM$1:$AZ$1,0),0)-VLOOKUP($L63,$AM:$AZ,MATCH($AY$1,$AM$1:$AZ$1,0),0)+1))),
IF($L63="지정 캐릭터 PP",
  IF(AND(OR($B63=7,$B63=8),$L63=OFFSET($L63,-1,0)),OFFSET(P63,-1,0),
    INT($N63*VLOOKUP($L63,$AM:$AZ,MATCH($AW$1,$AM$1:$AZ$1,0),0))),
"그외없음")))))))</f>
        <v>삭제</v>
      </c>
      <c r="Q63" t="str">
        <f ca="1">IF($L63="삭제","삭제",
IF($L63="지정 장비",
  IF($O63="DI",
    VLOOKUP($M63,[1]EquipTable!$1:$1048576,MATCH("표준 DI pr Min",[1]EquipTable!$1:$1,0),0)+INT($I63*(VLOOKUP($M63,[1]EquipTable!$1:$1048576,MATCH("표준 DI pr Max",[1]EquipTable!$1:$1,0),0)-VLOOKUP($M63,[1]EquipTable!$1:$1048576,MATCH("표준 DI pr Min",[1]EquipTable!$1:$1,0),0)+1)),
    ROUNDDOWN(VLOOKUP($M63,[1]EquipTable!$1:$1048576,MATCH("표준 GO pr Min",[1]EquipTable!$1:$1,0),0)+INT($I63*(VLOOKUP($M63,[1]EquipTable!$1:$1048576,MATCH("표준 GO pr Max",[1]EquipTable!$1:$1,0),0)-VLOOKUP($M63,[1]EquipTable!$1:$1048576,MATCH("표준 GO pr Min",[1]EquipTable!$1:$1,0),0)+100)),-2)),
IF(OR($L63="캐릭터 상자 일반등급",$L63="캐릭터 상자 영웅등급"),VLOOKUP($L63,$AM:$AZ,MATCH($AW$1,$AM$1:$AZ$1,0),0),
IF(OR($L63="지정 캐릭터",$L63="지정 캐릭터 LBP1",$L63="지정 캐릭터 LBP2",$L63="지정 캐릭터 LBP3"),
  IF(AND(OR($B63=7,$B63=8),$L63=OFFSET($L63,-1,0)),OFFSET(Q63,-1,0),
    INT(VLOOKUP($L63,$AM:$AZ,MATCH($AW$1,$AM$1:$AZ$1,0),0)*(VLOOKUP($M63,[2]ActorTable!$1:$1048576,MATCH("표준 DI pr Min",[2]ActorTable!$1:$1,0),0)+$I63*(VLOOKUP($M63,[2]ActorTable!$1:$1048576,MATCH("표준 DI pr Max",[2]ActorTable!$1:$1,0),0)-VLOOKUP($M63,[2]ActorTable!$1:$1048576,MATCH("표준 DI pr Min",[2]ActorTable!$1:$1,0),0)+1)))),
IF($L63="안 지정 캐릭터 영웅등급",
  IF(AND(OR($B63=7,$B63=8),$L63=OFFSET($L63,-1,0)),OFFSET(Q63,-1,0),
    VLOOKUP($L63,$AM:$AZ,MATCH($AW$1,$AM$1:$AZ$1,0),0)+INT($I63*(VLOOKUP($L63,$AM:$AZ,MATCH($AX$1,$AM$1:$AZ$1,0),0)-VLOOKUP($L63,$AM:$AZ,MATCH($AW$1,$AM$1:$AZ$1,0),0)+1))),
IF($L63="지정 캐릭터 PP",
  IF(AND(OR($B63=7,$B63=8),$L63=OFFSET($L63,-1,0)),OFFSET(Q63,-1,0),
    INT($N63*(VLOOKUP($L63,$AM:$AZ,MATCH($AX$1,$AM$1:$AZ$1,0),0)*(VLOOKUP($L63,$AM:$AZ,MATCH($AY$1,$AM$1:$AZ$1,0),0)+$I63*(VLOOKUP($L63,$AM:$AZ,MATCH($AY$1,$AM$1:$AZ$1,0),0)-VLOOKUP($L63,$AM:$AZ,MATCH($AX$1,$AM$1:$AZ$1,0),0)))))),
IF(OR($L63="안 지정 캐릭터 PP 일반등급",$L63="안 지정 캐릭터 PP 영웅등급"),
  IF(AND(OR($B63=7,$B63=8),$L63=OFFSET($L63,-1,0)),OFFSET(Q63,-1,0),
    $N63*VLOOKUP($L63,$AM:$AZ,MATCH($AW$1,$AM$1:$AZ$1,0),0)),
"그외없음")))))))</f>
        <v>삭제</v>
      </c>
      <c r="R63" t="str">
        <f ca="1">IF(OR(ISNUMBER(M63),M63="삭제"),"",
IF(LEFT(M63,5)="Equip",
  IF($BK$1&lt;VLOOKUP(M63,[1]EquipTable!$1:$1048576,MATCH("업데이트순번",[1]EquipTable!$1:$1,0),0),"업데이트순번이상",""),
IF(LEFT(M63,5)="Actor",
  IF($BP$1&lt;VLOOKUP(M63,[2]ActorTable!$1:$1048576,MATCH("업데이트순번",[2]ActorTable!$1:$1,0),0),"업데이트순번이상",""),
"그외없음")))</f>
        <v/>
      </c>
      <c r="S63">
        <f t="shared" ca="1" si="13"/>
        <v>0</v>
      </c>
      <c r="Z63" t="str">
        <f t="shared" ca="1" si="4"/>
        <v/>
      </c>
      <c r="AG63" t="str">
        <f t="shared" si="5"/>
        <v/>
      </c>
      <c r="AH63" t="str">
        <f>IF(OR(
  AND(NOT(ISERROR(FIND("상자",AA63))),ISBLANK(AB63)),
  AND(ISBLANK(AA63),ISBLANK(AB63)),
  AND(NOT(ISERROR(FIND("안 지정",AA63))),ISNUMBER(AB63))),"",
IF(AND(NOT(ISERROR(FIND("상자",AA63))),NOT(ISBLANK(AB63))),"밸류불필요",
IF(AND(NOT(ISERROR(FIND("안 지정",AA63))),NOT(ISNUMBER(AB63))),"숫자필요",
IF(NOT(ISERROR(FIND("장비",AA63))),
  IFERROR(VLOOKUP(AB63,[1]EquipTable!$A:$T,MATCH("이름참고",[1]EquipTable!$1:$1,0),0),"장비없음"),
IF(NOT(ISERROR(FIND("캐릭터",AA63))),
  IFERROR(VLOOKUP(AB63,[2]ActorTable!$A:$G,MATCH("이름참고",[2]ActorTable!$1:$1,0),0),"캐릭터없음"),
"")))))</f>
        <v/>
      </c>
      <c r="AI63">
        <v>1</v>
      </c>
      <c r="AJ6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v>
      </c>
      <c r="AK63" t="str">
        <f t="shared" ca="1" si="6"/>
        <v>{"dy":9,"sl":5}</v>
      </c>
      <c r="BJ63" t="e">
        <f ca="1">IF(VLOOKUP($BM63,[1]EquipTable!$1:$1048576,MATCH("업데이트순번",[1]EquipTable!$1:$1,0),0)&lt;=$BK$1,1,0)
*IF(MID(BM63,7,1)="4",0.1,1)</f>
        <v>#VALUE!</v>
      </c>
      <c r="BK63" t="e">
        <f t="shared" ca="1" si="15"/>
        <v>#VALUE!</v>
      </c>
      <c r="BL63" t="e">
        <f t="shared" ca="1" si="16"/>
        <v>#VALUE!</v>
      </c>
      <c r="BM63" t="e">
        <f ca="1">OFFSET([1]EquipTable!$A$1,ROW()-1,0)</f>
        <v>#VALUE!</v>
      </c>
    </row>
    <row r="64" spans="1:65">
      <c r="A64">
        <v>9</v>
      </c>
      <c r="B64">
        <v>6</v>
      </c>
      <c r="C64">
        <f t="shared" si="0"/>
        <v>0</v>
      </c>
      <c r="D64">
        <f t="shared" ca="1" si="11"/>
        <v>0.63146999283396199</v>
      </c>
      <c r="E64">
        <f t="shared" ca="1" si="11"/>
        <v>0.71227115017663356</v>
      </c>
      <c r="F64">
        <f t="shared" ca="1" si="1"/>
        <v>0.9617547444759692</v>
      </c>
      <c r="G64">
        <f t="shared" ca="1" si="1"/>
        <v>0.38999405465610781</v>
      </c>
      <c r="H64">
        <f t="shared" ca="1" si="1"/>
        <v>0.88572398732209578</v>
      </c>
      <c r="I64">
        <f t="shared" ca="1" si="1"/>
        <v>0.5072555593410959</v>
      </c>
      <c r="L64" t="str">
        <f t="shared" ca="1" si="2"/>
        <v>삭제</v>
      </c>
      <c r="M64" t="str">
        <f t="shared" ca="1" si="3"/>
        <v>삭제</v>
      </c>
      <c r="N64" t="str">
        <f t="shared" ca="1" si="12"/>
        <v>삭제</v>
      </c>
      <c r="O64" t="str">
        <f ca="1">IF($L64="삭제","삭제",
IF($L64="지정 장비",
  IF(ISBLANK(VLOOKUP($M64,[1]EquipTable!$1:$1048576,MATCH("표준 GO pr Min",[1]EquipTable!$1:$1,0),0)),"DI",
    IF(ISBLANK(VLOOKUP($M64,[1]EquipTable!$1:$1048576,MATCH("표준 DI pr Min",[1]EquipTable!$1:$1,0),0)),"GO",
      IF(G64&lt;0.5,"DI","GO"))),
IF(OR($L64="캐릭터 상자 일반등급",$L64="캐릭터 상자 영웅등급"),"DI",
IF(OR($L64="지정 캐릭터",$L64="지정 캐릭터 LBP1",$L64="지정 캐릭터 LBP2",$L64="지정 캐릭터 LBP3",$L64="안 지정 캐릭터 영웅등급"),"DI",
IF($L64="지정 캐릭터 PP","DI",
IF(OR($L64="안 지정 캐릭터 PP 일반등급",$L64="안 지정 캐릭터 PP 영웅등급"),"GO",
"그외없음"))))))</f>
        <v>삭제</v>
      </c>
      <c r="P64" t="str">
        <f ca="1">IF($L64="삭제","삭제",
IF($O64="GO","삭제",
IF($L64="지정 장비",
  IF(ISBLANK(VLOOKUP($M64,[1]EquipTable!$1:$1048576,MATCH("표준 DI pp Min",[1]EquipTable!$1:$1,0),0)),"삭제",
    VLOOKUP($M64,[1]EquipTable!$1:$1048576,MATCH("표준 DI pp Min",[1]EquipTable!$1:$1,0),0)+INT($H64*(VLOOKUP($M64,[1]EquipTable!$1:$1048576,MATCH("표준 DI pp Max",[1]EquipTable!$1:$1,0),0)-VLOOKUP($M64,[1]EquipTable!$1:$1048576,MATCH("표준 DI pp Min",[1]EquipTable!$1:$1,0),0)+1))),
IF(OR($L64="캐릭터 상자 일반등급",$L64="캐릭터 상자 영웅등급"),"삭제",
IF(OR($L64="지정 캐릭터",$L64="지정 캐릭터 LBP1",$L64="지정 캐릭터 LBP2",$L64="지정 캐릭터 LBP3"),
  IF(AND(OR($B64=7,$B64=8),$L64=OFFSET($L64,-1,0)),OFFSET(P64,-1,0),
    IF(ISBLANK(VLOOKUP($M64,[2]ActorTable!$1:$1048576,MATCH("표준 DI pp Min",[2]ActorTable!$1:$1,0),0)),"삭제",
      INT(VLOOKUP($L64,$AM:$AZ,MATCH($AW$1,$AM$1:$AZ$1,0),0)*(VLOOKUP($M64,[2]ActorTable!$1:$1048576,MATCH("표준 DI pp Min",[2]ActorTable!$1:$1,0),0)+$H64*(VLOOKUP($M64,[2]ActorTable!$1:$1048576,MATCH("표준 DI pp Max",[2]ActorTable!$1:$1,0),0)-VLOOKUP($M64,[2]ActorTable!$1:$1048576,MATCH("표준 DI pp Min",[2]ActorTable!$1:$1,0),0)+1))))),
IF($L64="안 지정 캐릭터 영웅등급",
  IF(AND(OR($B64=7,$B64=8),$L64=OFFSET($L64,-1,0)),OFFSET(P64,-1,0),
    VLOOKUP($L64,$AM:$AZ,MATCH($AY$1,$AM$1:$AZ$1,0),0)+INT($H64*(VLOOKUP($L64,$AM:$AZ,MATCH($AZ$1,$AM$1:$AZ$1,0),0)-VLOOKUP($L64,$AM:$AZ,MATCH($AY$1,$AM$1:$AZ$1,0),0)+1))),
IF($L64="지정 캐릭터 PP",
  IF(AND(OR($B64=7,$B64=8),$L64=OFFSET($L64,-1,0)),OFFSET(P64,-1,0),
    INT($N64*VLOOKUP($L64,$AM:$AZ,MATCH($AW$1,$AM$1:$AZ$1,0),0))),
"그외없음")))))))</f>
        <v>삭제</v>
      </c>
      <c r="Q64" t="str">
        <f ca="1">IF($L64="삭제","삭제",
IF($L64="지정 장비",
  IF($O64="DI",
    VLOOKUP($M64,[1]EquipTable!$1:$1048576,MATCH("표준 DI pr Min",[1]EquipTable!$1:$1,0),0)+INT($I64*(VLOOKUP($M64,[1]EquipTable!$1:$1048576,MATCH("표준 DI pr Max",[1]EquipTable!$1:$1,0),0)-VLOOKUP($M64,[1]EquipTable!$1:$1048576,MATCH("표준 DI pr Min",[1]EquipTable!$1:$1,0),0)+1)),
    ROUNDDOWN(VLOOKUP($M64,[1]EquipTable!$1:$1048576,MATCH("표준 GO pr Min",[1]EquipTable!$1:$1,0),0)+INT($I64*(VLOOKUP($M64,[1]EquipTable!$1:$1048576,MATCH("표준 GO pr Max",[1]EquipTable!$1:$1,0),0)-VLOOKUP($M64,[1]EquipTable!$1:$1048576,MATCH("표준 GO pr Min",[1]EquipTable!$1:$1,0),0)+100)),-2)),
IF(OR($L64="캐릭터 상자 일반등급",$L64="캐릭터 상자 영웅등급"),VLOOKUP($L64,$AM:$AZ,MATCH($AW$1,$AM$1:$AZ$1,0),0),
IF(OR($L64="지정 캐릭터",$L64="지정 캐릭터 LBP1",$L64="지정 캐릭터 LBP2",$L64="지정 캐릭터 LBP3"),
  IF(AND(OR($B64=7,$B64=8),$L64=OFFSET($L64,-1,0)),OFFSET(Q64,-1,0),
    INT(VLOOKUP($L64,$AM:$AZ,MATCH($AW$1,$AM$1:$AZ$1,0),0)*(VLOOKUP($M64,[2]ActorTable!$1:$1048576,MATCH("표준 DI pr Min",[2]ActorTable!$1:$1,0),0)+$I64*(VLOOKUP($M64,[2]ActorTable!$1:$1048576,MATCH("표준 DI pr Max",[2]ActorTable!$1:$1,0),0)-VLOOKUP($M64,[2]ActorTable!$1:$1048576,MATCH("표준 DI pr Min",[2]ActorTable!$1:$1,0),0)+1)))),
IF($L64="안 지정 캐릭터 영웅등급",
  IF(AND(OR($B64=7,$B64=8),$L64=OFFSET($L64,-1,0)),OFFSET(Q64,-1,0),
    VLOOKUP($L64,$AM:$AZ,MATCH($AW$1,$AM$1:$AZ$1,0),0)+INT($I64*(VLOOKUP($L64,$AM:$AZ,MATCH($AX$1,$AM$1:$AZ$1,0),0)-VLOOKUP($L64,$AM:$AZ,MATCH($AW$1,$AM$1:$AZ$1,0),0)+1))),
IF($L64="지정 캐릭터 PP",
  IF(AND(OR($B64=7,$B64=8),$L64=OFFSET($L64,-1,0)),OFFSET(Q64,-1,0),
    INT($N64*(VLOOKUP($L64,$AM:$AZ,MATCH($AX$1,$AM$1:$AZ$1,0),0)*(VLOOKUP($L64,$AM:$AZ,MATCH($AY$1,$AM$1:$AZ$1,0),0)+$I64*(VLOOKUP($L64,$AM:$AZ,MATCH($AY$1,$AM$1:$AZ$1,0),0)-VLOOKUP($L64,$AM:$AZ,MATCH($AX$1,$AM$1:$AZ$1,0),0)))))),
IF(OR($L64="안 지정 캐릭터 PP 일반등급",$L64="안 지정 캐릭터 PP 영웅등급"),
  IF(AND(OR($B64=7,$B64=8),$L64=OFFSET($L64,-1,0)),OFFSET(Q64,-1,0),
    $N64*VLOOKUP($L64,$AM:$AZ,MATCH($AW$1,$AM$1:$AZ$1,0),0)),
"그외없음")))))))</f>
        <v>삭제</v>
      </c>
      <c r="R64" t="str">
        <f ca="1">IF(OR(ISNUMBER(M64),M64="삭제"),"",
IF(LEFT(M64,5)="Equip",
  IF($BK$1&lt;VLOOKUP(M64,[1]EquipTable!$1:$1048576,MATCH("업데이트순번",[1]EquipTable!$1:$1,0),0),"업데이트순번이상",""),
IF(LEFT(M64,5)="Actor",
  IF($BP$1&lt;VLOOKUP(M64,[2]ActorTable!$1:$1048576,MATCH("업데이트순번",[2]ActorTable!$1:$1,0),0),"업데이트순번이상",""),
"그외없음")))</f>
        <v/>
      </c>
      <c r="S64">
        <f t="shared" ca="1" si="13"/>
        <v>0</v>
      </c>
      <c r="Z64" t="str">
        <f t="shared" ca="1" si="4"/>
        <v/>
      </c>
      <c r="AG64" t="str">
        <f t="shared" si="5"/>
        <v/>
      </c>
      <c r="AH64" t="str">
        <f>IF(OR(
  AND(NOT(ISERROR(FIND("상자",AA64))),ISBLANK(AB64)),
  AND(ISBLANK(AA64),ISBLANK(AB64)),
  AND(NOT(ISERROR(FIND("안 지정",AA64))),ISNUMBER(AB64))),"",
IF(AND(NOT(ISERROR(FIND("상자",AA64))),NOT(ISBLANK(AB64))),"밸류불필요",
IF(AND(NOT(ISERROR(FIND("안 지정",AA64))),NOT(ISNUMBER(AB64))),"숫자필요",
IF(NOT(ISERROR(FIND("장비",AA64))),
  IFERROR(VLOOKUP(AB64,[1]EquipTable!$A:$T,MATCH("이름참고",[1]EquipTable!$1:$1,0),0),"장비없음"),
IF(NOT(ISERROR(FIND("캐릭터",AA64))),
  IFERROR(VLOOKUP(AB64,[2]ActorTable!$A:$G,MATCH("이름참고",[2]ActorTable!$1:$1,0),0),"캐릭터없음"),
"")))))</f>
        <v/>
      </c>
      <c r="AI64">
        <v>1</v>
      </c>
      <c r="AJ6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v>
      </c>
      <c r="AK64" t="str">
        <f t="shared" ca="1" si="6"/>
        <v>{"dy":9,"sl":6}</v>
      </c>
      <c r="BJ64" t="e">
        <f ca="1">IF(VLOOKUP($BM64,[1]EquipTable!$1:$1048576,MATCH("업데이트순번",[1]EquipTable!$1:$1,0),0)&lt;=$BK$1,1,0)
*IF(MID(BM64,7,1)="4",0.1,1)</f>
        <v>#VALUE!</v>
      </c>
      <c r="BK64" t="e">
        <f t="shared" ca="1" si="15"/>
        <v>#VALUE!</v>
      </c>
      <c r="BL64" t="e">
        <f t="shared" ca="1" si="16"/>
        <v>#VALUE!</v>
      </c>
      <c r="BM64" t="e">
        <f ca="1">OFFSET([1]EquipTable!$A$1,ROW()-1,0)</f>
        <v>#VALUE!</v>
      </c>
    </row>
    <row r="65" spans="1:65">
      <c r="A65">
        <v>10</v>
      </c>
      <c r="B65">
        <v>0</v>
      </c>
      <c r="C65">
        <f t="shared" si="0"/>
        <v>0</v>
      </c>
      <c r="D65">
        <f t="shared" ca="1" si="11"/>
        <v>0.46388820547671339</v>
      </c>
      <c r="E65">
        <f t="shared" ca="1" si="11"/>
        <v>8.6349327001135734E-2</v>
      </c>
      <c r="F65">
        <f t="shared" ca="1" si="1"/>
        <v>0.77384672618653194</v>
      </c>
      <c r="G65">
        <f t="shared" ca="1" si="1"/>
        <v>0.80158472300749339</v>
      </c>
      <c r="H65">
        <f t="shared" ca="1" si="1"/>
        <v>0.72166425336768159</v>
      </c>
      <c r="I65">
        <f t="shared" ref="I65" ca="1" si="20">RAND()</f>
        <v>0.71798085392510114</v>
      </c>
      <c r="L65" t="str">
        <f t="shared" ca="1" si="2"/>
        <v>지정 장비</v>
      </c>
      <c r="M65" t="e">
        <f t="shared" ca="1" si="3"/>
        <v>#VALUE!</v>
      </c>
      <c r="N65">
        <f t="shared" ca="1" si="12"/>
        <v>1</v>
      </c>
      <c r="O65" t="str">
        <f ca="1">IF($L65="삭제","삭제",
IF($L65="지정 장비",
  IF(ISBLANK(VLOOKUP($M65,[1]EquipTable!$1:$1048576,MATCH("표준 GO pr Min",[1]EquipTable!$1:$1,0),0)),"DI",
    IF(ISBLANK(VLOOKUP($M65,[1]EquipTable!$1:$1048576,MATCH("표준 DI pr Min",[1]EquipTable!$1:$1,0),0)),"GO",
      IF(G65&lt;0.5,"DI","GO"))),
IF(OR($L65="캐릭터 상자 일반등급",$L65="캐릭터 상자 영웅등급"),"DI",
IF(OR($L65="지정 캐릭터",$L65="지정 캐릭터 LBP1",$L65="지정 캐릭터 LBP2",$L65="지정 캐릭터 LBP3",$L65="안 지정 캐릭터 영웅등급"),"DI",
IF($L65="지정 캐릭터 PP","DI",
IF(OR($L65="안 지정 캐릭터 PP 일반등급",$L65="안 지정 캐릭터 PP 영웅등급"),"GO",
"그외없음"))))))</f>
        <v>GO</v>
      </c>
      <c r="P65" t="str">
        <f ca="1">IF($L65="삭제","삭제",
IF($O65="GO","삭제",
IF($L65="지정 장비",
  IF(ISBLANK(VLOOKUP($M65,[1]EquipTable!$1:$1048576,MATCH("표준 DI pp Min",[1]EquipTable!$1:$1,0),0)),"삭제",
    VLOOKUP($M65,[1]EquipTable!$1:$1048576,MATCH("표준 DI pp Min",[1]EquipTable!$1:$1,0),0)+INT($H65*(VLOOKUP($M65,[1]EquipTable!$1:$1048576,MATCH("표준 DI pp Max",[1]EquipTable!$1:$1,0),0)-VLOOKUP($M65,[1]EquipTable!$1:$1048576,MATCH("표준 DI pp Min",[1]EquipTable!$1:$1,0),0)+1))),
IF(OR($L65="캐릭터 상자 일반등급",$L65="캐릭터 상자 영웅등급"),"삭제",
IF(OR($L65="지정 캐릭터",$L65="지정 캐릭터 LBP1",$L65="지정 캐릭터 LBP2",$L65="지정 캐릭터 LBP3"),
  IF(AND(OR($B65=7,$B65=8),$L65=OFFSET($L65,-1,0)),OFFSET(P65,-1,0),
    IF(ISBLANK(VLOOKUP($M65,[2]ActorTable!$1:$1048576,MATCH("표준 DI pp Min",[2]ActorTable!$1:$1,0),0)),"삭제",
      INT(VLOOKUP($L65,$AM:$AZ,MATCH($AW$1,$AM$1:$AZ$1,0),0)*(VLOOKUP($M65,[2]ActorTable!$1:$1048576,MATCH("표준 DI pp Min",[2]ActorTable!$1:$1,0),0)+$H65*(VLOOKUP($M65,[2]ActorTable!$1:$1048576,MATCH("표준 DI pp Max",[2]ActorTable!$1:$1,0),0)-VLOOKUP($M65,[2]ActorTable!$1:$1048576,MATCH("표준 DI pp Min",[2]ActorTable!$1:$1,0),0)+1))))),
IF($L65="안 지정 캐릭터 영웅등급",
  IF(AND(OR($B65=7,$B65=8),$L65=OFFSET($L65,-1,0)),OFFSET(P65,-1,0),
    VLOOKUP($L65,$AM:$AZ,MATCH($AY$1,$AM$1:$AZ$1,0),0)+INT($H65*(VLOOKUP($L65,$AM:$AZ,MATCH($AZ$1,$AM$1:$AZ$1,0),0)-VLOOKUP($L65,$AM:$AZ,MATCH($AY$1,$AM$1:$AZ$1,0),0)+1))),
IF($L65="지정 캐릭터 PP",
  IF(AND(OR($B65=7,$B65=8),$L65=OFFSET($L65,-1,0)),OFFSET(P65,-1,0),
    INT($N65*VLOOKUP($L65,$AM:$AZ,MATCH($AW$1,$AM$1:$AZ$1,0),0))),
"그외없음")))))))</f>
        <v>삭제</v>
      </c>
      <c r="Q65" t="e">
        <f ca="1">IF($L65="삭제","삭제",
IF($L65="지정 장비",
  IF($O65="DI",
    VLOOKUP($M65,[1]EquipTable!$1:$1048576,MATCH("표준 DI pr Min",[1]EquipTable!$1:$1,0),0)+INT($I65*(VLOOKUP($M65,[1]EquipTable!$1:$1048576,MATCH("표준 DI pr Max",[1]EquipTable!$1:$1,0),0)-VLOOKUP($M65,[1]EquipTable!$1:$1048576,MATCH("표준 DI pr Min",[1]EquipTable!$1:$1,0),0)+1)),
    ROUNDDOWN(VLOOKUP($M65,[1]EquipTable!$1:$1048576,MATCH("표준 GO pr Min",[1]EquipTable!$1:$1,0),0)+INT($I65*(VLOOKUP($M65,[1]EquipTable!$1:$1048576,MATCH("표준 GO pr Max",[1]EquipTable!$1:$1,0),0)-VLOOKUP($M65,[1]EquipTable!$1:$1048576,MATCH("표준 GO pr Min",[1]EquipTable!$1:$1,0),0)+100)),-2)),
IF(OR($L65="캐릭터 상자 일반등급",$L65="캐릭터 상자 영웅등급"),VLOOKUP($L65,$AM:$AZ,MATCH($AW$1,$AM$1:$AZ$1,0),0),
IF(OR($L65="지정 캐릭터",$L65="지정 캐릭터 LBP1",$L65="지정 캐릭터 LBP2",$L65="지정 캐릭터 LBP3"),
  IF(AND(OR($B65=7,$B65=8),$L65=OFFSET($L65,-1,0)),OFFSET(Q65,-1,0),
    INT(VLOOKUP($L65,$AM:$AZ,MATCH($AW$1,$AM$1:$AZ$1,0),0)*(VLOOKUP($M65,[2]ActorTable!$1:$1048576,MATCH("표준 DI pr Min",[2]ActorTable!$1:$1,0),0)+$I65*(VLOOKUP($M65,[2]ActorTable!$1:$1048576,MATCH("표준 DI pr Max",[2]ActorTable!$1:$1,0),0)-VLOOKUP($M65,[2]ActorTable!$1:$1048576,MATCH("표준 DI pr Min",[2]ActorTable!$1:$1,0),0)+1)))),
IF($L65="안 지정 캐릭터 영웅등급",
  IF(AND(OR($B65=7,$B65=8),$L65=OFFSET($L65,-1,0)),OFFSET(Q65,-1,0),
    VLOOKUP($L65,$AM:$AZ,MATCH($AW$1,$AM$1:$AZ$1,0),0)+INT($I65*(VLOOKUP($L65,$AM:$AZ,MATCH($AX$1,$AM$1:$AZ$1,0),0)-VLOOKUP($L65,$AM:$AZ,MATCH($AW$1,$AM$1:$AZ$1,0),0)+1))),
IF($L65="지정 캐릭터 PP",
  IF(AND(OR($B65=7,$B65=8),$L65=OFFSET($L65,-1,0)),OFFSET(Q65,-1,0),
    INT($N65*(VLOOKUP($L65,$AM:$AZ,MATCH($AX$1,$AM$1:$AZ$1,0),0)*(VLOOKUP($L65,$AM:$AZ,MATCH($AY$1,$AM$1:$AZ$1,0),0)+$I65*(VLOOKUP($L65,$AM:$AZ,MATCH($AY$1,$AM$1:$AZ$1,0),0)-VLOOKUP($L65,$AM:$AZ,MATCH($AX$1,$AM$1:$AZ$1,0),0)))))),
IF(OR($L65="안 지정 캐릭터 PP 일반등급",$L65="안 지정 캐릭터 PP 영웅등급"),
  IF(AND(OR($B65=7,$B65=8),$L65=OFFSET($L65,-1,0)),OFFSET(Q65,-1,0),
    $N65*VLOOKUP($L65,$AM:$AZ,MATCH($AW$1,$AM$1:$AZ$1,0),0)),
"그외없음")))))))</f>
        <v>#VALUE!</v>
      </c>
      <c r="R65" t="e">
        <f ca="1">IF(OR(ISNUMBER(M65),M65="삭제"),"",
IF(LEFT(M65,5)="Equip",
  IF($BK$1&lt;VLOOKUP(M65,[1]EquipTable!$1:$1048576,MATCH("업데이트순번",[1]EquipTable!$1:$1,0),0),"업데이트순번이상",""),
IF(LEFT(M65,5)="Actor",
  IF($BP$1&lt;VLOOKUP(M65,[2]ActorTable!$1:$1048576,MATCH("업데이트순번",[2]ActorTable!$1:$1,0),0),"업데이트순번이상",""),
"그외없음")))</f>
        <v>#VALUE!</v>
      </c>
      <c r="S65" t="e">
        <f t="shared" ca="1" si="13"/>
        <v>#VALUE!</v>
      </c>
      <c r="T65" t="s">
        <v>83</v>
      </c>
      <c r="U65" t="s">
        <v>206</v>
      </c>
      <c r="V65">
        <v>1</v>
      </c>
      <c r="W65" t="s">
        <v>130</v>
      </c>
      <c r="Y65">
        <v>700</v>
      </c>
      <c r="Z65" t="str">
        <f t="shared" ca="1" si="4"/>
        <v>fe</v>
      </c>
      <c r="AA65" t="s">
        <v>83</v>
      </c>
      <c r="AB65" t="s">
        <v>206</v>
      </c>
      <c r="AC65">
        <v>1</v>
      </c>
      <c r="AD65" t="s">
        <v>130</v>
      </c>
      <c r="AF65">
        <v>700</v>
      </c>
      <c r="AG65" t="str">
        <f t="shared" si="5"/>
        <v/>
      </c>
      <c r="AH65" t="str">
        <f>IF(OR(
  AND(NOT(ISERROR(FIND("상자",AA65))),ISBLANK(AB65)),
  AND(ISBLANK(AA65),ISBLANK(AB65)),
  AND(NOT(ISERROR(FIND("안 지정",AA65))),ISNUMBER(AB65))),"",
IF(AND(NOT(ISERROR(FIND("상자",AA65))),NOT(ISBLANK(AB65))),"밸류불필요",
IF(AND(NOT(ISERROR(FIND("안 지정",AA65))),NOT(ISNUMBER(AB65))),"숫자필요",
IF(NOT(ISERROR(FIND("장비",AA65))),
  IFERROR(VLOOKUP(AB65,[1]EquipTable!$A:$T,MATCH("이름참고",[1]EquipTable!$1:$1,0),0),"장비없음"),
IF(NOT(ISERROR(FIND("캐릭터",AA65))),
  IFERROR(VLOOKUP(AB65,[2]ActorTable!$A:$G,MATCH("이름참고",[2]ActorTable!$1:$1,0),0),"캐릭터없음"),
"")))))</f>
        <v>헤비 메이스</v>
      </c>
      <c r="AI65">
        <v>1</v>
      </c>
      <c r="AJ6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v>
      </c>
      <c r="AK65" t="str">
        <f t="shared" ca="1" si="6"/>
        <v>{"dy":10,"sl":0,"tp":"fe","vl":"Equip4002","cn":1,"pt":"GO","pr":700}</v>
      </c>
      <c r="BJ65" t="e">
        <f ca="1">IF(VLOOKUP($BM65,[1]EquipTable!$1:$1048576,MATCH("업데이트순번",[1]EquipTable!$1:$1,0),0)&lt;=$BK$1,1,0)
*IF(MID(BM65,7,1)="4",0.1,1)</f>
        <v>#VALUE!</v>
      </c>
      <c r="BK65" t="e">
        <f t="shared" ca="1" si="15"/>
        <v>#VALUE!</v>
      </c>
      <c r="BL65" t="e">
        <f t="shared" ca="1" si="16"/>
        <v>#VALUE!</v>
      </c>
      <c r="BM65" t="e">
        <f ca="1">OFFSET([1]EquipTable!$A$1,ROW()-1,0)</f>
        <v>#VALUE!</v>
      </c>
    </row>
    <row r="66" spans="1:65">
      <c r="A66">
        <v>10</v>
      </c>
      <c r="B66">
        <v>1</v>
      </c>
      <c r="C66">
        <f t="shared" ref="C66:C129" si="21">IF(B66&lt;=6,0,
IF(B66=7,1,2))</f>
        <v>0</v>
      </c>
      <c r="D66">
        <f t="shared" ca="1" si="11"/>
        <v>0.75931329213761733</v>
      </c>
      <c r="E66">
        <f t="shared" ca="1" si="11"/>
        <v>0.21158803024496453</v>
      </c>
      <c r="F66">
        <f t="shared" ca="1" si="11"/>
        <v>2.0210694513830285E-2</v>
      </c>
      <c r="G66">
        <f t="shared" ca="1" si="11"/>
        <v>0.61560830370132436</v>
      </c>
      <c r="H66">
        <f t="shared" ca="1" si="11"/>
        <v>0.93265618711922238</v>
      </c>
      <c r="I66">
        <f t="shared" ca="1" si="11"/>
        <v>8.5290215103257516E-3</v>
      </c>
      <c r="L66" t="str">
        <f t="shared" ref="L66:L129" ca="1" si="22">IF(LEN(J66)&lt;&gt;0,J66,VLOOKUP(D66+$B66,$BG:$BH,MATCH($BH$1,$BG$1:$BH$1,0),1))</f>
        <v>지정 장비</v>
      </c>
      <c r="M66" t="e">
        <f t="shared" ref="M66:M129" ca="1" si="23">IF(LEN(K66)&lt;&gt;0,
  IF(LEN($J66)=0,"두 칸 모두 입력",
  IF($J66="지정 장비",K66,INDEX($BR:$BR,MATCH(K66,$BS:$BS,0)))),
IF($L66="삭제","삭제",
IF($L66="지정 장비",VLOOKUP($E66,$BL:$BM,MATCH($BM$1,$BL$1:$BM$1,0),1),
IF(OR($L66="캐릭터 상자 일반등급",$L66="캐릭터 상자 영웅등급"),"삭제",
IF(OR($L66="지정 캐릭터",$L66="지정 캐릭터 PP",$L66="지정 캐릭터 LBP1",$L66="지정 캐릭터 LBP2",$L66="지정 캐릭터 LBP3"),
  IF(AND(OR($B66=7,$B66=8),$L66=OFFSET($L66,-1,0)),OFFSET(M66,-1,0),VLOOKUP($E66,$BQ:$BR,MATCH($BR$1,$BQ$1:$BR$1,0),1)),
IF(OR($L66="안 지정 캐릭터 영웅등급",$L66="안 지정 캐릭터 PP 일반등급",$L66="안 지정 캐릭터 PP 영웅등급"),
  IF(AND(OR($B66=7,$B66=8),$L66=OFFSET($L66,-1,0)),OFFSET(M66,-1,0),INT($E66*100000)),
"그외없음"))))))</f>
        <v>#VALUE!</v>
      </c>
      <c r="N66">
        <f t="shared" ca="1" si="12"/>
        <v>1</v>
      </c>
      <c r="O66" t="str">
        <f ca="1">IF($L66="삭제","삭제",
IF($L66="지정 장비",
  IF(ISBLANK(VLOOKUP($M66,[1]EquipTable!$1:$1048576,MATCH("표준 GO pr Min",[1]EquipTable!$1:$1,0),0)),"DI",
    IF(ISBLANK(VLOOKUP($M66,[1]EquipTable!$1:$1048576,MATCH("표준 DI pr Min",[1]EquipTable!$1:$1,0),0)),"GO",
      IF(G66&lt;0.5,"DI","GO"))),
IF(OR($L66="캐릭터 상자 일반등급",$L66="캐릭터 상자 영웅등급"),"DI",
IF(OR($L66="지정 캐릭터",$L66="지정 캐릭터 LBP1",$L66="지정 캐릭터 LBP2",$L66="지정 캐릭터 LBP3",$L66="안 지정 캐릭터 영웅등급"),"DI",
IF($L66="지정 캐릭터 PP","DI",
IF(OR($L66="안 지정 캐릭터 PP 일반등급",$L66="안 지정 캐릭터 PP 영웅등급"),"GO",
"그외없음"))))))</f>
        <v>GO</v>
      </c>
      <c r="P66" t="str">
        <f ca="1">IF($L66="삭제","삭제",
IF($O66="GO","삭제",
IF($L66="지정 장비",
  IF(ISBLANK(VLOOKUP($M66,[1]EquipTable!$1:$1048576,MATCH("표준 DI pp Min",[1]EquipTable!$1:$1,0),0)),"삭제",
    VLOOKUP($M66,[1]EquipTable!$1:$1048576,MATCH("표준 DI pp Min",[1]EquipTable!$1:$1,0),0)+INT($H66*(VLOOKUP($M66,[1]EquipTable!$1:$1048576,MATCH("표준 DI pp Max",[1]EquipTable!$1:$1,0),0)-VLOOKUP($M66,[1]EquipTable!$1:$1048576,MATCH("표준 DI pp Min",[1]EquipTable!$1:$1,0),0)+1))),
IF(OR($L66="캐릭터 상자 일반등급",$L66="캐릭터 상자 영웅등급"),"삭제",
IF(OR($L66="지정 캐릭터",$L66="지정 캐릭터 LBP1",$L66="지정 캐릭터 LBP2",$L66="지정 캐릭터 LBP3"),
  IF(AND(OR($B66=7,$B66=8),$L66=OFFSET($L66,-1,0)),OFFSET(P66,-1,0),
    IF(ISBLANK(VLOOKUP($M66,[2]ActorTable!$1:$1048576,MATCH("표준 DI pp Min",[2]ActorTable!$1:$1,0),0)),"삭제",
      INT(VLOOKUP($L66,$AM:$AZ,MATCH($AW$1,$AM$1:$AZ$1,0),0)*(VLOOKUP($M66,[2]ActorTable!$1:$1048576,MATCH("표준 DI pp Min",[2]ActorTable!$1:$1,0),0)+$H66*(VLOOKUP($M66,[2]ActorTable!$1:$1048576,MATCH("표준 DI pp Max",[2]ActorTable!$1:$1,0),0)-VLOOKUP($M66,[2]ActorTable!$1:$1048576,MATCH("표준 DI pp Min",[2]ActorTable!$1:$1,0),0)+1))))),
IF($L66="안 지정 캐릭터 영웅등급",
  IF(AND(OR($B66=7,$B66=8),$L66=OFFSET($L66,-1,0)),OFFSET(P66,-1,0),
    VLOOKUP($L66,$AM:$AZ,MATCH($AY$1,$AM$1:$AZ$1,0),0)+INT($H66*(VLOOKUP($L66,$AM:$AZ,MATCH($AZ$1,$AM$1:$AZ$1,0),0)-VLOOKUP($L66,$AM:$AZ,MATCH($AY$1,$AM$1:$AZ$1,0),0)+1))),
IF($L66="지정 캐릭터 PP",
  IF(AND(OR($B66=7,$B66=8),$L66=OFFSET($L66,-1,0)),OFFSET(P66,-1,0),
    INT($N66*VLOOKUP($L66,$AM:$AZ,MATCH($AW$1,$AM$1:$AZ$1,0),0))),
"그외없음")))))))</f>
        <v>삭제</v>
      </c>
      <c r="Q66" t="e">
        <f ca="1">IF($L66="삭제","삭제",
IF($L66="지정 장비",
  IF($O66="DI",
    VLOOKUP($M66,[1]EquipTable!$1:$1048576,MATCH("표준 DI pr Min",[1]EquipTable!$1:$1,0),0)+INT($I66*(VLOOKUP($M66,[1]EquipTable!$1:$1048576,MATCH("표준 DI pr Max",[1]EquipTable!$1:$1,0),0)-VLOOKUP($M66,[1]EquipTable!$1:$1048576,MATCH("표준 DI pr Min",[1]EquipTable!$1:$1,0),0)+1)),
    ROUNDDOWN(VLOOKUP($M66,[1]EquipTable!$1:$1048576,MATCH("표준 GO pr Min",[1]EquipTable!$1:$1,0),0)+INT($I66*(VLOOKUP($M66,[1]EquipTable!$1:$1048576,MATCH("표준 GO pr Max",[1]EquipTable!$1:$1,0),0)-VLOOKUP($M66,[1]EquipTable!$1:$1048576,MATCH("표준 GO pr Min",[1]EquipTable!$1:$1,0),0)+100)),-2)),
IF(OR($L66="캐릭터 상자 일반등급",$L66="캐릭터 상자 영웅등급"),VLOOKUP($L66,$AM:$AZ,MATCH($AW$1,$AM$1:$AZ$1,0),0),
IF(OR($L66="지정 캐릭터",$L66="지정 캐릭터 LBP1",$L66="지정 캐릭터 LBP2",$L66="지정 캐릭터 LBP3"),
  IF(AND(OR($B66=7,$B66=8),$L66=OFFSET($L66,-1,0)),OFFSET(Q66,-1,0),
    INT(VLOOKUP($L66,$AM:$AZ,MATCH($AW$1,$AM$1:$AZ$1,0),0)*(VLOOKUP($M66,[2]ActorTable!$1:$1048576,MATCH("표준 DI pr Min",[2]ActorTable!$1:$1,0),0)+$I66*(VLOOKUP($M66,[2]ActorTable!$1:$1048576,MATCH("표준 DI pr Max",[2]ActorTable!$1:$1,0),0)-VLOOKUP($M66,[2]ActorTable!$1:$1048576,MATCH("표준 DI pr Min",[2]ActorTable!$1:$1,0),0)+1)))),
IF($L66="안 지정 캐릭터 영웅등급",
  IF(AND(OR($B66=7,$B66=8),$L66=OFFSET($L66,-1,0)),OFFSET(Q66,-1,0),
    VLOOKUP($L66,$AM:$AZ,MATCH($AW$1,$AM$1:$AZ$1,0),0)+INT($I66*(VLOOKUP($L66,$AM:$AZ,MATCH($AX$1,$AM$1:$AZ$1,0),0)-VLOOKUP($L66,$AM:$AZ,MATCH($AW$1,$AM$1:$AZ$1,0),0)+1))),
IF($L66="지정 캐릭터 PP",
  IF(AND(OR($B66=7,$B66=8),$L66=OFFSET($L66,-1,0)),OFFSET(Q66,-1,0),
    INT($N66*(VLOOKUP($L66,$AM:$AZ,MATCH($AX$1,$AM$1:$AZ$1,0),0)*(VLOOKUP($L66,$AM:$AZ,MATCH($AY$1,$AM$1:$AZ$1,0),0)+$I66*(VLOOKUP($L66,$AM:$AZ,MATCH($AY$1,$AM$1:$AZ$1,0),0)-VLOOKUP($L66,$AM:$AZ,MATCH($AX$1,$AM$1:$AZ$1,0),0)))))),
IF(OR($L66="안 지정 캐릭터 PP 일반등급",$L66="안 지정 캐릭터 PP 영웅등급"),
  IF(AND(OR($B66=7,$B66=8),$L66=OFFSET($L66,-1,0)),OFFSET(Q66,-1,0),
    $N66*VLOOKUP($L66,$AM:$AZ,MATCH($AW$1,$AM$1:$AZ$1,0),0)),
"그외없음")))))))</f>
        <v>#VALUE!</v>
      </c>
      <c r="R66" t="e">
        <f ca="1">IF(OR(ISNUMBER(M66),M66="삭제"),"",
IF(LEFT(M66,5)="Equip",
  IF($BK$1&lt;VLOOKUP(M66,[1]EquipTable!$1:$1048576,MATCH("업데이트순번",[1]EquipTable!$1:$1,0),0),"업데이트순번이상",""),
IF(LEFT(M66,5)="Actor",
  IF($BP$1&lt;VLOOKUP(M66,[2]ActorTable!$1:$1048576,MATCH("업데이트순번",[2]ActorTable!$1:$1,0),0),"업데이트순번이상",""),
"그외없음")))</f>
        <v>#VALUE!</v>
      </c>
      <c r="S66" t="e">
        <f t="shared" ca="1" si="13"/>
        <v>#VALUE!</v>
      </c>
      <c r="T66" t="s">
        <v>83</v>
      </c>
      <c r="U66" t="s">
        <v>184</v>
      </c>
      <c r="V66">
        <v>1</v>
      </c>
      <c r="W66" t="s">
        <v>130</v>
      </c>
      <c r="Y66">
        <v>700</v>
      </c>
      <c r="Z66" t="str">
        <f t="shared" ref="Z66:Z129" ca="1" si="24">IF(ISBLANK(AA66),"",
VLOOKUP(AA66,OFFSET(INDIRECT("$A:$B"),0,MATCH(AA$1&amp;"_Verify",INDIRECT("$1:$1"),0)-1),2,0)
)</f>
        <v>fe</v>
      </c>
      <c r="AA66" t="s">
        <v>83</v>
      </c>
      <c r="AB66" t="s">
        <v>184</v>
      </c>
      <c r="AC66">
        <v>1</v>
      </c>
      <c r="AD66" t="s">
        <v>130</v>
      </c>
      <c r="AF66">
        <v>700</v>
      </c>
      <c r="AG66" t="str">
        <f t="shared" ref="AG66:AG129" si="25">IF(ISBLANK($AA66),"",
IF(AND($B66&gt;=VLOOKUP($AA66,$AM:$AP,3,0),$B66&lt;=VLOOKUP($AA66,$AM:$AP,4,0)),"","슬롯타입이상"))</f>
        <v/>
      </c>
      <c r="AH66" t="str">
        <f>IF(OR(
  AND(NOT(ISERROR(FIND("상자",AA66))),ISBLANK(AB66)),
  AND(ISBLANK(AA66),ISBLANK(AB66)),
  AND(NOT(ISERROR(FIND("안 지정",AA66))),ISNUMBER(AB66))),"",
IF(AND(NOT(ISERROR(FIND("상자",AA66))),NOT(ISBLANK(AB66))),"밸류불필요",
IF(AND(NOT(ISERROR(FIND("안 지정",AA66))),NOT(ISNUMBER(AB66))),"숫자필요",
IF(NOT(ISERROR(FIND("장비",AA66))),
  IFERROR(VLOOKUP(AB66,[1]EquipTable!$A:$T,MATCH("이름참고",[1]EquipTable!$1:$1,0),0),"장비없음"),
IF(NOT(ISERROR(FIND("캐릭터",AA66))),
  IFERROR(VLOOKUP(AB66,[2]ActorTable!$A:$G,MATCH("이름참고",[2]ActorTable!$1:$1,0),0),"캐릭터없음"),
"")))))</f>
        <v>루비 장식 아밍 소드</v>
      </c>
      <c r="AI66">
        <v>1</v>
      </c>
      <c r="AJ6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v>
      </c>
      <c r="AK66" t="str">
        <f t="shared" ref="AK66:AK129" ca="1" si="26">IF(AI66&lt;&gt;1,"",
"{"""&amp;A$1&amp;""":"&amp;A66
&amp;","""&amp;B$1&amp;""":"&amp;B66
&amp;IF(LEN(Z66)=0,"",","""&amp;Z$1&amp;""":"""&amp;Z66&amp;"""")
&amp;IF(LEN(AB66)=0,"",","""&amp;AB$1&amp;""":"""&amp;AB66&amp;"""")
&amp;IF(LEN(AC66)=0,"",","""&amp;AC$1&amp;""":"&amp;AC66)
&amp;IF(LEN(AD66)=0,"",","""&amp;AD$1&amp;""":"""&amp;AD66&amp;"""")
&amp;IF(LEN(AE66)=0,"",","""&amp;AE$1&amp;""":"&amp;AE66)
&amp;IF(LEN(AF66)=0,"",","""&amp;AF$1&amp;""":"&amp;AF66)&amp;"}")</f>
        <v>{"dy":10,"sl":1,"tp":"fe","vl":"Equip5001","cn":1,"pt":"GO","pr":700}</v>
      </c>
      <c r="BJ66" t="e">
        <f ca="1">IF(VLOOKUP($BM66,[1]EquipTable!$1:$1048576,MATCH("업데이트순번",[1]EquipTable!$1:$1,0),0)&lt;=$BK$1,1,0)
*IF(MID(BM66,7,1)="4",0.1,1)</f>
        <v>#VALUE!</v>
      </c>
      <c r="BK66" t="e">
        <f t="shared" ca="1" si="15"/>
        <v>#VALUE!</v>
      </c>
      <c r="BL66" t="e">
        <f t="shared" ca="1" si="16"/>
        <v>#VALUE!</v>
      </c>
      <c r="BM66" t="e">
        <f ca="1">OFFSET([1]EquipTable!$A$1,ROW()-1,0)</f>
        <v>#VALUE!</v>
      </c>
    </row>
    <row r="67" spans="1:65">
      <c r="A67">
        <v>10</v>
      </c>
      <c r="B67">
        <v>2</v>
      </c>
      <c r="C67">
        <f t="shared" si="21"/>
        <v>0</v>
      </c>
      <c r="D67">
        <f t="shared" ref="D67:H130" ca="1" si="27">RAND()</f>
        <v>0.99059255550113101</v>
      </c>
      <c r="E67">
        <f t="shared" ca="1" si="27"/>
        <v>0.62538574296051019</v>
      </c>
      <c r="F67">
        <f t="shared" ca="1" si="27"/>
        <v>0.54407224499505891</v>
      </c>
      <c r="G67">
        <f t="shared" ca="1" si="27"/>
        <v>0.70033728886581803</v>
      </c>
      <c r="H67">
        <f t="shared" ca="1" si="27"/>
        <v>0.11940178822318392</v>
      </c>
      <c r="I67">
        <f t="shared" ref="I67:I98" ca="1" si="28">RAND()</f>
        <v>0.3530522062214011</v>
      </c>
      <c r="L67" t="str">
        <f t="shared" ca="1" si="22"/>
        <v>안 지정 캐릭터 PP 영웅등급</v>
      </c>
      <c r="M67">
        <f t="shared" ca="1" si="23"/>
        <v>62538</v>
      </c>
      <c r="N67">
        <f t="shared" ref="N67:N130" ca="1" si="29">IF($L67="삭제","삭제",
IF(OR($L67="지정 장비",$L67="캐릭터 상자 일반등급",$L67="캐릭터 상자 영웅등급",$L67="지정 캐릭터",$L67="지정 캐릭터 LBP1",$L67="지정 캐릭터 LBP2",$L67="지정 캐릭터 LBP3",$L67="안 지정 캐릭터 영웅등급"),1,
IF($L67="지정 캐릭터 PP",
  IF(AND(OR($B67=7,$B67=8),$L67=OFFSET($L67,-1,0)),OFFSET(N67,-1,0),
    VLOOKUP($L67,$AM:$AY,MATCH($AU$1,$AM$1:$AY$1,0),0)+INT($E67*(VLOOKUP($L67,$AM:$AY,MATCH($AV$1,$AM$1:$AY$1,0),0)-VLOOKUP($L67,$AM:$AY,MATCH($AU$1,$AM$1:$AY$1,0),0)+1))),
IF(OR($L67="안 지정 캐릭터 PP 일반등급",$L67="안 지정 캐릭터 PP 영웅등급"),
  IF(AND(OR($B67=7,$B67=8),$L67=OFFSET($L67,-1,0)),OFFSET(N67,-1,0),
    VLOOKUP($L67,$AM:$AY,MATCH($AU$1,$AM$1:$AY$1,0),0)+INT($E67*(VLOOKUP($L67,$AM:$AY,MATCH($AV$1,$AM$1:$AY$1,0),0)-VLOOKUP($L67,$AM:$AY,MATCH($AU$1,$AM$1:$AY$1,0),0)+1))),
"그외없음"))))</f>
        <v>12</v>
      </c>
      <c r="O67" t="str">
        <f ca="1">IF($L67="삭제","삭제",
IF($L67="지정 장비",
  IF(ISBLANK(VLOOKUP($M67,[1]EquipTable!$1:$1048576,MATCH("표준 GO pr Min",[1]EquipTable!$1:$1,0),0)),"DI",
    IF(ISBLANK(VLOOKUP($M67,[1]EquipTable!$1:$1048576,MATCH("표준 DI pr Min",[1]EquipTable!$1:$1,0),0)),"GO",
      IF(G67&lt;0.5,"DI","GO"))),
IF(OR($L67="캐릭터 상자 일반등급",$L67="캐릭터 상자 영웅등급"),"DI",
IF(OR($L67="지정 캐릭터",$L67="지정 캐릭터 LBP1",$L67="지정 캐릭터 LBP2",$L67="지정 캐릭터 LBP3",$L67="안 지정 캐릭터 영웅등급"),"DI",
IF($L67="지정 캐릭터 PP","DI",
IF(OR($L67="안 지정 캐릭터 PP 일반등급",$L67="안 지정 캐릭터 PP 영웅등급"),"GO",
"그외없음"))))))</f>
        <v>GO</v>
      </c>
      <c r="P67" t="str">
        <f ca="1">IF($L67="삭제","삭제",
IF($O67="GO","삭제",
IF($L67="지정 장비",
  IF(ISBLANK(VLOOKUP($M67,[1]EquipTable!$1:$1048576,MATCH("표준 DI pp Min",[1]EquipTable!$1:$1,0),0)),"삭제",
    VLOOKUP($M67,[1]EquipTable!$1:$1048576,MATCH("표준 DI pp Min",[1]EquipTable!$1:$1,0),0)+INT($H67*(VLOOKUP($M67,[1]EquipTable!$1:$1048576,MATCH("표준 DI pp Max",[1]EquipTable!$1:$1,0),0)-VLOOKUP($M67,[1]EquipTable!$1:$1048576,MATCH("표준 DI pp Min",[1]EquipTable!$1:$1,0),0)+1))),
IF(OR($L67="캐릭터 상자 일반등급",$L67="캐릭터 상자 영웅등급"),"삭제",
IF(OR($L67="지정 캐릭터",$L67="지정 캐릭터 LBP1",$L67="지정 캐릭터 LBP2",$L67="지정 캐릭터 LBP3"),
  IF(AND(OR($B67=7,$B67=8),$L67=OFFSET($L67,-1,0)),OFFSET(P67,-1,0),
    IF(ISBLANK(VLOOKUP($M67,[2]ActorTable!$1:$1048576,MATCH("표준 DI pp Min",[2]ActorTable!$1:$1,0),0)),"삭제",
      INT(VLOOKUP($L67,$AM:$AZ,MATCH($AW$1,$AM$1:$AZ$1,0),0)*(VLOOKUP($M67,[2]ActorTable!$1:$1048576,MATCH("표준 DI pp Min",[2]ActorTable!$1:$1,0),0)+$H67*(VLOOKUP($M67,[2]ActorTable!$1:$1048576,MATCH("표준 DI pp Max",[2]ActorTable!$1:$1,0),0)-VLOOKUP($M67,[2]ActorTable!$1:$1048576,MATCH("표준 DI pp Min",[2]ActorTable!$1:$1,0),0)+1))))),
IF($L67="안 지정 캐릭터 영웅등급",
  IF(AND(OR($B67=7,$B67=8),$L67=OFFSET($L67,-1,0)),OFFSET(P67,-1,0),
    VLOOKUP($L67,$AM:$AZ,MATCH($AY$1,$AM$1:$AZ$1,0),0)+INT($H67*(VLOOKUP($L67,$AM:$AZ,MATCH($AZ$1,$AM$1:$AZ$1,0),0)-VLOOKUP($L67,$AM:$AZ,MATCH($AY$1,$AM$1:$AZ$1,0),0)+1))),
IF($L67="지정 캐릭터 PP",
  IF(AND(OR($B67=7,$B67=8),$L67=OFFSET($L67,-1,0)),OFFSET(P67,-1,0),
    INT($N67*VLOOKUP($L67,$AM:$AZ,MATCH($AW$1,$AM$1:$AZ$1,0),0))),
"그외없음")))))))</f>
        <v>삭제</v>
      </c>
      <c r="Q67">
        <f ca="1">IF($L67="삭제","삭제",
IF($L67="지정 장비",
  IF($O67="DI",
    VLOOKUP($M67,[1]EquipTable!$1:$1048576,MATCH("표준 DI pr Min",[1]EquipTable!$1:$1,0),0)+INT($I67*(VLOOKUP($M67,[1]EquipTable!$1:$1048576,MATCH("표준 DI pr Max",[1]EquipTable!$1:$1,0),0)-VLOOKUP($M67,[1]EquipTable!$1:$1048576,MATCH("표준 DI pr Min",[1]EquipTable!$1:$1,0),0)+1)),
    ROUNDDOWN(VLOOKUP($M67,[1]EquipTable!$1:$1048576,MATCH("표준 GO pr Min",[1]EquipTable!$1:$1,0),0)+INT($I67*(VLOOKUP($M67,[1]EquipTable!$1:$1048576,MATCH("표준 GO pr Max",[1]EquipTable!$1:$1,0),0)-VLOOKUP($M67,[1]EquipTable!$1:$1048576,MATCH("표준 GO pr Min",[1]EquipTable!$1:$1,0),0)+100)),-2)),
IF(OR($L67="캐릭터 상자 일반등급",$L67="캐릭터 상자 영웅등급"),VLOOKUP($L67,$AM:$AZ,MATCH($AW$1,$AM$1:$AZ$1,0),0),
IF(OR($L67="지정 캐릭터",$L67="지정 캐릭터 LBP1",$L67="지정 캐릭터 LBP2",$L67="지정 캐릭터 LBP3"),
  IF(AND(OR($B67=7,$B67=8),$L67=OFFSET($L67,-1,0)),OFFSET(Q67,-1,0),
    INT(VLOOKUP($L67,$AM:$AZ,MATCH($AW$1,$AM$1:$AZ$1,0),0)*(VLOOKUP($M67,[2]ActorTable!$1:$1048576,MATCH("표준 DI pr Min",[2]ActorTable!$1:$1,0),0)+$I67*(VLOOKUP($M67,[2]ActorTable!$1:$1048576,MATCH("표준 DI pr Max",[2]ActorTable!$1:$1,0),0)-VLOOKUP($M67,[2]ActorTable!$1:$1048576,MATCH("표준 DI pr Min",[2]ActorTable!$1:$1,0),0)+1)))),
IF($L67="안 지정 캐릭터 영웅등급",
  IF(AND(OR($B67=7,$B67=8),$L67=OFFSET($L67,-1,0)),OFFSET(Q67,-1,0),
    VLOOKUP($L67,$AM:$AZ,MATCH($AW$1,$AM$1:$AZ$1,0),0)+INT($I67*(VLOOKUP($L67,$AM:$AZ,MATCH($AX$1,$AM$1:$AZ$1,0),0)-VLOOKUP($L67,$AM:$AZ,MATCH($AW$1,$AM$1:$AZ$1,0),0)+1))),
IF($L67="지정 캐릭터 PP",
  IF(AND(OR($B67=7,$B67=8),$L67=OFFSET($L67,-1,0)),OFFSET(Q67,-1,0),
    INT($N67*(VLOOKUP($L67,$AM:$AZ,MATCH($AX$1,$AM$1:$AZ$1,0),0)*(VLOOKUP($L67,$AM:$AZ,MATCH($AY$1,$AM$1:$AZ$1,0),0)+$I67*(VLOOKUP($L67,$AM:$AZ,MATCH($AY$1,$AM$1:$AZ$1,0),0)-VLOOKUP($L67,$AM:$AZ,MATCH($AX$1,$AM$1:$AZ$1,0),0)))))),
IF(OR($L67="안 지정 캐릭터 PP 일반등급",$L67="안 지정 캐릭터 PP 영웅등급"),
  IF(AND(OR($B67=7,$B67=8),$L67=OFFSET($L67,-1,0)),OFFSET(Q67,-1,0),
    $N67*VLOOKUP($L67,$AM:$AZ,MATCH($AW$1,$AM$1:$AZ$1,0),0)),
"그외없음")))))))</f>
        <v>1200</v>
      </c>
      <c r="R67" t="str">
        <f ca="1">IF(OR(ISNUMBER(M67),M67="삭제"),"",
IF(LEFT(M67,5)="Equip",
  IF($BK$1&lt;VLOOKUP(M67,[1]EquipTable!$1:$1048576,MATCH("업데이트순번",[1]EquipTable!$1:$1,0),0),"업데이트순번이상",""),
IF(LEFT(M67,5)="Actor",
  IF($BP$1&lt;VLOOKUP(M67,[2]ActorTable!$1:$1048576,MATCH("업데이트순번",[2]ActorTable!$1:$1,0),0),"업데이트순번이상",""),
"그외없음")))</f>
        <v/>
      </c>
      <c r="S67">
        <f t="shared" ref="S67:S130" ca="1" si="30">IF(OR(ISNUMBER(M67),M67="삭제"),0,
IF(LEFT(M67,5)="Equip",IF(MID(M67,7,1)="4",1,0),
IF(LEFT(M67,5)="Actor",IF(MID(M67,7,1)="2",1,0),
"그외없음")))</f>
        <v>0</v>
      </c>
      <c r="T67" t="s">
        <v>92</v>
      </c>
      <c r="U67">
        <v>91659</v>
      </c>
      <c r="V67">
        <v>14</v>
      </c>
      <c r="W67" t="s">
        <v>130</v>
      </c>
      <c r="Y67">
        <v>1400</v>
      </c>
      <c r="Z67" t="str">
        <f t="shared" ca="1" si="24"/>
        <v>uph</v>
      </c>
      <c r="AA67" t="s">
        <v>92</v>
      </c>
      <c r="AB67">
        <v>91659</v>
      </c>
      <c r="AC67">
        <v>14</v>
      </c>
      <c r="AD67" t="s">
        <v>130</v>
      </c>
      <c r="AF67">
        <v>1400</v>
      </c>
      <c r="AG67" t="str">
        <f t="shared" si="25"/>
        <v/>
      </c>
      <c r="AH67" t="str">
        <f>IF(OR(
  AND(NOT(ISERROR(FIND("상자",AA67))),ISBLANK(AB67)),
  AND(ISBLANK(AA67),ISBLANK(AB67)),
  AND(NOT(ISERROR(FIND("안 지정",AA67))),ISNUMBER(AB67))),"",
IF(AND(NOT(ISERROR(FIND("상자",AA67))),NOT(ISBLANK(AB67))),"밸류불필요",
IF(AND(NOT(ISERROR(FIND("안 지정",AA67))),NOT(ISNUMBER(AB67))),"숫자필요",
IF(NOT(ISERROR(FIND("장비",AA67))),
  IFERROR(VLOOKUP(AB67,[1]EquipTable!$A:$T,MATCH("이름참고",[1]EquipTable!$1:$1,0),0),"장비없음"),
IF(NOT(ISERROR(FIND("캐릭터",AA67))),
  IFERROR(VLOOKUP(AB67,[2]ActorTable!$A:$G,MATCH("이름참고",[2]ActorTable!$1:$1,0),0),"캐릭터없음"),
"")))))</f>
        <v/>
      </c>
      <c r="AI67">
        <v>1</v>
      </c>
      <c r="AJ67" t="str">
        <f t="shared" ref="AJ67:AJ130" ca="1" si="31">AJ66&amp;IF(LEN(AK67)=0,"",","&amp;AK67)</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v>
      </c>
      <c r="AK67" t="str">
        <f t="shared" ca="1" si="26"/>
        <v>{"dy":10,"sl":2,"tp":"uph","vl":"91659","cn":14,"pt":"GO","pr":1400}</v>
      </c>
      <c r="BJ67" t="e">
        <f ca="1">IF(VLOOKUP($BM67,[1]EquipTable!$1:$1048576,MATCH("업데이트순번",[1]EquipTable!$1:$1,0),0)&lt;=$BK$1,1,0)
*IF(MID(BM67,7,1)="4",0.1,1)</f>
        <v>#VALUE!</v>
      </c>
      <c r="BK67" t="e">
        <f t="shared" ref="BK67:BK128" ca="1" si="32">BJ67/SUM(BJ:BJ)</f>
        <v>#VALUE!</v>
      </c>
      <c r="BL67" t="e">
        <f t="shared" ref="BL67:BL128" ca="1" si="33">BL66+BK66</f>
        <v>#VALUE!</v>
      </c>
      <c r="BM67" t="e">
        <f ca="1">OFFSET([1]EquipTable!$A$1,ROW()-1,0)</f>
        <v>#VALUE!</v>
      </c>
    </row>
    <row r="68" spans="1:65">
      <c r="A68">
        <v>10</v>
      </c>
      <c r="B68">
        <v>3</v>
      </c>
      <c r="C68">
        <f t="shared" si="21"/>
        <v>0</v>
      </c>
      <c r="D68">
        <f t="shared" ca="1" si="27"/>
        <v>0.41380038569199895</v>
      </c>
      <c r="E68">
        <f t="shared" ca="1" si="27"/>
        <v>0.99235643215823843</v>
      </c>
      <c r="F68">
        <f t="shared" ca="1" si="27"/>
        <v>9.9559888038875499E-2</v>
      </c>
      <c r="G68">
        <f t="shared" ca="1" si="27"/>
        <v>8.9861508593876094E-2</v>
      </c>
      <c r="H68">
        <f t="shared" ca="1" si="27"/>
        <v>0.15633950126729956</v>
      </c>
      <c r="I68">
        <f t="shared" ca="1" si="28"/>
        <v>0.15837741401330185</v>
      </c>
      <c r="L68" t="str">
        <f t="shared" ca="1" si="22"/>
        <v>안 지정 캐릭터 PP 일반등급</v>
      </c>
      <c r="M68">
        <f t="shared" ca="1" si="23"/>
        <v>99235</v>
      </c>
      <c r="N68">
        <f t="shared" ca="1" si="29"/>
        <v>14</v>
      </c>
      <c r="O68" t="str">
        <f ca="1">IF($L68="삭제","삭제",
IF($L68="지정 장비",
  IF(ISBLANK(VLOOKUP($M68,[1]EquipTable!$1:$1048576,MATCH("표준 GO pr Min",[1]EquipTable!$1:$1,0),0)),"DI",
    IF(ISBLANK(VLOOKUP($M68,[1]EquipTable!$1:$1048576,MATCH("표준 DI pr Min",[1]EquipTable!$1:$1,0),0)),"GO",
      IF(G68&lt;0.5,"DI","GO"))),
IF(OR($L68="캐릭터 상자 일반등급",$L68="캐릭터 상자 영웅등급"),"DI",
IF(OR($L68="지정 캐릭터",$L68="지정 캐릭터 LBP1",$L68="지정 캐릭터 LBP2",$L68="지정 캐릭터 LBP3",$L68="안 지정 캐릭터 영웅등급"),"DI",
IF($L68="지정 캐릭터 PP","DI",
IF(OR($L68="안 지정 캐릭터 PP 일반등급",$L68="안 지정 캐릭터 PP 영웅등급"),"GO",
"그외없음"))))))</f>
        <v>GO</v>
      </c>
      <c r="P68" t="str">
        <f ca="1">IF($L68="삭제","삭제",
IF($O68="GO","삭제",
IF($L68="지정 장비",
  IF(ISBLANK(VLOOKUP($M68,[1]EquipTable!$1:$1048576,MATCH("표준 DI pp Min",[1]EquipTable!$1:$1,0),0)),"삭제",
    VLOOKUP($M68,[1]EquipTable!$1:$1048576,MATCH("표준 DI pp Min",[1]EquipTable!$1:$1,0),0)+INT($H68*(VLOOKUP($M68,[1]EquipTable!$1:$1048576,MATCH("표준 DI pp Max",[1]EquipTable!$1:$1,0),0)-VLOOKUP($M68,[1]EquipTable!$1:$1048576,MATCH("표준 DI pp Min",[1]EquipTable!$1:$1,0),0)+1))),
IF(OR($L68="캐릭터 상자 일반등급",$L68="캐릭터 상자 영웅등급"),"삭제",
IF(OR($L68="지정 캐릭터",$L68="지정 캐릭터 LBP1",$L68="지정 캐릭터 LBP2",$L68="지정 캐릭터 LBP3"),
  IF(AND(OR($B68=7,$B68=8),$L68=OFFSET($L68,-1,0)),OFFSET(P68,-1,0),
    IF(ISBLANK(VLOOKUP($M68,[2]ActorTable!$1:$1048576,MATCH("표준 DI pp Min",[2]ActorTable!$1:$1,0),0)),"삭제",
      INT(VLOOKUP($L68,$AM:$AZ,MATCH($AW$1,$AM$1:$AZ$1,0),0)*(VLOOKUP($M68,[2]ActorTable!$1:$1048576,MATCH("표준 DI pp Min",[2]ActorTable!$1:$1,0),0)+$H68*(VLOOKUP($M68,[2]ActorTable!$1:$1048576,MATCH("표준 DI pp Max",[2]ActorTable!$1:$1,0),0)-VLOOKUP($M68,[2]ActorTable!$1:$1048576,MATCH("표준 DI pp Min",[2]ActorTable!$1:$1,0),0)+1))))),
IF($L68="안 지정 캐릭터 영웅등급",
  IF(AND(OR($B68=7,$B68=8),$L68=OFFSET($L68,-1,0)),OFFSET(P68,-1,0),
    VLOOKUP($L68,$AM:$AZ,MATCH($AY$1,$AM$1:$AZ$1,0),0)+INT($H68*(VLOOKUP($L68,$AM:$AZ,MATCH($AZ$1,$AM$1:$AZ$1,0),0)-VLOOKUP($L68,$AM:$AZ,MATCH($AY$1,$AM$1:$AZ$1,0),0)+1))),
IF($L68="지정 캐릭터 PP",
  IF(AND(OR($B68=7,$B68=8),$L68=OFFSET($L68,-1,0)),OFFSET(P68,-1,0),
    INT($N68*VLOOKUP($L68,$AM:$AZ,MATCH($AW$1,$AM$1:$AZ$1,0),0))),
"그외없음")))))))</f>
        <v>삭제</v>
      </c>
      <c r="Q68">
        <f ca="1">IF($L68="삭제","삭제",
IF($L68="지정 장비",
  IF($O68="DI",
    VLOOKUP($M68,[1]EquipTable!$1:$1048576,MATCH("표준 DI pr Min",[1]EquipTable!$1:$1,0),0)+INT($I68*(VLOOKUP($M68,[1]EquipTable!$1:$1048576,MATCH("표준 DI pr Max",[1]EquipTable!$1:$1,0),0)-VLOOKUP($M68,[1]EquipTable!$1:$1048576,MATCH("표준 DI pr Min",[1]EquipTable!$1:$1,0),0)+1)),
    ROUNDDOWN(VLOOKUP($M68,[1]EquipTable!$1:$1048576,MATCH("표준 GO pr Min",[1]EquipTable!$1:$1,0),0)+INT($I68*(VLOOKUP($M68,[1]EquipTable!$1:$1048576,MATCH("표준 GO pr Max",[1]EquipTable!$1:$1,0),0)-VLOOKUP($M68,[1]EquipTable!$1:$1048576,MATCH("표준 GO pr Min",[1]EquipTable!$1:$1,0),0)+100)),-2)),
IF(OR($L68="캐릭터 상자 일반등급",$L68="캐릭터 상자 영웅등급"),VLOOKUP($L68,$AM:$AZ,MATCH($AW$1,$AM$1:$AZ$1,0),0),
IF(OR($L68="지정 캐릭터",$L68="지정 캐릭터 LBP1",$L68="지정 캐릭터 LBP2",$L68="지정 캐릭터 LBP3"),
  IF(AND(OR($B68=7,$B68=8),$L68=OFFSET($L68,-1,0)),OFFSET(Q68,-1,0),
    INT(VLOOKUP($L68,$AM:$AZ,MATCH($AW$1,$AM$1:$AZ$1,0),0)*(VLOOKUP($M68,[2]ActorTable!$1:$1048576,MATCH("표준 DI pr Min",[2]ActorTable!$1:$1,0),0)+$I68*(VLOOKUP($M68,[2]ActorTable!$1:$1048576,MATCH("표준 DI pr Max",[2]ActorTable!$1:$1,0),0)-VLOOKUP($M68,[2]ActorTable!$1:$1048576,MATCH("표준 DI pr Min",[2]ActorTable!$1:$1,0),0)+1)))),
IF($L68="안 지정 캐릭터 영웅등급",
  IF(AND(OR($B68=7,$B68=8),$L68=OFFSET($L68,-1,0)),OFFSET(Q68,-1,0),
    VLOOKUP($L68,$AM:$AZ,MATCH($AW$1,$AM$1:$AZ$1,0),0)+INT($I68*(VLOOKUP($L68,$AM:$AZ,MATCH($AX$1,$AM$1:$AZ$1,0),0)-VLOOKUP($L68,$AM:$AZ,MATCH($AW$1,$AM$1:$AZ$1,0),0)+1))),
IF($L68="지정 캐릭터 PP",
  IF(AND(OR($B68=7,$B68=8),$L68=OFFSET($L68,-1,0)),OFFSET(Q68,-1,0),
    INT($N68*(VLOOKUP($L68,$AM:$AZ,MATCH($AX$1,$AM$1:$AZ$1,0),0)*(VLOOKUP($L68,$AM:$AZ,MATCH($AY$1,$AM$1:$AZ$1,0),0)+$I68*(VLOOKUP($L68,$AM:$AZ,MATCH($AY$1,$AM$1:$AZ$1,0),0)-VLOOKUP($L68,$AM:$AZ,MATCH($AX$1,$AM$1:$AZ$1,0),0)))))),
IF(OR($L68="안 지정 캐릭터 PP 일반등급",$L68="안 지정 캐릭터 PP 영웅등급"),
  IF(AND(OR($B68=7,$B68=8),$L68=OFFSET($L68,-1,0)),OFFSET(Q68,-1,0),
    $N68*VLOOKUP($L68,$AM:$AZ,MATCH($AW$1,$AM$1:$AZ$1,0),0)),
"그외없음")))))))</f>
        <v>1400</v>
      </c>
      <c r="R68" t="str">
        <f ca="1">IF(OR(ISNUMBER(M68),M68="삭제"),"",
IF(LEFT(M68,5)="Equip",
  IF($BK$1&lt;VLOOKUP(M68,[1]EquipTable!$1:$1048576,MATCH("업데이트순번",[1]EquipTable!$1:$1,0),0),"업데이트순번이상",""),
IF(LEFT(M68,5)="Actor",
  IF($BP$1&lt;VLOOKUP(M68,[2]ActorTable!$1:$1048576,MATCH("업데이트순번",[2]ActorTable!$1:$1,0),0),"업데이트순번이상",""),
"그외없음")))</f>
        <v/>
      </c>
      <c r="S68">
        <f t="shared" ca="1" si="30"/>
        <v>0</v>
      </c>
      <c r="T68" t="s">
        <v>93</v>
      </c>
      <c r="U68">
        <v>94434</v>
      </c>
      <c r="V68">
        <v>14</v>
      </c>
      <c r="W68" t="s">
        <v>130</v>
      </c>
      <c r="Y68">
        <v>1400</v>
      </c>
      <c r="Z68" t="str">
        <f t="shared" ca="1" si="24"/>
        <v>upn</v>
      </c>
      <c r="AA68" t="s">
        <v>93</v>
      </c>
      <c r="AB68">
        <v>94434</v>
      </c>
      <c r="AC68">
        <v>14</v>
      </c>
      <c r="AD68" t="s">
        <v>130</v>
      </c>
      <c r="AF68">
        <v>1400</v>
      </c>
      <c r="AG68" t="str">
        <f t="shared" si="25"/>
        <v/>
      </c>
      <c r="AH68" t="str">
        <f>IF(OR(
  AND(NOT(ISERROR(FIND("상자",AA68))),ISBLANK(AB68)),
  AND(ISBLANK(AA68),ISBLANK(AB68)),
  AND(NOT(ISERROR(FIND("안 지정",AA68))),ISNUMBER(AB68))),"",
IF(AND(NOT(ISERROR(FIND("상자",AA68))),NOT(ISBLANK(AB68))),"밸류불필요",
IF(AND(NOT(ISERROR(FIND("안 지정",AA68))),NOT(ISNUMBER(AB68))),"숫자필요",
IF(NOT(ISERROR(FIND("장비",AA68))),
  IFERROR(VLOOKUP(AB68,[1]EquipTable!$A:$T,MATCH("이름참고",[1]EquipTable!$1:$1,0),0),"장비없음"),
IF(NOT(ISERROR(FIND("캐릭터",AA68))),
  IFERROR(VLOOKUP(AB68,[2]ActorTable!$A:$G,MATCH("이름참고",[2]ActorTable!$1:$1,0),0),"캐릭터없음"),
"")))))</f>
        <v/>
      </c>
      <c r="AI68">
        <v>1</v>
      </c>
      <c r="AJ6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v>
      </c>
      <c r="AK68" t="str">
        <f t="shared" ca="1" si="26"/>
        <v>{"dy":10,"sl":3,"tp":"upn","vl":"94434","cn":14,"pt":"GO","pr":1400}</v>
      </c>
      <c r="BJ68" t="e">
        <f ca="1">IF(VLOOKUP($BM68,[1]EquipTable!$1:$1048576,MATCH("업데이트순번",[1]EquipTable!$1:$1,0),0)&lt;=$BK$1,1,0)
*IF(MID(BM68,7,1)="4",0.1,1)</f>
        <v>#VALUE!</v>
      </c>
      <c r="BK68" t="e">
        <f t="shared" ca="1" si="32"/>
        <v>#VALUE!</v>
      </c>
      <c r="BL68" t="e">
        <f t="shared" ca="1" si="33"/>
        <v>#VALUE!</v>
      </c>
      <c r="BM68" t="e">
        <f ca="1">OFFSET([1]EquipTable!$A$1,ROW()-1,0)</f>
        <v>#VALUE!</v>
      </c>
    </row>
    <row r="69" spans="1:65">
      <c r="A69">
        <v>10</v>
      </c>
      <c r="B69">
        <v>4</v>
      </c>
      <c r="C69">
        <f t="shared" si="21"/>
        <v>0</v>
      </c>
      <c r="D69">
        <f t="shared" ca="1" si="27"/>
        <v>0.30691816688304063</v>
      </c>
      <c r="E69">
        <f t="shared" ca="1" si="27"/>
        <v>9.0844445075592417E-2</v>
      </c>
      <c r="F69">
        <f t="shared" ca="1" si="27"/>
        <v>0.32101004578047465</v>
      </c>
      <c r="G69">
        <f t="shared" ca="1" si="27"/>
        <v>0.53722098320956668</v>
      </c>
      <c r="H69">
        <f t="shared" ca="1" si="27"/>
        <v>0.21182830566100164</v>
      </c>
      <c r="I69">
        <f t="shared" ca="1" si="28"/>
        <v>8.2395719866518391E-2</v>
      </c>
      <c r="L69" t="str">
        <f t="shared" ca="1" si="22"/>
        <v>안 지정 캐릭터 PP 일반등급</v>
      </c>
      <c r="M69">
        <f t="shared" ca="1" si="23"/>
        <v>9084</v>
      </c>
      <c r="N69">
        <f t="shared" ca="1" si="29"/>
        <v>9</v>
      </c>
      <c r="O69" t="str">
        <f ca="1">IF($L69="삭제","삭제",
IF($L69="지정 장비",
  IF(ISBLANK(VLOOKUP($M69,[1]EquipTable!$1:$1048576,MATCH("표준 GO pr Min",[1]EquipTable!$1:$1,0),0)),"DI",
    IF(ISBLANK(VLOOKUP($M69,[1]EquipTable!$1:$1048576,MATCH("표준 DI pr Min",[1]EquipTable!$1:$1,0),0)),"GO",
      IF(G69&lt;0.5,"DI","GO"))),
IF(OR($L69="캐릭터 상자 일반등급",$L69="캐릭터 상자 영웅등급"),"DI",
IF(OR($L69="지정 캐릭터",$L69="지정 캐릭터 LBP1",$L69="지정 캐릭터 LBP2",$L69="지정 캐릭터 LBP3",$L69="안 지정 캐릭터 영웅등급"),"DI",
IF($L69="지정 캐릭터 PP","DI",
IF(OR($L69="안 지정 캐릭터 PP 일반등급",$L69="안 지정 캐릭터 PP 영웅등급"),"GO",
"그외없음"))))))</f>
        <v>GO</v>
      </c>
      <c r="P69" t="str">
        <f ca="1">IF($L69="삭제","삭제",
IF($O69="GO","삭제",
IF($L69="지정 장비",
  IF(ISBLANK(VLOOKUP($M69,[1]EquipTable!$1:$1048576,MATCH("표준 DI pp Min",[1]EquipTable!$1:$1,0),0)),"삭제",
    VLOOKUP($M69,[1]EquipTable!$1:$1048576,MATCH("표준 DI pp Min",[1]EquipTable!$1:$1,0),0)+INT($H69*(VLOOKUP($M69,[1]EquipTable!$1:$1048576,MATCH("표준 DI pp Max",[1]EquipTable!$1:$1,0),0)-VLOOKUP($M69,[1]EquipTable!$1:$1048576,MATCH("표준 DI pp Min",[1]EquipTable!$1:$1,0),0)+1))),
IF(OR($L69="캐릭터 상자 일반등급",$L69="캐릭터 상자 영웅등급"),"삭제",
IF(OR($L69="지정 캐릭터",$L69="지정 캐릭터 LBP1",$L69="지정 캐릭터 LBP2",$L69="지정 캐릭터 LBP3"),
  IF(AND(OR($B69=7,$B69=8),$L69=OFFSET($L69,-1,0)),OFFSET(P69,-1,0),
    IF(ISBLANK(VLOOKUP($M69,[2]ActorTable!$1:$1048576,MATCH("표준 DI pp Min",[2]ActorTable!$1:$1,0),0)),"삭제",
      INT(VLOOKUP($L69,$AM:$AZ,MATCH($AW$1,$AM$1:$AZ$1,0),0)*(VLOOKUP($M69,[2]ActorTable!$1:$1048576,MATCH("표준 DI pp Min",[2]ActorTable!$1:$1,0),0)+$H69*(VLOOKUP($M69,[2]ActorTable!$1:$1048576,MATCH("표준 DI pp Max",[2]ActorTable!$1:$1,0),0)-VLOOKUP($M69,[2]ActorTable!$1:$1048576,MATCH("표준 DI pp Min",[2]ActorTable!$1:$1,0),0)+1))))),
IF($L69="안 지정 캐릭터 영웅등급",
  IF(AND(OR($B69=7,$B69=8),$L69=OFFSET($L69,-1,0)),OFFSET(P69,-1,0),
    VLOOKUP($L69,$AM:$AZ,MATCH($AY$1,$AM$1:$AZ$1,0),0)+INT($H69*(VLOOKUP($L69,$AM:$AZ,MATCH($AZ$1,$AM$1:$AZ$1,0),0)-VLOOKUP($L69,$AM:$AZ,MATCH($AY$1,$AM$1:$AZ$1,0),0)+1))),
IF($L69="지정 캐릭터 PP",
  IF(AND(OR($B69=7,$B69=8),$L69=OFFSET($L69,-1,0)),OFFSET(P69,-1,0),
    INT($N69*VLOOKUP($L69,$AM:$AZ,MATCH($AW$1,$AM$1:$AZ$1,0),0))),
"그외없음")))))))</f>
        <v>삭제</v>
      </c>
      <c r="Q69">
        <f ca="1">IF($L69="삭제","삭제",
IF($L69="지정 장비",
  IF($O69="DI",
    VLOOKUP($M69,[1]EquipTable!$1:$1048576,MATCH("표준 DI pr Min",[1]EquipTable!$1:$1,0),0)+INT($I69*(VLOOKUP($M69,[1]EquipTable!$1:$1048576,MATCH("표준 DI pr Max",[1]EquipTable!$1:$1,0),0)-VLOOKUP($M69,[1]EquipTable!$1:$1048576,MATCH("표준 DI pr Min",[1]EquipTable!$1:$1,0),0)+1)),
    ROUNDDOWN(VLOOKUP($M69,[1]EquipTable!$1:$1048576,MATCH("표준 GO pr Min",[1]EquipTable!$1:$1,0),0)+INT($I69*(VLOOKUP($M69,[1]EquipTable!$1:$1048576,MATCH("표준 GO pr Max",[1]EquipTable!$1:$1,0),0)-VLOOKUP($M69,[1]EquipTable!$1:$1048576,MATCH("표준 GO pr Min",[1]EquipTable!$1:$1,0),0)+100)),-2)),
IF(OR($L69="캐릭터 상자 일반등급",$L69="캐릭터 상자 영웅등급"),VLOOKUP($L69,$AM:$AZ,MATCH($AW$1,$AM$1:$AZ$1,0),0),
IF(OR($L69="지정 캐릭터",$L69="지정 캐릭터 LBP1",$L69="지정 캐릭터 LBP2",$L69="지정 캐릭터 LBP3"),
  IF(AND(OR($B69=7,$B69=8),$L69=OFFSET($L69,-1,0)),OFFSET(Q69,-1,0),
    INT(VLOOKUP($L69,$AM:$AZ,MATCH($AW$1,$AM$1:$AZ$1,0),0)*(VLOOKUP($M69,[2]ActorTable!$1:$1048576,MATCH("표준 DI pr Min",[2]ActorTable!$1:$1,0),0)+$I69*(VLOOKUP($M69,[2]ActorTable!$1:$1048576,MATCH("표준 DI pr Max",[2]ActorTable!$1:$1,0),0)-VLOOKUP($M69,[2]ActorTable!$1:$1048576,MATCH("표준 DI pr Min",[2]ActorTable!$1:$1,0),0)+1)))),
IF($L69="안 지정 캐릭터 영웅등급",
  IF(AND(OR($B69=7,$B69=8),$L69=OFFSET($L69,-1,0)),OFFSET(Q69,-1,0),
    VLOOKUP($L69,$AM:$AZ,MATCH($AW$1,$AM$1:$AZ$1,0),0)+INT($I69*(VLOOKUP($L69,$AM:$AZ,MATCH($AX$1,$AM$1:$AZ$1,0),0)-VLOOKUP($L69,$AM:$AZ,MATCH($AW$1,$AM$1:$AZ$1,0),0)+1))),
IF($L69="지정 캐릭터 PP",
  IF(AND(OR($B69=7,$B69=8),$L69=OFFSET($L69,-1,0)),OFFSET(Q69,-1,0),
    INT($N69*(VLOOKUP($L69,$AM:$AZ,MATCH($AX$1,$AM$1:$AZ$1,0),0)*(VLOOKUP($L69,$AM:$AZ,MATCH($AY$1,$AM$1:$AZ$1,0),0)+$I69*(VLOOKUP($L69,$AM:$AZ,MATCH($AY$1,$AM$1:$AZ$1,0),0)-VLOOKUP($L69,$AM:$AZ,MATCH($AX$1,$AM$1:$AZ$1,0),0)))))),
IF(OR($L69="안 지정 캐릭터 PP 일반등급",$L69="안 지정 캐릭터 PP 영웅등급"),
  IF(AND(OR($B69=7,$B69=8),$L69=OFFSET($L69,-1,0)),OFFSET(Q69,-1,0),
    $N69*VLOOKUP($L69,$AM:$AZ,MATCH($AW$1,$AM$1:$AZ$1,0),0)),
"그외없음")))))))</f>
        <v>900</v>
      </c>
      <c r="R69" t="str">
        <f ca="1">IF(OR(ISNUMBER(M69),M69="삭제"),"",
IF(LEFT(M69,5)="Equip",
  IF($BK$1&lt;VLOOKUP(M69,[1]EquipTable!$1:$1048576,MATCH("업데이트순번",[1]EquipTable!$1:$1,0),0),"업데이트순번이상",""),
IF(LEFT(M69,5)="Actor",
  IF($BP$1&lt;VLOOKUP(M69,[2]ActorTable!$1:$1048576,MATCH("업데이트순번",[2]ActorTable!$1:$1,0),0),"업데이트순번이상",""),
"그외없음")))</f>
        <v/>
      </c>
      <c r="S69">
        <f t="shared" ca="1" si="30"/>
        <v>0</v>
      </c>
      <c r="T69" t="s">
        <v>93</v>
      </c>
      <c r="U69">
        <v>24337</v>
      </c>
      <c r="V69">
        <v>10</v>
      </c>
      <c r="W69" t="s">
        <v>130</v>
      </c>
      <c r="Y69">
        <v>1000</v>
      </c>
      <c r="Z69" t="str">
        <f t="shared" ca="1" si="24"/>
        <v>upn</v>
      </c>
      <c r="AA69" t="s">
        <v>93</v>
      </c>
      <c r="AB69">
        <v>24337</v>
      </c>
      <c r="AC69">
        <v>10</v>
      </c>
      <c r="AD69" t="s">
        <v>130</v>
      </c>
      <c r="AF69">
        <v>1000</v>
      </c>
      <c r="AG69" t="str">
        <f t="shared" si="25"/>
        <v/>
      </c>
      <c r="AH69" t="str">
        <f>IF(OR(
  AND(NOT(ISERROR(FIND("상자",AA69))),ISBLANK(AB69)),
  AND(ISBLANK(AA69),ISBLANK(AB69)),
  AND(NOT(ISERROR(FIND("안 지정",AA69))),ISNUMBER(AB69))),"",
IF(AND(NOT(ISERROR(FIND("상자",AA69))),NOT(ISBLANK(AB69))),"밸류불필요",
IF(AND(NOT(ISERROR(FIND("안 지정",AA69))),NOT(ISNUMBER(AB69))),"숫자필요",
IF(NOT(ISERROR(FIND("장비",AA69))),
  IFERROR(VLOOKUP(AB69,[1]EquipTable!$A:$T,MATCH("이름참고",[1]EquipTable!$1:$1,0),0),"장비없음"),
IF(NOT(ISERROR(FIND("캐릭터",AA69))),
  IFERROR(VLOOKUP(AB69,[2]ActorTable!$A:$G,MATCH("이름참고",[2]ActorTable!$1:$1,0),0),"캐릭터없음"),
"")))))</f>
        <v/>
      </c>
      <c r="AI69">
        <v>1</v>
      </c>
      <c r="AJ6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v>
      </c>
      <c r="AK69" t="str">
        <f t="shared" ca="1" si="26"/>
        <v>{"dy":10,"sl":4,"tp":"upn","vl":"24337","cn":10,"pt":"GO","pr":1000}</v>
      </c>
      <c r="BJ69" t="e">
        <f ca="1">IF(VLOOKUP($BM69,[1]EquipTable!$1:$1048576,MATCH("업데이트순번",[1]EquipTable!$1:$1,0),0)&lt;=$BK$1,1,0)
*IF(MID(BM69,7,1)="4",0.1,1)</f>
        <v>#VALUE!</v>
      </c>
      <c r="BK69" t="e">
        <f t="shared" ca="1" si="32"/>
        <v>#VALUE!</v>
      </c>
      <c r="BL69" t="e">
        <f t="shared" ca="1" si="33"/>
        <v>#VALUE!</v>
      </c>
      <c r="BM69" t="e">
        <f ca="1">OFFSET([1]EquipTable!$A$1,ROW()-1,0)</f>
        <v>#VALUE!</v>
      </c>
    </row>
    <row r="70" spans="1:65">
      <c r="A70">
        <v>10</v>
      </c>
      <c r="B70">
        <v>5</v>
      </c>
      <c r="C70">
        <f t="shared" si="21"/>
        <v>0</v>
      </c>
      <c r="D70">
        <f t="shared" ca="1" si="27"/>
        <v>0.116488650250271</v>
      </c>
      <c r="E70">
        <f t="shared" ca="1" si="27"/>
        <v>0.43267992104876407</v>
      </c>
      <c r="F70">
        <f t="shared" ca="1" si="27"/>
        <v>0.79071553523934957</v>
      </c>
      <c r="G70">
        <f t="shared" ca="1" si="27"/>
        <v>2.0262037423929846E-2</v>
      </c>
      <c r="H70">
        <f t="shared" ca="1" si="27"/>
        <v>0.55653353028988406</v>
      </c>
      <c r="I70">
        <f t="shared" ca="1" si="28"/>
        <v>0.95800336347072945</v>
      </c>
      <c r="L70" t="str">
        <f t="shared" ca="1" si="22"/>
        <v>삭제</v>
      </c>
      <c r="M70" t="str">
        <f t="shared" ca="1" si="23"/>
        <v>삭제</v>
      </c>
      <c r="N70" t="str">
        <f t="shared" ca="1" si="29"/>
        <v>삭제</v>
      </c>
      <c r="O70" t="str">
        <f ca="1">IF($L70="삭제","삭제",
IF($L70="지정 장비",
  IF(ISBLANK(VLOOKUP($M70,[1]EquipTable!$1:$1048576,MATCH("표준 GO pr Min",[1]EquipTable!$1:$1,0),0)),"DI",
    IF(ISBLANK(VLOOKUP($M70,[1]EquipTable!$1:$1048576,MATCH("표준 DI pr Min",[1]EquipTable!$1:$1,0),0)),"GO",
      IF(G70&lt;0.5,"DI","GO"))),
IF(OR($L70="캐릭터 상자 일반등급",$L70="캐릭터 상자 영웅등급"),"DI",
IF(OR($L70="지정 캐릭터",$L70="지정 캐릭터 LBP1",$L70="지정 캐릭터 LBP2",$L70="지정 캐릭터 LBP3",$L70="안 지정 캐릭터 영웅등급"),"DI",
IF($L70="지정 캐릭터 PP","DI",
IF(OR($L70="안 지정 캐릭터 PP 일반등급",$L70="안 지정 캐릭터 PP 영웅등급"),"GO",
"그외없음"))))))</f>
        <v>삭제</v>
      </c>
      <c r="P70" t="str">
        <f ca="1">IF($L70="삭제","삭제",
IF($O70="GO","삭제",
IF($L70="지정 장비",
  IF(ISBLANK(VLOOKUP($M70,[1]EquipTable!$1:$1048576,MATCH("표준 DI pp Min",[1]EquipTable!$1:$1,0),0)),"삭제",
    VLOOKUP($M70,[1]EquipTable!$1:$1048576,MATCH("표준 DI pp Min",[1]EquipTable!$1:$1,0),0)+INT($H70*(VLOOKUP($M70,[1]EquipTable!$1:$1048576,MATCH("표준 DI pp Max",[1]EquipTable!$1:$1,0),0)-VLOOKUP($M70,[1]EquipTable!$1:$1048576,MATCH("표준 DI pp Min",[1]EquipTable!$1:$1,0),0)+1))),
IF(OR($L70="캐릭터 상자 일반등급",$L70="캐릭터 상자 영웅등급"),"삭제",
IF(OR($L70="지정 캐릭터",$L70="지정 캐릭터 LBP1",$L70="지정 캐릭터 LBP2",$L70="지정 캐릭터 LBP3"),
  IF(AND(OR($B70=7,$B70=8),$L70=OFFSET($L70,-1,0)),OFFSET(P70,-1,0),
    IF(ISBLANK(VLOOKUP($M70,[2]ActorTable!$1:$1048576,MATCH("표준 DI pp Min",[2]ActorTable!$1:$1,0),0)),"삭제",
      INT(VLOOKUP($L70,$AM:$AZ,MATCH($AW$1,$AM$1:$AZ$1,0),0)*(VLOOKUP($M70,[2]ActorTable!$1:$1048576,MATCH("표준 DI pp Min",[2]ActorTable!$1:$1,0),0)+$H70*(VLOOKUP($M70,[2]ActorTable!$1:$1048576,MATCH("표준 DI pp Max",[2]ActorTable!$1:$1,0),0)-VLOOKUP($M70,[2]ActorTable!$1:$1048576,MATCH("표준 DI pp Min",[2]ActorTable!$1:$1,0),0)+1))))),
IF($L70="안 지정 캐릭터 영웅등급",
  IF(AND(OR($B70=7,$B70=8),$L70=OFFSET($L70,-1,0)),OFFSET(P70,-1,0),
    VLOOKUP($L70,$AM:$AZ,MATCH($AY$1,$AM$1:$AZ$1,0),0)+INT($H70*(VLOOKUP($L70,$AM:$AZ,MATCH($AZ$1,$AM$1:$AZ$1,0),0)-VLOOKUP($L70,$AM:$AZ,MATCH($AY$1,$AM$1:$AZ$1,0),0)+1))),
IF($L70="지정 캐릭터 PP",
  IF(AND(OR($B70=7,$B70=8),$L70=OFFSET($L70,-1,0)),OFFSET(P70,-1,0),
    INT($N70*VLOOKUP($L70,$AM:$AZ,MATCH($AW$1,$AM$1:$AZ$1,0),0))),
"그외없음")))))))</f>
        <v>삭제</v>
      </c>
      <c r="Q70" t="str">
        <f ca="1">IF($L70="삭제","삭제",
IF($L70="지정 장비",
  IF($O70="DI",
    VLOOKUP($M70,[1]EquipTable!$1:$1048576,MATCH("표준 DI pr Min",[1]EquipTable!$1:$1,0),0)+INT($I70*(VLOOKUP($M70,[1]EquipTable!$1:$1048576,MATCH("표준 DI pr Max",[1]EquipTable!$1:$1,0),0)-VLOOKUP($M70,[1]EquipTable!$1:$1048576,MATCH("표준 DI pr Min",[1]EquipTable!$1:$1,0),0)+1)),
    ROUNDDOWN(VLOOKUP($M70,[1]EquipTable!$1:$1048576,MATCH("표준 GO pr Min",[1]EquipTable!$1:$1,0),0)+INT($I70*(VLOOKUP($M70,[1]EquipTable!$1:$1048576,MATCH("표준 GO pr Max",[1]EquipTable!$1:$1,0),0)-VLOOKUP($M70,[1]EquipTable!$1:$1048576,MATCH("표준 GO pr Min",[1]EquipTable!$1:$1,0),0)+100)),-2)),
IF(OR($L70="캐릭터 상자 일반등급",$L70="캐릭터 상자 영웅등급"),VLOOKUP($L70,$AM:$AZ,MATCH($AW$1,$AM$1:$AZ$1,0),0),
IF(OR($L70="지정 캐릭터",$L70="지정 캐릭터 LBP1",$L70="지정 캐릭터 LBP2",$L70="지정 캐릭터 LBP3"),
  IF(AND(OR($B70=7,$B70=8),$L70=OFFSET($L70,-1,0)),OFFSET(Q70,-1,0),
    INT(VLOOKUP($L70,$AM:$AZ,MATCH($AW$1,$AM$1:$AZ$1,0),0)*(VLOOKUP($M70,[2]ActorTable!$1:$1048576,MATCH("표준 DI pr Min",[2]ActorTable!$1:$1,0),0)+$I70*(VLOOKUP($M70,[2]ActorTable!$1:$1048576,MATCH("표준 DI pr Max",[2]ActorTable!$1:$1,0),0)-VLOOKUP($M70,[2]ActorTable!$1:$1048576,MATCH("표준 DI pr Min",[2]ActorTable!$1:$1,0),0)+1)))),
IF($L70="안 지정 캐릭터 영웅등급",
  IF(AND(OR($B70=7,$B70=8),$L70=OFFSET($L70,-1,0)),OFFSET(Q70,-1,0),
    VLOOKUP($L70,$AM:$AZ,MATCH($AW$1,$AM$1:$AZ$1,0),0)+INT($I70*(VLOOKUP($L70,$AM:$AZ,MATCH($AX$1,$AM$1:$AZ$1,0),0)-VLOOKUP($L70,$AM:$AZ,MATCH($AW$1,$AM$1:$AZ$1,0),0)+1))),
IF($L70="지정 캐릭터 PP",
  IF(AND(OR($B70=7,$B70=8),$L70=OFFSET($L70,-1,0)),OFFSET(Q70,-1,0),
    INT($N70*(VLOOKUP($L70,$AM:$AZ,MATCH($AX$1,$AM$1:$AZ$1,0),0)*(VLOOKUP($L70,$AM:$AZ,MATCH($AY$1,$AM$1:$AZ$1,0),0)+$I70*(VLOOKUP($L70,$AM:$AZ,MATCH($AY$1,$AM$1:$AZ$1,0),0)-VLOOKUP($L70,$AM:$AZ,MATCH($AX$1,$AM$1:$AZ$1,0),0)))))),
IF(OR($L70="안 지정 캐릭터 PP 일반등급",$L70="안 지정 캐릭터 PP 영웅등급"),
  IF(AND(OR($B70=7,$B70=8),$L70=OFFSET($L70,-1,0)),OFFSET(Q70,-1,0),
    $N70*VLOOKUP($L70,$AM:$AZ,MATCH($AW$1,$AM$1:$AZ$1,0),0)),
"그외없음")))))))</f>
        <v>삭제</v>
      </c>
      <c r="R70" t="str">
        <f ca="1">IF(OR(ISNUMBER(M70),M70="삭제"),"",
IF(LEFT(M70,5)="Equip",
  IF($BK$1&lt;VLOOKUP(M70,[1]EquipTable!$1:$1048576,MATCH("업데이트순번",[1]EquipTable!$1:$1,0),0),"업데이트순번이상",""),
IF(LEFT(M70,5)="Actor",
  IF($BP$1&lt;VLOOKUP(M70,[2]ActorTable!$1:$1048576,MATCH("업데이트순번",[2]ActorTable!$1:$1,0),0),"업데이트순번이상",""),
"그외없음")))</f>
        <v/>
      </c>
      <c r="S70">
        <f t="shared" ca="1" si="30"/>
        <v>0</v>
      </c>
      <c r="Z70" t="str">
        <f t="shared" ca="1" si="24"/>
        <v/>
      </c>
      <c r="AG70" t="str">
        <f t="shared" si="25"/>
        <v/>
      </c>
      <c r="AH70" t="str">
        <f>IF(OR(
  AND(NOT(ISERROR(FIND("상자",AA70))),ISBLANK(AB70)),
  AND(ISBLANK(AA70),ISBLANK(AB70)),
  AND(NOT(ISERROR(FIND("안 지정",AA70))),ISNUMBER(AB70))),"",
IF(AND(NOT(ISERROR(FIND("상자",AA70))),NOT(ISBLANK(AB70))),"밸류불필요",
IF(AND(NOT(ISERROR(FIND("안 지정",AA70))),NOT(ISNUMBER(AB70))),"숫자필요",
IF(NOT(ISERROR(FIND("장비",AA70))),
  IFERROR(VLOOKUP(AB70,[1]EquipTable!$A:$T,MATCH("이름참고",[1]EquipTable!$1:$1,0),0),"장비없음"),
IF(NOT(ISERROR(FIND("캐릭터",AA70))),
  IFERROR(VLOOKUP(AB70,[2]ActorTable!$A:$G,MATCH("이름참고",[2]ActorTable!$1:$1,0),0),"캐릭터없음"),
"")))))</f>
        <v/>
      </c>
      <c r="AI70">
        <v>1</v>
      </c>
      <c r="AJ7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v>
      </c>
      <c r="AK70" t="str">
        <f t="shared" ca="1" si="26"/>
        <v>{"dy":10,"sl":5}</v>
      </c>
      <c r="BJ70" t="e">
        <f ca="1">IF(VLOOKUP($BM70,[1]EquipTable!$1:$1048576,MATCH("업데이트순번",[1]EquipTable!$1:$1,0),0)&lt;=$BK$1,1,0)
*IF(MID(BM70,7,1)="4",0.1,1)</f>
        <v>#VALUE!</v>
      </c>
      <c r="BK70" t="e">
        <f t="shared" ca="1" si="32"/>
        <v>#VALUE!</v>
      </c>
      <c r="BL70" t="e">
        <f t="shared" ca="1" si="33"/>
        <v>#VALUE!</v>
      </c>
      <c r="BM70" t="e">
        <f ca="1">OFFSET([1]EquipTable!$A$1,ROW()-1,0)</f>
        <v>#VALUE!</v>
      </c>
    </row>
    <row r="71" spans="1:65">
      <c r="A71">
        <v>10</v>
      </c>
      <c r="B71">
        <v>6</v>
      </c>
      <c r="C71">
        <f t="shared" si="21"/>
        <v>0</v>
      </c>
      <c r="D71">
        <f t="shared" ca="1" si="27"/>
        <v>9.421857570327552E-2</v>
      </c>
      <c r="E71">
        <f t="shared" ca="1" si="27"/>
        <v>0.30722618815634894</v>
      </c>
      <c r="F71">
        <f t="shared" ca="1" si="27"/>
        <v>0.68899496007760397</v>
      </c>
      <c r="G71">
        <f t="shared" ca="1" si="27"/>
        <v>0.9694693038673623</v>
      </c>
      <c r="H71">
        <f t="shared" ca="1" si="27"/>
        <v>0.55332908598110708</v>
      </c>
      <c r="I71">
        <f t="shared" ca="1" si="28"/>
        <v>0.38684925506678502</v>
      </c>
      <c r="L71" t="str">
        <f t="shared" ca="1" si="22"/>
        <v>삭제</v>
      </c>
      <c r="M71" t="str">
        <f t="shared" ca="1" si="23"/>
        <v>삭제</v>
      </c>
      <c r="N71" t="str">
        <f t="shared" ca="1" si="29"/>
        <v>삭제</v>
      </c>
      <c r="O71" t="str">
        <f ca="1">IF($L71="삭제","삭제",
IF($L71="지정 장비",
  IF(ISBLANK(VLOOKUP($M71,[1]EquipTable!$1:$1048576,MATCH("표준 GO pr Min",[1]EquipTable!$1:$1,0),0)),"DI",
    IF(ISBLANK(VLOOKUP($M71,[1]EquipTable!$1:$1048576,MATCH("표준 DI pr Min",[1]EquipTable!$1:$1,0),0)),"GO",
      IF(G71&lt;0.5,"DI","GO"))),
IF(OR($L71="캐릭터 상자 일반등급",$L71="캐릭터 상자 영웅등급"),"DI",
IF(OR($L71="지정 캐릭터",$L71="지정 캐릭터 LBP1",$L71="지정 캐릭터 LBP2",$L71="지정 캐릭터 LBP3",$L71="안 지정 캐릭터 영웅등급"),"DI",
IF($L71="지정 캐릭터 PP","DI",
IF(OR($L71="안 지정 캐릭터 PP 일반등급",$L71="안 지정 캐릭터 PP 영웅등급"),"GO",
"그외없음"))))))</f>
        <v>삭제</v>
      </c>
      <c r="P71" t="str">
        <f ca="1">IF($L71="삭제","삭제",
IF($O71="GO","삭제",
IF($L71="지정 장비",
  IF(ISBLANK(VLOOKUP($M71,[1]EquipTable!$1:$1048576,MATCH("표준 DI pp Min",[1]EquipTable!$1:$1,0),0)),"삭제",
    VLOOKUP($M71,[1]EquipTable!$1:$1048576,MATCH("표준 DI pp Min",[1]EquipTable!$1:$1,0),0)+INT($H71*(VLOOKUP($M71,[1]EquipTable!$1:$1048576,MATCH("표준 DI pp Max",[1]EquipTable!$1:$1,0),0)-VLOOKUP($M71,[1]EquipTable!$1:$1048576,MATCH("표준 DI pp Min",[1]EquipTable!$1:$1,0),0)+1))),
IF(OR($L71="캐릭터 상자 일반등급",$L71="캐릭터 상자 영웅등급"),"삭제",
IF(OR($L71="지정 캐릭터",$L71="지정 캐릭터 LBP1",$L71="지정 캐릭터 LBP2",$L71="지정 캐릭터 LBP3"),
  IF(AND(OR($B71=7,$B71=8),$L71=OFFSET($L71,-1,0)),OFFSET(P71,-1,0),
    IF(ISBLANK(VLOOKUP($M71,[2]ActorTable!$1:$1048576,MATCH("표준 DI pp Min",[2]ActorTable!$1:$1,0),0)),"삭제",
      INT(VLOOKUP($L71,$AM:$AZ,MATCH($AW$1,$AM$1:$AZ$1,0),0)*(VLOOKUP($M71,[2]ActorTable!$1:$1048576,MATCH("표준 DI pp Min",[2]ActorTable!$1:$1,0),0)+$H71*(VLOOKUP($M71,[2]ActorTable!$1:$1048576,MATCH("표준 DI pp Max",[2]ActorTable!$1:$1,0),0)-VLOOKUP($M71,[2]ActorTable!$1:$1048576,MATCH("표준 DI pp Min",[2]ActorTable!$1:$1,0),0)+1))))),
IF($L71="안 지정 캐릭터 영웅등급",
  IF(AND(OR($B71=7,$B71=8),$L71=OFFSET($L71,-1,0)),OFFSET(P71,-1,0),
    VLOOKUP($L71,$AM:$AZ,MATCH($AY$1,$AM$1:$AZ$1,0),0)+INT($H71*(VLOOKUP($L71,$AM:$AZ,MATCH($AZ$1,$AM$1:$AZ$1,0),0)-VLOOKUP($L71,$AM:$AZ,MATCH($AY$1,$AM$1:$AZ$1,0),0)+1))),
IF($L71="지정 캐릭터 PP",
  IF(AND(OR($B71=7,$B71=8),$L71=OFFSET($L71,-1,0)),OFFSET(P71,-1,0),
    INT($N71*VLOOKUP($L71,$AM:$AZ,MATCH($AW$1,$AM$1:$AZ$1,0),0))),
"그외없음")))))))</f>
        <v>삭제</v>
      </c>
      <c r="Q71" t="str">
        <f ca="1">IF($L71="삭제","삭제",
IF($L71="지정 장비",
  IF($O71="DI",
    VLOOKUP($M71,[1]EquipTable!$1:$1048576,MATCH("표준 DI pr Min",[1]EquipTable!$1:$1,0),0)+INT($I71*(VLOOKUP($M71,[1]EquipTable!$1:$1048576,MATCH("표준 DI pr Max",[1]EquipTable!$1:$1,0),0)-VLOOKUP($M71,[1]EquipTable!$1:$1048576,MATCH("표준 DI pr Min",[1]EquipTable!$1:$1,0),0)+1)),
    ROUNDDOWN(VLOOKUP($M71,[1]EquipTable!$1:$1048576,MATCH("표준 GO pr Min",[1]EquipTable!$1:$1,0),0)+INT($I71*(VLOOKUP($M71,[1]EquipTable!$1:$1048576,MATCH("표준 GO pr Max",[1]EquipTable!$1:$1,0),0)-VLOOKUP($M71,[1]EquipTable!$1:$1048576,MATCH("표준 GO pr Min",[1]EquipTable!$1:$1,0),0)+100)),-2)),
IF(OR($L71="캐릭터 상자 일반등급",$L71="캐릭터 상자 영웅등급"),VLOOKUP($L71,$AM:$AZ,MATCH($AW$1,$AM$1:$AZ$1,0),0),
IF(OR($L71="지정 캐릭터",$L71="지정 캐릭터 LBP1",$L71="지정 캐릭터 LBP2",$L71="지정 캐릭터 LBP3"),
  IF(AND(OR($B71=7,$B71=8),$L71=OFFSET($L71,-1,0)),OFFSET(Q71,-1,0),
    INT(VLOOKUP($L71,$AM:$AZ,MATCH($AW$1,$AM$1:$AZ$1,0),0)*(VLOOKUP($M71,[2]ActorTable!$1:$1048576,MATCH("표준 DI pr Min",[2]ActorTable!$1:$1,0),0)+$I71*(VLOOKUP($M71,[2]ActorTable!$1:$1048576,MATCH("표준 DI pr Max",[2]ActorTable!$1:$1,0),0)-VLOOKUP($M71,[2]ActorTable!$1:$1048576,MATCH("표준 DI pr Min",[2]ActorTable!$1:$1,0),0)+1)))),
IF($L71="안 지정 캐릭터 영웅등급",
  IF(AND(OR($B71=7,$B71=8),$L71=OFFSET($L71,-1,0)),OFFSET(Q71,-1,0),
    VLOOKUP($L71,$AM:$AZ,MATCH($AW$1,$AM$1:$AZ$1,0),0)+INT($I71*(VLOOKUP($L71,$AM:$AZ,MATCH($AX$1,$AM$1:$AZ$1,0),0)-VLOOKUP($L71,$AM:$AZ,MATCH($AW$1,$AM$1:$AZ$1,0),0)+1))),
IF($L71="지정 캐릭터 PP",
  IF(AND(OR($B71=7,$B71=8),$L71=OFFSET($L71,-1,0)),OFFSET(Q71,-1,0),
    INT($N71*(VLOOKUP($L71,$AM:$AZ,MATCH($AX$1,$AM$1:$AZ$1,0),0)*(VLOOKUP($L71,$AM:$AZ,MATCH($AY$1,$AM$1:$AZ$1,0),0)+$I71*(VLOOKUP($L71,$AM:$AZ,MATCH($AY$1,$AM$1:$AZ$1,0),0)-VLOOKUP($L71,$AM:$AZ,MATCH($AX$1,$AM$1:$AZ$1,0),0)))))),
IF(OR($L71="안 지정 캐릭터 PP 일반등급",$L71="안 지정 캐릭터 PP 영웅등급"),
  IF(AND(OR($B71=7,$B71=8),$L71=OFFSET($L71,-1,0)),OFFSET(Q71,-1,0),
    $N71*VLOOKUP($L71,$AM:$AZ,MATCH($AW$1,$AM$1:$AZ$1,0),0)),
"그외없음")))))))</f>
        <v>삭제</v>
      </c>
      <c r="R71" t="str">
        <f ca="1">IF(OR(ISNUMBER(M71),M71="삭제"),"",
IF(LEFT(M71,5)="Equip",
  IF($BK$1&lt;VLOOKUP(M71,[1]EquipTable!$1:$1048576,MATCH("업데이트순번",[1]EquipTable!$1:$1,0),0),"업데이트순번이상",""),
IF(LEFT(M71,5)="Actor",
  IF($BP$1&lt;VLOOKUP(M71,[2]ActorTable!$1:$1048576,MATCH("업데이트순번",[2]ActorTable!$1:$1,0),0),"업데이트순번이상",""),
"그외없음")))</f>
        <v/>
      </c>
      <c r="S71">
        <f t="shared" ca="1" si="30"/>
        <v>0</v>
      </c>
      <c r="Z71" t="str">
        <f t="shared" ca="1" si="24"/>
        <v/>
      </c>
      <c r="AG71" t="str">
        <f t="shared" si="25"/>
        <v/>
      </c>
      <c r="AH71" t="str">
        <f>IF(OR(
  AND(NOT(ISERROR(FIND("상자",AA71))),ISBLANK(AB71)),
  AND(ISBLANK(AA71),ISBLANK(AB71)),
  AND(NOT(ISERROR(FIND("안 지정",AA71))),ISNUMBER(AB71))),"",
IF(AND(NOT(ISERROR(FIND("상자",AA71))),NOT(ISBLANK(AB71))),"밸류불필요",
IF(AND(NOT(ISERROR(FIND("안 지정",AA71))),NOT(ISNUMBER(AB71))),"숫자필요",
IF(NOT(ISERROR(FIND("장비",AA71))),
  IFERROR(VLOOKUP(AB71,[1]EquipTable!$A:$T,MATCH("이름참고",[1]EquipTable!$1:$1,0),0),"장비없음"),
IF(NOT(ISERROR(FIND("캐릭터",AA71))),
  IFERROR(VLOOKUP(AB71,[2]ActorTable!$A:$G,MATCH("이름참고",[2]ActorTable!$1:$1,0),0),"캐릭터없음"),
"")))))</f>
        <v/>
      </c>
      <c r="AI71">
        <v>1</v>
      </c>
      <c r="AJ7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v>
      </c>
      <c r="AK71" t="str">
        <f t="shared" ca="1" si="26"/>
        <v>{"dy":10,"sl":6}</v>
      </c>
      <c r="BJ71" t="e">
        <f ca="1">IF(VLOOKUP($BM71,[1]EquipTable!$1:$1048576,MATCH("업데이트순번",[1]EquipTable!$1:$1,0),0)&lt;=$BK$1,1,0)
*IF(MID(BM71,7,1)="4",0.1,1)</f>
        <v>#VALUE!</v>
      </c>
      <c r="BK71" t="e">
        <f t="shared" ca="1" si="32"/>
        <v>#VALUE!</v>
      </c>
      <c r="BL71" t="e">
        <f t="shared" ca="1" si="33"/>
        <v>#VALUE!</v>
      </c>
      <c r="BM71" t="e">
        <f ca="1">OFFSET([1]EquipTable!$A$1,ROW()-1,0)</f>
        <v>#VALUE!</v>
      </c>
    </row>
    <row r="72" spans="1:65">
      <c r="A72">
        <v>11</v>
      </c>
      <c r="B72">
        <v>0</v>
      </c>
      <c r="C72">
        <f t="shared" si="21"/>
        <v>0</v>
      </c>
      <c r="D72">
        <f t="shared" ca="1" si="27"/>
        <v>0.75048228330936217</v>
      </c>
      <c r="E72">
        <f t="shared" ca="1" si="27"/>
        <v>0.60187939877428631</v>
      </c>
      <c r="F72">
        <f t="shared" ca="1" si="27"/>
        <v>0.82691328564346311</v>
      </c>
      <c r="G72">
        <f t="shared" ca="1" si="27"/>
        <v>0.28320463185674138</v>
      </c>
      <c r="H72">
        <f t="shared" ca="1" si="27"/>
        <v>0.11404575640454961</v>
      </c>
      <c r="I72">
        <f t="shared" ca="1" si="28"/>
        <v>0.34151319348577358</v>
      </c>
      <c r="L72" t="str">
        <f t="shared" ca="1" si="22"/>
        <v>지정 장비</v>
      </c>
      <c r="M72" t="e">
        <f t="shared" ca="1" si="23"/>
        <v>#VALUE!</v>
      </c>
      <c r="N72">
        <f t="shared" ca="1" si="29"/>
        <v>1</v>
      </c>
      <c r="O72" t="str">
        <f ca="1">IF($L72="삭제","삭제",
IF($L72="지정 장비",
  IF(ISBLANK(VLOOKUP($M72,[1]EquipTable!$1:$1048576,MATCH("표준 GO pr Min",[1]EquipTable!$1:$1,0),0)),"DI",
    IF(ISBLANK(VLOOKUP($M72,[1]EquipTable!$1:$1048576,MATCH("표준 DI pr Min",[1]EquipTable!$1:$1,0),0)),"GO",
      IF(G72&lt;0.5,"DI","GO"))),
IF(OR($L72="캐릭터 상자 일반등급",$L72="캐릭터 상자 영웅등급"),"DI",
IF(OR($L72="지정 캐릭터",$L72="지정 캐릭터 LBP1",$L72="지정 캐릭터 LBP2",$L72="지정 캐릭터 LBP3",$L72="안 지정 캐릭터 영웅등급"),"DI",
IF($L72="지정 캐릭터 PP","DI",
IF(OR($L72="안 지정 캐릭터 PP 일반등급",$L72="안 지정 캐릭터 PP 영웅등급"),"GO",
"그외없음"))))))</f>
        <v>DI</v>
      </c>
      <c r="P72" t="e">
        <f ca="1">IF($L72="삭제","삭제",
IF($O72="GO","삭제",
IF($L72="지정 장비",
  IF(ISBLANK(VLOOKUP($M72,[1]EquipTable!$1:$1048576,MATCH("표준 DI pp Min",[1]EquipTable!$1:$1,0),0)),"삭제",
    VLOOKUP($M72,[1]EquipTable!$1:$1048576,MATCH("표준 DI pp Min",[1]EquipTable!$1:$1,0),0)+INT($H72*(VLOOKUP($M72,[1]EquipTable!$1:$1048576,MATCH("표준 DI pp Max",[1]EquipTable!$1:$1,0),0)-VLOOKUP($M72,[1]EquipTable!$1:$1048576,MATCH("표준 DI pp Min",[1]EquipTable!$1:$1,0),0)+1))),
IF(OR($L72="캐릭터 상자 일반등급",$L72="캐릭터 상자 영웅등급"),"삭제",
IF(OR($L72="지정 캐릭터",$L72="지정 캐릭터 LBP1",$L72="지정 캐릭터 LBP2",$L72="지정 캐릭터 LBP3"),
  IF(AND(OR($B72=7,$B72=8),$L72=OFFSET($L72,-1,0)),OFFSET(P72,-1,0),
    IF(ISBLANK(VLOOKUP($M72,[2]ActorTable!$1:$1048576,MATCH("표준 DI pp Min",[2]ActorTable!$1:$1,0),0)),"삭제",
      INT(VLOOKUP($L72,$AM:$AZ,MATCH($AW$1,$AM$1:$AZ$1,0),0)*(VLOOKUP($M72,[2]ActorTable!$1:$1048576,MATCH("표준 DI pp Min",[2]ActorTable!$1:$1,0),0)+$H72*(VLOOKUP($M72,[2]ActorTable!$1:$1048576,MATCH("표준 DI pp Max",[2]ActorTable!$1:$1,0),0)-VLOOKUP($M72,[2]ActorTable!$1:$1048576,MATCH("표준 DI pp Min",[2]ActorTable!$1:$1,0),0)+1))))),
IF($L72="안 지정 캐릭터 영웅등급",
  IF(AND(OR($B72=7,$B72=8),$L72=OFFSET($L72,-1,0)),OFFSET(P72,-1,0),
    VLOOKUP($L72,$AM:$AZ,MATCH($AY$1,$AM$1:$AZ$1,0),0)+INT($H72*(VLOOKUP($L72,$AM:$AZ,MATCH($AZ$1,$AM$1:$AZ$1,0),0)-VLOOKUP($L72,$AM:$AZ,MATCH($AY$1,$AM$1:$AZ$1,0),0)+1))),
IF($L72="지정 캐릭터 PP",
  IF(AND(OR($B72=7,$B72=8),$L72=OFFSET($L72,-1,0)),OFFSET(P72,-1,0),
    INT($N72*VLOOKUP($L72,$AM:$AZ,MATCH($AW$1,$AM$1:$AZ$1,0),0))),
"그외없음")))))))</f>
        <v>#VALUE!</v>
      </c>
      <c r="Q72" t="e">
        <f ca="1">IF($L72="삭제","삭제",
IF($L72="지정 장비",
  IF($O72="DI",
    VLOOKUP($M72,[1]EquipTable!$1:$1048576,MATCH("표준 DI pr Min",[1]EquipTable!$1:$1,0),0)+INT($I72*(VLOOKUP($M72,[1]EquipTable!$1:$1048576,MATCH("표준 DI pr Max",[1]EquipTable!$1:$1,0),0)-VLOOKUP($M72,[1]EquipTable!$1:$1048576,MATCH("표준 DI pr Min",[1]EquipTable!$1:$1,0),0)+1)),
    ROUNDDOWN(VLOOKUP($M72,[1]EquipTable!$1:$1048576,MATCH("표준 GO pr Min",[1]EquipTable!$1:$1,0),0)+INT($I72*(VLOOKUP($M72,[1]EquipTable!$1:$1048576,MATCH("표준 GO pr Max",[1]EquipTable!$1:$1,0),0)-VLOOKUP($M72,[1]EquipTable!$1:$1048576,MATCH("표준 GO pr Min",[1]EquipTable!$1:$1,0),0)+100)),-2)),
IF(OR($L72="캐릭터 상자 일반등급",$L72="캐릭터 상자 영웅등급"),VLOOKUP($L72,$AM:$AZ,MATCH($AW$1,$AM$1:$AZ$1,0),0),
IF(OR($L72="지정 캐릭터",$L72="지정 캐릭터 LBP1",$L72="지정 캐릭터 LBP2",$L72="지정 캐릭터 LBP3"),
  IF(AND(OR($B72=7,$B72=8),$L72=OFFSET($L72,-1,0)),OFFSET(Q72,-1,0),
    INT(VLOOKUP($L72,$AM:$AZ,MATCH($AW$1,$AM$1:$AZ$1,0),0)*(VLOOKUP($M72,[2]ActorTable!$1:$1048576,MATCH("표준 DI pr Min",[2]ActorTable!$1:$1,0),0)+$I72*(VLOOKUP($M72,[2]ActorTable!$1:$1048576,MATCH("표준 DI pr Max",[2]ActorTable!$1:$1,0),0)-VLOOKUP($M72,[2]ActorTable!$1:$1048576,MATCH("표준 DI pr Min",[2]ActorTable!$1:$1,0),0)+1)))),
IF($L72="안 지정 캐릭터 영웅등급",
  IF(AND(OR($B72=7,$B72=8),$L72=OFFSET($L72,-1,0)),OFFSET(Q72,-1,0),
    VLOOKUP($L72,$AM:$AZ,MATCH($AW$1,$AM$1:$AZ$1,0),0)+INT($I72*(VLOOKUP($L72,$AM:$AZ,MATCH($AX$1,$AM$1:$AZ$1,0),0)-VLOOKUP($L72,$AM:$AZ,MATCH($AW$1,$AM$1:$AZ$1,0),0)+1))),
IF($L72="지정 캐릭터 PP",
  IF(AND(OR($B72=7,$B72=8),$L72=OFFSET($L72,-1,0)),OFFSET(Q72,-1,0),
    INT($N72*(VLOOKUP($L72,$AM:$AZ,MATCH($AX$1,$AM$1:$AZ$1,0),0)*(VLOOKUP($L72,$AM:$AZ,MATCH($AY$1,$AM$1:$AZ$1,0),0)+$I72*(VLOOKUP($L72,$AM:$AZ,MATCH($AY$1,$AM$1:$AZ$1,0),0)-VLOOKUP($L72,$AM:$AZ,MATCH($AX$1,$AM$1:$AZ$1,0),0)))))),
IF(OR($L72="안 지정 캐릭터 PP 일반등급",$L72="안 지정 캐릭터 PP 영웅등급"),
  IF(AND(OR($B72=7,$B72=8),$L72=OFFSET($L72,-1,0)),OFFSET(Q72,-1,0),
    $N72*VLOOKUP($L72,$AM:$AZ,MATCH($AW$1,$AM$1:$AZ$1,0),0)),
"그외없음")))))))</f>
        <v>#VALUE!</v>
      </c>
      <c r="R72" t="e">
        <f ca="1">IF(OR(ISNUMBER(M72),M72="삭제"),"",
IF(LEFT(M72,5)="Equip",
  IF($BK$1&lt;VLOOKUP(M72,[1]EquipTable!$1:$1048576,MATCH("업데이트순번",[1]EquipTable!$1:$1,0),0),"업데이트순번이상",""),
IF(LEFT(M72,5)="Actor",
  IF($BP$1&lt;VLOOKUP(M72,[2]ActorTable!$1:$1048576,MATCH("업데이트순번",[2]ActorTable!$1:$1,0),0),"업데이트순번이상",""),
"그외없음")))</f>
        <v>#VALUE!</v>
      </c>
      <c r="S72" t="e">
        <f t="shared" ca="1" si="30"/>
        <v>#VALUE!</v>
      </c>
      <c r="T72" t="s">
        <v>83</v>
      </c>
      <c r="U72" t="s">
        <v>190</v>
      </c>
      <c r="V72">
        <v>1</v>
      </c>
      <c r="W72" t="s">
        <v>134</v>
      </c>
      <c r="Y72">
        <v>12</v>
      </c>
      <c r="Z72" t="str">
        <f t="shared" ca="1" si="24"/>
        <v>fe</v>
      </c>
      <c r="AA72" t="s">
        <v>83</v>
      </c>
      <c r="AB72" t="s">
        <v>190</v>
      </c>
      <c r="AC72">
        <v>1</v>
      </c>
      <c r="AD72" t="s">
        <v>134</v>
      </c>
      <c r="AF72">
        <v>12</v>
      </c>
      <c r="AG72" t="str">
        <f t="shared" si="25"/>
        <v/>
      </c>
      <c r="AH72" t="str">
        <f>IF(OR(
  AND(NOT(ISERROR(FIND("상자",AA72))),ISBLANK(AB72)),
  AND(ISBLANK(AA72),ISBLANK(AB72)),
  AND(NOT(ISERROR(FIND("안 지정",AA72))),ISNUMBER(AB72))),"",
IF(AND(NOT(ISERROR(FIND("상자",AA72))),NOT(ISBLANK(AB72))),"밸류불필요",
IF(AND(NOT(ISERROR(FIND("안 지정",AA72))),NOT(ISNUMBER(AB72))),"숫자필요",
IF(NOT(ISERROR(FIND("장비",AA72))),
  IFERROR(VLOOKUP(AB72,[1]EquipTable!$A:$T,MATCH("이름참고",[1]EquipTable!$1:$1,0),0),"장비없음"),
IF(NOT(ISERROR(FIND("캐릭터",AA72))),
  IFERROR(VLOOKUP(AB72,[2]ActorTable!$A:$G,MATCH("이름참고",[2]ActorTable!$1:$1,0),0),"캐릭터없음"),
"")))))</f>
        <v>홍연의 해머</v>
      </c>
      <c r="AI72">
        <v>1</v>
      </c>
      <c r="AJ7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v>
      </c>
      <c r="AK72" t="str">
        <f t="shared" ca="1" si="26"/>
        <v>{"dy":11,"sl":0,"tp":"fe","vl":"Equip4301","cn":1,"pt":"DI","pr":12}</v>
      </c>
      <c r="BJ72" t="e">
        <f ca="1">IF(VLOOKUP($BM72,[1]EquipTable!$1:$1048576,MATCH("업데이트순번",[1]EquipTable!$1:$1,0),0)&lt;=$BK$1,1,0)
*IF(MID(BM72,7,1)="4",0.1,1)</f>
        <v>#VALUE!</v>
      </c>
      <c r="BK72" t="e">
        <f t="shared" ca="1" si="32"/>
        <v>#VALUE!</v>
      </c>
      <c r="BL72" t="e">
        <f t="shared" ca="1" si="33"/>
        <v>#VALUE!</v>
      </c>
      <c r="BM72" t="e">
        <f ca="1">OFFSET([1]EquipTable!$A$1,ROW()-1,0)</f>
        <v>#VALUE!</v>
      </c>
    </row>
    <row r="73" spans="1:65">
      <c r="A73">
        <v>11</v>
      </c>
      <c r="B73">
        <v>1</v>
      </c>
      <c r="C73">
        <f t="shared" si="21"/>
        <v>0</v>
      </c>
      <c r="D73">
        <f t="shared" ca="1" si="27"/>
        <v>0.31904382739616044</v>
      </c>
      <c r="E73">
        <f t="shared" ca="1" si="27"/>
        <v>0.47799119888701003</v>
      </c>
      <c r="F73">
        <f t="shared" ca="1" si="27"/>
        <v>0.53035709721425217</v>
      </c>
      <c r="G73">
        <f t="shared" ca="1" si="27"/>
        <v>0.62567823243431897</v>
      </c>
      <c r="H73">
        <f t="shared" ca="1" si="27"/>
        <v>6.4532808113881845E-3</v>
      </c>
      <c r="I73">
        <f t="shared" ca="1" si="28"/>
        <v>0.23722860754827069</v>
      </c>
      <c r="L73" t="str">
        <f t="shared" ca="1" si="22"/>
        <v>지정 장비</v>
      </c>
      <c r="M73" t="e">
        <f t="shared" ca="1" si="23"/>
        <v>#VALUE!</v>
      </c>
      <c r="N73">
        <f t="shared" ca="1" si="29"/>
        <v>1</v>
      </c>
      <c r="O73" t="str">
        <f ca="1">IF($L73="삭제","삭제",
IF($L73="지정 장비",
  IF(ISBLANK(VLOOKUP($M73,[1]EquipTable!$1:$1048576,MATCH("표준 GO pr Min",[1]EquipTable!$1:$1,0),0)),"DI",
    IF(ISBLANK(VLOOKUP($M73,[1]EquipTable!$1:$1048576,MATCH("표준 DI pr Min",[1]EquipTable!$1:$1,0),0)),"GO",
      IF(G73&lt;0.5,"DI","GO"))),
IF(OR($L73="캐릭터 상자 일반등급",$L73="캐릭터 상자 영웅등급"),"DI",
IF(OR($L73="지정 캐릭터",$L73="지정 캐릭터 LBP1",$L73="지정 캐릭터 LBP2",$L73="지정 캐릭터 LBP3",$L73="안 지정 캐릭터 영웅등급"),"DI",
IF($L73="지정 캐릭터 PP","DI",
IF(OR($L73="안 지정 캐릭터 PP 일반등급",$L73="안 지정 캐릭터 PP 영웅등급"),"GO",
"그외없음"))))))</f>
        <v>GO</v>
      </c>
      <c r="P73" t="str">
        <f ca="1">IF($L73="삭제","삭제",
IF($O73="GO","삭제",
IF($L73="지정 장비",
  IF(ISBLANK(VLOOKUP($M73,[1]EquipTable!$1:$1048576,MATCH("표준 DI pp Min",[1]EquipTable!$1:$1,0),0)),"삭제",
    VLOOKUP($M73,[1]EquipTable!$1:$1048576,MATCH("표준 DI pp Min",[1]EquipTable!$1:$1,0),0)+INT($H73*(VLOOKUP($M73,[1]EquipTable!$1:$1048576,MATCH("표준 DI pp Max",[1]EquipTable!$1:$1,0),0)-VLOOKUP($M73,[1]EquipTable!$1:$1048576,MATCH("표준 DI pp Min",[1]EquipTable!$1:$1,0),0)+1))),
IF(OR($L73="캐릭터 상자 일반등급",$L73="캐릭터 상자 영웅등급"),"삭제",
IF(OR($L73="지정 캐릭터",$L73="지정 캐릭터 LBP1",$L73="지정 캐릭터 LBP2",$L73="지정 캐릭터 LBP3"),
  IF(AND(OR($B73=7,$B73=8),$L73=OFFSET($L73,-1,0)),OFFSET(P73,-1,0),
    IF(ISBLANK(VLOOKUP($M73,[2]ActorTable!$1:$1048576,MATCH("표준 DI pp Min",[2]ActorTable!$1:$1,0),0)),"삭제",
      INT(VLOOKUP($L73,$AM:$AZ,MATCH($AW$1,$AM$1:$AZ$1,0),0)*(VLOOKUP($M73,[2]ActorTable!$1:$1048576,MATCH("표준 DI pp Min",[2]ActorTable!$1:$1,0),0)+$H73*(VLOOKUP($M73,[2]ActorTable!$1:$1048576,MATCH("표준 DI pp Max",[2]ActorTable!$1:$1,0),0)-VLOOKUP($M73,[2]ActorTable!$1:$1048576,MATCH("표준 DI pp Min",[2]ActorTable!$1:$1,0),0)+1))))),
IF($L73="안 지정 캐릭터 영웅등급",
  IF(AND(OR($B73=7,$B73=8),$L73=OFFSET($L73,-1,0)),OFFSET(P73,-1,0),
    VLOOKUP($L73,$AM:$AZ,MATCH($AY$1,$AM$1:$AZ$1,0),0)+INT($H73*(VLOOKUP($L73,$AM:$AZ,MATCH($AZ$1,$AM$1:$AZ$1,0),0)-VLOOKUP($L73,$AM:$AZ,MATCH($AY$1,$AM$1:$AZ$1,0),0)+1))),
IF($L73="지정 캐릭터 PP",
  IF(AND(OR($B73=7,$B73=8),$L73=OFFSET($L73,-1,0)),OFFSET(P73,-1,0),
    INT($N73*VLOOKUP($L73,$AM:$AZ,MATCH($AW$1,$AM$1:$AZ$1,0),0))),
"그외없음")))))))</f>
        <v>삭제</v>
      </c>
      <c r="Q73" t="e">
        <f ca="1">IF($L73="삭제","삭제",
IF($L73="지정 장비",
  IF($O73="DI",
    VLOOKUP($M73,[1]EquipTable!$1:$1048576,MATCH("표준 DI pr Min",[1]EquipTable!$1:$1,0),0)+INT($I73*(VLOOKUP($M73,[1]EquipTable!$1:$1048576,MATCH("표준 DI pr Max",[1]EquipTable!$1:$1,0),0)-VLOOKUP($M73,[1]EquipTable!$1:$1048576,MATCH("표준 DI pr Min",[1]EquipTable!$1:$1,0),0)+1)),
    ROUNDDOWN(VLOOKUP($M73,[1]EquipTable!$1:$1048576,MATCH("표준 GO pr Min",[1]EquipTable!$1:$1,0),0)+INT($I73*(VLOOKUP($M73,[1]EquipTable!$1:$1048576,MATCH("표준 GO pr Max",[1]EquipTable!$1:$1,0),0)-VLOOKUP($M73,[1]EquipTable!$1:$1048576,MATCH("표준 GO pr Min",[1]EquipTable!$1:$1,0),0)+100)),-2)),
IF(OR($L73="캐릭터 상자 일반등급",$L73="캐릭터 상자 영웅등급"),VLOOKUP($L73,$AM:$AZ,MATCH($AW$1,$AM$1:$AZ$1,0),0),
IF(OR($L73="지정 캐릭터",$L73="지정 캐릭터 LBP1",$L73="지정 캐릭터 LBP2",$L73="지정 캐릭터 LBP3"),
  IF(AND(OR($B73=7,$B73=8),$L73=OFFSET($L73,-1,0)),OFFSET(Q73,-1,0),
    INT(VLOOKUP($L73,$AM:$AZ,MATCH($AW$1,$AM$1:$AZ$1,0),0)*(VLOOKUP($M73,[2]ActorTable!$1:$1048576,MATCH("표준 DI pr Min",[2]ActorTable!$1:$1,0),0)+$I73*(VLOOKUP($M73,[2]ActorTable!$1:$1048576,MATCH("표준 DI pr Max",[2]ActorTable!$1:$1,0),0)-VLOOKUP($M73,[2]ActorTable!$1:$1048576,MATCH("표준 DI pr Min",[2]ActorTable!$1:$1,0),0)+1)))),
IF($L73="안 지정 캐릭터 영웅등급",
  IF(AND(OR($B73=7,$B73=8),$L73=OFFSET($L73,-1,0)),OFFSET(Q73,-1,0),
    VLOOKUP($L73,$AM:$AZ,MATCH($AW$1,$AM$1:$AZ$1,0),0)+INT($I73*(VLOOKUP($L73,$AM:$AZ,MATCH($AX$1,$AM$1:$AZ$1,0),0)-VLOOKUP($L73,$AM:$AZ,MATCH($AW$1,$AM$1:$AZ$1,0),0)+1))),
IF($L73="지정 캐릭터 PP",
  IF(AND(OR($B73=7,$B73=8),$L73=OFFSET($L73,-1,0)),OFFSET(Q73,-1,0),
    INT($N73*(VLOOKUP($L73,$AM:$AZ,MATCH($AX$1,$AM$1:$AZ$1,0),0)*(VLOOKUP($L73,$AM:$AZ,MATCH($AY$1,$AM$1:$AZ$1,0),0)+$I73*(VLOOKUP($L73,$AM:$AZ,MATCH($AY$1,$AM$1:$AZ$1,0),0)-VLOOKUP($L73,$AM:$AZ,MATCH($AX$1,$AM$1:$AZ$1,0),0)))))),
IF(OR($L73="안 지정 캐릭터 PP 일반등급",$L73="안 지정 캐릭터 PP 영웅등급"),
  IF(AND(OR($B73=7,$B73=8),$L73=OFFSET($L73,-1,0)),OFFSET(Q73,-1,0),
    $N73*VLOOKUP($L73,$AM:$AZ,MATCH($AW$1,$AM$1:$AZ$1,0),0)),
"그외없음")))))))</f>
        <v>#VALUE!</v>
      </c>
      <c r="R73" t="e">
        <f ca="1">IF(OR(ISNUMBER(M73),M73="삭제"),"",
IF(LEFT(M73,5)="Equip",
  IF($BK$1&lt;VLOOKUP(M73,[1]EquipTable!$1:$1048576,MATCH("업데이트순번",[1]EquipTable!$1:$1,0),0),"업데이트순번이상",""),
IF(LEFT(M73,5)="Actor",
  IF($BP$1&lt;VLOOKUP(M73,[2]ActorTable!$1:$1048576,MATCH("업데이트순번",[2]ActorTable!$1:$1,0),0),"업데이트순번이상",""),
"그외없음")))</f>
        <v>#VALUE!</v>
      </c>
      <c r="S73" t="e">
        <f t="shared" ca="1" si="30"/>
        <v>#VALUE!</v>
      </c>
      <c r="T73" t="s">
        <v>83</v>
      </c>
      <c r="U73" t="s">
        <v>210</v>
      </c>
      <c r="V73">
        <v>1</v>
      </c>
      <c r="W73" t="s">
        <v>134</v>
      </c>
      <c r="Y73">
        <v>11</v>
      </c>
      <c r="Z73" t="str">
        <f t="shared" ca="1" si="24"/>
        <v>fe</v>
      </c>
      <c r="AA73" t="s">
        <v>83</v>
      </c>
      <c r="AB73" t="s">
        <v>210</v>
      </c>
      <c r="AC73">
        <v>1</v>
      </c>
      <c r="AD73" t="s">
        <v>134</v>
      </c>
      <c r="AF73">
        <v>11</v>
      </c>
      <c r="AG73" t="str">
        <f t="shared" si="25"/>
        <v/>
      </c>
      <c r="AH73" t="str">
        <f>IF(OR(
  AND(NOT(ISERROR(FIND("상자",AA73))),ISBLANK(AB73)),
  AND(ISBLANK(AA73),ISBLANK(AB73)),
  AND(NOT(ISERROR(FIND("안 지정",AA73))),ISNUMBER(AB73))),"",
IF(AND(NOT(ISERROR(FIND("상자",AA73))),NOT(ISBLANK(AB73))),"밸류불필요",
IF(AND(NOT(ISERROR(FIND("안 지정",AA73))),NOT(ISNUMBER(AB73))),"숫자필요",
IF(NOT(ISERROR(FIND("장비",AA73))),
  IFERROR(VLOOKUP(AB73,[1]EquipTable!$A:$T,MATCH("이름참고",[1]EquipTable!$1:$1,0),0),"장비없음"),
IF(NOT(ISERROR(FIND("캐릭터",AA73))),
  IFERROR(VLOOKUP(AB73,[2]ActorTable!$A:$G,MATCH("이름참고",[2]ActorTable!$1:$1,0),0),"캐릭터없음"),
"")))))</f>
        <v>알 수 없는 문자의 해머</v>
      </c>
      <c r="AI73">
        <v>1</v>
      </c>
      <c r="AJ7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v>
      </c>
      <c r="AK73" t="str">
        <f t="shared" ca="1" si="26"/>
        <v>{"dy":11,"sl":1,"tp":"fe","vl":"Equip4302","cn":1,"pt":"DI","pr":11}</v>
      </c>
      <c r="BJ73" t="e">
        <f ca="1">IF(VLOOKUP($BM73,[1]EquipTable!$1:$1048576,MATCH("업데이트순번",[1]EquipTable!$1:$1,0),0)&lt;=$BK$1,1,0)
*IF(MID(BM73,7,1)="4",0.1,1)</f>
        <v>#VALUE!</v>
      </c>
      <c r="BK73" t="e">
        <f t="shared" ca="1" si="32"/>
        <v>#VALUE!</v>
      </c>
      <c r="BL73" t="e">
        <f t="shared" ca="1" si="33"/>
        <v>#VALUE!</v>
      </c>
      <c r="BM73" t="e">
        <f ca="1">OFFSET([1]EquipTable!$A$1,ROW()-1,0)</f>
        <v>#VALUE!</v>
      </c>
    </row>
    <row r="74" spans="1:65">
      <c r="A74">
        <v>11</v>
      </c>
      <c r="B74">
        <v>2</v>
      </c>
      <c r="C74">
        <f t="shared" si="21"/>
        <v>0</v>
      </c>
      <c r="D74">
        <f t="shared" ca="1" si="27"/>
        <v>0.54317656435146389</v>
      </c>
      <c r="E74">
        <f t="shared" ca="1" si="27"/>
        <v>0.60561578312006992</v>
      </c>
      <c r="F74">
        <f t="shared" ca="1" si="27"/>
        <v>0.24751639175420181</v>
      </c>
      <c r="G74">
        <f t="shared" ca="1" si="27"/>
        <v>0.97327493426698042</v>
      </c>
      <c r="H74">
        <f t="shared" ca="1" si="27"/>
        <v>0.4458181083013657</v>
      </c>
      <c r="I74">
        <f t="shared" ca="1" si="28"/>
        <v>0.12245859809949633</v>
      </c>
      <c r="L74" t="str">
        <f t="shared" ca="1" si="22"/>
        <v>안 지정 캐릭터 PP 영웅등급</v>
      </c>
      <c r="M74">
        <f t="shared" ca="1" si="23"/>
        <v>60561</v>
      </c>
      <c r="N74">
        <f t="shared" ca="1" si="29"/>
        <v>12</v>
      </c>
      <c r="O74" t="str">
        <f ca="1">IF($L74="삭제","삭제",
IF($L74="지정 장비",
  IF(ISBLANK(VLOOKUP($M74,[1]EquipTable!$1:$1048576,MATCH("표준 GO pr Min",[1]EquipTable!$1:$1,0),0)),"DI",
    IF(ISBLANK(VLOOKUP($M74,[1]EquipTable!$1:$1048576,MATCH("표준 DI pr Min",[1]EquipTable!$1:$1,0),0)),"GO",
      IF(G74&lt;0.5,"DI","GO"))),
IF(OR($L74="캐릭터 상자 일반등급",$L74="캐릭터 상자 영웅등급"),"DI",
IF(OR($L74="지정 캐릭터",$L74="지정 캐릭터 LBP1",$L74="지정 캐릭터 LBP2",$L74="지정 캐릭터 LBP3",$L74="안 지정 캐릭터 영웅등급"),"DI",
IF($L74="지정 캐릭터 PP","DI",
IF(OR($L74="안 지정 캐릭터 PP 일반등급",$L74="안 지정 캐릭터 PP 영웅등급"),"GO",
"그외없음"))))))</f>
        <v>GO</v>
      </c>
      <c r="P74" t="str">
        <f ca="1">IF($L74="삭제","삭제",
IF($O74="GO","삭제",
IF($L74="지정 장비",
  IF(ISBLANK(VLOOKUP($M74,[1]EquipTable!$1:$1048576,MATCH("표준 DI pp Min",[1]EquipTable!$1:$1,0),0)),"삭제",
    VLOOKUP($M74,[1]EquipTable!$1:$1048576,MATCH("표준 DI pp Min",[1]EquipTable!$1:$1,0),0)+INT($H74*(VLOOKUP($M74,[1]EquipTable!$1:$1048576,MATCH("표준 DI pp Max",[1]EquipTable!$1:$1,0),0)-VLOOKUP($M74,[1]EquipTable!$1:$1048576,MATCH("표준 DI pp Min",[1]EquipTable!$1:$1,0),0)+1))),
IF(OR($L74="캐릭터 상자 일반등급",$L74="캐릭터 상자 영웅등급"),"삭제",
IF(OR($L74="지정 캐릭터",$L74="지정 캐릭터 LBP1",$L74="지정 캐릭터 LBP2",$L74="지정 캐릭터 LBP3"),
  IF(AND(OR($B74=7,$B74=8),$L74=OFFSET($L74,-1,0)),OFFSET(P74,-1,0),
    IF(ISBLANK(VLOOKUP($M74,[2]ActorTable!$1:$1048576,MATCH("표준 DI pp Min",[2]ActorTable!$1:$1,0),0)),"삭제",
      INT(VLOOKUP($L74,$AM:$AZ,MATCH($AW$1,$AM$1:$AZ$1,0),0)*(VLOOKUP($M74,[2]ActorTable!$1:$1048576,MATCH("표준 DI pp Min",[2]ActorTable!$1:$1,0),0)+$H74*(VLOOKUP($M74,[2]ActorTable!$1:$1048576,MATCH("표준 DI pp Max",[2]ActorTable!$1:$1,0),0)-VLOOKUP($M74,[2]ActorTable!$1:$1048576,MATCH("표준 DI pp Min",[2]ActorTable!$1:$1,0),0)+1))))),
IF($L74="안 지정 캐릭터 영웅등급",
  IF(AND(OR($B74=7,$B74=8),$L74=OFFSET($L74,-1,0)),OFFSET(P74,-1,0),
    VLOOKUP($L74,$AM:$AZ,MATCH($AY$1,$AM$1:$AZ$1,0),0)+INT($H74*(VLOOKUP($L74,$AM:$AZ,MATCH($AZ$1,$AM$1:$AZ$1,0),0)-VLOOKUP($L74,$AM:$AZ,MATCH($AY$1,$AM$1:$AZ$1,0),0)+1))),
IF($L74="지정 캐릭터 PP",
  IF(AND(OR($B74=7,$B74=8),$L74=OFFSET($L74,-1,0)),OFFSET(P74,-1,0),
    INT($N74*VLOOKUP($L74,$AM:$AZ,MATCH($AW$1,$AM$1:$AZ$1,0),0))),
"그외없음")))))))</f>
        <v>삭제</v>
      </c>
      <c r="Q74">
        <f ca="1">IF($L74="삭제","삭제",
IF($L74="지정 장비",
  IF($O74="DI",
    VLOOKUP($M74,[1]EquipTable!$1:$1048576,MATCH("표준 DI pr Min",[1]EquipTable!$1:$1,0),0)+INT($I74*(VLOOKUP($M74,[1]EquipTable!$1:$1048576,MATCH("표준 DI pr Max",[1]EquipTable!$1:$1,0),0)-VLOOKUP($M74,[1]EquipTable!$1:$1048576,MATCH("표준 DI pr Min",[1]EquipTable!$1:$1,0),0)+1)),
    ROUNDDOWN(VLOOKUP($M74,[1]EquipTable!$1:$1048576,MATCH("표준 GO pr Min",[1]EquipTable!$1:$1,0),0)+INT($I74*(VLOOKUP($M74,[1]EquipTable!$1:$1048576,MATCH("표준 GO pr Max",[1]EquipTable!$1:$1,0),0)-VLOOKUP($M74,[1]EquipTable!$1:$1048576,MATCH("표준 GO pr Min",[1]EquipTable!$1:$1,0),0)+100)),-2)),
IF(OR($L74="캐릭터 상자 일반등급",$L74="캐릭터 상자 영웅등급"),VLOOKUP($L74,$AM:$AZ,MATCH($AW$1,$AM$1:$AZ$1,0),0),
IF(OR($L74="지정 캐릭터",$L74="지정 캐릭터 LBP1",$L74="지정 캐릭터 LBP2",$L74="지정 캐릭터 LBP3"),
  IF(AND(OR($B74=7,$B74=8),$L74=OFFSET($L74,-1,0)),OFFSET(Q74,-1,0),
    INT(VLOOKUP($L74,$AM:$AZ,MATCH($AW$1,$AM$1:$AZ$1,0),0)*(VLOOKUP($M74,[2]ActorTable!$1:$1048576,MATCH("표준 DI pr Min",[2]ActorTable!$1:$1,0),0)+$I74*(VLOOKUP($M74,[2]ActorTable!$1:$1048576,MATCH("표준 DI pr Max",[2]ActorTable!$1:$1,0),0)-VLOOKUP($M74,[2]ActorTable!$1:$1048576,MATCH("표준 DI pr Min",[2]ActorTable!$1:$1,0),0)+1)))),
IF($L74="안 지정 캐릭터 영웅등급",
  IF(AND(OR($B74=7,$B74=8),$L74=OFFSET($L74,-1,0)),OFFSET(Q74,-1,0),
    VLOOKUP($L74,$AM:$AZ,MATCH($AW$1,$AM$1:$AZ$1,0),0)+INT($I74*(VLOOKUP($L74,$AM:$AZ,MATCH($AX$1,$AM$1:$AZ$1,0),0)-VLOOKUP($L74,$AM:$AZ,MATCH($AW$1,$AM$1:$AZ$1,0),0)+1))),
IF($L74="지정 캐릭터 PP",
  IF(AND(OR($B74=7,$B74=8),$L74=OFFSET($L74,-1,0)),OFFSET(Q74,-1,0),
    INT($N74*(VLOOKUP($L74,$AM:$AZ,MATCH($AX$1,$AM$1:$AZ$1,0),0)*(VLOOKUP($L74,$AM:$AZ,MATCH($AY$1,$AM$1:$AZ$1,0),0)+$I74*(VLOOKUP($L74,$AM:$AZ,MATCH($AY$1,$AM$1:$AZ$1,0),0)-VLOOKUP($L74,$AM:$AZ,MATCH($AX$1,$AM$1:$AZ$1,0),0)))))),
IF(OR($L74="안 지정 캐릭터 PP 일반등급",$L74="안 지정 캐릭터 PP 영웅등급"),
  IF(AND(OR($B74=7,$B74=8),$L74=OFFSET($L74,-1,0)),OFFSET(Q74,-1,0),
    $N74*VLOOKUP($L74,$AM:$AZ,MATCH($AW$1,$AM$1:$AZ$1,0),0)),
"그외없음")))))))</f>
        <v>1200</v>
      </c>
      <c r="R74" t="str">
        <f ca="1">IF(OR(ISNUMBER(M74),M74="삭제"),"",
IF(LEFT(M74,5)="Equip",
  IF($BK$1&lt;VLOOKUP(M74,[1]EquipTable!$1:$1048576,MATCH("업데이트순번",[1]EquipTable!$1:$1,0),0),"업데이트순번이상",""),
IF(LEFT(M74,5)="Actor",
  IF($BP$1&lt;VLOOKUP(M74,[2]ActorTable!$1:$1048576,MATCH("업데이트순번",[2]ActorTable!$1:$1,0),0),"업데이트순번이상",""),
"그외없음")))</f>
        <v/>
      </c>
      <c r="S74">
        <f t="shared" ca="1" si="30"/>
        <v>0</v>
      </c>
      <c r="T74" t="s">
        <v>92</v>
      </c>
      <c r="U74">
        <v>28969</v>
      </c>
      <c r="V74">
        <v>10</v>
      </c>
      <c r="W74" t="s">
        <v>130</v>
      </c>
      <c r="Y74">
        <v>1000</v>
      </c>
      <c r="Z74" t="str">
        <f t="shared" ca="1" si="24"/>
        <v>uph</v>
      </c>
      <c r="AA74" t="s">
        <v>92</v>
      </c>
      <c r="AB74">
        <v>28969</v>
      </c>
      <c r="AC74">
        <v>10</v>
      </c>
      <c r="AD74" t="s">
        <v>130</v>
      </c>
      <c r="AF74">
        <v>1000</v>
      </c>
      <c r="AG74" t="str">
        <f t="shared" si="25"/>
        <v/>
      </c>
      <c r="AH74" t="str">
        <f>IF(OR(
  AND(NOT(ISERROR(FIND("상자",AA74))),ISBLANK(AB74)),
  AND(ISBLANK(AA74),ISBLANK(AB74)),
  AND(NOT(ISERROR(FIND("안 지정",AA74))),ISNUMBER(AB74))),"",
IF(AND(NOT(ISERROR(FIND("상자",AA74))),NOT(ISBLANK(AB74))),"밸류불필요",
IF(AND(NOT(ISERROR(FIND("안 지정",AA74))),NOT(ISNUMBER(AB74))),"숫자필요",
IF(NOT(ISERROR(FIND("장비",AA74))),
  IFERROR(VLOOKUP(AB74,[1]EquipTable!$A:$T,MATCH("이름참고",[1]EquipTable!$1:$1,0),0),"장비없음"),
IF(NOT(ISERROR(FIND("캐릭터",AA74))),
  IFERROR(VLOOKUP(AB74,[2]ActorTable!$A:$G,MATCH("이름참고",[2]ActorTable!$1:$1,0),0),"캐릭터없음"),
"")))))</f>
        <v/>
      </c>
      <c r="AI74">
        <v>1</v>
      </c>
      <c r="AJ7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v>
      </c>
      <c r="AK74" t="str">
        <f t="shared" ca="1" si="26"/>
        <v>{"dy":11,"sl":2,"tp":"uph","vl":"28969","cn":10,"pt":"GO","pr":1000}</v>
      </c>
      <c r="BJ74" t="e">
        <f ca="1">IF(VLOOKUP($BM74,[1]EquipTable!$1:$1048576,MATCH("업데이트순번",[1]EquipTable!$1:$1,0),0)&lt;=$BK$1,1,0)
*IF(MID(BM74,7,1)="4",0.1,1)</f>
        <v>#VALUE!</v>
      </c>
      <c r="BK74" t="e">
        <f t="shared" ca="1" si="32"/>
        <v>#VALUE!</v>
      </c>
      <c r="BL74" t="e">
        <f t="shared" ca="1" si="33"/>
        <v>#VALUE!</v>
      </c>
      <c r="BM74" t="e">
        <f ca="1">OFFSET([1]EquipTable!$A$1,ROW()-1,0)</f>
        <v>#VALUE!</v>
      </c>
    </row>
    <row r="75" spans="1:65">
      <c r="A75">
        <v>11</v>
      </c>
      <c r="B75">
        <v>3</v>
      </c>
      <c r="C75">
        <f t="shared" si="21"/>
        <v>0</v>
      </c>
      <c r="D75">
        <f t="shared" ca="1" si="27"/>
        <v>0.51602113663621896</v>
      </c>
      <c r="E75">
        <f t="shared" ca="1" si="27"/>
        <v>0.98591557406320929</v>
      </c>
      <c r="F75">
        <f t="shared" ca="1" si="27"/>
        <v>5.2701018246382292E-2</v>
      </c>
      <c r="G75">
        <f t="shared" ca="1" si="27"/>
        <v>0.76752208738297067</v>
      </c>
      <c r="H75">
        <f t="shared" ca="1" si="27"/>
        <v>0.90859874331278578</v>
      </c>
      <c r="I75">
        <f t="shared" ca="1" si="28"/>
        <v>0.68741691363797341</v>
      </c>
      <c r="L75" t="str">
        <f t="shared" ca="1" si="22"/>
        <v>안 지정 캐릭터 PP 일반등급</v>
      </c>
      <c r="M75">
        <f t="shared" ca="1" si="23"/>
        <v>98591</v>
      </c>
      <c r="N75">
        <f t="shared" ca="1" si="29"/>
        <v>14</v>
      </c>
      <c r="O75" t="str">
        <f ca="1">IF($L75="삭제","삭제",
IF($L75="지정 장비",
  IF(ISBLANK(VLOOKUP($M75,[1]EquipTable!$1:$1048576,MATCH("표준 GO pr Min",[1]EquipTable!$1:$1,0),0)),"DI",
    IF(ISBLANK(VLOOKUP($M75,[1]EquipTable!$1:$1048576,MATCH("표준 DI pr Min",[1]EquipTable!$1:$1,0),0)),"GO",
      IF(G75&lt;0.5,"DI","GO"))),
IF(OR($L75="캐릭터 상자 일반등급",$L75="캐릭터 상자 영웅등급"),"DI",
IF(OR($L75="지정 캐릭터",$L75="지정 캐릭터 LBP1",$L75="지정 캐릭터 LBP2",$L75="지정 캐릭터 LBP3",$L75="안 지정 캐릭터 영웅등급"),"DI",
IF($L75="지정 캐릭터 PP","DI",
IF(OR($L75="안 지정 캐릭터 PP 일반등급",$L75="안 지정 캐릭터 PP 영웅등급"),"GO",
"그외없음"))))))</f>
        <v>GO</v>
      </c>
      <c r="P75" t="str">
        <f ca="1">IF($L75="삭제","삭제",
IF($O75="GO","삭제",
IF($L75="지정 장비",
  IF(ISBLANK(VLOOKUP($M75,[1]EquipTable!$1:$1048576,MATCH("표준 DI pp Min",[1]EquipTable!$1:$1,0),0)),"삭제",
    VLOOKUP($M75,[1]EquipTable!$1:$1048576,MATCH("표준 DI pp Min",[1]EquipTable!$1:$1,0),0)+INT($H75*(VLOOKUP($M75,[1]EquipTable!$1:$1048576,MATCH("표준 DI pp Max",[1]EquipTable!$1:$1,0),0)-VLOOKUP($M75,[1]EquipTable!$1:$1048576,MATCH("표준 DI pp Min",[1]EquipTable!$1:$1,0),0)+1))),
IF(OR($L75="캐릭터 상자 일반등급",$L75="캐릭터 상자 영웅등급"),"삭제",
IF(OR($L75="지정 캐릭터",$L75="지정 캐릭터 LBP1",$L75="지정 캐릭터 LBP2",$L75="지정 캐릭터 LBP3"),
  IF(AND(OR($B75=7,$B75=8),$L75=OFFSET($L75,-1,0)),OFFSET(P75,-1,0),
    IF(ISBLANK(VLOOKUP($M75,[2]ActorTable!$1:$1048576,MATCH("표준 DI pp Min",[2]ActorTable!$1:$1,0),0)),"삭제",
      INT(VLOOKUP($L75,$AM:$AZ,MATCH($AW$1,$AM$1:$AZ$1,0),0)*(VLOOKUP($M75,[2]ActorTable!$1:$1048576,MATCH("표준 DI pp Min",[2]ActorTable!$1:$1,0),0)+$H75*(VLOOKUP($M75,[2]ActorTable!$1:$1048576,MATCH("표준 DI pp Max",[2]ActorTable!$1:$1,0),0)-VLOOKUP($M75,[2]ActorTable!$1:$1048576,MATCH("표준 DI pp Min",[2]ActorTable!$1:$1,0),0)+1))))),
IF($L75="안 지정 캐릭터 영웅등급",
  IF(AND(OR($B75=7,$B75=8),$L75=OFFSET($L75,-1,0)),OFFSET(P75,-1,0),
    VLOOKUP($L75,$AM:$AZ,MATCH($AY$1,$AM$1:$AZ$1,0),0)+INT($H75*(VLOOKUP($L75,$AM:$AZ,MATCH($AZ$1,$AM$1:$AZ$1,0),0)-VLOOKUP($L75,$AM:$AZ,MATCH($AY$1,$AM$1:$AZ$1,0),0)+1))),
IF($L75="지정 캐릭터 PP",
  IF(AND(OR($B75=7,$B75=8),$L75=OFFSET($L75,-1,0)),OFFSET(P75,-1,0),
    INT($N75*VLOOKUP($L75,$AM:$AZ,MATCH($AW$1,$AM$1:$AZ$1,0),0))),
"그외없음")))))))</f>
        <v>삭제</v>
      </c>
      <c r="Q75">
        <f ca="1">IF($L75="삭제","삭제",
IF($L75="지정 장비",
  IF($O75="DI",
    VLOOKUP($M75,[1]EquipTable!$1:$1048576,MATCH("표준 DI pr Min",[1]EquipTable!$1:$1,0),0)+INT($I75*(VLOOKUP($M75,[1]EquipTable!$1:$1048576,MATCH("표준 DI pr Max",[1]EquipTable!$1:$1,0),0)-VLOOKUP($M75,[1]EquipTable!$1:$1048576,MATCH("표준 DI pr Min",[1]EquipTable!$1:$1,0),0)+1)),
    ROUNDDOWN(VLOOKUP($M75,[1]EquipTable!$1:$1048576,MATCH("표준 GO pr Min",[1]EquipTable!$1:$1,0),0)+INT($I75*(VLOOKUP($M75,[1]EquipTable!$1:$1048576,MATCH("표준 GO pr Max",[1]EquipTable!$1:$1,0),0)-VLOOKUP($M75,[1]EquipTable!$1:$1048576,MATCH("표준 GO pr Min",[1]EquipTable!$1:$1,0),0)+100)),-2)),
IF(OR($L75="캐릭터 상자 일반등급",$L75="캐릭터 상자 영웅등급"),VLOOKUP($L75,$AM:$AZ,MATCH($AW$1,$AM$1:$AZ$1,0),0),
IF(OR($L75="지정 캐릭터",$L75="지정 캐릭터 LBP1",$L75="지정 캐릭터 LBP2",$L75="지정 캐릭터 LBP3"),
  IF(AND(OR($B75=7,$B75=8),$L75=OFFSET($L75,-1,0)),OFFSET(Q75,-1,0),
    INT(VLOOKUP($L75,$AM:$AZ,MATCH($AW$1,$AM$1:$AZ$1,0),0)*(VLOOKUP($M75,[2]ActorTable!$1:$1048576,MATCH("표준 DI pr Min",[2]ActorTable!$1:$1,0),0)+$I75*(VLOOKUP($M75,[2]ActorTable!$1:$1048576,MATCH("표준 DI pr Max",[2]ActorTable!$1:$1,0),0)-VLOOKUP($M75,[2]ActorTable!$1:$1048576,MATCH("표준 DI pr Min",[2]ActorTable!$1:$1,0),0)+1)))),
IF($L75="안 지정 캐릭터 영웅등급",
  IF(AND(OR($B75=7,$B75=8),$L75=OFFSET($L75,-1,0)),OFFSET(Q75,-1,0),
    VLOOKUP($L75,$AM:$AZ,MATCH($AW$1,$AM$1:$AZ$1,0),0)+INT($I75*(VLOOKUP($L75,$AM:$AZ,MATCH($AX$1,$AM$1:$AZ$1,0),0)-VLOOKUP($L75,$AM:$AZ,MATCH($AW$1,$AM$1:$AZ$1,0),0)+1))),
IF($L75="지정 캐릭터 PP",
  IF(AND(OR($B75=7,$B75=8),$L75=OFFSET($L75,-1,0)),OFFSET(Q75,-1,0),
    INT($N75*(VLOOKUP($L75,$AM:$AZ,MATCH($AX$1,$AM$1:$AZ$1,0),0)*(VLOOKUP($L75,$AM:$AZ,MATCH($AY$1,$AM$1:$AZ$1,0),0)+$I75*(VLOOKUP($L75,$AM:$AZ,MATCH($AY$1,$AM$1:$AZ$1,0),0)-VLOOKUP($L75,$AM:$AZ,MATCH($AX$1,$AM$1:$AZ$1,0),0)))))),
IF(OR($L75="안 지정 캐릭터 PP 일반등급",$L75="안 지정 캐릭터 PP 영웅등급"),
  IF(AND(OR($B75=7,$B75=8),$L75=OFFSET($L75,-1,0)),OFFSET(Q75,-1,0),
    $N75*VLOOKUP($L75,$AM:$AZ,MATCH($AW$1,$AM$1:$AZ$1,0),0)),
"그외없음")))))))</f>
        <v>1400</v>
      </c>
      <c r="R75" t="str">
        <f ca="1">IF(OR(ISNUMBER(M75),M75="삭제"),"",
IF(LEFT(M75,5)="Equip",
  IF($BK$1&lt;VLOOKUP(M75,[1]EquipTable!$1:$1048576,MATCH("업데이트순번",[1]EquipTable!$1:$1,0),0),"업데이트순번이상",""),
IF(LEFT(M75,5)="Actor",
  IF($BP$1&lt;VLOOKUP(M75,[2]ActorTable!$1:$1048576,MATCH("업데이트순번",[2]ActorTable!$1:$1,0),0),"업데이트순번이상",""),
"그외없음")))</f>
        <v/>
      </c>
      <c r="S75">
        <f t="shared" ca="1" si="30"/>
        <v>0</v>
      </c>
      <c r="T75" t="s">
        <v>92</v>
      </c>
      <c r="U75">
        <v>8685</v>
      </c>
      <c r="V75">
        <v>9</v>
      </c>
      <c r="W75" t="s">
        <v>130</v>
      </c>
      <c r="Y75">
        <v>900</v>
      </c>
      <c r="Z75" t="str">
        <f t="shared" ca="1" si="24"/>
        <v>uph</v>
      </c>
      <c r="AA75" t="s">
        <v>92</v>
      </c>
      <c r="AB75">
        <v>8685</v>
      </c>
      <c r="AC75">
        <v>9</v>
      </c>
      <c r="AD75" t="s">
        <v>130</v>
      </c>
      <c r="AF75">
        <v>900</v>
      </c>
      <c r="AG75" t="str">
        <f t="shared" si="25"/>
        <v/>
      </c>
      <c r="AH75" t="str">
        <f>IF(OR(
  AND(NOT(ISERROR(FIND("상자",AA75))),ISBLANK(AB75)),
  AND(ISBLANK(AA75),ISBLANK(AB75)),
  AND(NOT(ISERROR(FIND("안 지정",AA75))),ISNUMBER(AB75))),"",
IF(AND(NOT(ISERROR(FIND("상자",AA75))),NOT(ISBLANK(AB75))),"밸류불필요",
IF(AND(NOT(ISERROR(FIND("안 지정",AA75))),NOT(ISNUMBER(AB75))),"숫자필요",
IF(NOT(ISERROR(FIND("장비",AA75))),
  IFERROR(VLOOKUP(AB75,[1]EquipTable!$A:$T,MATCH("이름참고",[1]EquipTable!$1:$1,0),0),"장비없음"),
IF(NOT(ISERROR(FIND("캐릭터",AA75))),
  IFERROR(VLOOKUP(AB75,[2]ActorTable!$A:$G,MATCH("이름참고",[2]ActorTable!$1:$1,0),0),"캐릭터없음"),
"")))))</f>
        <v/>
      </c>
      <c r="AI75">
        <v>1</v>
      </c>
      <c r="AJ7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v>
      </c>
      <c r="AK75" t="str">
        <f t="shared" ca="1" si="26"/>
        <v>{"dy":11,"sl":3,"tp":"uph","vl":"8685","cn":9,"pt":"GO","pr":900}</v>
      </c>
      <c r="BJ75" t="e">
        <f ca="1">IF(VLOOKUP($BM75,[1]EquipTable!$1:$1048576,MATCH("업데이트순번",[1]EquipTable!$1:$1,0),0)&lt;=$BK$1,1,0)
*IF(MID(BM75,7,1)="4",0.1,1)</f>
        <v>#VALUE!</v>
      </c>
      <c r="BK75" t="e">
        <f t="shared" ca="1" si="32"/>
        <v>#VALUE!</v>
      </c>
      <c r="BL75" t="e">
        <f t="shared" ca="1" si="33"/>
        <v>#VALUE!</v>
      </c>
      <c r="BM75" t="e">
        <f ca="1">OFFSET([1]EquipTable!$A$1,ROW()-1,0)</f>
        <v>#VALUE!</v>
      </c>
    </row>
    <row r="76" spans="1:65">
      <c r="A76">
        <v>11</v>
      </c>
      <c r="B76">
        <v>4</v>
      </c>
      <c r="C76">
        <f t="shared" si="21"/>
        <v>0</v>
      </c>
      <c r="D76">
        <f t="shared" ca="1" si="27"/>
        <v>0.30550277271783999</v>
      </c>
      <c r="E76">
        <f t="shared" ca="1" si="27"/>
        <v>0.42858268620433948</v>
      </c>
      <c r="F76">
        <f t="shared" ca="1" si="27"/>
        <v>0.86183512849817701</v>
      </c>
      <c r="G76">
        <f t="shared" ca="1" si="27"/>
        <v>0.85076237132969612</v>
      </c>
      <c r="H76">
        <f t="shared" ca="1" si="27"/>
        <v>0.56453573229187781</v>
      </c>
      <c r="I76">
        <f t="shared" ca="1" si="28"/>
        <v>0.20611275339986079</v>
      </c>
      <c r="L76" t="str">
        <f t="shared" ca="1" si="22"/>
        <v>안 지정 캐릭터 PP 일반등급</v>
      </c>
      <c r="M76">
        <f t="shared" ca="1" si="23"/>
        <v>42858</v>
      </c>
      <c r="N76">
        <f t="shared" ca="1" si="29"/>
        <v>11</v>
      </c>
      <c r="O76" t="str">
        <f ca="1">IF($L76="삭제","삭제",
IF($L76="지정 장비",
  IF(ISBLANK(VLOOKUP($M76,[1]EquipTable!$1:$1048576,MATCH("표준 GO pr Min",[1]EquipTable!$1:$1,0),0)),"DI",
    IF(ISBLANK(VLOOKUP($M76,[1]EquipTable!$1:$1048576,MATCH("표준 DI pr Min",[1]EquipTable!$1:$1,0),0)),"GO",
      IF(G76&lt;0.5,"DI","GO"))),
IF(OR($L76="캐릭터 상자 일반등급",$L76="캐릭터 상자 영웅등급"),"DI",
IF(OR($L76="지정 캐릭터",$L76="지정 캐릭터 LBP1",$L76="지정 캐릭터 LBP2",$L76="지정 캐릭터 LBP3",$L76="안 지정 캐릭터 영웅등급"),"DI",
IF($L76="지정 캐릭터 PP","DI",
IF(OR($L76="안 지정 캐릭터 PP 일반등급",$L76="안 지정 캐릭터 PP 영웅등급"),"GO",
"그외없음"))))))</f>
        <v>GO</v>
      </c>
      <c r="P76" t="str">
        <f ca="1">IF($L76="삭제","삭제",
IF($O76="GO","삭제",
IF($L76="지정 장비",
  IF(ISBLANK(VLOOKUP($M76,[1]EquipTable!$1:$1048576,MATCH("표준 DI pp Min",[1]EquipTable!$1:$1,0),0)),"삭제",
    VLOOKUP($M76,[1]EquipTable!$1:$1048576,MATCH("표준 DI pp Min",[1]EquipTable!$1:$1,0),0)+INT($H76*(VLOOKUP($M76,[1]EquipTable!$1:$1048576,MATCH("표준 DI pp Max",[1]EquipTable!$1:$1,0),0)-VLOOKUP($M76,[1]EquipTable!$1:$1048576,MATCH("표준 DI pp Min",[1]EquipTable!$1:$1,0),0)+1))),
IF(OR($L76="캐릭터 상자 일반등급",$L76="캐릭터 상자 영웅등급"),"삭제",
IF(OR($L76="지정 캐릭터",$L76="지정 캐릭터 LBP1",$L76="지정 캐릭터 LBP2",$L76="지정 캐릭터 LBP3"),
  IF(AND(OR($B76=7,$B76=8),$L76=OFFSET($L76,-1,0)),OFFSET(P76,-1,0),
    IF(ISBLANK(VLOOKUP($M76,[2]ActorTable!$1:$1048576,MATCH("표준 DI pp Min",[2]ActorTable!$1:$1,0),0)),"삭제",
      INT(VLOOKUP($L76,$AM:$AZ,MATCH($AW$1,$AM$1:$AZ$1,0),0)*(VLOOKUP($M76,[2]ActorTable!$1:$1048576,MATCH("표준 DI pp Min",[2]ActorTable!$1:$1,0),0)+$H76*(VLOOKUP($M76,[2]ActorTable!$1:$1048576,MATCH("표준 DI pp Max",[2]ActorTable!$1:$1,0),0)-VLOOKUP($M76,[2]ActorTable!$1:$1048576,MATCH("표준 DI pp Min",[2]ActorTable!$1:$1,0),0)+1))))),
IF($L76="안 지정 캐릭터 영웅등급",
  IF(AND(OR($B76=7,$B76=8),$L76=OFFSET($L76,-1,0)),OFFSET(P76,-1,0),
    VLOOKUP($L76,$AM:$AZ,MATCH($AY$1,$AM$1:$AZ$1,0),0)+INT($H76*(VLOOKUP($L76,$AM:$AZ,MATCH($AZ$1,$AM$1:$AZ$1,0),0)-VLOOKUP($L76,$AM:$AZ,MATCH($AY$1,$AM$1:$AZ$1,0),0)+1))),
IF($L76="지정 캐릭터 PP",
  IF(AND(OR($B76=7,$B76=8),$L76=OFFSET($L76,-1,0)),OFFSET(P76,-1,0),
    INT($N76*VLOOKUP($L76,$AM:$AZ,MATCH($AW$1,$AM$1:$AZ$1,0),0))),
"그외없음")))))))</f>
        <v>삭제</v>
      </c>
      <c r="Q76">
        <f ca="1">IF($L76="삭제","삭제",
IF($L76="지정 장비",
  IF($O76="DI",
    VLOOKUP($M76,[1]EquipTable!$1:$1048576,MATCH("표준 DI pr Min",[1]EquipTable!$1:$1,0),0)+INT($I76*(VLOOKUP($M76,[1]EquipTable!$1:$1048576,MATCH("표준 DI pr Max",[1]EquipTable!$1:$1,0),0)-VLOOKUP($M76,[1]EquipTable!$1:$1048576,MATCH("표준 DI pr Min",[1]EquipTable!$1:$1,0),0)+1)),
    ROUNDDOWN(VLOOKUP($M76,[1]EquipTable!$1:$1048576,MATCH("표준 GO pr Min",[1]EquipTable!$1:$1,0),0)+INT($I76*(VLOOKUP($M76,[1]EquipTable!$1:$1048576,MATCH("표준 GO pr Max",[1]EquipTable!$1:$1,0),0)-VLOOKUP($M76,[1]EquipTable!$1:$1048576,MATCH("표준 GO pr Min",[1]EquipTable!$1:$1,0),0)+100)),-2)),
IF(OR($L76="캐릭터 상자 일반등급",$L76="캐릭터 상자 영웅등급"),VLOOKUP($L76,$AM:$AZ,MATCH($AW$1,$AM$1:$AZ$1,0),0),
IF(OR($L76="지정 캐릭터",$L76="지정 캐릭터 LBP1",$L76="지정 캐릭터 LBP2",$L76="지정 캐릭터 LBP3"),
  IF(AND(OR($B76=7,$B76=8),$L76=OFFSET($L76,-1,0)),OFFSET(Q76,-1,0),
    INT(VLOOKUP($L76,$AM:$AZ,MATCH($AW$1,$AM$1:$AZ$1,0),0)*(VLOOKUP($M76,[2]ActorTable!$1:$1048576,MATCH("표준 DI pr Min",[2]ActorTable!$1:$1,0),0)+$I76*(VLOOKUP($M76,[2]ActorTable!$1:$1048576,MATCH("표준 DI pr Max",[2]ActorTable!$1:$1,0),0)-VLOOKUP($M76,[2]ActorTable!$1:$1048576,MATCH("표준 DI pr Min",[2]ActorTable!$1:$1,0),0)+1)))),
IF($L76="안 지정 캐릭터 영웅등급",
  IF(AND(OR($B76=7,$B76=8),$L76=OFFSET($L76,-1,0)),OFFSET(Q76,-1,0),
    VLOOKUP($L76,$AM:$AZ,MATCH($AW$1,$AM$1:$AZ$1,0),0)+INT($I76*(VLOOKUP($L76,$AM:$AZ,MATCH($AX$1,$AM$1:$AZ$1,0),0)-VLOOKUP($L76,$AM:$AZ,MATCH($AW$1,$AM$1:$AZ$1,0),0)+1))),
IF($L76="지정 캐릭터 PP",
  IF(AND(OR($B76=7,$B76=8),$L76=OFFSET($L76,-1,0)),OFFSET(Q76,-1,0),
    INT($N76*(VLOOKUP($L76,$AM:$AZ,MATCH($AX$1,$AM$1:$AZ$1,0),0)*(VLOOKUP($L76,$AM:$AZ,MATCH($AY$1,$AM$1:$AZ$1,0),0)+$I76*(VLOOKUP($L76,$AM:$AZ,MATCH($AY$1,$AM$1:$AZ$1,0),0)-VLOOKUP($L76,$AM:$AZ,MATCH($AX$1,$AM$1:$AZ$1,0),0)))))),
IF(OR($L76="안 지정 캐릭터 PP 일반등급",$L76="안 지정 캐릭터 PP 영웅등급"),
  IF(AND(OR($B76=7,$B76=8),$L76=OFFSET($L76,-1,0)),OFFSET(Q76,-1,0),
    $N76*VLOOKUP($L76,$AM:$AZ,MATCH($AW$1,$AM$1:$AZ$1,0),0)),
"그외없음")))))))</f>
        <v>1100</v>
      </c>
      <c r="R76" t="str">
        <f ca="1">IF(OR(ISNUMBER(M76),M76="삭제"),"",
IF(LEFT(M76,5)="Equip",
  IF($BK$1&lt;VLOOKUP(M76,[1]EquipTable!$1:$1048576,MATCH("업데이트순번",[1]EquipTable!$1:$1,0),0),"업데이트순번이상",""),
IF(LEFT(M76,5)="Actor",
  IF($BP$1&lt;VLOOKUP(M76,[2]ActorTable!$1:$1048576,MATCH("업데이트순번",[2]ActorTable!$1:$1,0),0),"업데이트순번이상",""),
"그외없음")))</f>
        <v/>
      </c>
      <c r="S76">
        <f t="shared" ca="1" si="30"/>
        <v>0</v>
      </c>
      <c r="T76" t="s">
        <v>93</v>
      </c>
      <c r="U76">
        <v>82272</v>
      </c>
      <c r="V76">
        <v>13</v>
      </c>
      <c r="W76" t="s">
        <v>130</v>
      </c>
      <c r="Y76">
        <v>1300</v>
      </c>
      <c r="Z76" t="str">
        <f t="shared" ca="1" si="24"/>
        <v>upn</v>
      </c>
      <c r="AA76" t="s">
        <v>93</v>
      </c>
      <c r="AB76">
        <v>82272</v>
      </c>
      <c r="AC76">
        <v>13</v>
      </c>
      <c r="AD76" t="s">
        <v>130</v>
      </c>
      <c r="AF76">
        <v>1300</v>
      </c>
      <c r="AG76" t="str">
        <f t="shared" si="25"/>
        <v/>
      </c>
      <c r="AH76" t="str">
        <f>IF(OR(
  AND(NOT(ISERROR(FIND("상자",AA76))),ISBLANK(AB76)),
  AND(ISBLANK(AA76),ISBLANK(AB76)),
  AND(NOT(ISERROR(FIND("안 지정",AA76))),ISNUMBER(AB76))),"",
IF(AND(NOT(ISERROR(FIND("상자",AA76))),NOT(ISBLANK(AB76))),"밸류불필요",
IF(AND(NOT(ISERROR(FIND("안 지정",AA76))),NOT(ISNUMBER(AB76))),"숫자필요",
IF(NOT(ISERROR(FIND("장비",AA76))),
  IFERROR(VLOOKUP(AB76,[1]EquipTable!$A:$T,MATCH("이름참고",[1]EquipTable!$1:$1,0),0),"장비없음"),
IF(NOT(ISERROR(FIND("캐릭터",AA76))),
  IFERROR(VLOOKUP(AB76,[2]ActorTable!$A:$G,MATCH("이름참고",[2]ActorTable!$1:$1,0),0),"캐릭터없음"),
"")))))</f>
        <v/>
      </c>
      <c r="AI76">
        <v>1</v>
      </c>
      <c r="AJ7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v>
      </c>
      <c r="AK76" t="str">
        <f t="shared" ca="1" si="26"/>
        <v>{"dy":11,"sl":4,"tp":"upn","vl":"82272","cn":13,"pt":"GO","pr":1300}</v>
      </c>
      <c r="BJ76" t="e">
        <f ca="1">IF(VLOOKUP($BM76,[1]EquipTable!$1:$1048576,MATCH("업데이트순번",[1]EquipTable!$1:$1,0),0)&lt;=$BK$1,1,0)
*IF(MID(BM76,7,1)="4",0.1,1)</f>
        <v>#VALUE!</v>
      </c>
      <c r="BK76" t="e">
        <f t="shared" ca="1" si="32"/>
        <v>#VALUE!</v>
      </c>
      <c r="BL76" t="e">
        <f t="shared" ca="1" si="33"/>
        <v>#VALUE!</v>
      </c>
      <c r="BM76" t="e">
        <f ca="1">OFFSET([1]EquipTable!$A$1,ROW()-1,0)</f>
        <v>#VALUE!</v>
      </c>
    </row>
    <row r="77" spans="1:65">
      <c r="A77">
        <v>11</v>
      </c>
      <c r="B77">
        <v>5</v>
      </c>
      <c r="C77">
        <f t="shared" si="21"/>
        <v>0</v>
      </c>
      <c r="D77">
        <f t="shared" ca="1" si="27"/>
        <v>0.21619559076898309</v>
      </c>
      <c r="E77">
        <f t="shared" ca="1" si="27"/>
        <v>0.84833892041125092</v>
      </c>
      <c r="F77">
        <f t="shared" ca="1" si="27"/>
        <v>0.81610987950608016</v>
      </c>
      <c r="G77">
        <f t="shared" ca="1" si="27"/>
        <v>0.68214262641977075</v>
      </c>
      <c r="H77">
        <f t="shared" ca="1" si="27"/>
        <v>0.19273445888671636</v>
      </c>
      <c r="I77">
        <f t="shared" ca="1" si="28"/>
        <v>0.197576480015349</v>
      </c>
      <c r="L77" t="str">
        <f t="shared" ca="1" si="22"/>
        <v>삭제</v>
      </c>
      <c r="M77" t="str">
        <f t="shared" ca="1" si="23"/>
        <v>삭제</v>
      </c>
      <c r="N77" t="str">
        <f t="shared" ca="1" si="29"/>
        <v>삭제</v>
      </c>
      <c r="O77" t="str">
        <f ca="1">IF($L77="삭제","삭제",
IF($L77="지정 장비",
  IF(ISBLANK(VLOOKUP($M77,[1]EquipTable!$1:$1048576,MATCH("표준 GO pr Min",[1]EquipTable!$1:$1,0),0)),"DI",
    IF(ISBLANK(VLOOKUP($M77,[1]EquipTable!$1:$1048576,MATCH("표준 DI pr Min",[1]EquipTable!$1:$1,0),0)),"GO",
      IF(G77&lt;0.5,"DI","GO"))),
IF(OR($L77="캐릭터 상자 일반등급",$L77="캐릭터 상자 영웅등급"),"DI",
IF(OR($L77="지정 캐릭터",$L77="지정 캐릭터 LBP1",$L77="지정 캐릭터 LBP2",$L77="지정 캐릭터 LBP3",$L77="안 지정 캐릭터 영웅등급"),"DI",
IF($L77="지정 캐릭터 PP","DI",
IF(OR($L77="안 지정 캐릭터 PP 일반등급",$L77="안 지정 캐릭터 PP 영웅등급"),"GO",
"그외없음"))))))</f>
        <v>삭제</v>
      </c>
      <c r="P77" t="str">
        <f ca="1">IF($L77="삭제","삭제",
IF($O77="GO","삭제",
IF($L77="지정 장비",
  IF(ISBLANK(VLOOKUP($M77,[1]EquipTable!$1:$1048576,MATCH("표준 DI pp Min",[1]EquipTable!$1:$1,0),0)),"삭제",
    VLOOKUP($M77,[1]EquipTable!$1:$1048576,MATCH("표준 DI pp Min",[1]EquipTable!$1:$1,0),0)+INT($H77*(VLOOKUP($M77,[1]EquipTable!$1:$1048576,MATCH("표준 DI pp Max",[1]EquipTable!$1:$1,0),0)-VLOOKUP($M77,[1]EquipTable!$1:$1048576,MATCH("표준 DI pp Min",[1]EquipTable!$1:$1,0),0)+1))),
IF(OR($L77="캐릭터 상자 일반등급",$L77="캐릭터 상자 영웅등급"),"삭제",
IF(OR($L77="지정 캐릭터",$L77="지정 캐릭터 LBP1",$L77="지정 캐릭터 LBP2",$L77="지정 캐릭터 LBP3"),
  IF(AND(OR($B77=7,$B77=8),$L77=OFFSET($L77,-1,0)),OFFSET(P77,-1,0),
    IF(ISBLANK(VLOOKUP($M77,[2]ActorTable!$1:$1048576,MATCH("표준 DI pp Min",[2]ActorTable!$1:$1,0),0)),"삭제",
      INT(VLOOKUP($L77,$AM:$AZ,MATCH($AW$1,$AM$1:$AZ$1,0),0)*(VLOOKUP($M77,[2]ActorTable!$1:$1048576,MATCH("표준 DI pp Min",[2]ActorTable!$1:$1,0),0)+$H77*(VLOOKUP($M77,[2]ActorTable!$1:$1048576,MATCH("표준 DI pp Max",[2]ActorTable!$1:$1,0),0)-VLOOKUP($M77,[2]ActorTable!$1:$1048576,MATCH("표준 DI pp Min",[2]ActorTable!$1:$1,0),0)+1))))),
IF($L77="안 지정 캐릭터 영웅등급",
  IF(AND(OR($B77=7,$B77=8),$L77=OFFSET($L77,-1,0)),OFFSET(P77,-1,0),
    VLOOKUP($L77,$AM:$AZ,MATCH($AY$1,$AM$1:$AZ$1,0),0)+INT($H77*(VLOOKUP($L77,$AM:$AZ,MATCH($AZ$1,$AM$1:$AZ$1,0),0)-VLOOKUP($L77,$AM:$AZ,MATCH($AY$1,$AM$1:$AZ$1,0),0)+1))),
IF($L77="지정 캐릭터 PP",
  IF(AND(OR($B77=7,$B77=8),$L77=OFFSET($L77,-1,0)),OFFSET(P77,-1,0),
    INT($N77*VLOOKUP($L77,$AM:$AZ,MATCH($AW$1,$AM$1:$AZ$1,0),0))),
"그외없음")))))))</f>
        <v>삭제</v>
      </c>
      <c r="Q77" t="str">
        <f ca="1">IF($L77="삭제","삭제",
IF($L77="지정 장비",
  IF($O77="DI",
    VLOOKUP($M77,[1]EquipTable!$1:$1048576,MATCH("표준 DI pr Min",[1]EquipTable!$1:$1,0),0)+INT($I77*(VLOOKUP($M77,[1]EquipTable!$1:$1048576,MATCH("표준 DI pr Max",[1]EquipTable!$1:$1,0),0)-VLOOKUP($M77,[1]EquipTable!$1:$1048576,MATCH("표준 DI pr Min",[1]EquipTable!$1:$1,0),0)+1)),
    ROUNDDOWN(VLOOKUP($M77,[1]EquipTable!$1:$1048576,MATCH("표준 GO pr Min",[1]EquipTable!$1:$1,0),0)+INT($I77*(VLOOKUP($M77,[1]EquipTable!$1:$1048576,MATCH("표준 GO pr Max",[1]EquipTable!$1:$1,0),0)-VLOOKUP($M77,[1]EquipTable!$1:$1048576,MATCH("표준 GO pr Min",[1]EquipTable!$1:$1,0),0)+100)),-2)),
IF(OR($L77="캐릭터 상자 일반등급",$L77="캐릭터 상자 영웅등급"),VLOOKUP($L77,$AM:$AZ,MATCH($AW$1,$AM$1:$AZ$1,0),0),
IF(OR($L77="지정 캐릭터",$L77="지정 캐릭터 LBP1",$L77="지정 캐릭터 LBP2",$L77="지정 캐릭터 LBP3"),
  IF(AND(OR($B77=7,$B77=8),$L77=OFFSET($L77,-1,0)),OFFSET(Q77,-1,0),
    INT(VLOOKUP($L77,$AM:$AZ,MATCH($AW$1,$AM$1:$AZ$1,0),0)*(VLOOKUP($M77,[2]ActorTable!$1:$1048576,MATCH("표준 DI pr Min",[2]ActorTable!$1:$1,0),0)+$I77*(VLOOKUP($M77,[2]ActorTable!$1:$1048576,MATCH("표준 DI pr Max",[2]ActorTable!$1:$1,0),0)-VLOOKUP($M77,[2]ActorTable!$1:$1048576,MATCH("표준 DI pr Min",[2]ActorTable!$1:$1,0),0)+1)))),
IF($L77="안 지정 캐릭터 영웅등급",
  IF(AND(OR($B77=7,$B77=8),$L77=OFFSET($L77,-1,0)),OFFSET(Q77,-1,0),
    VLOOKUP($L77,$AM:$AZ,MATCH($AW$1,$AM$1:$AZ$1,0),0)+INT($I77*(VLOOKUP($L77,$AM:$AZ,MATCH($AX$1,$AM$1:$AZ$1,0),0)-VLOOKUP($L77,$AM:$AZ,MATCH($AW$1,$AM$1:$AZ$1,0),0)+1))),
IF($L77="지정 캐릭터 PP",
  IF(AND(OR($B77=7,$B77=8),$L77=OFFSET($L77,-1,0)),OFFSET(Q77,-1,0),
    INT($N77*(VLOOKUP($L77,$AM:$AZ,MATCH($AX$1,$AM$1:$AZ$1,0),0)*(VLOOKUP($L77,$AM:$AZ,MATCH($AY$1,$AM$1:$AZ$1,0),0)+$I77*(VLOOKUP($L77,$AM:$AZ,MATCH($AY$1,$AM$1:$AZ$1,0),0)-VLOOKUP($L77,$AM:$AZ,MATCH($AX$1,$AM$1:$AZ$1,0),0)))))),
IF(OR($L77="안 지정 캐릭터 PP 일반등급",$L77="안 지정 캐릭터 PP 영웅등급"),
  IF(AND(OR($B77=7,$B77=8),$L77=OFFSET($L77,-1,0)),OFFSET(Q77,-1,0),
    $N77*VLOOKUP($L77,$AM:$AZ,MATCH($AW$1,$AM$1:$AZ$1,0),0)),
"그외없음")))))))</f>
        <v>삭제</v>
      </c>
      <c r="R77" t="str">
        <f ca="1">IF(OR(ISNUMBER(M77),M77="삭제"),"",
IF(LEFT(M77,5)="Equip",
  IF($BK$1&lt;VLOOKUP(M77,[1]EquipTable!$1:$1048576,MATCH("업데이트순번",[1]EquipTable!$1:$1,0),0),"업데이트순번이상",""),
IF(LEFT(M77,5)="Actor",
  IF($BP$1&lt;VLOOKUP(M77,[2]ActorTable!$1:$1048576,MATCH("업데이트순번",[2]ActorTable!$1:$1,0),0),"업데이트순번이상",""),
"그외없음")))</f>
        <v/>
      </c>
      <c r="S77">
        <f t="shared" ca="1" si="30"/>
        <v>0</v>
      </c>
      <c r="Z77" t="str">
        <f t="shared" ca="1" si="24"/>
        <v/>
      </c>
      <c r="AG77" t="str">
        <f t="shared" si="25"/>
        <v/>
      </c>
      <c r="AH77" t="str">
        <f>IF(OR(
  AND(NOT(ISERROR(FIND("상자",AA77))),ISBLANK(AB77)),
  AND(ISBLANK(AA77),ISBLANK(AB77)),
  AND(NOT(ISERROR(FIND("안 지정",AA77))),ISNUMBER(AB77))),"",
IF(AND(NOT(ISERROR(FIND("상자",AA77))),NOT(ISBLANK(AB77))),"밸류불필요",
IF(AND(NOT(ISERROR(FIND("안 지정",AA77))),NOT(ISNUMBER(AB77))),"숫자필요",
IF(NOT(ISERROR(FIND("장비",AA77))),
  IFERROR(VLOOKUP(AB77,[1]EquipTable!$A:$T,MATCH("이름참고",[1]EquipTable!$1:$1,0),0),"장비없음"),
IF(NOT(ISERROR(FIND("캐릭터",AA77))),
  IFERROR(VLOOKUP(AB77,[2]ActorTable!$A:$G,MATCH("이름참고",[2]ActorTable!$1:$1,0),0),"캐릭터없음"),
"")))))</f>
        <v/>
      </c>
      <c r="AI77">
        <v>1</v>
      </c>
      <c r="AJ7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v>
      </c>
      <c r="AK77" t="str">
        <f t="shared" ca="1" si="26"/>
        <v>{"dy":11,"sl":5}</v>
      </c>
      <c r="BJ77" t="e">
        <f ca="1">IF(VLOOKUP($BM77,[1]EquipTable!$1:$1048576,MATCH("업데이트순번",[1]EquipTable!$1:$1,0),0)&lt;=$BK$1,1,0)
*IF(MID(BM77,7,1)="4",0.1,1)</f>
        <v>#VALUE!</v>
      </c>
      <c r="BK77" t="e">
        <f t="shared" ca="1" si="32"/>
        <v>#VALUE!</v>
      </c>
      <c r="BL77" t="e">
        <f t="shared" ca="1" si="33"/>
        <v>#VALUE!</v>
      </c>
      <c r="BM77" t="e">
        <f ca="1">OFFSET([1]EquipTable!$A$1,ROW()-1,0)</f>
        <v>#VALUE!</v>
      </c>
    </row>
    <row r="78" spans="1:65">
      <c r="A78">
        <v>11</v>
      </c>
      <c r="B78">
        <v>6</v>
      </c>
      <c r="C78">
        <f t="shared" si="21"/>
        <v>0</v>
      </c>
      <c r="D78">
        <f t="shared" ca="1" si="27"/>
        <v>0.86965941401669045</v>
      </c>
      <c r="E78">
        <f t="shared" ca="1" si="27"/>
        <v>0.37371932610690117</v>
      </c>
      <c r="F78">
        <f t="shared" ca="1" si="27"/>
        <v>0.68768188373081551</v>
      </c>
      <c r="G78">
        <f t="shared" ca="1" si="27"/>
        <v>0.82899293673562691</v>
      </c>
      <c r="H78">
        <f t="shared" ca="1" si="27"/>
        <v>0.82764236892103449</v>
      </c>
      <c r="I78">
        <f t="shared" ca="1" si="28"/>
        <v>0.10776108686972274</v>
      </c>
      <c r="L78" t="str">
        <f t="shared" ca="1" si="22"/>
        <v>삭제</v>
      </c>
      <c r="M78" t="str">
        <f t="shared" ca="1" si="23"/>
        <v>삭제</v>
      </c>
      <c r="N78" t="str">
        <f t="shared" ca="1" si="29"/>
        <v>삭제</v>
      </c>
      <c r="O78" t="str">
        <f ca="1">IF($L78="삭제","삭제",
IF($L78="지정 장비",
  IF(ISBLANK(VLOOKUP($M78,[1]EquipTable!$1:$1048576,MATCH("표준 GO pr Min",[1]EquipTable!$1:$1,0),0)),"DI",
    IF(ISBLANK(VLOOKUP($M78,[1]EquipTable!$1:$1048576,MATCH("표준 DI pr Min",[1]EquipTable!$1:$1,0),0)),"GO",
      IF(G78&lt;0.5,"DI","GO"))),
IF(OR($L78="캐릭터 상자 일반등급",$L78="캐릭터 상자 영웅등급"),"DI",
IF(OR($L78="지정 캐릭터",$L78="지정 캐릭터 LBP1",$L78="지정 캐릭터 LBP2",$L78="지정 캐릭터 LBP3",$L78="안 지정 캐릭터 영웅등급"),"DI",
IF($L78="지정 캐릭터 PP","DI",
IF(OR($L78="안 지정 캐릭터 PP 일반등급",$L78="안 지정 캐릭터 PP 영웅등급"),"GO",
"그외없음"))))))</f>
        <v>삭제</v>
      </c>
      <c r="P78" t="str">
        <f ca="1">IF($L78="삭제","삭제",
IF($O78="GO","삭제",
IF($L78="지정 장비",
  IF(ISBLANK(VLOOKUP($M78,[1]EquipTable!$1:$1048576,MATCH("표준 DI pp Min",[1]EquipTable!$1:$1,0),0)),"삭제",
    VLOOKUP($M78,[1]EquipTable!$1:$1048576,MATCH("표준 DI pp Min",[1]EquipTable!$1:$1,0),0)+INT($H78*(VLOOKUP($M78,[1]EquipTable!$1:$1048576,MATCH("표준 DI pp Max",[1]EquipTable!$1:$1,0),0)-VLOOKUP($M78,[1]EquipTable!$1:$1048576,MATCH("표준 DI pp Min",[1]EquipTable!$1:$1,0),0)+1))),
IF(OR($L78="캐릭터 상자 일반등급",$L78="캐릭터 상자 영웅등급"),"삭제",
IF(OR($L78="지정 캐릭터",$L78="지정 캐릭터 LBP1",$L78="지정 캐릭터 LBP2",$L78="지정 캐릭터 LBP3"),
  IF(AND(OR($B78=7,$B78=8),$L78=OFFSET($L78,-1,0)),OFFSET(P78,-1,0),
    IF(ISBLANK(VLOOKUP($M78,[2]ActorTable!$1:$1048576,MATCH("표준 DI pp Min",[2]ActorTable!$1:$1,0),0)),"삭제",
      INT(VLOOKUP($L78,$AM:$AZ,MATCH($AW$1,$AM$1:$AZ$1,0),0)*(VLOOKUP($M78,[2]ActorTable!$1:$1048576,MATCH("표준 DI pp Min",[2]ActorTable!$1:$1,0),0)+$H78*(VLOOKUP($M78,[2]ActorTable!$1:$1048576,MATCH("표준 DI pp Max",[2]ActorTable!$1:$1,0),0)-VLOOKUP($M78,[2]ActorTable!$1:$1048576,MATCH("표준 DI pp Min",[2]ActorTable!$1:$1,0),0)+1))))),
IF($L78="안 지정 캐릭터 영웅등급",
  IF(AND(OR($B78=7,$B78=8),$L78=OFFSET($L78,-1,0)),OFFSET(P78,-1,0),
    VLOOKUP($L78,$AM:$AZ,MATCH($AY$1,$AM$1:$AZ$1,0),0)+INT($H78*(VLOOKUP($L78,$AM:$AZ,MATCH($AZ$1,$AM$1:$AZ$1,0),0)-VLOOKUP($L78,$AM:$AZ,MATCH($AY$1,$AM$1:$AZ$1,0),0)+1))),
IF($L78="지정 캐릭터 PP",
  IF(AND(OR($B78=7,$B78=8),$L78=OFFSET($L78,-1,0)),OFFSET(P78,-1,0),
    INT($N78*VLOOKUP($L78,$AM:$AZ,MATCH($AW$1,$AM$1:$AZ$1,0),0))),
"그외없음")))))))</f>
        <v>삭제</v>
      </c>
      <c r="Q78" t="str">
        <f ca="1">IF($L78="삭제","삭제",
IF($L78="지정 장비",
  IF($O78="DI",
    VLOOKUP($M78,[1]EquipTable!$1:$1048576,MATCH("표준 DI pr Min",[1]EquipTable!$1:$1,0),0)+INT($I78*(VLOOKUP($M78,[1]EquipTable!$1:$1048576,MATCH("표준 DI pr Max",[1]EquipTable!$1:$1,0),0)-VLOOKUP($M78,[1]EquipTable!$1:$1048576,MATCH("표준 DI pr Min",[1]EquipTable!$1:$1,0),0)+1)),
    ROUNDDOWN(VLOOKUP($M78,[1]EquipTable!$1:$1048576,MATCH("표준 GO pr Min",[1]EquipTable!$1:$1,0),0)+INT($I78*(VLOOKUP($M78,[1]EquipTable!$1:$1048576,MATCH("표준 GO pr Max",[1]EquipTable!$1:$1,0),0)-VLOOKUP($M78,[1]EquipTable!$1:$1048576,MATCH("표준 GO pr Min",[1]EquipTable!$1:$1,0),0)+100)),-2)),
IF(OR($L78="캐릭터 상자 일반등급",$L78="캐릭터 상자 영웅등급"),VLOOKUP($L78,$AM:$AZ,MATCH($AW$1,$AM$1:$AZ$1,0),0),
IF(OR($L78="지정 캐릭터",$L78="지정 캐릭터 LBP1",$L78="지정 캐릭터 LBP2",$L78="지정 캐릭터 LBP3"),
  IF(AND(OR($B78=7,$B78=8),$L78=OFFSET($L78,-1,0)),OFFSET(Q78,-1,0),
    INT(VLOOKUP($L78,$AM:$AZ,MATCH($AW$1,$AM$1:$AZ$1,0),0)*(VLOOKUP($M78,[2]ActorTable!$1:$1048576,MATCH("표준 DI pr Min",[2]ActorTable!$1:$1,0),0)+$I78*(VLOOKUP($M78,[2]ActorTable!$1:$1048576,MATCH("표준 DI pr Max",[2]ActorTable!$1:$1,0),0)-VLOOKUP($M78,[2]ActorTable!$1:$1048576,MATCH("표준 DI pr Min",[2]ActorTable!$1:$1,0),0)+1)))),
IF($L78="안 지정 캐릭터 영웅등급",
  IF(AND(OR($B78=7,$B78=8),$L78=OFFSET($L78,-1,0)),OFFSET(Q78,-1,0),
    VLOOKUP($L78,$AM:$AZ,MATCH($AW$1,$AM$1:$AZ$1,0),0)+INT($I78*(VLOOKUP($L78,$AM:$AZ,MATCH($AX$1,$AM$1:$AZ$1,0),0)-VLOOKUP($L78,$AM:$AZ,MATCH($AW$1,$AM$1:$AZ$1,0),0)+1))),
IF($L78="지정 캐릭터 PP",
  IF(AND(OR($B78=7,$B78=8),$L78=OFFSET($L78,-1,0)),OFFSET(Q78,-1,0),
    INT($N78*(VLOOKUP($L78,$AM:$AZ,MATCH($AX$1,$AM$1:$AZ$1,0),0)*(VLOOKUP($L78,$AM:$AZ,MATCH($AY$1,$AM$1:$AZ$1,0),0)+$I78*(VLOOKUP($L78,$AM:$AZ,MATCH($AY$1,$AM$1:$AZ$1,0),0)-VLOOKUP($L78,$AM:$AZ,MATCH($AX$1,$AM$1:$AZ$1,0),0)))))),
IF(OR($L78="안 지정 캐릭터 PP 일반등급",$L78="안 지정 캐릭터 PP 영웅등급"),
  IF(AND(OR($B78=7,$B78=8),$L78=OFFSET($L78,-1,0)),OFFSET(Q78,-1,0),
    $N78*VLOOKUP($L78,$AM:$AZ,MATCH($AW$1,$AM$1:$AZ$1,0),0)),
"그외없음")))))))</f>
        <v>삭제</v>
      </c>
      <c r="R78" t="str">
        <f ca="1">IF(OR(ISNUMBER(M78),M78="삭제"),"",
IF(LEFT(M78,5)="Equip",
  IF($BK$1&lt;VLOOKUP(M78,[1]EquipTable!$1:$1048576,MATCH("업데이트순번",[1]EquipTable!$1:$1,0),0),"업데이트순번이상",""),
IF(LEFT(M78,5)="Actor",
  IF($BP$1&lt;VLOOKUP(M78,[2]ActorTable!$1:$1048576,MATCH("업데이트순번",[2]ActorTable!$1:$1,0),0),"업데이트순번이상",""),
"그외없음")))</f>
        <v/>
      </c>
      <c r="S78">
        <f t="shared" ca="1" si="30"/>
        <v>0</v>
      </c>
      <c r="Z78" t="str">
        <f t="shared" ca="1" si="24"/>
        <v/>
      </c>
      <c r="AG78" t="str">
        <f t="shared" si="25"/>
        <v/>
      </c>
      <c r="AH78" t="str">
        <f>IF(OR(
  AND(NOT(ISERROR(FIND("상자",AA78))),ISBLANK(AB78)),
  AND(ISBLANK(AA78),ISBLANK(AB78)),
  AND(NOT(ISERROR(FIND("안 지정",AA78))),ISNUMBER(AB78))),"",
IF(AND(NOT(ISERROR(FIND("상자",AA78))),NOT(ISBLANK(AB78))),"밸류불필요",
IF(AND(NOT(ISERROR(FIND("안 지정",AA78))),NOT(ISNUMBER(AB78))),"숫자필요",
IF(NOT(ISERROR(FIND("장비",AA78))),
  IFERROR(VLOOKUP(AB78,[1]EquipTable!$A:$T,MATCH("이름참고",[1]EquipTable!$1:$1,0),0),"장비없음"),
IF(NOT(ISERROR(FIND("캐릭터",AA78))),
  IFERROR(VLOOKUP(AB78,[2]ActorTable!$A:$G,MATCH("이름참고",[2]ActorTable!$1:$1,0),0),"캐릭터없음"),
"")))))</f>
        <v/>
      </c>
      <c r="AI78">
        <v>1</v>
      </c>
      <c r="AJ7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v>
      </c>
      <c r="AK78" t="str">
        <f t="shared" ca="1" si="26"/>
        <v>{"dy":11,"sl":6}</v>
      </c>
      <c r="BJ78" t="e">
        <f ca="1">IF(VLOOKUP($BM78,[1]EquipTable!$1:$1048576,MATCH("업데이트순번",[1]EquipTable!$1:$1,0),0)&lt;=$BK$1,1,0)
*IF(MID(BM78,7,1)="4",0.1,1)</f>
        <v>#VALUE!</v>
      </c>
      <c r="BK78" t="e">
        <f t="shared" ca="1" si="32"/>
        <v>#VALUE!</v>
      </c>
      <c r="BL78" t="e">
        <f t="shared" ca="1" si="33"/>
        <v>#VALUE!</v>
      </c>
      <c r="BM78" t="e">
        <f ca="1">OFFSET([1]EquipTable!$A$1,ROW()-1,0)</f>
        <v>#VALUE!</v>
      </c>
    </row>
    <row r="79" spans="1:65">
      <c r="A79">
        <v>12</v>
      </c>
      <c r="B79">
        <v>0</v>
      </c>
      <c r="C79">
        <f t="shared" si="21"/>
        <v>0</v>
      </c>
      <c r="D79">
        <f t="shared" ca="1" si="27"/>
        <v>0.63764775967256782</v>
      </c>
      <c r="E79">
        <f t="shared" ca="1" si="27"/>
        <v>0.51376392733101417</v>
      </c>
      <c r="F79">
        <f t="shared" ca="1" si="27"/>
        <v>0.89033667765085989</v>
      </c>
      <c r="G79">
        <f t="shared" ca="1" si="27"/>
        <v>0.30989464441074399</v>
      </c>
      <c r="H79">
        <f t="shared" ca="1" si="27"/>
        <v>0.65825960177046072</v>
      </c>
      <c r="I79">
        <f t="shared" ca="1" si="28"/>
        <v>0.26527183162068058</v>
      </c>
      <c r="L79" t="str">
        <f t="shared" ca="1" si="22"/>
        <v>지정 장비</v>
      </c>
      <c r="M79" t="e">
        <f t="shared" ca="1" si="23"/>
        <v>#VALUE!</v>
      </c>
      <c r="N79">
        <f t="shared" ca="1" si="29"/>
        <v>1</v>
      </c>
      <c r="O79" t="str">
        <f ca="1">IF($L79="삭제","삭제",
IF($L79="지정 장비",
  IF(ISBLANK(VLOOKUP($M79,[1]EquipTable!$1:$1048576,MATCH("표준 GO pr Min",[1]EquipTable!$1:$1,0),0)),"DI",
    IF(ISBLANK(VLOOKUP($M79,[1]EquipTable!$1:$1048576,MATCH("표준 DI pr Min",[1]EquipTable!$1:$1,0),0)),"GO",
      IF(G79&lt;0.5,"DI","GO"))),
IF(OR($L79="캐릭터 상자 일반등급",$L79="캐릭터 상자 영웅등급"),"DI",
IF(OR($L79="지정 캐릭터",$L79="지정 캐릭터 LBP1",$L79="지정 캐릭터 LBP2",$L79="지정 캐릭터 LBP3",$L79="안 지정 캐릭터 영웅등급"),"DI",
IF($L79="지정 캐릭터 PP","DI",
IF(OR($L79="안 지정 캐릭터 PP 일반등급",$L79="안 지정 캐릭터 PP 영웅등급"),"GO",
"그외없음"))))))</f>
        <v>DI</v>
      </c>
      <c r="P79" t="e">
        <f ca="1">IF($L79="삭제","삭제",
IF($O79="GO","삭제",
IF($L79="지정 장비",
  IF(ISBLANK(VLOOKUP($M79,[1]EquipTable!$1:$1048576,MATCH("표준 DI pp Min",[1]EquipTable!$1:$1,0),0)),"삭제",
    VLOOKUP($M79,[1]EquipTable!$1:$1048576,MATCH("표준 DI pp Min",[1]EquipTable!$1:$1,0),0)+INT($H79*(VLOOKUP($M79,[1]EquipTable!$1:$1048576,MATCH("표준 DI pp Max",[1]EquipTable!$1:$1,0),0)-VLOOKUP($M79,[1]EquipTable!$1:$1048576,MATCH("표준 DI pp Min",[1]EquipTable!$1:$1,0),0)+1))),
IF(OR($L79="캐릭터 상자 일반등급",$L79="캐릭터 상자 영웅등급"),"삭제",
IF(OR($L79="지정 캐릭터",$L79="지정 캐릭터 LBP1",$L79="지정 캐릭터 LBP2",$L79="지정 캐릭터 LBP3"),
  IF(AND(OR($B79=7,$B79=8),$L79=OFFSET($L79,-1,0)),OFFSET(P79,-1,0),
    IF(ISBLANK(VLOOKUP($M79,[2]ActorTable!$1:$1048576,MATCH("표준 DI pp Min",[2]ActorTable!$1:$1,0),0)),"삭제",
      INT(VLOOKUP($L79,$AM:$AZ,MATCH($AW$1,$AM$1:$AZ$1,0),0)*(VLOOKUP($M79,[2]ActorTable!$1:$1048576,MATCH("표준 DI pp Min",[2]ActorTable!$1:$1,0),0)+$H79*(VLOOKUP($M79,[2]ActorTable!$1:$1048576,MATCH("표준 DI pp Max",[2]ActorTable!$1:$1,0),0)-VLOOKUP($M79,[2]ActorTable!$1:$1048576,MATCH("표준 DI pp Min",[2]ActorTable!$1:$1,0),0)+1))))),
IF($L79="안 지정 캐릭터 영웅등급",
  IF(AND(OR($B79=7,$B79=8),$L79=OFFSET($L79,-1,0)),OFFSET(P79,-1,0),
    VLOOKUP($L79,$AM:$AZ,MATCH($AY$1,$AM$1:$AZ$1,0),0)+INT($H79*(VLOOKUP($L79,$AM:$AZ,MATCH($AZ$1,$AM$1:$AZ$1,0),0)-VLOOKUP($L79,$AM:$AZ,MATCH($AY$1,$AM$1:$AZ$1,0),0)+1))),
IF($L79="지정 캐릭터 PP",
  IF(AND(OR($B79=7,$B79=8),$L79=OFFSET($L79,-1,0)),OFFSET(P79,-1,0),
    INT($N79*VLOOKUP($L79,$AM:$AZ,MATCH($AW$1,$AM$1:$AZ$1,0),0))),
"그외없음")))))))</f>
        <v>#VALUE!</v>
      </c>
      <c r="Q79" t="e">
        <f ca="1">IF($L79="삭제","삭제",
IF($L79="지정 장비",
  IF($O79="DI",
    VLOOKUP($M79,[1]EquipTable!$1:$1048576,MATCH("표준 DI pr Min",[1]EquipTable!$1:$1,0),0)+INT($I79*(VLOOKUP($M79,[1]EquipTable!$1:$1048576,MATCH("표준 DI pr Max",[1]EquipTable!$1:$1,0),0)-VLOOKUP($M79,[1]EquipTable!$1:$1048576,MATCH("표준 DI pr Min",[1]EquipTable!$1:$1,0),0)+1)),
    ROUNDDOWN(VLOOKUP($M79,[1]EquipTable!$1:$1048576,MATCH("표준 GO pr Min",[1]EquipTable!$1:$1,0),0)+INT($I79*(VLOOKUP($M79,[1]EquipTable!$1:$1048576,MATCH("표준 GO pr Max",[1]EquipTable!$1:$1,0),0)-VLOOKUP($M79,[1]EquipTable!$1:$1048576,MATCH("표준 GO pr Min",[1]EquipTable!$1:$1,0),0)+100)),-2)),
IF(OR($L79="캐릭터 상자 일반등급",$L79="캐릭터 상자 영웅등급"),VLOOKUP($L79,$AM:$AZ,MATCH($AW$1,$AM$1:$AZ$1,0),0),
IF(OR($L79="지정 캐릭터",$L79="지정 캐릭터 LBP1",$L79="지정 캐릭터 LBP2",$L79="지정 캐릭터 LBP3"),
  IF(AND(OR($B79=7,$B79=8),$L79=OFFSET($L79,-1,0)),OFFSET(Q79,-1,0),
    INT(VLOOKUP($L79,$AM:$AZ,MATCH($AW$1,$AM$1:$AZ$1,0),0)*(VLOOKUP($M79,[2]ActorTable!$1:$1048576,MATCH("표준 DI pr Min",[2]ActorTable!$1:$1,0),0)+$I79*(VLOOKUP($M79,[2]ActorTable!$1:$1048576,MATCH("표준 DI pr Max",[2]ActorTable!$1:$1,0),0)-VLOOKUP($M79,[2]ActorTable!$1:$1048576,MATCH("표준 DI pr Min",[2]ActorTable!$1:$1,0),0)+1)))),
IF($L79="안 지정 캐릭터 영웅등급",
  IF(AND(OR($B79=7,$B79=8),$L79=OFFSET($L79,-1,0)),OFFSET(Q79,-1,0),
    VLOOKUP($L79,$AM:$AZ,MATCH($AW$1,$AM$1:$AZ$1,0),0)+INT($I79*(VLOOKUP($L79,$AM:$AZ,MATCH($AX$1,$AM$1:$AZ$1,0),0)-VLOOKUP($L79,$AM:$AZ,MATCH($AW$1,$AM$1:$AZ$1,0),0)+1))),
IF($L79="지정 캐릭터 PP",
  IF(AND(OR($B79=7,$B79=8),$L79=OFFSET($L79,-1,0)),OFFSET(Q79,-1,0),
    INT($N79*(VLOOKUP($L79,$AM:$AZ,MATCH($AX$1,$AM$1:$AZ$1,0),0)*(VLOOKUP($L79,$AM:$AZ,MATCH($AY$1,$AM$1:$AZ$1,0),0)+$I79*(VLOOKUP($L79,$AM:$AZ,MATCH($AY$1,$AM$1:$AZ$1,0),0)-VLOOKUP($L79,$AM:$AZ,MATCH($AX$1,$AM$1:$AZ$1,0),0)))))),
IF(OR($L79="안 지정 캐릭터 PP 일반등급",$L79="안 지정 캐릭터 PP 영웅등급"),
  IF(AND(OR($B79=7,$B79=8),$L79=OFFSET($L79,-1,0)),OFFSET(Q79,-1,0),
    $N79*VLOOKUP($L79,$AM:$AZ,MATCH($AW$1,$AM$1:$AZ$1,0),0)),
"그외없음")))))))</f>
        <v>#VALUE!</v>
      </c>
      <c r="R79" t="e">
        <f ca="1">IF(OR(ISNUMBER(M79),M79="삭제"),"",
IF(LEFT(M79,5)="Equip",
  IF($BK$1&lt;VLOOKUP(M79,[1]EquipTable!$1:$1048576,MATCH("업데이트순번",[1]EquipTable!$1:$1,0),0),"업데이트순번이상",""),
IF(LEFT(M79,5)="Actor",
  IF($BP$1&lt;VLOOKUP(M79,[2]ActorTable!$1:$1048576,MATCH("업데이트순번",[2]ActorTable!$1:$1,0),0),"업데이트순번이상",""),
"그외없음")))</f>
        <v>#VALUE!</v>
      </c>
      <c r="S79" t="e">
        <f t="shared" ca="1" si="30"/>
        <v>#VALUE!</v>
      </c>
      <c r="T79" t="s">
        <v>83</v>
      </c>
      <c r="U79" t="s">
        <v>194</v>
      </c>
      <c r="V79">
        <v>1</v>
      </c>
      <c r="W79" t="s">
        <v>130</v>
      </c>
      <c r="Y79">
        <v>1800</v>
      </c>
      <c r="Z79" t="str">
        <f t="shared" ca="1" si="24"/>
        <v>fe</v>
      </c>
      <c r="AA79" t="s">
        <v>83</v>
      </c>
      <c r="AB79" t="s">
        <v>194</v>
      </c>
      <c r="AC79">
        <v>1</v>
      </c>
      <c r="AD79" t="s">
        <v>130</v>
      </c>
      <c r="AF79">
        <v>1800</v>
      </c>
      <c r="AG79" t="str">
        <f t="shared" si="25"/>
        <v/>
      </c>
      <c r="AH79" t="str">
        <f>IF(OR(
  AND(NOT(ISERROR(FIND("상자",AA79))),ISBLANK(AB79)),
  AND(ISBLANK(AA79),ISBLANK(AB79)),
  AND(NOT(ISERROR(FIND("안 지정",AA79))),ISNUMBER(AB79))),"",
IF(AND(NOT(ISERROR(FIND("상자",AA79))),NOT(ISBLANK(AB79))),"밸류불필요",
IF(AND(NOT(ISERROR(FIND("안 지정",AA79))),NOT(ISNUMBER(AB79))),"숫자필요",
IF(NOT(ISERROR(FIND("장비",AA79))),
  IFERROR(VLOOKUP(AB79,[1]EquipTable!$A:$T,MATCH("이름참고",[1]EquipTable!$1:$1,0),0),"장비없음"),
IF(NOT(ISERROR(FIND("캐릭터",AA79))),
  IFERROR(VLOOKUP(AB79,[2]ActorTable!$A:$G,MATCH("이름참고",[2]ActorTable!$1:$1,0),0),"캐릭터없음"),
"")))))</f>
        <v>해골 대형 방패</v>
      </c>
      <c r="AI79">
        <v>1</v>
      </c>
      <c r="AJ7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v>
      </c>
      <c r="AK79" t="str">
        <f t="shared" ca="1" si="26"/>
        <v>{"dy":12,"sl":0,"tp":"fe","vl":"Equip7002","cn":1,"pt":"GO","pr":1800}</v>
      </c>
      <c r="BJ79" t="e">
        <f ca="1">IF(VLOOKUP($BM79,[1]EquipTable!$1:$1048576,MATCH("업데이트순번",[1]EquipTable!$1:$1,0),0)&lt;=$BK$1,1,0)
*IF(MID(BM79,7,1)="4",0.1,1)</f>
        <v>#VALUE!</v>
      </c>
      <c r="BK79" t="e">
        <f t="shared" ca="1" si="32"/>
        <v>#VALUE!</v>
      </c>
      <c r="BL79" t="e">
        <f t="shared" ca="1" si="33"/>
        <v>#VALUE!</v>
      </c>
      <c r="BM79" t="e">
        <f ca="1">OFFSET([1]EquipTable!$A$1,ROW()-1,0)</f>
        <v>#VALUE!</v>
      </c>
    </row>
    <row r="80" spans="1:65">
      <c r="A80">
        <v>12</v>
      </c>
      <c r="B80">
        <v>1</v>
      </c>
      <c r="C80">
        <f t="shared" si="21"/>
        <v>0</v>
      </c>
      <c r="D80">
        <f t="shared" ca="1" si="27"/>
        <v>4.122444073316045E-2</v>
      </c>
      <c r="E80">
        <f t="shared" ca="1" si="27"/>
        <v>0.73965975326103428</v>
      </c>
      <c r="F80">
        <f t="shared" ca="1" si="27"/>
        <v>0.19601743177334252</v>
      </c>
      <c r="G80">
        <f t="shared" ca="1" si="27"/>
        <v>0.4761544599204578</v>
      </c>
      <c r="H80">
        <f t="shared" ca="1" si="27"/>
        <v>0.90410582556640762</v>
      </c>
      <c r="I80">
        <f t="shared" ca="1" si="28"/>
        <v>0.61206507377556385</v>
      </c>
      <c r="L80" t="str">
        <f t="shared" ca="1" si="22"/>
        <v>지정 장비</v>
      </c>
      <c r="M80" t="e">
        <f t="shared" ca="1" si="23"/>
        <v>#VALUE!</v>
      </c>
      <c r="N80">
        <f t="shared" ca="1" si="29"/>
        <v>1</v>
      </c>
      <c r="O80" t="str">
        <f ca="1">IF($L80="삭제","삭제",
IF($L80="지정 장비",
  IF(ISBLANK(VLOOKUP($M80,[1]EquipTable!$1:$1048576,MATCH("표준 GO pr Min",[1]EquipTable!$1:$1,0),0)),"DI",
    IF(ISBLANK(VLOOKUP($M80,[1]EquipTable!$1:$1048576,MATCH("표준 DI pr Min",[1]EquipTable!$1:$1,0),0)),"GO",
      IF(G80&lt;0.5,"DI","GO"))),
IF(OR($L80="캐릭터 상자 일반등급",$L80="캐릭터 상자 영웅등급"),"DI",
IF(OR($L80="지정 캐릭터",$L80="지정 캐릭터 LBP1",$L80="지정 캐릭터 LBP2",$L80="지정 캐릭터 LBP3",$L80="안 지정 캐릭터 영웅등급"),"DI",
IF($L80="지정 캐릭터 PP","DI",
IF(OR($L80="안 지정 캐릭터 PP 일반등급",$L80="안 지정 캐릭터 PP 영웅등급"),"GO",
"그외없음"))))))</f>
        <v>DI</v>
      </c>
      <c r="P80" t="e">
        <f ca="1">IF($L80="삭제","삭제",
IF($O80="GO","삭제",
IF($L80="지정 장비",
  IF(ISBLANK(VLOOKUP($M80,[1]EquipTable!$1:$1048576,MATCH("표준 DI pp Min",[1]EquipTable!$1:$1,0),0)),"삭제",
    VLOOKUP($M80,[1]EquipTable!$1:$1048576,MATCH("표준 DI pp Min",[1]EquipTable!$1:$1,0),0)+INT($H80*(VLOOKUP($M80,[1]EquipTable!$1:$1048576,MATCH("표준 DI pp Max",[1]EquipTable!$1:$1,0),0)-VLOOKUP($M80,[1]EquipTable!$1:$1048576,MATCH("표준 DI pp Min",[1]EquipTable!$1:$1,0),0)+1))),
IF(OR($L80="캐릭터 상자 일반등급",$L80="캐릭터 상자 영웅등급"),"삭제",
IF(OR($L80="지정 캐릭터",$L80="지정 캐릭터 LBP1",$L80="지정 캐릭터 LBP2",$L80="지정 캐릭터 LBP3"),
  IF(AND(OR($B80=7,$B80=8),$L80=OFFSET($L80,-1,0)),OFFSET(P80,-1,0),
    IF(ISBLANK(VLOOKUP($M80,[2]ActorTable!$1:$1048576,MATCH("표준 DI pp Min",[2]ActorTable!$1:$1,0),0)),"삭제",
      INT(VLOOKUP($L80,$AM:$AZ,MATCH($AW$1,$AM$1:$AZ$1,0),0)*(VLOOKUP($M80,[2]ActorTable!$1:$1048576,MATCH("표준 DI pp Min",[2]ActorTable!$1:$1,0),0)+$H80*(VLOOKUP($M80,[2]ActorTable!$1:$1048576,MATCH("표준 DI pp Max",[2]ActorTable!$1:$1,0),0)-VLOOKUP($M80,[2]ActorTable!$1:$1048576,MATCH("표준 DI pp Min",[2]ActorTable!$1:$1,0),0)+1))))),
IF($L80="안 지정 캐릭터 영웅등급",
  IF(AND(OR($B80=7,$B80=8),$L80=OFFSET($L80,-1,0)),OFFSET(P80,-1,0),
    VLOOKUP($L80,$AM:$AZ,MATCH($AY$1,$AM$1:$AZ$1,0),0)+INT($H80*(VLOOKUP($L80,$AM:$AZ,MATCH($AZ$1,$AM$1:$AZ$1,0),0)-VLOOKUP($L80,$AM:$AZ,MATCH($AY$1,$AM$1:$AZ$1,0),0)+1))),
IF($L80="지정 캐릭터 PP",
  IF(AND(OR($B80=7,$B80=8),$L80=OFFSET($L80,-1,0)),OFFSET(P80,-1,0),
    INT($N80*VLOOKUP($L80,$AM:$AZ,MATCH($AW$1,$AM$1:$AZ$1,0),0))),
"그외없음")))))))</f>
        <v>#VALUE!</v>
      </c>
      <c r="Q80" t="e">
        <f ca="1">IF($L80="삭제","삭제",
IF($L80="지정 장비",
  IF($O80="DI",
    VLOOKUP($M80,[1]EquipTable!$1:$1048576,MATCH("표준 DI pr Min",[1]EquipTable!$1:$1,0),0)+INT($I80*(VLOOKUP($M80,[1]EquipTable!$1:$1048576,MATCH("표준 DI pr Max",[1]EquipTable!$1:$1,0),0)-VLOOKUP($M80,[1]EquipTable!$1:$1048576,MATCH("표준 DI pr Min",[1]EquipTable!$1:$1,0),0)+1)),
    ROUNDDOWN(VLOOKUP($M80,[1]EquipTable!$1:$1048576,MATCH("표준 GO pr Min",[1]EquipTable!$1:$1,0),0)+INT($I80*(VLOOKUP($M80,[1]EquipTable!$1:$1048576,MATCH("표준 GO pr Max",[1]EquipTable!$1:$1,0),0)-VLOOKUP($M80,[1]EquipTable!$1:$1048576,MATCH("표준 GO pr Min",[1]EquipTable!$1:$1,0),0)+100)),-2)),
IF(OR($L80="캐릭터 상자 일반등급",$L80="캐릭터 상자 영웅등급"),VLOOKUP($L80,$AM:$AZ,MATCH($AW$1,$AM$1:$AZ$1,0),0),
IF(OR($L80="지정 캐릭터",$L80="지정 캐릭터 LBP1",$L80="지정 캐릭터 LBP2",$L80="지정 캐릭터 LBP3"),
  IF(AND(OR($B80=7,$B80=8),$L80=OFFSET($L80,-1,0)),OFFSET(Q80,-1,0),
    INT(VLOOKUP($L80,$AM:$AZ,MATCH($AW$1,$AM$1:$AZ$1,0),0)*(VLOOKUP($M80,[2]ActorTable!$1:$1048576,MATCH("표준 DI pr Min",[2]ActorTable!$1:$1,0),0)+$I80*(VLOOKUP($M80,[2]ActorTable!$1:$1048576,MATCH("표준 DI pr Max",[2]ActorTable!$1:$1,0),0)-VLOOKUP($M80,[2]ActorTable!$1:$1048576,MATCH("표준 DI pr Min",[2]ActorTable!$1:$1,0),0)+1)))),
IF($L80="안 지정 캐릭터 영웅등급",
  IF(AND(OR($B80=7,$B80=8),$L80=OFFSET($L80,-1,0)),OFFSET(Q80,-1,0),
    VLOOKUP($L80,$AM:$AZ,MATCH($AW$1,$AM$1:$AZ$1,0),0)+INT($I80*(VLOOKUP($L80,$AM:$AZ,MATCH($AX$1,$AM$1:$AZ$1,0),0)-VLOOKUP($L80,$AM:$AZ,MATCH($AW$1,$AM$1:$AZ$1,0),0)+1))),
IF($L80="지정 캐릭터 PP",
  IF(AND(OR($B80=7,$B80=8),$L80=OFFSET($L80,-1,0)),OFFSET(Q80,-1,0),
    INT($N80*(VLOOKUP($L80,$AM:$AZ,MATCH($AX$1,$AM$1:$AZ$1,0),0)*(VLOOKUP($L80,$AM:$AZ,MATCH($AY$1,$AM$1:$AZ$1,0),0)+$I80*(VLOOKUP($L80,$AM:$AZ,MATCH($AY$1,$AM$1:$AZ$1,0),0)-VLOOKUP($L80,$AM:$AZ,MATCH($AX$1,$AM$1:$AZ$1,0),0)))))),
IF(OR($L80="안 지정 캐릭터 PP 일반등급",$L80="안 지정 캐릭터 PP 영웅등급"),
  IF(AND(OR($B80=7,$B80=8),$L80=OFFSET($L80,-1,0)),OFFSET(Q80,-1,0),
    $N80*VLOOKUP($L80,$AM:$AZ,MATCH($AW$1,$AM$1:$AZ$1,0),0)),
"그외없음")))))))</f>
        <v>#VALUE!</v>
      </c>
      <c r="R80" t="e">
        <f ca="1">IF(OR(ISNUMBER(M80),M80="삭제"),"",
IF(LEFT(M80,5)="Equip",
  IF($BK$1&lt;VLOOKUP(M80,[1]EquipTable!$1:$1048576,MATCH("업데이트순번",[1]EquipTable!$1:$1,0),0),"업데이트순번이상",""),
IF(LEFT(M80,5)="Actor",
  IF($BP$1&lt;VLOOKUP(M80,[2]ActorTable!$1:$1048576,MATCH("업데이트순번",[2]ActorTable!$1:$1,0),0),"업데이트순번이상",""),
"그외없음")))</f>
        <v>#VALUE!</v>
      </c>
      <c r="S80" t="e">
        <f t="shared" ca="1" si="30"/>
        <v>#VALUE!</v>
      </c>
      <c r="T80" t="s">
        <v>83</v>
      </c>
      <c r="U80" t="s">
        <v>193</v>
      </c>
      <c r="V80">
        <v>1</v>
      </c>
      <c r="W80" t="s">
        <v>134</v>
      </c>
      <c r="Y80">
        <v>97</v>
      </c>
      <c r="Z80" t="str">
        <f t="shared" ca="1" si="24"/>
        <v>fe</v>
      </c>
      <c r="AA80" t="s">
        <v>83</v>
      </c>
      <c r="AB80" t="s">
        <v>193</v>
      </c>
      <c r="AC80">
        <v>1</v>
      </c>
      <c r="AD80" t="s">
        <v>134</v>
      </c>
      <c r="AF80">
        <v>97</v>
      </c>
      <c r="AG80" t="str">
        <f t="shared" si="25"/>
        <v/>
      </c>
      <c r="AH80" t="str">
        <f>IF(OR(
  AND(NOT(ISERROR(FIND("상자",AA80))),ISBLANK(AB80)),
  AND(ISBLANK(AA80),ISBLANK(AB80)),
  AND(NOT(ISERROR(FIND("안 지정",AA80))),ISNUMBER(AB80))),"",
IF(AND(NOT(ISERROR(FIND("상자",AA80))),NOT(ISBLANK(AB80))),"밸류불필요",
IF(AND(NOT(ISERROR(FIND("안 지정",AA80))),NOT(ISNUMBER(AB80))),"숫자필요",
IF(NOT(ISERROR(FIND("장비",AA80))),
  IFERROR(VLOOKUP(AB80,[1]EquipTable!$A:$T,MATCH("이름참고",[1]EquipTable!$1:$1,0),0),"장비없음"),
IF(NOT(ISERROR(FIND("캐릭터",AA80))),
  IFERROR(VLOOKUP(AB80,[2]ActorTable!$A:$G,MATCH("이름참고",[2]ActorTable!$1:$1,0),0),"캐릭터없음"),
"")))))</f>
        <v>풀메탈 소드</v>
      </c>
      <c r="AI80">
        <v>1</v>
      </c>
      <c r="AJ8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v>
      </c>
      <c r="AK80" t="str">
        <f t="shared" ca="1" si="26"/>
        <v>{"dy":12,"sl":1,"tp":"fe","vl":"Equip8301","cn":1,"pt":"DI","pr":97}</v>
      </c>
      <c r="BJ80" t="e">
        <f ca="1">IF(VLOOKUP($BM80,[1]EquipTable!$1:$1048576,MATCH("업데이트순번",[1]EquipTable!$1:$1,0),0)&lt;=$BK$1,1,0)
*IF(MID(BM80,7,1)="4",0.1,1)</f>
        <v>#VALUE!</v>
      </c>
      <c r="BK80" t="e">
        <f t="shared" ca="1" si="32"/>
        <v>#VALUE!</v>
      </c>
      <c r="BL80" t="e">
        <f t="shared" ca="1" si="33"/>
        <v>#VALUE!</v>
      </c>
      <c r="BM80" t="e">
        <f ca="1">OFFSET([1]EquipTable!$A$1,ROW()-1,0)</f>
        <v>#VALUE!</v>
      </c>
    </row>
    <row r="81" spans="1:65">
      <c r="A81">
        <v>12</v>
      </c>
      <c r="B81">
        <v>2</v>
      </c>
      <c r="C81">
        <f t="shared" si="21"/>
        <v>0</v>
      </c>
      <c r="D81">
        <f t="shared" ca="1" si="27"/>
        <v>0.24024469646428659</v>
      </c>
      <c r="E81">
        <f t="shared" ca="1" si="27"/>
        <v>0.4720301845864997</v>
      </c>
      <c r="F81">
        <f t="shared" ca="1" si="27"/>
        <v>0.92129207212472219</v>
      </c>
      <c r="G81">
        <f t="shared" ca="1" si="27"/>
        <v>0.23343970058534269</v>
      </c>
      <c r="H81">
        <f t="shared" ca="1" si="27"/>
        <v>0.90098714743113029</v>
      </c>
      <c r="I81">
        <f t="shared" ca="1" si="28"/>
        <v>0.55587391652821483</v>
      </c>
      <c r="L81" t="str">
        <f t="shared" ca="1" si="22"/>
        <v>안 지정 캐릭터 PP 영웅등급</v>
      </c>
      <c r="M81">
        <f t="shared" ca="1" si="23"/>
        <v>47203</v>
      </c>
      <c r="N81">
        <f t="shared" ca="1" si="29"/>
        <v>11</v>
      </c>
      <c r="O81" t="str">
        <f ca="1">IF($L81="삭제","삭제",
IF($L81="지정 장비",
  IF(ISBLANK(VLOOKUP($M81,[1]EquipTable!$1:$1048576,MATCH("표준 GO pr Min",[1]EquipTable!$1:$1,0),0)),"DI",
    IF(ISBLANK(VLOOKUP($M81,[1]EquipTable!$1:$1048576,MATCH("표준 DI pr Min",[1]EquipTable!$1:$1,0),0)),"GO",
      IF(G81&lt;0.5,"DI","GO"))),
IF(OR($L81="캐릭터 상자 일반등급",$L81="캐릭터 상자 영웅등급"),"DI",
IF(OR($L81="지정 캐릭터",$L81="지정 캐릭터 LBP1",$L81="지정 캐릭터 LBP2",$L81="지정 캐릭터 LBP3",$L81="안 지정 캐릭터 영웅등급"),"DI",
IF($L81="지정 캐릭터 PP","DI",
IF(OR($L81="안 지정 캐릭터 PP 일반등급",$L81="안 지정 캐릭터 PP 영웅등급"),"GO",
"그외없음"))))))</f>
        <v>GO</v>
      </c>
      <c r="P81" t="str">
        <f ca="1">IF($L81="삭제","삭제",
IF($O81="GO","삭제",
IF($L81="지정 장비",
  IF(ISBLANK(VLOOKUP($M81,[1]EquipTable!$1:$1048576,MATCH("표준 DI pp Min",[1]EquipTable!$1:$1,0),0)),"삭제",
    VLOOKUP($M81,[1]EquipTable!$1:$1048576,MATCH("표준 DI pp Min",[1]EquipTable!$1:$1,0),0)+INT($H81*(VLOOKUP($M81,[1]EquipTable!$1:$1048576,MATCH("표준 DI pp Max",[1]EquipTable!$1:$1,0),0)-VLOOKUP($M81,[1]EquipTable!$1:$1048576,MATCH("표준 DI pp Min",[1]EquipTable!$1:$1,0),0)+1))),
IF(OR($L81="캐릭터 상자 일반등급",$L81="캐릭터 상자 영웅등급"),"삭제",
IF(OR($L81="지정 캐릭터",$L81="지정 캐릭터 LBP1",$L81="지정 캐릭터 LBP2",$L81="지정 캐릭터 LBP3"),
  IF(AND(OR($B81=7,$B81=8),$L81=OFFSET($L81,-1,0)),OFFSET(P81,-1,0),
    IF(ISBLANK(VLOOKUP($M81,[2]ActorTable!$1:$1048576,MATCH("표준 DI pp Min",[2]ActorTable!$1:$1,0),0)),"삭제",
      INT(VLOOKUP($L81,$AM:$AZ,MATCH($AW$1,$AM$1:$AZ$1,0),0)*(VLOOKUP($M81,[2]ActorTable!$1:$1048576,MATCH("표준 DI pp Min",[2]ActorTable!$1:$1,0),0)+$H81*(VLOOKUP($M81,[2]ActorTable!$1:$1048576,MATCH("표준 DI pp Max",[2]ActorTable!$1:$1,0),0)-VLOOKUP($M81,[2]ActorTable!$1:$1048576,MATCH("표준 DI pp Min",[2]ActorTable!$1:$1,0),0)+1))))),
IF($L81="안 지정 캐릭터 영웅등급",
  IF(AND(OR($B81=7,$B81=8),$L81=OFFSET($L81,-1,0)),OFFSET(P81,-1,0),
    VLOOKUP($L81,$AM:$AZ,MATCH($AY$1,$AM$1:$AZ$1,0),0)+INT($H81*(VLOOKUP($L81,$AM:$AZ,MATCH($AZ$1,$AM$1:$AZ$1,0),0)-VLOOKUP($L81,$AM:$AZ,MATCH($AY$1,$AM$1:$AZ$1,0),0)+1))),
IF($L81="지정 캐릭터 PP",
  IF(AND(OR($B81=7,$B81=8),$L81=OFFSET($L81,-1,0)),OFFSET(P81,-1,0),
    INT($N81*VLOOKUP($L81,$AM:$AZ,MATCH($AW$1,$AM$1:$AZ$1,0),0))),
"그외없음")))))))</f>
        <v>삭제</v>
      </c>
      <c r="Q81">
        <f ca="1">IF($L81="삭제","삭제",
IF($L81="지정 장비",
  IF($O81="DI",
    VLOOKUP($M81,[1]EquipTable!$1:$1048576,MATCH("표준 DI pr Min",[1]EquipTable!$1:$1,0),0)+INT($I81*(VLOOKUP($M81,[1]EquipTable!$1:$1048576,MATCH("표준 DI pr Max",[1]EquipTable!$1:$1,0),0)-VLOOKUP($M81,[1]EquipTable!$1:$1048576,MATCH("표준 DI pr Min",[1]EquipTable!$1:$1,0),0)+1)),
    ROUNDDOWN(VLOOKUP($M81,[1]EquipTable!$1:$1048576,MATCH("표준 GO pr Min",[1]EquipTable!$1:$1,0),0)+INT($I81*(VLOOKUP($M81,[1]EquipTable!$1:$1048576,MATCH("표준 GO pr Max",[1]EquipTable!$1:$1,0),0)-VLOOKUP($M81,[1]EquipTable!$1:$1048576,MATCH("표준 GO pr Min",[1]EquipTable!$1:$1,0),0)+100)),-2)),
IF(OR($L81="캐릭터 상자 일반등급",$L81="캐릭터 상자 영웅등급"),VLOOKUP($L81,$AM:$AZ,MATCH($AW$1,$AM$1:$AZ$1,0),0),
IF(OR($L81="지정 캐릭터",$L81="지정 캐릭터 LBP1",$L81="지정 캐릭터 LBP2",$L81="지정 캐릭터 LBP3"),
  IF(AND(OR($B81=7,$B81=8),$L81=OFFSET($L81,-1,0)),OFFSET(Q81,-1,0),
    INT(VLOOKUP($L81,$AM:$AZ,MATCH($AW$1,$AM$1:$AZ$1,0),0)*(VLOOKUP($M81,[2]ActorTable!$1:$1048576,MATCH("표준 DI pr Min",[2]ActorTable!$1:$1,0),0)+$I81*(VLOOKUP($M81,[2]ActorTable!$1:$1048576,MATCH("표준 DI pr Max",[2]ActorTable!$1:$1,0),0)-VLOOKUP($M81,[2]ActorTable!$1:$1048576,MATCH("표준 DI pr Min",[2]ActorTable!$1:$1,0),0)+1)))),
IF($L81="안 지정 캐릭터 영웅등급",
  IF(AND(OR($B81=7,$B81=8),$L81=OFFSET($L81,-1,0)),OFFSET(Q81,-1,0),
    VLOOKUP($L81,$AM:$AZ,MATCH($AW$1,$AM$1:$AZ$1,0),0)+INT($I81*(VLOOKUP($L81,$AM:$AZ,MATCH($AX$1,$AM$1:$AZ$1,0),0)-VLOOKUP($L81,$AM:$AZ,MATCH($AW$1,$AM$1:$AZ$1,0),0)+1))),
IF($L81="지정 캐릭터 PP",
  IF(AND(OR($B81=7,$B81=8),$L81=OFFSET($L81,-1,0)),OFFSET(Q81,-1,0),
    INT($N81*(VLOOKUP($L81,$AM:$AZ,MATCH($AX$1,$AM$1:$AZ$1,0),0)*(VLOOKUP($L81,$AM:$AZ,MATCH($AY$1,$AM$1:$AZ$1,0),0)+$I81*(VLOOKUP($L81,$AM:$AZ,MATCH($AY$1,$AM$1:$AZ$1,0),0)-VLOOKUP($L81,$AM:$AZ,MATCH($AX$1,$AM$1:$AZ$1,0),0)))))),
IF(OR($L81="안 지정 캐릭터 PP 일반등급",$L81="안 지정 캐릭터 PP 영웅등급"),
  IF(AND(OR($B81=7,$B81=8),$L81=OFFSET($L81,-1,0)),OFFSET(Q81,-1,0),
    $N81*VLOOKUP($L81,$AM:$AZ,MATCH($AW$1,$AM$1:$AZ$1,0),0)),
"그외없음")))))))</f>
        <v>1100</v>
      </c>
      <c r="R81" t="str">
        <f ca="1">IF(OR(ISNUMBER(M81),M81="삭제"),"",
IF(LEFT(M81,5)="Equip",
  IF($BK$1&lt;VLOOKUP(M81,[1]EquipTable!$1:$1048576,MATCH("업데이트순번",[1]EquipTable!$1:$1,0),0),"업데이트순번이상",""),
IF(LEFT(M81,5)="Actor",
  IF($BP$1&lt;VLOOKUP(M81,[2]ActorTable!$1:$1048576,MATCH("업데이트순번",[2]ActorTable!$1:$1,0),0),"업데이트순번이상",""),
"그외없음")))</f>
        <v/>
      </c>
      <c r="S81">
        <f t="shared" ca="1" si="30"/>
        <v>0</v>
      </c>
      <c r="T81" t="s">
        <v>92</v>
      </c>
      <c r="U81">
        <v>83643</v>
      </c>
      <c r="V81">
        <v>14</v>
      </c>
      <c r="W81" t="s">
        <v>130</v>
      </c>
      <c r="Y81">
        <v>1400</v>
      </c>
      <c r="Z81" t="str">
        <f t="shared" ca="1" si="24"/>
        <v>uph</v>
      </c>
      <c r="AA81" t="s">
        <v>92</v>
      </c>
      <c r="AB81">
        <v>83643</v>
      </c>
      <c r="AC81">
        <v>14</v>
      </c>
      <c r="AD81" t="s">
        <v>130</v>
      </c>
      <c r="AF81">
        <v>1400</v>
      </c>
      <c r="AG81" t="str">
        <f t="shared" si="25"/>
        <v/>
      </c>
      <c r="AH81" t="str">
        <f>IF(OR(
  AND(NOT(ISERROR(FIND("상자",AA81))),ISBLANK(AB81)),
  AND(ISBLANK(AA81),ISBLANK(AB81)),
  AND(NOT(ISERROR(FIND("안 지정",AA81))),ISNUMBER(AB81))),"",
IF(AND(NOT(ISERROR(FIND("상자",AA81))),NOT(ISBLANK(AB81))),"밸류불필요",
IF(AND(NOT(ISERROR(FIND("안 지정",AA81))),NOT(ISNUMBER(AB81))),"숫자필요",
IF(NOT(ISERROR(FIND("장비",AA81))),
  IFERROR(VLOOKUP(AB81,[1]EquipTable!$A:$T,MATCH("이름참고",[1]EquipTable!$1:$1,0),0),"장비없음"),
IF(NOT(ISERROR(FIND("캐릭터",AA81))),
  IFERROR(VLOOKUP(AB81,[2]ActorTable!$A:$G,MATCH("이름참고",[2]ActorTable!$1:$1,0),0),"캐릭터없음"),
"")))))</f>
        <v/>
      </c>
      <c r="AI81">
        <v>1</v>
      </c>
      <c r="AJ8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v>
      </c>
      <c r="AK81" t="str">
        <f t="shared" ca="1" si="26"/>
        <v>{"dy":12,"sl":2,"tp":"uph","vl":"83643","cn":14,"pt":"GO","pr":1400}</v>
      </c>
      <c r="BJ81" t="e">
        <f ca="1">IF(VLOOKUP($BM81,[1]EquipTable!$1:$1048576,MATCH("업데이트순번",[1]EquipTable!$1:$1,0),0)&lt;=$BK$1,1,0)
*IF(MID(BM81,7,1)="4",0.1,1)</f>
        <v>#VALUE!</v>
      </c>
      <c r="BK81" t="e">
        <f t="shared" ca="1" si="32"/>
        <v>#VALUE!</v>
      </c>
      <c r="BL81" t="e">
        <f t="shared" ca="1" si="33"/>
        <v>#VALUE!</v>
      </c>
      <c r="BM81" t="e">
        <f ca="1">OFFSET([1]EquipTable!$A$1,ROW()-1,0)</f>
        <v>#VALUE!</v>
      </c>
    </row>
    <row r="82" spans="1:65">
      <c r="A82">
        <v>12</v>
      </c>
      <c r="B82">
        <v>3</v>
      </c>
      <c r="C82">
        <f t="shared" si="21"/>
        <v>0</v>
      </c>
      <c r="D82">
        <f t="shared" ca="1" si="27"/>
        <v>0.54160214135196993</v>
      </c>
      <c r="E82">
        <f t="shared" ca="1" si="27"/>
        <v>0.26127667594106729</v>
      </c>
      <c r="F82">
        <f t="shared" ca="1" si="27"/>
        <v>0.40353955763868232</v>
      </c>
      <c r="G82">
        <f t="shared" ca="1" si="27"/>
        <v>0.69357498173021148</v>
      </c>
      <c r="H82">
        <f t="shared" ca="1" si="27"/>
        <v>0.38141794742442192</v>
      </c>
      <c r="I82">
        <f t="shared" ca="1" si="28"/>
        <v>0.1921783066951902</v>
      </c>
      <c r="L82" t="str">
        <f t="shared" ca="1" si="22"/>
        <v>안 지정 캐릭터 PP 일반등급</v>
      </c>
      <c r="M82">
        <f t="shared" ca="1" si="23"/>
        <v>26127</v>
      </c>
      <c r="N82">
        <f t="shared" ca="1" si="29"/>
        <v>10</v>
      </c>
      <c r="O82" t="str">
        <f ca="1">IF($L82="삭제","삭제",
IF($L82="지정 장비",
  IF(ISBLANK(VLOOKUP($M82,[1]EquipTable!$1:$1048576,MATCH("표준 GO pr Min",[1]EquipTable!$1:$1,0),0)),"DI",
    IF(ISBLANK(VLOOKUP($M82,[1]EquipTable!$1:$1048576,MATCH("표준 DI pr Min",[1]EquipTable!$1:$1,0),0)),"GO",
      IF(G82&lt;0.5,"DI","GO"))),
IF(OR($L82="캐릭터 상자 일반등급",$L82="캐릭터 상자 영웅등급"),"DI",
IF(OR($L82="지정 캐릭터",$L82="지정 캐릭터 LBP1",$L82="지정 캐릭터 LBP2",$L82="지정 캐릭터 LBP3",$L82="안 지정 캐릭터 영웅등급"),"DI",
IF($L82="지정 캐릭터 PP","DI",
IF(OR($L82="안 지정 캐릭터 PP 일반등급",$L82="안 지정 캐릭터 PP 영웅등급"),"GO",
"그외없음"))))))</f>
        <v>GO</v>
      </c>
      <c r="P82" t="str">
        <f ca="1">IF($L82="삭제","삭제",
IF($O82="GO","삭제",
IF($L82="지정 장비",
  IF(ISBLANK(VLOOKUP($M82,[1]EquipTable!$1:$1048576,MATCH("표준 DI pp Min",[1]EquipTable!$1:$1,0),0)),"삭제",
    VLOOKUP($M82,[1]EquipTable!$1:$1048576,MATCH("표준 DI pp Min",[1]EquipTable!$1:$1,0),0)+INT($H82*(VLOOKUP($M82,[1]EquipTable!$1:$1048576,MATCH("표준 DI pp Max",[1]EquipTable!$1:$1,0),0)-VLOOKUP($M82,[1]EquipTable!$1:$1048576,MATCH("표준 DI pp Min",[1]EquipTable!$1:$1,0),0)+1))),
IF(OR($L82="캐릭터 상자 일반등급",$L82="캐릭터 상자 영웅등급"),"삭제",
IF(OR($L82="지정 캐릭터",$L82="지정 캐릭터 LBP1",$L82="지정 캐릭터 LBP2",$L82="지정 캐릭터 LBP3"),
  IF(AND(OR($B82=7,$B82=8),$L82=OFFSET($L82,-1,0)),OFFSET(P82,-1,0),
    IF(ISBLANK(VLOOKUP($M82,[2]ActorTable!$1:$1048576,MATCH("표준 DI pp Min",[2]ActorTable!$1:$1,0),0)),"삭제",
      INT(VLOOKUP($L82,$AM:$AZ,MATCH($AW$1,$AM$1:$AZ$1,0),0)*(VLOOKUP($M82,[2]ActorTable!$1:$1048576,MATCH("표준 DI pp Min",[2]ActorTable!$1:$1,0),0)+$H82*(VLOOKUP($M82,[2]ActorTable!$1:$1048576,MATCH("표준 DI pp Max",[2]ActorTable!$1:$1,0),0)-VLOOKUP($M82,[2]ActorTable!$1:$1048576,MATCH("표준 DI pp Min",[2]ActorTable!$1:$1,0),0)+1))))),
IF($L82="안 지정 캐릭터 영웅등급",
  IF(AND(OR($B82=7,$B82=8),$L82=OFFSET($L82,-1,0)),OFFSET(P82,-1,0),
    VLOOKUP($L82,$AM:$AZ,MATCH($AY$1,$AM$1:$AZ$1,0),0)+INT($H82*(VLOOKUP($L82,$AM:$AZ,MATCH($AZ$1,$AM$1:$AZ$1,0),0)-VLOOKUP($L82,$AM:$AZ,MATCH($AY$1,$AM$1:$AZ$1,0),0)+1))),
IF($L82="지정 캐릭터 PP",
  IF(AND(OR($B82=7,$B82=8),$L82=OFFSET($L82,-1,0)),OFFSET(P82,-1,0),
    INT($N82*VLOOKUP($L82,$AM:$AZ,MATCH($AW$1,$AM$1:$AZ$1,0),0))),
"그외없음")))))))</f>
        <v>삭제</v>
      </c>
      <c r="Q82">
        <f ca="1">IF($L82="삭제","삭제",
IF($L82="지정 장비",
  IF($O82="DI",
    VLOOKUP($M82,[1]EquipTable!$1:$1048576,MATCH("표준 DI pr Min",[1]EquipTable!$1:$1,0),0)+INT($I82*(VLOOKUP($M82,[1]EquipTable!$1:$1048576,MATCH("표준 DI pr Max",[1]EquipTable!$1:$1,0),0)-VLOOKUP($M82,[1]EquipTable!$1:$1048576,MATCH("표준 DI pr Min",[1]EquipTable!$1:$1,0),0)+1)),
    ROUNDDOWN(VLOOKUP($M82,[1]EquipTable!$1:$1048576,MATCH("표준 GO pr Min",[1]EquipTable!$1:$1,0),0)+INT($I82*(VLOOKUP($M82,[1]EquipTable!$1:$1048576,MATCH("표준 GO pr Max",[1]EquipTable!$1:$1,0),0)-VLOOKUP($M82,[1]EquipTable!$1:$1048576,MATCH("표준 GO pr Min",[1]EquipTable!$1:$1,0),0)+100)),-2)),
IF(OR($L82="캐릭터 상자 일반등급",$L82="캐릭터 상자 영웅등급"),VLOOKUP($L82,$AM:$AZ,MATCH($AW$1,$AM$1:$AZ$1,0),0),
IF(OR($L82="지정 캐릭터",$L82="지정 캐릭터 LBP1",$L82="지정 캐릭터 LBP2",$L82="지정 캐릭터 LBP3"),
  IF(AND(OR($B82=7,$B82=8),$L82=OFFSET($L82,-1,0)),OFFSET(Q82,-1,0),
    INT(VLOOKUP($L82,$AM:$AZ,MATCH($AW$1,$AM$1:$AZ$1,0),0)*(VLOOKUP($M82,[2]ActorTable!$1:$1048576,MATCH("표준 DI pr Min",[2]ActorTable!$1:$1,0),0)+$I82*(VLOOKUP($M82,[2]ActorTable!$1:$1048576,MATCH("표준 DI pr Max",[2]ActorTable!$1:$1,0),0)-VLOOKUP($M82,[2]ActorTable!$1:$1048576,MATCH("표준 DI pr Min",[2]ActorTable!$1:$1,0),0)+1)))),
IF($L82="안 지정 캐릭터 영웅등급",
  IF(AND(OR($B82=7,$B82=8),$L82=OFFSET($L82,-1,0)),OFFSET(Q82,-1,0),
    VLOOKUP($L82,$AM:$AZ,MATCH($AW$1,$AM$1:$AZ$1,0),0)+INT($I82*(VLOOKUP($L82,$AM:$AZ,MATCH($AX$1,$AM$1:$AZ$1,0),0)-VLOOKUP($L82,$AM:$AZ,MATCH($AW$1,$AM$1:$AZ$1,0),0)+1))),
IF($L82="지정 캐릭터 PP",
  IF(AND(OR($B82=7,$B82=8),$L82=OFFSET($L82,-1,0)),OFFSET(Q82,-1,0),
    INT($N82*(VLOOKUP($L82,$AM:$AZ,MATCH($AX$1,$AM$1:$AZ$1,0),0)*(VLOOKUP($L82,$AM:$AZ,MATCH($AY$1,$AM$1:$AZ$1,0),0)+$I82*(VLOOKUP($L82,$AM:$AZ,MATCH($AY$1,$AM$1:$AZ$1,0),0)-VLOOKUP($L82,$AM:$AZ,MATCH($AX$1,$AM$1:$AZ$1,0),0)))))),
IF(OR($L82="안 지정 캐릭터 PP 일반등급",$L82="안 지정 캐릭터 PP 영웅등급"),
  IF(AND(OR($B82=7,$B82=8),$L82=OFFSET($L82,-1,0)),OFFSET(Q82,-1,0),
    $N82*VLOOKUP($L82,$AM:$AZ,MATCH($AW$1,$AM$1:$AZ$1,0),0)),
"그외없음")))))))</f>
        <v>1000</v>
      </c>
      <c r="R82" t="str">
        <f ca="1">IF(OR(ISNUMBER(M82),M82="삭제"),"",
IF(LEFT(M82,5)="Equip",
  IF($BK$1&lt;VLOOKUP(M82,[1]EquipTable!$1:$1048576,MATCH("업데이트순번",[1]EquipTable!$1:$1,0),0),"업데이트순번이상",""),
IF(LEFT(M82,5)="Actor",
  IF($BP$1&lt;VLOOKUP(M82,[2]ActorTable!$1:$1048576,MATCH("업데이트순번",[2]ActorTable!$1:$1,0),0),"업데이트순번이상",""),
"그외없음")))</f>
        <v/>
      </c>
      <c r="S82">
        <f t="shared" ca="1" si="30"/>
        <v>0</v>
      </c>
      <c r="T82" t="s">
        <v>93</v>
      </c>
      <c r="U82">
        <v>60624</v>
      </c>
      <c r="V82">
        <v>12</v>
      </c>
      <c r="W82" t="s">
        <v>130</v>
      </c>
      <c r="Y82">
        <v>1200</v>
      </c>
      <c r="Z82" t="str">
        <f t="shared" ca="1" si="24"/>
        <v>upn</v>
      </c>
      <c r="AA82" t="s">
        <v>93</v>
      </c>
      <c r="AB82">
        <v>60624</v>
      </c>
      <c r="AC82">
        <v>12</v>
      </c>
      <c r="AD82" t="s">
        <v>130</v>
      </c>
      <c r="AF82">
        <v>1200</v>
      </c>
      <c r="AG82" t="str">
        <f t="shared" si="25"/>
        <v/>
      </c>
      <c r="AH82" t="str">
        <f>IF(OR(
  AND(NOT(ISERROR(FIND("상자",AA82))),ISBLANK(AB82)),
  AND(ISBLANK(AA82),ISBLANK(AB82)),
  AND(NOT(ISERROR(FIND("안 지정",AA82))),ISNUMBER(AB82))),"",
IF(AND(NOT(ISERROR(FIND("상자",AA82))),NOT(ISBLANK(AB82))),"밸류불필요",
IF(AND(NOT(ISERROR(FIND("안 지정",AA82))),NOT(ISNUMBER(AB82))),"숫자필요",
IF(NOT(ISERROR(FIND("장비",AA82))),
  IFERROR(VLOOKUP(AB82,[1]EquipTable!$A:$T,MATCH("이름참고",[1]EquipTable!$1:$1,0),0),"장비없음"),
IF(NOT(ISERROR(FIND("캐릭터",AA82))),
  IFERROR(VLOOKUP(AB82,[2]ActorTable!$A:$G,MATCH("이름참고",[2]ActorTable!$1:$1,0),0),"캐릭터없음"),
"")))))</f>
        <v/>
      </c>
      <c r="AI82">
        <v>1</v>
      </c>
      <c r="AJ8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v>
      </c>
      <c r="AK82" t="str">
        <f t="shared" ca="1" si="26"/>
        <v>{"dy":12,"sl":3,"tp":"upn","vl":"60624","cn":12,"pt":"GO","pr":1200}</v>
      </c>
      <c r="BJ82" t="e">
        <f ca="1">IF(VLOOKUP($BM82,[1]EquipTable!$1:$1048576,MATCH("업데이트순번",[1]EquipTable!$1:$1,0),0)&lt;=$BK$1,1,0)
*IF(MID(BM82,7,1)="4",0.1,1)</f>
        <v>#VALUE!</v>
      </c>
      <c r="BK82" t="e">
        <f t="shared" ca="1" si="32"/>
        <v>#VALUE!</v>
      </c>
      <c r="BL82" t="e">
        <f t="shared" ca="1" si="33"/>
        <v>#VALUE!</v>
      </c>
      <c r="BM82" t="e">
        <f ca="1">OFFSET([1]EquipTable!$A$1,ROW()-1,0)</f>
        <v>#VALUE!</v>
      </c>
    </row>
    <row r="83" spans="1:65">
      <c r="A83">
        <v>12</v>
      </c>
      <c r="B83">
        <v>4</v>
      </c>
      <c r="C83">
        <f t="shared" si="21"/>
        <v>0</v>
      </c>
      <c r="D83">
        <f t="shared" ca="1" si="27"/>
        <v>5.8278173812047362E-2</v>
      </c>
      <c r="E83">
        <f t="shared" ca="1" si="27"/>
        <v>0.89832801458219769</v>
      </c>
      <c r="F83">
        <f t="shared" ca="1" si="27"/>
        <v>0.8027297040625937</v>
      </c>
      <c r="G83">
        <f t="shared" ca="1" si="27"/>
        <v>0.31754545042519344</v>
      </c>
      <c r="H83">
        <f t="shared" ca="1" si="27"/>
        <v>9.7348253320959865E-2</v>
      </c>
      <c r="I83">
        <f t="shared" ca="1" si="28"/>
        <v>0.5601787657300441</v>
      </c>
      <c r="L83" t="str">
        <f t="shared" ca="1" si="22"/>
        <v>안 지정 캐릭터 PP 일반등급</v>
      </c>
      <c r="M83">
        <f t="shared" ca="1" si="23"/>
        <v>89832</v>
      </c>
      <c r="N83">
        <f t="shared" ca="1" si="29"/>
        <v>14</v>
      </c>
      <c r="O83" t="str">
        <f ca="1">IF($L83="삭제","삭제",
IF($L83="지정 장비",
  IF(ISBLANK(VLOOKUP($M83,[1]EquipTable!$1:$1048576,MATCH("표준 GO pr Min",[1]EquipTable!$1:$1,0),0)),"DI",
    IF(ISBLANK(VLOOKUP($M83,[1]EquipTable!$1:$1048576,MATCH("표준 DI pr Min",[1]EquipTable!$1:$1,0),0)),"GO",
      IF(G83&lt;0.5,"DI","GO"))),
IF(OR($L83="캐릭터 상자 일반등급",$L83="캐릭터 상자 영웅등급"),"DI",
IF(OR($L83="지정 캐릭터",$L83="지정 캐릭터 LBP1",$L83="지정 캐릭터 LBP2",$L83="지정 캐릭터 LBP3",$L83="안 지정 캐릭터 영웅등급"),"DI",
IF($L83="지정 캐릭터 PP","DI",
IF(OR($L83="안 지정 캐릭터 PP 일반등급",$L83="안 지정 캐릭터 PP 영웅등급"),"GO",
"그외없음"))))))</f>
        <v>GO</v>
      </c>
      <c r="P83" t="str">
        <f ca="1">IF($L83="삭제","삭제",
IF($O83="GO","삭제",
IF($L83="지정 장비",
  IF(ISBLANK(VLOOKUP($M83,[1]EquipTable!$1:$1048576,MATCH("표준 DI pp Min",[1]EquipTable!$1:$1,0),0)),"삭제",
    VLOOKUP($M83,[1]EquipTable!$1:$1048576,MATCH("표준 DI pp Min",[1]EquipTable!$1:$1,0),0)+INT($H83*(VLOOKUP($M83,[1]EquipTable!$1:$1048576,MATCH("표준 DI pp Max",[1]EquipTable!$1:$1,0),0)-VLOOKUP($M83,[1]EquipTable!$1:$1048576,MATCH("표준 DI pp Min",[1]EquipTable!$1:$1,0),0)+1))),
IF(OR($L83="캐릭터 상자 일반등급",$L83="캐릭터 상자 영웅등급"),"삭제",
IF(OR($L83="지정 캐릭터",$L83="지정 캐릭터 LBP1",$L83="지정 캐릭터 LBP2",$L83="지정 캐릭터 LBP3"),
  IF(AND(OR($B83=7,$B83=8),$L83=OFFSET($L83,-1,0)),OFFSET(P83,-1,0),
    IF(ISBLANK(VLOOKUP($M83,[2]ActorTable!$1:$1048576,MATCH("표준 DI pp Min",[2]ActorTable!$1:$1,0),0)),"삭제",
      INT(VLOOKUP($L83,$AM:$AZ,MATCH($AW$1,$AM$1:$AZ$1,0),0)*(VLOOKUP($M83,[2]ActorTable!$1:$1048576,MATCH("표준 DI pp Min",[2]ActorTable!$1:$1,0),0)+$H83*(VLOOKUP($M83,[2]ActorTable!$1:$1048576,MATCH("표준 DI pp Max",[2]ActorTable!$1:$1,0),0)-VLOOKUP($M83,[2]ActorTable!$1:$1048576,MATCH("표준 DI pp Min",[2]ActorTable!$1:$1,0),0)+1))))),
IF($L83="안 지정 캐릭터 영웅등급",
  IF(AND(OR($B83=7,$B83=8),$L83=OFFSET($L83,-1,0)),OFFSET(P83,-1,0),
    VLOOKUP($L83,$AM:$AZ,MATCH($AY$1,$AM$1:$AZ$1,0),0)+INT($H83*(VLOOKUP($L83,$AM:$AZ,MATCH($AZ$1,$AM$1:$AZ$1,0),0)-VLOOKUP($L83,$AM:$AZ,MATCH($AY$1,$AM$1:$AZ$1,0),0)+1))),
IF($L83="지정 캐릭터 PP",
  IF(AND(OR($B83=7,$B83=8),$L83=OFFSET($L83,-1,0)),OFFSET(P83,-1,0),
    INT($N83*VLOOKUP($L83,$AM:$AZ,MATCH($AW$1,$AM$1:$AZ$1,0),0))),
"그외없음")))))))</f>
        <v>삭제</v>
      </c>
      <c r="Q83">
        <f ca="1">IF($L83="삭제","삭제",
IF($L83="지정 장비",
  IF($O83="DI",
    VLOOKUP($M83,[1]EquipTable!$1:$1048576,MATCH("표준 DI pr Min",[1]EquipTable!$1:$1,0),0)+INT($I83*(VLOOKUP($M83,[1]EquipTable!$1:$1048576,MATCH("표준 DI pr Max",[1]EquipTable!$1:$1,0),0)-VLOOKUP($M83,[1]EquipTable!$1:$1048576,MATCH("표준 DI pr Min",[1]EquipTable!$1:$1,0),0)+1)),
    ROUNDDOWN(VLOOKUP($M83,[1]EquipTable!$1:$1048576,MATCH("표준 GO pr Min",[1]EquipTable!$1:$1,0),0)+INT($I83*(VLOOKUP($M83,[1]EquipTable!$1:$1048576,MATCH("표준 GO pr Max",[1]EquipTable!$1:$1,0),0)-VLOOKUP($M83,[1]EquipTable!$1:$1048576,MATCH("표준 GO pr Min",[1]EquipTable!$1:$1,0),0)+100)),-2)),
IF(OR($L83="캐릭터 상자 일반등급",$L83="캐릭터 상자 영웅등급"),VLOOKUP($L83,$AM:$AZ,MATCH($AW$1,$AM$1:$AZ$1,0),0),
IF(OR($L83="지정 캐릭터",$L83="지정 캐릭터 LBP1",$L83="지정 캐릭터 LBP2",$L83="지정 캐릭터 LBP3"),
  IF(AND(OR($B83=7,$B83=8),$L83=OFFSET($L83,-1,0)),OFFSET(Q83,-1,0),
    INT(VLOOKUP($L83,$AM:$AZ,MATCH($AW$1,$AM$1:$AZ$1,0),0)*(VLOOKUP($M83,[2]ActorTable!$1:$1048576,MATCH("표준 DI pr Min",[2]ActorTable!$1:$1,0),0)+$I83*(VLOOKUP($M83,[2]ActorTable!$1:$1048576,MATCH("표준 DI pr Max",[2]ActorTable!$1:$1,0),0)-VLOOKUP($M83,[2]ActorTable!$1:$1048576,MATCH("표준 DI pr Min",[2]ActorTable!$1:$1,0),0)+1)))),
IF($L83="안 지정 캐릭터 영웅등급",
  IF(AND(OR($B83=7,$B83=8),$L83=OFFSET($L83,-1,0)),OFFSET(Q83,-1,0),
    VLOOKUP($L83,$AM:$AZ,MATCH($AW$1,$AM$1:$AZ$1,0),0)+INT($I83*(VLOOKUP($L83,$AM:$AZ,MATCH($AX$1,$AM$1:$AZ$1,0),0)-VLOOKUP($L83,$AM:$AZ,MATCH($AW$1,$AM$1:$AZ$1,0),0)+1))),
IF($L83="지정 캐릭터 PP",
  IF(AND(OR($B83=7,$B83=8),$L83=OFFSET($L83,-1,0)),OFFSET(Q83,-1,0),
    INT($N83*(VLOOKUP($L83,$AM:$AZ,MATCH($AX$1,$AM$1:$AZ$1,0),0)*(VLOOKUP($L83,$AM:$AZ,MATCH($AY$1,$AM$1:$AZ$1,0),0)+$I83*(VLOOKUP($L83,$AM:$AZ,MATCH($AY$1,$AM$1:$AZ$1,0),0)-VLOOKUP($L83,$AM:$AZ,MATCH($AX$1,$AM$1:$AZ$1,0),0)))))),
IF(OR($L83="안 지정 캐릭터 PP 일반등급",$L83="안 지정 캐릭터 PP 영웅등급"),
  IF(AND(OR($B83=7,$B83=8),$L83=OFFSET($L83,-1,0)),OFFSET(Q83,-1,0),
    $N83*VLOOKUP($L83,$AM:$AZ,MATCH($AW$1,$AM$1:$AZ$1,0),0)),
"그외없음")))))))</f>
        <v>1400</v>
      </c>
      <c r="R83" t="str">
        <f ca="1">IF(OR(ISNUMBER(M83),M83="삭제"),"",
IF(LEFT(M83,5)="Equip",
  IF($BK$1&lt;VLOOKUP(M83,[1]EquipTable!$1:$1048576,MATCH("업데이트순번",[1]EquipTable!$1:$1,0),0),"업데이트순번이상",""),
IF(LEFT(M83,5)="Actor",
  IF($BP$1&lt;VLOOKUP(M83,[2]ActorTable!$1:$1048576,MATCH("업데이트순번",[2]ActorTable!$1:$1,0),0),"업데이트순번이상",""),
"그외없음")))</f>
        <v/>
      </c>
      <c r="S83">
        <f t="shared" ca="1" si="30"/>
        <v>0</v>
      </c>
      <c r="T83" t="s">
        <v>93</v>
      </c>
      <c r="U83">
        <v>53432</v>
      </c>
      <c r="V83">
        <v>12</v>
      </c>
      <c r="W83" t="s">
        <v>130</v>
      </c>
      <c r="Y83">
        <v>1200</v>
      </c>
      <c r="Z83" t="str">
        <f t="shared" ca="1" si="24"/>
        <v>upn</v>
      </c>
      <c r="AA83" t="s">
        <v>93</v>
      </c>
      <c r="AB83">
        <v>53432</v>
      </c>
      <c r="AC83">
        <v>12</v>
      </c>
      <c r="AD83" t="s">
        <v>130</v>
      </c>
      <c r="AF83">
        <v>1200</v>
      </c>
      <c r="AG83" t="str">
        <f t="shared" si="25"/>
        <v/>
      </c>
      <c r="AH83" t="str">
        <f>IF(OR(
  AND(NOT(ISERROR(FIND("상자",AA83))),ISBLANK(AB83)),
  AND(ISBLANK(AA83),ISBLANK(AB83)),
  AND(NOT(ISERROR(FIND("안 지정",AA83))),ISNUMBER(AB83))),"",
IF(AND(NOT(ISERROR(FIND("상자",AA83))),NOT(ISBLANK(AB83))),"밸류불필요",
IF(AND(NOT(ISERROR(FIND("안 지정",AA83))),NOT(ISNUMBER(AB83))),"숫자필요",
IF(NOT(ISERROR(FIND("장비",AA83))),
  IFERROR(VLOOKUP(AB83,[1]EquipTable!$A:$T,MATCH("이름참고",[1]EquipTable!$1:$1,0),0),"장비없음"),
IF(NOT(ISERROR(FIND("캐릭터",AA83))),
  IFERROR(VLOOKUP(AB83,[2]ActorTable!$A:$G,MATCH("이름참고",[2]ActorTable!$1:$1,0),0),"캐릭터없음"),
"")))))</f>
        <v/>
      </c>
      <c r="AI83">
        <v>1</v>
      </c>
      <c r="AJ8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v>
      </c>
      <c r="AK83" t="str">
        <f t="shared" ca="1" si="26"/>
        <v>{"dy":12,"sl":4,"tp":"upn","vl":"53432","cn":12,"pt":"GO","pr":1200}</v>
      </c>
      <c r="BJ83" t="e">
        <f ca="1">IF(VLOOKUP($BM83,[1]EquipTable!$1:$1048576,MATCH("업데이트순번",[1]EquipTable!$1:$1,0),0)&lt;=$BK$1,1,0)
*IF(MID(BM83,7,1)="4",0.1,1)</f>
        <v>#VALUE!</v>
      </c>
      <c r="BK83" t="e">
        <f t="shared" ca="1" si="32"/>
        <v>#VALUE!</v>
      </c>
      <c r="BL83" t="e">
        <f t="shared" ca="1" si="33"/>
        <v>#VALUE!</v>
      </c>
      <c r="BM83" t="e">
        <f ca="1">OFFSET([1]EquipTable!$A$1,ROW()-1,0)</f>
        <v>#VALUE!</v>
      </c>
    </row>
    <row r="84" spans="1:65">
      <c r="A84">
        <v>12</v>
      </c>
      <c r="B84">
        <v>5</v>
      </c>
      <c r="C84">
        <f t="shared" si="21"/>
        <v>0</v>
      </c>
      <c r="D84">
        <f t="shared" ca="1" si="27"/>
        <v>0.82002325865165548</v>
      </c>
      <c r="E84">
        <f t="shared" ca="1" si="27"/>
        <v>0.81020211436864475</v>
      </c>
      <c r="F84">
        <f t="shared" ca="1" si="27"/>
        <v>0.69039863441512828</v>
      </c>
      <c r="G84">
        <f t="shared" ca="1" si="27"/>
        <v>0.50628992176550558</v>
      </c>
      <c r="H84">
        <f t="shared" ca="1" si="27"/>
        <v>0.18335886496278675</v>
      </c>
      <c r="I84">
        <f t="shared" ca="1" si="28"/>
        <v>0.29348844002029018</v>
      </c>
      <c r="L84" t="str">
        <f t="shared" ca="1" si="22"/>
        <v>삭제</v>
      </c>
      <c r="M84" t="str">
        <f t="shared" ca="1" si="23"/>
        <v>삭제</v>
      </c>
      <c r="N84" t="str">
        <f t="shared" ca="1" si="29"/>
        <v>삭제</v>
      </c>
      <c r="O84" t="str">
        <f ca="1">IF($L84="삭제","삭제",
IF($L84="지정 장비",
  IF(ISBLANK(VLOOKUP($M84,[1]EquipTable!$1:$1048576,MATCH("표준 GO pr Min",[1]EquipTable!$1:$1,0),0)),"DI",
    IF(ISBLANK(VLOOKUP($M84,[1]EquipTable!$1:$1048576,MATCH("표준 DI pr Min",[1]EquipTable!$1:$1,0),0)),"GO",
      IF(G84&lt;0.5,"DI","GO"))),
IF(OR($L84="캐릭터 상자 일반등급",$L84="캐릭터 상자 영웅등급"),"DI",
IF(OR($L84="지정 캐릭터",$L84="지정 캐릭터 LBP1",$L84="지정 캐릭터 LBP2",$L84="지정 캐릭터 LBP3",$L84="안 지정 캐릭터 영웅등급"),"DI",
IF($L84="지정 캐릭터 PP","DI",
IF(OR($L84="안 지정 캐릭터 PP 일반등급",$L84="안 지정 캐릭터 PP 영웅등급"),"GO",
"그외없음"))))))</f>
        <v>삭제</v>
      </c>
      <c r="P84" t="str">
        <f ca="1">IF($L84="삭제","삭제",
IF($O84="GO","삭제",
IF($L84="지정 장비",
  IF(ISBLANK(VLOOKUP($M84,[1]EquipTable!$1:$1048576,MATCH("표준 DI pp Min",[1]EquipTable!$1:$1,0),0)),"삭제",
    VLOOKUP($M84,[1]EquipTable!$1:$1048576,MATCH("표준 DI pp Min",[1]EquipTable!$1:$1,0),0)+INT($H84*(VLOOKUP($M84,[1]EquipTable!$1:$1048576,MATCH("표준 DI pp Max",[1]EquipTable!$1:$1,0),0)-VLOOKUP($M84,[1]EquipTable!$1:$1048576,MATCH("표준 DI pp Min",[1]EquipTable!$1:$1,0),0)+1))),
IF(OR($L84="캐릭터 상자 일반등급",$L84="캐릭터 상자 영웅등급"),"삭제",
IF(OR($L84="지정 캐릭터",$L84="지정 캐릭터 LBP1",$L84="지정 캐릭터 LBP2",$L84="지정 캐릭터 LBP3"),
  IF(AND(OR($B84=7,$B84=8),$L84=OFFSET($L84,-1,0)),OFFSET(P84,-1,0),
    IF(ISBLANK(VLOOKUP($M84,[2]ActorTable!$1:$1048576,MATCH("표준 DI pp Min",[2]ActorTable!$1:$1,0),0)),"삭제",
      INT(VLOOKUP($L84,$AM:$AZ,MATCH($AW$1,$AM$1:$AZ$1,0),0)*(VLOOKUP($M84,[2]ActorTable!$1:$1048576,MATCH("표준 DI pp Min",[2]ActorTable!$1:$1,0),0)+$H84*(VLOOKUP($M84,[2]ActorTable!$1:$1048576,MATCH("표준 DI pp Max",[2]ActorTable!$1:$1,0),0)-VLOOKUP($M84,[2]ActorTable!$1:$1048576,MATCH("표준 DI pp Min",[2]ActorTable!$1:$1,0),0)+1))))),
IF($L84="안 지정 캐릭터 영웅등급",
  IF(AND(OR($B84=7,$B84=8),$L84=OFFSET($L84,-1,0)),OFFSET(P84,-1,0),
    VLOOKUP($L84,$AM:$AZ,MATCH($AY$1,$AM$1:$AZ$1,0),0)+INT($H84*(VLOOKUP($L84,$AM:$AZ,MATCH($AZ$1,$AM$1:$AZ$1,0),0)-VLOOKUP($L84,$AM:$AZ,MATCH($AY$1,$AM$1:$AZ$1,0),0)+1))),
IF($L84="지정 캐릭터 PP",
  IF(AND(OR($B84=7,$B84=8),$L84=OFFSET($L84,-1,0)),OFFSET(P84,-1,0),
    INT($N84*VLOOKUP($L84,$AM:$AZ,MATCH($AW$1,$AM$1:$AZ$1,0),0))),
"그외없음")))))))</f>
        <v>삭제</v>
      </c>
      <c r="Q84" t="str">
        <f ca="1">IF($L84="삭제","삭제",
IF($L84="지정 장비",
  IF($O84="DI",
    VLOOKUP($M84,[1]EquipTable!$1:$1048576,MATCH("표준 DI pr Min",[1]EquipTable!$1:$1,0),0)+INT($I84*(VLOOKUP($M84,[1]EquipTable!$1:$1048576,MATCH("표준 DI pr Max",[1]EquipTable!$1:$1,0),0)-VLOOKUP($M84,[1]EquipTable!$1:$1048576,MATCH("표준 DI pr Min",[1]EquipTable!$1:$1,0),0)+1)),
    ROUNDDOWN(VLOOKUP($M84,[1]EquipTable!$1:$1048576,MATCH("표준 GO pr Min",[1]EquipTable!$1:$1,0),0)+INT($I84*(VLOOKUP($M84,[1]EquipTable!$1:$1048576,MATCH("표준 GO pr Max",[1]EquipTable!$1:$1,0),0)-VLOOKUP($M84,[1]EquipTable!$1:$1048576,MATCH("표준 GO pr Min",[1]EquipTable!$1:$1,0),0)+100)),-2)),
IF(OR($L84="캐릭터 상자 일반등급",$L84="캐릭터 상자 영웅등급"),VLOOKUP($L84,$AM:$AZ,MATCH($AW$1,$AM$1:$AZ$1,0),0),
IF(OR($L84="지정 캐릭터",$L84="지정 캐릭터 LBP1",$L84="지정 캐릭터 LBP2",$L84="지정 캐릭터 LBP3"),
  IF(AND(OR($B84=7,$B84=8),$L84=OFFSET($L84,-1,0)),OFFSET(Q84,-1,0),
    INT(VLOOKUP($L84,$AM:$AZ,MATCH($AW$1,$AM$1:$AZ$1,0),0)*(VLOOKUP($M84,[2]ActorTable!$1:$1048576,MATCH("표준 DI pr Min",[2]ActorTable!$1:$1,0),0)+$I84*(VLOOKUP($M84,[2]ActorTable!$1:$1048576,MATCH("표준 DI pr Max",[2]ActorTable!$1:$1,0),0)-VLOOKUP($M84,[2]ActorTable!$1:$1048576,MATCH("표준 DI pr Min",[2]ActorTable!$1:$1,0),0)+1)))),
IF($L84="안 지정 캐릭터 영웅등급",
  IF(AND(OR($B84=7,$B84=8),$L84=OFFSET($L84,-1,0)),OFFSET(Q84,-1,0),
    VLOOKUP($L84,$AM:$AZ,MATCH($AW$1,$AM$1:$AZ$1,0),0)+INT($I84*(VLOOKUP($L84,$AM:$AZ,MATCH($AX$1,$AM$1:$AZ$1,0),0)-VLOOKUP($L84,$AM:$AZ,MATCH($AW$1,$AM$1:$AZ$1,0),0)+1))),
IF($L84="지정 캐릭터 PP",
  IF(AND(OR($B84=7,$B84=8),$L84=OFFSET($L84,-1,0)),OFFSET(Q84,-1,0),
    INT($N84*(VLOOKUP($L84,$AM:$AZ,MATCH($AX$1,$AM$1:$AZ$1,0),0)*(VLOOKUP($L84,$AM:$AZ,MATCH($AY$1,$AM$1:$AZ$1,0),0)+$I84*(VLOOKUP($L84,$AM:$AZ,MATCH($AY$1,$AM$1:$AZ$1,0),0)-VLOOKUP($L84,$AM:$AZ,MATCH($AX$1,$AM$1:$AZ$1,0),0)))))),
IF(OR($L84="안 지정 캐릭터 PP 일반등급",$L84="안 지정 캐릭터 PP 영웅등급"),
  IF(AND(OR($B84=7,$B84=8),$L84=OFFSET($L84,-1,0)),OFFSET(Q84,-1,0),
    $N84*VLOOKUP($L84,$AM:$AZ,MATCH($AW$1,$AM$1:$AZ$1,0),0)),
"그외없음")))))))</f>
        <v>삭제</v>
      </c>
      <c r="R84" t="str">
        <f ca="1">IF(OR(ISNUMBER(M84),M84="삭제"),"",
IF(LEFT(M84,5)="Equip",
  IF($BK$1&lt;VLOOKUP(M84,[1]EquipTable!$1:$1048576,MATCH("업데이트순번",[1]EquipTable!$1:$1,0),0),"업데이트순번이상",""),
IF(LEFT(M84,5)="Actor",
  IF($BP$1&lt;VLOOKUP(M84,[2]ActorTable!$1:$1048576,MATCH("업데이트순번",[2]ActorTable!$1:$1,0),0),"업데이트순번이상",""),
"그외없음")))</f>
        <v/>
      </c>
      <c r="S84">
        <f t="shared" ca="1" si="30"/>
        <v>0</v>
      </c>
      <c r="Z84" t="str">
        <f t="shared" ca="1" si="24"/>
        <v/>
      </c>
      <c r="AG84" t="str">
        <f t="shared" si="25"/>
        <v/>
      </c>
      <c r="AH84" t="str">
        <f>IF(OR(
  AND(NOT(ISERROR(FIND("상자",AA84))),ISBLANK(AB84)),
  AND(ISBLANK(AA84),ISBLANK(AB84)),
  AND(NOT(ISERROR(FIND("안 지정",AA84))),ISNUMBER(AB84))),"",
IF(AND(NOT(ISERROR(FIND("상자",AA84))),NOT(ISBLANK(AB84))),"밸류불필요",
IF(AND(NOT(ISERROR(FIND("안 지정",AA84))),NOT(ISNUMBER(AB84))),"숫자필요",
IF(NOT(ISERROR(FIND("장비",AA84))),
  IFERROR(VLOOKUP(AB84,[1]EquipTable!$A:$T,MATCH("이름참고",[1]EquipTable!$1:$1,0),0),"장비없음"),
IF(NOT(ISERROR(FIND("캐릭터",AA84))),
  IFERROR(VLOOKUP(AB84,[2]ActorTable!$A:$G,MATCH("이름참고",[2]ActorTable!$1:$1,0),0),"캐릭터없음"),
"")))))</f>
        <v/>
      </c>
      <c r="AI84">
        <v>1</v>
      </c>
      <c r="AJ8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v>
      </c>
      <c r="AK84" t="str">
        <f t="shared" ca="1" si="26"/>
        <v>{"dy":12,"sl":5}</v>
      </c>
      <c r="BJ84" t="e">
        <f ca="1">IF(VLOOKUP($BM84,[1]EquipTable!$1:$1048576,MATCH("업데이트순번",[1]EquipTable!$1:$1,0),0)&lt;=$BK$1,1,0)
*IF(MID(BM84,7,1)="4",0.1,1)</f>
        <v>#VALUE!</v>
      </c>
      <c r="BK84" t="e">
        <f t="shared" ca="1" si="32"/>
        <v>#VALUE!</v>
      </c>
      <c r="BL84" t="e">
        <f t="shared" ca="1" si="33"/>
        <v>#VALUE!</v>
      </c>
      <c r="BM84" t="e">
        <f ca="1">OFFSET([1]EquipTable!$A$1,ROW()-1,0)</f>
        <v>#VALUE!</v>
      </c>
    </row>
    <row r="85" spans="1:65">
      <c r="A85">
        <v>12</v>
      </c>
      <c r="B85">
        <v>6</v>
      </c>
      <c r="C85">
        <f t="shared" si="21"/>
        <v>0</v>
      </c>
      <c r="D85">
        <f t="shared" ca="1" si="27"/>
        <v>0.53374738086391371</v>
      </c>
      <c r="E85">
        <f t="shared" ca="1" si="27"/>
        <v>0.18700879616329324</v>
      </c>
      <c r="F85">
        <f t="shared" ca="1" si="27"/>
        <v>0.43164676032195926</v>
      </c>
      <c r="G85">
        <f t="shared" ca="1" si="27"/>
        <v>0.16900649342359197</v>
      </c>
      <c r="H85">
        <f t="shared" ca="1" si="27"/>
        <v>0.8430266274083571</v>
      </c>
      <c r="I85">
        <f t="shared" ca="1" si="28"/>
        <v>0.68392176288460493</v>
      </c>
      <c r="L85" t="str">
        <f t="shared" ca="1" si="22"/>
        <v>삭제</v>
      </c>
      <c r="M85" t="str">
        <f t="shared" ca="1" si="23"/>
        <v>삭제</v>
      </c>
      <c r="N85" t="str">
        <f t="shared" ca="1" si="29"/>
        <v>삭제</v>
      </c>
      <c r="O85" t="str">
        <f ca="1">IF($L85="삭제","삭제",
IF($L85="지정 장비",
  IF(ISBLANK(VLOOKUP($M85,[1]EquipTable!$1:$1048576,MATCH("표준 GO pr Min",[1]EquipTable!$1:$1,0),0)),"DI",
    IF(ISBLANK(VLOOKUP($M85,[1]EquipTable!$1:$1048576,MATCH("표준 DI pr Min",[1]EquipTable!$1:$1,0),0)),"GO",
      IF(G85&lt;0.5,"DI","GO"))),
IF(OR($L85="캐릭터 상자 일반등급",$L85="캐릭터 상자 영웅등급"),"DI",
IF(OR($L85="지정 캐릭터",$L85="지정 캐릭터 LBP1",$L85="지정 캐릭터 LBP2",$L85="지정 캐릭터 LBP3",$L85="안 지정 캐릭터 영웅등급"),"DI",
IF($L85="지정 캐릭터 PP","DI",
IF(OR($L85="안 지정 캐릭터 PP 일반등급",$L85="안 지정 캐릭터 PP 영웅등급"),"GO",
"그외없음"))))))</f>
        <v>삭제</v>
      </c>
      <c r="P85" t="str">
        <f ca="1">IF($L85="삭제","삭제",
IF($O85="GO","삭제",
IF($L85="지정 장비",
  IF(ISBLANK(VLOOKUP($M85,[1]EquipTable!$1:$1048576,MATCH("표준 DI pp Min",[1]EquipTable!$1:$1,0),0)),"삭제",
    VLOOKUP($M85,[1]EquipTable!$1:$1048576,MATCH("표준 DI pp Min",[1]EquipTable!$1:$1,0),0)+INT($H85*(VLOOKUP($M85,[1]EquipTable!$1:$1048576,MATCH("표준 DI pp Max",[1]EquipTable!$1:$1,0),0)-VLOOKUP($M85,[1]EquipTable!$1:$1048576,MATCH("표준 DI pp Min",[1]EquipTable!$1:$1,0),0)+1))),
IF(OR($L85="캐릭터 상자 일반등급",$L85="캐릭터 상자 영웅등급"),"삭제",
IF(OR($L85="지정 캐릭터",$L85="지정 캐릭터 LBP1",$L85="지정 캐릭터 LBP2",$L85="지정 캐릭터 LBP3"),
  IF(AND(OR($B85=7,$B85=8),$L85=OFFSET($L85,-1,0)),OFFSET(P85,-1,0),
    IF(ISBLANK(VLOOKUP($M85,[2]ActorTable!$1:$1048576,MATCH("표준 DI pp Min",[2]ActorTable!$1:$1,0),0)),"삭제",
      INT(VLOOKUP($L85,$AM:$AZ,MATCH($AW$1,$AM$1:$AZ$1,0),0)*(VLOOKUP($M85,[2]ActorTable!$1:$1048576,MATCH("표준 DI pp Min",[2]ActorTable!$1:$1,0),0)+$H85*(VLOOKUP($M85,[2]ActorTable!$1:$1048576,MATCH("표준 DI pp Max",[2]ActorTable!$1:$1,0),0)-VLOOKUP($M85,[2]ActorTable!$1:$1048576,MATCH("표준 DI pp Min",[2]ActorTable!$1:$1,0),0)+1))))),
IF($L85="안 지정 캐릭터 영웅등급",
  IF(AND(OR($B85=7,$B85=8),$L85=OFFSET($L85,-1,0)),OFFSET(P85,-1,0),
    VLOOKUP($L85,$AM:$AZ,MATCH($AY$1,$AM$1:$AZ$1,0),0)+INT($H85*(VLOOKUP($L85,$AM:$AZ,MATCH($AZ$1,$AM$1:$AZ$1,0),0)-VLOOKUP($L85,$AM:$AZ,MATCH($AY$1,$AM$1:$AZ$1,0),0)+1))),
IF($L85="지정 캐릭터 PP",
  IF(AND(OR($B85=7,$B85=8),$L85=OFFSET($L85,-1,0)),OFFSET(P85,-1,0),
    INT($N85*VLOOKUP($L85,$AM:$AZ,MATCH($AW$1,$AM$1:$AZ$1,0),0))),
"그외없음")))))))</f>
        <v>삭제</v>
      </c>
      <c r="Q85" t="str">
        <f ca="1">IF($L85="삭제","삭제",
IF($L85="지정 장비",
  IF($O85="DI",
    VLOOKUP($M85,[1]EquipTable!$1:$1048576,MATCH("표준 DI pr Min",[1]EquipTable!$1:$1,0),0)+INT($I85*(VLOOKUP($M85,[1]EquipTable!$1:$1048576,MATCH("표준 DI pr Max",[1]EquipTable!$1:$1,0),0)-VLOOKUP($M85,[1]EquipTable!$1:$1048576,MATCH("표준 DI pr Min",[1]EquipTable!$1:$1,0),0)+1)),
    ROUNDDOWN(VLOOKUP($M85,[1]EquipTable!$1:$1048576,MATCH("표준 GO pr Min",[1]EquipTable!$1:$1,0),0)+INT($I85*(VLOOKUP($M85,[1]EquipTable!$1:$1048576,MATCH("표준 GO pr Max",[1]EquipTable!$1:$1,0),0)-VLOOKUP($M85,[1]EquipTable!$1:$1048576,MATCH("표준 GO pr Min",[1]EquipTable!$1:$1,0),0)+100)),-2)),
IF(OR($L85="캐릭터 상자 일반등급",$L85="캐릭터 상자 영웅등급"),VLOOKUP($L85,$AM:$AZ,MATCH($AW$1,$AM$1:$AZ$1,0),0),
IF(OR($L85="지정 캐릭터",$L85="지정 캐릭터 LBP1",$L85="지정 캐릭터 LBP2",$L85="지정 캐릭터 LBP3"),
  IF(AND(OR($B85=7,$B85=8),$L85=OFFSET($L85,-1,0)),OFFSET(Q85,-1,0),
    INT(VLOOKUP($L85,$AM:$AZ,MATCH($AW$1,$AM$1:$AZ$1,0),0)*(VLOOKUP($M85,[2]ActorTable!$1:$1048576,MATCH("표준 DI pr Min",[2]ActorTable!$1:$1,0),0)+$I85*(VLOOKUP($M85,[2]ActorTable!$1:$1048576,MATCH("표준 DI pr Max",[2]ActorTable!$1:$1,0),0)-VLOOKUP($M85,[2]ActorTable!$1:$1048576,MATCH("표준 DI pr Min",[2]ActorTable!$1:$1,0),0)+1)))),
IF($L85="안 지정 캐릭터 영웅등급",
  IF(AND(OR($B85=7,$B85=8),$L85=OFFSET($L85,-1,0)),OFFSET(Q85,-1,0),
    VLOOKUP($L85,$AM:$AZ,MATCH($AW$1,$AM$1:$AZ$1,0),0)+INT($I85*(VLOOKUP($L85,$AM:$AZ,MATCH($AX$1,$AM$1:$AZ$1,0),0)-VLOOKUP($L85,$AM:$AZ,MATCH($AW$1,$AM$1:$AZ$1,0),0)+1))),
IF($L85="지정 캐릭터 PP",
  IF(AND(OR($B85=7,$B85=8),$L85=OFFSET($L85,-1,0)),OFFSET(Q85,-1,0),
    INT($N85*(VLOOKUP($L85,$AM:$AZ,MATCH($AX$1,$AM$1:$AZ$1,0),0)*(VLOOKUP($L85,$AM:$AZ,MATCH($AY$1,$AM$1:$AZ$1,0),0)+$I85*(VLOOKUP($L85,$AM:$AZ,MATCH($AY$1,$AM$1:$AZ$1,0),0)-VLOOKUP($L85,$AM:$AZ,MATCH($AX$1,$AM$1:$AZ$1,0),0)))))),
IF(OR($L85="안 지정 캐릭터 PP 일반등급",$L85="안 지정 캐릭터 PP 영웅등급"),
  IF(AND(OR($B85=7,$B85=8),$L85=OFFSET($L85,-1,0)),OFFSET(Q85,-1,0),
    $N85*VLOOKUP($L85,$AM:$AZ,MATCH($AW$1,$AM$1:$AZ$1,0),0)),
"그외없음")))))))</f>
        <v>삭제</v>
      </c>
      <c r="R85" t="str">
        <f ca="1">IF(OR(ISNUMBER(M85),M85="삭제"),"",
IF(LEFT(M85,5)="Equip",
  IF($BK$1&lt;VLOOKUP(M85,[1]EquipTable!$1:$1048576,MATCH("업데이트순번",[1]EquipTable!$1:$1,0),0),"업데이트순번이상",""),
IF(LEFT(M85,5)="Actor",
  IF($BP$1&lt;VLOOKUP(M85,[2]ActorTable!$1:$1048576,MATCH("업데이트순번",[2]ActorTable!$1:$1,0),0),"업데이트순번이상",""),
"그외없음")))</f>
        <v/>
      </c>
      <c r="S85">
        <f t="shared" ca="1" si="30"/>
        <v>0</v>
      </c>
      <c r="Z85" t="str">
        <f t="shared" ca="1" si="24"/>
        <v/>
      </c>
      <c r="AG85" t="str">
        <f t="shared" si="25"/>
        <v/>
      </c>
      <c r="AH85" t="str">
        <f>IF(OR(
  AND(NOT(ISERROR(FIND("상자",AA85))),ISBLANK(AB85)),
  AND(ISBLANK(AA85),ISBLANK(AB85)),
  AND(NOT(ISERROR(FIND("안 지정",AA85))),ISNUMBER(AB85))),"",
IF(AND(NOT(ISERROR(FIND("상자",AA85))),NOT(ISBLANK(AB85))),"밸류불필요",
IF(AND(NOT(ISERROR(FIND("안 지정",AA85))),NOT(ISNUMBER(AB85))),"숫자필요",
IF(NOT(ISERROR(FIND("장비",AA85))),
  IFERROR(VLOOKUP(AB85,[1]EquipTable!$A:$T,MATCH("이름참고",[1]EquipTable!$1:$1,0),0),"장비없음"),
IF(NOT(ISERROR(FIND("캐릭터",AA85))),
  IFERROR(VLOOKUP(AB85,[2]ActorTable!$A:$G,MATCH("이름참고",[2]ActorTable!$1:$1,0),0),"캐릭터없음"),
"")))))</f>
        <v/>
      </c>
      <c r="AI85">
        <v>1</v>
      </c>
      <c r="AJ8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v>
      </c>
      <c r="AK85" t="str">
        <f t="shared" ca="1" si="26"/>
        <v>{"dy":12,"sl":6}</v>
      </c>
      <c r="BJ85" t="e">
        <f ca="1">IF(VLOOKUP($BM85,[1]EquipTable!$1:$1048576,MATCH("업데이트순번",[1]EquipTable!$1:$1,0),0)&lt;=$BK$1,1,0)
*IF(MID(BM85,7,1)="4",0.1,1)</f>
        <v>#VALUE!</v>
      </c>
      <c r="BK85" t="e">
        <f t="shared" ca="1" si="32"/>
        <v>#VALUE!</v>
      </c>
      <c r="BL85" t="e">
        <f t="shared" ca="1" si="33"/>
        <v>#VALUE!</v>
      </c>
      <c r="BM85" t="e">
        <f ca="1">OFFSET([1]EquipTable!$A$1,ROW()-1,0)</f>
        <v>#VALUE!</v>
      </c>
    </row>
    <row r="86" spans="1:65">
      <c r="A86">
        <v>13</v>
      </c>
      <c r="B86">
        <v>0</v>
      </c>
      <c r="C86">
        <f t="shared" si="21"/>
        <v>0</v>
      </c>
      <c r="D86">
        <f t="shared" ca="1" si="27"/>
        <v>4.4158926441151825E-2</v>
      </c>
      <c r="E86">
        <f t="shared" ca="1" si="27"/>
        <v>0.48227856996691976</v>
      </c>
      <c r="F86">
        <f t="shared" ca="1" si="27"/>
        <v>0.40354006292371969</v>
      </c>
      <c r="G86">
        <f t="shared" ca="1" si="27"/>
        <v>0.85982072815933519</v>
      </c>
      <c r="H86">
        <f t="shared" ca="1" si="27"/>
        <v>0.84772229391804088</v>
      </c>
      <c r="I86">
        <f t="shared" ca="1" si="28"/>
        <v>0.42895661595374002</v>
      </c>
      <c r="L86" t="str">
        <f t="shared" ca="1" si="22"/>
        <v>지정 장비</v>
      </c>
      <c r="M86" t="e">
        <f t="shared" ca="1" si="23"/>
        <v>#VALUE!</v>
      </c>
      <c r="N86">
        <f t="shared" ca="1" si="29"/>
        <v>1</v>
      </c>
      <c r="O86" t="str">
        <f ca="1">IF($L86="삭제","삭제",
IF($L86="지정 장비",
  IF(ISBLANK(VLOOKUP($M86,[1]EquipTable!$1:$1048576,MATCH("표준 GO pr Min",[1]EquipTable!$1:$1,0),0)),"DI",
    IF(ISBLANK(VLOOKUP($M86,[1]EquipTable!$1:$1048576,MATCH("표준 DI pr Min",[1]EquipTable!$1:$1,0),0)),"GO",
      IF(G86&lt;0.5,"DI","GO"))),
IF(OR($L86="캐릭터 상자 일반등급",$L86="캐릭터 상자 영웅등급"),"DI",
IF(OR($L86="지정 캐릭터",$L86="지정 캐릭터 LBP1",$L86="지정 캐릭터 LBP2",$L86="지정 캐릭터 LBP3",$L86="안 지정 캐릭터 영웅등급"),"DI",
IF($L86="지정 캐릭터 PP","DI",
IF(OR($L86="안 지정 캐릭터 PP 일반등급",$L86="안 지정 캐릭터 PP 영웅등급"),"GO",
"그외없음"))))))</f>
        <v>GO</v>
      </c>
      <c r="P86" t="str">
        <f ca="1">IF($L86="삭제","삭제",
IF($O86="GO","삭제",
IF($L86="지정 장비",
  IF(ISBLANK(VLOOKUP($M86,[1]EquipTable!$1:$1048576,MATCH("표준 DI pp Min",[1]EquipTable!$1:$1,0),0)),"삭제",
    VLOOKUP($M86,[1]EquipTable!$1:$1048576,MATCH("표준 DI pp Min",[1]EquipTable!$1:$1,0),0)+INT($H86*(VLOOKUP($M86,[1]EquipTable!$1:$1048576,MATCH("표준 DI pp Max",[1]EquipTable!$1:$1,0),0)-VLOOKUP($M86,[1]EquipTable!$1:$1048576,MATCH("표준 DI pp Min",[1]EquipTable!$1:$1,0),0)+1))),
IF(OR($L86="캐릭터 상자 일반등급",$L86="캐릭터 상자 영웅등급"),"삭제",
IF(OR($L86="지정 캐릭터",$L86="지정 캐릭터 LBP1",$L86="지정 캐릭터 LBP2",$L86="지정 캐릭터 LBP3"),
  IF(AND(OR($B86=7,$B86=8),$L86=OFFSET($L86,-1,0)),OFFSET(P86,-1,0),
    IF(ISBLANK(VLOOKUP($M86,[2]ActorTable!$1:$1048576,MATCH("표준 DI pp Min",[2]ActorTable!$1:$1,0),0)),"삭제",
      INT(VLOOKUP($L86,$AM:$AZ,MATCH($AW$1,$AM$1:$AZ$1,0),0)*(VLOOKUP($M86,[2]ActorTable!$1:$1048576,MATCH("표준 DI pp Min",[2]ActorTable!$1:$1,0),0)+$H86*(VLOOKUP($M86,[2]ActorTable!$1:$1048576,MATCH("표준 DI pp Max",[2]ActorTable!$1:$1,0),0)-VLOOKUP($M86,[2]ActorTable!$1:$1048576,MATCH("표준 DI pp Min",[2]ActorTable!$1:$1,0),0)+1))))),
IF($L86="안 지정 캐릭터 영웅등급",
  IF(AND(OR($B86=7,$B86=8),$L86=OFFSET($L86,-1,0)),OFFSET(P86,-1,0),
    VLOOKUP($L86,$AM:$AZ,MATCH($AY$1,$AM$1:$AZ$1,0),0)+INT($H86*(VLOOKUP($L86,$AM:$AZ,MATCH($AZ$1,$AM$1:$AZ$1,0),0)-VLOOKUP($L86,$AM:$AZ,MATCH($AY$1,$AM$1:$AZ$1,0),0)+1))),
IF($L86="지정 캐릭터 PP",
  IF(AND(OR($B86=7,$B86=8),$L86=OFFSET($L86,-1,0)),OFFSET(P86,-1,0),
    INT($N86*VLOOKUP($L86,$AM:$AZ,MATCH($AW$1,$AM$1:$AZ$1,0),0))),
"그외없음")))))))</f>
        <v>삭제</v>
      </c>
      <c r="Q86" t="e">
        <f ca="1">IF($L86="삭제","삭제",
IF($L86="지정 장비",
  IF($O86="DI",
    VLOOKUP($M86,[1]EquipTable!$1:$1048576,MATCH("표준 DI pr Min",[1]EquipTable!$1:$1,0),0)+INT($I86*(VLOOKUP($M86,[1]EquipTable!$1:$1048576,MATCH("표준 DI pr Max",[1]EquipTable!$1:$1,0),0)-VLOOKUP($M86,[1]EquipTable!$1:$1048576,MATCH("표준 DI pr Min",[1]EquipTable!$1:$1,0),0)+1)),
    ROUNDDOWN(VLOOKUP($M86,[1]EquipTable!$1:$1048576,MATCH("표준 GO pr Min",[1]EquipTable!$1:$1,0),0)+INT($I86*(VLOOKUP($M86,[1]EquipTable!$1:$1048576,MATCH("표준 GO pr Max",[1]EquipTable!$1:$1,0),0)-VLOOKUP($M86,[1]EquipTable!$1:$1048576,MATCH("표준 GO pr Min",[1]EquipTable!$1:$1,0),0)+100)),-2)),
IF(OR($L86="캐릭터 상자 일반등급",$L86="캐릭터 상자 영웅등급"),VLOOKUP($L86,$AM:$AZ,MATCH($AW$1,$AM$1:$AZ$1,0),0),
IF(OR($L86="지정 캐릭터",$L86="지정 캐릭터 LBP1",$L86="지정 캐릭터 LBP2",$L86="지정 캐릭터 LBP3"),
  IF(AND(OR($B86=7,$B86=8),$L86=OFFSET($L86,-1,0)),OFFSET(Q86,-1,0),
    INT(VLOOKUP($L86,$AM:$AZ,MATCH($AW$1,$AM$1:$AZ$1,0),0)*(VLOOKUP($M86,[2]ActorTable!$1:$1048576,MATCH("표준 DI pr Min",[2]ActorTable!$1:$1,0),0)+$I86*(VLOOKUP($M86,[2]ActorTable!$1:$1048576,MATCH("표준 DI pr Max",[2]ActorTable!$1:$1,0),0)-VLOOKUP($M86,[2]ActorTable!$1:$1048576,MATCH("표준 DI pr Min",[2]ActorTable!$1:$1,0),0)+1)))),
IF($L86="안 지정 캐릭터 영웅등급",
  IF(AND(OR($B86=7,$B86=8),$L86=OFFSET($L86,-1,0)),OFFSET(Q86,-1,0),
    VLOOKUP($L86,$AM:$AZ,MATCH($AW$1,$AM$1:$AZ$1,0),0)+INT($I86*(VLOOKUP($L86,$AM:$AZ,MATCH($AX$1,$AM$1:$AZ$1,0),0)-VLOOKUP($L86,$AM:$AZ,MATCH($AW$1,$AM$1:$AZ$1,0),0)+1))),
IF($L86="지정 캐릭터 PP",
  IF(AND(OR($B86=7,$B86=8),$L86=OFFSET($L86,-1,0)),OFFSET(Q86,-1,0),
    INT($N86*(VLOOKUP($L86,$AM:$AZ,MATCH($AX$1,$AM$1:$AZ$1,0),0)*(VLOOKUP($L86,$AM:$AZ,MATCH($AY$1,$AM$1:$AZ$1,0),0)+$I86*(VLOOKUP($L86,$AM:$AZ,MATCH($AY$1,$AM$1:$AZ$1,0),0)-VLOOKUP($L86,$AM:$AZ,MATCH($AX$1,$AM$1:$AZ$1,0),0)))))),
IF(OR($L86="안 지정 캐릭터 PP 일반등급",$L86="안 지정 캐릭터 PP 영웅등급"),
  IF(AND(OR($B86=7,$B86=8),$L86=OFFSET($L86,-1,0)),OFFSET(Q86,-1,0),
    $N86*VLOOKUP($L86,$AM:$AZ,MATCH($AW$1,$AM$1:$AZ$1,0),0)),
"그외없음")))))))</f>
        <v>#VALUE!</v>
      </c>
      <c r="R86" t="e">
        <f ca="1">IF(OR(ISNUMBER(M86),M86="삭제"),"",
IF(LEFT(M86,5)="Equip",
  IF($BK$1&lt;VLOOKUP(M86,[1]EquipTable!$1:$1048576,MATCH("업데이트순번",[1]EquipTable!$1:$1,0),0),"업데이트순번이상",""),
IF(LEFT(M86,5)="Actor",
  IF($BP$1&lt;VLOOKUP(M86,[2]ActorTable!$1:$1048576,MATCH("업데이트순번",[2]ActorTable!$1:$1,0),0),"업데이트순번이상",""),
"그외없음")))</f>
        <v>#VALUE!</v>
      </c>
      <c r="S86" t="e">
        <f t="shared" ca="1" si="30"/>
        <v>#VALUE!</v>
      </c>
      <c r="T86" t="s">
        <v>85</v>
      </c>
      <c r="V86">
        <v>1</v>
      </c>
      <c r="W86" t="s">
        <v>134</v>
      </c>
      <c r="Y86">
        <v>149</v>
      </c>
      <c r="Z86" t="str">
        <f t="shared" ca="1" si="24"/>
        <v>bh</v>
      </c>
      <c r="AA86" t="s">
        <v>85</v>
      </c>
      <c r="AC86">
        <v>1</v>
      </c>
      <c r="AD86" t="s">
        <v>134</v>
      </c>
      <c r="AF86">
        <v>149</v>
      </c>
      <c r="AG86" t="str">
        <f t="shared" si="25"/>
        <v/>
      </c>
      <c r="AH86" t="str">
        <f>IF(OR(
  AND(NOT(ISERROR(FIND("상자",AA86))),ISBLANK(AB86)),
  AND(ISBLANK(AA86),ISBLANK(AB86)),
  AND(NOT(ISERROR(FIND("안 지정",AA86))),ISNUMBER(AB86))),"",
IF(AND(NOT(ISERROR(FIND("상자",AA86))),NOT(ISBLANK(AB86))),"밸류불필요",
IF(AND(NOT(ISERROR(FIND("안 지정",AA86))),NOT(ISNUMBER(AB86))),"숫자필요",
IF(NOT(ISERROR(FIND("장비",AA86))),
  IFERROR(VLOOKUP(AB86,[1]EquipTable!$A:$T,MATCH("이름참고",[1]EquipTable!$1:$1,0),0),"장비없음"),
IF(NOT(ISERROR(FIND("캐릭터",AA86))),
  IFERROR(VLOOKUP(AB86,[2]ActorTable!$A:$G,MATCH("이름참고",[2]ActorTable!$1:$1,0),0),"캐릭터없음"),
"")))))</f>
        <v/>
      </c>
      <c r="AI86">
        <v>1</v>
      </c>
      <c r="AJ8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v>
      </c>
      <c r="AK86" t="str">
        <f t="shared" ca="1" si="26"/>
        <v>{"dy":13,"sl":0,"tp":"bh","cn":1,"pt":"DI","pr":149}</v>
      </c>
      <c r="BJ86" t="e">
        <f ca="1">IF(VLOOKUP($BM86,[1]EquipTable!$1:$1048576,MATCH("업데이트순번",[1]EquipTable!$1:$1,0),0)&lt;=$BK$1,1,0)
*IF(MID(BM86,7,1)="4",0.1,1)</f>
        <v>#VALUE!</v>
      </c>
      <c r="BK86" t="e">
        <f t="shared" ca="1" si="32"/>
        <v>#VALUE!</v>
      </c>
      <c r="BL86" t="e">
        <f t="shared" ca="1" si="33"/>
        <v>#VALUE!</v>
      </c>
      <c r="BM86" t="e">
        <f ca="1">OFFSET([1]EquipTable!$A$1,ROW()-1,0)</f>
        <v>#VALUE!</v>
      </c>
    </row>
    <row r="87" spans="1:65">
      <c r="A87">
        <v>13</v>
      </c>
      <c r="B87">
        <v>1</v>
      </c>
      <c r="C87">
        <f t="shared" si="21"/>
        <v>0</v>
      </c>
      <c r="D87">
        <f t="shared" ca="1" si="27"/>
        <v>0.6645565581434526</v>
      </c>
      <c r="E87">
        <f t="shared" ca="1" si="27"/>
        <v>0.62734745964245242</v>
      </c>
      <c r="F87">
        <f t="shared" ca="1" si="27"/>
        <v>0.15312078723995892</v>
      </c>
      <c r="G87">
        <f t="shared" ca="1" si="27"/>
        <v>0.3089420720456495</v>
      </c>
      <c r="H87">
        <f t="shared" ca="1" si="27"/>
        <v>0.42718598676583985</v>
      </c>
      <c r="I87">
        <f t="shared" ca="1" si="28"/>
        <v>0.54565539985741485</v>
      </c>
      <c r="L87" t="str">
        <f t="shared" ca="1" si="22"/>
        <v>지정 장비</v>
      </c>
      <c r="M87" t="e">
        <f t="shared" ca="1" si="23"/>
        <v>#VALUE!</v>
      </c>
      <c r="N87">
        <f t="shared" ca="1" si="29"/>
        <v>1</v>
      </c>
      <c r="O87" t="str">
        <f ca="1">IF($L87="삭제","삭제",
IF($L87="지정 장비",
  IF(ISBLANK(VLOOKUP($M87,[1]EquipTable!$1:$1048576,MATCH("표준 GO pr Min",[1]EquipTable!$1:$1,0),0)),"DI",
    IF(ISBLANK(VLOOKUP($M87,[1]EquipTable!$1:$1048576,MATCH("표준 DI pr Min",[1]EquipTable!$1:$1,0),0)),"GO",
      IF(G87&lt;0.5,"DI","GO"))),
IF(OR($L87="캐릭터 상자 일반등급",$L87="캐릭터 상자 영웅등급"),"DI",
IF(OR($L87="지정 캐릭터",$L87="지정 캐릭터 LBP1",$L87="지정 캐릭터 LBP2",$L87="지정 캐릭터 LBP3",$L87="안 지정 캐릭터 영웅등급"),"DI",
IF($L87="지정 캐릭터 PP","DI",
IF(OR($L87="안 지정 캐릭터 PP 일반등급",$L87="안 지정 캐릭터 PP 영웅등급"),"GO",
"그외없음"))))))</f>
        <v>DI</v>
      </c>
      <c r="P87" t="e">
        <f ca="1">IF($L87="삭제","삭제",
IF($O87="GO","삭제",
IF($L87="지정 장비",
  IF(ISBLANK(VLOOKUP($M87,[1]EquipTable!$1:$1048576,MATCH("표준 DI pp Min",[1]EquipTable!$1:$1,0),0)),"삭제",
    VLOOKUP($M87,[1]EquipTable!$1:$1048576,MATCH("표준 DI pp Min",[1]EquipTable!$1:$1,0),0)+INT($H87*(VLOOKUP($M87,[1]EquipTable!$1:$1048576,MATCH("표준 DI pp Max",[1]EquipTable!$1:$1,0),0)-VLOOKUP($M87,[1]EquipTable!$1:$1048576,MATCH("표준 DI pp Min",[1]EquipTable!$1:$1,0),0)+1))),
IF(OR($L87="캐릭터 상자 일반등급",$L87="캐릭터 상자 영웅등급"),"삭제",
IF(OR($L87="지정 캐릭터",$L87="지정 캐릭터 LBP1",$L87="지정 캐릭터 LBP2",$L87="지정 캐릭터 LBP3"),
  IF(AND(OR($B87=7,$B87=8),$L87=OFFSET($L87,-1,0)),OFFSET(P87,-1,0),
    IF(ISBLANK(VLOOKUP($M87,[2]ActorTable!$1:$1048576,MATCH("표준 DI pp Min",[2]ActorTable!$1:$1,0),0)),"삭제",
      INT(VLOOKUP($L87,$AM:$AZ,MATCH($AW$1,$AM$1:$AZ$1,0),0)*(VLOOKUP($M87,[2]ActorTable!$1:$1048576,MATCH("표준 DI pp Min",[2]ActorTable!$1:$1,0),0)+$H87*(VLOOKUP($M87,[2]ActorTable!$1:$1048576,MATCH("표준 DI pp Max",[2]ActorTable!$1:$1,0),0)-VLOOKUP($M87,[2]ActorTable!$1:$1048576,MATCH("표준 DI pp Min",[2]ActorTable!$1:$1,0),0)+1))))),
IF($L87="안 지정 캐릭터 영웅등급",
  IF(AND(OR($B87=7,$B87=8),$L87=OFFSET($L87,-1,0)),OFFSET(P87,-1,0),
    VLOOKUP($L87,$AM:$AZ,MATCH($AY$1,$AM$1:$AZ$1,0),0)+INT($H87*(VLOOKUP($L87,$AM:$AZ,MATCH($AZ$1,$AM$1:$AZ$1,0),0)-VLOOKUP($L87,$AM:$AZ,MATCH($AY$1,$AM$1:$AZ$1,0),0)+1))),
IF($L87="지정 캐릭터 PP",
  IF(AND(OR($B87=7,$B87=8),$L87=OFFSET($L87,-1,0)),OFFSET(P87,-1,0),
    INT($N87*VLOOKUP($L87,$AM:$AZ,MATCH($AW$1,$AM$1:$AZ$1,0),0))),
"그외없음")))))))</f>
        <v>#VALUE!</v>
      </c>
      <c r="Q87" t="e">
        <f ca="1">IF($L87="삭제","삭제",
IF($L87="지정 장비",
  IF($O87="DI",
    VLOOKUP($M87,[1]EquipTable!$1:$1048576,MATCH("표준 DI pr Min",[1]EquipTable!$1:$1,0),0)+INT($I87*(VLOOKUP($M87,[1]EquipTable!$1:$1048576,MATCH("표준 DI pr Max",[1]EquipTable!$1:$1,0),0)-VLOOKUP($M87,[1]EquipTable!$1:$1048576,MATCH("표준 DI pr Min",[1]EquipTable!$1:$1,0),0)+1)),
    ROUNDDOWN(VLOOKUP($M87,[1]EquipTable!$1:$1048576,MATCH("표준 GO pr Min",[1]EquipTable!$1:$1,0),0)+INT($I87*(VLOOKUP($M87,[1]EquipTable!$1:$1048576,MATCH("표준 GO pr Max",[1]EquipTable!$1:$1,0),0)-VLOOKUP($M87,[1]EquipTable!$1:$1048576,MATCH("표준 GO pr Min",[1]EquipTable!$1:$1,0),0)+100)),-2)),
IF(OR($L87="캐릭터 상자 일반등급",$L87="캐릭터 상자 영웅등급"),VLOOKUP($L87,$AM:$AZ,MATCH($AW$1,$AM$1:$AZ$1,0),0),
IF(OR($L87="지정 캐릭터",$L87="지정 캐릭터 LBP1",$L87="지정 캐릭터 LBP2",$L87="지정 캐릭터 LBP3"),
  IF(AND(OR($B87=7,$B87=8),$L87=OFFSET($L87,-1,0)),OFFSET(Q87,-1,0),
    INT(VLOOKUP($L87,$AM:$AZ,MATCH($AW$1,$AM$1:$AZ$1,0),0)*(VLOOKUP($M87,[2]ActorTable!$1:$1048576,MATCH("표준 DI pr Min",[2]ActorTable!$1:$1,0),0)+$I87*(VLOOKUP($M87,[2]ActorTable!$1:$1048576,MATCH("표준 DI pr Max",[2]ActorTable!$1:$1,0),0)-VLOOKUP($M87,[2]ActorTable!$1:$1048576,MATCH("표준 DI pr Min",[2]ActorTable!$1:$1,0),0)+1)))),
IF($L87="안 지정 캐릭터 영웅등급",
  IF(AND(OR($B87=7,$B87=8),$L87=OFFSET($L87,-1,0)),OFFSET(Q87,-1,0),
    VLOOKUP($L87,$AM:$AZ,MATCH($AW$1,$AM$1:$AZ$1,0),0)+INT($I87*(VLOOKUP($L87,$AM:$AZ,MATCH($AX$1,$AM$1:$AZ$1,0),0)-VLOOKUP($L87,$AM:$AZ,MATCH($AW$1,$AM$1:$AZ$1,0),0)+1))),
IF($L87="지정 캐릭터 PP",
  IF(AND(OR($B87=7,$B87=8),$L87=OFFSET($L87,-1,0)),OFFSET(Q87,-1,0),
    INT($N87*(VLOOKUP($L87,$AM:$AZ,MATCH($AX$1,$AM$1:$AZ$1,0),0)*(VLOOKUP($L87,$AM:$AZ,MATCH($AY$1,$AM$1:$AZ$1,0),0)+$I87*(VLOOKUP($L87,$AM:$AZ,MATCH($AY$1,$AM$1:$AZ$1,0),0)-VLOOKUP($L87,$AM:$AZ,MATCH($AX$1,$AM$1:$AZ$1,0),0)))))),
IF(OR($L87="안 지정 캐릭터 PP 일반등급",$L87="안 지정 캐릭터 PP 영웅등급"),
  IF(AND(OR($B87=7,$B87=8),$L87=OFFSET($L87,-1,0)),OFFSET(Q87,-1,0),
    $N87*VLOOKUP($L87,$AM:$AZ,MATCH($AW$1,$AM$1:$AZ$1,0),0)),
"그외없음")))))))</f>
        <v>#VALUE!</v>
      </c>
      <c r="R87" t="e">
        <f ca="1">IF(OR(ISNUMBER(M87),M87="삭제"),"",
IF(LEFT(M87,5)="Equip",
  IF($BK$1&lt;VLOOKUP(M87,[1]EquipTable!$1:$1048576,MATCH("업데이트순번",[1]EquipTable!$1:$1,0),0),"업데이트순번이상",""),
IF(LEFT(M87,5)="Actor",
  IF($BP$1&lt;VLOOKUP(M87,[2]ActorTable!$1:$1048576,MATCH("업데이트순번",[2]ActorTable!$1:$1,0),0),"업데이트순번이상",""),
"그외없음")))</f>
        <v>#VALUE!</v>
      </c>
      <c r="S87" t="e">
        <f t="shared" ca="1" si="30"/>
        <v>#VALUE!</v>
      </c>
      <c r="T87" t="s">
        <v>83</v>
      </c>
      <c r="U87" t="s">
        <v>205</v>
      </c>
      <c r="V87">
        <v>1</v>
      </c>
      <c r="W87" t="s">
        <v>130</v>
      </c>
      <c r="Y87">
        <v>900</v>
      </c>
      <c r="Z87" t="str">
        <f t="shared" ca="1" si="24"/>
        <v>fe</v>
      </c>
      <c r="AA87" t="s">
        <v>83</v>
      </c>
      <c r="AB87" t="s">
        <v>205</v>
      </c>
      <c r="AC87">
        <v>1</v>
      </c>
      <c r="AD87" t="s">
        <v>130</v>
      </c>
      <c r="AF87">
        <v>900</v>
      </c>
      <c r="AG87" t="str">
        <f t="shared" si="25"/>
        <v/>
      </c>
      <c r="AH87" t="str">
        <f>IF(OR(
  AND(NOT(ISERROR(FIND("상자",AA87))),ISBLANK(AB87)),
  AND(ISBLANK(AA87),ISBLANK(AB87)),
  AND(NOT(ISERROR(FIND("안 지정",AA87))),ISNUMBER(AB87))),"",
IF(AND(NOT(ISERROR(FIND("상자",AA87))),NOT(ISBLANK(AB87))),"밸류불필요",
IF(AND(NOT(ISERROR(FIND("안 지정",AA87))),NOT(ISNUMBER(AB87))),"숫자필요",
IF(NOT(ISERROR(FIND("장비",AA87))),
  IFERROR(VLOOKUP(AB87,[1]EquipTable!$A:$T,MATCH("이름참고",[1]EquipTable!$1:$1,0),0),"장비없음"),
IF(NOT(ISERROR(FIND("캐릭터",AA87))),
  IFERROR(VLOOKUP(AB87,[2]ActorTable!$A:$G,MATCH("이름참고",[2]ActorTable!$1:$1,0),0),"캐릭터없음"),
"")))))</f>
        <v>얼룩진 도끼</v>
      </c>
      <c r="AI87">
        <v>1</v>
      </c>
      <c r="AJ8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v>
      </c>
      <c r="AK87" t="str">
        <f t="shared" ca="1" si="26"/>
        <v>{"dy":13,"sl":1,"tp":"fe","vl":"Equip0002","cn":1,"pt":"GO","pr":900}</v>
      </c>
      <c r="BJ87" t="e">
        <f ca="1">IF(VLOOKUP($BM87,[1]EquipTable!$1:$1048576,MATCH("업데이트순번",[1]EquipTable!$1:$1,0),0)&lt;=$BK$1,1,0)
*IF(MID(BM87,7,1)="4",0.1,1)</f>
        <v>#VALUE!</v>
      </c>
      <c r="BK87" t="e">
        <f t="shared" ca="1" si="32"/>
        <v>#VALUE!</v>
      </c>
      <c r="BL87" t="e">
        <f t="shared" ca="1" si="33"/>
        <v>#VALUE!</v>
      </c>
      <c r="BM87" t="e">
        <f ca="1">OFFSET([1]EquipTable!$A$1,ROW()-1,0)</f>
        <v>#VALUE!</v>
      </c>
    </row>
    <row r="88" spans="1:65">
      <c r="A88">
        <v>13</v>
      </c>
      <c r="B88">
        <v>2</v>
      </c>
      <c r="C88">
        <f t="shared" si="21"/>
        <v>0</v>
      </c>
      <c r="D88">
        <f t="shared" ca="1" si="27"/>
        <v>0.24648260502903607</v>
      </c>
      <c r="E88">
        <f t="shared" ca="1" si="27"/>
        <v>0.85854774214806462</v>
      </c>
      <c r="F88">
        <f t="shared" ca="1" si="27"/>
        <v>0.53653263934802731</v>
      </c>
      <c r="G88">
        <f t="shared" ca="1" si="27"/>
        <v>0.68792791117222551</v>
      </c>
      <c r="H88">
        <f t="shared" ca="1" si="27"/>
        <v>0.70121344971017485</v>
      </c>
      <c r="I88">
        <f t="shared" ca="1" si="28"/>
        <v>0.72893799938289483</v>
      </c>
      <c r="L88" t="str">
        <f t="shared" ca="1" si="22"/>
        <v>안 지정 캐릭터 PP 영웅등급</v>
      </c>
      <c r="M88">
        <f t="shared" ca="1" si="23"/>
        <v>85854</v>
      </c>
      <c r="N88">
        <f t="shared" ca="1" si="29"/>
        <v>14</v>
      </c>
      <c r="O88" t="str">
        <f ca="1">IF($L88="삭제","삭제",
IF($L88="지정 장비",
  IF(ISBLANK(VLOOKUP($M88,[1]EquipTable!$1:$1048576,MATCH("표준 GO pr Min",[1]EquipTable!$1:$1,0),0)),"DI",
    IF(ISBLANK(VLOOKUP($M88,[1]EquipTable!$1:$1048576,MATCH("표준 DI pr Min",[1]EquipTable!$1:$1,0),0)),"GO",
      IF(G88&lt;0.5,"DI","GO"))),
IF(OR($L88="캐릭터 상자 일반등급",$L88="캐릭터 상자 영웅등급"),"DI",
IF(OR($L88="지정 캐릭터",$L88="지정 캐릭터 LBP1",$L88="지정 캐릭터 LBP2",$L88="지정 캐릭터 LBP3",$L88="안 지정 캐릭터 영웅등급"),"DI",
IF($L88="지정 캐릭터 PP","DI",
IF(OR($L88="안 지정 캐릭터 PP 일반등급",$L88="안 지정 캐릭터 PP 영웅등급"),"GO",
"그외없음"))))))</f>
        <v>GO</v>
      </c>
      <c r="P88" t="str">
        <f ca="1">IF($L88="삭제","삭제",
IF($O88="GO","삭제",
IF($L88="지정 장비",
  IF(ISBLANK(VLOOKUP($M88,[1]EquipTable!$1:$1048576,MATCH("표준 DI pp Min",[1]EquipTable!$1:$1,0),0)),"삭제",
    VLOOKUP($M88,[1]EquipTable!$1:$1048576,MATCH("표준 DI pp Min",[1]EquipTable!$1:$1,0),0)+INT($H88*(VLOOKUP($M88,[1]EquipTable!$1:$1048576,MATCH("표준 DI pp Max",[1]EquipTable!$1:$1,0),0)-VLOOKUP($M88,[1]EquipTable!$1:$1048576,MATCH("표준 DI pp Min",[1]EquipTable!$1:$1,0),0)+1))),
IF(OR($L88="캐릭터 상자 일반등급",$L88="캐릭터 상자 영웅등급"),"삭제",
IF(OR($L88="지정 캐릭터",$L88="지정 캐릭터 LBP1",$L88="지정 캐릭터 LBP2",$L88="지정 캐릭터 LBP3"),
  IF(AND(OR($B88=7,$B88=8),$L88=OFFSET($L88,-1,0)),OFFSET(P88,-1,0),
    IF(ISBLANK(VLOOKUP($M88,[2]ActorTable!$1:$1048576,MATCH("표준 DI pp Min",[2]ActorTable!$1:$1,0),0)),"삭제",
      INT(VLOOKUP($L88,$AM:$AZ,MATCH($AW$1,$AM$1:$AZ$1,0),0)*(VLOOKUP($M88,[2]ActorTable!$1:$1048576,MATCH("표준 DI pp Min",[2]ActorTable!$1:$1,0),0)+$H88*(VLOOKUP($M88,[2]ActorTable!$1:$1048576,MATCH("표준 DI pp Max",[2]ActorTable!$1:$1,0),0)-VLOOKUP($M88,[2]ActorTable!$1:$1048576,MATCH("표준 DI pp Min",[2]ActorTable!$1:$1,0),0)+1))))),
IF($L88="안 지정 캐릭터 영웅등급",
  IF(AND(OR($B88=7,$B88=8),$L88=OFFSET($L88,-1,0)),OFFSET(P88,-1,0),
    VLOOKUP($L88,$AM:$AZ,MATCH($AY$1,$AM$1:$AZ$1,0),0)+INT($H88*(VLOOKUP($L88,$AM:$AZ,MATCH($AZ$1,$AM$1:$AZ$1,0),0)-VLOOKUP($L88,$AM:$AZ,MATCH($AY$1,$AM$1:$AZ$1,0),0)+1))),
IF($L88="지정 캐릭터 PP",
  IF(AND(OR($B88=7,$B88=8),$L88=OFFSET($L88,-1,0)),OFFSET(P88,-1,0),
    INT($N88*VLOOKUP($L88,$AM:$AZ,MATCH($AW$1,$AM$1:$AZ$1,0),0))),
"그외없음")))))))</f>
        <v>삭제</v>
      </c>
      <c r="Q88">
        <f ca="1">IF($L88="삭제","삭제",
IF($L88="지정 장비",
  IF($O88="DI",
    VLOOKUP($M88,[1]EquipTable!$1:$1048576,MATCH("표준 DI pr Min",[1]EquipTable!$1:$1,0),0)+INT($I88*(VLOOKUP($M88,[1]EquipTable!$1:$1048576,MATCH("표준 DI pr Max",[1]EquipTable!$1:$1,0),0)-VLOOKUP($M88,[1]EquipTable!$1:$1048576,MATCH("표준 DI pr Min",[1]EquipTable!$1:$1,0),0)+1)),
    ROUNDDOWN(VLOOKUP($M88,[1]EquipTable!$1:$1048576,MATCH("표준 GO pr Min",[1]EquipTable!$1:$1,0),0)+INT($I88*(VLOOKUP($M88,[1]EquipTable!$1:$1048576,MATCH("표준 GO pr Max",[1]EquipTable!$1:$1,0),0)-VLOOKUP($M88,[1]EquipTable!$1:$1048576,MATCH("표준 GO pr Min",[1]EquipTable!$1:$1,0),0)+100)),-2)),
IF(OR($L88="캐릭터 상자 일반등급",$L88="캐릭터 상자 영웅등급"),VLOOKUP($L88,$AM:$AZ,MATCH($AW$1,$AM$1:$AZ$1,0),0),
IF(OR($L88="지정 캐릭터",$L88="지정 캐릭터 LBP1",$L88="지정 캐릭터 LBP2",$L88="지정 캐릭터 LBP3"),
  IF(AND(OR($B88=7,$B88=8),$L88=OFFSET($L88,-1,0)),OFFSET(Q88,-1,0),
    INT(VLOOKUP($L88,$AM:$AZ,MATCH($AW$1,$AM$1:$AZ$1,0),0)*(VLOOKUP($M88,[2]ActorTable!$1:$1048576,MATCH("표준 DI pr Min",[2]ActorTable!$1:$1,0),0)+$I88*(VLOOKUP($M88,[2]ActorTable!$1:$1048576,MATCH("표준 DI pr Max",[2]ActorTable!$1:$1,0),0)-VLOOKUP($M88,[2]ActorTable!$1:$1048576,MATCH("표준 DI pr Min",[2]ActorTable!$1:$1,0),0)+1)))),
IF($L88="안 지정 캐릭터 영웅등급",
  IF(AND(OR($B88=7,$B88=8),$L88=OFFSET($L88,-1,0)),OFFSET(Q88,-1,0),
    VLOOKUP($L88,$AM:$AZ,MATCH($AW$1,$AM$1:$AZ$1,0),0)+INT($I88*(VLOOKUP($L88,$AM:$AZ,MATCH($AX$1,$AM$1:$AZ$1,0),0)-VLOOKUP($L88,$AM:$AZ,MATCH($AW$1,$AM$1:$AZ$1,0),0)+1))),
IF($L88="지정 캐릭터 PP",
  IF(AND(OR($B88=7,$B88=8),$L88=OFFSET($L88,-1,0)),OFFSET(Q88,-1,0),
    INT($N88*(VLOOKUP($L88,$AM:$AZ,MATCH($AX$1,$AM$1:$AZ$1,0),0)*(VLOOKUP($L88,$AM:$AZ,MATCH($AY$1,$AM$1:$AZ$1,0),0)+$I88*(VLOOKUP($L88,$AM:$AZ,MATCH($AY$1,$AM$1:$AZ$1,0),0)-VLOOKUP($L88,$AM:$AZ,MATCH($AX$1,$AM$1:$AZ$1,0),0)))))),
IF(OR($L88="안 지정 캐릭터 PP 일반등급",$L88="안 지정 캐릭터 PP 영웅등급"),
  IF(AND(OR($B88=7,$B88=8),$L88=OFFSET($L88,-1,0)),OFFSET(Q88,-1,0),
    $N88*VLOOKUP($L88,$AM:$AZ,MATCH($AW$1,$AM$1:$AZ$1,0),0)),
"그외없음")))))))</f>
        <v>1400</v>
      </c>
      <c r="R88" t="str">
        <f ca="1">IF(OR(ISNUMBER(M88),M88="삭제"),"",
IF(LEFT(M88,5)="Equip",
  IF($BK$1&lt;VLOOKUP(M88,[1]EquipTable!$1:$1048576,MATCH("업데이트순번",[1]EquipTable!$1:$1,0),0),"업데이트순번이상",""),
IF(LEFT(M88,5)="Actor",
  IF($BP$1&lt;VLOOKUP(M88,[2]ActorTable!$1:$1048576,MATCH("업데이트순번",[2]ActorTable!$1:$1,0),0),"업데이트순번이상",""),
"그외없음")))</f>
        <v/>
      </c>
      <c r="S88">
        <f t="shared" ca="1" si="30"/>
        <v>0</v>
      </c>
      <c r="T88" t="s">
        <v>92</v>
      </c>
      <c r="U88">
        <v>56772</v>
      </c>
      <c r="V88">
        <v>12</v>
      </c>
      <c r="W88" t="s">
        <v>130</v>
      </c>
      <c r="Y88">
        <v>1200</v>
      </c>
      <c r="Z88" t="str">
        <f t="shared" ca="1" si="24"/>
        <v>uph</v>
      </c>
      <c r="AA88" t="s">
        <v>92</v>
      </c>
      <c r="AB88">
        <v>56772</v>
      </c>
      <c r="AC88">
        <v>12</v>
      </c>
      <c r="AD88" t="s">
        <v>130</v>
      </c>
      <c r="AF88">
        <v>1200</v>
      </c>
      <c r="AG88" t="str">
        <f t="shared" si="25"/>
        <v/>
      </c>
      <c r="AH88" t="str">
        <f>IF(OR(
  AND(NOT(ISERROR(FIND("상자",AA88))),ISBLANK(AB88)),
  AND(ISBLANK(AA88),ISBLANK(AB88)),
  AND(NOT(ISERROR(FIND("안 지정",AA88))),ISNUMBER(AB88))),"",
IF(AND(NOT(ISERROR(FIND("상자",AA88))),NOT(ISBLANK(AB88))),"밸류불필요",
IF(AND(NOT(ISERROR(FIND("안 지정",AA88))),NOT(ISNUMBER(AB88))),"숫자필요",
IF(NOT(ISERROR(FIND("장비",AA88))),
  IFERROR(VLOOKUP(AB88,[1]EquipTable!$A:$T,MATCH("이름참고",[1]EquipTable!$1:$1,0),0),"장비없음"),
IF(NOT(ISERROR(FIND("캐릭터",AA88))),
  IFERROR(VLOOKUP(AB88,[2]ActorTable!$A:$G,MATCH("이름참고",[2]ActorTable!$1:$1,0),0),"캐릭터없음"),
"")))))</f>
        <v/>
      </c>
      <c r="AI88">
        <v>1</v>
      </c>
      <c r="AJ8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v>
      </c>
      <c r="AK88" t="str">
        <f t="shared" ca="1" si="26"/>
        <v>{"dy":13,"sl":2,"tp":"uph","vl":"56772","cn":12,"pt":"GO","pr":1200}</v>
      </c>
      <c r="BJ88" t="e">
        <f ca="1">IF(VLOOKUP($BM88,[1]EquipTable!$1:$1048576,MATCH("업데이트순번",[1]EquipTable!$1:$1,0),0)&lt;=$BK$1,1,0)
*IF(MID(BM88,7,1)="4",0.1,1)</f>
        <v>#VALUE!</v>
      </c>
      <c r="BK88" t="e">
        <f t="shared" ca="1" si="32"/>
        <v>#VALUE!</v>
      </c>
      <c r="BL88" t="e">
        <f t="shared" ca="1" si="33"/>
        <v>#VALUE!</v>
      </c>
      <c r="BM88" t="e">
        <f ca="1">OFFSET([1]EquipTable!$A$1,ROW()-1,0)</f>
        <v>#VALUE!</v>
      </c>
    </row>
    <row r="89" spans="1:65">
      <c r="A89">
        <v>13</v>
      </c>
      <c r="B89">
        <v>3</v>
      </c>
      <c r="C89">
        <f t="shared" si="21"/>
        <v>0</v>
      </c>
      <c r="D89">
        <f t="shared" ca="1" si="27"/>
        <v>0.31416149677969263</v>
      </c>
      <c r="E89">
        <f t="shared" ca="1" si="27"/>
        <v>0.17862320574006318</v>
      </c>
      <c r="F89">
        <f t="shared" ca="1" si="27"/>
        <v>0.28944748747452498</v>
      </c>
      <c r="G89">
        <f t="shared" ca="1" si="27"/>
        <v>0.67805979507066627</v>
      </c>
      <c r="H89">
        <f t="shared" ca="1" si="27"/>
        <v>0.74752613124546541</v>
      </c>
      <c r="I89">
        <f t="shared" ca="1" si="28"/>
        <v>0.85627399975480689</v>
      </c>
      <c r="L89" t="str">
        <f t="shared" ca="1" si="22"/>
        <v>안 지정 캐릭터 PP 일반등급</v>
      </c>
      <c r="M89">
        <f t="shared" ca="1" si="23"/>
        <v>17862</v>
      </c>
      <c r="N89">
        <f t="shared" ca="1" si="29"/>
        <v>10</v>
      </c>
      <c r="O89" t="str">
        <f ca="1">IF($L89="삭제","삭제",
IF($L89="지정 장비",
  IF(ISBLANK(VLOOKUP($M89,[1]EquipTable!$1:$1048576,MATCH("표준 GO pr Min",[1]EquipTable!$1:$1,0),0)),"DI",
    IF(ISBLANK(VLOOKUP($M89,[1]EquipTable!$1:$1048576,MATCH("표준 DI pr Min",[1]EquipTable!$1:$1,0),0)),"GO",
      IF(G89&lt;0.5,"DI","GO"))),
IF(OR($L89="캐릭터 상자 일반등급",$L89="캐릭터 상자 영웅등급"),"DI",
IF(OR($L89="지정 캐릭터",$L89="지정 캐릭터 LBP1",$L89="지정 캐릭터 LBP2",$L89="지정 캐릭터 LBP3",$L89="안 지정 캐릭터 영웅등급"),"DI",
IF($L89="지정 캐릭터 PP","DI",
IF(OR($L89="안 지정 캐릭터 PP 일반등급",$L89="안 지정 캐릭터 PP 영웅등급"),"GO",
"그외없음"))))))</f>
        <v>GO</v>
      </c>
      <c r="P89" t="str">
        <f ca="1">IF($L89="삭제","삭제",
IF($O89="GO","삭제",
IF($L89="지정 장비",
  IF(ISBLANK(VLOOKUP($M89,[1]EquipTable!$1:$1048576,MATCH("표준 DI pp Min",[1]EquipTable!$1:$1,0),0)),"삭제",
    VLOOKUP($M89,[1]EquipTable!$1:$1048576,MATCH("표준 DI pp Min",[1]EquipTable!$1:$1,0),0)+INT($H89*(VLOOKUP($M89,[1]EquipTable!$1:$1048576,MATCH("표준 DI pp Max",[1]EquipTable!$1:$1,0),0)-VLOOKUP($M89,[1]EquipTable!$1:$1048576,MATCH("표준 DI pp Min",[1]EquipTable!$1:$1,0),0)+1))),
IF(OR($L89="캐릭터 상자 일반등급",$L89="캐릭터 상자 영웅등급"),"삭제",
IF(OR($L89="지정 캐릭터",$L89="지정 캐릭터 LBP1",$L89="지정 캐릭터 LBP2",$L89="지정 캐릭터 LBP3"),
  IF(AND(OR($B89=7,$B89=8),$L89=OFFSET($L89,-1,0)),OFFSET(P89,-1,0),
    IF(ISBLANK(VLOOKUP($M89,[2]ActorTable!$1:$1048576,MATCH("표준 DI pp Min",[2]ActorTable!$1:$1,0),0)),"삭제",
      INT(VLOOKUP($L89,$AM:$AZ,MATCH($AW$1,$AM$1:$AZ$1,0),0)*(VLOOKUP($M89,[2]ActorTable!$1:$1048576,MATCH("표준 DI pp Min",[2]ActorTable!$1:$1,0),0)+$H89*(VLOOKUP($M89,[2]ActorTable!$1:$1048576,MATCH("표준 DI pp Max",[2]ActorTable!$1:$1,0),0)-VLOOKUP($M89,[2]ActorTable!$1:$1048576,MATCH("표준 DI pp Min",[2]ActorTable!$1:$1,0),0)+1))))),
IF($L89="안 지정 캐릭터 영웅등급",
  IF(AND(OR($B89=7,$B89=8),$L89=OFFSET($L89,-1,0)),OFFSET(P89,-1,0),
    VLOOKUP($L89,$AM:$AZ,MATCH($AY$1,$AM$1:$AZ$1,0),0)+INT($H89*(VLOOKUP($L89,$AM:$AZ,MATCH($AZ$1,$AM$1:$AZ$1,0),0)-VLOOKUP($L89,$AM:$AZ,MATCH($AY$1,$AM$1:$AZ$1,0),0)+1))),
IF($L89="지정 캐릭터 PP",
  IF(AND(OR($B89=7,$B89=8),$L89=OFFSET($L89,-1,0)),OFFSET(P89,-1,0),
    INT($N89*VLOOKUP($L89,$AM:$AZ,MATCH($AW$1,$AM$1:$AZ$1,0),0))),
"그외없음")))))))</f>
        <v>삭제</v>
      </c>
      <c r="Q89">
        <f ca="1">IF($L89="삭제","삭제",
IF($L89="지정 장비",
  IF($O89="DI",
    VLOOKUP($M89,[1]EquipTable!$1:$1048576,MATCH("표준 DI pr Min",[1]EquipTable!$1:$1,0),0)+INT($I89*(VLOOKUP($M89,[1]EquipTable!$1:$1048576,MATCH("표준 DI pr Max",[1]EquipTable!$1:$1,0),0)-VLOOKUP($M89,[1]EquipTable!$1:$1048576,MATCH("표준 DI pr Min",[1]EquipTable!$1:$1,0),0)+1)),
    ROUNDDOWN(VLOOKUP($M89,[1]EquipTable!$1:$1048576,MATCH("표준 GO pr Min",[1]EquipTable!$1:$1,0),0)+INT($I89*(VLOOKUP($M89,[1]EquipTable!$1:$1048576,MATCH("표준 GO pr Max",[1]EquipTable!$1:$1,0),0)-VLOOKUP($M89,[1]EquipTable!$1:$1048576,MATCH("표준 GO pr Min",[1]EquipTable!$1:$1,0),0)+100)),-2)),
IF(OR($L89="캐릭터 상자 일반등급",$L89="캐릭터 상자 영웅등급"),VLOOKUP($L89,$AM:$AZ,MATCH($AW$1,$AM$1:$AZ$1,0),0),
IF(OR($L89="지정 캐릭터",$L89="지정 캐릭터 LBP1",$L89="지정 캐릭터 LBP2",$L89="지정 캐릭터 LBP3"),
  IF(AND(OR($B89=7,$B89=8),$L89=OFFSET($L89,-1,0)),OFFSET(Q89,-1,0),
    INT(VLOOKUP($L89,$AM:$AZ,MATCH($AW$1,$AM$1:$AZ$1,0),0)*(VLOOKUP($M89,[2]ActorTable!$1:$1048576,MATCH("표준 DI pr Min",[2]ActorTable!$1:$1,0),0)+$I89*(VLOOKUP($M89,[2]ActorTable!$1:$1048576,MATCH("표준 DI pr Max",[2]ActorTable!$1:$1,0),0)-VLOOKUP($M89,[2]ActorTable!$1:$1048576,MATCH("표준 DI pr Min",[2]ActorTable!$1:$1,0),0)+1)))),
IF($L89="안 지정 캐릭터 영웅등급",
  IF(AND(OR($B89=7,$B89=8),$L89=OFFSET($L89,-1,0)),OFFSET(Q89,-1,0),
    VLOOKUP($L89,$AM:$AZ,MATCH($AW$1,$AM$1:$AZ$1,0),0)+INT($I89*(VLOOKUP($L89,$AM:$AZ,MATCH($AX$1,$AM$1:$AZ$1,0),0)-VLOOKUP($L89,$AM:$AZ,MATCH($AW$1,$AM$1:$AZ$1,0),0)+1))),
IF($L89="지정 캐릭터 PP",
  IF(AND(OR($B89=7,$B89=8),$L89=OFFSET($L89,-1,0)),OFFSET(Q89,-1,0),
    INT($N89*(VLOOKUP($L89,$AM:$AZ,MATCH($AX$1,$AM$1:$AZ$1,0),0)*(VLOOKUP($L89,$AM:$AZ,MATCH($AY$1,$AM$1:$AZ$1,0),0)+$I89*(VLOOKUP($L89,$AM:$AZ,MATCH($AY$1,$AM$1:$AZ$1,0),0)-VLOOKUP($L89,$AM:$AZ,MATCH($AX$1,$AM$1:$AZ$1,0),0)))))),
IF(OR($L89="안 지정 캐릭터 PP 일반등급",$L89="안 지정 캐릭터 PP 영웅등급"),
  IF(AND(OR($B89=7,$B89=8),$L89=OFFSET($L89,-1,0)),OFFSET(Q89,-1,0),
    $N89*VLOOKUP($L89,$AM:$AZ,MATCH($AW$1,$AM$1:$AZ$1,0),0)),
"그외없음")))))))</f>
        <v>1000</v>
      </c>
      <c r="R89" t="str">
        <f ca="1">IF(OR(ISNUMBER(M89),M89="삭제"),"",
IF(LEFT(M89,5)="Equip",
  IF($BK$1&lt;VLOOKUP(M89,[1]EquipTable!$1:$1048576,MATCH("업데이트순번",[1]EquipTable!$1:$1,0),0),"업데이트순번이상",""),
IF(LEFT(M89,5)="Actor",
  IF($BP$1&lt;VLOOKUP(M89,[2]ActorTable!$1:$1048576,MATCH("업데이트순번",[2]ActorTable!$1:$1,0),0),"업데이트순번이상",""),
"그외없음")))</f>
        <v/>
      </c>
      <c r="S89">
        <f t="shared" ca="1" si="30"/>
        <v>0</v>
      </c>
      <c r="T89" t="s">
        <v>93</v>
      </c>
      <c r="U89">
        <v>38137</v>
      </c>
      <c r="V89">
        <v>11</v>
      </c>
      <c r="W89" t="s">
        <v>130</v>
      </c>
      <c r="Y89">
        <v>1100</v>
      </c>
      <c r="Z89" t="str">
        <f t="shared" ca="1" si="24"/>
        <v>upn</v>
      </c>
      <c r="AA89" t="s">
        <v>93</v>
      </c>
      <c r="AB89">
        <v>38137</v>
      </c>
      <c r="AC89">
        <v>11</v>
      </c>
      <c r="AD89" t="s">
        <v>130</v>
      </c>
      <c r="AF89">
        <v>1100</v>
      </c>
      <c r="AG89" t="str">
        <f t="shared" si="25"/>
        <v/>
      </c>
      <c r="AH89" t="str">
        <f>IF(OR(
  AND(NOT(ISERROR(FIND("상자",AA89))),ISBLANK(AB89)),
  AND(ISBLANK(AA89),ISBLANK(AB89)),
  AND(NOT(ISERROR(FIND("안 지정",AA89))),ISNUMBER(AB89))),"",
IF(AND(NOT(ISERROR(FIND("상자",AA89))),NOT(ISBLANK(AB89))),"밸류불필요",
IF(AND(NOT(ISERROR(FIND("안 지정",AA89))),NOT(ISNUMBER(AB89))),"숫자필요",
IF(NOT(ISERROR(FIND("장비",AA89))),
  IFERROR(VLOOKUP(AB89,[1]EquipTable!$A:$T,MATCH("이름참고",[1]EquipTable!$1:$1,0),0),"장비없음"),
IF(NOT(ISERROR(FIND("캐릭터",AA89))),
  IFERROR(VLOOKUP(AB89,[2]ActorTable!$A:$G,MATCH("이름참고",[2]ActorTable!$1:$1,0),0),"캐릭터없음"),
"")))))</f>
        <v/>
      </c>
      <c r="AI89">
        <v>1</v>
      </c>
      <c r="AJ8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v>
      </c>
      <c r="AK89" t="str">
        <f t="shared" ca="1" si="26"/>
        <v>{"dy":13,"sl":3,"tp":"upn","vl":"38137","cn":11,"pt":"GO","pr":1100}</v>
      </c>
      <c r="BJ89" t="e">
        <f ca="1">IF(VLOOKUP($BM89,[1]EquipTable!$1:$1048576,MATCH("업데이트순번",[1]EquipTable!$1:$1,0),0)&lt;=$BK$1,1,0)
*IF(MID(BM89,7,1)="4",0.1,1)</f>
        <v>#VALUE!</v>
      </c>
      <c r="BK89" t="e">
        <f t="shared" ca="1" si="32"/>
        <v>#VALUE!</v>
      </c>
      <c r="BL89" t="e">
        <f t="shared" ca="1" si="33"/>
        <v>#VALUE!</v>
      </c>
      <c r="BM89" t="e">
        <f ca="1">OFFSET([1]EquipTable!$A$1,ROW()-1,0)</f>
        <v>#VALUE!</v>
      </c>
    </row>
    <row r="90" spans="1:65">
      <c r="A90">
        <v>13</v>
      </c>
      <c r="B90">
        <v>4</v>
      </c>
      <c r="C90">
        <f t="shared" si="21"/>
        <v>0</v>
      </c>
      <c r="D90">
        <f t="shared" ca="1" si="27"/>
        <v>0.86400886693022627</v>
      </c>
      <c r="E90">
        <f t="shared" ca="1" si="27"/>
        <v>0.81477186956280334</v>
      </c>
      <c r="F90">
        <f t="shared" ca="1" si="27"/>
        <v>0.33775731106004525</v>
      </c>
      <c r="G90">
        <f t="shared" ca="1" si="27"/>
        <v>0.28630605161070544</v>
      </c>
      <c r="H90">
        <f t="shared" ca="1" si="27"/>
        <v>0.13160646667629727</v>
      </c>
      <c r="I90">
        <f t="shared" ca="1" si="28"/>
        <v>3.1031877063310565E-2</v>
      </c>
      <c r="L90" t="str">
        <f t="shared" ca="1" si="22"/>
        <v>안 지정 캐릭터 PP 일반등급</v>
      </c>
      <c r="M90">
        <f t="shared" ca="1" si="23"/>
        <v>81477</v>
      </c>
      <c r="N90">
        <f t="shared" ca="1" si="29"/>
        <v>13</v>
      </c>
      <c r="O90" t="str">
        <f ca="1">IF($L90="삭제","삭제",
IF($L90="지정 장비",
  IF(ISBLANK(VLOOKUP($M90,[1]EquipTable!$1:$1048576,MATCH("표준 GO pr Min",[1]EquipTable!$1:$1,0),0)),"DI",
    IF(ISBLANK(VLOOKUP($M90,[1]EquipTable!$1:$1048576,MATCH("표준 DI pr Min",[1]EquipTable!$1:$1,0),0)),"GO",
      IF(G90&lt;0.5,"DI","GO"))),
IF(OR($L90="캐릭터 상자 일반등급",$L90="캐릭터 상자 영웅등급"),"DI",
IF(OR($L90="지정 캐릭터",$L90="지정 캐릭터 LBP1",$L90="지정 캐릭터 LBP2",$L90="지정 캐릭터 LBP3",$L90="안 지정 캐릭터 영웅등급"),"DI",
IF($L90="지정 캐릭터 PP","DI",
IF(OR($L90="안 지정 캐릭터 PP 일반등급",$L90="안 지정 캐릭터 PP 영웅등급"),"GO",
"그외없음"))))))</f>
        <v>GO</v>
      </c>
      <c r="P90" t="str">
        <f ca="1">IF($L90="삭제","삭제",
IF($O90="GO","삭제",
IF($L90="지정 장비",
  IF(ISBLANK(VLOOKUP($M90,[1]EquipTable!$1:$1048576,MATCH("표준 DI pp Min",[1]EquipTable!$1:$1,0),0)),"삭제",
    VLOOKUP($M90,[1]EquipTable!$1:$1048576,MATCH("표준 DI pp Min",[1]EquipTable!$1:$1,0),0)+INT($H90*(VLOOKUP($M90,[1]EquipTable!$1:$1048576,MATCH("표준 DI pp Max",[1]EquipTable!$1:$1,0),0)-VLOOKUP($M90,[1]EquipTable!$1:$1048576,MATCH("표준 DI pp Min",[1]EquipTable!$1:$1,0),0)+1))),
IF(OR($L90="캐릭터 상자 일반등급",$L90="캐릭터 상자 영웅등급"),"삭제",
IF(OR($L90="지정 캐릭터",$L90="지정 캐릭터 LBP1",$L90="지정 캐릭터 LBP2",$L90="지정 캐릭터 LBP3"),
  IF(AND(OR($B90=7,$B90=8),$L90=OFFSET($L90,-1,0)),OFFSET(P90,-1,0),
    IF(ISBLANK(VLOOKUP($M90,[2]ActorTable!$1:$1048576,MATCH("표준 DI pp Min",[2]ActorTable!$1:$1,0),0)),"삭제",
      INT(VLOOKUP($L90,$AM:$AZ,MATCH($AW$1,$AM$1:$AZ$1,0),0)*(VLOOKUP($M90,[2]ActorTable!$1:$1048576,MATCH("표준 DI pp Min",[2]ActorTable!$1:$1,0),0)+$H90*(VLOOKUP($M90,[2]ActorTable!$1:$1048576,MATCH("표준 DI pp Max",[2]ActorTable!$1:$1,0),0)-VLOOKUP($M90,[2]ActorTable!$1:$1048576,MATCH("표준 DI pp Min",[2]ActorTable!$1:$1,0),0)+1))))),
IF($L90="안 지정 캐릭터 영웅등급",
  IF(AND(OR($B90=7,$B90=8),$L90=OFFSET($L90,-1,0)),OFFSET(P90,-1,0),
    VLOOKUP($L90,$AM:$AZ,MATCH($AY$1,$AM$1:$AZ$1,0),0)+INT($H90*(VLOOKUP($L90,$AM:$AZ,MATCH($AZ$1,$AM$1:$AZ$1,0),0)-VLOOKUP($L90,$AM:$AZ,MATCH($AY$1,$AM$1:$AZ$1,0),0)+1))),
IF($L90="지정 캐릭터 PP",
  IF(AND(OR($B90=7,$B90=8),$L90=OFFSET($L90,-1,0)),OFFSET(P90,-1,0),
    INT($N90*VLOOKUP($L90,$AM:$AZ,MATCH($AW$1,$AM$1:$AZ$1,0),0))),
"그외없음")))))))</f>
        <v>삭제</v>
      </c>
      <c r="Q90">
        <f ca="1">IF($L90="삭제","삭제",
IF($L90="지정 장비",
  IF($O90="DI",
    VLOOKUP($M90,[1]EquipTable!$1:$1048576,MATCH("표준 DI pr Min",[1]EquipTable!$1:$1,0),0)+INT($I90*(VLOOKUP($M90,[1]EquipTable!$1:$1048576,MATCH("표준 DI pr Max",[1]EquipTable!$1:$1,0),0)-VLOOKUP($M90,[1]EquipTable!$1:$1048576,MATCH("표준 DI pr Min",[1]EquipTable!$1:$1,0),0)+1)),
    ROUNDDOWN(VLOOKUP($M90,[1]EquipTable!$1:$1048576,MATCH("표준 GO pr Min",[1]EquipTable!$1:$1,0),0)+INT($I90*(VLOOKUP($M90,[1]EquipTable!$1:$1048576,MATCH("표준 GO pr Max",[1]EquipTable!$1:$1,0),0)-VLOOKUP($M90,[1]EquipTable!$1:$1048576,MATCH("표준 GO pr Min",[1]EquipTable!$1:$1,0),0)+100)),-2)),
IF(OR($L90="캐릭터 상자 일반등급",$L90="캐릭터 상자 영웅등급"),VLOOKUP($L90,$AM:$AZ,MATCH($AW$1,$AM$1:$AZ$1,0),0),
IF(OR($L90="지정 캐릭터",$L90="지정 캐릭터 LBP1",$L90="지정 캐릭터 LBP2",$L90="지정 캐릭터 LBP3"),
  IF(AND(OR($B90=7,$B90=8),$L90=OFFSET($L90,-1,0)),OFFSET(Q90,-1,0),
    INT(VLOOKUP($L90,$AM:$AZ,MATCH($AW$1,$AM$1:$AZ$1,0),0)*(VLOOKUP($M90,[2]ActorTable!$1:$1048576,MATCH("표준 DI pr Min",[2]ActorTable!$1:$1,0),0)+$I90*(VLOOKUP($M90,[2]ActorTable!$1:$1048576,MATCH("표준 DI pr Max",[2]ActorTable!$1:$1,0),0)-VLOOKUP($M90,[2]ActorTable!$1:$1048576,MATCH("표준 DI pr Min",[2]ActorTable!$1:$1,0),0)+1)))),
IF($L90="안 지정 캐릭터 영웅등급",
  IF(AND(OR($B90=7,$B90=8),$L90=OFFSET($L90,-1,0)),OFFSET(Q90,-1,0),
    VLOOKUP($L90,$AM:$AZ,MATCH($AW$1,$AM$1:$AZ$1,0),0)+INT($I90*(VLOOKUP($L90,$AM:$AZ,MATCH($AX$1,$AM$1:$AZ$1,0),0)-VLOOKUP($L90,$AM:$AZ,MATCH($AW$1,$AM$1:$AZ$1,0),0)+1))),
IF($L90="지정 캐릭터 PP",
  IF(AND(OR($B90=7,$B90=8),$L90=OFFSET($L90,-1,0)),OFFSET(Q90,-1,0),
    INT($N90*(VLOOKUP($L90,$AM:$AZ,MATCH($AX$1,$AM$1:$AZ$1,0),0)*(VLOOKUP($L90,$AM:$AZ,MATCH($AY$1,$AM$1:$AZ$1,0),0)+$I90*(VLOOKUP($L90,$AM:$AZ,MATCH($AY$1,$AM$1:$AZ$1,0),0)-VLOOKUP($L90,$AM:$AZ,MATCH($AX$1,$AM$1:$AZ$1,0),0)))))),
IF(OR($L90="안 지정 캐릭터 PP 일반등급",$L90="안 지정 캐릭터 PP 영웅등급"),
  IF(AND(OR($B90=7,$B90=8),$L90=OFFSET($L90,-1,0)),OFFSET(Q90,-1,0),
    $N90*VLOOKUP($L90,$AM:$AZ,MATCH($AW$1,$AM$1:$AZ$1,0),0)),
"그외없음")))))))</f>
        <v>1300</v>
      </c>
      <c r="R90" t="str">
        <f ca="1">IF(OR(ISNUMBER(M90),M90="삭제"),"",
IF(LEFT(M90,5)="Equip",
  IF($BK$1&lt;VLOOKUP(M90,[1]EquipTable!$1:$1048576,MATCH("업데이트순번",[1]EquipTable!$1:$1,0),0),"업데이트순번이상",""),
IF(LEFT(M90,5)="Actor",
  IF($BP$1&lt;VLOOKUP(M90,[2]ActorTable!$1:$1048576,MATCH("업데이트순번",[2]ActorTable!$1:$1,0),0),"업데이트순번이상",""),
"그외없음")))</f>
        <v/>
      </c>
      <c r="S90">
        <f t="shared" ca="1" si="30"/>
        <v>0</v>
      </c>
      <c r="T90" t="s">
        <v>93</v>
      </c>
      <c r="U90">
        <v>93586</v>
      </c>
      <c r="V90">
        <v>14</v>
      </c>
      <c r="W90" t="s">
        <v>130</v>
      </c>
      <c r="Y90">
        <v>1400</v>
      </c>
      <c r="Z90" t="str">
        <f t="shared" ca="1" si="24"/>
        <v>upn</v>
      </c>
      <c r="AA90" t="s">
        <v>93</v>
      </c>
      <c r="AB90">
        <v>93586</v>
      </c>
      <c r="AC90">
        <v>14</v>
      </c>
      <c r="AD90" t="s">
        <v>130</v>
      </c>
      <c r="AF90">
        <v>1400</v>
      </c>
      <c r="AG90" t="str">
        <f t="shared" si="25"/>
        <v/>
      </c>
      <c r="AH90" t="str">
        <f>IF(OR(
  AND(NOT(ISERROR(FIND("상자",AA90))),ISBLANK(AB90)),
  AND(ISBLANK(AA90),ISBLANK(AB90)),
  AND(NOT(ISERROR(FIND("안 지정",AA90))),ISNUMBER(AB90))),"",
IF(AND(NOT(ISERROR(FIND("상자",AA90))),NOT(ISBLANK(AB90))),"밸류불필요",
IF(AND(NOT(ISERROR(FIND("안 지정",AA90))),NOT(ISNUMBER(AB90))),"숫자필요",
IF(NOT(ISERROR(FIND("장비",AA90))),
  IFERROR(VLOOKUP(AB90,[1]EquipTable!$A:$T,MATCH("이름참고",[1]EquipTable!$1:$1,0),0),"장비없음"),
IF(NOT(ISERROR(FIND("캐릭터",AA90))),
  IFERROR(VLOOKUP(AB90,[2]ActorTable!$A:$G,MATCH("이름참고",[2]ActorTable!$1:$1,0),0),"캐릭터없음"),
"")))))</f>
        <v/>
      </c>
      <c r="AI90">
        <v>1</v>
      </c>
      <c r="AJ9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v>
      </c>
      <c r="AK90" t="str">
        <f t="shared" ca="1" si="26"/>
        <v>{"dy":13,"sl":4,"tp":"upn","vl":"93586","cn":14,"pt":"GO","pr":1400}</v>
      </c>
      <c r="BJ90" t="e">
        <f ca="1">IF(VLOOKUP($BM90,[1]EquipTable!$1:$1048576,MATCH("업데이트순번",[1]EquipTable!$1:$1,0),0)&lt;=$BK$1,1,0)
*IF(MID(BM90,7,1)="4",0.1,1)</f>
        <v>#VALUE!</v>
      </c>
      <c r="BK90" t="e">
        <f t="shared" ca="1" si="32"/>
        <v>#VALUE!</v>
      </c>
      <c r="BL90" t="e">
        <f t="shared" ca="1" si="33"/>
        <v>#VALUE!</v>
      </c>
      <c r="BM90" t="e">
        <f ca="1">OFFSET([1]EquipTable!$A$1,ROW()-1,0)</f>
        <v>#VALUE!</v>
      </c>
    </row>
    <row r="91" spans="1:65">
      <c r="A91">
        <v>13</v>
      </c>
      <c r="B91">
        <v>5</v>
      </c>
      <c r="C91">
        <f t="shared" si="21"/>
        <v>0</v>
      </c>
      <c r="D91">
        <f t="shared" ca="1" si="27"/>
        <v>0.56450350397179139</v>
      </c>
      <c r="E91">
        <f t="shared" ca="1" si="27"/>
        <v>0.94382698181466629</v>
      </c>
      <c r="F91">
        <f t="shared" ca="1" si="27"/>
        <v>0.51894510213655298</v>
      </c>
      <c r="G91">
        <f t="shared" ca="1" si="27"/>
        <v>0.37906012426245861</v>
      </c>
      <c r="H91">
        <f t="shared" ca="1" si="27"/>
        <v>0.34790358931408405</v>
      </c>
      <c r="I91">
        <f t="shared" ca="1" si="28"/>
        <v>0.78689094752220368</v>
      </c>
      <c r="L91" t="str">
        <f t="shared" ca="1" si="22"/>
        <v>삭제</v>
      </c>
      <c r="M91" t="str">
        <f t="shared" ca="1" si="23"/>
        <v>삭제</v>
      </c>
      <c r="N91" t="str">
        <f t="shared" ca="1" si="29"/>
        <v>삭제</v>
      </c>
      <c r="O91" t="str">
        <f ca="1">IF($L91="삭제","삭제",
IF($L91="지정 장비",
  IF(ISBLANK(VLOOKUP($M91,[1]EquipTable!$1:$1048576,MATCH("표준 GO pr Min",[1]EquipTable!$1:$1,0),0)),"DI",
    IF(ISBLANK(VLOOKUP($M91,[1]EquipTable!$1:$1048576,MATCH("표준 DI pr Min",[1]EquipTable!$1:$1,0),0)),"GO",
      IF(G91&lt;0.5,"DI","GO"))),
IF(OR($L91="캐릭터 상자 일반등급",$L91="캐릭터 상자 영웅등급"),"DI",
IF(OR($L91="지정 캐릭터",$L91="지정 캐릭터 LBP1",$L91="지정 캐릭터 LBP2",$L91="지정 캐릭터 LBP3",$L91="안 지정 캐릭터 영웅등급"),"DI",
IF($L91="지정 캐릭터 PP","DI",
IF(OR($L91="안 지정 캐릭터 PP 일반등급",$L91="안 지정 캐릭터 PP 영웅등급"),"GO",
"그외없음"))))))</f>
        <v>삭제</v>
      </c>
      <c r="P91" t="str">
        <f ca="1">IF($L91="삭제","삭제",
IF($O91="GO","삭제",
IF($L91="지정 장비",
  IF(ISBLANK(VLOOKUP($M91,[1]EquipTable!$1:$1048576,MATCH("표준 DI pp Min",[1]EquipTable!$1:$1,0),0)),"삭제",
    VLOOKUP($M91,[1]EquipTable!$1:$1048576,MATCH("표준 DI pp Min",[1]EquipTable!$1:$1,0),0)+INT($H91*(VLOOKUP($M91,[1]EquipTable!$1:$1048576,MATCH("표준 DI pp Max",[1]EquipTable!$1:$1,0),0)-VLOOKUP($M91,[1]EquipTable!$1:$1048576,MATCH("표준 DI pp Min",[1]EquipTable!$1:$1,0),0)+1))),
IF(OR($L91="캐릭터 상자 일반등급",$L91="캐릭터 상자 영웅등급"),"삭제",
IF(OR($L91="지정 캐릭터",$L91="지정 캐릭터 LBP1",$L91="지정 캐릭터 LBP2",$L91="지정 캐릭터 LBP3"),
  IF(AND(OR($B91=7,$B91=8),$L91=OFFSET($L91,-1,0)),OFFSET(P91,-1,0),
    IF(ISBLANK(VLOOKUP($M91,[2]ActorTable!$1:$1048576,MATCH("표준 DI pp Min",[2]ActorTable!$1:$1,0),0)),"삭제",
      INT(VLOOKUP($L91,$AM:$AZ,MATCH($AW$1,$AM$1:$AZ$1,0),0)*(VLOOKUP($M91,[2]ActorTable!$1:$1048576,MATCH("표준 DI pp Min",[2]ActorTable!$1:$1,0),0)+$H91*(VLOOKUP($M91,[2]ActorTable!$1:$1048576,MATCH("표준 DI pp Max",[2]ActorTable!$1:$1,0),0)-VLOOKUP($M91,[2]ActorTable!$1:$1048576,MATCH("표준 DI pp Min",[2]ActorTable!$1:$1,0),0)+1))))),
IF($L91="안 지정 캐릭터 영웅등급",
  IF(AND(OR($B91=7,$B91=8),$L91=OFFSET($L91,-1,0)),OFFSET(P91,-1,0),
    VLOOKUP($L91,$AM:$AZ,MATCH($AY$1,$AM$1:$AZ$1,0),0)+INT($H91*(VLOOKUP($L91,$AM:$AZ,MATCH($AZ$1,$AM$1:$AZ$1,0),0)-VLOOKUP($L91,$AM:$AZ,MATCH($AY$1,$AM$1:$AZ$1,0),0)+1))),
IF($L91="지정 캐릭터 PP",
  IF(AND(OR($B91=7,$B91=8),$L91=OFFSET($L91,-1,0)),OFFSET(P91,-1,0),
    INT($N91*VLOOKUP($L91,$AM:$AZ,MATCH($AW$1,$AM$1:$AZ$1,0),0))),
"그외없음")))))))</f>
        <v>삭제</v>
      </c>
      <c r="Q91" t="str">
        <f ca="1">IF($L91="삭제","삭제",
IF($L91="지정 장비",
  IF($O91="DI",
    VLOOKUP($M91,[1]EquipTable!$1:$1048576,MATCH("표준 DI pr Min",[1]EquipTable!$1:$1,0),0)+INT($I91*(VLOOKUP($M91,[1]EquipTable!$1:$1048576,MATCH("표준 DI pr Max",[1]EquipTable!$1:$1,0),0)-VLOOKUP($M91,[1]EquipTable!$1:$1048576,MATCH("표준 DI pr Min",[1]EquipTable!$1:$1,0),0)+1)),
    ROUNDDOWN(VLOOKUP($M91,[1]EquipTable!$1:$1048576,MATCH("표준 GO pr Min",[1]EquipTable!$1:$1,0),0)+INT($I91*(VLOOKUP($M91,[1]EquipTable!$1:$1048576,MATCH("표준 GO pr Max",[1]EquipTable!$1:$1,0),0)-VLOOKUP($M91,[1]EquipTable!$1:$1048576,MATCH("표준 GO pr Min",[1]EquipTable!$1:$1,0),0)+100)),-2)),
IF(OR($L91="캐릭터 상자 일반등급",$L91="캐릭터 상자 영웅등급"),VLOOKUP($L91,$AM:$AZ,MATCH($AW$1,$AM$1:$AZ$1,0),0),
IF(OR($L91="지정 캐릭터",$L91="지정 캐릭터 LBP1",$L91="지정 캐릭터 LBP2",$L91="지정 캐릭터 LBP3"),
  IF(AND(OR($B91=7,$B91=8),$L91=OFFSET($L91,-1,0)),OFFSET(Q91,-1,0),
    INT(VLOOKUP($L91,$AM:$AZ,MATCH($AW$1,$AM$1:$AZ$1,0),0)*(VLOOKUP($M91,[2]ActorTable!$1:$1048576,MATCH("표준 DI pr Min",[2]ActorTable!$1:$1,0),0)+$I91*(VLOOKUP($M91,[2]ActorTable!$1:$1048576,MATCH("표준 DI pr Max",[2]ActorTable!$1:$1,0),0)-VLOOKUP($M91,[2]ActorTable!$1:$1048576,MATCH("표준 DI pr Min",[2]ActorTable!$1:$1,0),0)+1)))),
IF($L91="안 지정 캐릭터 영웅등급",
  IF(AND(OR($B91=7,$B91=8),$L91=OFFSET($L91,-1,0)),OFFSET(Q91,-1,0),
    VLOOKUP($L91,$AM:$AZ,MATCH($AW$1,$AM$1:$AZ$1,0),0)+INT($I91*(VLOOKUP($L91,$AM:$AZ,MATCH($AX$1,$AM$1:$AZ$1,0),0)-VLOOKUP($L91,$AM:$AZ,MATCH($AW$1,$AM$1:$AZ$1,0),0)+1))),
IF($L91="지정 캐릭터 PP",
  IF(AND(OR($B91=7,$B91=8),$L91=OFFSET($L91,-1,0)),OFFSET(Q91,-1,0),
    INT($N91*(VLOOKUP($L91,$AM:$AZ,MATCH($AX$1,$AM$1:$AZ$1,0),0)*(VLOOKUP($L91,$AM:$AZ,MATCH($AY$1,$AM$1:$AZ$1,0),0)+$I91*(VLOOKUP($L91,$AM:$AZ,MATCH($AY$1,$AM$1:$AZ$1,0),0)-VLOOKUP($L91,$AM:$AZ,MATCH($AX$1,$AM$1:$AZ$1,0),0)))))),
IF(OR($L91="안 지정 캐릭터 PP 일반등급",$L91="안 지정 캐릭터 PP 영웅등급"),
  IF(AND(OR($B91=7,$B91=8),$L91=OFFSET($L91,-1,0)),OFFSET(Q91,-1,0),
    $N91*VLOOKUP($L91,$AM:$AZ,MATCH($AW$1,$AM$1:$AZ$1,0),0)),
"그외없음")))))))</f>
        <v>삭제</v>
      </c>
      <c r="R91" t="str">
        <f ca="1">IF(OR(ISNUMBER(M91),M91="삭제"),"",
IF(LEFT(M91,5)="Equip",
  IF($BK$1&lt;VLOOKUP(M91,[1]EquipTable!$1:$1048576,MATCH("업데이트순번",[1]EquipTable!$1:$1,0),0),"업데이트순번이상",""),
IF(LEFT(M91,5)="Actor",
  IF($BP$1&lt;VLOOKUP(M91,[2]ActorTable!$1:$1048576,MATCH("업데이트순번",[2]ActorTable!$1:$1,0),0),"업데이트순번이상",""),
"그외없음")))</f>
        <v/>
      </c>
      <c r="S91">
        <f t="shared" ca="1" si="30"/>
        <v>0</v>
      </c>
      <c r="Z91" t="str">
        <f t="shared" ca="1" si="24"/>
        <v/>
      </c>
      <c r="AG91" t="str">
        <f t="shared" si="25"/>
        <v/>
      </c>
      <c r="AH91" t="str">
        <f>IF(OR(
  AND(NOT(ISERROR(FIND("상자",AA91))),ISBLANK(AB91)),
  AND(ISBLANK(AA91),ISBLANK(AB91)),
  AND(NOT(ISERROR(FIND("안 지정",AA91))),ISNUMBER(AB91))),"",
IF(AND(NOT(ISERROR(FIND("상자",AA91))),NOT(ISBLANK(AB91))),"밸류불필요",
IF(AND(NOT(ISERROR(FIND("안 지정",AA91))),NOT(ISNUMBER(AB91))),"숫자필요",
IF(NOT(ISERROR(FIND("장비",AA91))),
  IFERROR(VLOOKUP(AB91,[1]EquipTable!$A:$T,MATCH("이름참고",[1]EquipTable!$1:$1,0),0),"장비없음"),
IF(NOT(ISERROR(FIND("캐릭터",AA91))),
  IFERROR(VLOOKUP(AB91,[2]ActorTable!$A:$G,MATCH("이름참고",[2]ActorTable!$1:$1,0),0),"캐릭터없음"),
"")))))</f>
        <v/>
      </c>
      <c r="AI91">
        <v>1</v>
      </c>
      <c r="AJ9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v>
      </c>
      <c r="AK91" t="str">
        <f t="shared" ca="1" si="26"/>
        <v>{"dy":13,"sl":5}</v>
      </c>
      <c r="BJ91" t="e">
        <f ca="1">IF(VLOOKUP($BM91,[1]EquipTable!$1:$1048576,MATCH("업데이트순번",[1]EquipTable!$1:$1,0),0)&lt;=$BK$1,1,0)
*IF(MID(BM91,7,1)="4",0.1,1)</f>
        <v>#VALUE!</v>
      </c>
      <c r="BK91" t="e">
        <f t="shared" ca="1" si="32"/>
        <v>#VALUE!</v>
      </c>
      <c r="BL91" t="e">
        <f t="shared" ca="1" si="33"/>
        <v>#VALUE!</v>
      </c>
      <c r="BM91" t="e">
        <f ca="1">OFFSET([1]EquipTable!$A$1,ROW()-1,0)</f>
        <v>#VALUE!</v>
      </c>
    </row>
    <row r="92" spans="1:65">
      <c r="A92">
        <v>13</v>
      </c>
      <c r="B92">
        <v>6</v>
      </c>
      <c r="C92">
        <f t="shared" si="21"/>
        <v>0</v>
      </c>
      <c r="D92">
        <f t="shared" ca="1" si="27"/>
        <v>0.63372460536913056</v>
      </c>
      <c r="E92">
        <f t="shared" ca="1" si="27"/>
        <v>0.95918171229230076</v>
      </c>
      <c r="F92">
        <f t="shared" ca="1" si="27"/>
        <v>0.64583576934689091</v>
      </c>
      <c r="G92">
        <f t="shared" ca="1" si="27"/>
        <v>0.5296580118111831</v>
      </c>
      <c r="H92">
        <f t="shared" ca="1" si="27"/>
        <v>0.24730984602806794</v>
      </c>
      <c r="I92">
        <f t="shared" ca="1" si="28"/>
        <v>0.18538060198781703</v>
      </c>
      <c r="L92" t="str">
        <f t="shared" ca="1" si="22"/>
        <v>삭제</v>
      </c>
      <c r="M92" t="str">
        <f t="shared" ca="1" si="23"/>
        <v>삭제</v>
      </c>
      <c r="N92" t="str">
        <f t="shared" ca="1" si="29"/>
        <v>삭제</v>
      </c>
      <c r="O92" t="str">
        <f ca="1">IF($L92="삭제","삭제",
IF($L92="지정 장비",
  IF(ISBLANK(VLOOKUP($M92,[1]EquipTable!$1:$1048576,MATCH("표준 GO pr Min",[1]EquipTable!$1:$1,0),0)),"DI",
    IF(ISBLANK(VLOOKUP($M92,[1]EquipTable!$1:$1048576,MATCH("표준 DI pr Min",[1]EquipTable!$1:$1,0),0)),"GO",
      IF(G92&lt;0.5,"DI","GO"))),
IF(OR($L92="캐릭터 상자 일반등급",$L92="캐릭터 상자 영웅등급"),"DI",
IF(OR($L92="지정 캐릭터",$L92="지정 캐릭터 LBP1",$L92="지정 캐릭터 LBP2",$L92="지정 캐릭터 LBP3",$L92="안 지정 캐릭터 영웅등급"),"DI",
IF($L92="지정 캐릭터 PP","DI",
IF(OR($L92="안 지정 캐릭터 PP 일반등급",$L92="안 지정 캐릭터 PP 영웅등급"),"GO",
"그외없음"))))))</f>
        <v>삭제</v>
      </c>
      <c r="P92" t="str">
        <f ca="1">IF($L92="삭제","삭제",
IF($O92="GO","삭제",
IF($L92="지정 장비",
  IF(ISBLANK(VLOOKUP($M92,[1]EquipTable!$1:$1048576,MATCH("표준 DI pp Min",[1]EquipTable!$1:$1,0),0)),"삭제",
    VLOOKUP($M92,[1]EquipTable!$1:$1048576,MATCH("표준 DI pp Min",[1]EquipTable!$1:$1,0),0)+INT($H92*(VLOOKUP($M92,[1]EquipTable!$1:$1048576,MATCH("표준 DI pp Max",[1]EquipTable!$1:$1,0),0)-VLOOKUP($M92,[1]EquipTable!$1:$1048576,MATCH("표준 DI pp Min",[1]EquipTable!$1:$1,0),0)+1))),
IF(OR($L92="캐릭터 상자 일반등급",$L92="캐릭터 상자 영웅등급"),"삭제",
IF(OR($L92="지정 캐릭터",$L92="지정 캐릭터 LBP1",$L92="지정 캐릭터 LBP2",$L92="지정 캐릭터 LBP3"),
  IF(AND(OR($B92=7,$B92=8),$L92=OFFSET($L92,-1,0)),OFFSET(P92,-1,0),
    IF(ISBLANK(VLOOKUP($M92,[2]ActorTable!$1:$1048576,MATCH("표준 DI pp Min",[2]ActorTable!$1:$1,0),0)),"삭제",
      INT(VLOOKUP($L92,$AM:$AZ,MATCH($AW$1,$AM$1:$AZ$1,0),0)*(VLOOKUP($M92,[2]ActorTable!$1:$1048576,MATCH("표준 DI pp Min",[2]ActorTable!$1:$1,0),0)+$H92*(VLOOKUP($M92,[2]ActorTable!$1:$1048576,MATCH("표준 DI pp Max",[2]ActorTable!$1:$1,0),0)-VLOOKUP($M92,[2]ActorTable!$1:$1048576,MATCH("표준 DI pp Min",[2]ActorTable!$1:$1,0),0)+1))))),
IF($L92="안 지정 캐릭터 영웅등급",
  IF(AND(OR($B92=7,$B92=8),$L92=OFFSET($L92,-1,0)),OFFSET(P92,-1,0),
    VLOOKUP($L92,$AM:$AZ,MATCH($AY$1,$AM$1:$AZ$1,0),0)+INT($H92*(VLOOKUP($L92,$AM:$AZ,MATCH($AZ$1,$AM$1:$AZ$1,0),0)-VLOOKUP($L92,$AM:$AZ,MATCH($AY$1,$AM$1:$AZ$1,0),0)+1))),
IF($L92="지정 캐릭터 PP",
  IF(AND(OR($B92=7,$B92=8),$L92=OFFSET($L92,-1,0)),OFFSET(P92,-1,0),
    INT($N92*VLOOKUP($L92,$AM:$AZ,MATCH($AW$1,$AM$1:$AZ$1,0),0))),
"그외없음")))))))</f>
        <v>삭제</v>
      </c>
      <c r="Q92" t="str">
        <f ca="1">IF($L92="삭제","삭제",
IF($L92="지정 장비",
  IF($O92="DI",
    VLOOKUP($M92,[1]EquipTable!$1:$1048576,MATCH("표준 DI pr Min",[1]EquipTable!$1:$1,0),0)+INT($I92*(VLOOKUP($M92,[1]EquipTable!$1:$1048576,MATCH("표준 DI pr Max",[1]EquipTable!$1:$1,0),0)-VLOOKUP($M92,[1]EquipTable!$1:$1048576,MATCH("표준 DI pr Min",[1]EquipTable!$1:$1,0),0)+1)),
    ROUNDDOWN(VLOOKUP($M92,[1]EquipTable!$1:$1048576,MATCH("표준 GO pr Min",[1]EquipTable!$1:$1,0),0)+INT($I92*(VLOOKUP($M92,[1]EquipTable!$1:$1048576,MATCH("표준 GO pr Max",[1]EquipTable!$1:$1,0),0)-VLOOKUP($M92,[1]EquipTable!$1:$1048576,MATCH("표준 GO pr Min",[1]EquipTable!$1:$1,0),0)+100)),-2)),
IF(OR($L92="캐릭터 상자 일반등급",$L92="캐릭터 상자 영웅등급"),VLOOKUP($L92,$AM:$AZ,MATCH($AW$1,$AM$1:$AZ$1,0),0),
IF(OR($L92="지정 캐릭터",$L92="지정 캐릭터 LBP1",$L92="지정 캐릭터 LBP2",$L92="지정 캐릭터 LBP3"),
  IF(AND(OR($B92=7,$B92=8),$L92=OFFSET($L92,-1,0)),OFFSET(Q92,-1,0),
    INT(VLOOKUP($L92,$AM:$AZ,MATCH($AW$1,$AM$1:$AZ$1,0),0)*(VLOOKUP($M92,[2]ActorTable!$1:$1048576,MATCH("표준 DI pr Min",[2]ActorTable!$1:$1,0),0)+$I92*(VLOOKUP($M92,[2]ActorTable!$1:$1048576,MATCH("표준 DI pr Max",[2]ActorTable!$1:$1,0),0)-VLOOKUP($M92,[2]ActorTable!$1:$1048576,MATCH("표준 DI pr Min",[2]ActorTable!$1:$1,0),0)+1)))),
IF($L92="안 지정 캐릭터 영웅등급",
  IF(AND(OR($B92=7,$B92=8),$L92=OFFSET($L92,-1,0)),OFFSET(Q92,-1,0),
    VLOOKUP($L92,$AM:$AZ,MATCH($AW$1,$AM$1:$AZ$1,0),0)+INT($I92*(VLOOKUP($L92,$AM:$AZ,MATCH($AX$1,$AM$1:$AZ$1,0),0)-VLOOKUP($L92,$AM:$AZ,MATCH($AW$1,$AM$1:$AZ$1,0),0)+1))),
IF($L92="지정 캐릭터 PP",
  IF(AND(OR($B92=7,$B92=8),$L92=OFFSET($L92,-1,0)),OFFSET(Q92,-1,0),
    INT($N92*(VLOOKUP($L92,$AM:$AZ,MATCH($AX$1,$AM$1:$AZ$1,0),0)*(VLOOKUP($L92,$AM:$AZ,MATCH($AY$1,$AM$1:$AZ$1,0),0)+$I92*(VLOOKUP($L92,$AM:$AZ,MATCH($AY$1,$AM$1:$AZ$1,0),0)-VLOOKUP($L92,$AM:$AZ,MATCH($AX$1,$AM$1:$AZ$1,0),0)))))),
IF(OR($L92="안 지정 캐릭터 PP 일반등급",$L92="안 지정 캐릭터 PP 영웅등급"),
  IF(AND(OR($B92=7,$B92=8),$L92=OFFSET($L92,-1,0)),OFFSET(Q92,-1,0),
    $N92*VLOOKUP($L92,$AM:$AZ,MATCH($AW$1,$AM$1:$AZ$1,0),0)),
"그외없음")))))))</f>
        <v>삭제</v>
      </c>
      <c r="R92" t="str">
        <f ca="1">IF(OR(ISNUMBER(M92),M92="삭제"),"",
IF(LEFT(M92,5)="Equip",
  IF($BK$1&lt;VLOOKUP(M92,[1]EquipTable!$1:$1048576,MATCH("업데이트순번",[1]EquipTable!$1:$1,0),0),"업데이트순번이상",""),
IF(LEFT(M92,5)="Actor",
  IF($BP$1&lt;VLOOKUP(M92,[2]ActorTable!$1:$1048576,MATCH("업데이트순번",[2]ActorTable!$1:$1,0),0),"업데이트순번이상",""),
"그외없음")))</f>
        <v/>
      </c>
      <c r="S92">
        <f t="shared" ca="1" si="30"/>
        <v>0</v>
      </c>
      <c r="Z92" t="str">
        <f t="shared" ca="1" si="24"/>
        <v/>
      </c>
      <c r="AG92" t="str">
        <f t="shared" si="25"/>
        <v/>
      </c>
      <c r="AH92" t="str">
        <f>IF(OR(
  AND(NOT(ISERROR(FIND("상자",AA92))),ISBLANK(AB92)),
  AND(ISBLANK(AA92),ISBLANK(AB92)),
  AND(NOT(ISERROR(FIND("안 지정",AA92))),ISNUMBER(AB92))),"",
IF(AND(NOT(ISERROR(FIND("상자",AA92))),NOT(ISBLANK(AB92))),"밸류불필요",
IF(AND(NOT(ISERROR(FIND("안 지정",AA92))),NOT(ISNUMBER(AB92))),"숫자필요",
IF(NOT(ISERROR(FIND("장비",AA92))),
  IFERROR(VLOOKUP(AB92,[1]EquipTable!$A:$T,MATCH("이름참고",[1]EquipTable!$1:$1,0),0),"장비없음"),
IF(NOT(ISERROR(FIND("캐릭터",AA92))),
  IFERROR(VLOOKUP(AB92,[2]ActorTable!$A:$G,MATCH("이름참고",[2]ActorTable!$1:$1,0),0),"캐릭터없음"),
"")))))</f>
        <v/>
      </c>
      <c r="AI92">
        <v>1</v>
      </c>
      <c r="AJ9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v>
      </c>
      <c r="AK92" t="str">
        <f t="shared" ca="1" si="26"/>
        <v>{"dy":13,"sl":6}</v>
      </c>
      <c r="BJ92" t="e">
        <f ca="1">IF(VLOOKUP($BM92,[1]EquipTable!$1:$1048576,MATCH("업데이트순번",[1]EquipTable!$1:$1,0),0)&lt;=$BK$1,1,0)
*IF(MID(BM92,7,1)="4",0.1,1)</f>
        <v>#VALUE!</v>
      </c>
      <c r="BK92" t="e">
        <f t="shared" ca="1" si="32"/>
        <v>#VALUE!</v>
      </c>
      <c r="BL92" t="e">
        <f t="shared" ca="1" si="33"/>
        <v>#VALUE!</v>
      </c>
      <c r="BM92" t="e">
        <f ca="1">OFFSET([1]EquipTable!$A$1,ROW()-1,0)</f>
        <v>#VALUE!</v>
      </c>
    </row>
    <row r="93" spans="1:65">
      <c r="A93">
        <v>14</v>
      </c>
      <c r="B93">
        <v>0</v>
      </c>
      <c r="C93">
        <f t="shared" si="21"/>
        <v>0</v>
      </c>
      <c r="D93">
        <f t="shared" ca="1" si="27"/>
        <v>0.63370822468470922</v>
      </c>
      <c r="E93">
        <f t="shared" ca="1" si="27"/>
        <v>0.45015301201938707</v>
      </c>
      <c r="F93">
        <f t="shared" ca="1" si="27"/>
        <v>0.71060029135073266</v>
      </c>
      <c r="G93">
        <f t="shared" ca="1" si="27"/>
        <v>0.79193643767318134</v>
      </c>
      <c r="H93">
        <f t="shared" ca="1" si="27"/>
        <v>9.8513253707078752E-2</v>
      </c>
      <c r="I93">
        <f t="shared" ca="1" si="28"/>
        <v>0.48713499684610473</v>
      </c>
      <c r="L93" t="str">
        <f t="shared" ca="1" si="22"/>
        <v>지정 장비</v>
      </c>
      <c r="M93" t="e">
        <f t="shared" ca="1" si="23"/>
        <v>#VALUE!</v>
      </c>
      <c r="N93">
        <f t="shared" ca="1" si="29"/>
        <v>1</v>
      </c>
      <c r="O93" t="str">
        <f ca="1">IF($L93="삭제","삭제",
IF($L93="지정 장비",
  IF(ISBLANK(VLOOKUP($M93,[1]EquipTable!$1:$1048576,MATCH("표준 GO pr Min",[1]EquipTable!$1:$1,0),0)),"DI",
    IF(ISBLANK(VLOOKUP($M93,[1]EquipTable!$1:$1048576,MATCH("표준 DI pr Min",[1]EquipTable!$1:$1,0),0)),"GO",
      IF(G93&lt;0.5,"DI","GO"))),
IF(OR($L93="캐릭터 상자 일반등급",$L93="캐릭터 상자 영웅등급"),"DI",
IF(OR($L93="지정 캐릭터",$L93="지정 캐릭터 LBP1",$L93="지정 캐릭터 LBP2",$L93="지정 캐릭터 LBP3",$L93="안 지정 캐릭터 영웅등급"),"DI",
IF($L93="지정 캐릭터 PP","DI",
IF(OR($L93="안 지정 캐릭터 PP 일반등급",$L93="안 지정 캐릭터 PP 영웅등급"),"GO",
"그외없음"))))))</f>
        <v>GO</v>
      </c>
      <c r="P93" t="str">
        <f ca="1">IF($L93="삭제","삭제",
IF($O93="GO","삭제",
IF($L93="지정 장비",
  IF(ISBLANK(VLOOKUP($M93,[1]EquipTable!$1:$1048576,MATCH("표준 DI pp Min",[1]EquipTable!$1:$1,0),0)),"삭제",
    VLOOKUP($M93,[1]EquipTable!$1:$1048576,MATCH("표준 DI pp Min",[1]EquipTable!$1:$1,0),0)+INT($H93*(VLOOKUP($M93,[1]EquipTable!$1:$1048576,MATCH("표준 DI pp Max",[1]EquipTable!$1:$1,0),0)-VLOOKUP($M93,[1]EquipTable!$1:$1048576,MATCH("표준 DI pp Min",[1]EquipTable!$1:$1,0),0)+1))),
IF(OR($L93="캐릭터 상자 일반등급",$L93="캐릭터 상자 영웅등급"),"삭제",
IF(OR($L93="지정 캐릭터",$L93="지정 캐릭터 LBP1",$L93="지정 캐릭터 LBP2",$L93="지정 캐릭터 LBP3"),
  IF(AND(OR($B93=7,$B93=8),$L93=OFFSET($L93,-1,0)),OFFSET(P93,-1,0),
    IF(ISBLANK(VLOOKUP($M93,[2]ActorTable!$1:$1048576,MATCH("표준 DI pp Min",[2]ActorTable!$1:$1,0),0)),"삭제",
      INT(VLOOKUP($L93,$AM:$AZ,MATCH($AW$1,$AM$1:$AZ$1,0),0)*(VLOOKUP($M93,[2]ActorTable!$1:$1048576,MATCH("표준 DI pp Min",[2]ActorTable!$1:$1,0),0)+$H93*(VLOOKUP($M93,[2]ActorTable!$1:$1048576,MATCH("표준 DI pp Max",[2]ActorTable!$1:$1,0),0)-VLOOKUP($M93,[2]ActorTable!$1:$1048576,MATCH("표준 DI pp Min",[2]ActorTable!$1:$1,0),0)+1))))),
IF($L93="안 지정 캐릭터 영웅등급",
  IF(AND(OR($B93=7,$B93=8),$L93=OFFSET($L93,-1,0)),OFFSET(P93,-1,0),
    VLOOKUP($L93,$AM:$AZ,MATCH($AY$1,$AM$1:$AZ$1,0),0)+INT($H93*(VLOOKUP($L93,$AM:$AZ,MATCH($AZ$1,$AM$1:$AZ$1,0),0)-VLOOKUP($L93,$AM:$AZ,MATCH($AY$1,$AM$1:$AZ$1,0),0)+1))),
IF($L93="지정 캐릭터 PP",
  IF(AND(OR($B93=7,$B93=8),$L93=OFFSET($L93,-1,0)),OFFSET(P93,-1,0),
    INT($N93*VLOOKUP($L93,$AM:$AZ,MATCH($AW$1,$AM$1:$AZ$1,0),0))),
"그외없음")))))))</f>
        <v>삭제</v>
      </c>
      <c r="Q93" t="e">
        <f ca="1">IF($L93="삭제","삭제",
IF($L93="지정 장비",
  IF($O93="DI",
    VLOOKUP($M93,[1]EquipTable!$1:$1048576,MATCH("표준 DI pr Min",[1]EquipTable!$1:$1,0),0)+INT($I93*(VLOOKUP($M93,[1]EquipTable!$1:$1048576,MATCH("표준 DI pr Max",[1]EquipTable!$1:$1,0),0)-VLOOKUP($M93,[1]EquipTable!$1:$1048576,MATCH("표준 DI pr Min",[1]EquipTable!$1:$1,0),0)+1)),
    ROUNDDOWN(VLOOKUP($M93,[1]EquipTable!$1:$1048576,MATCH("표준 GO pr Min",[1]EquipTable!$1:$1,0),0)+INT($I93*(VLOOKUP($M93,[1]EquipTable!$1:$1048576,MATCH("표준 GO pr Max",[1]EquipTable!$1:$1,0),0)-VLOOKUP($M93,[1]EquipTable!$1:$1048576,MATCH("표준 GO pr Min",[1]EquipTable!$1:$1,0),0)+100)),-2)),
IF(OR($L93="캐릭터 상자 일반등급",$L93="캐릭터 상자 영웅등급"),VLOOKUP($L93,$AM:$AZ,MATCH($AW$1,$AM$1:$AZ$1,0),0),
IF(OR($L93="지정 캐릭터",$L93="지정 캐릭터 LBP1",$L93="지정 캐릭터 LBP2",$L93="지정 캐릭터 LBP3"),
  IF(AND(OR($B93=7,$B93=8),$L93=OFFSET($L93,-1,0)),OFFSET(Q93,-1,0),
    INT(VLOOKUP($L93,$AM:$AZ,MATCH($AW$1,$AM$1:$AZ$1,0),0)*(VLOOKUP($M93,[2]ActorTable!$1:$1048576,MATCH("표준 DI pr Min",[2]ActorTable!$1:$1,0),0)+$I93*(VLOOKUP($M93,[2]ActorTable!$1:$1048576,MATCH("표준 DI pr Max",[2]ActorTable!$1:$1,0),0)-VLOOKUP($M93,[2]ActorTable!$1:$1048576,MATCH("표준 DI pr Min",[2]ActorTable!$1:$1,0),0)+1)))),
IF($L93="안 지정 캐릭터 영웅등급",
  IF(AND(OR($B93=7,$B93=8),$L93=OFFSET($L93,-1,0)),OFFSET(Q93,-1,0),
    VLOOKUP($L93,$AM:$AZ,MATCH($AW$1,$AM$1:$AZ$1,0),0)+INT($I93*(VLOOKUP($L93,$AM:$AZ,MATCH($AX$1,$AM$1:$AZ$1,0),0)-VLOOKUP($L93,$AM:$AZ,MATCH($AW$1,$AM$1:$AZ$1,0),0)+1))),
IF($L93="지정 캐릭터 PP",
  IF(AND(OR($B93=7,$B93=8),$L93=OFFSET($L93,-1,0)),OFFSET(Q93,-1,0),
    INT($N93*(VLOOKUP($L93,$AM:$AZ,MATCH($AX$1,$AM$1:$AZ$1,0),0)*(VLOOKUP($L93,$AM:$AZ,MATCH($AY$1,$AM$1:$AZ$1,0),0)+$I93*(VLOOKUP($L93,$AM:$AZ,MATCH($AY$1,$AM$1:$AZ$1,0),0)-VLOOKUP($L93,$AM:$AZ,MATCH($AX$1,$AM$1:$AZ$1,0),0)))))),
IF(OR($L93="안 지정 캐릭터 PP 일반등급",$L93="안 지정 캐릭터 PP 영웅등급"),
  IF(AND(OR($B93=7,$B93=8),$L93=OFFSET($L93,-1,0)),OFFSET(Q93,-1,0),
    $N93*VLOOKUP($L93,$AM:$AZ,MATCH($AW$1,$AM$1:$AZ$1,0),0)),
"그외없음")))))))</f>
        <v>#VALUE!</v>
      </c>
      <c r="R93" t="e">
        <f ca="1">IF(OR(ISNUMBER(M93),M93="삭제"),"",
IF(LEFT(M93,5)="Equip",
  IF($BK$1&lt;VLOOKUP(M93,[1]EquipTable!$1:$1048576,MATCH("업데이트순번",[1]EquipTable!$1:$1,0),0),"업데이트순번이상",""),
IF(LEFT(M93,5)="Actor",
  IF($BP$1&lt;VLOOKUP(M93,[2]ActorTable!$1:$1048576,MATCH("업데이트순번",[2]ActorTable!$1:$1,0),0),"업데이트순번이상",""),
"그외없음")))</f>
        <v>#VALUE!</v>
      </c>
      <c r="S93" t="e">
        <f t="shared" ca="1" si="30"/>
        <v>#VALUE!</v>
      </c>
      <c r="T93" t="s">
        <v>83</v>
      </c>
      <c r="U93" t="s">
        <v>209</v>
      </c>
      <c r="V93">
        <v>1</v>
      </c>
      <c r="W93" t="s">
        <v>134</v>
      </c>
      <c r="Y93">
        <v>37</v>
      </c>
      <c r="Z93" t="str">
        <f t="shared" ca="1" si="24"/>
        <v>fe</v>
      </c>
      <c r="AA93" t="s">
        <v>83</v>
      </c>
      <c r="AB93" t="s">
        <v>209</v>
      </c>
      <c r="AC93">
        <v>1</v>
      </c>
      <c r="AD93" t="s">
        <v>134</v>
      </c>
      <c r="AF93">
        <v>37</v>
      </c>
      <c r="AG93" t="str">
        <f t="shared" si="25"/>
        <v/>
      </c>
      <c r="AH93" t="str">
        <f>IF(OR(
  AND(NOT(ISERROR(FIND("상자",AA93))),ISBLANK(AB93)),
  AND(ISBLANK(AA93),ISBLANK(AB93)),
  AND(NOT(ISERROR(FIND("안 지정",AA93))),ISNUMBER(AB93))),"",
IF(AND(NOT(ISERROR(FIND("상자",AA93))),NOT(ISBLANK(AB93))),"밸류불필요",
IF(AND(NOT(ISERROR(FIND("안 지정",AA93))),NOT(ISNUMBER(AB93))),"숫자필요",
IF(NOT(ISERROR(FIND("장비",AA93))),
  IFERROR(VLOOKUP(AB93,[1]EquipTable!$A:$T,MATCH("이름참고",[1]EquipTable!$1:$1,0),0),"장비없음"),
IF(NOT(ISERROR(FIND("캐릭터",AA93))),
  IFERROR(VLOOKUP(AB93,[2]ActorTable!$A:$G,MATCH("이름참고",[2]ActorTable!$1:$1,0),0),"캐릭터없음"),
"")))))</f>
        <v>고대 주술인의 방패</v>
      </c>
      <c r="AI93">
        <v>1</v>
      </c>
      <c r="AJ9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v>
      </c>
      <c r="AK93" t="str">
        <f t="shared" ca="1" si="26"/>
        <v>{"dy":14,"sl":0,"tp":"fe","vl":"Equip7301","cn":1,"pt":"DI","pr":37}</v>
      </c>
      <c r="BJ93" t="e">
        <f ca="1">IF(VLOOKUP($BM93,[1]EquipTable!$1:$1048576,MATCH("업데이트순번",[1]EquipTable!$1:$1,0),0)&lt;=$BK$1,1,0)
*IF(MID(BM93,7,1)="4",0.1,1)</f>
        <v>#VALUE!</v>
      </c>
      <c r="BK93" t="e">
        <f t="shared" ca="1" si="32"/>
        <v>#VALUE!</v>
      </c>
      <c r="BL93" t="e">
        <f t="shared" ca="1" si="33"/>
        <v>#VALUE!</v>
      </c>
      <c r="BM93" t="e">
        <f ca="1">OFFSET([1]EquipTable!$A$1,ROW()-1,0)</f>
        <v>#VALUE!</v>
      </c>
    </row>
    <row r="94" spans="1:65">
      <c r="A94">
        <v>14</v>
      </c>
      <c r="B94">
        <v>1</v>
      </c>
      <c r="C94">
        <f t="shared" si="21"/>
        <v>0</v>
      </c>
      <c r="D94">
        <f t="shared" ca="1" si="27"/>
        <v>0.44247354792584659</v>
      </c>
      <c r="E94">
        <f t="shared" ca="1" si="27"/>
        <v>0.54097317541489831</v>
      </c>
      <c r="F94">
        <f t="shared" ca="1" si="27"/>
        <v>0.39941524710624055</v>
      </c>
      <c r="G94">
        <f t="shared" ca="1" si="27"/>
        <v>0.83562656278187619</v>
      </c>
      <c r="H94">
        <f t="shared" ca="1" si="27"/>
        <v>0.79200452904071716</v>
      </c>
      <c r="I94">
        <f t="shared" ca="1" si="28"/>
        <v>0.66748999054523039</v>
      </c>
      <c r="L94" t="str">
        <f t="shared" ca="1" si="22"/>
        <v>지정 장비</v>
      </c>
      <c r="M94" t="e">
        <f t="shared" ca="1" si="23"/>
        <v>#VALUE!</v>
      </c>
      <c r="N94">
        <f t="shared" ca="1" si="29"/>
        <v>1</v>
      </c>
      <c r="O94" t="str">
        <f ca="1">IF($L94="삭제","삭제",
IF($L94="지정 장비",
  IF(ISBLANK(VLOOKUP($M94,[1]EquipTable!$1:$1048576,MATCH("표준 GO pr Min",[1]EquipTable!$1:$1,0),0)),"DI",
    IF(ISBLANK(VLOOKUP($M94,[1]EquipTable!$1:$1048576,MATCH("표준 DI pr Min",[1]EquipTable!$1:$1,0),0)),"GO",
      IF(G94&lt;0.5,"DI","GO"))),
IF(OR($L94="캐릭터 상자 일반등급",$L94="캐릭터 상자 영웅등급"),"DI",
IF(OR($L94="지정 캐릭터",$L94="지정 캐릭터 LBP1",$L94="지정 캐릭터 LBP2",$L94="지정 캐릭터 LBP3",$L94="안 지정 캐릭터 영웅등급"),"DI",
IF($L94="지정 캐릭터 PP","DI",
IF(OR($L94="안 지정 캐릭터 PP 일반등급",$L94="안 지정 캐릭터 PP 영웅등급"),"GO",
"그외없음"))))))</f>
        <v>GO</v>
      </c>
      <c r="P94" t="str">
        <f ca="1">IF($L94="삭제","삭제",
IF($O94="GO","삭제",
IF($L94="지정 장비",
  IF(ISBLANK(VLOOKUP($M94,[1]EquipTable!$1:$1048576,MATCH("표준 DI pp Min",[1]EquipTable!$1:$1,0),0)),"삭제",
    VLOOKUP($M94,[1]EquipTable!$1:$1048576,MATCH("표준 DI pp Min",[1]EquipTable!$1:$1,0),0)+INT($H94*(VLOOKUP($M94,[1]EquipTable!$1:$1048576,MATCH("표준 DI pp Max",[1]EquipTable!$1:$1,0),0)-VLOOKUP($M94,[1]EquipTable!$1:$1048576,MATCH("표준 DI pp Min",[1]EquipTable!$1:$1,0),0)+1))),
IF(OR($L94="캐릭터 상자 일반등급",$L94="캐릭터 상자 영웅등급"),"삭제",
IF(OR($L94="지정 캐릭터",$L94="지정 캐릭터 LBP1",$L94="지정 캐릭터 LBP2",$L94="지정 캐릭터 LBP3"),
  IF(AND(OR($B94=7,$B94=8),$L94=OFFSET($L94,-1,0)),OFFSET(P94,-1,0),
    IF(ISBLANK(VLOOKUP($M94,[2]ActorTable!$1:$1048576,MATCH("표준 DI pp Min",[2]ActorTable!$1:$1,0),0)),"삭제",
      INT(VLOOKUP($L94,$AM:$AZ,MATCH($AW$1,$AM$1:$AZ$1,0),0)*(VLOOKUP($M94,[2]ActorTable!$1:$1048576,MATCH("표준 DI pp Min",[2]ActorTable!$1:$1,0),0)+$H94*(VLOOKUP($M94,[2]ActorTable!$1:$1048576,MATCH("표준 DI pp Max",[2]ActorTable!$1:$1,0),0)-VLOOKUP($M94,[2]ActorTable!$1:$1048576,MATCH("표준 DI pp Min",[2]ActorTable!$1:$1,0),0)+1))))),
IF($L94="안 지정 캐릭터 영웅등급",
  IF(AND(OR($B94=7,$B94=8),$L94=OFFSET($L94,-1,0)),OFFSET(P94,-1,0),
    VLOOKUP($L94,$AM:$AZ,MATCH($AY$1,$AM$1:$AZ$1,0),0)+INT($H94*(VLOOKUP($L94,$AM:$AZ,MATCH($AZ$1,$AM$1:$AZ$1,0),0)-VLOOKUP($L94,$AM:$AZ,MATCH($AY$1,$AM$1:$AZ$1,0),0)+1))),
IF($L94="지정 캐릭터 PP",
  IF(AND(OR($B94=7,$B94=8),$L94=OFFSET($L94,-1,0)),OFFSET(P94,-1,0),
    INT($N94*VLOOKUP($L94,$AM:$AZ,MATCH($AW$1,$AM$1:$AZ$1,0),0))),
"그외없음")))))))</f>
        <v>삭제</v>
      </c>
      <c r="Q94" t="e">
        <f ca="1">IF($L94="삭제","삭제",
IF($L94="지정 장비",
  IF($O94="DI",
    VLOOKUP($M94,[1]EquipTable!$1:$1048576,MATCH("표준 DI pr Min",[1]EquipTable!$1:$1,0),0)+INT($I94*(VLOOKUP($M94,[1]EquipTable!$1:$1048576,MATCH("표준 DI pr Max",[1]EquipTable!$1:$1,0),0)-VLOOKUP($M94,[1]EquipTable!$1:$1048576,MATCH("표준 DI pr Min",[1]EquipTable!$1:$1,0),0)+1)),
    ROUNDDOWN(VLOOKUP($M94,[1]EquipTable!$1:$1048576,MATCH("표준 GO pr Min",[1]EquipTable!$1:$1,0),0)+INT($I94*(VLOOKUP($M94,[1]EquipTable!$1:$1048576,MATCH("표준 GO pr Max",[1]EquipTable!$1:$1,0),0)-VLOOKUP($M94,[1]EquipTable!$1:$1048576,MATCH("표준 GO pr Min",[1]EquipTable!$1:$1,0),0)+100)),-2)),
IF(OR($L94="캐릭터 상자 일반등급",$L94="캐릭터 상자 영웅등급"),VLOOKUP($L94,$AM:$AZ,MATCH($AW$1,$AM$1:$AZ$1,0),0),
IF(OR($L94="지정 캐릭터",$L94="지정 캐릭터 LBP1",$L94="지정 캐릭터 LBP2",$L94="지정 캐릭터 LBP3"),
  IF(AND(OR($B94=7,$B94=8),$L94=OFFSET($L94,-1,0)),OFFSET(Q94,-1,0),
    INT(VLOOKUP($L94,$AM:$AZ,MATCH($AW$1,$AM$1:$AZ$1,0),0)*(VLOOKUP($M94,[2]ActorTable!$1:$1048576,MATCH("표준 DI pr Min",[2]ActorTable!$1:$1,0),0)+$I94*(VLOOKUP($M94,[2]ActorTable!$1:$1048576,MATCH("표준 DI pr Max",[2]ActorTable!$1:$1,0),0)-VLOOKUP($M94,[2]ActorTable!$1:$1048576,MATCH("표준 DI pr Min",[2]ActorTable!$1:$1,0),0)+1)))),
IF($L94="안 지정 캐릭터 영웅등급",
  IF(AND(OR($B94=7,$B94=8),$L94=OFFSET($L94,-1,0)),OFFSET(Q94,-1,0),
    VLOOKUP($L94,$AM:$AZ,MATCH($AW$1,$AM$1:$AZ$1,0),0)+INT($I94*(VLOOKUP($L94,$AM:$AZ,MATCH($AX$1,$AM$1:$AZ$1,0),0)-VLOOKUP($L94,$AM:$AZ,MATCH($AW$1,$AM$1:$AZ$1,0),0)+1))),
IF($L94="지정 캐릭터 PP",
  IF(AND(OR($B94=7,$B94=8),$L94=OFFSET($L94,-1,0)),OFFSET(Q94,-1,0),
    INT($N94*(VLOOKUP($L94,$AM:$AZ,MATCH($AX$1,$AM$1:$AZ$1,0),0)*(VLOOKUP($L94,$AM:$AZ,MATCH($AY$1,$AM$1:$AZ$1,0),0)+$I94*(VLOOKUP($L94,$AM:$AZ,MATCH($AY$1,$AM$1:$AZ$1,0),0)-VLOOKUP($L94,$AM:$AZ,MATCH($AX$1,$AM$1:$AZ$1,0),0)))))),
IF(OR($L94="안 지정 캐릭터 PP 일반등급",$L94="안 지정 캐릭터 PP 영웅등급"),
  IF(AND(OR($B94=7,$B94=8),$L94=OFFSET($L94,-1,0)),OFFSET(Q94,-1,0),
    $N94*VLOOKUP($L94,$AM:$AZ,MATCH($AW$1,$AM$1:$AZ$1,0),0)),
"그외없음")))))))</f>
        <v>#VALUE!</v>
      </c>
      <c r="R94" t="e">
        <f ca="1">IF(OR(ISNUMBER(M94),M94="삭제"),"",
IF(LEFT(M94,5)="Equip",
  IF($BK$1&lt;VLOOKUP(M94,[1]EquipTable!$1:$1048576,MATCH("업데이트순번",[1]EquipTable!$1:$1,0),0),"업데이트순번이상",""),
IF(LEFT(M94,5)="Actor",
  IF($BP$1&lt;VLOOKUP(M94,[2]ActorTable!$1:$1048576,MATCH("업데이트순번",[2]ActorTable!$1:$1,0),0),"업데이트순번이상",""),
"그외없음")))</f>
        <v>#VALUE!</v>
      </c>
      <c r="S94" t="e">
        <f t="shared" ca="1" si="30"/>
        <v>#VALUE!</v>
      </c>
      <c r="T94" t="s">
        <v>83</v>
      </c>
      <c r="U94" t="s">
        <v>211</v>
      </c>
      <c r="V94">
        <v>1</v>
      </c>
      <c r="W94" t="s">
        <v>130</v>
      </c>
      <c r="Y94">
        <v>2700</v>
      </c>
      <c r="Z94" t="str">
        <f t="shared" ca="1" si="24"/>
        <v>fe</v>
      </c>
      <c r="AA94" t="s">
        <v>83</v>
      </c>
      <c r="AB94" t="s">
        <v>211</v>
      </c>
      <c r="AC94">
        <v>1</v>
      </c>
      <c r="AD94" t="s">
        <v>130</v>
      </c>
      <c r="AF94">
        <v>2700</v>
      </c>
      <c r="AG94" t="str">
        <f t="shared" si="25"/>
        <v/>
      </c>
      <c r="AH94" t="str">
        <f>IF(OR(
  AND(NOT(ISERROR(FIND("상자",AA94))),ISBLANK(AB94)),
  AND(ISBLANK(AA94),ISBLANK(AB94)),
  AND(NOT(ISERROR(FIND("안 지정",AA94))),ISNUMBER(AB94))),"",
IF(AND(NOT(ISERROR(FIND("상자",AA94))),NOT(ISBLANK(AB94))),"밸류불필요",
IF(AND(NOT(ISERROR(FIND("안 지정",AA94))),NOT(ISNUMBER(AB94))),"숫자필요",
IF(NOT(ISERROR(FIND("장비",AA94))),
  IFERROR(VLOOKUP(AB94,[1]EquipTable!$A:$T,MATCH("이름참고",[1]EquipTable!$1:$1,0),0),"장비없음"),
IF(NOT(ISERROR(FIND("캐릭터",AA94))),
  IFERROR(VLOOKUP(AB94,[2]ActorTable!$A:$G,MATCH("이름참고",[2]ActorTable!$1:$1,0),0),"캐릭터없음"),
"")))))</f>
        <v>용사의 숏보우</v>
      </c>
      <c r="AI94">
        <v>1</v>
      </c>
      <c r="AJ9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v>
      </c>
      <c r="AK94" t="str">
        <f t="shared" ca="1" si="26"/>
        <v>{"dy":14,"sl":1,"tp":"fe","vl":"Equip2202","cn":1,"pt":"GO","pr":2700}</v>
      </c>
      <c r="BJ94" t="e">
        <f ca="1">IF(VLOOKUP($BM94,[1]EquipTable!$1:$1048576,MATCH("업데이트순번",[1]EquipTable!$1:$1,0),0)&lt;=$BK$1,1,0)
*IF(MID(BM94,7,1)="4",0.1,1)</f>
        <v>#VALUE!</v>
      </c>
      <c r="BK94" t="e">
        <f t="shared" ca="1" si="32"/>
        <v>#VALUE!</v>
      </c>
      <c r="BL94" t="e">
        <f t="shared" ca="1" si="33"/>
        <v>#VALUE!</v>
      </c>
      <c r="BM94" t="e">
        <f ca="1">OFFSET([1]EquipTable!$A$1,ROW()-1,0)</f>
        <v>#VALUE!</v>
      </c>
    </row>
    <row r="95" spans="1:65">
      <c r="A95">
        <v>14</v>
      </c>
      <c r="B95">
        <v>2</v>
      </c>
      <c r="C95">
        <f t="shared" si="21"/>
        <v>0</v>
      </c>
      <c r="D95">
        <f t="shared" ca="1" si="27"/>
        <v>0.47486780538280116</v>
      </c>
      <c r="E95">
        <f t="shared" ca="1" si="27"/>
        <v>0.41542848212924721</v>
      </c>
      <c r="F95">
        <f t="shared" ca="1" si="27"/>
        <v>0.17255528096103434</v>
      </c>
      <c r="G95">
        <f t="shared" ca="1" si="27"/>
        <v>0.57736716636327046</v>
      </c>
      <c r="H95">
        <f t="shared" ca="1" si="27"/>
        <v>0.24851989143727982</v>
      </c>
      <c r="I95">
        <f t="shared" ca="1" si="28"/>
        <v>0.54596041775788196</v>
      </c>
      <c r="L95" t="str">
        <f t="shared" ca="1" si="22"/>
        <v>안 지정 캐릭터 PP 영웅등급</v>
      </c>
      <c r="M95">
        <f t="shared" ca="1" si="23"/>
        <v>41542</v>
      </c>
      <c r="N95">
        <f t="shared" ca="1" si="29"/>
        <v>11</v>
      </c>
      <c r="O95" t="str">
        <f ca="1">IF($L95="삭제","삭제",
IF($L95="지정 장비",
  IF(ISBLANK(VLOOKUP($M95,[1]EquipTable!$1:$1048576,MATCH("표준 GO pr Min",[1]EquipTable!$1:$1,0),0)),"DI",
    IF(ISBLANK(VLOOKUP($M95,[1]EquipTable!$1:$1048576,MATCH("표준 DI pr Min",[1]EquipTable!$1:$1,0),0)),"GO",
      IF(G95&lt;0.5,"DI","GO"))),
IF(OR($L95="캐릭터 상자 일반등급",$L95="캐릭터 상자 영웅등급"),"DI",
IF(OR($L95="지정 캐릭터",$L95="지정 캐릭터 LBP1",$L95="지정 캐릭터 LBP2",$L95="지정 캐릭터 LBP3",$L95="안 지정 캐릭터 영웅등급"),"DI",
IF($L95="지정 캐릭터 PP","DI",
IF(OR($L95="안 지정 캐릭터 PP 일반등급",$L95="안 지정 캐릭터 PP 영웅등급"),"GO",
"그외없음"))))))</f>
        <v>GO</v>
      </c>
      <c r="P95" t="str">
        <f ca="1">IF($L95="삭제","삭제",
IF($O95="GO","삭제",
IF($L95="지정 장비",
  IF(ISBLANK(VLOOKUP($M95,[1]EquipTable!$1:$1048576,MATCH("표준 DI pp Min",[1]EquipTable!$1:$1,0),0)),"삭제",
    VLOOKUP($M95,[1]EquipTable!$1:$1048576,MATCH("표준 DI pp Min",[1]EquipTable!$1:$1,0),0)+INT($H95*(VLOOKUP($M95,[1]EquipTable!$1:$1048576,MATCH("표준 DI pp Max",[1]EquipTable!$1:$1,0),0)-VLOOKUP($M95,[1]EquipTable!$1:$1048576,MATCH("표준 DI pp Min",[1]EquipTable!$1:$1,0),0)+1))),
IF(OR($L95="캐릭터 상자 일반등급",$L95="캐릭터 상자 영웅등급"),"삭제",
IF(OR($L95="지정 캐릭터",$L95="지정 캐릭터 LBP1",$L95="지정 캐릭터 LBP2",$L95="지정 캐릭터 LBP3"),
  IF(AND(OR($B95=7,$B95=8),$L95=OFFSET($L95,-1,0)),OFFSET(P95,-1,0),
    IF(ISBLANK(VLOOKUP($M95,[2]ActorTable!$1:$1048576,MATCH("표준 DI pp Min",[2]ActorTable!$1:$1,0),0)),"삭제",
      INT(VLOOKUP($L95,$AM:$AZ,MATCH($AW$1,$AM$1:$AZ$1,0),0)*(VLOOKUP($M95,[2]ActorTable!$1:$1048576,MATCH("표준 DI pp Min",[2]ActorTable!$1:$1,0),0)+$H95*(VLOOKUP($M95,[2]ActorTable!$1:$1048576,MATCH("표준 DI pp Max",[2]ActorTable!$1:$1,0),0)-VLOOKUP($M95,[2]ActorTable!$1:$1048576,MATCH("표준 DI pp Min",[2]ActorTable!$1:$1,0),0)+1))))),
IF($L95="안 지정 캐릭터 영웅등급",
  IF(AND(OR($B95=7,$B95=8),$L95=OFFSET($L95,-1,0)),OFFSET(P95,-1,0),
    VLOOKUP($L95,$AM:$AZ,MATCH($AY$1,$AM$1:$AZ$1,0),0)+INT($H95*(VLOOKUP($L95,$AM:$AZ,MATCH($AZ$1,$AM$1:$AZ$1,0),0)-VLOOKUP($L95,$AM:$AZ,MATCH($AY$1,$AM$1:$AZ$1,0),0)+1))),
IF($L95="지정 캐릭터 PP",
  IF(AND(OR($B95=7,$B95=8),$L95=OFFSET($L95,-1,0)),OFFSET(P95,-1,0),
    INT($N95*VLOOKUP($L95,$AM:$AZ,MATCH($AW$1,$AM$1:$AZ$1,0),0))),
"그외없음")))))))</f>
        <v>삭제</v>
      </c>
      <c r="Q95">
        <f ca="1">IF($L95="삭제","삭제",
IF($L95="지정 장비",
  IF($O95="DI",
    VLOOKUP($M95,[1]EquipTable!$1:$1048576,MATCH("표준 DI pr Min",[1]EquipTable!$1:$1,0),0)+INT($I95*(VLOOKUP($M95,[1]EquipTable!$1:$1048576,MATCH("표준 DI pr Max",[1]EquipTable!$1:$1,0),0)-VLOOKUP($M95,[1]EquipTable!$1:$1048576,MATCH("표준 DI pr Min",[1]EquipTable!$1:$1,0),0)+1)),
    ROUNDDOWN(VLOOKUP($M95,[1]EquipTable!$1:$1048576,MATCH("표준 GO pr Min",[1]EquipTable!$1:$1,0),0)+INT($I95*(VLOOKUP($M95,[1]EquipTable!$1:$1048576,MATCH("표준 GO pr Max",[1]EquipTable!$1:$1,0),0)-VLOOKUP($M95,[1]EquipTable!$1:$1048576,MATCH("표준 GO pr Min",[1]EquipTable!$1:$1,0),0)+100)),-2)),
IF(OR($L95="캐릭터 상자 일반등급",$L95="캐릭터 상자 영웅등급"),VLOOKUP($L95,$AM:$AZ,MATCH($AW$1,$AM$1:$AZ$1,0),0),
IF(OR($L95="지정 캐릭터",$L95="지정 캐릭터 LBP1",$L95="지정 캐릭터 LBP2",$L95="지정 캐릭터 LBP3"),
  IF(AND(OR($B95=7,$B95=8),$L95=OFFSET($L95,-1,0)),OFFSET(Q95,-1,0),
    INT(VLOOKUP($L95,$AM:$AZ,MATCH($AW$1,$AM$1:$AZ$1,0),0)*(VLOOKUP($M95,[2]ActorTable!$1:$1048576,MATCH("표준 DI pr Min",[2]ActorTable!$1:$1,0),0)+$I95*(VLOOKUP($M95,[2]ActorTable!$1:$1048576,MATCH("표준 DI pr Max",[2]ActorTable!$1:$1,0),0)-VLOOKUP($M95,[2]ActorTable!$1:$1048576,MATCH("표준 DI pr Min",[2]ActorTable!$1:$1,0),0)+1)))),
IF($L95="안 지정 캐릭터 영웅등급",
  IF(AND(OR($B95=7,$B95=8),$L95=OFFSET($L95,-1,0)),OFFSET(Q95,-1,0),
    VLOOKUP($L95,$AM:$AZ,MATCH($AW$1,$AM$1:$AZ$1,0),0)+INT($I95*(VLOOKUP($L95,$AM:$AZ,MATCH($AX$1,$AM$1:$AZ$1,0),0)-VLOOKUP($L95,$AM:$AZ,MATCH($AW$1,$AM$1:$AZ$1,0),0)+1))),
IF($L95="지정 캐릭터 PP",
  IF(AND(OR($B95=7,$B95=8),$L95=OFFSET($L95,-1,0)),OFFSET(Q95,-1,0),
    INT($N95*(VLOOKUP($L95,$AM:$AZ,MATCH($AX$1,$AM$1:$AZ$1,0),0)*(VLOOKUP($L95,$AM:$AZ,MATCH($AY$1,$AM$1:$AZ$1,0),0)+$I95*(VLOOKUP($L95,$AM:$AZ,MATCH($AY$1,$AM$1:$AZ$1,0),0)-VLOOKUP($L95,$AM:$AZ,MATCH($AX$1,$AM$1:$AZ$1,0),0)))))),
IF(OR($L95="안 지정 캐릭터 PP 일반등급",$L95="안 지정 캐릭터 PP 영웅등급"),
  IF(AND(OR($B95=7,$B95=8),$L95=OFFSET($L95,-1,0)),OFFSET(Q95,-1,0),
    $N95*VLOOKUP($L95,$AM:$AZ,MATCH($AW$1,$AM$1:$AZ$1,0),0)),
"그외없음")))))))</f>
        <v>1100</v>
      </c>
      <c r="R95" t="str">
        <f ca="1">IF(OR(ISNUMBER(M95),M95="삭제"),"",
IF(LEFT(M95,5)="Equip",
  IF($BK$1&lt;VLOOKUP(M95,[1]EquipTable!$1:$1048576,MATCH("업데이트순번",[1]EquipTable!$1:$1,0),0),"업데이트순번이상",""),
IF(LEFT(M95,5)="Actor",
  IF($BP$1&lt;VLOOKUP(M95,[2]ActorTable!$1:$1048576,MATCH("업데이트순번",[2]ActorTable!$1:$1,0),0),"업데이트순번이상",""),
"그외없음")))</f>
        <v/>
      </c>
      <c r="S95">
        <f t="shared" ca="1" si="30"/>
        <v>0</v>
      </c>
      <c r="T95" t="s">
        <v>92</v>
      </c>
      <c r="U95">
        <v>35434</v>
      </c>
      <c r="V95">
        <v>11</v>
      </c>
      <c r="W95" t="s">
        <v>130</v>
      </c>
      <c r="Y95">
        <v>1100</v>
      </c>
      <c r="Z95" t="str">
        <f t="shared" ca="1" si="24"/>
        <v>uph</v>
      </c>
      <c r="AA95" t="s">
        <v>92</v>
      </c>
      <c r="AB95">
        <v>35434</v>
      </c>
      <c r="AC95">
        <v>11</v>
      </c>
      <c r="AD95" t="s">
        <v>130</v>
      </c>
      <c r="AF95">
        <v>1100</v>
      </c>
      <c r="AG95" t="str">
        <f t="shared" si="25"/>
        <v/>
      </c>
      <c r="AH95" t="str">
        <f>IF(OR(
  AND(NOT(ISERROR(FIND("상자",AA95))),ISBLANK(AB95)),
  AND(ISBLANK(AA95),ISBLANK(AB95)),
  AND(NOT(ISERROR(FIND("안 지정",AA95))),ISNUMBER(AB95))),"",
IF(AND(NOT(ISERROR(FIND("상자",AA95))),NOT(ISBLANK(AB95))),"밸류불필요",
IF(AND(NOT(ISERROR(FIND("안 지정",AA95))),NOT(ISNUMBER(AB95))),"숫자필요",
IF(NOT(ISERROR(FIND("장비",AA95))),
  IFERROR(VLOOKUP(AB95,[1]EquipTable!$A:$T,MATCH("이름참고",[1]EquipTable!$1:$1,0),0),"장비없음"),
IF(NOT(ISERROR(FIND("캐릭터",AA95))),
  IFERROR(VLOOKUP(AB95,[2]ActorTable!$A:$G,MATCH("이름참고",[2]ActorTable!$1:$1,0),0),"캐릭터없음"),
"")))))</f>
        <v/>
      </c>
      <c r="AI95">
        <v>1</v>
      </c>
      <c r="AJ9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v>
      </c>
      <c r="AK95" t="str">
        <f t="shared" ca="1" si="26"/>
        <v>{"dy":14,"sl":2,"tp":"uph","vl":"35434","cn":11,"pt":"GO","pr":1100}</v>
      </c>
      <c r="BJ95" t="e">
        <f ca="1">IF(VLOOKUP($BM95,[1]EquipTable!$1:$1048576,MATCH("업데이트순번",[1]EquipTable!$1:$1,0),0)&lt;=$BK$1,1,0)
*IF(MID(BM95,7,1)="4",0.1,1)</f>
        <v>#VALUE!</v>
      </c>
      <c r="BK95" t="e">
        <f t="shared" ca="1" si="32"/>
        <v>#VALUE!</v>
      </c>
      <c r="BL95" t="e">
        <f t="shared" ca="1" si="33"/>
        <v>#VALUE!</v>
      </c>
      <c r="BM95" t="e">
        <f ca="1">OFFSET([1]EquipTable!$A$1,ROW()-1,0)</f>
        <v>#VALUE!</v>
      </c>
    </row>
    <row r="96" spans="1:65">
      <c r="A96">
        <v>14</v>
      </c>
      <c r="B96">
        <v>3</v>
      </c>
      <c r="C96">
        <f t="shared" si="21"/>
        <v>0</v>
      </c>
      <c r="D96">
        <f t="shared" ca="1" si="27"/>
        <v>0.24281421249804203</v>
      </c>
      <c r="E96">
        <f t="shared" ca="1" si="27"/>
        <v>0.1009741428339358</v>
      </c>
      <c r="F96">
        <f t="shared" ca="1" si="27"/>
        <v>5.7831604675362969E-2</v>
      </c>
      <c r="G96">
        <f t="shared" ca="1" si="27"/>
        <v>0.56302477952366325</v>
      </c>
      <c r="H96">
        <f t="shared" ca="1" si="27"/>
        <v>0.48443629872541616</v>
      </c>
      <c r="I96">
        <f t="shared" ca="1" si="28"/>
        <v>0.61467534129131762</v>
      </c>
      <c r="L96" t="str">
        <f t="shared" ca="1" si="22"/>
        <v>안 지정 캐릭터 PP 영웅등급</v>
      </c>
      <c r="M96">
        <f t="shared" ca="1" si="23"/>
        <v>10097</v>
      </c>
      <c r="N96">
        <f t="shared" ca="1" si="29"/>
        <v>9</v>
      </c>
      <c r="O96" t="str">
        <f ca="1">IF($L96="삭제","삭제",
IF($L96="지정 장비",
  IF(ISBLANK(VLOOKUP($M96,[1]EquipTable!$1:$1048576,MATCH("표준 GO pr Min",[1]EquipTable!$1:$1,0),0)),"DI",
    IF(ISBLANK(VLOOKUP($M96,[1]EquipTable!$1:$1048576,MATCH("표준 DI pr Min",[1]EquipTable!$1:$1,0),0)),"GO",
      IF(G96&lt;0.5,"DI","GO"))),
IF(OR($L96="캐릭터 상자 일반등급",$L96="캐릭터 상자 영웅등급"),"DI",
IF(OR($L96="지정 캐릭터",$L96="지정 캐릭터 LBP1",$L96="지정 캐릭터 LBP2",$L96="지정 캐릭터 LBP3",$L96="안 지정 캐릭터 영웅등급"),"DI",
IF($L96="지정 캐릭터 PP","DI",
IF(OR($L96="안 지정 캐릭터 PP 일반등급",$L96="안 지정 캐릭터 PP 영웅등급"),"GO",
"그외없음"))))))</f>
        <v>GO</v>
      </c>
      <c r="P96" t="str">
        <f ca="1">IF($L96="삭제","삭제",
IF($O96="GO","삭제",
IF($L96="지정 장비",
  IF(ISBLANK(VLOOKUP($M96,[1]EquipTable!$1:$1048576,MATCH("표준 DI pp Min",[1]EquipTable!$1:$1,0),0)),"삭제",
    VLOOKUP($M96,[1]EquipTable!$1:$1048576,MATCH("표준 DI pp Min",[1]EquipTable!$1:$1,0),0)+INT($H96*(VLOOKUP($M96,[1]EquipTable!$1:$1048576,MATCH("표준 DI pp Max",[1]EquipTable!$1:$1,0),0)-VLOOKUP($M96,[1]EquipTable!$1:$1048576,MATCH("표준 DI pp Min",[1]EquipTable!$1:$1,0),0)+1))),
IF(OR($L96="캐릭터 상자 일반등급",$L96="캐릭터 상자 영웅등급"),"삭제",
IF(OR($L96="지정 캐릭터",$L96="지정 캐릭터 LBP1",$L96="지정 캐릭터 LBP2",$L96="지정 캐릭터 LBP3"),
  IF(AND(OR($B96=7,$B96=8),$L96=OFFSET($L96,-1,0)),OFFSET(P96,-1,0),
    IF(ISBLANK(VLOOKUP($M96,[2]ActorTable!$1:$1048576,MATCH("표준 DI pp Min",[2]ActorTable!$1:$1,0),0)),"삭제",
      INT(VLOOKUP($L96,$AM:$AZ,MATCH($AW$1,$AM$1:$AZ$1,0),0)*(VLOOKUP($M96,[2]ActorTable!$1:$1048576,MATCH("표준 DI pp Min",[2]ActorTable!$1:$1,0),0)+$H96*(VLOOKUP($M96,[2]ActorTable!$1:$1048576,MATCH("표준 DI pp Max",[2]ActorTable!$1:$1,0),0)-VLOOKUP($M96,[2]ActorTable!$1:$1048576,MATCH("표준 DI pp Min",[2]ActorTable!$1:$1,0),0)+1))))),
IF($L96="안 지정 캐릭터 영웅등급",
  IF(AND(OR($B96=7,$B96=8),$L96=OFFSET($L96,-1,0)),OFFSET(P96,-1,0),
    VLOOKUP($L96,$AM:$AZ,MATCH($AY$1,$AM$1:$AZ$1,0),0)+INT($H96*(VLOOKUP($L96,$AM:$AZ,MATCH($AZ$1,$AM$1:$AZ$1,0),0)-VLOOKUP($L96,$AM:$AZ,MATCH($AY$1,$AM$1:$AZ$1,0),0)+1))),
IF($L96="지정 캐릭터 PP",
  IF(AND(OR($B96=7,$B96=8),$L96=OFFSET($L96,-1,0)),OFFSET(P96,-1,0),
    INT($N96*VLOOKUP($L96,$AM:$AZ,MATCH($AW$1,$AM$1:$AZ$1,0),0))),
"그외없음")))))))</f>
        <v>삭제</v>
      </c>
      <c r="Q96">
        <f ca="1">IF($L96="삭제","삭제",
IF($L96="지정 장비",
  IF($O96="DI",
    VLOOKUP($M96,[1]EquipTable!$1:$1048576,MATCH("표준 DI pr Min",[1]EquipTable!$1:$1,0),0)+INT($I96*(VLOOKUP($M96,[1]EquipTable!$1:$1048576,MATCH("표준 DI pr Max",[1]EquipTable!$1:$1,0),0)-VLOOKUP($M96,[1]EquipTable!$1:$1048576,MATCH("표준 DI pr Min",[1]EquipTable!$1:$1,0),0)+1)),
    ROUNDDOWN(VLOOKUP($M96,[1]EquipTable!$1:$1048576,MATCH("표준 GO pr Min",[1]EquipTable!$1:$1,0),0)+INT($I96*(VLOOKUP($M96,[1]EquipTable!$1:$1048576,MATCH("표준 GO pr Max",[1]EquipTable!$1:$1,0),0)-VLOOKUP($M96,[1]EquipTable!$1:$1048576,MATCH("표준 GO pr Min",[1]EquipTable!$1:$1,0),0)+100)),-2)),
IF(OR($L96="캐릭터 상자 일반등급",$L96="캐릭터 상자 영웅등급"),VLOOKUP($L96,$AM:$AZ,MATCH($AW$1,$AM$1:$AZ$1,0),0),
IF(OR($L96="지정 캐릭터",$L96="지정 캐릭터 LBP1",$L96="지정 캐릭터 LBP2",$L96="지정 캐릭터 LBP3"),
  IF(AND(OR($B96=7,$B96=8),$L96=OFFSET($L96,-1,0)),OFFSET(Q96,-1,0),
    INT(VLOOKUP($L96,$AM:$AZ,MATCH($AW$1,$AM$1:$AZ$1,0),0)*(VLOOKUP($M96,[2]ActorTable!$1:$1048576,MATCH("표준 DI pr Min",[2]ActorTable!$1:$1,0),0)+$I96*(VLOOKUP($M96,[2]ActorTable!$1:$1048576,MATCH("표준 DI pr Max",[2]ActorTable!$1:$1,0),0)-VLOOKUP($M96,[2]ActorTable!$1:$1048576,MATCH("표준 DI pr Min",[2]ActorTable!$1:$1,0),0)+1)))),
IF($L96="안 지정 캐릭터 영웅등급",
  IF(AND(OR($B96=7,$B96=8),$L96=OFFSET($L96,-1,0)),OFFSET(Q96,-1,0),
    VLOOKUP($L96,$AM:$AZ,MATCH($AW$1,$AM$1:$AZ$1,0),0)+INT($I96*(VLOOKUP($L96,$AM:$AZ,MATCH($AX$1,$AM$1:$AZ$1,0),0)-VLOOKUP($L96,$AM:$AZ,MATCH($AW$1,$AM$1:$AZ$1,0),0)+1))),
IF($L96="지정 캐릭터 PP",
  IF(AND(OR($B96=7,$B96=8),$L96=OFFSET($L96,-1,0)),OFFSET(Q96,-1,0),
    INT($N96*(VLOOKUP($L96,$AM:$AZ,MATCH($AX$1,$AM$1:$AZ$1,0),0)*(VLOOKUP($L96,$AM:$AZ,MATCH($AY$1,$AM$1:$AZ$1,0),0)+$I96*(VLOOKUP($L96,$AM:$AZ,MATCH($AY$1,$AM$1:$AZ$1,0),0)-VLOOKUP($L96,$AM:$AZ,MATCH($AX$1,$AM$1:$AZ$1,0),0)))))),
IF(OR($L96="안 지정 캐릭터 PP 일반등급",$L96="안 지정 캐릭터 PP 영웅등급"),
  IF(AND(OR($B96=7,$B96=8),$L96=OFFSET($L96,-1,0)),OFFSET(Q96,-1,0),
    $N96*VLOOKUP($L96,$AM:$AZ,MATCH($AW$1,$AM$1:$AZ$1,0),0)),
"그외없음")))))))</f>
        <v>900</v>
      </c>
      <c r="R96" t="str">
        <f ca="1">IF(OR(ISNUMBER(M96),M96="삭제"),"",
IF(LEFT(M96,5)="Equip",
  IF($BK$1&lt;VLOOKUP(M96,[1]EquipTable!$1:$1048576,MATCH("업데이트순번",[1]EquipTable!$1:$1,0),0),"업데이트순번이상",""),
IF(LEFT(M96,5)="Actor",
  IF($BP$1&lt;VLOOKUP(M96,[2]ActorTable!$1:$1048576,MATCH("업데이트순번",[2]ActorTable!$1:$1,0),0),"업데이트순번이상",""),
"그외없음")))</f>
        <v/>
      </c>
      <c r="S96">
        <f t="shared" ca="1" si="30"/>
        <v>0</v>
      </c>
      <c r="T96" t="s">
        <v>92</v>
      </c>
      <c r="U96">
        <v>5714</v>
      </c>
      <c r="V96">
        <v>9</v>
      </c>
      <c r="W96" t="s">
        <v>130</v>
      </c>
      <c r="Y96">
        <v>900</v>
      </c>
      <c r="Z96" t="str">
        <f t="shared" ca="1" si="24"/>
        <v>uph</v>
      </c>
      <c r="AA96" t="s">
        <v>92</v>
      </c>
      <c r="AB96">
        <v>5714</v>
      </c>
      <c r="AC96">
        <v>9</v>
      </c>
      <c r="AD96" t="s">
        <v>130</v>
      </c>
      <c r="AF96">
        <v>900</v>
      </c>
      <c r="AG96" t="str">
        <f t="shared" si="25"/>
        <v/>
      </c>
      <c r="AH96" t="str">
        <f>IF(OR(
  AND(NOT(ISERROR(FIND("상자",AA96))),ISBLANK(AB96)),
  AND(ISBLANK(AA96),ISBLANK(AB96)),
  AND(NOT(ISERROR(FIND("안 지정",AA96))),ISNUMBER(AB96))),"",
IF(AND(NOT(ISERROR(FIND("상자",AA96))),NOT(ISBLANK(AB96))),"밸류불필요",
IF(AND(NOT(ISERROR(FIND("안 지정",AA96))),NOT(ISNUMBER(AB96))),"숫자필요",
IF(NOT(ISERROR(FIND("장비",AA96))),
  IFERROR(VLOOKUP(AB96,[1]EquipTable!$A:$T,MATCH("이름참고",[1]EquipTable!$1:$1,0),0),"장비없음"),
IF(NOT(ISERROR(FIND("캐릭터",AA96))),
  IFERROR(VLOOKUP(AB96,[2]ActorTable!$A:$G,MATCH("이름참고",[2]ActorTable!$1:$1,0),0),"캐릭터없음"),
"")))))</f>
        <v/>
      </c>
      <c r="AI96">
        <v>1</v>
      </c>
      <c r="AJ9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v>
      </c>
      <c r="AK96" t="str">
        <f t="shared" ca="1" si="26"/>
        <v>{"dy":14,"sl":3,"tp":"uph","vl":"5714","cn":9,"pt":"GO","pr":900}</v>
      </c>
      <c r="BJ96" t="e">
        <f ca="1">IF(VLOOKUP($BM96,[1]EquipTable!$1:$1048576,MATCH("업데이트순번",[1]EquipTable!$1:$1,0),0)&lt;=$BK$1,1,0)
*IF(MID(BM96,7,1)="4",0.1,1)</f>
        <v>#VALUE!</v>
      </c>
      <c r="BK96" t="e">
        <f t="shared" ca="1" si="32"/>
        <v>#VALUE!</v>
      </c>
      <c r="BL96" t="e">
        <f t="shared" ca="1" si="33"/>
        <v>#VALUE!</v>
      </c>
      <c r="BM96" t="e">
        <f ca="1">OFFSET([1]EquipTable!$A$1,ROW()-1,0)</f>
        <v>#VALUE!</v>
      </c>
    </row>
    <row r="97" spans="1:65">
      <c r="A97">
        <v>14</v>
      </c>
      <c r="B97">
        <v>4</v>
      </c>
      <c r="C97">
        <f t="shared" si="21"/>
        <v>0</v>
      </c>
      <c r="D97">
        <f t="shared" ca="1" si="27"/>
        <v>0.30126869646406051</v>
      </c>
      <c r="E97">
        <f t="shared" ca="1" si="27"/>
        <v>0.53268087413338716</v>
      </c>
      <c r="F97">
        <f t="shared" ca="1" si="27"/>
        <v>0.47423753687938774</v>
      </c>
      <c r="G97">
        <f t="shared" ca="1" si="27"/>
        <v>0.30302186302699774</v>
      </c>
      <c r="H97">
        <f t="shared" ca="1" si="27"/>
        <v>0.43697886875364711</v>
      </c>
      <c r="I97">
        <f t="shared" ca="1" si="28"/>
        <v>0.64972873314068325</v>
      </c>
      <c r="L97" t="str">
        <f t="shared" ca="1" si="22"/>
        <v>안 지정 캐릭터 PP 일반등급</v>
      </c>
      <c r="M97">
        <f t="shared" ca="1" si="23"/>
        <v>53268</v>
      </c>
      <c r="N97">
        <f t="shared" ca="1" si="29"/>
        <v>12</v>
      </c>
      <c r="O97" t="str">
        <f ca="1">IF($L97="삭제","삭제",
IF($L97="지정 장비",
  IF(ISBLANK(VLOOKUP($M97,[1]EquipTable!$1:$1048576,MATCH("표준 GO pr Min",[1]EquipTable!$1:$1,0),0)),"DI",
    IF(ISBLANK(VLOOKUP($M97,[1]EquipTable!$1:$1048576,MATCH("표준 DI pr Min",[1]EquipTable!$1:$1,0),0)),"GO",
      IF(G97&lt;0.5,"DI","GO"))),
IF(OR($L97="캐릭터 상자 일반등급",$L97="캐릭터 상자 영웅등급"),"DI",
IF(OR($L97="지정 캐릭터",$L97="지정 캐릭터 LBP1",$L97="지정 캐릭터 LBP2",$L97="지정 캐릭터 LBP3",$L97="안 지정 캐릭터 영웅등급"),"DI",
IF($L97="지정 캐릭터 PP","DI",
IF(OR($L97="안 지정 캐릭터 PP 일반등급",$L97="안 지정 캐릭터 PP 영웅등급"),"GO",
"그외없음"))))))</f>
        <v>GO</v>
      </c>
      <c r="P97" t="str">
        <f ca="1">IF($L97="삭제","삭제",
IF($O97="GO","삭제",
IF($L97="지정 장비",
  IF(ISBLANK(VLOOKUP($M97,[1]EquipTable!$1:$1048576,MATCH("표준 DI pp Min",[1]EquipTable!$1:$1,0),0)),"삭제",
    VLOOKUP($M97,[1]EquipTable!$1:$1048576,MATCH("표준 DI pp Min",[1]EquipTable!$1:$1,0),0)+INT($H97*(VLOOKUP($M97,[1]EquipTable!$1:$1048576,MATCH("표준 DI pp Max",[1]EquipTable!$1:$1,0),0)-VLOOKUP($M97,[1]EquipTable!$1:$1048576,MATCH("표준 DI pp Min",[1]EquipTable!$1:$1,0),0)+1))),
IF(OR($L97="캐릭터 상자 일반등급",$L97="캐릭터 상자 영웅등급"),"삭제",
IF(OR($L97="지정 캐릭터",$L97="지정 캐릭터 LBP1",$L97="지정 캐릭터 LBP2",$L97="지정 캐릭터 LBP3"),
  IF(AND(OR($B97=7,$B97=8),$L97=OFFSET($L97,-1,0)),OFFSET(P97,-1,0),
    IF(ISBLANK(VLOOKUP($M97,[2]ActorTable!$1:$1048576,MATCH("표준 DI pp Min",[2]ActorTable!$1:$1,0),0)),"삭제",
      INT(VLOOKUP($L97,$AM:$AZ,MATCH($AW$1,$AM$1:$AZ$1,0),0)*(VLOOKUP($M97,[2]ActorTable!$1:$1048576,MATCH("표준 DI pp Min",[2]ActorTable!$1:$1,0),0)+$H97*(VLOOKUP($M97,[2]ActorTable!$1:$1048576,MATCH("표준 DI pp Max",[2]ActorTable!$1:$1,0),0)-VLOOKUP($M97,[2]ActorTable!$1:$1048576,MATCH("표준 DI pp Min",[2]ActorTable!$1:$1,0),0)+1))))),
IF($L97="안 지정 캐릭터 영웅등급",
  IF(AND(OR($B97=7,$B97=8),$L97=OFFSET($L97,-1,0)),OFFSET(P97,-1,0),
    VLOOKUP($L97,$AM:$AZ,MATCH($AY$1,$AM$1:$AZ$1,0),0)+INT($H97*(VLOOKUP($L97,$AM:$AZ,MATCH($AZ$1,$AM$1:$AZ$1,0),0)-VLOOKUP($L97,$AM:$AZ,MATCH($AY$1,$AM$1:$AZ$1,0),0)+1))),
IF($L97="지정 캐릭터 PP",
  IF(AND(OR($B97=7,$B97=8),$L97=OFFSET($L97,-1,0)),OFFSET(P97,-1,0),
    INT($N97*VLOOKUP($L97,$AM:$AZ,MATCH($AW$1,$AM$1:$AZ$1,0),0))),
"그외없음")))))))</f>
        <v>삭제</v>
      </c>
      <c r="Q97">
        <f ca="1">IF($L97="삭제","삭제",
IF($L97="지정 장비",
  IF($O97="DI",
    VLOOKUP($M97,[1]EquipTable!$1:$1048576,MATCH("표준 DI pr Min",[1]EquipTable!$1:$1,0),0)+INT($I97*(VLOOKUP($M97,[1]EquipTable!$1:$1048576,MATCH("표준 DI pr Max",[1]EquipTable!$1:$1,0),0)-VLOOKUP($M97,[1]EquipTable!$1:$1048576,MATCH("표준 DI pr Min",[1]EquipTable!$1:$1,0),0)+1)),
    ROUNDDOWN(VLOOKUP($M97,[1]EquipTable!$1:$1048576,MATCH("표준 GO pr Min",[1]EquipTable!$1:$1,0),0)+INT($I97*(VLOOKUP($M97,[1]EquipTable!$1:$1048576,MATCH("표준 GO pr Max",[1]EquipTable!$1:$1,0),0)-VLOOKUP($M97,[1]EquipTable!$1:$1048576,MATCH("표준 GO pr Min",[1]EquipTable!$1:$1,0),0)+100)),-2)),
IF(OR($L97="캐릭터 상자 일반등급",$L97="캐릭터 상자 영웅등급"),VLOOKUP($L97,$AM:$AZ,MATCH($AW$1,$AM$1:$AZ$1,0),0),
IF(OR($L97="지정 캐릭터",$L97="지정 캐릭터 LBP1",$L97="지정 캐릭터 LBP2",$L97="지정 캐릭터 LBP3"),
  IF(AND(OR($B97=7,$B97=8),$L97=OFFSET($L97,-1,0)),OFFSET(Q97,-1,0),
    INT(VLOOKUP($L97,$AM:$AZ,MATCH($AW$1,$AM$1:$AZ$1,0),0)*(VLOOKUP($M97,[2]ActorTable!$1:$1048576,MATCH("표준 DI pr Min",[2]ActorTable!$1:$1,0),0)+$I97*(VLOOKUP($M97,[2]ActorTable!$1:$1048576,MATCH("표준 DI pr Max",[2]ActorTable!$1:$1,0),0)-VLOOKUP($M97,[2]ActorTable!$1:$1048576,MATCH("표준 DI pr Min",[2]ActorTable!$1:$1,0),0)+1)))),
IF($L97="안 지정 캐릭터 영웅등급",
  IF(AND(OR($B97=7,$B97=8),$L97=OFFSET($L97,-1,0)),OFFSET(Q97,-1,0),
    VLOOKUP($L97,$AM:$AZ,MATCH($AW$1,$AM$1:$AZ$1,0),0)+INT($I97*(VLOOKUP($L97,$AM:$AZ,MATCH($AX$1,$AM$1:$AZ$1,0),0)-VLOOKUP($L97,$AM:$AZ,MATCH($AW$1,$AM$1:$AZ$1,0),0)+1))),
IF($L97="지정 캐릭터 PP",
  IF(AND(OR($B97=7,$B97=8),$L97=OFFSET($L97,-1,0)),OFFSET(Q97,-1,0),
    INT($N97*(VLOOKUP($L97,$AM:$AZ,MATCH($AX$1,$AM$1:$AZ$1,0),0)*(VLOOKUP($L97,$AM:$AZ,MATCH($AY$1,$AM$1:$AZ$1,0),0)+$I97*(VLOOKUP($L97,$AM:$AZ,MATCH($AY$1,$AM$1:$AZ$1,0),0)-VLOOKUP($L97,$AM:$AZ,MATCH($AX$1,$AM$1:$AZ$1,0),0)))))),
IF(OR($L97="안 지정 캐릭터 PP 일반등급",$L97="안 지정 캐릭터 PP 영웅등급"),
  IF(AND(OR($B97=7,$B97=8),$L97=OFFSET($L97,-1,0)),OFFSET(Q97,-1,0),
    $N97*VLOOKUP($L97,$AM:$AZ,MATCH($AW$1,$AM$1:$AZ$1,0),0)),
"그외없음")))))))</f>
        <v>1200</v>
      </c>
      <c r="R97" t="str">
        <f ca="1">IF(OR(ISNUMBER(M97),M97="삭제"),"",
IF(LEFT(M97,5)="Equip",
  IF($BK$1&lt;VLOOKUP(M97,[1]EquipTable!$1:$1048576,MATCH("업데이트순번",[1]EquipTable!$1:$1,0),0),"업데이트순번이상",""),
IF(LEFT(M97,5)="Actor",
  IF($BP$1&lt;VLOOKUP(M97,[2]ActorTable!$1:$1048576,MATCH("업데이트순번",[2]ActorTable!$1:$1,0),0),"업데이트순번이상",""),
"그외없음")))</f>
        <v/>
      </c>
      <c r="S97">
        <f t="shared" ca="1" si="30"/>
        <v>0</v>
      </c>
      <c r="T97" t="s">
        <v>93</v>
      </c>
      <c r="U97">
        <v>60900</v>
      </c>
      <c r="V97">
        <v>12</v>
      </c>
      <c r="W97" t="s">
        <v>130</v>
      </c>
      <c r="Y97">
        <v>1200</v>
      </c>
      <c r="Z97" t="str">
        <f t="shared" ca="1" si="24"/>
        <v>upn</v>
      </c>
      <c r="AA97" t="s">
        <v>93</v>
      </c>
      <c r="AB97">
        <v>60900</v>
      </c>
      <c r="AC97">
        <v>12</v>
      </c>
      <c r="AD97" t="s">
        <v>130</v>
      </c>
      <c r="AF97">
        <v>1200</v>
      </c>
      <c r="AG97" t="str">
        <f t="shared" si="25"/>
        <v/>
      </c>
      <c r="AH97" t="str">
        <f>IF(OR(
  AND(NOT(ISERROR(FIND("상자",AA97))),ISBLANK(AB97)),
  AND(ISBLANK(AA97),ISBLANK(AB97)),
  AND(NOT(ISERROR(FIND("안 지정",AA97))),ISNUMBER(AB97))),"",
IF(AND(NOT(ISERROR(FIND("상자",AA97))),NOT(ISBLANK(AB97))),"밸류불필요",
IF(AND(NOT(ISERROR(FIND("안 지정",AA97))),NOT(ISNUMBER(AB97))),"숫자필요",
IF(NOT(ISERROR(FIND("장비",AA97))),
  IFERROR(VLOOKUP(AB97,[1]EquipTable!$A:$T,MATCH("이름참고",[1]EquipTable!$1:$1,0),0),"장비없음"),
IF(NOT(ISERROR(FIND("캐릭터",AA97))),
  IFERROR(VLOOKUP(AB97,[2]ActorTable!$A:$G,MATCH("이름참고",[2]ActorTable!$1:$1,0),0),"캐릭터없음"),
"")))))</f>
        <v/>
      </c>
      <c r="AI97">
        <v>1</v>
      </c>
      <c r="AJ9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v>
      </c>
      <c r="AK97" t="str">
        <f t="shared" ca="1" si="26"/>
        <v>{"dy":14,"sl":4,"tp":"upn","vl":"60900","cn":12,"pt":"GO","pr":1200}</v>
      </c>
      <c r="BJ97" t="e">
        <f ca="1">IF(VLOOKUP($BM97,[1]EquipTable!$1:$1048576,MATCH("업데이트순번",[1]EquipTable!$1:$1,0),0)&lt;=$BK$1,1,0)
*IF(MID(BM97,7,1)="4",0.1,1)</f>
        <v>#VALUE!</v>
      </c>
      <c r="BK97" t="e">
        <f t="shared" ca="1" si="32"/>
        <v>#VALUE!</v>
      </c>
      <c r="BL97" t="e">
        <f t="shared" ca="1" si="33"/>
        <v>#VALUE!</v>
      </c>
      <c r="BM97" t="e">
        <f ca="1">OFFSET([1]EquipTable!$A$1,ROW()-1,0)</f>
        <v>#VALUE!</v>
      </c>
    </row>
    <row r="98" spans="1:65">
      <c r="A98">
        <v>14</v>
      </c>
      <c r="B98">
        <v>5</v>
      </c>
      <c r="C98">
        <f t="shared" si="21"/>
        <v>0</v>
      </c>
      <c r="D98">
        <f t="shared" ca="1" si="27"/>
        <v>0.31877870339642611</v>
      </c>
      <c r="E98">
        <f t="shared" ca="1" si="27"/>
        <v>0.39971127404174822</v>
      </c>
      <c r="F98">
        <f t="shared" ca="1" si="27"/>
        <v>0.60516637772480975</v>
      </c>
      <c r="G98">
        <f t="shared" ca="1" si="27"/>
        <v>0.10842883477216037</v>
      </c>
      <c r="H98">
        <f t="shared" ca="1" si="27"/>
        <v>0.54993126811872517</v>
      </c>
      <c r="I98">
        <f t="shared" ca="1" si="28"/>
        <v>0.37340897319802413</v>
      </c>
      <c r="L98" t="str">
        <f t="shared" ca="1" si="22"/>
        <v>삭제</v>
      </c>
      <c r="M98" t="str">
        <f t="shared" ca="1" si="23"/>
        <v>삭제</v>
      </c>
      <c r="N98" t="str">
        <f t="shared" ca="1" si="29"/>
        <v>삭제</v>
      </c>
      <c r="O98" t="str">
        <f ca="1">IF($L98="삭제","삭제",
IF($L98="지정 장비",
  IF(ISBLANK(VLOOKUP($M98,[1]EquipTable!$1:$1048576,MATCH("표준 GO pr Min",[1]EquipTable!$1:$1,0),0)),"DI",
    IF(ISBLANK(VLOOKUP($M98,[1]EquipTable!$1:$1048576,MATCH("표준 DI pr Min",[1]EquipTable!$1:$1,0),0)),"GO",
      IF(G98&lt;0.5,"DI","GO"))),
IF(OR($L98="캐릭터 상자 일반등급",$L98="캐릭터 상자 영웅등급"),"DI",
IF(OR($L98="지정 캐릭터",$L98="지정 캐릭터 LBP1",$L98="지정 캐릭터 LBP2",$L98="지정 캐릭터 LBP3",$L98="안 지정 캐릭터 영웅등급"),"DI",
IF($L98="지정 캐릭터 PP","DI",
IF(OR($L98="안 지정 캐릭터 PP 일반등급",$L98="안 지정 캐릭터 PP 영웅등급"),"GO",
"그외없음"))))))</f>
        <v>삭제</v>
      </c>
      <c r="P98" t="str">
        <f ca="1">IF($L98="삭제","삭제",
IF($O98="GO","삭제",
IF($L98="지정 장비",
  IF(ISBLANK(VLOOKUP($M98,[1]EquipTable!$1:$1048576,MATCH("표준 DI pp Min",[1]EquipTable!$1:$1,0),0)),"삭제",
    VLOOKUP($M98,[1]EquipTable!$1:$1048576,MATCH("표준 DI pp Min",[1]EquipTable!$1:$1,0),0)+INT($H98*(VLOOKUP($M98,[1]EquipTable!$1:$1048576,MATCH("표준 DI pp Max",[1]EquipTable!$1:$1,0),0)-VLOOKUP($M98,[1]EquipTable!$1:$1048576,MATCH("표준 DI pp Min",[1]EquipTable!$1:$1,0),0)+1))),
IF(OR($L98="캐릭터 상자 일반등급",$L98="캐릭터 상자 영웅등급"),"삭제",
IF(OR($L98="지정 캐릭터",$L98="지정 캐릭터 LBP1",$L98="지정 캐릭터 LBP2",$L98="지정 캐릭터 LBP3"),
  IF(AND(OR($B98=7,$B98=8),$L98=OFFSET($L98,-1,0)),OFFSET(P98,-1,0),
    IF(ISBLANK(VLOOKUP($M98,[2]ActorTable!$1:$1048576,MATCH("표준 DI pp Min",[2]ActorTable!$1:$1,0),0)),"삭제",
      INT(VLOOKUP($L98,$AM:$AZ,MATCH($AW$1,$AM$1:$AZ$1,0),0)*(VLOOKUP($M98,[2]ActorTable!$1:$1048576,MATCH("표준 DI pp Min",[2]ActorTable!$1:$1,0),0)+$H98*(VLOOKUP($M98,[2]ActorTable!$1:$1048576,MATCH("표준 DI pp Max",[2]ActorTable!$1:$1,0),0)-VLOOKUP($M98,[2]ActorTable!$1:$1048576,MATCH("표준 DI pp Min",[2]ActorTable!$1:$1,0),0)+1))))),
IF($L98="안 지정 캐릭터 영웅등급",
  IF(AND(OR($B98=7,$B98=8),$L98=OFFSET($L98,-1,0)),OFFSET(P98,-1,0),
    VLOOKUP($L98,$AM:$AZ,MATCH($AY$1,$AM$1:$AZ$1,0),0)+INT($H98*(VLOOKUP($L98,$AM:$AZ,MATCH($AZ$1,$AM$1:$AZ$1,0),0)-VLOOKUP($L98,$AM:$AZ,MATCH($AY$1,$AM$1:$AZ$1,0),0)+1))),
IF($L98="지정 캐릭터 PP",
  IF(AND(OR($B98=7,$B98=8),$L98=OFFSET($L98,-1,0)),OFFSET(P98,-1,0),
    INT($N98*VLOOKUP($L98,$AM:$AZ,MATCH($AW$1,$AM$1:$AZ$1,0),0))),
"그외없음")))))))</f>
        <v>삭제</v>
      </c>
      <c r="Q98" t="str">
        <f ca="1">IF($L98="삭제","삭제",
IF($L98="지정 장비",
  IF($O98="DI",
    VLOOKUP($M98,[1]EquipTable!$1:$1048576,MATCH("표준 DI pr Min",[1]EquipTable!$1:$1,0),0)+INT($I98*(VLOOKUP($M98,[1]EquipTable!$1:$1048576,MATCH("표준 DI pr Max",[1]EquipTable!$1:$1,0),0)-VLOOKUP($M98,[1]EquipTable!$1:$1048576,MATCH("표준 DI pr Min",[1]EquipTable!$1:$1,0),0)+1)),
    ROUNDDOWN(VLOOKUP($M98,[1]EquipTable!$1:$1048576,MATCH("표준 GO pr Min",[1]EquipTable!$1:$1,0),0)+INT($I98*(VLOOKUP($M98,[1]EquipTable!$1:$1048576,MATCH("표준 GO pr Max",[1]EquipTable!$1:$1,0),0)-VLOOKUP($M98,[1]EquipTable!$1:$1048576,MATCH("표준 GO pr Min",[1]EquipTable!$1:$1,0),0)+100)),-2)),
IF(OR($L98="캐릭터 상자 일반등급",$L98="캐릭터 상자 영웅등급"),VLOOKUP($L98,$AM:$AZ,MATCH($AW$1,$AM$1:$AZ$1,0),0),
IF(OR($L98="지정 캐릭터",$L98="지정 캐릭터 LBP1",$L98="지정 캐릭터 LBP2",$L98="지정 캐릭터 LBP3"),
  IF(AND(OR($B98=7,$B98=8),$L98=OFFSET($L98,-1,0)),OFFSET(Q98,-1,0),
    INT(VLOOKUP($L98,$AM:$AZ,MATCH($AW$1,$AM$1:$AZ$1,0),0)*(VLOOKUP($M98,[2]ActorTable!$1:$1048576,MATCH("표준 DI pr Min",[2]ActorTable!$1:$1,0),0)+$I98*(VLOOKUP($M98,[2]ActorTable!$1:$1048576,MATCH("표준 DI pr Max",[2]ActorTable!$1:$1,0),0)-VLOOKUP($M98,[2]ActorTable!$1:$1048576,MATCH("표준 DI pr Min",[2]ActorTable!$1:$1,0),0)+1)))),
IF($L98="안 지정 캐릭터 영웅등급",
  IF(AND(OR($B98=7,$B98=8),$L98=OFFSET($L98,-1,0)),OFFSET(Q98,-1,0),
    VLOOKUP($L98,$AM:$AZ,MATCH($AW$1,$AM$1:$AZ$1,0),0)+INT($I98*(VLOOKUP($L98,$AM:$AZ,MATCH($AX$1,$AM$1:$AZ$1,0),0)-VLOOKUP($L98,$AM:$AZ,MATCH($AW$1,$AM$1:$AZ$1,0),0)+1))),
IF($L98="지정 캐릭터 PP",
  IF(AND(OR($B98=7,$B98=8),$L98=OFFSET($L98,-1,0)),OFFSET(Q98,-1,0),
    INT($N98*(VLOOKUP($L98,$AM:$AZ,MATCH($AX$1,$AM$1:$AZ$1,0),0)*(VLOOKUP($L98,$AM:$AZ,MATCH($AY$1,$AM$1:$AZ$1,0),0)+$I98*(VLOOKUP($L98,$AM:$AZ,MATCH($AY$1,$AM$1:$AZ$1,0),0)-VLOOKUP($L98,$AM:$AZ,MATCH($AX$1,$AM$1:$AZ$1,0),0)))))),
IF(OR($L98="안 지정 캐릭터 PP 일반등급",$L98="안 지정 캐릭터 PP 영웅등급"),
  IF(AND(OR($B98=7,$B98=8),$L98=OFFSET($L98,-1,0)),OFFSET(Q98,-1,0),
    $N98*VLOOKUP($L98,$AM:$AZ,MATCH($AW$1,$AM$1:$AZ$1,0),0)),
"그외없음")))))))</f>
        <v>삭제</v>
      </c>
      <c r="R98" t="str">
        <f ca="1">IF(OR(ISNUMBER(M98),M98="삭제"),"",
IF(LEFT(M98,5)="Equip",
  IF($BK$1&lt;VLOOKUP(M98,[1]EquipTable!$1:$1048576,MATCH("업데이트순번",[1]EquipTable!$1:$1,0),0),"업데이트순번이상",""),
IF(LEFT(M98,5)="Actor",
  IF($BP$1&lt;VLOOKUP(M98,[2]ActorTable!$1:$1048576,MATCH("업데이트순번",[2]ActorTable!$1:$1,0),0),"업데이트순번이상",""),
"그외없음")))</f>
        <v/>
      </c>
      <c r="S98">
        <f t="shared" ca="1" si="30"/>
        <v>0</v>
      </c>
      <c r="Z98" t="str">
        <f t="shared" ca="1" si="24"/>
        <v/>
      </c>
      <c r="AG98" t="str">
        <f t="shared" si="25"/>
        <v/>
      </c>
      <c r="AH98" t="str">
        <f>IF(OR(
  AND(NOT(ISERROR(FIND("상자",AA98))),ISBLANK(AB98)),
  AND(ISBLANK(AA98),ISBLANK(AB98)),
  AND(NOT(ISERROR(FIND("안 지정",AA98))),ISNUMBER(AB98))),"",
IF(AND(NOT(ISERROR(FIND("상자",AA98))),NOT(ISBLANK(AB98))),"밸류불필요",
IF(AND(NOT(ISERROR(FIND("안 지정",AA98))),NOT(ISNUMBER(AB98))),"숫자필요",
IF(NOT(ISERROR(FIND("장비",AA98))),
  IFERROR(VLOOKUP(AB98,[1]EquipTable!$A:$T,MATCH("이름참고",[1]EquipTable!$1:$1,0),0),"장비없음"),
IF(NOT(ISERROR(FIND("캐릭터",AA98))),
  IFERROR(VLOOKUP(AB98,[2]ActorTable!$A:$G,MATCH("이름참고",[2]ActorTable!$1:$1,0),0),"캐릭터없음"),
"")))))</f>
        <v/>
      </c>
      <c r="AI98">
        <v>1</v>
      </c>
      <c r="AJ9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v>
      </c>
      <c r="AK98" t="str">
        <f t="shared" ca="1" si="26"/>
        <v>{"dy":14,"sl":5}</v>
      </c>
      <c r="BJ98" t="e">
        <f ca="1">IF(VLOOKUP($BM98,[1]EquipTable!$1:$1048576,MATCH("업데이트순번",[1]EquipTable!$1:$1,0),0)&lt;=$BK$1,1,0)
*IF(MID(BM98,7,1)="4",0.1,1)</f>
        <v>#VALUE!</v>
      </c>
      <c r="BK98" t="e">
        <f t="shared" ca="1" si="32"/>
        <v>#VALUE!</v>
      </c>
      <c r="BL98" t="e">
        <f t="shared" ca="1" si="33"/>
        <v>#VALUE!</v>
      </c>
      <c r="BM98" t="e">
        <f ca="1">OFFSET([1]EquipTable!$A$1,ROW()-1,0)</f>
        <v>#VALUE!</v>
      </c>
    </row>
    <row r="99" spans="1:65">
      <c r="A99">
        <v>14</v>
      </c>
      <c r="B99">
        <v>6</v>
      </c>
      <c r="C99">
        <f t="shared" si="21"/>
        <v>0</v>
      </c>
      <c r="D99">
        <f t="shared" ca="1" si="27"/>
        <v>0.27701715368230462</v>
      </c>
      <c r="E99">
        <f t="shared" ca="1" si="27"/>
        <v>0.2359283410562879</v>
      </c>
      <c r="F99">
        <f t="shared" ca="1" si="27"/>
        <v>0.49386131476207484</v>
      </c>
      <c r="G99">
        <f t="shared" ref="G99:I162" ca="1" si="34">RAND()</f>
        <v>0.85053195443144847</v>
      </c>
      <c r="H99">
        <f t="shared" ca="1" si="34"/>
        <v>0.81358312542321443</v>
      </c>
      <c r="I99">
        <f t="shared" ca="1" si="34"/>
        <v>0.6422500347702691</v>
      </c>
      <c r="L99" t="str">
        <f t="shared" ca="1" si="22"/>
        <v>삭제</v>
      </c>
      <c r="M99" t="str">
        <f t="shared" ca="1" si="23"/>
        <v>삭제</v>
      </c>
      <c r="N99" t="str">
        <f t="shared" ca="1" si="29"/>
        <v>삭제</v>
      </c>
      <c r="O99" t="str">
        <f ca="1">IF($L99="삭제","삭제",
IF($L99="지정 장비",
  IF(ISBLANK(VLOOKUP($M99,[1]EquipTable!$1:$1048576,MATCH("표준 GO pr Min",[1]EquipTable!$1:$1,0),0)),"DI",
    IF(ISBLANK(VLOOKUP($M99,[1]EquipTable!$1:$1048576,MATCH("표준 DI pr Min",[1]EquipTable!$1:$1,0),0)),"GO",
      IF(G99&lt;0.5,"DI","GO"))),
IF(OR($L99="캐릭터 상자 일반등급",$L99="캐릭터 상자 영웅등급"),"DI",
IF(OR($L99="지정 캐릭터",$L99="지정 캐릭터 LBP1",$L99="지정 캐릭터 LBP2",$L99="지정 캐릭터 LBP3",$L99="안 지정 캐릭터 영웅등급"),"DI",
IF($L99="지정 캐릭터 PP","DI",
IF(OR($L99="안 지정 캐릭터 PP 일반등급",$L99="안 지정 캐릭터 PP 영웅등급"),"GO",
"그외없음"))))))</f>
        <v>삭제</v>
      </c>
      <c r="P99" t="str">
        <f ca="1">IF($L99="삭제","삭제",
IF($O99="GO","삭제",
IF($L99="지정 장비",
  IF(ISBLANK(VLOOKUP($M99,[1]EquipTable!$1:$1048576,MATCH("표준 DI pp Min",[1]EquipTable!$1:$1,0),0)),"삭제",
    VLOOKUP($M99,[1]EquipTable!$1:$1048576,MATCH("표준 DI pp Min",[1]EquipTable!$1:$1,0),0)+INT($H99*(VLOOKUP($M99,[1]EquipTable!$1:$1048576,MATCH("표준 DI pp Max",[1]EquipTable!$1:$1,0),0)-VLOOKUP($M99,[1]EquipTable!$1:$1048576,MATCH("표준 DI pp Min",[1]EquipTable!$1:$1,0),0)+1))),
IF(OR($L99="캐릭터 상자 일반등급",$L99="캐릭터 상자 영웅등급"),"삭제",
IF(OR($L99="지정 캐릭터",$L99="지정 캐릭터 LBP1",$L99="지정 캐릭터 LBP2",$L99="지정 캐릭터 LBP3"),
  IF(AND(OR($B99=7,$B99=8),$L99=OFFSET($L99,-1,0)),OFFSET(P99,-1,0),
    IF(ISBLANK(VLOOKUP($M99,[2]ActorTable!$1:$1048576,MATCH("표준 DI pp Min",[2]ActorTable!$1:$1,0),0)),"삭제",
      INT(VLOOKUP($L99,$AM:$AZ,MATCH($AW$1,$AM$1:$AZ$1,0),0)*(VLOOKUP($M99,[2]ActorTable!$1:$1048576,MATCH("표준 DI pp Min",[2]ActorTable!$1:$1,0),0)+$H99*(VLOOKUP($M99,[2]ActorTable!$1:$1048576,MATCH("표준 DI pp Max",[2]ActorTable!$1:$1,0),0)-VLOOKUP($M99,[2]ActorTable!$1:$1048576,MATCH("표준 DI pp Min",[2]ActorTable!$1:$1,0),0)+1))))),
IF($L99="안 지정 캐릭터 영웅등급",
  IF(AND(OR($B99=7,$B99=8),$L99=OFFSET($L99,-1,0)),OFFSET(P99,-1,0),
    VLOOKUP($L99,$AM:$AZ,MATCH($AY$1,$AM$1:$AZ$1,0),0)+INT($H99*(VLOOKUP($L99,$AM:$AZ,MATCH($AZ$1,$AM$1:$AZ$1,0),0)-VLOOKUP($L99,$AM:$AZ,MATCH($AY$1,$AM$1:$AZ$1,0),0)+1))),
IF($L99="지정 캐릭터 PP",
  IF(AND(OR($B99=7,$B99=8),$L99=OFFSET($L99,-1,0)),OFFSET(P99,-1,0),
    INT($N99*VLOOKUP($L99,$AM:$AZ,MATCH($AW$1,$AM$1:$AZ$1,0),0))),
"그외없음")))))))</f>
        <v>삭제</v>
      </c>
      <c r="Q99" t="str">
        <f ca="1">IF($L99="삭제","삭제",
IF($L99="지정 장비",
  IF($O99="DI",
    VLOOKUP($M99,[1]EquipTable!$1:$1048576,MATCH("표준 DI pr Min",[1]EquipTable!$1:$1,0),0)+INT($I99*(VLOOKUP($M99,[1]EquipTable!$1:$1048576,MATCH("표준 DI pr Max",[1]EquipTable!$1:$1,0),0)-VLOOKUP($M99,[1]EquipTable!$1:$1048576,MATCH("표준 DI pr Min",[1]EquipTable!$1:$1,0),0)+1)),
    ROUNDDOWN(VLOOKUP($M99,[1]EquipTable!$1:$1048576,MATCH("표준 GO pr Min",[1]EquipTable!$1:$1,0),0)+INT($I99*(VLOOKUP($M99,[1]EquipTable!$1:$1048576,MATCH("표준 GO pr Max",[1]EquipTable!$1:$1,0),0)-VLOOKUP($M99,[1]EquipTable!$1:$1048576,MATCH("표준 GO pr Min",[1]EquipTable!$1:$1,0),0)+100)),-2)),
IF(OR($L99="캐릭터 상자 일반등급",$L99="캐릭터 상자 영웅등급"),VLOOKUP($L99,$AM:$AZ,MATCH($AW$1,$AM$1:$AZ$1,0),0),
IF(OR($L99="지정 캐릭터",$L99="지정 캐릭터 LBP1",$L99="지정 캐릭터 LBP2",$L99="지정 캐릭터 LBP3"),
  IF(AND(OR($B99=7,$B99=8),$L99=OFFSET($L99,-1,0)),OFFSET(Q99,-1,0),
    INT(VLOOKUP($L99,$AM:$AZ,MATCH($AW$1,$AM$1:$AZ$1,0),0)*(VLOOKUP($M99,[2]ActorTable!$1:$1048576,MATCH("표준 DI pr Min",[2]ActorTable!$1:$1,0),0)+$I99*(VLOOKUP($M99,[2]ActorTable!$1:$1048576,MATCH("표준 DI pr Max",[2]ActorTable!$1:$1,0),0)-VLOOKUP($M99,[2]ActorTable!$1:$1048576,MATCH("표준 DI pr Min",[2]ActorTable!$1:$1,0),0)+1)))),
IF($L99="안 지정 캐릭터 영웅등급",
  IF(AND(OR($B99=7,$B99=8),$L99=OFFSET($L99,-1,0)),OFFSET(Q99,-1,0),
    VLOOKUP($L99,$AM:$AZ,MATCH($AW$1,$AM$1:$AZ$1,0),0)+INT($I99*(VLOOKUP($L99,$AM:$AZ,MATCH($AX$1,$AM$1:$AZ$1,0),0)-VLOOKUP($L99,$AM:$AZ,MATCH($AW$1,$AM$1:$AZ$1,0),0)+1))),
IF($L99="지정 캐릭터 PP",
  IF(AND(OR($B99=7,$B99=8),$L99=OFFSET($L99,-1,0)),OFFSET(Q99,-1,0),
    INT($N99*(VLOOKUP($L99,$AM:$AZ,MATCH($AX$1,$AM$1:$AZ$1,0),0)*(VLOOKUP($L99,$AM:$AZ,MATCH($AY$1,$AM$1:$AZ$1,0),0)+$I99*(VLOOKUP($L99,$AM:$AZ,MATCH($AY$1,$AM$1:$AZ$1,0),0)-VLOOKUP($L99,$AM:$AZ,MATCH($AX$1,$AM$1:$AZ$1,0),0)))))),
IF(OR($L99="안 지정 캐릭터 PP 일반등급",$L99="안 지정 캐릭터 PP 영웅등급"),
  IF(AND(OR($B99=7,$B99=8),$L99=OFFSET($L99,-1,0)),OFFSET(Q99,-1,0),
    $N99*VLOOKUP($L99,$AM:$AZ,MATCH($AW$1,$AM$1:$AZ$1,0),0)),
"그외없음")))))))</f>
        <v>삭제</v>
      </c>
      <c r="R99" t="str">
        <f ca="1">IF(OR(ISNUMBER(M99),M99="삭제"),"",
IF(LEFT(M99,5)="Equip",
  IF($BK$1&lt;VLOOKUP(M99,[1]EquipTable!$1:$1048576,MATCH("업데이트순번",[1]EquipTable!$1:$1,0),0),"업데이트순번이상",""),
IF(LEFT(M99,5)="Actor",
  IF($BP$1&lt;VLOOKUP(M99,[2]ActorTable!$1:$1048576,MATCH("업데이트순번",[2]ActorTable!$1:$1,0),0),"업데이트순번이상",""),
"그외없음")))</f>
        <v/>
      </c>
      <c r="S99">
        <f t="shared" ca="1" si="30"/>
        <v>0</v>
      </c>
      <c r="Z99" t="str">
        <f t="shared" ca="1" si="24"/>
        <v/>
      </c>
      <c r="AG99" t="str">
        <f t="shared" si="25"/>
        <v/>
      </c>
      <c r="AH99" t="str">
        <f>IF(OR(
  AND(NOT(ISERROR(FIND("상자",AA99))),ISBLANK(AB99)),
  AND(ISBLANK(AA99),ISBLANK(AB99)),
  AND(NOT(ISERROR(FIND("안 지정",AA99))),ISNUMBER(AB99))),"",
IF(AND(NOT(ISERROR(FIND("상자",AA99))),NOT(ISBLANK(AB99))),"밸류불필요",
IF(AND(NOT(ISERROR(FIND("안 지정",AA99))),NOT(ISNUMBER(AB99))),"숫자필요",
IF(NOT(ISERROR(FIND("장비",AA99))),
  IFERROR(VLOOKUP(AB99,[1]EquipTable!$A:$T,MATCH("이름참고",[1]EquipTable!$1:$1,0),0),"장비없음"),
IF(NOT(ISERROR(FIND("캐릭터",AA99))),
  IFERROR(VLOOKUP(AB99,[2]ActorTable!$A:$G,MATCH("이름참고",[2]ActorTable!$1:$1,0),0),"캐릭터없음"),
"")))))</f>
        <v/>
      </c>
      <c r="AI99">
        <v>1</v>
      </c>
      <c r="AJ9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v>
      </c>
      <c r="AK99" t="str">
        <f t="shared" ca="1" si="26"/>
        <v>{"dy":14,"sl":6}</v>
      </c>
      <c r="BJ99" t="e">
        <f ca="1">IF(VLOOKUP($BM99,[1]EquipTable!$1:$1048576,MATCH("업데이트순번",[1]EquipTable!$1:$1,0),0)&lt;=$BK$1,1,0)
*IF(MID(BM99,7,1)="4",0.1,1)</f>
        <v>#VALUE!</v>
      </c>
      <c r="BK99" t="e">
        <f t="shared" ca="1" si="32"/>
        <v>#VALUE!</v>
      </c>
      <c r="BL99" t="e">
        <f t="shared" ca="1" si="33"/>
        <v>#VALUE!</v>
      </c>
      <c r="BM99" t="e">
        <f ca="1">OFFSET([1]EquipTable!$A$1,ROW()-1,0)</f>
        <v>#VALUE!</v>
      </c>
    </row>
    <row r="100" spans="1:65">
      <c r="A100">
        <v>15</v>
      </c>
      <c r="B100">
        <v>0</v>
      </c>
      <c r="C100">
        <f t="shared" si="21"/>
        <v>0</v>
      </c>
      <c r="D100">
        <f t="shared" ca="1" si="27"/>
        <v>0.73237612187883283</v>
      </c>
      <c r="E100">
        <f t="shared" ca="1" si="27"/>
        <v>0.54272711428034914</v>
      </c>
      <c r="F100">
        <f t="shared" ca="1" si="27"/>
        <v>1.0592635512257531E-2</v>
      </c>
      <c r="G100">
        <f t="shared" ca="1" si="34"/>
        <v>0.27730953118050028</v>
      </c>
      <c r="H100">
        <f t="shared" ca="1" si="34"/>
        <v>0.87040417754205512</v>
      </c>
      <c r="I100">
        <f t="shared" ca="1" si="34"/>
        <v>0.80275025864877914</v>
      </c>
      <c r="L100" t="str">
        <f t="shared" ca="1" si="22"/>
        <v>지정 장비</v>
      </c>
      <c r="M100" t="e">
        <f t="shared" ca="1" si="23"/>
        <v>#VALUE!</v>
      </c>
      <c r="N100">
        <f t="shared" ca="1" si="29"/>
        <v>1</v>
      </c>
      <c r="O100" t="str">
        <f ca="1">IF($L100="삭제","삭제",
IF($L100="지정 장비",
  IF(ISBLANK(VLOOKUP($M100,[1]EquipTable!$1:$1048576,MATCH("표준 GO pr Min",[1]EquipTable!$1:$1,0),0)),"DI",
    IF(ISBLANK(VLOOKUP($M100,[1]EquipTable!$1:$1048576,MATCH("표준 DI pr Min",[1]EquipTable!$1:$1,0),0)),"GO",
      IF(G100&lt;0.5,"DI","GO"))),
IF(OR($L100="캐릭터 상자 일반등급",$L100="캐릭터 상자 영웅등급"),"DI",
IF(OR($L100="지정 캐릭터",$L100="지정 캐릭터 LBP1",$L100="지정 캐릭터 LBP2",$L100="지정 캐릭터 LBP3",$L100="안 지정 캐릭터 영웅등급"),"DI",
IF($L100="지정 캐릭터 PP","DI",
IF(OR($L100="안 지정 캐릭터 PP 일반등급",$L100="안 지정 캐릭터 PP 영웅등급"),"GO",
"그외없음"))))))</f>
        <v>DI</v>
      </c>
      <c r="P100" t="e">
        <f ca="1">IF($L100="삭제","삭제",
IF($O100="GO","삭제",
IF($L100="지정 장비",
  IF(ISBLANK(VLOOKUP($M100,[1]EquipTable!$1:$1048576,MATCH("표준 DI pp Min",[1]EquipTable!$1:$1,0),0)),"삭제",
    VLOOKUP($M100,[1]EquipTable!$1:$1048576,MATCH("표준 DI pp Min",[1]EquipTable!$1:$1,0),0)+INT($H100*(VLOOKUP($M100,[1]EquipTable!$1:$1048576,MATCH("표준 DI pp Max",[1]EquipTable!$1:$1,0),0)-VLOOKUP($M100,[1]EquipTable!$1:$1048576,MATCH("표준 DI pp Min",[1]EquipTable!$1:$1,0),0)+1))),
IF(OR($L100="캐릭터 상자 일반등급",$L100="캐릭터 상자 영웅등급"),"삭제",
IF(OR($L100="지정 캐릭터",$L100="지정 캐릭터 LBP1",$L100="지정 캐릭터 LBP2",$L100="지정 캐릭터 LBP3"),
  IF(AND(OR($B100=7,$B100=8),$L100=OFFSET($L100,-1,0)),OFFSET(P100,-1,0),
    IF(ISBLANK(VLOOKUP($M100,[2]ActorTable!$1:$1048576,MATCH("표준 DI pp Min",[2]ActorTable!$1:$1,0),0)),"삭제",
      INT(VLOOKUP($L100,$AM:$AZ,MATCH($AW$1,$AM$1:$AZ$1,0),0)*(VLOOKUP($M100,[2]ActorTable!$1:$1048576,MATCH("표준 DI pp Min",[2]ActorTable!$1:$1,0),0)+$H100*(VLOOKUP($M100,[2]ActorTable!$1:$1048576,MATCH("표준 DI pp Max",[2]ActorTable!$1:$1,0),0)-VLOOKUP($M100,[2]ActorTable!$1:$1048576,MATCH("표준 DI pp Min",[2]ActorTable!$1:$1,0),0)+1))))),
IF($L100="안 지정 캐릭터 영웅등급",
  IF(AND(OR($B100=7,$B100=8),$L100=OFFSET($L100,-1,0)),OFFSET(P100,-1,0),
    VLOOKUP($L100,$AM:$AZ,MATCH($AY$1,$AM$1:$AZ$1,0),0)+INT($H100*(VLOOKUP($L100,$AM:$AZ,MATCH($AZ$1,$AM$1:$AZ$1,0),0)-VLOOKUP($L100,$AM:$AZ,MATCH($AY$1,$AM$1:$AZ$1,0),0)+1))),
IF($L100="지정 캐릭터 PP",
  IF(AND(OR($B100=7,$B100=8),$L100=OFFSET($L100,-1,0)),OFFSET(P100,-1,0),
    INT($N100*VLOOKUP($L100,$AM:$AZ,MATCH($AW$1,$AM$1:$AZ$1,0),0))),
"그외없음")))))))</f>
        <v>#VALUE!</v>
      </c>
      <c r="Q100" t="e">
        <f ca="1">IF($L100="삭제","삭제",
IF($L100="지정 장비",
  IF($O100="DI",
    VLOOKUP($M100,[1]EquipTable!$1:$1048576,MATCH("표준 DI pr Min",[1]EquipTable!$1:$1,0),0)+INT($I100*(VLOOKUP($M100,[1]EquipTable!$1:$1048576,MATCH("표준 DI pr Max",[1]EquipTable!$1:$1,0),0)-VLOOKUP($M100,[1]EquipTable!$1:$1048576,MATCH("표준 DI pr Min",[1]EquipTable!$1:$1,0),0)+1)),
    ROUNDDOWN(VLOOKUP($M100,[1]EquipTable!$1:$1048576,MATCH("표준 GO pr Min",[1]EquipTable!$1:$1,0),0)+INT($I100*(VLOOKUP($M100,[1]EquipTable!$1:$1048576,MATCH("표준 GO pr Max",[1]EquipTable!$1:$1,0),0)-VLOOKUP($M100,[1]EquipTable!$1:$1048576,MATCH("표준 GO pr Min",[1]EquipTable!$1:$1,0),0)+100)),-2)),
IF(OR($L100="캐릭터 상자 일반등급",$L100="캐릭터 상자 영웅등급"),VLOOKUP($L100,$AM:$AZ,MATCH($AW$1,$AM$1:$AZ$1,0),0),
IF(OR($L100="지정 캐릭터",$L100="지정 캐릭터 LBP1",$L100="지정 캐릭터 LBP2",$L100="지정 캐릭터 LBP3"),
  IF(AND(OR($B100=7,$B100=8),$L100=OFFSET($L100,-1,0)),OFFSET(Q100,-1,0),
    INT(VLOOKUP($L100,$AM:$AZ,MATCH($AW$1,$AM$1:$AZ$1,0),0)*(VLOOKUP($M100,[2]ActorTable!$1:$1048576,MATCH("표준 DI pr Min",[2]ActorTable!$1:$1,0),0)+$I100*(VLOOKUP($M100,[2]ActorTable!$1:$1048576,MATCH("표준 DI pr Max",[2]ActorTable!$1:$1,0),0)-VLOOKUP($M100,[2]ActorTable!$1:$1048576,MATCH("표준 DI pr Min",[2]ActorTable!$1:$1,0),0)+1)))),
IF($L100="안 지정 캐릭터 영웅등급",
  IF(AND(OR($B100=7,$B100=8),$L100=OFFSET($L100,-1,0)),OFFSET(Q100,-1,0),
    VLOOKUP($L100,$AM:$AZ,MATCH($AW$1,$AM$1:$AZ$1,0),0)+INT($I100*(VLOOKUP($L100,$AM:$AZ,MATCH($AX$1,$AM$1:$AZ$1,0),0)-VLOOKUP($L100,$AM:$AZ,MATCH($AW$1,$AM$1:$AZ$1,0),0)+1))),
IF($L100="지정 캐릭터 PP",
  IF(AND(OR($B100=7,$B100=8),$L100=OFFSET($L100,-1,0)),OFFSET(Q100,-1,0),
    INT($N100*(VLOOKUP($L100,$AM:$AZ,MATCH($AX$1,$AM$1:$AZ$1,0),0)*(VLOOKUP($L100,$AM:$AZ,MATCH($AY$1,$AM$1:$AZ$1,0),0)+$I100*(VLOOKUP($L100,$AM:$AZ,MATCH($AY$1,$AM$1:$AZ$1,0),0)-VLOOKUP($L100,$AM:$AZ,MATCH($AX$1,$AM$1:$AZ$1,0),0)))))),
IF(OR($L100="안 지정 캐릭터 PP 일반등급",$L100="안 지정 캐릭터 PP 영웅등급"),
  IF(AND(OR($B100=7,$B100=8),$L100=OFFSET($L100,-1,0)),OFFSET(Q100,-1,0),
    $N100*VLOOKUP($L100,$AM:$AZ,MATCH($AW$1,$AM$1:$AZ$1,0),0)),
"그외없음")))))))</f>
        <v>#VALUE!</v>
      </c>
      <c r="R100" t="e">
        <f ca="1">IF(OR(ISNUMBER(M100),M100="삭제"),"",
IF(LEFT(M100,5)="Equip",
  IF($BK$1&lt;VLOOKUP(M100,[1]EquipTable!$1:$1048576,MATCH("업데이트순번",[1]EquipTable!$1:$1,0),0),"업데이트순번이상",""),
IF(LEFT(M100,5)="Actor",
  IF($BP$1&lt;VLOOKUP(M100,[2]ActorTable!$1:$1048576,MATCH("업데이트순번",[2]ActorTable!$1:$1,0),0),"업데이트순번이상",""),
"그외없음")))</f>
        <v>#VALUE!</v>
      </c>
      <c r="S100" t="e">
        <f t="shared" ca="1" si="30"/>
        <v>#VALUE!</v>
      </c>
      <c r="T100" t="s">
        <v>83</v>
      </c>
      <c r="U100" t="s">
        <v>212</v>
      </c>
      <c r="V100">
        <v>1</v>
      </c>
      <c r="W100" t="s">
        <v>134</v>
      </c>
      <c r="Y100">
        <v>92</v>
      </c>
      <c r="Z100" t="str">
        <f t="shared" ca="1" si="24"/>
        <v>fe</v>
      </c>
      <c r="AA100" t="s">
        <v>83</v>
      </c>
      <c r="AB100" t="s">
        <v>212</v>
      </c>
      <c r="AC100">
        <v>1</v>
      </c>
      <c r="AD100" t="s">
        <v>134</v>
      </c>
      <c r="AF100">
        <v>92</v>
      </c>
      <c r="AG100" t="str">
        <f t="shared" si="25"/>
        <v/>
      </c>
      <c r="AH100" t="str">
        <f>IF(OR(
  AND(NOT(ISERROR(FIND("상자",AA100))),ISBLANK(AB100)),
  AND(ISBLANK(AA100),ISBLANK(AB100)),
  AND(NOT(ISERROR(FIND("안 지정",AA100))),ISNUMBER(AB100))),"",
IF(AND(NOT(ISERROR(FIND("상자",AA100))),NOT(ISBLANK(AB100))),"밸류불필요",
IF(AND(NOT(ISERROR(FIND("안 지정",AA100))),NOT(ISNUMBER(AB100))),"숫자필요",
IF(NOT(ISERROR(FIND("장비",AA100))),
  IFERROR(VLOOKUP(AB100,[1]EquipTable!$A:$T,MATCH("이름참고",[1]EquipTable!$1:$1,0),0),"장비없음"),
IF(NOT(ISERROR(FIND("캐릭터",AA100))),
  IFERROR(VLOOKUP(AB100,[2]ActorTable!$A:$G,MATCH("이름참고",[2]ActorTable!$1:$1,0),0),"캐릭터없음"),
"")))))</f>
        <v>강철 칼날 대검</v>
      </c>
      <c r="AI100">
        <v>1</v>
      </c>
      <c r="AJ10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v>
      </c>
      <c r="AK100" t="str">
        <f t="shared" ca="1" si="26"/>
        <v>{"dy":15,"sl":0,"tp":"fe","vl":"Equip8302","cn":1,"pt":"DI","pr":92}</v>
      </c>
      <c r="BJ100" t="e">
        <f ca="1">IF(VLOOKUP($BM100,[1]EquipTable!$1:$1048576,MATCH("업데이트순번",[1]EquipTable!$1:$1,0),0)&lt;=$BK$1,1,0)
*IF(MID(BM100,7,1)="4",0.1,1)</f>
        <v>#VALUE!</v>
      </c>
      <c r="BK100" t="e">
        <f t="shared" ca="1" si="32"/>
        <v>#VALUE!</v>
      </c>
      <c r="BL100" t="e">
        <f t="shared" ca="1" si="33"/>
        <v>#VALUE!</v>
      </c>
      <c r="BM100" t="e">
        <f ca="1">OFFSET([1]EquipTable!$A$1,ROW()-1,0)</f>
        <v>#VALUE!</v>
      </c>
    </row>
    <row r="101" spans="1:65">
      <c r="A101">
        <v>15</v>
      </c>
      <c r="B101">
        <v>1</v>
      </c>
      <c r="C101">
        <f t="shared" si="21"/>
        <v>0</v>
      </c>
      <c r="D101">
        <f t="shared" ca="1" si="27"/>
        <v>0.53482487839538706</v>
      </c>
      <c r="E101">
        <f t="shared" ca="1" si="27"/>
        <v>0.23345935664084083</v>
      </c>
      <c r="F101">
        <f t="shared" ca="1" si="27"/>
        <v>0.51343145228783216</v>
      </c>
      <c r="G101">
        <f t="shared" ca="1" si="34"/>
        <v>0.32929812841919948</v>
      </c>
      <c r="H101">
        <f t="shared" ca="1" si="34"/>
        <v>4.6692096370494984E-2</v>
      </c>
      <c r="I101">
        <f t="shared" ca="1" si="34"/>
        <v>1.1326590770077694E-4</v>
      </c>
      <c r="L101" t="str">
        <f t="shared" ca="1" si="22"/>
        <v>지정 장비</v>
      </c>
      <c r="M101" t="e">
        <f t="shared" ca="1" si="23"/>
        <v>#VALUE!</v>
      </c>
      <c r="N101">
        <f t="shared" ca="1" si="29"/>
        <v>1</v>
      </c>
      <c r="O101" t="str">
        <f ca="1">IF($L101="삭제","삭제",
IF($L101="지정 장비",
  IF(ISBLANK(VLOOKUP($M101,[1]EquipTable!$1:$1048576,MATCH("표준 GO pr Min",[1]EquipTable!$1:$1,0),0)),"DI",
    IF(ISBLANK(VLOOKUP($M101,[1]EquipTable!$1:$1048576,MATCH("표준 DI pr Min",[1]EquipTable!$1:$1,0),0)),"GO",
      IF(G101&lt;0.5,"DI","GO"))),
IF(OR($L101="캐릭터 상자 일반등급",$L101="캐릭터 상자 영웅등급"),"DI",
IF(OR($L101="지정 캐릭터",$L101="지정 캐릭터 LBP1",$L101="지정 캐릭터 LBP2",$L101="지정 캐릭터 LBP3",$L101="안 지정 캐릭터 영웅등급"),"DI",
IF($L101="지정 캐릭터 PP","DI",
IF(OR($L101="안 지정 캐릭터 PP 일반등급",$L101="안 지정 캐릭터 PP 영웅등급"),"GO",
"그외없음"))))))</f>
        <v>DI</v>
      </c>
      <c r="P101" t="e">
        <f ca="1">IF($L101="삭제","삭제",
IF($O101="GO","삭제",
IF($L101="지정 장비",
  IF(ISBLANK(VLOOKUP($M101,[1]EquipTable!$1:$1048576,MATCH("표준 DI pp Min",[1]EquipTable!$1:$1,0),0)),"삭제",
    VLOOKUP($M101,[1]EquipTable!$1:$1048576,MATCH("표준 DI pp Min",[1]EquipTable!$1:$1,0),0)+INT($H101*(VLOOKUP($M101,[1]EquipTable!$1:$1048576,MATCH("표준 DI pp Max",[1]EquipTable!$1:$1,0),0)-VLOOKUP($M101,[1]EquipTable!$1:$1048576,MATCH("표준 DI pp Min",[1]EquipTable!$1:$1,0),0)+1))),
IF(OR($L101="캐릭터 상자 일반등급",$L101="캐릭터 상자 영웅등급"),"삭제",
IF(OR($L101="지정 캐릭터",$L101="지정 캐릭터 LBP1",$L101="지정 캐릭터 LBP2",$L101="지정 캐릭터 LBP3"),
  IF(AND(OR($B101=7,$B101=8),$L101=OFFSET($L101,-1,0)),OFFSET(P101,-1,0),
    IF(ISBLANK(VLOOKUP($M101,[2]ActorTable!$1:$1048576,MATCH("표준 DI pp Min",[2]ActorTable!$1:$1,0),0)),"삭제",
      INT(VLOOKUP($L101,$AM:$AZ,MATCH($AW$1,$AM$1:$AZ$1,0),0)*(VLOOKUP($M101,[2]ActorTable!$1:$1048576,MATCH("표준 DI pp Min",[2]ActorTable!$1:$1,0),0)+$H101*(VLOOKUP($M101,[2]ActorTable!$1:$1048576,MATCH("표준 DI pp Max",[2]ActorTable!$1:$1,0),0)-VLOOKUP($M101,[2]ActorTable!$1:$1048576,MATCH("표준 DI pp Min",[2]ActorTable!$1:$1,0),0)+1))))),
IF($L101="안 지정 캐릭터 영웅등급",
  IF(AND(OR($B101=7,$B101=8),$L101=OFFSET($L101,-1,0)),OFFSET(P101,-1,0),
    VLOOKUP($L101,$AM:$AZ,MATCH($AY$1,$AM$1:$AZ$1,0),0)+INT($H101*(VLOOKUP($L101,$AM:$AZ,MATCH($AZ$1,$AM$1:$AZ$1,0),0)-VLOOKUP($L101,$AM:$AZ,MATCH($AY$1,$AM$1:$AZ$1,0),0)+1))),
IF($L101="지정 캐릭터 PP",
  IF(AND(OR($B101=7,$B101=8),$L101=OFFSET($L101,-1,0)),OFFSET(P101,-1,0),
    INT($N101*VLOOKUP($L101,$AM:$AZ,MATCH($AW$1,$AM$1:$AZ$1,0),0))),
"그외없음")))))))</f>
        <v>#VALUE!</v>
      </c>
      <c r="Q101" t="e">
        <f ca="1">IF($L101="삭제","삭제",
IF($L101="지정 장비",
  IF($O101="DI",
    VLOOKUP($M101,[1]EquipTable!$1:$1048576,MATCH("표준 DI pr Min",[1]EquipTable!$1:$1,0),0)+INT($I101*(VLOOKUP($M101,[1]EquipTable!$1:$1048576,MATCH("표준 DI pr Max",[1]EquipTable!$1:$1,0),0)-VLOOKUP($M101,[1]EquipTable!$1:$1048576,MATCH("표준 DI pr Min",[1]EquipTable!$1:$1,0),0)+1)),
    ROUNDDOWN(VLOOKUP($M101,[1]EquipTable!$1:$1048576,MATCH("표준 GO pr Min",[1]EquipTable!$1:$1,0),0)+INT($I101*(VLOOKUP($M101,[1]EquipTable!$1:$1048576,MATCH("표준 GO pr Max",[1]EquipTable!$1:$1,0),0)-VLOOKUP($M101,[1]EquipTable!$1:$1048576,MATCH("표준 GO pr Min",[1]EquipTable!$1:$1,0),0)+100)),-2)),
IF(OR($L101="캐릭터 상자 일반등급",$L101="캐릭터 상자 영웅등급"),VLOOKUP($L101,$AM:$AZ,MATCH($AW$1,$AM$1:$AZ$1,0),0),
IF(OR($L101="지정 캐릭터",$L101="지정 캐릭터 LBP1",$L101="지정 캐릭터 LBP2",$L101="지정 캐릭터 LBP3"),
  IF(AND(OR($B101=7,$B101=8),$L101=OFFSET($L101,-1,0)),OFFSET(Q101,-1,0),
    INT(VLOOKUP($L101,$AM:$AZ,MATCH($AW$1,$AM$1:$AZ$1,0),0)*(VLOOKUP($M101,[2]ActorTable!$1:$1048576,MATCH("표준 DI pr Min",[2]ActorTable!$1:$1,0),0)+$I101*(VLOOKUP($M101,[2]ActorTable!$1:$1048576,MATCH("표준 DI pr Max",[2]ActorTable!$1:$1,0),0)-VLOOKUP($M101,[2]ActorTable!$1:$1048576,MATCH("표준 DI pr Min",[2]ActorTable!$1:$1,0),0)+1)))),
IF($L101="안 지정 캐릭터 영웅등급",
  IF(AND(OR($B101=7,$B101=8),$L101=OFFSET($L101,-1,0)),OFFSET(Q101,-1,0),
    VLOOKUP($L101,$AM:$AZ,MATCH($AW$1,$AM$1:$AZ$1,0),0)+INT($I101*(VLOOKUP($L101,$AM:$AZ,MATCH($AX$1,$AM$1:$AZ$1,0),0)-VLOOKUP($L101,$AM:$AZ,MATCH($AW$1,$AM$1:$AZ$1,0),0)+1))),
IF($L101="지정 캐릭터 PP",
  IF(AND(OR($B101=7,$B101=8),$L101=OFFSET($L101,-1,0)),OFFSET(Q101,-1,0),
    INT($N101*(VLOOKUP($L101,$AM:$AZ,MATCH($AX$1,$AM$1:$AZ$1,0),0)*(VLOOKUP($L101,$AM:$AZ,MATCH($AY$1,$AM$1:$AZ$1,0),0)+$I101*(VLOOKUP($L101,$AM:$AZ,MATCH($AY$1,$AM$1:$AZ$1,0),0)-VLOOKUP($L101,$AM:$AZ,MATCH($AX$1,$AM$1:$AZ$1,0),0)))))),
IF(OR($L101="안 지정 캐릭터 PP 일반등급",$L101="안 지정 캐릭터 PP 영웅등급"),
  IF(AND(OR($B101=7,$B101=8),$L101=OFFSET($L101,-1,0)),OFFSET(Q101,-1,0),
    $N101*VLOOKUP($L101,$AM:$AZ,MATCH($AW$1,$AM$1:$AZ$1,0),0)),
"그외없음")))))))</f>
        <v>#VALUE!</v>
      </c>
      <c r="R101" t="e">
        <f ca="1">IF(OR(ISNUMBER(M101),M101="삭제"),"",
IF(LEFT(M101,5)="Equip",
  IF($BK$1&lt;VLOOKUP(M101,[1]EquipTable!$1:$1048576,MATCH("업데이트순번",[1]EquipTable!$1:$1,0),0),"업데이트순번이상",""),
IF(LEFT(M101,5)="Actor",
  IF($BP$1&lt;VLOOKUP(M101,[2]ActorTable!$1:$1048576,MATCH("업데이트순번",[2]ActorTable!$1:$1,0),0),"업데이트순번이상",""),
"그외없음")))</f>
        <v>#VALUE!</v>
      </c>
      <c r="S101" t="e">
        <f t="shared" ca="1" si="30"/>
        <v>#VALUE!</v>
      </c>
      <c r="T101" t="s">
        <v>83</v>
      </c>
      <c r="U101" t="s">
        <v>213</v>
      </c>
      <c r="V101">
        <v>1</v>
      </c>
      <c r="W101" t="s">
        <v>134</v>
      </c>
      <c r="Y101">
        <v>5</v>
      </c>
      <c r="Z101" t="str">
        <f t="shared" ca="1" si="24"/>
        <v>fe</v>
      </c>
      <c r="AA101" t="s">
        <v>83</v>
      </c>
      <c r="AB101" t="s">
        <v>213</v>
      </c>
      <c r="AC101">
        <v>1</v>
      </c>
      <c r="AD101" t="s">
        <v>134</v>
      </c>
      <c r="AF101">
        <v>5</v>
      </c>
      <c r="AG101" t="str">
        <f t="shared" si="25"/>
        <v/>
      </c>
      <c r="AH101" t="str">
        <f>IF(OR(
  AND(NOT(ISERROR(FIND("상자",AA101))),ISBLANK(AB101)),
  AND(ISBLANK(AA101),ISBLANK(AB101)),
  AND(NOT(ISERROR(FIND("안 지정",AA101))),ISNUMBER(AB101))),"",
IF(AND(NOT(ISERROR(FIND("상자",AA101))),NOT(ISBLANK(AB101))),"밸류불필요",
IF(AND(NOT(ISERROR(FIND("안 지정",AA101))),NOT(ISNUMBER(AB101))),"숫자필요",
IF(NOT(ISERROR(FIND("장비",AA101))),
  IFERROR(VLOOKUP(AB101,[1]EquipTable!$A:$T,MATCH("이름참고",[1]EquipTable!$1:$1,0),0),"장비없음"),
IF(NOT(ISERROR(FIND("캐릭터",AA101))),
  IFERROR(VLOOKUP(AB101,[2]ActorTable!$A:$G,MATCH("이름참고",[2]ActorTable!$1:$1,0),0),"캐릭터없음"),
"")))))</f>
        <v>밀리 액스</v>
      </c>
      <c r="AI101">
        <v>1</v>
      </c>
      <c r="AJ10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v>
      </c>
      <c r="AK101" t="str">
        <f t="shared" ca="1" si="26"/>
        <v>{"dy":15,"sl":1,"tp":"fe","vl":"Equip0202","cn":1,"pt":"DI","pr":5}</v>
      </c>
      <c r="BJ101" t="e">
        <f ca="1">IF(VLOOKUP($BM101,[1]EquipTable!$1:$1048576,MATCH("업데이트순번",[1]EquipTable!$1:$1,0),0)&lt;=$BK$1,1,0)
*IF(MID(BM101,7,1)="4",0.1,1)</f>
        <v>#VALUE!</v>
      </c>
      <c r="BK101" t="e">
        <f t="shared" ca="1" si="32"/>
        <v>#VALUE!</v>
      </c>
      <c r="BL101" t="e">
        <f t="shared" ca="1" si="33"/>
        <v>#VALUE!</v>
      </c>
      <c r="BM101" t="e">
        <f ca="1">OFFSET([1]EquipTable!$A$1,ROW()-1,0)</f>
        <v>#VALUE!</v>
      </c>
    </row>
    <row r="102" spans="1:65">
      <c r="A102">
        <v>15</v>
      </c>
      <c r="B102">
        <v>2</v>
      </c>
      <c r="C102">
        <f t="shared" si="21"/>
        <v>0</v>
      </c>
      <c r="D102">
        <f t="shared" ca="1" si="27"/>
        <v>0.22930863595968531</v>
      </c>
      <c r="E102">
        <f t="shared" ca="1" si="27"/>
        <v>3.9432807422835614E-3</v>
      </c>
      <c r="F102">
        <f t="shared" ca="1" si="27"/>
        <v>0.21348684550156927</v>
      </c>
      <c r="G102">
        <f t="shared" ca="1" si="34"/>
        <v>0.94004993994003694</v>
      </c>
      <c r="H102">
        <f t="shared" ca="1" si="34"/>
        <v>8.2870594470358938E-2</v>
      </c>
      <c r="I102">
        <f t="shared" ca="1" si="34"/>
        <v>0.25938377966325432</v>
      </c>
      <c r="L102" t="str">
        <f t="shared" ca="1" si="22"/>
        <v>안 지정 캐릭터 PP 영웅등급</v>
      </c>
      <c r="M102">
        <f t="shared" ca="1" si="23"/>
        <v>394</v>
      </c>
      <c r="N102">
        <f t="shared" ca="1" si="29"/>
        <v>9</v>
      </c>
      <c r="O102" t="str">
        <f ca="1">IF($L102="삭제","삭제",
IF($L102="지정 장비",
  IF(ISBLANK(VLOOKUP($M102,[1]EquipTable!$1:$1048576,MATCH("표준 GO pr Min",[1]EquipTable!$1:$1,0),0)),"DI",
    IF(ISBLANK(VLOOKUP($M102,[1]EquipTable!$1:$1048576,MATCH("표준 DI pr Min",[1]EquipTable!$1:$1,0),0)),"GO",
      IF(G102&lt;0.5,"DI","GO"))),
IF(OR($L102="캐릭터 상자 일반등급",$L102="캐릭터 상자 영웅등급"),"DI",
IF(OR($L102="지정 캐릭터",$L102="지정 캐릭터 LBP1",$L102="지정 캐릭터 LBP2",$L102="지정 캐릭터 LBP3",$L102="안 지정 캐릭터 영웅등급"),"DI",
IF($L102="지정 캐릭터 PP","DI",
IF(OR($L102="안 지정 캐릭터 PP 일반등급",$L102="안 지정 캐릭터 PP 영웅등급"),"GO",
"그외없음"))))))</f>
        <v>GO</v>
      </c>
      <c r="P102" t="str">
        <f ca="1">IF($L102="삭제","삭제",
IF($O102="GO","삭제",
IF($L102="지정 장비",
  IF(ISBLANK(VLOOKUP($M102,[1]EquipTable!$1:$1048576,MATCH("표준 DI pp Min",[1]EquipTable!$1:$1,0),0)),"삭제",
    VLOOKUP($M102,[1]EquipTable!$1:$1048576,MATCH("표준 DI pp Min",[1]EquipTable!$1:$1,0),0)+INT($H102*(VLOOKUP($M102,[1]EquipTable!$1:$1048576,MATCH("표준 DI pp Max",[1]EquipTable!$1:$1,0),0)-VLOOKUP($M102,[1]EquipTable!$1:$1048576,MATCH("표준 DI pp Min",[1]EquipTable!$1:$1,0),0)+1))),
IF(OR($L102="캐릭터 상자 일반등급",$L102="캐릭터 상자 영웅등급"),"삭제",
IF(OR($L102="지정 캐릭터",$L102="지정 캐릭터 LBP1",$L102="지정 캐릭터 LBP2",$L102="지정 캐릭터 LBP3"),
  IF(AND(OR($B102=7,$B102=8),$L102=OFFSET($L102,-1,0)),OFFSET(P102,-1,0),
    IF(ISBLANK(VLOOKUP($M102,[2]ActorTable!$1:$1048576,MATCH("표준 DI pp Min",[2]ActorTable!$1:$1,0),0)),"삭제",
      INT(VLOOKUP($L102,$AM:$AZ,MATCH($AW$1,$AM$1:$AZ$1,0),0)*(VLOOKUP($M102,[2]ActorTable!$1:$1048576,MATCH("표준 DI pp Min",[2]ActorTable!$1:$1,0),0)+$H102*(VLOOKUP($M102,[2]ActorTable!$1:$1048576,MATCH("표준 DI pp Max",[2]ActorTable!$1:$1,0),0)-VLOOKUP($M102,[2]ActorTable!$1:$1048576,MATCH("표준 DI pp Min",[2]ActorTable!$1:$1,0),0)+1))))),
IF($L102="안 지정 캐릭터 영웅등급",
  IF(AND(OR($B102=7,$B102=8),$L102=OFFSET($L102,-1,0)),OFFSET(P102,-1,0),
    VLOOKUP($L102,$AM:$AZ,MATCH($AY$1,$AM$1:$AZ$1,0),0)+INT($H102*(VLOOKUP($L102,$AM:$AZ,MATCH($AZ$1,$AM$1:$AZ$1,0),0)-VLOOKUP($L102,$AM:$AZ,MATCH($AY$1,$AM$1:$AZ$1,0),0)+1))),
IF($L102="지정 캐릭터 PP",
  IF(AND(OR($B102=7,$B102=8),$L102=OFFSET($L102,-1,0)),OFFSET(P102,-1,0),
    INT($N102*VLOOKUP($L102,$AM:$AZ,MATCH($AW$1,$AM$1:$AZ$1,0),0))),
"그외없음")))))))</f>
        <v>삭제</v>
      </c>
      <c r="Q102">
        <f ca="1">IF($L102="삭제","삭제",
IF($L102="지정 장비",
  IF($O102="DI",
    VLOOKUP($M102,[1]EquipTable!$1:$1048576,MATCH("표준 DI pr Min",[1]EquipTable!$1:$1,0),0)+INT($I102*(VLOOKUP($M102,[1]EquipTable!$1:$1048576,MATCH("표준 DI pr Max",[1]EquipTable!$1:$1,0),0)-VLOOKUP($M102,[1]EquipTable!$1:$1048576,MATCH("표준 DI pr Min",[1]EquipTable!$1:$1,0),0)+1)),
    ROUNDDOWN(VLOOKUP($M102,[1]EquipTable!$1:$1048576,MATCH("표준 GO pr Min",[1]EquipTable!$1:$1,0),0)+INT($I102*(VLOOKUP($M102,[1]EquipTable!$1:$1048576,MATCH("표준 GO pr Max",[1]EquipTable!$1:$1,0),0)-VLOOKUP($M102,[1]EquipTable!$1:$1048576,MATCH("표준 GO pr Min",[1]EquipTable!$1:$1,0),0)+100)),-2)),
IF(OR($L102="캐릭터 상자 일반등급",$L102="캐릭터 상자 영웅등급"),VLOOKUP($L102,$AM:$AZ,MATCH($AW$1,$AM$1:$AZ$1,0),0),
IF(OR($L102="지정 캐릭터",$L102="지정 캐릭터 LBP1",$L102="지정 캐릭터 LBP2",$L102="지정 캐릭터 LBP3"),
  IF(AND(OR($B102=7,$B102=8),$L102=OFFSET($L102,-1,0)),OFFSET(Q102,-1,0),
    INT(VLOOKUP($L102,$AM:$AZ,MATCH($AW$1,$AM$1:$AZ$1,0),0)*(VLOOKUP($M102,[2]ActorTable!$1:$1048576,MATCH("표준 DI pr Min",[2]ActorTable!$1:$1,0),0)+$I102*(VLOOKUP($M102,[2]ActorTable!$1:$1048576,MATCH("표준 DI pr Max",[2]ActorTable!$1:$1,0),0)-VLOOKUP($M102,[2]ActorTable!$1:$1048576,MATCH("표준 DI pr Min",[2]ActorTable!$1:$1,0),0)+1)))),
IF($L102="안 지정 캐릭터 영웅등급",
  IF(AND(OR($B102=7,$B102=8),$L102=OFFSET($L102,-1,0)),OFFSET(Q102,-1,0),
    VLOOKUP($L102,$AM:$AZ,MATCH($AW$1,$AM$1:$AZ$1,0),0)+INT($I102*(VLOOKUP($L102,$AM:$AZ,MATCH($AX$1,$AM$1:$AZ$1,0),0)-VLOOKUP($L102,$AM:$AZ,MATCH($AW$1,$AM$1:$AZ$1,0),0)+1))),
IF($L102="지정 캐릭터 PP",
  IF(AND(OR($B102=7,$B102=8),$L102=OFFSET($L102,-1,0)),OFFSET(Q102,-1,0),
    INT($N102*(VLOOKUP($L102,$AM:$AZ,MATCH($AX$1,$AM$1:$AZ$1,0),0)*(VLOOKUP($L102,$AM:$AZ,MATCH($AY$1,$AM$1:$AZ$1,0),0)+$I102*(VLOOKUP($L102,$AM:$AZ,MATCH($AY$1,$AM$1:$AZ$1,0),0)-VLOOKUP($L102,$AM:$AZ,MATCH($AX$1,$AM$1:$AZ$1,0),0)))))),
IF(OR($L102="안 지정 캐릭터 PP 일반등급",$L102="안 지정 캐릭터 PP 영웅등급"),
  IF(AND(OR($B102=7,$B102=8),$L102=OFFSET($L102,-1,0)),OFFSET(Q102,-1,0),
    $N102*VLOOKUP($L102,$AM:$AZ,MATCH($AW$1,$AM$1:$AZ$1,0),0)),
"그외없음")))))))</f>
        <v>900</v>
      </c>
      <c r="R102" t="str">
        <f ca="1">IF(OR(ISNUMBER(M102),M102="삭제"),"",
IF(LEFT(M102,5)="Equip",
  IF($BK$1&lt;VLOOKUP(M102,[1]EquipTable!$1:$1048576,MATCH("업데이트순번",[1]EquipTable!$1:$1,0),0),"업데이트순번이상",""),
IF(LEFT(M102,5)="Actor",
  IF($BP$1&lt;VLOOKUP(M102,[2]ActorTable!$1:$1048576,MATCH("업데이트순번",[2]ActorTable!$1:$1,0),0),"업데이트순번이상",""),
"그외없음")))</f>
        <v/>
      </c>
      <c r="S102">
        <f t="shared" ca="1" si="30"/>
        <v>0</v>
      </c>
      <c r="T102" t="s">
        <v>92</v>
      </c>
      <c r="U102">
        <v>89406</v>
      </c>
      <c r="V102">
        <v>14</v>
      </c>
      <c r="W102" t="s">
        <v>130</v>
      </c>
      <c r="Y102">
        <v>1400</v>
      </c>
      <c r="Z102" t="str">
        <f t="shared" ca="1" si="24"/>
        <v>uph</v>
      </c>
      <c r="AA102" t="s">
        <v>92</v>
      </c>
      <c r="AB102">
        <v>89406</v>
      </c>
      <c r="AC102">
        <v>14</v>
      </c>
      <c r="AD102" t="s">
        <v>130</v>
      </c>
      <c r="AF102">
        <v>1400</v>
      </c>
      <c r="AG102" t="str">
        <f t="shared" si="25"/>
        <v/>
      </c>
      <c r="AH102" t="str">
        <f>IF(OR(
  AND(NOT(ISERROR(FIND("상자",AA102))),ISBLANK(AB102)),
  AND(ISBLANK(AA102),ISBLANK(AB102)),
  AND(NOT(ISERROR(FIND("안 지정",AA102))),ISNUMBER(AB102))),"",
IF(AND(NOT(ISERROR(FIND("상자",AA102))),NOT(ISBLANK(AB102))),"밸류불필요",
IF(AND(NOT(ISERROR(FIND("안 지정",AA102))),NOT(ISNUMBER(AB102))),"숫자필요",
IF(NOT(ISERROR(FIND("장비",AA102))),
  IFERROR(VLOOKUP(AB102,[1]EquipTable!$A:$T,MATCH("이름참고",[1]EquipTable!$1:$1,0),0),"장비없음"),
IF(NOT(ISERROR(FIND("캐릭터",AA102))),
  IFERROR(VLOOKUP(AB102,[2]ActorTable!$A:$G,MATCH("이름참고",[2]ActorTable!$1:$1,0),0),"캐릭터없음"),
"")))))</f>
        <v/>
      </c>
      <c r="AI102">
        <v>1</v>
      </c>
      <c r="AJ10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v>
      </c>
      <c r="AK102" t="str">
        <f t="shared" ca="1" si="26"/>
        <v>{"dy":15,"sl":2,"tp":"uph","vl":"89406","cn":14,"pt":"GO","pr":1400}</v>
      </c>
      <c r="BJ102" t="e">
        <f ca="1">IF(VLOOKUP($BM102,[1]EquipTable!$1:$1048576,MATCH("업데이트순번",[1]EquipTable!$1:$1,0),0)&lt;=$BK$1,1,0)
*IF(MID(BM102,7,1)="4",0.1,1)</f>
        <v>#VALUE!</v>
      </c>
      <c r="BK102" t="e">
        <f t="shared" ca="1" si="32"/>
        <v>#VALUE!</v>
      </c>
      <c r="BL102" t="e">
        <f t="shared" ca="1" si="33"/>
        <v>#VALUE!</v>
      </c>
      <c r="BM102" t="e">
        <f ca="1">OFFSET([1]EquipTable!$A$1,ROW()-1,0)</f>
        <v>#VALUE!</v>
      </c>
    </row>
    <row r="103" spans="1:65">
      <c r="A103">
        <v>15</v>
      </c>
      <c r="B103">
        <v>3</v>
      </c>
      <c r="C103">
        <f t="shared" si="21"/>
        <v>0</v>
      </c>
      <c r="D103">
        <f t="shared" ca="1" si="27"/>
        <v>0.59845186100681058</v>
      </c>
      <c r="E103">
        <f t="shared" ca="1" si="27"/>
        <v>0.3925646315412461</v>
      </c>
      <c r="F103">
        <f t="shared" ca="1" si="27"/>
        <v>0.595151329111826</v>
      </c>
      <c r="G103">
        <f t="shared" ca="1" si="34"/>
        <v>0.24469137460832513</v>
      </c>
      <c r="H103">
        <f t="shared" ca="1" si="34"/>
        <v>3.0062348630255364E-3</v>
      </c>
      <c r="I103">
        <f t="shared" ca="1" si="34"/>
        <v>0.15758095551935813</v>
      </c>
      <c r="L103" t="str">
        <f t="shared" ca="1" si="22"/>
        <v>안 지정 캐릭터 PP 일반등급</v>
      </c>
      <c r="M103">
        <f t="shared" ca="1" si="23"/>
        <v>39256</v>
      </c>
      <c r="N103">
        <f t="shared" ca="1" si="29"/>
        <v>11</v>
      </c>
      <c r="O103" t="str">
        <f ca="1">IF($L103="삭제","삭제",
IF($L103="지정 장비",
  IF(ISBLANK(VLOOKUP($M103,[1]EquipTable!$1:$1048576,MATCH("표준 GO pr Min",[1]EquipTable!$1:$1,0),0)),"DI",
    IF(ISBLANK(VLOOKUP($M103,[1]EquipTable!$1:$1048576,MATCH("표준 DI pr Min",[1]EquipTable!$1:$1,0),0)),"GO",
      IF(G103&lt;0.5,"DI","GO"))),
IF(OR($L103="캐릭터 상자 일반등급",$L103="캐릭터 상자 영웅등급"),"DI",
IF(OR($L103="지정 캐릭터",$L103="지정 캐릭터 LBP1",$L103="지정 캐릭터 LBP2",$L103="지정 캐릭터 LBP3",$L103="안 지정 캐릭터 영웅등급"),"DI",
IF($L103="지정 캐릭터 PP","DI",
IF(OR($L103="안 지정 캐릭터 PP 일반등급",$L103="안 지정 캐릭터 PP 영웅등급"),"GO",
"그외없음"))))))</f>
        <v>GO</v>
      </c>
      <c r="P103" t="str">
        <f ca="1">IF($L103="삭제","삭제",
IF($O103="GO","삭제",
IF($L103="지정 장비",
  IF(ISBLANK(VLOOKUP($M103,[1]EquipTable!$1:$1048576,MATCH("표준 DI pp Min",[1]EquipTable!$1:$1,0),0)),"삭제",
    VLOOKUP($M103,[1]EquipTable!$1:$1048576,MATCH("표준 DI pp Min",[1]EquipTable!$1:$1,0),0)+INT($H103*(VLOOKUP($M103,[1]EquipTable!$1:$1048576,MATCH("표준 DI pp Max",[1]EquipTable!$1:$1,0),0)-VLOOKUP($M103,[1]EquipTable!$1:$1048576,MATCH("표준 DI pp Min",[1]EquipTable!$1:$1,0),0)+1))),
IF(OR($L103="캐릭터 상자 일반등급",$L103="캐릭터 상자 영웅등급"),"삭제",
IF(OR($L103="지정 캐릭터",$L103="지정 캐릭터 LBP1",$L103="지정 캐릭터 LBP2",$L103="지정 캐릭터 LBP3"),
  IF(AND(OR($B103=7,$B103=8),$L103=OFFSET($L103,-1,0)),OFFSET(P103,-1,0),
    IF(ISBLANK(VLOOKUP($M103,[2]ActorTable!$1:$1048576,MATCH("표준 DI pp Min",[2]ActorTable!$1:$1,0),0)),"삭제",
      INT(VLOOKUP($L103,$AM:$AZ,MATCH($AW$1,$AM$1:$AZ$1,0),0)*(VLOOKUP($M103,[2]ActorTable!$1:$1048576,MATCH("표준 DI pp Min",[2]ActorTable!$1:$1,0),0)+$H103*(VLOOKUP($M103,[2]ActorTable!$1:$1048576,MATCH("표준 DI pp Max",[2]ActorTable!$1:$1,0),0)-VLOOKUP($M103,[2]ActorTable!$1:$1048576,MATCH("표준 DI pp Min",[2]ActorTable!$1:$1,0),0)+1))))),
IF($L103="안 지정 캐릭터 영웅등급",
  IF(AND(OR($B103=7,$B103=8),$L103=OFFSET($L103,-1,0)),OFFSET(P103,-1,0),
    VLOOKUP($L103,$AM:$AZ,MATCH($AY$1,$AM$1:$AZ$1,0),0)+INT($H103*(VLOOKUP($L103,$AM:$AZ,MATCH($AZ$1,$AM$1:$AZ$1,0),0)-VLOOKUP($L103,$AM:$AZ,MATCH($AY$1,$AM$1:$AZ$1,0),0)+1))),
IF($L103="지정 캐릭터 PP",
  IF(AND(OR($B103=7,$B103=8),$L103=OFFSET($L103,-1,0)),OFFSET(P103,-1,0),
    INT($N103*VLOOKUP($L103,$AM:$AZ,MATCH($AW$1,$AM$1:$AZ$1,0),0))),
"그외없음")))))))</f>
        <v>삭제</v>
      </c>
      <c r="Q103">
        <f ca="1">IF($L103="삭제","삭제",
IF($L103="지정 장비",
  IF($O103="DI",
    VLOOKUP($M103,[1]EquipTable!$1:$1048576,MATCH("표준 DI pr Min",[1]EquipTable!$1:$1,0),0)+INT($I103*(VLOOKUP($M103,[1]EquipTable!$1:$1048576,MATCH("표준 DI pr Max",[1]EquipTable!$1:$1,0),0)-VLOOKUP($M103,[1]EquipTable!$1:$1048576,MATCH("표준 DI pr Min",[1]EquipTable!$1:$1,0),0)+1)),
    ROUNDDOWN(VLOOKUP($M103,[1]EquipTable!$1:$1048576,MATCH("표준 GO pr Min",[1]EquipTable!$1:$1,0),0)+INT($I103*(VLOOKUP($M103,[1]EquipTable!$1:$1048576,MATCH("표준 GO pr Max",[1]EquipTable!$1:$1,0),0)-VLOOKUP($M103,[1]EquipTable!$1:$1048576,MATCH("표준 GO pr Min",[1]EquipTable!$1:$1,0),0)+100)),-2)),
IF(OR($L103="캐릭터 상자 일반등급",$L103="캐릭터 상자 영웅등급"),VLOOKUP($L103,$AM:$AZ,MATCH($AW$1,$AM$1:$AZ$1,0),0),
IF(OR($L103="지정 캐릭터",$L103="지정 캐릭터 LBP1",$L103="지정 캐릭터 LBP2",$L103="지정 캐릭터 LBP3"),
  IF(AND(OR($B103=7,$B103=8),$L103=OFFSET($L103,-1,0)),OFFSET(Q103,-1,0),
    INT(VLOOKUP($L103,$AM:$AZ,MATCH($AW$1,$AM$1:$AZ$1,0),0)*(VLOOKUP($M103,[2]ActorTable!$1:$1048576,MATCH("표준 DI pr Min",[2]ActorTable!$1:$1,0),0)+$I103*(VLOOKUP($M103,[2]ActorTable!$1:$1048576,MATCH("표준 DI pr Max",[2]ActorTable!$1:$1,0),0)-VLOOKUP($M103,[2]ActorTable!$1:$1048576,MATCH("표준 DI pr Min",[2]ActorTable!$1:$1,0),0)+1)))),
IF($L103="안 지정 캐릭터 영웅등급",
  IF(AND(OR($B103=7,$B103=8),$L103=OFFSET($L103,-1,0)),OFFSET(Q103,-1,0),
    VLOOKUP($L103,$AM:$AZ,MATCH($AW$1,$AM$1:$AZ$1,0),0)+INT($I103*(VLOOKUP($L103,$AM:$AZ,MATCH($AX$1,$AM$1:$AZ$1,0),0)-VLOOKUP($L103,$AM:$AZ,MATCH($AW$1,$AM$1:$AZ$1,0),0)+1))),
IF($L103="지정 캐릭터 PP",
  IF(AND(OR($B103=7,$B103=8),$L103=OFFSET($L103,-1,0)),OFFSET(Q103,-1,0),
    INT($N103*(VLOOKUP($L103,$AM:$AZ,MATCH($AX$1,$AM$1:$AZ$1,0),0)*(VLOOKUP($L103,$AM:$AZ,MATCH($AY$1,$AM$1:$AZ$1,0),0)+$I103*(VLOOKUP($L103,$AM:$AZ,MATCH($AY$1,$AM$1:$AZ$1,0),0)-VLOOKUP($L103,$AM:$AZ,MATCH($AX$1,$AM$1:$AZ$1,0),0)))))),
IF(OR($L103="안 지정 캐릭터 PP 일반등급",$L103="안 지정 캐릭터 PP 영웅등급"),
  IF(AND(OR($B103=7,$B103=8),$L103=OFFSET($L103,-1,0)),OFFSET(Q103,-1,0),
    $N103*VLOOKUP($L103,$AM:$AZ,MATCH($AW$1,$AM$1:$AZ$1,0),0)),
"그외없음")))))))</f>
        <v>1100</v>
      </c>
      <c r="R103" t="str">
        <f ca="1">IF(OR(ISNUMBER(M103),M103="삭제"),"",
IF(LEFT(M103,5)="Equip",
  IF($BK$1&lt;VLOOKUP(M103,[1]EquipTable!$1:$1048576,MATCH("업데이트순번",[1]EquipTable!$1:$1,0),0),"업데이트순번이상",""),
IF(LEFT(M103,5)="Actor",
  IF($BP$1&lt;VLOOKUP(M103,[2]ActorTable!$1:$1048576,MATCH("업데이트순번",[2]ActorTable!$1:$1,0),0),"업데이트순번이상",""),
"그외없음")))</f>
        <v/>
      </c>
      <c r="S103">
        <f t="shared" ca="1" si="30"/>
        <v>0</v>
      </c>
      <c r="T103" t="s">
        <v>93</v>
      </c>
      <c r="U103">
        <v>42844</v>
      </c>
      <c r="V103">
        <v>11</v>
      </c>
      <c r="W103" t="s">
        <v>130</v>
      </c>
      <c r="Y103">
        <v>1100</v>
      </c>
      <c r="Z103" t="str">
        <f t="shared" ca="1" si="24"/>
        <v>upn</v>
      </c>
      <c r="AA103" t="s">
        <v>93</v>
      </c>
      <c r="AB103">
        <v>42844</v>
      </c>
      <c r="AC103">
        <v>11</v>
      </c>
      <c r="AD103" t="s">
        <v>130</v>
      </c>
      <c r="AF103">
        <v>1100</v>
      </c>
      <c r="AG103" t="str">
        <f t="shared" si="25"/>
        <v/>
      </c>
      <c r="AH103" t="str">
        <f>IF(OR(
  AND(NOT(ISERROR(FIND("상자",AA103))),ISBLANK(AB103)),
  AND(ISBLANK(AA103),ISBLANK(AB103)),
  AND(NOT(ISERROR(FIND("안 지정",AA103))),ISNUMBER(AB103))),"",
IF(AND(NOT(ISERROR(FIND("상자",AA103))),NOT(ISBLANK(AB103))),"밸류불필요",
IF(AND(NOT(ISERROR(FIND("안 지정",AA103))),NOT(ISNUMBER(AB103))),"숫자필요",
IF(NOT(ISERROR(FIND("장비",AA103))),
  IFERROR(VLOOKUP(AB103,[1]EquipTable!$A:$T,MATCH("이름참고",[1]EquipTable!$1:$1,0),0),"장비없음"),
IF(NOT(ISERROR(FIND("캐릭터",AA103))),
  IFERROR(VLOOKUP(AB103,[2]ActorTable!$A:$G,MATCH("이름참고",[2]ActorTable!$1:$1,0),0),"캐릭터없음"),
"")))))</f>
        <v/>
      </c>
      <c r="AI103">
        <v>1</v>
      </c>
      <c r="AJ10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v>
      </c>
      <c r="AK103" t="str">
        <f t="shared" ca="1" si="26"/>
        <v>{"dy":15,"sl":3,"tp":"upn","vl":"42844","cn":11,"pt":"GO","pr":1100}</v>
      </c>
      <c r="BJ103" t="e">
        <f ca="1">IF(VLOOKUP($BM103,[1]EquipTable!$1:$1048576,MATCH("업데이트순번",[1]EquipTable!$1:$1,0),0)&lt;=$BK$1,1,0)
*IF(MID(BM103,7,1)="4",0.1,1)</f>
        <v>#VALUE!</v>
      </c>
      <c r="BK103" t="e">
        <f t="shared" ca="1" si="32"/>
        <v>#VALUE!</v>
      </c>
      <c r="BL103" t="e">
        <f t="shared" ca="1" si="33"/>
        <v>#VALUE!</v>
      </c>
      <c r="BM103" t="e">
        <f ca="1">OFFSET([1]EquipTable!$A$1,ROW()-1,0)</f>
        <v>#VALUE!</v>
      </c>
    </row>
    <row r="104" spans="1:65">
      <c r="A104">
        <v>15</v>
      </c>
      <c r="B104">
        <v>4</v>
      </c>
      <c r="C104">
        <f t="shared" si="21"/>
        <v>0</v>
      </c>
      <c r="D104">
        <f t="shared" ca="1" si="27"/>
        <v>0.52699670971334633</v>
      </c>
      <c r="E104">
        <f t="shared" ca="1" si="27"/>
        <v>0.77955676963935994</v>
      </c>
      <c r="F104">
        <f t="shared" ca="1" si="27"/>
        <v>0.19932699549053134</v>
      </c>
      <c r="G104">
        <f t="shared" ca="1" si="34"/>
        <v>0.45457345618887746</v>
      </c>
      <c r="H104">
        <f t="shared" ca="1" si="34"/>
        <v>0.67463615973655378</v>
      </c>
      <c r="I104">
        <f t="shared" ca="1" si="34"/>
        <v>0.10032734607697746</v>
      </c>
      <c r="L104" t="str">
        <f t="shared" ca="1" si="22"/>
        <v>안 지정 캐릭터 PP 일반등급</v>
      </c>
      <c r="M104">
        <f t="shared" ca="1" si="23"/>
        <v>77955</v>
      </c>
      <c r="N104">
        <f t="shared" ca="1" si="29"/>
        <v>13</v>
      </c>
      <c r="O104" t="str">
        <f ca="1">IF($L104="삭제","삭제",
IF($L104="지정 장비",
  IF(ISBLANK(VLOOKUP($M104,[1]EquipTable!$1:$1048576,MATCH("표준 GO pr Min",[1]EquipTable!$1:$1,0),0)),"DI",
    IF(ISBLANK(VLOOKUP($M104,[1]EquipTable!$1:$1048576,MATCH("표준 DI pr Min",[1]EquipTable!$1:$1,0),0)),"GO",
      IF(G104&lt;0.5,"DI","GO"))),
IF(OR($L104="캐릭터 상자 일반등급",$L104="캐릭터 상자 영웅등급"),"DI",
IF(OR($L104="지정 캐릭터",$L104="지정 캐릭터 LBP1",$L104="지정 캐릭터 LBP2",$L104="지정 캐릭터 LBP3",$L104="안 지정 캐릭터 영웅등급"),"DI",
IF($L104="지정 캐릭터 PP","DI",
IF(OR($L104="안 지정 캐릭터 PP 일반등급",$L104="안 지정 캐릭터 PP 영웅등급"),"GO",
"그외없음"))))))</f>
        <v>GO</v>
      </c>
      <c r="P104" t="str">
        <f ca="1">IF($L104="삭제","삭제",
IF($O104="GO","삭제",
IF($L104="지정 장비",
  IF(ISBLANK(VLOOKUP($M104,[1]EquipTable!$1:$1048576,MATCH("표준 DI pp Min",[1]EquipTable!$1:$1,0),0)),"삭제",
    VLOOKUP($M104,[1]EquipTable!$1:$1048576,MATCH("표준 DI pp Min",[1]EquipTable!$1:$1,0),0)+INT($H104*(VLOOKUP($M104,[1]EquipTable!$1:$1048576,MATCH("표준 DI pp Max",[1]EquipTable!$1:$1,0),0)-VLOOKUP($M104,[1]EquipTable!$1:$1048576,MATCH("표준 DI pp Min",[1]EquipTable!$1:$1,0),0)+1))),
IF(OR($L104="캐릭터 상자 일반등급",$L104="캐릭터 상자 영웅등급"),"삭제",
IF(OR($L104="지정 캐릭터",$L104="지정 캐릭터 LBP1",$L104="지정 캐릭터 LBP2",$L104="지정 캐릭터 LBP3"),
  IF(AND(OR($B104=7,$B104=8),$L104=OFFSET($L104,-1,0)),OFFSET(P104,-1,0),
    IF(ISBLANK(VLOOKUP($M104,[2]ActorTable!$1:$1048576,MATCH("표준 DI pp Min",[2]ActorTable!$1:$1,0),0)),"삭제",
      INT(VLOOKUP($L104,$AM:$AZ,MATCH($AW$1,$AM$1:$AZ$1,0),0)*(VLOOKUP($M104,[2]ActorTable!$1:$1048576,MATCH("표준 DI pp Min",[2]ActorTable!$1:$1,0),0)+$H104*(VLOOKUP($M104,[2]ActorTable!$1:$1048576,MATCH("표준 DI pp Max",[2]ActorTable!$1:$1,0),0)-VLOOKUP($M104,[2]ActorTable!$1:$1048576,MATCH("표준 DI pp Min",[2]ActorTable!$1:$1,0),0)+1))))),
IF($L104="안 지정 캐릭터 영웅등급",
  IF(AND(OR($B104=7,$B104=8),$L104=OFFSET($L104,-1,0)),OFFSET(P104,-1,0),
    VLOOKUP($L104,$AM:$AZ,MATCH($AY$1,$AM$1:$AZ$1,0),0)+INT($H104*(VLOOKUP($L104,$AM:$AZ,MATCH($AZ$1,$AM$1:$AZ$1,0),0)-VLOOKUP($L104,$AM:$AZ,MATCH($AY$1,$AM$1:$AZ$1,0),0)+1))),
IF($L104="지정 캐릭터 PP",
  IF(AND(OR($B104=7,$B104=8),$L104=OFFSET($L104,-1,0)),OFFSET(P104,-1,0),
    INT($N104*VLOOKUP($L104,$AM:$AZ,MATCH($AW$1,$AM$1:$AZ$1,0),0))),
"그외없음")))))))</f>
        <v>삭제</v>
      </c>
      <c r="Q104">
        <f ca="1">IF($L104="삭제","삭제",
IF($L104="지정 장비",
  IF($O104="DI",
    VLOOKUP($M104,[1]EquipTable!$1:$1048576,MATCH("표준 DI pr Min",[1]EquipTable!$1:$1,0),0)+INT($I104*(VLOOKUP($M104,[1]EquipTable!$1:$1048576,MATCH("표준 DI pr Max",[1]EquipTable!$1:$1,0),0)-VLOOKUP($M104,[1]EquipTable!$1:$1048576,MATCH("표준 DI pr Min",[1]EquipTable!$1:$1,0),0)+1)),
    ROUNDDOWN(VLOOKUP($M104,[1]EquipTable!$1:$1048576,MATCH("표준 GO pr Min",[1]EquipTable!$1:$1,0),0)+INT($I104*(VLOOKUP($M104,[1]EquipTable!$1:$1048576,MATCH("표준 GO pr Max",[1]EquipTable!$1:$1,0),0)-VLOOKUP($M104,[1]EquipTable!$1:$1048576,MATCH("표준 GO pr Min",[1]EquipTable!$1:$1,0),0)+100)),-2)),
IF(OR($L104="캐릭터 상자 일반등급",$L104="캐릭터 상자 영웅등급"),VLOOKUP($L104,$AM:$AZ,MATCH($AW$1,$AM$1:$AZ$1,0),0),
IF(OR($L104="지정 캐릭터",$L104="지정 캐릭터 LBP1",$L104="지정 캐릭터 LBP2",$L104="지정 캐릭터 LBP3"),
  IF(AND(OR($B104=7,$B104=8),$L104=OFFSET($L104,-1,0)),OFFSET(Q104,-1,0),
    INT(VLOOKUP($L104,$AM:$AZ,MATCH($AW$1,$AM$1:$AZ$1,0),0)*(VLOOKUP($M104,[2]ActorTable!$1:$1048576,MATCH("표준 DI pr Min",[2]ActorTable!$1:$1,0),0)+$I104*(VLOOKUP($M104,[2]ActorTable!$1:$1048576,MATCH("표준 DI pr Max",[2]ActorTable!$1:$1,0),0)-VLOOKUP($M104,[2]ActorTable!$1:$1048576,MATCH("표준 DI pr Min",[2]ActorTable!$1:$1,0),0)+1)))),
IF($L104="안 지정 캐릭터 영웅등급",
  IF(AND(OR($B104=7,$B104=8),$L104=OFFSET($L104,-1,0)),OFFSET(Q104,-1,0),
    VLOOKUP($L104,$AM:$AZ,MATCH($AW$1,$AM$1:$AZ$1,0),0)+INT($I104*(VLOOKUP($L104,$AM:$AZ,MATCH($AX$1,$AM$1:$AZ$1,0),0)-VLOOKUP($L104,$AM:$AZ,MATCH($AW$1,$AM$1:$AZ$1,0),0)+1))),
IF($L104="지정 캐릭터 PP",
  IF(AND(OR($B104=7,$B104=8),$L104=OFFSET($L104,-1,0)),OFFSET(Q104,-1,0),
    INT($N104*(VLOOKUP($L104,$AM:$AZ,MATCH($AX$1,$AM$1:$AZ$1,0),0)*(VLOOKUP($L104,$AM:$AZ,MATCH($AY$1,$AM$1:$AZ$1,0),0)+$I104*(VLOOKUP($L104,$AM:$AZ,MATCH($AY$1,$AM$1:$AZ$1,0),0)-VLOOKUP($L104,$AM:$AZ,MATCH($AX$1,$AM$1:$AZ$1,0),0)))))),
IF(OR($L104="안 지정 캐릭터 PP 일반등급",$L104="안 지정 캐릭터 PP 영웅등급"),
  IF(AND(OR($B104=7,$B104=8),$L104=OFFSET($L104,-1,0)),OFFSET(Q104,-1,0),
    $N104*VLOOKUP($L104,$AM:$AZ,MATCH($AW$1,$AM$1:$AZ$1,0),0)),
"그외없음")))))))</f>
        <v>1300</v>
      </c>
      <c r="R104" t="str">
        <f ca="1">IF(OR(ISNUMBER(M104),M104="삭제"),"",
IF(LEFT(M104,5)="Equip",
  IF($BK$1&lt;VLOOKUP(M104,[1]EquipTable!$1:$1048576,MATCH("업데이트순번",[1]EquipTable!$1:$1,0),0),"업데이트순번이상",""),
IF(LEFT(M104,5)="Actor",
  IF($BP$1&lt;VLOOKUP(M104,[2]ActorTable!$1:$1048576,MATCH("업데이트순번",[2]ActorTable!$1:$1,0),0),"업데이트순번이상",""),
"그외없음")))</f>
        <v/>
      </c>
      <c r="S104">
        <f t="shared" ca="1" si="30"/>
        <v>0</v>
      </c>
      <c r="T104" t="s">
        <v>93</v>
      </c>
      <c r="U104">
        <v>656</v>
      </c>
      <c r="V104">
        <v>9</v>
      </c>
      <c r="W104" t="s">
        <v>130</v>
      </c>
      <c r="Y104">
        <v>900</v>
      </c>
      <c r="Z104" t="str">
        <f t="shared" ca="1" si="24"/>
        <v>upn</v>
      </c>
      <c r="AA104" t="s">
        <v>93</v>
      </c>
      <c r="AB104">
        <v>656</v>
      </c>
      <c r="AC104">
        <v>9</v>
      </c>
      <c r="AD104" t="s">
        <v>130</v>
      </c>
      <c r="AF104">
        <v>900</v>
      </c>
      <c r="AG104" t="str">
        <f t="shared" si="25"/>
        <v/>
      </c>
      <c r="AH104" t="str">
        <f>IF(OR(
  AND(NOT(ISERROR(FIND("상자",AA104))),ISBLANK(AB104)),
  AND(ISBLANK(AA104),ISBLANK(AB104)),
  AND(NOT(ISERROR(FIND("안 지정",AA104))),ISNUMBER(AB104))),"",
IF(AND(NOT(ISERROR(FIND("상자",AA104))),NOT(ISBLANK(AB104))),"밸류불필요",
IF(AND(NOT(ISERROR(FIND("안 지정",AA104))),NOT(ISNUMBER(AB104))),"숫자필요",
IF(NOT(ISERROR(FIND("장비",AA104))),
  IFERROR(VLOOKUP(AB104,[1]EquipTable!$A:$T,MATCH("이름참고",[1]EquipTable!$1:$1,0),0),"장비없음"),
IF(NOT(ISERROR(FIND("캐릭터",AA104))),
  IFERROR(VLOOKUP(AB104,[2]ActorTable!$A:$G,MATCH("이름참고",[2]ActorTable!$1:$1,0),0),"캐릭터없음"),
"")))))</f>
        <v/>
      </c>
      <c r="AI104">
        <v>1</v>
      </c>
      <c r="AJ10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v>
      </c>
      <c r="AK104" t="str">
        <f t="shared" ca="1" si="26"/>
        <v>{"dy":15,"sl":4,"tp":"upn","vl":"656","cn":9,"pt":"GO","pr":900}</v>
      </c>
      <c r="BJ104" t="e">
        <f ca="1">IF(VLOOKUP($BM104,[1]EquipTable!$1:$1048576,MATCH("업데이트순번",[1]EquipTable!$1:$1,0),0)&lt;=$BK$1,1,0)
*IF(MID(BM104,7,1)="4",0.1,1)</f>
        <v>#VALUE!</v>
      </c>
      <c r="BK104" t="e">
        <f t="shared" ca="1" si="32"/>
        <v>#VALUE!</v>
      </c>
      <c r="BL104" t="e">
        <f t="shared" ca="1" si="33"/>
        <v>#VALUE!</v>
      </c>
      <c r="BM104" t="e">
        <f ca="1">OFFSET([1]EquipTable!$A$1,ROW()-1,0)</f>
        <v>#VALUE!</v>
      </c>
    </row>
    <row r="105" spans="1:65">
      <c r="A105">
        <v>15</v>
      </c>
      <c r="B105">
        <v>5</v>
      </c>
      <c r="C105">
        <f t="shared" si="21"/>
        <v>0</v>
      </c>
      <c r="D105">
        <f t="shared" ca="1" si="27"/>
        <v>0.44168920213660356</v>
      </c>
      <c r="E105">
        <f t="shared" ca="1" si="27"/>
        <v>0.33114686169526353</v>
      </c>
      <c r="F105">
        <f t="shared" ca="1" si="27"/>
        <v>0.30462398340646579</v>
      </c>
      <c r="G105">
        <f t="shared" ca="1" si="34"/>
        <v>0.1458225191047936</v>
      </c>
      <c r="H105">
        <f t="shared" ca="1" si="34"/>
        <v>0.46803657710695035</v>
      </c>
      <c r="I105">
        <f t="shared" ca="1" si="34"/>
        <v>0.18374291987248625</v>
      </c>
      <c r="L105" t="str">
        <f t="shared" ca="1" si="22"/>
        <v>삭제</v>
      </c>
      <c r="M105" t="str">
        <f t="shared" ca="1" si="23"/>
        <v>삭제</v>
      </c>
      <c r="N105" t="str">
        <f t="shared" ca="1" si="29"/>
        <v>삭제</v>
      </c>
      <c r="O105" t="str">
        <f ca="1">IF($L105="삭제","삭제",
IF($L105="지정 장비",
  IF(ISBLANK(VLOOKUP($M105,[1]EquipTable!$1:$1048576,MATCH("표준 GO pr Min",[1]EquipTable!$1:$1,0),0)),"DI",
    IF(ISBLANK(VLOOKUP($M105,[1]EquipTable!$1:$1048576,MATCH("표준 DI pr Min",[1]EquipTable!$1:$1,0),0)),"GO",
      IF(G105&lt;0.5,"DI","GO"))),
IF(OR($L105="캐릭터 상자 일반등급",$L105="캐릭터 상자 영웅등급"),"DI",
IF(OR($L105="지정 캐릭터",$L105="지정 캐릭터 LBP1",$L105="지정 캐릭터 LBP2",$L105="지정 캐릭터 LBP3",$L105="안 지정 캐릭터 영웅등급"),"DI",
IF($L105="지정 캐릭터 PP","DI",
IF(OR($L105="안 지정 캐릭터 PP 일반등급",$L105="안 지정 캐릭터 PP 영웅등급"),"GO",
"그외없음"))))))</f>
        <v>삭제</v>
      </c>
      <c r="P105" t="str">
        <f ca="1">IF($L105="삭제","삭제",
IF($O105="GO","삭제",
IF($L105="지정 장비",
  IF(ISBLANK(VLOOKUP($M105,[1]EquipTable!$1:$1048576,MATCH("표준 DI pp Min",[1]EquipTable!$1:$1,0),0)),"삭제",
    VLOOKUP($M105,[1]EquipTable!$1:$1048576,MATCH("표준 DI pp Min",[1]EquipTable!$1:$1,0),0)+INT($H105*(VLOOKUP($M105,[1]EquipTable!$1:$1048576,MATCH("표준 DI pp Max",[1]EquipTable!$1:$1,0),0)-VLOOKUP($M105,[1]EquipTable!$1:$1048576,MATCH("표준 DI pp Min",[1]EquipTable!$1:$1,0),0)+1))),
IF(OR($L105="캐릭터 상자 일반등급",$L105="캐릭터 상자 영웅등급"),"삭제",
IF(OR($L105="지정 캐릭터",$L105="지정 캐릭터 LBP1",$L105="지정 캐릭터 LBP2",$L105="지정 캐릭터 LBP3"),
  IF(AND(OR($B105=7,$B105=8),$L105=OFFSET($L105,-1,0)),OFFSET(P105,-1,0),
    IF(ISBLANK(VLOOKUP($M105,[2]ActorTable!$1:$1048576,MATCH("표준 DI pp Min",[2]ActorTable!$1:$1,0),0)),"삭제",
      INT(VLOOKUP($L105,$AM:$AZ,MATCH($AW$1,$AM$1:$AZ$1,0),0)*(VLOOKUP($M105,[2]ActorTable!$1:$1048576,MATCH("표준 DI pp Min",[2]ActorTable!$1:$1,0),0)+$H105*(VLOOKUP($M105,[2]ActorTable!$1:$1048576,MATCH("표준 DI pp Max",[2]ActorTable!$1:$1,0),0)-VLOOKUP($M105,[2]ActorTable!$1:$1048576,MATCH("표준 DI pp Min",[2]ActorTable!$1:$1,0),0)+1))))),
IF($L105="안 지정 캐릭터 영웅등급",
  IF(AND(OR($B105=7,$B105=8),$L105=OFFSET($L105,-1,0)),OFFSET(P105,-1,0),
    VLOOKUP($L105,$AM:$AZ,MATCH($AY$1,$AM$1:$AZ$1,0),0)+INT($H105*(VLOOKUP($L105,$AM:$AZ,MATCH($AZ$1,$AM$1:$AZ$1,0),0)-VLOOKUP($L105,$AM:$AZ,MATCH($AY$1,$AM$1:$AZ$1,0),0)+1))),
IF($L105="지정 캐릭터 PP",
  IF(AND(OR($B105=7,$B105=8),$L105=OFFSET($L105,-1,0)),OFFSET(P105,-1,0),
    INT($N105*VLOOKUP($L105,$AM:$AZ,MATCH($AW$1,$AM$1:$AZ$1,0),0))),
"그외없음")))))))</f>
        <v>삭제</v>
      </c>
      <c r="Q105" t="str">
        <f ca="1">IF($L105="삭제","삭제",
IF($L105="지정 장비",
  IF($O105="DI",
    VLOOKUP($M105,[1]EquipTable!$1:$1048576,MATCH("표준 DI pr Min",[1]EquipTable!$1:$1,0),0)+INT($I105*(VLOOKUP($M105,[1]EquipTable!$1:$1048576,MATCH("표준 DI pr Max",[1]EquipTable!$1:$1,0),0)-VLOOKUP($M105,[1]EquipTable!$1:$1048576,MATCH("표준 DI pr Min",[1]EquipTable!$1:$1,0),0)+1)),
    ROUNDDOWN(VLOOKUP($M105,[1]EquipTable!$1:$1048576,MATCH("표준 GO pr Min",[1]EquipTable!$1:$1,0),0)+INT($I105*(VLOOKUP($M105,[1]EquipTable!$1:$1048576,MATCH("표준 GO pr Max",[1]EquipTable!$1:$1,0),0)-VLOOKUP($M105,[1]EquipTable!$1:$1048576,MATCH("표준 GO pr Min",[1]EquipTable!$1:$1,0),0)+100)),-2)),
IF(OR($L105="캐릭터 상자 일반등급",$L105="캐릭터 상자 영웅등급"),VLOOKUP($L105,$AM:$AZ,MATCH($AW$1,$AM$1:$AZ$1,0),0),
IF(OR($L105="지정 캐릭터",$L105="지정 캐릭터 LBP1",$L105="지정 캐릭터 LBP2",$L105="지정 캐릭터 LBP3"),
  IF(AND(OR($B105=7,$B105=8),$L105=OFFSET($L105,-1,0)),OFFSET(Q105,-1,0),
    INT(VLOOKUP($L105,$AM:$AZ,MATCH($AW$1,$AM$1:$AZ$1,0),0)*(VLOOKUP($M105,[2]ActorTable!$1:$1048576,MATCH("표준 DI pr Min",[2]ActorTable!$1:$1,0),0)+$I105*(VLOOKUP($M105,[2]ActorTable!$1:$1048576,MATCH("표준 DI pr Max",[2]ActorTable!$1:$1,0),0)-VLOOKUP($M105,[2]ActorTable!$1:$1048576,MATCH("표준 DI pr Min",[2]ActorTable!$1:$1,0),0)+1)))),
IF($L105="안 지정 캐릭터 영웅등급",
  IF(AND(OR($B105=7,$B105=8),$L105=OFFSET($L105,-1,0)),OFFSET(Q105,-1,0),
    VLOOKUP($L105,$AM:$AZ,MATCH($AW$1,$AM$1:$AZ$1,0),0)+INT($I105*(VLOOKUP($L105,$AM:$AZ,MATCH($AX$1,$AM$1:$AZ$1,0),0)-VLOOKUP($L105,$AM:$AZ,MATCH($AW$1,$AM$1:$AZ$1,0),0)+1))),
IF($L105="지정 캐릭터 PP",
  IF(AND(OR($B105=7,$B105=8),$L105=OFFSET($L105,-1,0)),OFFSET(Q105,-1,0),
    INT($N105*(VLOOKUP($L105,$AM:$AZ,MATCH($AX$1,$AM$1:$AZ$1,0),0)*(VLOOKUP($L105,$AM:$AZ,MATCH($AY$1,$AM$1:$AZ$1,0),0)+$I105*(VLOOKUP($L105,$AM:$AZ,MATCH($AY$1,$AM$1:$AZ$1,0),0)-VLOOKUP($L105,$AM:$AZ,MATCH($AX$1,$AM$1:$AZ$1,0),0)))))),
IF(OR($L105="안 지정 캐릭터 PP 일반등급",$L105="안 지정 캐릭터 PP 영웅등급"),
  IF(AND(OR($B105=7,$B105=8),$L105=OFFSET($L105,-1,0)),OFFSET(Q105,-1,0),
    $N105*VLOOKUP($L105,$AM:$AZ,MATCH($AW$1,$AM$1:$AZ$1,0),0)),
"그외없음")))))))</f>
        <v>삭제</v>
      </c>
      <c r="R105" t="str">
        <f ca="1">IF(OR(ISNUMBER(M105),M105="삭제"),"",
IF(LEFT(M105,5)="Equip",
  IF($BK$1&lt;VLOOKUP(M105,[1]EquipTable!$1:$1048576,MATCH("업데이트순번",[1]EquipTable!$1:$1,0),0),"업데이트순번이상",""),
IF(LEFT(M105,5)="Actor",
  IF($BP$1&lt;VLOOKUP(M105,[2]ActorTable!$1:$1048576,MATCH("업데이트순번",[2]ActorTable!$1:$1,0),0),"업데이트순번이상",""),
"그외없음")))</f>
        <v/>
      </c>
      <c r="S105">
        <f t="shared" ca="1" si="30"/>
        <v>0</v>
      </c>
      <c r="Z105" t="str">
        <f t="shared" ca="1" si="24"/>
        <v/>
      </c>
      <c r="AG105" t="str">
        <f t="shared" si="25"/>
        <v/>
      </c>
      <c r="AH105" t="str">
        <f>IF(OR(
  AND(NOT(ISERROR(FIND("상자",AA105))),ISBLANK(AB105)),
  AND(ISBLANK(AA105),ISBLANK(AB105)),
  AND(NOT(ISERROR(FIND("안 지정",AA105))),ISNUMBER(AB105))),"",
IF(AND(NOT(ISERROR(FIND("상자",AA105))),NOT(ISBLANK(AB105))),"밸류불필요",
IF(AND(NOT(ISERROR(FIND("안 지정",AA105))),NOT(ISNUMBER(AB105))),"숫자필요",
IF(NOT(ISERROR(FIND("장비",AA105))),
  IFERROR(VLOOKUP(AB105,[1]EquipTable!$A:$T,MATCH("이름참고",[1]EquipTable!$1:$1,0),0),"장비없음"),
IF(NOT(ISERROR(FIND("캐릭터",AA105))),
  IFERROR(VLOOKUP(AB105,[2]ActorTable!$A:$G,MATCH("이름참고",[2]ActorTable!$1:$1,0),0),"캐릭터없음"),
"")))))</f>
        <v/>
      </c>
      <c r="AI105">
        <v>1</v>
      </c>
      <c r="AJ10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v>
      </c>
      <c r="AK105" t="str">
        <f t="shared" ca="1" si="26"/>
        <v>{"dy":15,"sl":5}</v>
      </c>
      <c r="BJ105" t="e">
        <f ca="1">IF(VLOOKUP($BM105,[1]EquipTable!$1:$1048576,MATCH("업데이트순번",[1]EquipTable!$1:$1,0),0)&lt;=$BK$1,1,0)
*IF(MID(BM105,7,1)="4",0.1,1)</f>
        <v>#VALUE!</v>
      </c>
      <c r="BK105" t="e">
        <f t="shared" ca="1" si="32"/>
        <v>#VALUE!</v>
      </c>
      <c r="BL105" t="e">
        <f t="shared" ca="1" si="33"/>
        <v>#VALUE!</v>
      </c>
      <c r="BM105" t="e">
        <f ca="1">OFFSET([1]EquipTable!$A$1,ROW()-1,0)</f>
        <v>#VALUE!</v>
      </c>
    </row>
    <row r="106" spans="1:65">
      <c r="A106">
        <v>15</v>
      </c>
      <c r="B106">
        <v>6</v>
      </c>
      <c r="C106">
        <f t="shared" si="21"/>
        <v>0</v>
      </c>
      <c r="D106">
        <f t="shared" ca="1" si="27"/>
        <v>0.78240147915489344</v>
      </c>
      <c r="E106">
        <f t="shared" ca="1" si="27"/>
        <v>0.37916285354733525</v>
      </c>
      <c r="F106">
        <f t="shared" ca="1" si="27"/>
        <v>0.29624285501828884</v>
      </c>
      <c r="G106">
        <f t="shared" ca="1" si="34"/>
        <v>0.88050161127729343</v>
      </c>
      <c r="H106">
        <f t="shared" ca="1" si="34"/>
        <v>0.86785116262368289</v>
      </c>
      <c r="I106">
        <f t="shared" ca="1" si="34"/>
        <v>0.10651247945844611</v>
      </c>
      <c r="L106" t="str">
        <f t="shared" ca="1" si="22"/>
        <v>삭제</v>
      </c>
      <c r="M106" t="str">
        <f t="shared" ca="1" si="23"/>
        <v>삭제</v>
      </c>
      <c r="N106" t="str">
        <f t="shared" ca="1" si="29"/>
        <v>삭제</v>
      </c>
      <c r="O106" t="str">
        <f ca="1">IF($L106="삭제","삭제",
IF($L106="지정 장비",
  IF(ISBLANK(VLOOKUP($M106,[1]EquipTable!$1:$1048576,MATCH("표준 GO pr Min",[1]EquipTable!$1:$1,0),0)),"DI",
    IF(ISBLANK(VLOOKUP($M106,[1]EquipTable!$1:$1048576,MATCH("표준 DI pr Min",[1]EquipTable!$1:$1,0),0)),"GO",
      IF(G106&lt;0.5,"DI","GO"))),
IF(OR($L106="캐릭터 상자 일반등급",$L106="캐릭터 상자 영웅등급"),"DI",
IF(OR($L106="지정 캐릭터",$L106="지정 캐릭터 LBP1",$L106="지정 캐릭터 LBP2",$L106="지정 캐릭터 LBP3",$L106="안 지정 캐릭터 영웅등급"),"DI",
IF($L106="지정 캐릭터 PP","DI",
IF(OR($L106="안 지정 캐릭터 PP 일반등급",$L106="안 지정 캐릭터 PP 영웅등급"),"GO",
"그외없음"))))))</f>
        <v>삭제</v>
      </c>
      <c r="P106" t="str">
        <f ca="1">IF($L106="삭제","삭제",
IF($O106="GO","삭제",
IF($L106="지정 장비",
  IF(ISBLANK(VLOOKUP($M106,[1]EquipTable!$1:$1048576,MATCH("표준 DI pp Min",[1]EquipTable!$1:$1,0),0)),"삭제",
    VLOOKUP($M106,[1]EquipTable!$1:$1048576,MATCH("표준 DI pp Min",[1]EquipTable!$1:$1,0),0)+INT($H106*(VLOOKUP($M106,[1]EquipTable!$1:$1048576,MATCH("표준 DI pp Max",[1]EquipTable!$1:$1,0),0)-VLOOKUP($M106,[1]EquipTable!$1:$1048576,MATCH("표준 DI pp Min",[1]EquipTable!$1:$1,0),0)+1))),
IF(OR($L106="캐릭터 상자 일반등급",$L106="캐릭터 상자 영웅등급"),"삭제",
IF(OR($L106="지정 캐릭터",$L106="지정 캐릭터 LBP1",$L106="지정 캐릭터 LBP2",$L106="지정 캐릭터 LBP3"),
  IF(AND(OR($B106=7,$B106=8),$L106=OFFSET($L106,-1,0)),OFFSET(P106,-1,0),
    IF(ISBLANK(VLOOKUP($M106,[2]ActorTable!$1:$1048576,MATCH("표준 DI pp Min",[2]ActorTable!$1:$1,0),0)),"삭제",
      INT(VLOOKUP($L106,$AM:$AZ,MATCH($AW$1,$AM$1:$AZ$1,0),0)*(VLOOKUP($M106,[2]ActorTable!$1:$1048576,MATCH("표준 DI pp Min",[2]ActorTable!$1:$1,0),0)+$H106*(VLOOKUP($M106,[2]ActorTable!$1:$1048576,MATCH("표준 DI pp Max",[2]ActorTable!$1:$1,0),0)-VLOOKUP($M106,[2]ActorTable!$1:$1048576,MATCH("표준 DI pp Min",[2]ActorTable!$1:$1,0),0)+1))))),
IF($L106="안 지정 캐릭터 영웅등급",
  IF(AND(OR($B106=7,$B106=8),$L106=OFFSET($L106,-1,0)),OFFSET(P106,-1,0),
    VLOOKUP($L106,$AM:$AZ,MATCH($AY$1,$AM$1:$AZ$1,0),0)+INT($H106*(VLOOKUP($L106,$AM:$AZ,MATCH($AZ$1,$AM$1:$AZ$1,0),0)-VLOOKUP($L106,$AM:$AZ,MATCH($AY$1,$AM$1:$AZ$1,0),0)+1))),
IF($L106="지정 캐릭터 PP",
  IF(AND(OR($B106=7,$B106=8),$L106=OFFSET($L106,-1,0)),OFFSET(P106,-1,0),
    INT($N106*VLOOKUP($L106,$AM:$AZ,MATCH($AW$1,$AM$1:$AZ$1,0),0))),
"그외없음")))))))</f>
        <v>삭제</v>
      </c>
      <c r="Q106" t="str">
        <f ca="1">IF($L106="삭제","삭제",
IF($L106="지정 장비",
  IF($O106="DI",
    VLOOKUP($M106,[1]EquipTable!$1:$1048576,MATCH("표준 DI pr Min",[1]EquipTable!$1:$1,0),0)+INT($I106*(VLOOKUP($M106,[1]EquipTable!$1:$1048576,MATCH("표준 DI pr Max",[1]EquipTable!$1:$1,0),0)-VLOOKUP($M106,[1]EquipTable!$1:$1048576,MATCH("표준 DI pr Min",[1]EquipTable!$1:$1,0),0)+1)),
    ROUNDDOWN(VLOOKUP($M106,[1]EquipTable!$1:$1048576,MATCH("표준 GO pr Min",[1]EquipTable!$1:$1,0),0)+INT($I106*(VLOOKUP($M106,[1]EquipTable!$1:$1048576,MATCH("표준 GO pr Max",[1]EquipTable!$1:$1,0),0)-VLOOKUP($M106,[1]EquipTable!$1:$1048576,MATCH("표준 GO pr Min",[1]EquipTable!$1:$1,0),0)+100)),-2)),
IF(OR($L106="캐릭터 상자 일반등급",$L106="캐릭터 상자 영웅등급"),VLOOKUP($L106,$AM:$AZ,MATCH($AW$1,$AM$1:$AZ$1,0),0),
IF(OR($L106="지정 캐릭터",$L106="지정 캐릭터 LBP1",$L106="지정 캐릭터 LBP2",$L106="지정 캐릭터 LBP3"),
  IF(AND(OR($B106=7,$B106=8),$L106=OFFSET($L106,-1,0)),OFFSET(Q106,-1,0),
    INT(VLOOKUP($L106,$AM:$AZ,MATCH($AW$1,$AM$1:$AZ$1,0),0)*(VLOOKUP($M106,[2]ActorTable!$1:$1048576,MATCH("표준 DI pr Min",[2]ActorTable!$1:$1,0),0)+$I106*(VLOOKUP($M106,[2]ActorTable!$1:$1048576,MATCH("표준 DI pr Max",[2]ActorTable!$1:$1,0),0)-VLOOKUP($M106,[2]ActorTable!$1:$1048576,MATCH("표준 DI pr Min",[2]ActorTable!$1:$1,0),0)+1)))),
IF($L106="안 지정 캐릭터 영웅등급",
  IF(AND(OR($B106=7,$B106=8),$L106=OFFSET($L106,-1,0)),OFFSET(Q106,-1,0),
    VLOOKUP($L106,$AM:$AZ,MATCH($AW$1,$AM$1:$AZ$1,0),0)+INT($I106*(VLOOKUP($L106,$AM:$AZ,MATCH($AX$1,$AM$1:$AZ$1,0),0)-VLOOKUP($L106,$AM:$AZ,MATCH($AW$1,$AM$1:$AZ$1,0),0)+1))),
IF($L106="지정 캐릭터 PP",
  IF(AND(OR($B106=7,$B106=8),$L106=OFFSET($L106,-1,0)),OFFSET(Q106,-1,0),
    INT($N106*(VLOOKUP($L106,$AM:$AZ,MATCH($AX$1,$AM$1:$AZ$1,0),0)*(VLOOKUP($L106,$AM:$AZ,MATCH($AY$1,$AM$1:$AZ$1,0),0)+$I106*(VLOOKUP($L106,$AM:$AZ,MATCH($AY$1,$AM$1:$AZ$1,0),0)-VLOOKUP($L106,$AM:$AZ,MATCH($AX$1,$AM$1:$AZ$1,0),0)))))),
IF(OR($L106="안 지정 캐릭터 PP 일반등급",$L106="안 지정 캐릭터 PP 영웅등급"),
  IF(AND(OR($B106=7,$B106=8),$L106=OFFSET($L106,-1,0)),OFFSET(Q106,-1,0),
    $N106*VLOOKUP($L106,$AM:$AZ,MATCH($AW$1,$AM$1:$AZ$1,0),0)),
"그외없음")))))))</f>
        <v>삭제</v>
      </c>
      <c r="R106" t="str">
        <f ca="1">IF(OR(ISNUMBER(M106),M106="삭제"),"",
IF(LEFT(M106,5)="Equip",
  IF($BK$1&lt;VLOOKUP(M106,[1]EquipTable!$1:$1048576,MATCH("업데이트순번",[1]EquipTable!$1:$1,0),0),"업데이트순번이상",""),
IF(LEFT(M106,5)="Actor",
  IF($BP$1&lt;VLOOKUP(M106,[2]ActorTable!$1:$1048576,MATCH("업데이트순번",[2]ActorTable!$1:$1,0),0),"업데이트순번이상",""),
"그외없음")))</f>
        <v/>
      </c>
      <c r="S106">
        <f t="shared" ca="1" si="30"/>
        <v>0</v>
      </c>
      <c r="Z106" t="str">
        <f t="shared" ca="1" si="24"/>
        <v/>
      </c>
      <c r="AG106" t="str">
        <f t="shared" si="25"/>
        <v/>
      </c>
      <c r="AH106" t="str">
        <f>IF(OR(
  AND(NOT(ISERROR(FIND("상자",AA106))),ISBLANK(AB106)),
  AND(ISBLANK(AA106),ISBLANK(AB106)),
  AND(NOT(ISERROR(FIND("안 지정",AA106))),ISNUMBER(AB106))),"",
IF(AND(NOT(ISERROR(FIND("상자",AA106))),NOT(ISBLANK(AB106))),"밸류불필요",
IF(AND(NOT(ISERROR(FIND("안 지정",AA106))),NOT(ISNUMBER(AB106))),"숫자필요",
IF(NOT(ISERROR(FIND("장비",AA106))),
  IFERROR(VLOOKUP(AB106,[1]EquipTable!$A:$T,MATCH("이름참고",[1]EquipTable!$1:$1,0),0),"장비없음"),
IF(NOT(ISERROR(FIND("캐릭터",AA106))),
  IFERROR(VLOOKUP(AB106,[2]ActorTable!$A:$G,MATCH("이름참고",[2]ActorTable!$1:$1,0),0),"캐릭터없음"),
"")))))</f>
        <v/>
      </c>
      <c r="AI106">
        <v>1</v>
      </c>
      <c r="AJ10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v>
      </c>
      <c r="AK106" t="str">
        <f t="shared" ca="1" si="26"/>
        <v>{"dy":15,"sl":6}</v>
      </c>
      <c r="BJ106" t="e">
        <f ca="1">IF(VLOOKUP($BM106,[1]EquipTable!$1:$1048576,MATCH("업데이트순번",[1]EquipTable!$1:$1,0),0)&lt;=$BK$1,1,0)
*IF(MID(BM106,7,1)="4",0.1,1)</f>
        <v>#VALUE!</v>
      </c>
      <c r="BK106" t="e">
        <f t="shared" ca="1" si="32"/>
        <v>#VALUE!</v>
      </c>
      <c r="BL106" t="e">
        <f t="shared" ca="1" si="33"/>
        <v>#VALUE!</v>
      </c>
      <c r="BM106" t="e">
        <f ca="1">OFFSET([1]EquipTable!$A$1,ROW()-1,0)</f>
        <v>#VALUE!</v>
      </c>
    </row>
    <row r="107" spans="1:65">
      <c r="A107">
        <v>16</v>
      </c>
      <c r="B107">
        <v>0</v>
      </c>
      <c r="C107">
        <f t="shared" si="21"/>
        <v>0</v>
      </c>
      <c r="D107">
        <f t="shared" ca="1" si="27"/>
        <v>0.86748435875104168</v>
      </c>
      <c r="E107">
        <f t="shared" ca="1" si="27"/>
        <v>0.41520825122784777</v>
      </c>
      <c r="F107">
        <f t="shared" ca="1" si="27"/>
        <v>0.41918118198678012</v>
      </c>
      <c r="G107">
        <f t="shared" ca="1" si="34"/>
        <v>0.5370228362143783</v>
      </c>
      <c r="H107">
        <f t="shared" ca="1" si="34"/>
        <v>0.40603848701704615</v>
      </c>
      <c r="I107">
        <f t="shared" ca="1" si="34"/>
        <v>0.50971933937686165</v>
      </c>
      <c r="L107" t="str">
        <f t="shared" ca="1" si="22"/>
        <v>지정 장비</v>
      </c>
      <c r="M107" t="e">
        <f t="shared" ca="1" si="23"/>
        <v>#VALUE!</v>
      </c>
      <c r="N107">
        <f t="shared" ca="1" si="29"/>
        <v>1</v>
      </c>
      <c r="O107" t="str">
        <f ca="1">IF($L107="삭제","삭제",
IF($L107="지정 장비",
  IF(ISBLANK(VLOOKUP($M107,[1]EquipTable!$1:$1048576,MATCH("표준 GO pr Min",[1]EquipTable!$1:$1,0),0)),"DI",
    IF(ISBLANK(VLOOKUP($M107,[1]EquipTable!$1:$1048576,MATCH("표준 DI pr Min",[1]EquipTable!$1:$1,0),0)),"GO",
      IF(G107&lt;0.5,"DI","GO"))),
IF(OR($L107="캐릭터 상자 일반등급",$L107="캐릭터 상자 영웅등급"),"DI",
IF(OR($L107="지정 캐릭터",$L107="지정 캐릭터 LBP1",$L107="지정 캐릭터 LBP2",$L107="지정 캐릭터 LBP3",$L107="안 지정 캐릭터 영웅등급"),"DI",
IF($L107="지정 캐릭터 PP","DI",
IF(OR($L107="안 지정 캐릭터 PP 일반등급",$L107="안 지정 캐릭터 PP 영웅등급"),"GO",
"그외없음"))))))</f>
        <v>GO</v>
      </c>
      <c r="P107" t="str">
        <f ca="1">IF($L107="삭제","삭제",
IF($O107="GO","삭제",
IF($L107="지정 장비",
  IF(ISBLANK(VLOOKUP($M107,[1]EquipTable!$1:$1048576,MATCH("표준 DI pp Min",[1]EquipTable!$1:$1,0),0)),"삭제",
    VLOOKUP($M107,[1]EquipTable!$1:$1048576,MATCH("표준 DI pp Min",[1]EquipTable!$1:$1,0),0)+INT($H107*(VLOOKUP($M107,[1]EquipTable!$1:$1048576,MATCH("표준 DI pp Max",[1]EquipTable!$1:$1,0),0)-VLOOKUP($M107,[1]EquipTable!$1:$1048576,MATCH("표준 DI pp Min",[1]EquipTable!$1:$1,0),0)+1))),
IF(OR($L107="캐릭터 상자 일반등급",$L107="캐릭터 상자 영웅등급"),"삭제",
IF(OR($L107="지정 캐릭터",$L107="지정 캐릭터 LBP1",$L107="지정 캐릭터 LBP2",$L107="지정 캐릭터 LBP3"),
  IF(AND(OR($B107=7,$B107=8),$L107=OFFSET($L107,-1,0)),OFFSET(P107,-1,0),
    IF(ISBLANK(VLOOKUP($M107,[2]ActorTable!$1:$1048576,MATCH("표준 DI pp Min",[2]ActorTable!$1:$1,0),0)),"삭제",
      INT(VLOOKUP($L107,$AM:$AZ,MATCH($AW$1,$AM$1:$AZ$1,0),0)*(VLOOKUP($M107,[2]ActorTable!$1:$1048576,MATCH("표준 DI pp Min",[2]ActorTable!$1:$1,0),0)+$H107*(VLOOKUP($M107,[2]ActorTable!$1:$1048576,MATCH("표준 DI pp Max",[2]ActorTable!$1:$1,0),0)-VLOOKUP($M107,[2]ActorTable!$1:$1048576,MATCH("표준 DI pp Min",[2]ActorTable!$1:$1,0),0)+1))))),
IF($L107="안 지정 캐릭터 영웅등급",
  IF(AND(OR($B107=7,$B107=8),$L107=OFFSET($L107,-1,0)),OFFSET(P107,-1,0),
    VLOOKUP($L107,$AM:$AZ,MATCH($AY$1,$AM$1:$AZ$1,0),0)+INT($H107*(VLOOKUP($L107,$AM:$AZ,MATCH($AZ$1,$AM$1:$AZ$1,0),0)-VLOOKUP($L107,$AM:$AZ,MATCH($AY$1,$AM$1:$AZ$1,0),0)+1))),
IF($L107="지정 캐릭터 PP",
  IF(AND(OR($B107=7,$B107=8),$L107=OFFSET($L107,-1,0)),OFFSET(P107,-1,0),
    INT($N107*VLOOKUP($L107,$AM:$AZ,MATCH($AW$1,$AM$1:$AZ$1,0),0))),
"그외없음")))))))</f>
        <v>삭제</v>
      </c>
      <c r="Q107" t="e">
        <f ca="1">IF($L107="삭제","삭제",
IF($L107="지정 장비",
  IF($O107="DI",
    VLOOKUP($M107,[1]EquipTable!$1:$1048576,MATCH("표준 DI pr Min",[1]EquipTable!$1:$1,0),0)+INT($I107*(VLOOKUP($M107,[1]EquipTable!$1:$1048576,MATCH("표준 DI pr Max",[1]EquipTable!$1:$1,0),0)-VLOOKUP($M107,[1]EquipTable!$1:$1048576,MATCH("표준 DI pr Min",[1]EquipTable!$1:$1,0),0)+1)),
    ROUNDDOWN(VLOOKUP($M107,[1]EquipTable!$1:$1048576,MATCH("표준 GO pr Min",[1]EquipTable!$1:$1,0),0)+INT($I107*(VLOOKUP($M107,[1]EquipTable!$1:$1048576,MATCH("표준 GO pr Max",[1]EquipTable!$1:$1,0),0)-VLOOKUP($M107,[1]EquipTable!$1:$1048576,MATCH("표준 GO pr Min",[1]EquipTable!$1:$1,0),0)+100)),-2)),
IF(OR($L107="캐릭터 상자 일반등급",$L107="캐릭터 상자 영웅등급"),VLOOKUP($L107,$AM:$AZ,MATCH($AW$1,$AM$1:$AZ$1,0),0),
IF(OR($L107="지정 캐릭터",$L107="지정 캐릭터 LBP1",$L107="지정 캐릭터 LBP2",$L107="지정 캐릭터 LBP3"),
  IF(AND(OR($B107=7,$B107=8),$L107=OFFSET($L107,-1,0)),OFFSET(Q107,-1,0),
    INT(VLOOKUP($L107,$AM:$AZ,MATCH($AW$1,$AM$1:$AZ$1,0),0)*(VLOOKUP($M107,[2]ActorTable!$1:$1048576,MATCH("표준 DI pr Min",[2]ActorTable!$1:$1,0),0)+$I107*(VLOOKUP($M107,[2]ActorTable!$1:$1048576,MATCH("표준 DI pr Max",[2]ActorTable!$1:$1,0),0)-VLOOKUP($M107,[2]ActorTable!$1:$1048576,MATCH("표준 DI pr Min",[2]ActorTable!$1:$1,0),0)+1)))),
IF($L107="안 지정 캐릭터 영웅등급",
  IF(AND(OR($B107=7,$B107=8),$L107=OFFSET($L107,-1,0)),OFFSET(Q107,-1,0),
    VLOOKUP($L107,$AM:$AZ,MATCH($AW$1,$AM$1:$AZ$1,0),0)+INT($I107*(VLOOKUP($L107,$AM:$AZ,MATCH($AX$1,$AM$1:$AZ$1,0),0)-VLOOKUP($L107,$AM:$AZ,MATCH($AW$1,$AM$1:$AZ$1,0),0)+1))),
IF($L107="지정 캐릭터 PP",
  IF(AND(OR($B107=7,$B107=8),$L107=OFFSET($L107,-1,0)),OFFSET(Q107,-1,0),
    INT($N107*(VLOOKUP($L107,$AM:$AZ,MATCH($AX$1,$AM$1:$AZ$1,0),0)*(VLOOKUP($L107,$AM:$AZ,MATCH($AY$1,$AM$1:$AZ$1,0),0)+$I107*(VLOOKUP($L107,$AM:$AZ,MATCH($AY$1,$AM$1:$AZ$1,0),0)-VLOOKUP($L107,$AM:$AZ,MATCH($AX$1,$AM$1:$AZ$1,0),0)))))),
IF(OR($L107="안 지정 캐릭터 PP 일반등급",$L107="안 지정 캐릭터 PP 영웅등급"),
  IF(AND(OR($B107=7,$B107=8),$L107=OFFSET($L107,-1,0)),OFFSET(Q107,-1,0),
    $N107*VLOOKUP($L107,$AM:$AZ,MATCH($AW$1,$AM$1:$AZ$1,0),0)),
"그외없음")))))))</f>
        <v>#VALUE!</v>
      </c>
      <c r="R107" t="e">
        <f ca="1">IF(OR(ISNUMBER(M107),M107="삭제"),"",
IF(LEFT(M107,5)="Equip",
  IF($BK$1&lt;VLOOKUP(M107,[1]EquipTable!$1:$1048576,MATCH("업데이트순번",[1]EquipTable!$1:$1,0),0),"업데이트순번이상",""),
IF(LEFT(M107,5)="Actor",
  IF($BP$1&lt;VLOOKUP(M107,[2]ActorTable!$1:$1048576,MATCH("업데이트순번",[2]ActorTable!$1:$1,0),0),"업데이트순번이상",""),
"그외없음")))</f>
        <v>#VALUE!</v>
      </c>
      <c r="S107" t="e">
        <f t="shared" ca="1" si="30"/>
        <v>#VALUE!</v>
      </c>
      <c r="T107" t="s">
        <v>83</v>
      </c>
      <c r="U107" t="s">
        <v>214</v>
      </c>
      <c r="V107">
        <v>1</v>
      </c>
      <c r="W107" t="s">
        <v>130</v>
      </c>
      <c r="Y107">
        <v>800</v>
      </c>
      <c r="Z107" t="str">
        <f t="shared" ca="1" si="24"/>
        <v>fe</v>
      </c>
      <c r="AA107" t="s">
        <v>83</v>
      </c>
      <c r="AB107" t="s">
        <v>214</v>
      </c>
      <c r="AC107">
        <v>1</v>
      </c>
      <c r="AD107" t="s">
        <v>130</v>
      </c>
      <c r="AF107">
        <v>800</v>
      </c>
      <c r="AG107" t="str">
        <f t="shared" si="25"/>
        <v/>
      </c>
      <c r="AH107" t="str">
        <f>IF(OR(
  AND(NOT(ISERROR(FIND("상자",AA107))),ISBLANK(AB107)),
  AND(ISBLANK(AA107),ISBLANK(AB107)),
  AND(NOT(ISERROR(FIND("안 지정",AA107))),ISNUMBER(AB107))),"",
IF(AND(NOT(ISERROR(FIND("상자",AA107))),NOT(ISBLANK(AB107))),"밸류불필요",
IF(AND(NOT(ISERROR(FIND("안 지정",AA107))),NOT(ISNUMBER(AB107))),"숫자필요",
IF(NOT(ISERROR(FIND("장비",AA107))),
  IFERROR(VLOOKUP(AB107,[1]EquipTable!$A:$T,MATCH("이름참고",[1]EquipTable!$1:$1,0),0),"장비없음"),
IF(NOT(ISERROR(FIND("캐릭터",AA107))),
  IFERROR(VLOOKUP(AB107,[2]ActorTable!$A:$G,MATCH("이름참고",[2]ActorTable!$1:$1,0),0),"캐릭터없음"),
"")))))</f>
        <v>스타일 액스</v>
      </c>
      <c r="AI107">
        <v>1</v>
      </c>
      <c r="AJ10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v>
      </c>
      <c r="AK107" t="str">
        <f t="shared" ca="1" si="26"/>
        <v>{"dy":16,"sl":0,"tp":"fe","vl":"Equip0001","cn":1,"pt":"GO","pr":800}</v>
      </c>
      <c r="BJ107" t="e">
        <f ca="1">IF(VLOOKUP($BM107,[1]EquipTable!$1:$1048576,MATCH("업데이트순번",[1]EquipTable!$1:$1,0),0)&lt;=$BK$1,1,0)
*IF(MID(BM107,7,1)="4",0.1,1)</f>
        <v>#VALUE!</v>
      </c>
      <c r="BK107" t="e">
        <f t="shared" ca="1" si="32"/>
        <v>#VALUE!</v>
      </c>
      <c r="BL107" t="e">
        <f t="shared" ca="1" si="33"/>
        <v>#VALUE!</v>
      </c>
      <c r="BM107" t="e">
        <f ca="1">OFFSET([1]EquipTable!$A$1,ROW()-1,0)</f>
        <v>#VALUE!</v>
      </c>
    </row>
    <row r="108" spans="1:65">
      <c r="A108">
        <v>16</v>
      </c>
      <c r="B108">
        <v>1</v>
      </c>
      <c r="C108">
        <f t="shared" si="21"/>
        <v>0</v>
      </c>
      <c r="D108">
        <f t="shared" ca="1" si="27"/>
        <v>0.92284330049661545</v>
      </c>
      <c r="E108">
        <f t="shared" ca="1" si="27"/>
        <v>0.57604776186509576</v>
      </c>
      <c r="F108">
        <f t="shared" ca="1" si="27"/>
        <v>5.6930127941880571E-2</v>
      </c>
      <c r="G108">
        <f t="shared" ca="1" si="34"/>
        <v>0.28722249174444514</v>
      </c>
      <c r="H108">
        <f t="shared" ca="1" si="34"/>
        <v>0.51084176814463134</v>
      </c>
      <c r="I108">
        <f t="shared" ca="1" si="34"/>
        <v>0.43562780040084148</v>
      </c>
      <c r="L108" t="str">
        <f t="shared" ca="1" si="22"/>
        <v>지정 장비</v>
      </c>
      <c r="M108" t="e">
        <f t="shared" ca="1" si="23"/>
        <v>#VALUE!</v>
      </c>
      <c r="N108">
        <f t="shared" ca="1" si="29"/>
        <v>1</v>
      </c>
      <c r="O108" t="str">
        <f ca="1">IF($L108="삭제","삭제",
IF($L108="지정 장비",
  IF(ISBLANK(VLOOKUP($M108,[1]EquipTable!$1:$1048576,MATCH("표준 GO pr Min",[1]EquipTable!$1:$1,0),0)),"DI",
    IF(ISBLANK(VLOOKUP($M108,[1]EquipTable!$1:$1048576,MATCH("표준 DI pr Min",[1]EquipTable!$1:$1,0),0)),"GO",
      IF(G108&lt;0.5,"DI","GO"))),
IF(OR($L108="캐릭터 상자 일반등급",$L108="캐릭터 상자 영웅등급"),"DI",
IF(OR($L108="지정 캐릭터",$L108="지정 캐릭터 LBP1",$L108="지정 캐릭터 LBP2",$L108="지정 캐릭터 LBP3",$L108="안 지정 캐릭터 영웅등급"),"DI",
IF($L108="지정 캐릭터 PP","DI",
IF(OR($L108="안 지정 캐릭터 PP 일반등급",$L108="안 지정 캐릭터 PP 영웅등급"),"GO",
"그외없음"))))))</f>
        <v>DI</v>
      </c>
      <c r="P108" t="e">
        <f ca="1">IF($L108="삭제","삭제",
IF($O108="GO","삭제",
IF($L108="지정 장비",
  IF(ISBLANK(VLOOKUP($M108,[1]EquipTable!$1:$1048576,MATCH("표준 DI pp Min",[1]EquipTable!$1:$1,0),0)),"삭제",
    VLOOKUP($M108,[1]EquipTable!$1:$1048576,MATCH("표준 DI pp Min",[1]EquipTable!$1:$1,0),0)+INT($H108*(VLOOKUP($M108,[1]EquipTable!$1:$1048576,MATCH("표준 DI pp Max",[1]EquipTable!$1:$1,0),0)-VLOOKUP($M108,[1]EquipTable!$1:$1048576,MATCH("표준 DI pp Min",[1]EquipTable!$1:$1,0),0)+1))),
IF(OR($L108="캐릭터 상자 일반등급",$L108="캐릭터 상자 영웅등급"),"삭제",
IF(OR($L108="지정 캐릭터",$L108="지정 캐릭터 LBP1",$L108="지정 캐릭터 LBP2",$L108="지정 캐릭터 LBP3"),
  IF(AND(OR($B108=7,$B108=8),$L108=OFFSET($L108,-1,0)),OFFSET(P108,-1,0),
    IF(ISBLANK(VLOOKUP($M108,[2]ActorTable!$1:$1048576,MATCH("표준 DI pp Min",[2]ActorTable!$1:$1,0),0)),"삭제",
      INT(VLOOKUP($L108,$AM:$AZ,MATCH($AW$1,$AM$1:$AZ$1,0),0)*(VLOOKUP($M108,[2]ActorTable!$1:$1048576,MATCH("표준 DI pp Min",[2]ActorTable!$1:$1,0),0)+$H108*(VLOOKUP($M108,[2]ActorTable!$1:$1048576,MATCH("표준 DI pp Max",[2]ActorTable!$1:$1,0),0)-VLOOKUP($M108,[2]ActorTable!$1:$1048576,MATCH("표준 DI pp Min",[2]ActorTable!$1:$1,0),0)+1))))),
IF($L108="안 지정 캐릭터 영웅등급",
  IF(AND(OR($B108=7,$B108=8),$L108=OFFSET($L108,-1,0)),OFFSET(P108,-1,0),
    VLOOKUP($L108,$AM:$AZ,MATCH($AY$1,$AM$1:$AZ$1,0),0)+INT($H108*(VLOOKUP($L108,$AM:$AZ,MATCH($AZ$1,$AM$1:$AZ$1,0),0)-VLOOKUP($L108,$AM:$AZ,MATCH($AY$1,$AM$1:$AZ$1,0),0)+1))),
IF($L108="지정 캐릭터 PP",
  IF(AND(OR($B108=7,$B108=8),$L108=OFFSET($L108,-1,0)),OFFSET(P108,-1,0),
    INT($N108*VLOOKUP($L108,$AM:$AZ,MATCH($AW$1,$AM$1:$AZ$1,0),0))),
"그외없음")))))))</f>
        <v>#VALUE!</v>
      </c>
      <c r="Q108" t="e">
        <f ca="1">IF($L108="삭제","삭제",
IF($L108="지정 장비",
  IF($O108="DI",
    VLOOKUP($M108,[1]EquipTable!$1:$1048576,MATCH("표준 DI pr Min",[1]EquipTable!$1:$1,0),0)+INT($I108*(VLOOKUP($M108,[1]EquipTable!$1:$1048576,MATCH("표준 DI pr Max",[1]EquipTable!$1:$1,0),0)-VLOOKUP($M108,[1]EquipTable!$1:$1048576,MATCH("표준 DI pr Min",[1]EquipTable!$1:$1,0),0)+1)),
    ROUNDDOWN(VLOOKUP($M108,[1]EquipTable!$1:$1048576,MATCH("표준 GO pr Min",[1]EquipTable!$1:$1,0),0)+INT($I108*(VLOOKUP($M108,[1]EquipTable!$1:$1048576,MATCH("표준 GO pr Max",[1]EquipTable!$1:$1,0),0)-VLOOKUP($M108,[1]EquipTable!$1:$1048576,MATCH("표준 GO pr Min",[1]EquipTable!$1:$1,0),0)+100)),-2)),
IF(OR($L108="캐릭터 상자 일반등급",$L108="캐릭터 상자 영웅등급"),VLOOKUP($L108,$AM:$AZ,MATCH($AW$1,$AM$1:$AZ$1,0),0),
IF(OR($L108="지정 캐릭터",$L108="지정 캐릭터 LBP1",$L108="지정 캐릭터 LBP2",$L108="지정 캐릭터 LBP3"),
  IF(AND(OR($B108=7,$B108=8),$L108=OFFSET($L108,-1,0)),OFFSET(Q108,-1,0),
    INT(VLOOKUP($L108,$AM:$AZ,MATCH($AW$1,$AM$1:$AZ$1,0),0)*(VLOOKUP($M108,[2]ActorTable!$1:$1048576,MATCH("표준 DI pr Min",[2]ActorTable!$1:$1,0),0)+$I108*(VLOOKUP($M108,[2]ActorTable!$1:$1048576,MATCH("표준 DI pr Max",[2]ActorTable!$1:$1,0),0)-VLOOKUP($M108,[2]ActorTable!$1:$1048576,MATCH("표준 DI pr Min",[2]ActorTable!$1:$1,0),0)+1)))),
IF($L108="안 지정 캐릭터 영웅등급",
  IF(AND(OR($B108=7,$B108=8),$L108=OFFSET($L108,-1,0)),OFFSET(Q108,-1,0),
    VLOOKUP($L108,$AM:$AZ,MATCH($AW$1,$AM$1:$AZ$1,0),0)+INT($I108*(VLOOKUP($L108,$AM:$AZ,MATCH($AX$1,$AM$1:$AZ$1,0),0)-VLOOKUP($L108,$AM:$AZ,MATCH($AW$1,$AM$1:$AZ$1,0),0)+1))),
IF($L108="지정 캐릭터 PP",
  IF(AND(OR($B108=7,$B108=8),$L108=OFFSET($L108,-1,0)),OFFSET(Q108,-1,0),
    INT($N108*(VLOOKUP($L108,$AM:$AZ,MATCH($AX$1,$AM$1:$AZ$1,0),0)*(VLOOKUP($L108,$AM:$AZ,MATCH($AY$1,$AM$1:$AZ$1,0),0)+$I108*(VLOOKUP($L108,$AM:$AZ,MATCH($AY$1,$AM$1:$AZ$1,0),0)-VLOOKUP($L108,$AM:$AZ,MATCH($AX$1,$AM$1:$AZ$1,0),0)))))),
IF(OR($L108="안 지정 캐릭터 PP 일반등급",$L108="안 지정 캐릭터 PP 영웅등급"),
  IF(AND(OR($B108=7,$B108=8),$L108=OFFSET($L108,-1,0)),OFFSET(Q108,-1,0),
    $N108*VLOOKUP($L108,$AM:$AZ,MATCH($AW$1,$AM$1:$AZ$1,0),0)),
"그외없음")))))))</f>
        <v>#VALUE!</v>
      </c>
      <c r="R108" t="e">
        <f ca="1">IF(OR(ISNUMBER(M108),M108="삭제"),"",
IF(LEFT(M108,5)="Equip",
  IF($BK$1&lt;VLOOKUP(M108,[1]EquipTable!$1:$1048576,MATCH("업데이트순번",[1]EquipTable!$1:$1,0),0),"업데이트순번이상",""),
IF(LEFT(M108,5)="Actor",
  IF($BP$1&lt;VLOOKUP(M108,[2]ActorTable!$1:$1048576,MATCH("업데이트순번",[2]ActorTable!$1:$1,0),0),"업데이트순번이상",""),
"그외없음")))</f>
        <v>#VALUE!</v>
      </c>
      <c r="S108" t="e">
        <f t="shared" ca="1" si="30"/>
        <v>#VALUE!</v>
      </c>
      <c r="T108" t="s">
        <v>83</v>
      </c>
      <c r="U108" t="s">
        <v>195</v>
      </c>
      <c r="V108">
        <v>1</v>
      </c>
      <c r="W108" t="s">
        <v>130</v>
      </c>
      <c r="Y108">
        <v>1300</v>
      </c>
      <c r="Z108" t="str">
        <f t="shared" ca="1" si="24"/>
        <v>fe</v>
      </c>
      <c r="AA108" t="s">
        <v>83</v>
      </c>
      <c r="AB108" t="s">
        <v>195</v>
      </c>
      <c r="AC108">
        <v>1</v>
      </c>
      <c r="AD108" t="s">
        <v>130</v>
      </c>
      <c r="AF108">
        <v>1300</v>
      </c>
      <c r="AG108" t="str">
        <f t="shared" si="25"/>
        <v/>
      </c>
      <c r="AH108" t="str">
        <f>IF(OR(
  AND(NOT(ISERROR(FIND("상자",AA108))),ISBLANK(AB108)),
  AND(ISBLANK(AA108),ISBLANK(AB108)),
  AND(NOT(ISERROR(FIND("안 지정",AA108))),ISNUMBER(AB108))),"",
IF(AND(NOT(ISERROR(FIND("상자",AA108))),NOT(ISBLANK(AB108))),"밸류불필요",
IF(AND(NOT(ISERROR(FIND("안 지정",AA108))),NOT(ISNUMBER(AB108))),"숫자필요",
IF(NOT(ISERROR(FIND("장비",AA108))),
  IFERROR(VLOOKUP(AB108,[1]EquipTable!$A:$T,MATCH("이름참고",[1]EquipTable!$1:$1,0),0),"장비없음"),
IF(NOT(ISERROR(FIND("캐릭터",AA108))),
  IFERROR(VLOOKUP(AB108,[2]ActorTable!$A:$G,MATCH("이름참고",[2]ActorTable!$1:$1,0),0),"캐릭터없음"),
"")))))</f>
        <v>결사대의 활</v>
      </c>
      <c r="AI108">
        <v>1</v>
      </c>
      <c r="AJ10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v>
      </c>
      <c r="AK108" t="str">
        <f t="shared" ca="1" si="26"/>
        <v>{"dy":16,"sl":1,"tp":"fe","vl":"Equip2101","cn":1,"pt":"GO","pr":1300}</v>
      </c>
      <c r="BJ108" t="e">
        <f ca="1">IF(VLOOKUP($BM108,[1]EquipTable!$1:$1048576,MATCH("업데이트순번",[1]EquipTable!$1:$1,0),0)&lt;=$BK$1,1,0)
*IF(MID(BM108,7,1)="4",0.1,1)</f>
        <v>#VALUE!</v>
      </c>
      <c r="BK108" t="e">
        <f t="shared" ca="1" si="32"/>
        <v>#VALUE!</v>
      </c>
      <c r="BL108" t="e">
        <f t="shared" ca="1" si="33"/>
        <v>#VALUE!</v>
      </c>
      <c r="BM108" t="e">
        <f ca="1">OFFSET([1]EquipTable!$A$1,ROW()-1,0)</f>
        <v>#VALUE!</v>
      </c>
    </row>
    <row r="109" spans="1:65">
      <c r="A109">
        <v>16</v>
      </c>
      <c r="B109">
        <v>2</v>
      </c>
      <c r="C109">
        <f t="shared" si="21"/>
        <v>0</v>
      </c>
      <c r="D109">
        <f t="shared" ca="1" si="27"/>
        <v>0.97875177403682745</v>
      </c>
      <c r="E109">
        <f t="shared" ca="1" si="27"/>
        <v>0.82645373244789122</v>
      </c>
      <c r="F109">
        <f t="shared" ca="1" si="27"/>
        <v>0.14420688584486385</v>
      </c>
      <c r="G109">
        <f t="shared" ca="1" si="34"/>
        <v>5.3507084329447174E-2</v>
      </c>
      <c r="H109">
        <f t="shared" ca="1" si="34"/>
        <v>0.75598069420703862</v>
      </c>
      <c r="I109">
        <f t="shared" ca="1" si="34"/>
        <v>0.85622629163204678</v>
      </c>
      <c r="L109" t="str">
        <f t="shared" ca="1" si="22"/>
        <v>안 지정 캐릭터 PP 영웅등급</v>
      </c>
      <c r="M109">
        <f t="shared" ca="1" si="23"/>
        <v>82645</v>
      </c>
      <c r="N109">
        <f t="shared" ca="1" si="29"/>
        <v>13</v>
      </c>
      <c r="O109" t="str">
        <f ca="1">IF($L109="삭제","삭제",
IF($L109="지정 장비",
  IF(ISBLANK(VLOOKUP($M109,[1]EquipTable!$1:$1048576,MATCH("표준 GO pr Min",[1]EquipTable!$1:$1,0),0)),"DI",
    IF(ISBLANK(VLOOKUP($M109,[1]EquipTable!$1:$1048576,MATCH("표준 DI pr Min",[1]EquipTable!$1:$1,0),0)),"GO",
      IF(G109&lt;0.5,"DI","GO"))),
IF(OR($L109="캐릭터 상자 일반등급",$L109="캐릭터 상자 영웅등급"),"DI",
IF(OR($L109="지정 캐릭터",$L109="지정 캐릭터 LBP1",$L109="지정 캐릭터 LBP2",$L109="지정 캐릭터 LBP3",$L109="안 지정 캐릭터 영웅등급"),"DI",
IF($L109="지정 캐릭터 PP","DI",
IF(OR($L109="안 지정 캐릭터 PP 일반등급",$L109="안 지정 캐릭터 PP 영웅등급"),"GO",
"그외없음"))))))</f>
        <v>GO</v>
      </c>
      <c r="P109" t="str">
        <f ca="1">IF($L109="삭제","삭제",
IF($O109="GO","삭제",
IF($L109="지정 장비",
  IF(ISBLANK(VLOOKUP($M109,[1]EquipTable!$1:$1048576,MATCH("표준 DI pp Min",[1]EquipTable!$1:$1,0),0)),"삭제",
    VLOOKUP($M109,[1]EquipTable!$1:$1048576,MATCH("표준 DI pp Min",[1]EquipTable!$1:$1,0),0)+INT($H109*(VLOOKUP($M109,[1]EquipTable!$1:$1048576,MATCH("표준 DI pp Max",[1]EquipTable!$1:$1,0),0)-VLOOKUP($M109,[1]EquipTable!$1:$1048576,MATCH("표준 DI pp Min",[1]EquipTable!$1:$1,0),0)+1))),
IF(OR($L109="캐릭터 상자 일반등급",$L109="캐릭터 상자 영웅등급"),"삭제",
IF(OR($L109="지정 캐릭터",$L109="지정 캐릭터 LBP1",$L109="지정 캐릭터 LBP2",$L109="지정 캐릭터 LBP3"),
  IF(AND(OR($B109=7,$B109=8),$L109=OFFSET($L109,-1,0)),OFFSET(P109,-1,0),
    IF(ISBLANK(VLOOKUP($M109,[2]ActorTable!$1:$1048576,MATCH("표준 DI pp Min",[2]ActorTable!$1:$1,0),0)),"삭제",
      INT(VLOOKUP($L109,$AM:$AZ,MATCH($AW$1,$AM$1:$AZ$1,0),0)*(VLOOKUP($M109,[2]ActorTable!$1:$1048576,MATCH("표준 DI pp Min",[2]ActorTable!$1:$1,0),0)+$H109*(VLOOKUP($M109,[2]ActorTable!$1:$1048576,MATCH("표준 DI pp Max",[2]ActorTable!$1:$1,0),0)-VLOOKUP($M109,[2]ActorTable!$1:$1048576,MATCH("표준 DI pp Min",[2]ActorTable!$1:$1,0),0)+1))))),
IF($L109="안 지정 캐릭터 영웅등급",
  IF(AND(OR($B109=7,$B109=8),$L109=OFFSET($L109,-1,0)),OFFSET(P109,-1,0),
    VLOOKUP($L109,$AM:$AZ,MATCH($AY$1,$AM$1:$AZ$1,0),0)+INT($H109*(VLOOKUP($L109,$AM:$AZ,MATCH($AZ$1,$AM$1:$AZ$1,0),0)-VLOOKUP($L109,$AM:$AZ,MATCH($AY$1,$AM$1:$AZ$1,0),0)+1))),
IF($L109="지정 캐릭터 PP",
  IF(AND(OR($B109=7,$B109=8),$L109=OFFSET($L109,-1,0)),OFFSET(P109,-1,0),
    INT($N109*VLOOKUP($L109,$AM:$AZ,MATCH($AW$1,$AM$1:$AZ$1,0),0))),
"그외없음")))))))</f>
        <v>삭제</v>
      </c>
      <c r="Q109">
        <f ca="1">IF($L109="삭제","삭제",
IF($L109="지정 장비",
  IF($O109="DI",
    VLOOKUP($M109,[1]EquipTable!$1:$1048576,MATCH("표준 DI pr Min",[1]EquipTable!$1:$1,0),0)+INT($I109*(VLOOKUP($M109,[1]EquipTable!$1:$1048576,MATCH("표준 DI pr Max",[1]EquipTable!$1:$1,0),0)-VLOOKUP($M109,[1]EquipTable!$1:$1048576,MATCH("표준 DI pr Min",[1]EquipTable!$1:$1,0),0)+1)),
    ROUNDDOWN(VLOOKUP($M109,[1]EquipTable!$1:$1048576,MATCH("표준 GO pr Min",[1]EquipTable!$1:$1,0),0)+INT($I109*(VLOOKUP($M109,[1]EquipTable!$1:$1048576,MATCH("표준 GO pr Max",[1]EquipTable!$1:$1,0),0)-VLOOKUP($M109,[1]EquipTable!$1:$1048576,MATCH("표준 GO pr Min",[1]EquipTable!$1:$1,0),0)+100)),-2)),
IF(OR($L109="캐릭터 상자 일반등급",$L109="캐릭터 상자 영웅등급"),VLOOKUP($L109,$AM:$AZ,MATCH($AW$1,$AM$1:$AZ$1,0),0),
IF(OR($L109="지정 캐릭터",$L109="지정 캐릭터 LBP1",$L109="지정 캐릭터 LBP2",$L109="지정 캐릭터 LBP3"),
  IF(AND(OR($B109=7,$B109=8),$L109=OFFSET($L109,-1,0)),OFFSET(Q109,-1,0),
    INT(VLOOKUP($L109,$AM:$AZ,MATCH($AW$1,$AM$1:$AZ$1,0),0)*(VLOOKUP($M109,[2]ActorTable!$1:$1048576,MATCH("표준 DI pr Min",[2]ActorTable!$1:$1,0),0)+$I109*(VLOOKUP($M109,[2]ActorTable!$1:$1048576,MATCH("표준 DI pr Max",[2]ActorTable!$1:$1,0),0)-VLOOKUP($M109,[2]ActorTable!$1:$1048576,MATCH("표준 DI pr Min",[2]ActorTable!$1:$1,0),0)+1)))),
IF($L109="안 지정 캐릭터 영웅등급",
  IF(AND(OR($B109=7,$B109=8),$L109=OFFSET($L109,-1,0)),OFFSET(Q109,-1,0),
    VLOOKUP($L109,$AM:$AZ,MATCH($AW$1,$AM$1:$AZ$1,0),0)+INT($I109*(VLOOKUP($L109,$AM:$AZ,MATCH($AX$1,$AM$1:$AZ$1,0),0)-VLOOKUP($L109,$AM:$AZ,MATCH($AW$1,$AM$1:$AZ$1,0),0)+1))),
IF($L109="지정 캐릭터 PP",
  IF(AND(OR($B109=7,$B109=8),$L109=OFFSET($L109,-1,0)),OFFSET(Q109,-1,0),
    INT($N109*(VLOOKUP($L109,$AM:$AZ,MATCH($AX$1,$AM$1:$AZ$1,0),0)*(VLOOKUP($L109,$AM:$AZ,MATCH($AY$1,$AM$1:$AZ$1,0),0)+$I109*(VLOOKUP($L109,$AM:$AZ,MATCH($AY$1,$AM$1:$AZ$1,0),0)-VLOOKUP($L109,$AM:$AZ,MATCH($AX$1,$AM$1:$AZ$1,0),0)))))),
IF(OR($L109="안 지정 캐릭터 PP 일반등급",$L109="안 지정 캐릭터 PP 영웅등급"),
  IF(AND(OR($B109=7,$B109=8),$L109=OFFSET($L109,-1,0)),OFFSET(Q109,-1,0),
    $N109*VLOOKUP($L109,$AM:$AZ,MATCH($AW$1,$AM$1:$AZ$1,0),0)),
"그외없음")))))))</f>
        <v>1300</v>
      </c>
      <c r="R109" t="str">
        <f ca="1">IF(OR(ISNUMBER(M109),M109="삭제"),"",
IF(LEFT(M109,5)="Equip",
  IF($BK$1&lt;VLOOKUP(M109,[1]EquipTable!$1:$1048576,MATCH("업데이트순번",[1]EquipTable!$1:$1,0),0),"업데이트순번이상",""),
IF(LEFT(M109,5)="Actor",
  IF($BP$1&lt;VLOOKUP(M109,[2]ActorTable!$1:$1048576,MATCH("업데이트순번",[2]ActorTable!$1:$1,0),0),"업데이트순번이상",""),
"그외없음")))</f>
        <v/>
      </c>
      <c r="S109">
        <f t="shared" ca="1" si="30"/>
        <v>0</v>
      </c>
      <c r="T109" t="s">
        <v>92</v>
      </c>
      <c r="U109">
        <v>58676</v>
      </c>
      <c r="V109">
        <v>12</v>
      </c>
      <c r="W109" t="s">
        <v>130</v>
      </c>
      <c r="Y109">
        <v>1200</v>
      </c>
      <c r="Z109" t="str">
        <f t="shared" ca="1" si="24"/>
        <v>uph</v>
      </c>
      <c r="AA109" t="s">
        <v>92</v>
      </c>
      <c r="AB109">
        <v>58676</v>
      </c>
      <c r="AC109">
        <v>12</v>
      </c>
      <c r="AD109" t="s">
        <v>130</v>
      </c>
      <c r="AF109">
        <v>1200</v>
      </c>
      <c r="AG109" t="str">
        <f t="shared" si="25"/>
        <v/>
      </c>
      <c r="AH109" t="str">
        <f>IF(OR(
  AND(NOT(ISERROR(FIND("상자",AA109))),ISBLANK(AB109)),
  AND(ISBLANK(AA109),ISBLANK(AB109)),
  AND(NOT(ISERROR(FIND("안 지정",AA109))),ISNUMBER(AB109))),"",
IF(AND(NOT(ISERROR(FIND("상자",AA109))),NOT(ISBLANK(AB109))),"밸류불필요",
IF(AND(NOT(ISERROR(FIND("안 지정",AA109))),NOT(ISNUMBER(AB109))),"숫자필요",
IF(NOT(ISERROR(FIND("장비",AA109))),
  IFERROR(VLOOKUP(AB109,[1]EquipTable!$A:$T,MATCH("이름참고",[1]EquipTable!$1:$1,0),0),"장비없음"),
IF(NOT(ISERROR(FIND("캐릭터",AA109))),
  IFERROR(VLOOKUP(AB109,[2]ActorTable!$A:$G,MATCH("이름참고",[2]ActorTable!$1:$1,0),0),"캐릭터없음"),
"")))))</f>
        <v/>
      </c>
      <c r="AI109">
        <v>1</v>
      </c>
      <c r="AJ10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v>
      </c>
      <c r="AK109" t="str">
        <f t="shared" ca="1" si="26"/>
        <v>{"dy":16,"sl":2,"tp":"uph","vl":"58676","cn":12,"pt":"GO","pr":1200}</v>
      </c>
      <c r="BJ109" t="e">
        <f ca="1">IF(VLOOKUP($BM109,[1]EquipTable!$1:$1048576,MATCH("업데이트순번",[1]EquipTable!$1:$1,0),0)&lt;=$BK$1,1,0)
*IF(MID(BM109,7,1)="4",0.1,1)</f>
        <v>#VALUE!</v>
      </c>
      <c r="BK109" t="e">
        <f t="shared" ca="1" si="32"/>
        <v>#VALUE!</v>
      </c>
      <c r="BL109" t="e">
        <f t="shared" ca="1" si="33"/>
        <v>#VALUE!</v>
      </c>
      <c r="BM109" t="e">
        <f ca="1">OFFSET([1]EquipTable!$A$1,ROW()-1,0)</f>
        <v>#VALUE!</v>
      </c>
    </row>
    <row r="110" spans="1:65">
      <c r="A110">
        <v>16</v>
      </c>
      <c r="B110">
        <v>3</v>
      </c>
      <c r="C110">
        <f t="shared" si="21"/>
        <v>0</v>
      </c>
      <c r="D110">
        <f t="shared" ca="1" si="27"/>
        <v>0.93512158194423411</v>
      </c>
      <c r="E110">
        <f t="shared" ca="1" si="27"/>
        <v>0.43279155364547572</v>
      </c>
      <c r="F110">
        <f t="shared" ca="1" si="27"/>
        <v>0.49223492768681587</v>
      </c>
      <c r="G110">
        <f t="shared" ca="1" si="34"/>
        <v>0.36125385766748552</v>
      </c>
      <c r="H110">
        <f t="shared" ca="1" si="34"/>
        <v>0.61292612341797603</v>
      </c>
      <c r="I110">
        <f t="shared" ca="1" si="34"/>
        <v>0.99058153631457468</v>
      </c>
      <c r="L110" t="str">
        <f t="shared" ca="1" si="22"/>
        <v>안 지정 캐릭터 PP 일반등급</v>
      </c>
      <c r="M110">
        <f t="shared" ca="1" si="23"/>
        <v>43279</v>
      </c>
      <c r="N110">
        <f t="shared" ca="1" si="29"/>
        <v>11</v>
      </c>
      <c r="O110" t="str">
        <f ca="1">IF($L110="삭제","삭제",
IF($L110="지정 장비",
  IF(ISBLANK(VLOOKUP($M110,[1]EquipTable!$1:$1048576,MATCH("표준 GO pr Min",[1]EquipTable!$1:$1,0),0)),"DI",
    IF(ISBLANK(VLOOKUP($M110,[1]EquipTable!$1:$1048576,MATCH("표준 DI pr Min",[1]EquipTable!$1:$1,0),0)),"GO",
      IF(G110&lt;0.5,"DI","GO"))),
IF(OR($L110="캐릭터 상자 일반등급",$L110="캐릭터 상자 영웅등급"),"DI",
IF(OR($L110="지정 캐릭터",$L110="지정 캐릭터 LBP1",$L110="지정 캐릭터 LBP2",$L110="지정 캐릭터 LBP3",$L110="안 지정 캐릭터 영웅등급"),"DI",
IF($L110="지정 캐릭터 PP","DI",
IF(OR($L110="안 지정 캐릭터 PP 일반등급",$L110="안 지정 캐릭터 PP 영웅등급"),"GO",
"그외없음"))))))</f>
        <v>GO</v>
      </c>
      <c r="P110" t="str">
        <f ca="1">IF($L110="삭제","삭제",
IF($O110="GO","삭제",
IF($L110="지정 장비",
  IF(ISBLANK(VLOOKUP($M110,[1]EquipTable!$1:$1048576,MATCH("표준 DI pp Min",[1]EquipTable!$1:$1,0),0)),"삭제",
    VLOOKUP($M110,[1]EquipTable!$1:$1048576,MATCH("표준 DI pp Min",[1]EquipTable!$1:$1,0),0)+INT($H110*(VLOOKUP($M110,[1]EquipTable!$1:$1048576,MATCH("표준 DI pp Max",[1]EquipTable!$1:$1,0),0)-VLOOKUP($M110,[1]EquipTable!$1:$1048576,MATCH("표준 DI pp Min",[1]EquipTable!$1:$1,0),0)+1))),
IF(OR($L110="캐릭터 상자 일반등급",$L110="캐릭터 상자 영웅등급"),"삭제",
IF(OR($L110="지정 캐릭터",$L110="지정 캐릭터 LBP1",$L110="지정 캐릭터 LBP2",$L110="지정 캐릭터 LBP3"),
  IF(AND(OR($B110=7,$B110=8),$L110=OFFSET($L110,-1,0)),OFFSET(P110,-1,0),
    IF(ISBLANK(VLOOKUP($M110,[2]ActorTable!$1:$1048576,MATCH("표준 DI pp Min",[2]ActorTable!$1:$1,0),0)),"삭제",
      INT(VLOOKUP($L110,$AM:$AZ,MATCH($AW$1,$AM$1:$AZ$1,0),0)*(VLOOKUP($M110,[2]ActorTable!$1:$1048576,MATCH("표준 DI pp Min",[2]ActorTable!$1:$1,0),0)+$H110*(VLOOKUP($M110,[2]ActorTable!$1:$1048576,MATCH("표준 DI pp Max",[2]ActorTable!$1:$1,0),0)-VLOOKUP($M110,[2]ActorTable!$1:$1048576,MATCH("표준 DI pp Min",[2]ActorTable!$1:$1,0),0)+1))))),
IF($L110="안 지정 캐릭터 영웅등급",
  IF(AND(OR($B110=7,$B110=8),$L110=OFFSET($L110,-1,0)),OFFSET(P110,-1,0),
    VLOOKUP($L110,$AM:$AZ,MATCH($AY$1,$AM$1:$AZ$1,0),0)+INT($H110*(VLOOKUP($L110,$AM:$AZ,MATCH($AZ$1,$AM$1:$AZ$1,0),0)-VLOOKUP($L110,$AM:$AZ,MATCH($AY$1,$AM$1:$AZ$1,0),0)+1))),
IF($L110="지정 캐릭터 PP",
  IF(AND(OR($B110=7,$B110=8),$L110=OFFSET($L110,-1,0)),OFFSET(P110,-1,0),
    INT($N110*VLOOKUP($L110,$AM:$AZ,MATCH($AW$1,$AM$1:$AZ$1,0),0))),
"그외없음")))))))</f>
        <v>삭제</v>
      </c>
      <c r="Q110">
        <f ca="1">IF($L110="삭제","삭제",
IF($L110="지정 장비",
  IF($O110="DI",
    VLOOKUP($M110,[1]EquipTable!$1:$1048576,MATCH("표준 DI pr Min",[1]EquipTable!$1:$1,0),0)+INT($I110*(VLOOKUP($M110,[1]EquipTable!$1:$1048576,MATCH("표준 DI pr Max",[1]EquipTable!$1:$1,0),0)-VLOOKUP($M110,[1]EquipTable!$1:$1048576,MATCH("표준 DI pr Min",[1]EquipTable!$1:$1,0),0)+1)),
    ROUNDDOWN(VLOOKUP($M110,[1]EquipTable!$1:$1048576,MATCH("표준 GO pr Min",[1]EquipTable!$1:$1,0),0)+INT($I110*(VLOOKUP($M110,[1]EquipTable!$1:$1048576,MATCH("표준 GO pr Max",[1]EquipTable!$1:$1,0),0)-VLOOKUP($M110,[1]EquipTable!$1:$1048576,MATCH("표준 GO pr Min",[1]EquipTable!$1:$1,0),0)+100)),-2)),
IF(OR($L110="캐릭터 상자 일반등급",$L110="캐릭터 상자 영웅등급"),VLOOKUP($L110,$AM:$AZ,MATCH($AW$1,$AM$1:$AZ$1,0),0),
IF(OR($L110="지정 캐릭터",$L110="지정 캐릭터 LBP1",$L110="지정 캐릭터 LBP2",$L110="지정 캐릭터 LBP3"),
  IF(AND(OR($B110=7,$B110=8),$L110=OFFSET($L110,-1,0)),OFFSET(Q110,-1,0),
    INT(VLOOKUP($L110,$AM:$AZ,MATCH($AW$1,$AM$1:$AZ$1,0),0)*(VLOOKUP($M110,[2]ActorTable!$1:$1048576,MATCH("표준 DI pr Min",[2]ActorTable!$1:$1,0),0)+$I110*(VLOOKUP($M110,[2]ActorTable!$1:$1048576,MATCH("표준 DI pr Max",[2]ActorTable!$1:$1,0),0)-VLOOKUP($M110,[2]ActorTable!$1:$1048576,MATCH("표준 DI pr Min",[2]ActorTable!$1:$1,0),0)+1)))),
IF($L110="안 지정 캐릭터 영웅등급",
  IF(AND(OR($B110=7,$B110=8),$L110=OFFSET($L110,-1,0)),OFFSET(Q110,-1,0),
    VLOOKUP($L110,$AM:$AZ,MATCH($AW$1,$AM$1:$AZ$1,0),0)+INT($I110*(VLOOKUP($L110,$AM:$AZ,MATCH($AX$1,$AM$1:$AZ$1,0),0)-VLOOKUP($L110,$AM:$AZ,MATCH($AW$1,$AM$1:$AZ$1,0),0)+1))),
IF($L110="지정 캐릭터 PP",
  IF(AND(OR($B110=7,$B110=8),$L110=OFFSET($L110,-1,0)),OFFSET(Q110,-1,0),
    INT($N110*(VLOOKUP($L110,$AM:$AZ,MATCH($AX$1,$AM$1:$AZ$1,0),0)*(VLOOKUP($L110,$AM:$AZ,MATCH($AY$1,$AM$1:$AZ$1,0),0)+$I110*(VLOOKUP($L110,$AM:$AZ,MATCH($AY$1,$AM$1:$AZ$1,0),0)-VLOOKUP($L110,$AM:$AZ,MATCH($AX$1,$AM$1:$AZ$1,0),0)))))),
IF(OR($L110="안 지정 캐릭터 PP 일반등급",$L110="안 지정 캐릭터 PP 영웅등급"),
  IF(AND(OR($B110=7,$B110=8),$L110=OFFSET($L110,-1,0)),OFFSET(Q110,-1,0),
    $N110*VLOOKUP($L110,$AM:$AZ,MATCH($AW$1,$AM$1:$AZ$1,0),0)),
"그외없음")))))))</f>
        <v>1100</v>
      </c>
      <c r="R110" t="str">
        <f ca="1">IF(OR(ISNUMBER(M110),M110="삭제"),"",
IF(LEFT(M110,5)="Equip",
  IF($BK$1&lt;VLOOKUP(M110,[1]EquipTable!$1:$1048576,MATCH("업데이트순번",[1]EquipTable!$1:$1,0),0),"업데이트순번이상",""),
IF(LEFT(M110,5)="Actor",
  IF($BP$1&lt;VLOOKUP(M110,[2]ActorTable!$1:$1048576,MATCH("업데이트순번",[2]ActorTable!$1:$1,0),0),"업데이트순번이상",""),
"그외없음")))</f>
        <v/>
      </c>
      <c r="S110">
        <f t="shared" ca="1" si="30"/>
        <v>0</v>
      </c>
      <c r="T110" t="s">
        <v>93</v>
      </c>
      <c r="U110">
        <v>79562</v>
      </c>
      <c r="V110">
        <v>13</v>
      </c>
      <c r="W110" t="s">
        <v>130</v>
      </c>
      <c r="Y110">
        <v>1300</v>
      </c>
      <c r="Z110" t="str">
        <f t="shared" ca="1" si="24"/>
        <v>upn</v>
      </c>
      <c r="AA110" t="s">
        <v>93</v>
      </c>
      <c r="AB110">
        <v>79562</v>
      </c>
      <c r="AC110">
        <v>13</v>
      </c>
      <c r="AD110" t="s">
        <v>130</v>
      </c>
      <c r="AF110">
        <v>1300</v>
      </c>
      <c r="AG110" t="str">
        <f t="shared" si="25"/>
        <v/>
      </c>
      <c r="AH110" t="str">
        <f>IF(OR(
  AND(NOT(ISERROR(FIND("상자",AA110))),ISBLANK(AB110)),
  AND(ISBLANK(AA110),ISBLANK(AB110)),
  AND(NOT(ISERROR(FIND("안 지정",AA110))),ISNUMBER(AB110))),"",
IF(AND(NOT(ISERROR(FIND("상자",AA110))),NOT(ISBLANK(AB110))),"밸류불필요",
IF(AND(NOT(ISERROR(FIND("안 지정",AA110))),NOT(ISNUMBER(AB110))),"숫자필요",
IF(NOT(ISERROR(FIND("장비",AA110))),
  IFERROR(VLOOKUP(AB110,[1]EquipTable!$A:$T,MATCH("이름참고",[1]EquipTable!$1:$1,0),0),"장비없음"),
IF(NOT(ISERROR(FIND("캐릭터",AA110))),
  IFERROR(VLOOKUP(AB110,[2]ActorTable!$A:$G,MATCH("이름참고",[2]ActorTable!$1:$1,0),0),"캐릭터없음"),
"")))))</f>
        <v/>
      </c>
      <c r="AI110">
        <v>1</v>
      </c>
      <c r="AJ11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v>
      </c>
      <c r="AK110" t="str">
        <f t="shared" ca="1" si="26"/>
        <v>{"dy":16,"sl":3,"tp":"upn","vl":"79562","cn":13,"pt":"GO","pr":1300}</v>
      </c>
      <c r="BJ110" t="e">
        <f ca="1">IF(VLOOKUP($BM110,[1]EquipTable!$1:$1048576,MATCH("업데이트순번",[1]EquipTable!$1:$1,0),0)&lt;=$BK$1,1,0)
*IF(MID(BM110,7,1)="4",0.1,1)</f>
        <v>#VALUE!</v>
      </c>
      <c r="BK110" t="e">
        <f t="shared" ca="1" si="32"/>
        <v>#VALUE!</v>
      </c>
      <c r="BL110" t="e">
        <f t="shared" ca="1" si="33"/>
        <v>#VALUE!</v>
      </c>
      <c r="BM110" t="e">
        <f ca="1">OFFSET([1]EquipTable!$A$1,ROW()-1,0)</f>
        <v>#VALUE!</v>
      </c>
    </row>
    <row r="111" spans="1:65">
      <c r="A111">
        <v>16</v>
      </c>
      <c r="B111">
        <v>4</v>
      </c>
      <c r="C111">
        <f t="shared" si="21"/>
        <v>0</v>
      </c>
      <c r="D111">
        <f t="shared" ca="1" si="27"/>
        <v>0.16860764355137947</v>
      </c>
      <c r="E111">
        <f t="shared" ca="1" si="27"/>
        <v>0.43500531591601477</v>
      </c>
      <c r="F111">
        <f t="shared" ca="1" si="27"/>
        <v>0.49896378350989423</v>
      </c>
      <c r="G111">
        <f t="shared" ca="1" si="34"/>
        <v>0.75798655944454663</v>
      </c>
      <c r="H111">
        <f t="shared" ca="1" si="34"/>
        <v>0.2640445474307529</v>
      </c>
      <c r="I111">
        <f t="shared" ca="1" si="34"/>
        <v>0.45739692758599426</v>
      </c>
      <c r="L111" t="str">
        <f t="shared" ca="1" si="22"/>
        <v>안 지정 캐릭터 PP 일반등급</v>
      </c>
      <c r="M111">
        <f t="shared" ca="1" si="23"/>
        <v>43500</v>
      </c>
      <c r="N111">
        <f t="shared" ca="1" si="29"/>
        <v>11</v>
      </c>
      <c r="O111" t="str">
        <f ca="1">IF($L111="삭제","삭제",
IF($L111="지정 장비",
  IF(ISBLANK(VLOOKUP($M111,[1]EquipTable!$1:$1048576,MATCH("표준 GO pr Min",[1]EquipTable!$1:$1,0),0)),"DI",
    IF(ISBLANK(VLOOKUP($M111,[1]EquipTable!$1:$1048576,MATCH("표준 DI pr Min",[1]EquipTable!$1:$1,0),0)),"GO",
      IF(G111&lt;0.5,"DI","GO"))),
IF(OR($L111="캐릭터 상자 일반등급",$L111="캐릭터 상자 영웅등급"),"DI",
IF(OR($L111="지정 캐릭터",$L111="지정 캐릭터 LBP1",$L111="지정 캐릭터 LBP2",$L111="지정 캐릭터 LBP3",$L111="안 지정 캐릭터 영웅등급"),"DI",
IF($L111="지정 캐릭터 PP","DI",
IF(OR($L111="안 지정 캐릭터 PP 일반등급",$L111="안 지정 캐릭터 PP 영웅등급"),"GO",
"그외없음"))))))</f>
        <v>GO</v>
      </c>
      <c r="P111" t="str">
        <f ca="1">IF($L111="삭제","삭제",
IF($O111="GO","삭제",
IF($L111="지정 장비",
  IF(ISBLANK(VLOOKUP($M111,[1]EquipTable!$1:$1048576,MATCH("표준 DI pp Min",[1]EquipTable!$1:$1,0),0)),"삭제",
    VLOOKUP($M111,[1]EquipTable!$1:$1048576,MATCH("표준 DI pp Min",[1]EquipTable!$1:$1,0),0)+INT($H111*(VLOOKUP($M111,[1]EquipTable!$1:$1048576,MATCH("표준 DI pp Max",[1]EquipTable!$1:$1,0),0)-VLOOKUP($M111,[1]EquipTable!$1:$1048576,MATCH("표준 DI pp Min",[1]EquipTable!$1:$1,0),0)+1))),
IF(OR($L111="캐릭터 상자 일반등급",$L111="캐릭터 상자 영웅등급"),"삭제",
IF(OR($L111="지정 캐릭터",$L111="지정 캐릭터 LBP1",$L111="지정 캐릭터 LBP2",$L111="지정 캐릭터 LBP3"),
  IF(AND(OR($B111=7,$B111=8),$L111=OFFSET($L111,-1,0)),OFFSET(P111,-1,0),
    IF(ISBLANK(VLOOKUP($M111,[2]ActorTable!$1:$1048576,MATCH("표준 DI pp Min",[2]ActorTable!$1:$1,0),0)),"삭제",
      INT(VLOOKUP($L111,$AM:$AZ,MATCH($AW$1,$AM$1:$AZ$1,0),0)*(VLOOKUP($M111,[2]ActorTable!$1:$1048576,MATCH("표준 DI pp Min",[2]ActorTable!$1:$1,0),0)+$H111*(VLOOKUP($M111,[2]ActorTable!$1:$1048576,MATCH("표준 DI pp Max",[2]ActorTable!$1:$1,0),0)-VLOOKUP($M111,[2]ActorTable!$1:$1048576,MATCH("표준 DI pp Min",[2]ActorTable!$1:$1,0),0)+1))))),
IF($L111="안 지정 캐릭터 영웅등급",
  IF(AND(OR($B111=7,$B111=8),$L111=OFFSET($L111,-1,0)),OFFSET(P111,-1,0),
    VLOOKUP($L111,$AM:$AZ,MATCH($AY$1,$AM$1:$AZ$1,0),0)+INT($H111*(VLOOKUP($L111,$AM:$AZ,MATCH($AZ$1,$AM$1:$AZ$1,0),0)-VLOOKUP($L111,$AM:$AZ,MATCH($AY$1,$AM$1:$AZ$1,0),0)+1))),
IF($L111="지정 캐릭터 PP",
  IF(AND(OR($B111=7,$B111=8),$L111=OFFSET($L111,-1,0)),OFFSET(P111,-1,0),
    INT($N111*VLOOKUP($L111,$AM:$AZ,MATCH($AW$1,$AM$1:$AZ$1,0),0))),
"그외없음")))))))</f>
        <v>삭제</v>
      </c>
      <c r="Q111">
        <f ca="1">IF($L111="삭제","삭제",
IF($L111="지정 장비",
  IF($O111="DI",
    VLOOKUP($M111,[1]EquipTable!$1:$1048576,MATCH("표준 DI pr Min",[1]EquipTable!$1:$1,0),0)+INT($I111*(VLOOKUP($M111,[1]EquipTable!$1:$1048576,MATCH("표준 DI pr Max",[1]EquipTable!$1:$1,0),0)-VLOOKUP($M111,[1]EquipTable!$1:$1048576,MATCH("표준 DI pr Min",[1]EquipTable!$1:$1,0),0)+1)),
    ROUNDDOWN(VLOOKUP($M111,[1]EquipTable!$1:$1048576,MATCH("표준 GO pr Min",[1]EquipTable!$1:$1,0),0)+INT($I111*(VLOOKUP($M111,[1]EquipTable!$1:$1048576,MATCH("표준 GO pr Max",[1]EquipTable!$1:$1,0),0)-VLOOKUP($M111,[1]EquipTable!$1:$1048576,MATCH("표준 GO pr Min",[1]EquipTable!$1:$1,0),0)+100)),-2)),
IF(OR($L111="캐릭터 상자 일반등급",$L111="캐릭터 상자 영웅등급"),VLOOKUP($L111,$AM:$AZ,MATCH($AW$1,$AM$1:$AZ$1,0),0),
IF(OR($L111="지정 캐릭터",$L111="지정 캐릭터 LBP1",$L111="지정 캐릭터 LBP2",$L111="지정 캐릭터 LBP3"),
  IF(AND(OR($B111=7,$B111=8),$L111=OFFSET($L111,-1,0)),OFFSET(Q111,-1,0),
    INT(VLOOKUP($L111,$AM:$AZ,MATCH($AW$1,$AM$1:$AZ$1,0),0)*(VLOOKUP($M111,[2]ActorTable!$1:$1048576,MATCH("표준 DI pr Min",[2]ActorTable!$1:$1,0),0)+$I111*(VLOOKUP($M111,[2]ActorTable!$1:$1048576,MATCH("표준 DI pr Max",[2]ActorTable!$1:$1,0),0)-VLOOKUP($M111,[2]ActorTable!$1:$1048576,MATCH("표준 DI pr Min",[2]ActorTable!$1:$1,0),0)+1)))),
IF($L111="안 지정 캐릭터 영웅등급",
  IF(AND(OR($B111=7,$B111=8),$L111=OFFSET($L111,-1,0)),OFFSET(Q111,-1,0),
    VLOOKUP($L111,$AM:$AZ,MATCH($AW$1,$AM$1:$AZ$1,0),0)+INT($I111*(VLOOKUP($L111,$AM:$AZ,MATCH($AX$1,$AM$1:$AZ$1,0),0)-VLOOKUP($L111,$AM:$AZ,MATCH($AW$1,$AM$1:$AZ$1,0),0)+1))),
IF($L111="지정 캐릭터 PP",
  IF(AND(OR($B111=7,$B111=8),$L111=OFFSET($L111,-1,0)),OFFSET(Q111,-1,0),
    INT($N111*(VLOOKUP($L111,$AM:$AZ,MATCH($AX$1,$AM$1:$AZ$1,0),0)*(VLOOKUP($L111,$AM:$AZ,MATCH($AY$1,$AM$1:$AZ$1,0),0)+$I111*(VLOOKUP($L111,$AM:$AZ,MATCH($AY$1,$AM$1:$AZ$1,0),0)-VLOOKUP($L111,$AM:$AZ,MATCH($AX$1,$AM$1:$AZ$1,0),0)))))),
IF(OR($L111="안 지정 캐릭터 PP 일반등급",$L111="안 지정 캐릭터 PP 영웅등급"),
  IF(AND(OR($B111=7,$B111=8),$L111=OFFSET($L111,-1,0)),OFFSET(Q111,-1,0),
    $N111*VLOOKUP($L111,$AM:$AZ,MATCH($AW$1,$AM$1:$AZ$1,0),0)),
"그외없음")))))))</f>
        <v>1100</v>
      </c>
      <c r="R111" t="str">
        <f ca="1">IF(OR(ISNUMBER(M111),M111="삭제"),"",
IF(LEFT(M111,5)="Equip",
  IF($BK$1&lt;VLOOKUP(M111,[1]EquipTable!$1:$1048576,MATCH("업데이트순번",[1]EquipTable!$1:$1,0),0),"업데이트순번이상",""),
IF(LEFT(M111,5)="Actor",
  IF($BP$1&lt;VLOOKUP(M111,[2]ActorTable!$1:$1048576,MATCH("업데이트순번",[2]ActorTable!$1:$1,0),0),"업데이트순번이상",""),
"그외없음")))</f>
        <v/>
      </c>
      <c r="S111">
        <f t="shared" ca="1" si="30"/>
        <v>0</v>
      </c>
      <c r="T111" t="s">
        <v>93</v>
      </c>
      <c r="U111">
        <v>72195</v>
      </c>
      <c r="V111">
        <v>13</v>
      </c>
      <c r="W111" t="s">
        <v>130</v>
      </c>
      <c r="Y111">
        <v>1300</v>
      </c>
      <c r="Z111" t="str">
        <f t="shared" ca="1" si="24"/>
        <v>upn</v>
      </c>
      <c r="AA111" t="s">
        <v>93</v>
      </c>
      <c r="AB111">
        <v>72195</v>
      </c>
      <c r="AC111">
        <v>13</v>
      </c>
      <c r="AD111" t="s">
        <v>130</v>
      </c>
      <c r="AF111">
        <v>1300</v>
      </c>
      <c r="AG111" t="str">
        <f t="shared" si="25"/>
        <v/>
      </c>
      <c r="AH111" t="str">
        <f>IF(OR(
  AND(NOT(ISERROR(FIND("상자",AA111))),ISBLANK(AB111)),
  AND(ISBLANK(AA111),ISBLANK(AB111)),
  AND(NOT(ISERROR(FIND("안 지정",AA111))),ISNUMBER(AB111))),"",
IF(AND(NOT(ISERROR(FIND("상자",AA111))),NOT(ISBLANK(AB111))),"밸류불필요",
IF(AND(NOT(ISERROR(FIND("안 지정",AA111))),NOT(ISNUMBER(AB111))),"숫자필요",
IF(NOT(ISERROR(FIND("장비",AA111))),
  IFERROR(VLOOKUP(AB111,[1]EquipTable!$A:$T,MATCH("이름참고",[1]EquipTable!$1:$1,0),0),"장비없음"),
IF(NOT(ISERROR(FIND("캐릭터",AA111))),
  IFERROR(VLOOKUP(AB111,[2]ActorTable!$A:$G,MATCH("이름참고",[2]ActorTable!$1:$1,0),0),"캐릭터없음"),
"")))))</f>
        <v/>
      </c>
      <c r="AI111">
        <v>1</v>
      </c>
      <c r="AJ11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v>
      </c>
      <c r="AK111" t="str">
        <f t="shared" ca="1" si="26"/>
        <v>{"dy":16,"sl":4,"tp":"upn","vl":"72195","cn":13,"pt":"GO","pr":1300}</v>
      </c>
      <c r="BJ111" t="e">
        <f ca="1">IF(VLOOKUP($BM111,[1]EquipTable!$1:$1048576,MATCH("업데이트순번",[1]EquipTable!$1:$1,0),0)&lt;=$BK$1,1,0)
*IF(MID(BM111,7,1)="4",0.1,1)</f>
        <v>#VALUE!</v>
      </c>
      <c r="BK111" t="e">
        <f t="shared" ca="1" si="32"/>
        <v>#VALUE!</v>
      </c>
      <c r="BL111" t="e">
        <f t="shared" ca="1" si="33"/>
        <v>#VALUE!</v>
      </c>
      <c r="BM111" t="e">
        <f ca="1">OFFSET([1]EquipTable!$A$1,ROW()-1,0)</f>
        <v>#VALUE!</v>
      </c>
    </row>
    <row r="112" spans="1:65">
      <c r="A112">
        <v>16</v>
      </c>
      <c r="B112">
        <v>5</v>
      </c>
      <c r="C112">
        <f t="shared" si="21"/>
        <v>0</v>
      </c>
      <c r="D112">
        <f t="shared" ca="1" si="27"/>
        <v>0.18742869840686993</v>
      </c>
      <c r="E112">
        <f t="shared" ca="1" si="27"/>
        <v>0.23718540725971915</v>
      </c>
      <c r="F112">
        <f t="shared" ca="1" si="27"/>
        <v>0.5979541765780817</v>
      </c>
      <c r="G112">
        <f t="shared" ca="1" si="34"/>
        <v>0.67706806270071851</v>
      </c>
      <c r="H112">
        <f t="shared" ca="1" si="34"/>
        <v>0.53363267382532009</v>
      </c>
      <c r="I112">
        <f t="shared" ca="1" si="34"/>
        <v>0.67237983997910855</v>
      </c>
      <c r="L112" t="str">
        <f t="shared" ca="1" si="22"/>
        <v>삭제</v>
      </c>
      <c r="M112" t="str">
        <f t="shared" ca="1" si="23"/>
        <v>삭제</v>
      </c>
      <c r="N112" t="str">
        <f t="shared" ca="1" si="29"/>
        <v>삭제</v>
      </c>
      <c r="O112" t="str">
        <f ca="1">IF($L112="삭제","삭제",
IF($L112="지정 장비",
  IF(ISBLANK(VLOOKUP($M112,[1]EquipTable!$1:$1048576,MATCH("표준 GO pr Min",[1]EquipTable!$1:$1,0),0)),"DI",
    IF(ISBLANK(VLOOKUP($M112,[1]EquipTable!$1:$1048576,MATCH("표준 DI pr Min",[1]EquipTable!$1:$1,0),0)),"GO",
      IF(G112&lt;0.5,"DI","GO"))),
IF(OR($L112="캐릭터 상자 일반등급",$L112="캐릭터 상자 영웅등급"),"DI",
IF(OR($L112="지정 캐릭터",$L112="지정 캐릭터 LBP1",$L112="지정 캐릭터 LBP2",$L112="지정 캐릭터 LBP3",$L112="안 지정 캐릭터 영웅등급"),"DI",
IF($L112="지정 캐릭터 PP","DI",
IF(OR($L112="안 지정 캐릭터 PP 일반등급",$L112="안 지정 캐릭터 PP 영웅등급"),"GO",
"그외없음"))))))</f>
        <v>삭제</v>
      </c>
      <c r="P112" t="str">
        <f ca="1">IF($L112="삭제","삭제",
IF($O112="GO","삭제",
IF($L112="지정 장비",
  IF(ISBLANK(VLOOKUP($M112,[1]EquipTable!$1:$1048576,MATCH("표준 DI pp Min",[1]EquipTable!$1:$1,0),0)),"삭제",
    VLOOKUP($M112,[1]EquipTable!$1:$1048576,MATCH("표준 DI pp Min",[1]EquipTable!$1:$1,0),0)+INT($H112*(VLOOKUP($M112,[1]EquipTable!$1:$1048576,MATCH("표준 DI pp Max",[1]EquipTable!$1:$1,0),0)-VLOOKUP($M112,[1]EquipTable!$1:$1048576,MATCH("표준 DI pp Min",[1]EquipTable!$1:$1,0),0)+1))),
IF(OR($L112="캐릭터 상자 일반등급",$L112="캐릭터 상자 영웅등급"),"삭제",
IF(OR($L112="지정 캐릭터",$L112="지정 캐릭터 LBP1",$L112="지정 캐릭터 LBP2",$L112="지정 캐릭터 LBP3"),
  IF(AND(OR($B112=7,$B112=8),$L112=OFFSET($L112,-1,0)),OFFSET(P112,-1,0),
    IF(ISBLANK(VLOOKUP($M112,[2]ActorTable!$1:$1048576,MATCH("표준 DI pp Min",[2]ActorTable!$1:$1,0),0)),"삭제",
      INT(VLOOKUP($L112,$AM:$AZ,MATCH($AW$1,$AM$1:$AZ$1,0),0)*(VLOOKUP($M112,[2]ActorTable!$1:$1048576,MATCH("표준 DI pp Min",[2]ActorTable!$1:$1,0),0)+$H112*(VLOOKUP($M112,[2]ActorTable!$1:$1048576,MATCH("표준 DI pp Max",[2]ActorTable!$1:$1,0),0)-VLOOKUP($M112,[2]ActorTable!$1:$1048576,MATCH("표준 DI pp Min",[2]ActorTable!$1:$1,0),0)+1))))),
IF($L112="안 지정 캐릭터 영웅등급",
  IF(AND(OR($B112=7,$B112=8),$L112=OFFSET($L112,-1,0)),OFFSET(P112,-1,0),
    VLOOKUP($L112,$AM:$AZ,MATCH($AY$1,$AM$1:$AZ$1,0),0)+INT($H112*(VLOOKUP($L112,$AM:$AZ,MATCH($AZ$1,$AM$1:$AZ$1,0),0)-VLOOKUP($L112,$AM:$AZ,MATCH($AY$1,$AM$1:$AZ$1,0),0)+1))),
IF($L112="지정 캐릭터 PP",
  IF(AND(OR($B112=7,$B112=8),$L112=OFFSET($L112,-1,0)),OFFSET(P112,-1,0),
    INT($N112*VLOOKUP($L112,$AM:$AZ,MATCH($AW$1,$AM$1:$AZ$1,0),0))),
"그외없음")))))))</f>
        <v>삭제</v>
      </c>
      <c r="Q112" t="str">
        <f ca="1">IF($L112="삭제","삭제",
IF($L112="지정 장비",
  IF($O112="DI",
    VLOOKUP($M112,[1]EquipTable!$1:$1048576,MATCH("표준 DI pr Min",[1]EquipTable!$1:$1,0),0)+INT($I112*(VLOOKUP($M112,[1]EquipTable!$1:$1048576,MATCH("표준 DI pr Max",[1]EquipTable!$1:$1,0),0)-VLOOKUP($M112,[1]EquipTable!$1:$1048576,MATCH("표준 DI pr Min",[1]EquipTable!$1:$1,0),0)+1)),
    ROUNDDOWN(VLOOKUP($M112,[1]EquipTable!$1:$1048576,MATCH("표준 GO pr Min",[1]EquipTable!$1:$1,0),0)+INT($I112*(VLOOKUP($M112,[1]EquipTable!$1:$1048576,MATCH("표준 GO pr Max",[1]EquipTable!$1:$1,0),0)-VLOOKUP($M112,[1]EquipTable!$1:$1048576,MATCH("표준 GO pr Min",[1]EquipTable!$1:$1,0),0)+100)),-2)),
IF(OR($L112="캐릭터 상자 일반등급",$L112="캐릭터 상자 영웅등급"),VLOOKUP($L112,$AM:$AZ,MATCH($AW$1,$AM$1:$AZ$1,0),0),
IF(OR($L112="지정 캐릭터",$L112="지정 캐릭터 LBP1",$L112="지정 캐릭터 LBP2",$L112="지정 캐릭터 LBP3"),
  IF(AND(OR($B112=7,$B112=8),$L112=OFFSET($L112,-1,0)),OFFSET(Q112,-1,0),
    INT(VLOOKUP($L112,$AM:$AZ,MATCH($AW$1,$AM$1:$AZ$1,0),0)*(VLOOKUP($M112,[2]ActorTable!$1:$1048576,MATCH("표준 DI pr Min",[2]ActorTable!$1:$1,0),0)+$I112*(VLOOKUP($M112,[2]ActorTable!$1:$1048576,MATCH("표준 DI pr Max",[2]ActorTable!$1:$1,0),0)-VLOOKUP($M112,[2]ActorTable!$1:$1048576,MATCH("표준 DI pr Min",[2]ActorTable!$1:$1,0),0)+1)))),
IF($L112="안 지정 캐릭터 영웅등급",
  IF(AND(OR($B112=7,$B112=8),$L112=OFFSET($L112,-1,0)),OFFSET(Q112,-1,0),
    VLOOKUP($L112,$AM:$AZ,MATCH($AW$1,$AM$1:$AZ$1,0),0)+INT($I112*(VLOOKUP($L112,$AM:$AZ,MATCH($AX$1,$AM$1:$AZ$1,0),0)-VLOOKUP($L112,$AM:$AZ,MATCH($AW$1,$AM$1:$AZ$1,0),0)+1))),
IF($L112="지정 캐릭터 PP",
  IF(AND(OR($B112=7,$B112=8),$L112=OFFSET($L112,-1,0)),OFFSET(Q112,-1,0),
    INT($N112*(VLOOKUP($L112,$AM:$AZ,MATCH($AX$1,$AM$1:$AZ$1,0),0)*(VLOOKUP($L112,$AM:$AZ,MATCH($AY$1,$AM$1:$AZ$1,0),0)+$I112*(VLOOKUP($L112,$AM:$AZ,MATCH($AY$1,$AM$1:$AZ$1,0),0)-VLOOKUP($L112,$AM:$AZ,MATCH($AX$1,$AM$1:$AZ$1,0),0)))))),
IF(OR($L112="안 지정 캐릭터 PP 일반등급",$L112="안 지정 캐릭터 PP 영웅등급"),
  IF(AND(OR($B112=7,$B112=8),$L112=OFFSET($L112,-1,0)),OFFSET(Q112,-1,0),
    $N112*VLOOKUP($L112,$AM:$AZ,MATCH($AW$1,$AM$1:$AZ$1,0),0)),
"그외없음")))))))</f>
        <v>삭제</v>
      </c>
      <c r="R112" t="str">
        <f ca="1">IF(OR(ISNUMBER(M112),M112="삭제"),"",
IF(LEFT(M112,5)="Equip",
  IF($BK$1&lt;VLOOKUP(M112,[1]EquipTable!$1:$1048576,MATCH("업데이트순번",[1]EquipTable!$1:$1,0),0),"업데이트순번이상",""),
IF(LEFT(M112,5)="Actor",
  IF($BP$1&lt;VLOOKUP(M112,[2]ActorTable!$1:$1048576,MATCH("업데이트순번",[2]ActorTable!$1:$1,0),0),"업데이트순번이상",""),
"그외없음")))</f>
        <v/>
      </c>
      <c r="S112">
        <f t="shared" ca="1" si="30"/>
        <v>0</v>
      </c>
      <c r="Z112" t="str">
        <f t="shared" ca="1" si="24"/>
        <v/>
      </c>
      <c r="AG112" t="str">
        <f t="shared" si="25"/>
        <v/>
      </c>
      <c r="AH112" t="str">
        <f>IF(OR(
  AND(NOT(ISERROR(FIND("상자",AA112))),ISBLANK(AB112)),
  AND(ISBLANK(AA112),ISBLANK(AB112)),
  AND(NOT(ISERROR(FIND("안 지정",AA112))),ISNUMBER(AB112))),"",
IF(AND(NOT(ISERROR(FIND("상자",AA112))),NOT(ISBLANK(AB112))),"밸류불필요",
IF(AND(NOT(ISERROR(FIND("안 지정",AA112))),NOT(ISNUMBER(AB112))),"숫자필요",
IF(NOT(ISERROR(FIND("장비",AA112))),
  IFERROR(VLOOKUP(AB112,[1]EquipTable!$A:$T,MATCH("이름참고",[1]EquipTable!$1:$1,0),0),"장비없음"),
IF(NOT(ISERROR(FIND("캐릭터",AA112))),
  IFERROR(VLOOKUP(AB112,[2]ActorTable!$A:$G,MATCH("이름참고",[2]ActorTable!$1:$1,0),0),"캐릭터없음"),
"")))))</f>
        <v/>
      </c>
      <c r="AI112">
        <v>1</v>
      </c>
      <c r="AJ11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v>
      </c>
      <c r="AK112" t="str">
        <f t="shared" ca="1" si="26"/>
        <v>{"dy":16,"sl":5}</v>
      </c>
      <c r="BJ112" t="e">
        <f ca="1">IF(VLOOKUP($BM112,[1]EquipTable!$1:$1048576,MATCH("업데이트순번",[1]EquipTable!$1:$1,0),0)&lt;=$BK$1,1,0)
*IF(MID(BM112,7,1)="4",0.1,1)</f>
        <v>#VALUE!</v>
      </c>
      <c r="BK112" t="e">
        <f t="shared" ca="1" si="32"/>
        <v>#VALUE!</v>
      </c>
      <c r="BL112" t="e">
        <f t="shared" ca="1" si="33"/>
        <v>#VALUE!</v>
      </c>
      <c r="BM112" t="e">
        <f ca="1">OFFSET([1]EquipTable!$A$1,ROW()-1,0)</f>
        <v>#VALUE!</v>
      </c>
    </row>
    <row r="113" spans="1:65">
      <c r="A113">
        <v>16</v>
      </c>
      <c r="B113">
        <v>6</v>
      </c>
      <c r="C113">
        <f t="shared" si="21"/>
        <v>0</v>
      </c>
      <c r="D113">
        <f t="shared" ca="1" si="27"/>
        <v>0.86549554183465349</v>
      </c>
      <c r="E113">
        <f t="shared" ca="1" si="27"/>
        <v>0.77218095888884841</v>
      </c>
      <c r="F113">
        <f t="shared" ca="1" si="27"/>
        <v>0.16881394536836625</v>
      </c>
      <c r="G113">
        <f t="shared" ca="1" si="34"/>
        <v>4.6606132371059816E-2</v>
      </c>
      <c r="H113">
        <f t="shared" ca="1" si="34"/>
        <v>0.58557036050219247</v>
      </c>
      <c r="I113">
        <f t="shared" ca="1" si="34"/>
        <v>0.15867335694318863</v>
      </c>
      <c r="L113" t="str">
        <f t="shared" ca="1" si="22"/>
        <v>삭제</v>
      </c>
      <c r="M113" t="str">
        <f t="shared" ca="1" si="23"/>
        <v>삭제</v>
      </c>
      <c r="N113" t="str">
        <f t="shared" ca="1" si="29"/>
        <v>삭제</v>
      </c>
      <c r="O113" t="str">
        <f ca="1">IF($L113="삭제","삭제",
IF($L113="지정 장비",
  IF(ISBLANK(VLOOKUP($M113,[1]EquipTable!$1:$1048576,MATCH("표준 GO pr Min",[1]EquipTable!$1:$1,0),0)),"DI",
    IF(ISBLANK(VLOOKUP($M113,[1]EquipTable!$1:$1048576,MATCH("표준 DI pr Min",[1]EquipTable!$1:$1,0),0)),"GO",
      IF(G113&lt;0.5,"DI","GO"))),
IF(OR($L113="캐릭터 상자 일반등급",$L113="캐릭터 상자 영웅등급"),"DI",
IF(OR($L113="지정 캐릭터",$L113="지정 캐릭터 LBP1",$L113="지정 캐릭터 LBP2",$L113="지정 캐릭터 LBP3",$L113="안 지정 캐릭터 영웅등급"),"DI",
IF($L113="지정 캐릭터 PP","DI",
IF(OR($L113="안 지정 캐릭터 PP 일반등급",$L113="안 지정 캐릭터 PP 영웅등급"),"GO",
"그외없음"))))))</f>
        <v>삭제</v>
      </c>
      <c r="P113" t="str">
        <f ca="1">IF($L113="삭제","삭제",
IF($O113="GO","삭제",
IF($L113="지정 장비",
  IF(ISBLANK(VLOOKUP($M113,[1]EquipTable!$1:$1048576,MATCH("표준 DI pp Min",[1]EquipTable!$1:$1,0),0)),"삭제",
    VLOOKUP($M113,[1]EquipTable!$1:$1048576,MATCH("표준 DI pp Min",[1]EquipTable!$1:$1,0),0)+INT($H113*(VLOOKUP($M113,[1]EquipTable!$1:$1048576,MATCH("표준 DI pp Max",[1]EquipTable!$1:$1,0),0)-VLOOKUP($M113,[1]EquipTable!$1:$1048576,MATCH("표준 DI pp Min",[1]EquipTable!$1:$1,0),0)+1))),
IF(OR($L113="캐릭터 상자 일반등급",$L113="캐릭터 상자 영웅등급"),"삭제",
IF(OR($L113="지정 캐릭터",$L113="지정 캐릭터 LBP1",$L113="지정 캐릭터 LBP2",$L113="지정 캐릭터 LBP3"),
  IF(AND(OR($B113=7,$B113=8),$L113=OFFSET($L113,-1,0)),OFFSET(P113,-1,0),
    IF(ISBLANK(VLOOKUP($M113,[2]ActorTable!$1:$1048576,MATCH("표준 DI pp Min",[2]ActorTable!$1:$1,0),0)),"삭제",
      INT(VLOOKUP($L113,$AM:$AZ,MATCH($AW$1,$AM$1:$AZ$1,0),0)*(VLOOKUP($M113,[2]ActorTable!$1:$1048576,MATCH("표준 DI pp Min",[2]ActorTable!$1:$1,0),0)+$H113*(VLOOKUP($M113,[2]ActorTable!$1:$1048576,MATCH("표준 DI pp Max",[2]ActorTable!$1:$1,0),0)-VLOOKUP($M113,[2]ActorTable!$1:$1048576,MATCH("표준 DI pp Min",[2]ActorTable!$1:$1,0),0)+1))))),
IF($L113="안 지정 캐릭터 영웅등급",
  IF(AND(OR($B113=7,$B113=8),$L113=OFFSET($L113,-1,0)),OFFSET(P113,-1,0),
    VLOOKUP($L113,$AM:$AZ,MATCH($AY$1,$AM$1:$AZ$1,0),0)+INT($H113*(VLOOKUP($L113,$AM:$AZ,MATCH($AZ$1,$AM$1:$AZ$1,0),0)-VLOOKUP($L113,$AM:$AZ,MATCH($AY$1,$AM$1:$AZ$1,0),0)+1))),
IF($L113="지정 캐릭터 PP",
  IF(AND(OR($B113=7,$B113=8),$L113=OFFSET($L113,-1,0)),OFFSET(P113,-1,0),
    INT($N113*VLOOKUP($L113,$AM:$AZ,MATCH($AW$1,$AM$1:$AZ$1,0),0))),
"그외없음")))))))</f>
        <v>삭제</v>
      </c>
      <c r="Q113" t="str">
        <f ca="1">IF($L113="삭제","삭제",
IF($L113="지정 장비",
  IF($O113="DI",
    VLOOKUP($M113,[1]EquipTable!$1:$1048576,MATCH("표준 DI pr Min",[1]EquipTable!$1:$1,0),0)+INT($I113*(VLOOKUP($M113,[1]EquipTable!$1:$1048576,MATCH("표준 DI pr Max",[1]EquipTable!$1:$1,0),0)-VLOOKUP($M113,[1]EquipTable!$1:$1048576,MATCH("표준 DI pr Min",[1]EquipTable!$1:$1,0),0)+1)),
    ROUNDDOWN(VLOOKUP($M113,[1]EquipTable!$1:$1048576,MATCH("표준 GO pr Min",[1]EquipTable!$1:$1,0),0)+INT($I113*(VLOOKUP($M113,[1]EquipTable!$1:$1048576,MATCH("표준 GO pr Max",[1]EquipTable!$1:$1,0),0)-VLOOKUP($M113,[1]EquipTable!$1:$1048576,MATCH("표준 GO pr Min",[1]EquipTable!$1:$1,0),0)+100)),-2)),
IF(OR($L113="캐릭터 상자 일반등급",$L113="캐릭터 상자 영웅등급"),VLOOKUP($L113,$AM:$AZ,MATCH($AW$1,$AM$1:$AZ$1,0),0),
IF(OR($L113="지정 캐릭터",$L113="지정 캐릭터 LBP1",$L113="지정 캐릭터 LBP2",$L113="지정 캐릭터 LBP3"),
  IF(AND(OR($B113=7,$B113=8),$L113=OFFSET($L113,-1,0)),OFFSET(Q113,-1,0),
    INT(VLOOKUP($L113,$AM:$AZ,MATCH($AW$1,$AM$1:$AZ$1,0),0)*(VLOOKUP($M113,[2]ActorTable!$1:$1048576,MATCH("표준 DI pr Min",[2]ActorTable!$1:$1,0),0)+$I113*(VLOOKUP($M113,[2]ActorTable!$1:$1048576,MATCH("표준 DI pr Max",[2]ActorTable!$1:$1,0),0)-VLOOKUP($M113,[2]ActorTable!$1:$1048576,MATCH("표준 DI pr Min",[2]ActorTable!$1:$1,0),0)+1)))),
IF($L113="안 지정 캐릭터 영웅등급",
  IF(AND(OR($B113=7,$B113=8),$L113=OFFSET($L113,-1,0)),OFFSET(Q113,-1,0),
    VLOOKUP($L113,$AM:$AZ,MATCH($AW$1,$AM$1:$AZ$1,0),0)+INT($I113*(VLOOKUP($L113,$AM:$AZ,MATCH($AX$1,$AM$1:$AZ$1,0),0)-VLOOKUP($L113,$AM:$AZ,MATCH($AW$1,$AM$1:$AZ$1,0),0)+1))),
IF($L113="지정 캐릭터 PP",
  IF(AND(OR($B113=7,$B113=8),$L113=OFFSET($L113,-1,0)),OFFSET(Q113,-1,0),
    INT($N113*(VLOOKUP($L113,$AM:$AZ,MATCH($AX$1,$AM$1:$AZ$1,0),0)*(VLOOKUP($L113,$AM:$AZ,MATCH($AY$1,$AM$1:$AZ$1,0),0)+$I113*(VLOOKUP($L113,$AM:$AZ,MATCH($AY$1,$AM$1:$AZ$1,0),0)-VLOOKUP($L113,$AM:$AZ,MATCH($AX$1,$AM$1:$AZ$1,0),0)))))),
IF(OR($L113="안 지정 캐릭터 PP 일반등급",$L113="안 지정 캐릭터 PP 영웅등급"),
  IF(AND(OR($B113=7,$B113=8),$L113=OFFSET($L113,-1,0)),OFFSET(Q113,-1,0),
    $N113*VLOOKUP($L113,$AM:$AZ,MATCH($AW$1,$AM$1:$AZ$1,0),0)),
"그외없음")))))))</f>
        <v>삭제</v>
      </c>
      <c r="R113" t="str">
        <f ca="1">IF(OR(ISNUMBER(M113),M113="삭제"),"",
IF(LEFT(M113,5)="Equip",
  IF($BK$1&lt;VLOOKUP(M113,[1]EquipTable!$1:$1048576,MATCH("업데이트순번",[1]EquipTable!$1:$1,0),0),"업데이트순번이상",""),
IF(LEFT(M113,5)="Actor",
  IF($BP$1&lt;VLOOKUP(M113,[2]ActorTable!$1:$1048576,MATCH("업데이트순번",[2]ActorTable!$1:$1,0),0),"업데이트순번이상",""),
"그외없음")))</f>
        <v/>
      </c>
      <c r="S113">
        <f t="shared" ca="1" si="30"/>
        <v>0</v>
      </c>
      <c r="Z113" t="str">
        <f t="shared" ca="1" si="24"/>
        <v/>
      </c>
      <c r="AG113" t="str">
        <f t="shared" si="25"/>
        <v/>
      </c>
      <c r="AH113" t="str">
        <f>IF(OR(
  AND(NOT(ISERROR(FIND("상자",AA113))),ISBLANK(AB113)),
  AND(ISBLANK(AA113),ISBLANK(AB113)),
  AND(NOT(ISERROR(FIND("안 지정",AA113))),ISNUMBER(AB113))),"",
IF(AND(NOT(ISERROR(FIND("상자",AA113))),NOT(ISBLANK(AB113))),"밸류불필요",
IF(AND(NOT(ISERROR(FIND("안 지정",AA113))),NOT(ISNUMBER(AB113))),"숫자필요",
IF(NOT(ISERROR(FIND("장비",AA113))),
  IFERROR(VLOOKUP(AB113,[1]EquipTable!$A:$T,MATCH("이름참고",[1]EquipTable!$1:$1,0),0),"장비없음"),
IF(NOT(ISERROR(FIND("캐릭터",AA113))),
  IFERROR(VLOOKUP(AB113,[2]ActorTable!$A:$G,MATCH("이름참고",[2]ActorTable!$1:$1,0),0),"캐릭터없음"),
"")))))</f>
        <v/>
      </c>
      <c r="AI113">
        <v>1</v>
      </c>
      <c r="AJ11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v>
      </c>
      <c r="AK113" t="str">
        <f t="shared" ca="1" si="26"/>
        <v>{"dy":16,"sl":6}</v>
      </c>
      <c r="BJ113" t="e">
        <f ca="1">IF(VLOOKUP($BM113,[1]EquipTable!$1:$1048576,MATCH("업데이트순번",[1]EquipTable!$1:$1,0),0)&lt;=$BK$1,1,0)
*IF(MID(BM113,7,1)="4",0.1,1)</f>
        <v>#VALUE!</v>
      </c>
      <c r="BK113" t="e">
        <f t="shared" ca="1" si="32"/>
        <v>#VALUE!</v>
      </c>
      <c r="BL113" t="e">
        <f t="shared" ca="1" si="33"/>
        <v>#VALUE!</v>
      </c>
      <c r="BM113" t="e">
        <f ca="1">OFFSET([1]EquipTable!$A$1,ROW()-1,0)</f>
        <v>#VALUE!</v>
      </c>
    </row>
    <row r="114" spans="1:65">
      <c r="A114">
        <v>17</v>
      </c>
      <c r="B114">
        <v>0</v>
      </c>
      <c r="C114">
        <f t="shared" si="21"/>
        <v>0</v>
      </c>
      <c r="D114">
        <f t="shared" ca="1" si="27"/>
        <v>0.21594085901070814</v>
      </c>
      <c r="E114">
        <f t="shared" ca="1" si="27"/>
        <v>0.67578845568749302</v>
      </c>
      <c r="F114">
        <f t="shared" ca="1" si="27"/>
        <v>0.16209995050326442</v>
      </c>
      <c r="G114">
        <f t="shared" ca="1" si="34"/>
        <v>0.3224910137175595</v>
      </c>
      <c r="H114">
        <f t="shared" ca="1" si="34"/>
        <v>0.43882620410554585</v>
      </c>
      <c r="I114">
        <f t="shared" ca="1" si="34"/>
        <v>0.97804222435681953</v>
      </c>
      <c r="L114" t="str">
        <f t="shared" ca="1" si="22"/>
        <v>지정 장비</v>
      </c>
      <c r="M114" t="e">
        <f t="shared" ca="1" si="23"/>
        <v>#VALUE!</v>
      </c>
      <c r="N114">
        <f t="shared" ca="1" si="29"/>
        <v>1</v>
      </c>
      <c r="O114" t="str">
        <f ca="1">IF($L114="삭제","삭제",
IF($L114="지정 장비",
  IF(ISBLANK(VLOOKUP($M114,[1]EquipTable!$1:$1048576,MATCH("표준 GO pr Min",[1]EquipTable!$1:$1,0),0)),"DI",
    IF(ISBLANK(VLOOKUP($M114,[1]EquipTable!$1:$1048576,MATCH("표준 DI pr Min",[1]EquipTable!$1:$1,0),0)),"GO",
      IF(G114&lt;0.5,"DI","GO"))),
IF(OR($L114="캐릭터 상자 일반등급",$L114="캐릭터 상자 영웅등급"),"DI",
IF(OR($L114="지정 캐릭터",$L114="지정 캐릭터 LBP1",$L114="지정 캐릭터 LBP2",$L114="지정 캐릭터 LBP3",$L114="안 지정 캐릭터 영웅등급"),"DI",
IF($L114="지정 캐릭터 PP","DI",
IF(OR($L114="안 지정 캐릭터 PP 일반등급",$L114="안 지정 캐릭터 PP 영웅등급"),"GO",
"그외없음"))))))</f>
        <v>DI</v>
      </c>
      <c r="P114" t="e">
        <f ca="1">IF($L114="삭제","삭제",
IF($O114="GO","삭제",
IF($L114="지정 장비",
  IF(ISBLANK(VLOOKUP($M114,[1]EquipTable!$1:$1048576,MATCH("표준 DI pp Min",[1]EquipTable!$1:$1,0),0)),"삭제",
    VLOOKUP($M114,[1]EquipTable!$1:$1048576,MATCH("표준 DI pp Min",[1]EquipTable!$1:$1,0),0)+INT($H114*(VLOOKUP($M114,[1]EquipTable!$1:$1048576,MATCH("표준 DI pp Max",[1]EquipTable!$1:$1,0),0)-VLOOKUP($M114,[1]EquipTable!$1:$1048576,MATCH("표준 DI pp Min",[1]EquipTable!$1:$1,0),0)+1))),
IF(OR($L114="캐릭터 상자 일반등급",$L114="캐릭터 상자 영웅등급"),"삭제",
IF(OR($L114="지정 캐릭터",$L114="지정 캐릭터 LBP1",$L114="지정 캐릭터 LBP2",$L114="지정 캐릭터 LBP3"),
  IF(AND(OR($B114=7,$B114=8),$L114=OFFSET($L114,-1,0)),OFFSET(P114,-1,0),
    IF(ISBLANK(VLOOKUP($M114,[2]ActorTable!$1:$1048576,MATCH("표준 DI pp Min",[2]ActorTable!$1:$1,0),0)),"삭제",
      INT(VLOOKUP($L114,$AM:$AZ,MATCH($AW$1,$AM$1:$AZ$1,0),0)*(VLOOKUP($M114,[2]ActorTable!$1:$1048576,MATCH("표준 DI pp Min",[2]ActorTable!$1:$1,0),0)+$H114*(VLOOKUP($M114,[2]ActorTable!$1:$1048576,MATCH("표준 DI pp Max",[2]ActorTable!$1:$1,0),0)-VLOOKUP($M114,[2]ActorTable!$1:$1048576,MATCH("표준 DI pp Min",[2]ActorTable!$1:$1,0),0)+1))))),
IF($L114="안 지정 캐릭터 영웅등급",
  IF(AND(OR($B114=7,$B114=8),$L114=OFFSET($L114,-1,0)),OFFSET(P114,-1,0),
    VLOOKUP($L114,$AM:$AZ,MATCH($AY$1,$AM$1:$AZ$1,0),0)+INT($H114*(VLOOKUP($L114,$AM:$AZ,MATCH($AZ$1,$AM$1:$AZ$1,0),0)-VLOOKUP($L114,$AM:$AZ,MATCH($AY$1,$AM$1:$AZ$1,0),0)+1))),
IF($L114="지정 캐릭터 PP",
  IF(AND(OR($B114=7,$B114=8),$L114=OFFSET($L114,-1,0)),OFFSET(P114,-1,0),
    INT($N114*VLOOKUP($L114,$AM:$AZ,MATCH($AW$1,$AM$1:$AZ$1,0),0))),
"그외없음")))))))</f>
        <v>#VALUE!</v>
      </c>
      <c r="Q114" t="e">
        <f ca="1">IF($L114="삭제","삭제",
IF($L114="지정 장비",
  IF($O114="DI",
    VLOOKUP($M114,[1]EquipTable!$1:$1048576,MATCH("표준 DI pr Min",[1]EquipTable!$1:$1,0),0)+INT($I114*(VLOOKUP($M114,[1]EquipTable!$1:$1048576,MATCH("표준 DI pr Max",[1]EquipTable!$1:$1,0),0)-VLOOKUP($M114,[1]EquipTable!$1:$1048576,MATCH("표준 DI pr Min",[1]EquipTable!$1:$1,0),0)+1)),
    ROUNDDOWN(VLOOKUP($M114,[1]EquipTable!$1:$1048576,MATCH("표준 GO pr Min",[1]EquipTable!$1:$1,0),0)+INT($I114*(VLOOKUP($M114,[1]EquipTable!$1:$1048576,MATCH("표준 GO pr Max",[1]EquipTable!$1:$1,0),0)-VLOOKUP($M114,[1]EquipTable!$1:$1048576,MATCH("표준 GO pr Min",[1]EquipTable!$1:$1,0),0)+100)),-2)),
IF(OR($L114="캐릭터 상자 일반등급",$L114="캐릭터 상자 영웅등급"),VLOOKUP($L114,$AM:$AZ,MATCH($AW$1,$AM$1:$AZ$1,0),0),
IF(OR($L114="지정 캐릭터",$L114="지정 캐릭터 LBP1",$L114="지정 캐릭터 LBP2",$L114="지정 캐릭터 LBP3"),
  IF(AND(OR($B114=7,$B114=8),$L114=OFFSET($L114,-1,0)),OFFSET(Q114,-1,0),
    INT(VLOOKUP($L114,$AM:$AZ,MATCH($AW$1,$AM$1:$AZ$1,0),0)*(VLOOKUP($M114,[2]ActorTable!$1:$1048576,MATCH("표준 DI pr Min",[2]ActorTable!$1:$1,0),0)+$I114*(VLOOKUP($M114,[2]ActorTable!$1:$1048576,MATCH("표준 DI pr Max",[2]ActorTable!$1:$1,0),0)-VLOOKUP($M114,[2]ActorTable!$1:$1048576,MATCH("표준 DI pr Min",[2]ActorTable!$1:$1,0),0)+1)))),
IF($L114="안 지정 캐릭터 영웅등급",
  IF(AND(OR($B114=7,$B114=8),$L114=OFFSET($L114,-1,0)),OFFSET(Q114,-1,0),
    VLOOKUP($L114,$AM:$AZ,MATCH($AW$1,$AM$1:$AZ$1,0),0)+INT($I114*(VLOOKUP($L114,$AM:$AZ,MATCH($AX$1,$AM$1:$AZ$1,0),0)-VLOOKUP($L114,$AM:$AZ,MATCH($AW$1,$AM$1:$AZ$1,0),0)+1))),
IF($L114="지정 캐릭터 PP",
  IF(AND(OR($B114=7,$B114=8),$L114=OFFSET($L114,-1,0)),OFFSET(Q114,-1,0),
    INT($N114*(VLOOKUP($L114,$AM:$AZ,MATCH($AX$1,$AM$1:$AZ$1,0),0)*(VLOOKUP($L114,$AM:$AZ,MATCH($AY$1,$AM$1:$AZ$1,0),0)+$I114*(VLOOKUP($L114,$AM:$AZ,MATCH($AY$1,$AM$1:$AZ$1,0),0)-VLOOKUP($L114,$AM:$AZ,MATCH($AX$1,$AM$1:$AZ$1,0),0)))))),
IF(OR($L114="안 지정 캐릭터 PP 일반등급",$L114="안 지정 캐릭터 PP 영웅등급"),
  IF(AND(OR($B114=7,$B114=8),$L114=OFFSET($L114,-1,0)),OFFSET(Q114,-1,0),
    $N114*VLOOKUP($L114,$AM:$AZ,MATCH($AW$1,$AM$1:$AZ$1,0),0)),
"그외없음")))))))</f>
        <v>#VALUE!</v>
      </c>
      <c r="R114" t="e">
        <f ca="1">IF(OR(ISNUMBER(M114),M114="삭제"),"",
IF(LEFT(M114,5)="Equip",
  IF($BK$1&lt;VLOOKUP(M114,[1]EquipTable!$1:$1048576,MATCH("업데이트순번",[1]EquipTable!$1:$1,0),0),"업데이트순번이상",""),
IF(LEFT(M114,5)="Actor",
  IF($BP$1&lt;VLOOKUP(M114,[2]ActorTable!$1:$1048576,MATCH("업데이트순번",[2]ActorTable!$1:$1,0),0),"업데이트순번이상",""),
"그외없음")))</f>
        <v>#VALUE!</v>
      </c>
      <c r="S114" t="e">
        <f t="shared" ca="1" si="30"/>
        <v>#VALUE!</v>
      </c>
      <c r="T114" t="s">
        <v>83</v>
      </c>
      <c r="U114" t="s">
        <v>189</v>
      </c>
      <c r="V114">
        <v>1</v>
      </c>
      <c r="W114" t="s">
        <v>130</v>
      </c>
      <c r="Y114">
        <v>2600</v>
      </c>
      <c r="Z114" t="str">
        <f t="shared" ca="1" si="24"/>
        <v>fe</v>
      </c>
      <c r="AA114" t="s">
        <v>83</v>
      </c>
      <c r="AB114" t="s">
        <v>189</v>
      </c>
      <c r="AC114">
        <v>1</v>
      </c>
      <c r="AD114" t="s">
        <v>130</v>
      </c>
      <c r="AF114">
        <v>2600</v>
      </c>
      <c r="AG114" t="str">
        <f t="shared" si="25"/>
        <v/>
      </c>
      <c r="AH114" t="str">
        <f>IF(OR(
  AND(NOT(ISERROR(FIND("상자",AA114))),ISBLANK(AB114)),
  AND(ISBLANK(AA114),ISBLANK(AB114)),
  AND(NOT(ISERROR(FIND("안 지정",AA114))),ISNUMBER(AB114))),"",
IF(AND(NOT(ISERROR(FIND("상자",AA114))),NOT(ISBLANK(AB114))),"밸류불필요",
IF(AND(NOT(ISERROR(FIND("안 지정",AA114))),NOT(ISNUMBER(AB114))),"숫자필요",
IF(NOT(ISERROR(FIND("장비",AA114))),
  IFERROR(VLOOKUP(AB114,[1]EquipTable!$A:$T,MATCH("이름참고",[1]EquipTable!$1:$1,0),0),"장비없음"),
IF(NOT(ISERROR(FIND("캐릭터",AA114))),
  IFERROR(VLOOKUP(AB114,[2]ActorTable!$A:$G,MATCH("이름참고",[2]ActorTable!$1:$1,0),0),"캐릭터없음"),
"")))))</f>
        <v>이중 날개 활</v>
      </c>
      <c r="AI114">
        <v>1</v>
      </c>
      <c r="AJ11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v>
      </c>
      <c r="AK114" t="str">
        <f t="shared" ca="1" si="26"/>
        <v>{"dy":17,"sl":0,"tp":"fe","vl":"Equip2201","cn":1,"pt":"GO","pr":2600}</v>
      </c>
      <c r="BJ114" t="e">
        <f ca="1">IF(VLOOKUP($BM114,[1]EquipTable!$1:$1048576,MATCH("업데이트순번",[1]EquipTable!$1:$1,0),0)&lt;=$BK$1,1,0)
*IF(MID(BM114,7,1)="4",0.1,1)</f>
        <v>#VALUE!</v>
      </c>
      <c r="BK114" t="e">
        <f t="shared" ca="1" si="32"/>
        <v>#VALUE!</v>
      </c>
      <c r="BL114" t="e">
        <f t="shared" ca="1" si="33"/>
        <v>#VALUE!</v>
      </c>
      <c r="BM114" t="e">
        <f ca="1">OFFSET([1]EquipTable!$A$1,ROW()-1,0)</f>
        <v>#VALUE!</v>
      </c>
    </row>
    <row r="115" spans="1:65">
      <c r="A115">
        <v>17</v>
      </c>
      <c r="B115">
        <v>1</v>
      </c>
      <c r="C115">
        <f t="shared" si="21"/>
        <v>0</v>
      </c>
      <c r="D115">
        <f t="shared" ca="1" si="27"/>
        <v>6.0669846570433172E-2</v>
      </c>
      <c r="E115">
        <f t="shared" ca="1" si="27"/>
        <v>0.47410030633202471</v>
      </c>
      <c r="F115">
        <f t="shared" ca="1" si="27"/>
        <v>0.67731475448030465</v>
      </c>
      <c r="G115">
        <f t="shared" ca="1" si="34"/>
        <v>0.35824175463821828</v>
      </c>
      <c r="H115">
        <f t="shared" ca="1" si="34"/>
        <v>0.85609996902943042</v>
      </c>
      <c r="I115">
        <f t="shared" ca="1" si="34"/>
        <v>0.97537333223304268</v>
      </c>
      <c r="L115" t="str">
        <f t="shared" ca="1" si="22"/>
        <v>지정 장비</v>
      </c>
      <c r="M115" t="e">
        <f t="shared" ca="1" si="23"/>
        <v>#VALUE!</v>
      </c>
      <c r="N115">
        <f t="shared" ca="1" si="29"/>
        <v>1</v>
      </c>
      <c r="O115" t="str">
        <f ca="1">IF($L115="삭제","삭제",
IF($L115="지정 장비",
  IF(ISBLANK(VLOOKUP($M115,[1]EquipTable!$1:$1048576,MATCH("표준 GO pr Min",[1]EquipTable!$1:$1,0),0)),"DI",
    IF(ISBLANK(VLOOKUP($M115,[1]EquipTable!$1:$1048576,MATCH("표준 DI pr Min",[1]EquipTable!$1:$1,0),0)),"GO",
      IF(G115&lt;0.5,"DI","GO"))),
IF(OR($L115="캐릭터 상자 일반등급",$L115="캐릭터 상자 영웅등급"),"DI",
IF(OR($L115="지정 캐릭터",$L115="지정 캐릭터 LBP1",$L115="지정 캐릭터 LBP2",$L115="지정 캐릭터 LBP3",$L115="안 지정 캐릭터 영웅등급"),"DI",
IF($L115="지정 캐릭터 PP","DI",
IF(OR($L115="안 지정 캐릭터 PP 일반등급",$L115="안 지정 캐릭터 PP 영웅등급"),"GO",
"그외없음"))))))</f>
        <v>DI</v>
      </c>
      <c r="P115" t="e">
        <f ca="1">IF($L115="삭제","삭제",
IF($O115="GO","삭제",
IF($L115="지정 장비",
  IF(ISBLANK(VLOOKUP($M115,[1]EquipTable!$1:$1048576,MATCH("표준 DI pp Min",[1]EquipTable!$1:$1,0),0)),"삭제",
    VLOOKUP($M115,[1]EquipTable!$1:$1048576,MATCH("표준 DI pp Min",[1]EquipTable!$1:$1,0),0)+INT($H115*(VLOOKUP($M115,[1]EquipTable!$1:$1048576,MATCH("표준 DI pp Max",[1]EquipTable!$1:$1,0),0)-VLOOKUP($M115,[1]EquipTable!$1:$1048576,MATCH("표준 DI pp Min",[1]EquipTable!$1:$1,0),0)+1))),
IF(OR($L115="캐릭터 상자 일반등급",$L115="캐릭터 상자 영웅등급"),"삭제",
IF(OR($L115="지정 캐릭터",$L115="지정 캐릭터 LBP1",$L115="지정 캐릭터 LBP2",$L115="지정 캐릭터 LBP3"),
  IF(AND(OR($B115=7,$B115=8),$L115=OFFSET($L115,-1,0)),OFFSET(P115,-1,0),
    IF(ISBLANK(VLOOKUP($M115,[2]ActorTable!$1:$1048576,MATCH("표준 DI pp Min",[2]ActorTable!$1:$1,0),0)),"삭제",
      INT(VLOOKUP($L115,$AM:$AZ,MATCH($AW$1,$AM$1:$AZ$1,0),0)*(VLOOKUP($M115,[2]ActorTable!$1:$1048576,MATCH("표준 DI pp Min",[2]ActorTable!$1:$1,0),0)+$H115*(VLOOKUP($M115,[2]ActorTable!$1:$1048576,MATCH("표준 DI pp Max",[2]ActorTable!$1:$1,0),0)-VLOOKUP($M115,[2]ActorTable!$1:$1048576,MATCH("표준 DI pp Min",[2]ActorTable!$1:$1,0),0)+1))))),
IF($L115="안 지정 캐릭터 영웅등급",
  IF(AND(OR($B115=7,$B115=8),$L115=OFFSET($L115,-1,0)),OFFSET(P115,-1,0),
    VLOOKUP($L115,$AM:$AZ,MATCH($AY$1,$AM$1:$AZ$1,0),0)+INT($H115*(VLOOKUP($L115,$AM:$AZ,MATCH($AZ$1,$AM$1:$AZ$1,0),0)-VLOOKUP($L115,$AM:$AZ,MATCH($AY$1,$AM$1:$AZ$1,0),0)+1))),
IF($L115="지정 캐릭터 PP",
  IF(AND(OR($B115=7,$B115=8),$L115=OFFSET($L115,-1,0)),OFFSET(P115,-1,0),
    INT($N115*VLOOKUP($L115,$AM:$AZ,MATCH($AW$1,$AM$1:$AZ$1,0),0))),
"그외없음")))))))</f>
        <v>#VALUE!</v>
      </c>
      <c r="Q115" t="e">
        <f ca="1">IF($L115="삭제","삭제",
IF($L115="지정 장비",
  IF($O115="DI",
    VLOOKUP($M115,[1]EquipTable!$1:$1048576,MATCH("표준 DI pr Min",[1]EquipTable!$1:$1,0),0)+INT($I115*(VLOOKUP($M115,[1]EquipTable!$1:$1048576,MATCH("표준 DI pr Max",[1]EquipTable!$1:$1,0),0)-VLOOKUP($M115,[1]EquipTable!$1:$1048576,MATCH("표준 DI pr Min",[1]EquipTable!$1:$1,0),0)+1)),
    ROUNDDOWN(VLOOKUP($M115,[1]EquipTable!$1:$1048576,MATCH("표준 GO pr Min",[1]EquipTable!$1:$1,0),0)+INT($I115*(VLOOKUP($M115,[1]EquipTable!$1:$1048576,MATCH("표준 GO pr Max",[1]EquipTable!$1:$1,0),0)-VLOOKUP($M115,[1]EquipTable!$1:$1048576,MATCH("표준 GO pr Min",[1]EquipTable!$1:$1,0),0)+100)),-2)),
IF(OR($L115="캐릭터 상자 일반등급",$L115="캐릭터 상자 영웅등급"),VLOOKUP($L115,$AM:$AZ,MATCH($AW$1,$AM$1:$AZ$1,0),0),
IF(OR($L115="지정 캐릭터",$L115="지정 캐릭터 LBP1",$L115="지정 캐릭터 LBP2",$L115="지정 캐릭터 LBP3"),
  IF(AND(OR($B115=7,$B115=8),$L115=OFFSET($L115,-1,0)),OFFSET(Q115,-1,0),
    INT(VLOOKUP($L115,$AM:$AZ,MATCH($AW$1,$AM$1:$AZ$1,0),0)*(VLOOKUP($M115,[2]ActorTable!$1:$1048576,MATCH("표준 DI pr Min",[2]ActorTable!$1:$1,0),0)+$I115*(VLOOKUP($M115,[2]ActorTable!$1:$1048576,MATCH("표준 DI pr Max",[2]ActorTable!$1:$1,0),0)-VLOOKUP($M115,[2]ActorTable!$1:$1048576,MATCH("표준 DI pr Min",[2]ActorTable!$1:$1,0),0)+1)))),
IF($L115="안 지정 캐릭터 영웅등급",
  IF(AND(OR($B115=7,$B115=8),$L115=OFFSET($L115,-1,0)),OFFSET(Q115,-1,0),
    VLOOKUP($L115,$AM:$AZ,MATCH($AW$1,$AM$1:$AZ$1,0),0)+INT($I115*(VLOOKUP($L115,$AM:$AZ,MATCH($AX$1,$AM$1:$AZ$1,0),0)-VLOOKUP($L115,$AM:$AZ,MATCH($AW$1,$AM$1:$AZ$1,0),0)+1))),
IF($L115="지정 캐릭터 PP",
  IF(AND(OR($B115=7,$B115=8),$L115=OFFSET($L115,-1,0)),OFFSET(Q115,-1,0),
    INT($N115*(VLOOKUP($L115,$AM:$AZ,MATCH($AX$1,$AM$1:$AZ$1,0),0)*(VLOOKUP($L115,$AM:$AZ,MATCH($AY$1,$AM$1:$AZ$1,0),0)+$I115*(VLOOKUP($L115,$AM:$AZ,MATCH($AY$1,$AM$1:$AZ$1,0),0)-VLOOKUP($L115,$AM:$AZ,MATCH($AX$1,$AM$1:$AZ$1,0),0)))))),
IF(OR($L115="안 지정 캐릭터 PP 일반등급",$L115="안 지정 캐릭터 PP 영웅등급"),
  IF(AND(OR($B115=7,$B115=8),$L115=OFFSET($L115,-1,0)),OFFSET(Q115,-1,0),
    $N115*VLOOKUP($L115,$AM:$AZ,MATCH($AW$1,$AM$1:$AZ$1,0),0)),
"그외없음")))))))</f>
        <v>#VALUE!</v>
      </c>
      <c r="R115" t="e">
        <f ca="1">IF(OR(ISNUMBER(M115),M115="삭제"),"",
IF(LEFT(M115,5)="Equip",
  IF($BK$1&lt;VLOOKUP(M115,[1]EquipTable!$1:$1048576,MATCH("업데이트순번",[1]EquipTable!$1:$1,0),0),"업데이트순번이상",""),
IF(LEFT(M115,5)="Actor",
  IF($BP$1&lt;VLOOKUP(M115,[2]ActorTable!$1:$1048576,MATCH("업데이트순번",[2]ActorTable!$1:$1,0),0),"업데이트순번이상",""),
"그외없음")))</f>
        <v>#VALUE!</v>
      </c>
      <c r="S115" t="e">
        <f t="shared" ca="1" si="30"/>
        <v>#VALUE!</v>
      </c>
      <c r="T115" t="s">
        <v>83</v>
      </c>
      <c r="U115" t="s">
        <v>196</v>
      </c>
      <c r="V115">
        <v>1</v>
      </c>
      <c r="W115" t="s">
        <v>130</v>
      </c>
      <c r="Y115">
        <v>800</v>
      </c>
      <c r="Z115" t="str">
        <f t="shared" ca="1" si="24"/>
        <v>fe</v>
      </c>
      <c r="AA115" t="s">
        <v>83</v>
      </c>
      <c r="AB115" t="s">
        <v>196</v>
      </c>
      <c r="AC115">
        <v>1</v>
      </c>
      <c r="AD115" t="s">
        <v>130</v>
      </c>
      <c r="AF115">
        <v>800</v>
      </c>
      <c r="AG115" t="str">
        <f t="shared" si="25"/>
        <v/>
      </c>
      <c r="AH115" t="str">
        <f>IF(OR(
  AND(NOT(ISERROR(FIND("상자",AA115))),ISBLANK(AB115)),
  AND(ISBLANK(AA115),ISBLANK(AB115)),
  AND(NOT(ISERROR(FIND("안 지정",AA115))),ISNUMBER(AB115))),"",
IF(AND(NOT(ISERROR(FIND("상자",AA115))),NOT(ISBLANK(AB115))),"밸류불필요",
IF(AND(NOT(ISERROR(FIND("안 지정",AA115))),NOT(ISNUMBER(AB115))),"숫자필요",
IF(NOT(ISERROR(FIND("장비",AA115))),
  IFERROR(VLOOKUP(AB115,[1]EquipTable!$A:$T,MATCH("이름참고",[1]EquipTable!$1:$1,0),0),"장비없음"),
IF(NOT(ISERROR(FIND("캐릭터",AA115))),
  IFERROR(VLOOKUP(AB115,[2]ActorTable!$A:$G,MATCH("이름참고",[2]ActorTable!$1:$1,0),0),"캐릭터없음"),
"")))))</f>
        <v>블레이드 보우</v>
      </c>
      <c r="AI115">
        <v>1</v>
      </c>
      <c r="AJ11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v>
      </c>
      <c r="AK115" t="str">
        <f t="shared" ca="1" si="26"/>
        <v>{"dy":17,"sl":1,"tp":"fe","vl":"Equip2002","cn":1,"pt":"GO","pr":800}</v>
      </c>
      <c r="BJ115" t="e">
        <f ca="1">IF(VLOOKUP($BM115,[1]EquipTable!$1:$1048576,MATCH("업데이트순번",[1]EquipTable!$1:$1,0),0)&lt;=$BK$1,1,0)
*IF(MID(BM115,7,1)="4",0.1,1)</f>
        <v>#VALUE!</v>
      </c>
      <c r="BK115" t="e">
        <f t="shared" ca="1" si="32"/>
        <v>#VALUE!</v>
      </c>
      <c r="BL115" t="e">
        <f t="shared" ca="1" si="33"/>
        <v>#VALUE!</v>
      </c>
      <c r="BM115" t="e">
        <f ca="1">OFFSET([1]EquipTable!$A$1,ROW()-1,0)</f>
        <v>#VALUE!</v>
      </c>
    </row>
    <row r="116" spans="1:65">
      <c r="A116">
        <v>17</v>
      </c>
      <c r="B116">
        <v>2</v>
      </c>
      <c r="C116">
        <f t="shared" si="21"/>
        <v>0</v>
      </c>
      <c r="D116">
        <f t="shared" ca="1" si="27"/>
        <v>0.54746622782788279</v>
      </c>
      <c r="E116">
        <f t="shared" ca="1" si="27"/>
        <v>0.43575897295494037</v>
      </c>
      <c r="F116">
        <f t="shared" ca="1" si="27"/>
        <v>0.20448438597486773</v>
      </c>
      <c r="G116">
        <f t="shared" ca="1" si="34"/>
        <v>0.77792635999400439</v>
      </c>
      <c r="H116">
        <f t="shared" ca="1" si="34"/>
        <v>0.92246409494587733</v>
      </c>
      <c r="I116">
        <f t="shared" ca="1" si="34"/>
        <v>0.52385578543080347</v>
      </c>
      <c r="L116" t="str">
        <f t="shared" ca="1" si="22"/>
        <v>안 지정 캐릭터 PP 영웅등급</v>
      </c>
      <c r="M116">
        <f t="shared" ca="1" si="23"/>
        <v>43575</v>
      </c>
      <c r="N116">
        <f t="shared" ca="1" si="29"/>
        <v>11</v>
      </c>
      <c r="O116" t="str">
        <f ca="1">IF($L116="삭제","삭제",
IF($L116="지정 장비",
  IF(ISBLANK(VLOOKUP($M116,[1]EquipTable!$1:$1048576,MATCH("표준 GO pr Min",[1]EquipTable!$1:$1,0),0)),"DI",
    IF(ISBLANK(VLOOKUP($M116,[1]EquipTable!$1:$1048576,MATCH("표준 DI pr Min",[1]EquipTable!$1:$1,0),0)),"GO",
      IF(G116&lt;0.5,"DI","GO"))),
IF(OR($L116="캐릭터 상자 일반등급",$L116="캐릭터 상자 영웅등급"),"DI",
IF(OR($L116="지정 캐릭터",$L116="지정 캐릭터 LBP1",$L116="지정 캐릭터 LBP2",$L116="지정 캐릭터 LBP3",$L116="안 지정 캐릭터 영웅등급"),"DI",
IF($L116="지정 캐릭터 PP","DI",
IF(OR($L116="안 지정 캐릭터 PP 일반등급",$L116="안 지정 캐릭터 PP 영웅등급"),"GO",
"그외없음"))))))</f>
        <v>GO</v>
      </c>
      <c r="P116" t="str">
        <f ca="1">IF($L116="삭제","삭제",
IF($O116="GO","삭제",
IF($L116="지정 장비",
  IF(ISBLANK(VLOOKUP($M116,[1]EquipTable!$1:$1048576,MATCH("표준 DI pp Min",[1]EquipTable!$1:$1,0),0)),"삭제",
    VLOOKUP($M116,[1]EquipTable!$1:$1048576,MATCH("표준 DI pp Min",[1]EquipTable!$1:$1,0),0)+INT($H116*(VLOOKUP($M116,[1]EquipTable!$1:$1048576,MATCH("표준 DI pp Max",[1]EquipTable!$1:$1,0),0)-VLOOKUP($M116,[1]EquipTable!$1:$1048576,MATCH("표준 DI pp Min",[1]EquipTable!$1:$1,0),0)+1))),
IF(OR($L116="캐릭터 상자 일반등급",$L116="캐릭터 상자 영웅등급"),"삭제",
IF(OR($L116="지정 캐릭터",$L116="지정 캐릭터 LBP1",$L116="지정 캐릭터 LBP2",$L116="지정 캐릭터 LBP3"),
  IF(AND(OR($B116=7,$B116=8),$L116=OFFSET($L116,-1,0)),OFFSET(P116,-1,0),
    IF(ISBLANK(VLOOKUP($M116,[2]ActorTable!$1:$1048576,MATCH("표준 DI pp Min",[2]ActorTable!$1:$1,0),0)),"삭제",
      INT(VLOOKUP($L116,$AM:$AZ,MATCH($AW$1,$AM$1:$AZ$1,0),0)*(VLOOKUP($M116,[2]ActorTable!$1:$1048576,MATCH("표준 DI pp Min",[2]ActorTable!$1:$1,0),0)+$H116*(VLOOKUP($M116,[2]ActorTable!$1:$1048576,MATCH("표준 DI pp Max",[2]ActorTable!$1:$1,0),0)-VLOOKUP($M116,[2]ActorTable!$1:$1048576,MATCH("표준 DI pp Min",[2]ActorTable!$1:$1,0),0)+1))))),
IF($L116="안 지정 캐릭터 영웅등급",
  IF(AND(OR($B116=7,$B116=8),$L116=OFFSET($L116,-1,0)),OFFSET(P116,-1,0),
    VLOOKUP($L116,$AM:$AZ,MATCH($AY$1,$AM$1:$AZ$1,0),0)+INT($H116*(VLOOKUP($L116,$AM:$AZ,MATCH($AZ$1,$AM$1:$AZ$1,0),0)-VLOOKUP($L116,$AM:$AZ,MATCH($AY$1,$AM$1:$AZ$1,0),0)+1))),
IF($L116="지정 캐릭터 PP",
  IF(AND(OR($B116=7,$B116=8),$L116=OFFSET($L116,-1,0)),OFFSET(P116,-1,0),
    INT($N116*VLOOKUP($L116,$AM:$AZ,MATCH($AW$1,$AM$1:$AZ$1,0),0))),
"그외없음")))))))</f>
        <v>삭제</v>
      </c>
      <c r="Q116">
        <f ca="1">IF($L116="삭제","삭제",
IF($L116="지정 장비",
  IF($O116="DI",
    VLOOKUP($M116,[1]EquipTable!$1:$1048576,MATCH("표준 DI pr Min",[1]EquipTable!$1:$1,0),0)+INT($I116*(VLOOKUP($M116,[1]EquipTable!$1:$1048576,MATCH("표준 DI pr Max",[1]EquipTable!$1:$1,0),0)-VLOOKUP($M116,[1]EquipTable!$1:$1048576,MATCH("표준 DI pr Min",[1]EquipTable!$1:$1,0),0)+1)),
    ROUNDDOWN(VLOOKUP($M116,[1]EquipTable!$1:$1048576,MATCH("표준 GO pr Min",[1]EquipTable!$1:$1,0),0)+INT($I116*(VLOOKUP($M116,[1]EquipTable!$1:$1048576,MATCH("표준 GO pr Max",[1]EquipTable!$1:$1,0),0)-VLOOKUP($M116,[1]EquipTable!$1:$1048576,MATCH("표준 GO pr Min",[1]EquipTable!$1:$1,0),0)+100)),-2)),
IF(OR($L116="캐릭터 상자 일반등급",$L116="캐릭터 상자 영웅등급"),VLOOKUP($L116,$AM:$AZ,MATCH($AW$1,$AM$1:$AZ$1,0),0),
IF(OR($L116="지정 캐릭터",$L116="지정 캐릭터 LBP1",$L116="지정 캐릭터 LBP2",$L116="지정 캐릭터 LBP3"),
  IF(AND(OR($B116=7,$B116=8),$L116=OFFSET($L116,-1,0)),OFFSET(Q116,-1,0),
    INT(VLOOKUP($L116,$AM:$AZ,MATCH($AW$1,$AM$1:$AZ$1,0),0)*(VLOOKUP($M116,[2]ActorTable!$1:$1048576,MATCH("표준 DI pr Min",[2]ActorTable!$1:$1,0),0)+$I116*(VLOOKUP($M116,[2]ActorTable!$1:$1048576,MATCH("표준 DI pr Max",[2]ActorTable!$1:$1,0),0)-VLOOKUP($M116,[2]ActorTable!$1:$1048576,MATCH("표준 DI pr Min",[2]ActorTable!$1:$1,0),0)+1)))),
IF($L116="안 지정 캐릭터 영웅등급",
  IF(AND(OR($B116=7,$B116=8),$L116=OFFSET($L116,-1,0)),OFFSET(Q116,-1,0),
    VLOOKUP($L116,$AM:$AZ,MATCH($AW$1,$AM$1:$AZ$1,0),0)+INT($I116*(VLOOKUP($L116,$AM:$AZ,MATCH($AX$1,$AM$1:$AZ$1,0),0)-VLOOKUP($L116,$AM:$AZ,MATCH($AW$1,$AM$1:$AZ$1,0),0)+1))),
IF($L116="지정 캐릭터 PP",
  IF(AND(OR($B116=7,$B116=8),$L116=OFFSET($L116,-1,0)),OFFSET(Q116,-1,0),
    INT($N116*(VLOOKUP($L116,$AM:$AZ,MATCH($AX$1,$AM$1:$AZ$1,0),0)*(VLOOKUP($L116,$AM:$AZ,MATCH($AY$1,$AM$1:$AZ$1,0),0)+$I116*(VLOOKUP($L116,$AM:$AZ,MATCH($AY$1,$AM$1:$AZ$1,0),0)-VLOOKUP($L116,$AM:$AZ,MATCH($AX$1,$AM$1:$AZ$1,0),0)))))),
IF(OR($L116="안 지정 캐릭터 PP 일반등급",$L116="안 지정 캐릭터 PP 영웅등급"),
  IF(AND(OR($B116=7,$B116=8),$L116=OFFSET($L116,-1,0)),OFFSET(Q116,-1,0),
    $N116*VLOOKUP($L116,$AM:$AZ,MATCH($AW$1,$AM$1:$AZ$1,0),0)),
"그외없음")))))))</f>
        <v>1100</v>
      </c>
      <c r="R116" t="str">
        <f ca="1">IF(OR(ISNUMBER(M116),M116="삭제"),"",
IF(LEFT(M116,5)="Equip",
  IF($BK$1&lt;VLOOKUP(M116,[1]EquipTable!$1:$1048576,MATCH("업데이트순번",[1]EquipTable!$1:$1,0),0),"업데이트순번이상",""),
IF(LEFT(M116,5)="Actor",
  IF($BP$1&lt;VLOOKUP(M116,[2]ActorTable!$1:$1048576,MATCH("업데이트순번",[2]ActorTable!$1:$1,0),0),"업데이트순번이상",""),
"그외없음")))</f>
        <v/>
      </c>
      <c r="S116">
        <f t="shared" ca="1" si="30"/>
        <v>0</v>
      </c>
      <c r="T116" t="s">
        <v>92</v>
      </c>
      <c r="U116">
        <v>93513</v>
      </c>
      <c r="V116">
        <v>14</v>
      </c>
      <c r="W116" t="s">
        <v>130</v>
      </c>
      <c r="Y116">
        <v>1400</v>
      </c>
      <c r="Z116" t="str">
        <f t="shared" ca="1" si="24"/>
        <v>uph</v>
      </c>
      <c r="AA116" t="s">
        <v>92</v>
      </c>
      <c r="AB116">
        <v>93513</v>
      </c>
      <c r="AC116">
        <v>14</v>
      </c>
      <c r="AD116" t="s">
        <v>130</v>
      </c>
      <c r="AF116">
        <v>1400</v>
      </c>
      <c r="AG116" t="str">
        <f t="shared" si="25"/>
        <v/>
      </c>
      <c r="AH116" t="str">
        <f>IF(OR(
  AND(NOT(ISERROR(FIND("상자",AA116))),ISBLANK(AB116)),
  AND(ISBLANK(AA116),ISBLANK(AB116)),
  AND(NOT(ISERROR(FIND("안 지정",AA116))),ISNUMBER(AB116))),"",
IF(AND(NOT(ISERROR(FIND("상자",AA116))),NOT(ISBLANK(AB116))),"밸류불필요",
IF(AND(NOT(ISERROR(FIND("안 지정",AA116))),NOT(ISNUMBER(AB116))),"숫자필요",
IF(NOT(ISERROR(FIND("장비",AA116))),
  IFERROR(VLOOKUP(AB116,[1]EquipTable!$A:$T,MATCH("이름참고",[1]EquipTable!$1:$1,0),0),"장비없음"),
IF(NOT(ISERROR(FIND("캐릭터",AA116))),
  IFERROR(VLOOKUP(AB116,[2]ActorTable!$A:$G,MATCH("이름참고",[2]ActorTable!$1:$1,0),0),"캐릭터없음"),
"")))))</f>
        <v/>
      </c>
      <c r="AI116">
        <v>1</v>
      </c>
      <c r="AJ11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v>
      </c>
      <c r="AK116" t="str">
        <f t="shared" ca="1" si="26"/>
        <v>{"dy":17,"sl":2,"tp":"uph","vl":"93513","cn":14,"pt":"GO","pr":1400}</v>
      </c>
      <c r="BJ116" t="e">
        <f ca="1">IF(VLOOKUP($BM116,[1]EquipTable!$1:$1048576,MATCH("업데이트순번",[1]EquipTable!$1:$1,0),0)&lt;=$BK$1,1,0)
*IF(MID(BM116,7,1)="4",0.1,1)</f>
        <v>#VALUE!</v>
      </c>
      <c r="BK116" t="e">
        <f t="shared" ca="1" si="32"/>
        <v>#VALUE!</v>
      </c>
      <c r="BL116" t="e">
        <f t="shared" ca="1" si="33"/>
        <v>#VALUE!</v>
      </c>
      <c r="BM116" t="e">
        <f ca="1">OFFSET([1]EquipTable!$A$1,ROW()-1,0)</f>
        <v>#VALUE!</v>
      </c>
    </row>
    <row r="117" spans="1:65">
      <c r="A117">
        <v>17</v>
      </c>
      <c r="B117">
        <v>3</v>
      </c>
      <c r="C117">
        <f t="shared" si="21"/>
        <v>0</v>
      </c>
      <c r="D117">
        <f t="shared" ca="1" si="27"/>
        <v>0.86190775395185815</v>
      </c>
      <c r="E117">
        <f t="shared" ca="1" si="27"/>
        <v>0.26038479587509766</v>
      </c>
      <c r="F117">
        <f t="shared" ca="1" si="27"/>
        <v>0.37224441489422722</v>
      </c>
      <c r="G117">
        <f t="shared" ca="1" si="34"/>
        <v>0.7159953289695512</v>
      </c>
      <c r="H117">
        <f t="shared" ca="1" si="34"/>
        <v>0.76140906870827518</v>
      </c>
      <c r="I117">
        <f t="shared" ca="1" si="34"/>
        <v>0.19349856174863278</v>
      </c>
      <c r="L117" t="str">
        <f t="shared" ca="1" si="22"/>
        <v>안 지정 캐릭터 PP 일반등급</v>
      </c>
      <c r="M117">
        <f t="shared" ca="1" si="23"/>
        <v>26038</v>
      </c>
      <c r="N117">
        <f t="shared" ca="1" si="29"/>
        <v>10</v>
      </c>
      <c r="O117" t="str">
        <f ca="1">IF($L117="삭제","삭제",
IF($L117="지정 장비",
  IF(ISBLANK(VLOOKUP($M117,[1]EquipTable!$1:$1048576,MATCH("표준 GO pr Min",[1]EquipTable!$1:$1,0),0)),"DI",
    IF(ISBLANK(VLOOKUP($M117,[1]EquipTable!$1:$1048576,MATCH("표준 DI pr Min",[1]EquipTable!$1:$1,0),0)),"GO",
      IF(G117&lt;0.5,"DI","GO"))),
IF(OR($L117="캐릭터 상자 일반등급",$L117="캐릭터 상자 영웅등급"),"DI",
IF(OR($L117="지정 캐릭터",$L117="지정 캐릭터 LBP1",$L117="지정 캐릭터 LBP2",$L117="지정 캐릭터 LBP3",$L117="안 지정 캐릭터 영웅등급"),"DI",
IF($L117="지정 캐릭터 PP","DI",
IF(OR($L117="안 지정 캐릭터 PP 일반등급",$L117="안 지정 캐릭터 PP 영웅등급"),"GO",
"그외없음"))))))</f>
        <v>GO</v>
      </c>
      <c r="P117" t="str">
        <f ca="1">IF($L117="삭제","삭제",
IF($O117="GO","삭제",
IF($L117="지정 장비",
  IF(ISBLANK(VLOOKUP($M117,[1]EquipTable!$1:$1048576,MATCH("표준 DI pp Min",[1]EquipTable!$1:$1,0),0)),"삭제",
    VLOOKUP($M117,[1]EquipTable!$1:$1048576,MATCH("표준 DI pp Min",[1]EquipTable!$1:$1,0),0)+INT($H117*(VLOOKUP($M117,[1]EquipTable!$1:$1048576,MATCH("표준 DI pp Max",[1]EquipTable!$1:$1,0),0)-VLOOKUP($M117,[1]EquipTable!$1:$1048576,MATCH("표준 DI pp Min",[1]EquipTable!$1:$1,0),0)+1))),
IF(OR($L117="캐릭터 상자 일반등급",$L117="캐릭터 상자 영웅등급"),"삭제",
IF(OR($L117="지정 캐릭터",$L117="지정 캐릭터 LBP1",$L117="지정 캐릭터 LBP2",$L117="지정 캐릭터 LBP3"),
  IF(AND(OR($B117=7,$B117=8),$L117=OFFSET($L117,-1,0)),OFFSET(P117,-1,0),
    IF(ISBLANK(VLOOKUP($M117,[2]ActorTable!$1:$1048576,MATCH("표준 DI pp Min",[2]ActorTable!$1:$1,0),0)),"삭제",
      INT(VLOOKUP($L117,$AM:$AZ,MATCH($AW$1,$AM$1:$AZ$1,0),0)*(VLOOKUP($M117,[2]ActorTable!$1:$1048576,MATCH("표준 DI pp Min",[2]ActorTable!$1:$1,0),0)+$H117*(VLOOKUP($M117,[2]ActorTable!$1:$1048576,MATCH("표준 DI pp Max",[2]ActorTable!$1:$1,0),0)-VLOOKUP($M117,[2]ActorTable!$1:$1048576,MATCH("표준 DI pp Min",[2]ActorTable!$1:$1,0),0)+1))))),
IF($L117="안 지정 캐릭터 영웅등급",
  IF(AND(OR($B117=7,$B117=8),$L117=OFFSET($L117,-1,0)),OFFSET(P117,-1,0),
    VLOOKUP($L117,$AM:$AZ,MATCH($AY$1,$AM$1:$AZ$1,0),0)+INT($H117*(VLOOKUP($L117,$AM:$AZ,MATCH($AZ$1,$AM$1:$AZ$1,0),0)-VLOOKUP($L117,$AM:$AZ,MATCH($AY$1,$AM$1:$AZ$1,0),0)+1))),
IF($L117="지정 캐릭터 PP",
  IF(AND(OR($B117=7,$B117=8),$L117=OFFSET($L117,-1,0)),OFFSET(P117,-1,0),
    INT($N117*VLOOKUP($L117,$AM:$AZ,MATCH($AW$1,$AM$1:$AZ$1,0),0))),
"그외없음")))))))</f>
        <v>삭제</v>
      </c>
      <c r="Q117">
        <f ca="1">IF($L117="삭제","삭제",
IF($L117="지정 장비",
  IF($O117="DI",
    VLOOKUP($M117,[1]EquipTable!$1:$1048576,MATCH("표준 DI pr Min",[1]EquipTable!$1:$1,0),0)+INT($I117*(VLOOKUP($M117,[1]EquipTable!$1:$1048576,MATCH("표준 DI pr Max",[1]EquipTable!$1:$1,0),0)-VLOOKUP($M117,[1]EquipTable!$1:$1048576,MATCH("표준 DI pr Min",[1]EquipTable!$1:$1,0),0)+1)),
    ROUNDDOWN(VLOOKUP($M117,[1]EquipTable!$1:$1048576,MATCH("표준 GO pr Min",[1]EquipTable!$1:$1,0),0)+INT($I117*(VLOOKUP($M117,[1]EquipTable!$1:$1048576,MATCH("표준 GO pr Max",[1]EquipTable!$1:$1,0),0)-VLOOKUP($M117,[1]EquipTable!$1:$1048576,MATCH("표준 GO pr Min",[1]EquipTable!$1:$1,0),0)+100)),-2)),
IF(OR($L117="캐릭터 상자 일반등급",$L117="캐릭터 상자 영웅등급"),VLOOKUP($L117,$AM:$AZ,MATCH($AW$1,$AM$1:$AZ$1,0),0),
IF(OR($L117="지정 캐릭터",$L117="지정 캐릭터 LBP1",$L117="지정 캐릭터 LBP2",$L117="지정 캐릭터 LBP3"),
  IF(AND(OR($B117=7,$B117=8),$L117=OFFSET($L117,-1,0)),OFFSET(Q117,-1,0),
    INT(VLOOKUP($L117,$AM:$AZ,MATCH($AW$1,$AM$1:$AZ$1,0),0)*(VLOOKUP($M117,[2]ActorTable!$1:$1048576,MATCH("표준 DI pr Min",[2]ActorTable!$1:$1,0),0)+$I117*(VLOOKUP($M117,[2]ActorTable!$1:$1048576,MATCH("표준 DI pr Max",[2]ActorTable!$1:$1,0),0)-VLOOKUP($M117,[2]ActorTable!$1:$1048576,MATCH("표준 DI pr Min",[2]ActorTable!$1:$1,0),0)+1)))),
IF($L117="안 지정 캐릭터 영웅등급",
  IF(AND(OR($B117=7,$B117=8),$L117=OFFSET($L117,-1,0)),OFFSET(Q117,-1,0),
    VLOOKUP($L117,$AM:$AZ,MATCH($AW$1,$AM$1:$AZ$1,0),0)+INT($I117*(VLOOKUP($L117,$AM:$AZ,MATCH($AX$1,$AM$1:$AZ$1,0),0)-VLOOKUP($L117,$AM:$AZ,MATCH($AW$1,$AM$1:$AZ$1,0),0)+1))),
IF($L117="지정 캐릭터 PP",
  IF(AND(OR($B117=7,$B117=8),$L117=OFFSET($L117,-1,0)),OFFSET(Q117,-1,0),
    INT($N117*(VLOOKUP($L117,$AM:$AZ,MATCH($AX$1,$AM$1:$AZ$1,0),0)*(VLOOKUP($L117,$AM:$AZ,MATCH($AY$1,$AM$1:$AZ$1,0),0)+$I117*(VLOOKUP($L117,$AM:$AZ,MATCH($AY$1,$AM$1:$AZ$1,0),0)-VLOOKUP($L117,$AM:$AZ,MATCH($AX$1,$AM$1:$AZ$1,0),0)))))),
IF(OR($L117="안 지정 캐릭터 PP 일반등급",$L117="안 지정 캐릭터 PP 영웅등급"),
  IF(AND(OR($B117=7,$B117=8),$L117=OFFSET($L117,-1,0)),OFFSET(Q117,-1,0),
    $N117*VLOOKUP($L117,$AM:$AZ,MATCH($AW$1,$AM$1:$AZ$1,0),0)),
"그외없음")))))))</f>
        <v>1000</v>
      </c>
      <c r="R117" t="str">
        <f ca="1">IF(OR(ISNUMBER(M117),M117="삭제"),"",
IF(LEFT(M117,5)="Equip",
  IF($BK$1&lt;VLOOKUP(M117,[1]EquipTable!$1:$1048576,MATCH("업데이트순번",[1]EquipTable!$1:$1,0),0),"업데이트순번이상",""),
IF(LEFT(M117,5)="Actor",
  IF($BP$1&lt;VLOOKUP(M117,[2]ActorTable!$1:$1048576,MATCH("업데이트순번",[2]ActorTable!$1:$1,0),0),"업데이트순번이상",""),
"그외없음")))</f>
        <v/>
      </c>
      <c r="S117">
        <f t="shared" ca="1" si="30"/>
        <v>0</v>
      </c>
      <c r="T117" t="s">
        <v>92</v>
      </c>
      <c r="U117">
        <v>36160</v>
      </c>
      <c r="V117">
        <v>11</v>
      </c>
      <c r="W117" t="s">
        <v>130</v>
      </c>
      <c r="Y117">
        <v>1100</v>
      </c>
      <c r="Z117" t="str">
        <f t="shared" ca="1" si="24"/>
        <v>uph</v>
      </c>
      <c r="AA117" t="s">
        <v>92</v>
      </c>
      <c r="AB117">
        <v>36160</v>
      </c>
      <c r="AC117">
        <v>11</v>
      </c>
      <c r="AD117" t="s">
        <v>130</v>
      </c>
      <c r="AF117">
        <v>1100</v>
      </c>
      <c r="AG117" t="str">
        <f t="shared" si="25"/>
        <v/>
      </c>
      <c r="AH117" t="str">
        <f>IF(OR(
  AND(NOT(ISERROR(FIND("상자",AA117))),ISBLANK(AB117)),
  AND(ISBLANK(AA117),ISBLANK(AB117)),
  AND(NOT(ISERROR(FIND("안 지정",AA117))),ISNUMBER(AB117))),"",
IF(AND(NOT(ISERROR(FIND("상자",AA117))),NOT(ISBLANK(AB117))),"밸류불필요",
IF(AND(NOT(ISERROR(FIND("안 지정",AA117))),NOT(ISNUMBER(AB117))),"숫자필요",
IF(NOT(ISERROR(FIND("장비",AA117))),
  IFERROR(VLOOKUP(AB117,[1]EquipTable!$A:$T,MATCH("이름참고",[1]EquipTable!$1:$1,0),0),"장비없음"),
IF(NOT(ISERROR(FIND("캐릭터",AA117))),
  IFERROR(VLOOKUP(AB117,[2]ActorTable!$A:$G,MATCH("이름참고",[2]ActorTable!$1:$1,0),0),"캐릭터없음"),
"")))))</f>
        <v/>
      </c>
      <c r="AI117">
        <v>1</v>
      </c>
      <c r="AJ11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v>
      </c>
      <c r="AK117" t="str">
        <f t="shared" ca="1" si="26"/>
        <v>{"dy":17,"sl":3,"tp":"uph","vl":"36160","cn":11,"pt":"GO","pr":1100}</v>
      </c>
      <c r="BJ117" t="e">
        <f ca="1">IF(VLOOKUP($BM117,[1]EquipTable!$1:$1048576,MATCH("업데이트순번",[1]EquipTable!$1:$1,0),0)&lt;=$BK$1,1,0)
*IF(MID(BM117,7,1)="4",0.1,1)</f>
        <v>#VALUE!</v>
      </c>
      <c r="BK117" t="e">
        <f t="shared" ca="1" si="32"/>
        <v>#VALUE!</v>
      </c>
      <c r="BL117" t="e">
        <f t="shared" ca="1" si="33"/>
        <v>#VALUE!</v>
      </c>
      <c r="BM117" t="e">
        <f ca="1">OFFSET([1]EquipTable!$A$1,ROW()-1,0)</f>
        <v>#VALUE!</v>
      </c>
    </row>
    <row r="118" spans="1:65">
      <c r="A118">
        <v>17</v>
      </c>
      <c r="B118">
        <v>4</v>
      </c>
      <c r="C118">
        <f t="shared" si="21"/>
        <v>0</v>
      </c>
      <c r="D118">
        <f t="shared" ca="1" si="27"/>
        <v>0.6632381477350705</v>
      </c>
      <c r="E118">
        <f t="shared" ca="1" si="27"/>
        <v>0.15826996325234477</v>
      </c>
      <c r="F118">
        <f t="shared" ca="1" si="27"/>
        <v>0.10699224782506167</v>
      </c>
      <c r="G118">
        <f t="shared" ca="1" si="34"/>
        <v>0.82298440610750878</v>
      </c>
      <c r="H118">
        <f t="shared" ca="1" si="34"/>
        <v>0.81683566071457803</v>
      </c>
      <c r="I118">
        <f t="shared" ca="1" si="34"/>
        <v>0.79286226034649754</v>
      </c>
      <c r="L118" t="str">
        <f t="shared" ca="1" si="22"/>
        <v>안 지정 캐릭터 PP 일반등급</v>
      </c>
      <c r="M118">
        <f t="shared" ca="1" si="23"/>
        <v>15826</v>
      </c>
      <c r="N118">
        <f t="shared" ca="1" si="29"/>
        <v>9</v>
      </c>
      <c r="O118" t="str">
        <f ca="1">IF($L118="삭제","삭제",
IF($L118="지정 장비",
  IF(ISBLANK(VLOOKUP($M118,[1]EquipTable!$1:$1048576,MATCH("표준 GO pr Min",[1]EquipTable!$1:$1,0),0)),"DI",
    IF(ISBLANK(VLOOKUP($M118,[1]EquipTable!$1:$1048576,MATCH("표준 DI pr Min",[1]EquipTable!$1:$1,0),0)),"GO",
      IF(G118&lt;0.5,"DI","GO"))),
IF(OR($L118="캐릭터 상자 일반등급",$L118="캐릭터 상자 영웅등급"),"DI",
IF(OR($L118="지정 캐릭터",$L118="지정 캐릭터 LBP1",$L118="지정 캐릭터 LBP2",$L118="지정 캐릭터 LBP3",$L118="안 지정 캐릭터 영웅등급"),"DI",
IF($L118="지정 캐릭터 PP","DI",
IF(OR($L118="안 지정 캐릭터 PP 일반등급",$L118="안 지정 캐릭터 PP 영웅등급"),"GO",
"그외없음"))))))</f>
        <v>GO</v>
      </c>
      <c r="P118" t="str">
        <f ca="1">IF($L118="삭제","삭제",
IF($O118="GO","삭제",
IF($L118="지정 장비",
  IF(ISBLANK(VLOOKUP($M118,[1]EquipTable!$1:$1048576,MATCH("표준 DI pp Min",[1]EquipTable!$1:$1,0),0)),"삭제",
    VLOOKUP($M118,[1]EquipTable!$1:$1048576,MATCH("표준 DI pp Min",[1]EquipTable!$1:$1,0),0)+INT($H118*(VLOOKUP($M118,[1]EquipTable!$1:$1048576,MATCH("표준 DI pp Max",[1]EquipTable!$1:$1,0),0)-VLOOKUP($M118,[1]EquipTable!$1:$1048576,MATCH("표준 DI pp Min",[1]EquipTable!$1:$1,0),0)+1))),
IF(OR($L118="캐릭터 상자 일반등급",$L118="캐릭터 상자 영웅등급"),"삭제",
IF(OR($L118="지정 캐릭터",$L118="지정 캐릭터 LBP1",$L118="지정 캐릭터 LBP2",$L118="지정 캐릭터 LBP3"),
  IF(AND(OR($B118=7,$B118=8),$L118=OFFSET($L118,-1,0)),OFFSET(P118,-1,0),
    IF(ISBLANK(VLOOKUP($M118,[2]ActorTable!$1:$1048576,MATCH("표준 DI pp Min",[2]ActorTable!$1:$1,0),0)),"삭제",
      INT(VLOOKUP($L118,$AM:$AZ,MATCH($AW$1,$AM$1:$AZ$1,0),0)*(VLOOKUP($M118,[2]ActorTable!$1:$1048576,MATCH("표준 DI pp Min",[2]ActorTable!$1:$1,0),0)+$H118*(VLOOKUP($M118,[2]ActorTable!$1:$1048576,MATCH("표준 DI pp Max",[2]ActorTable!$1:$1,0),0)-VLOOKUP($M118,[2]ActorTable!$1:$1048576,MATCH("표준 DI pp Min",[2]ActorTable!$1:$1,0),0)+1))))),
IF($L118="안 지정 캐릭터 영웅등급",
  IF(AND(OR($B118=7,$B118=8),$L118=OFFSET($L118,-1,0)),OFFSET(P118,-1,0),
    VLOOKUP($L118,$AM:$AZ,MATCH($AY$1,$AM$1:$AZ$1,0),0)+INT($H118*(VLOOKUP($L118,$AM:$AZ,MATCH($AZ$1,$AM$1:$AZ$1,0),0)-VLOOKUP($L118,$AM:$AZ,MATCH($AY$1,$AM$1:$AZ$1,0),0)+1))),
IF($L118="지정 캐릭터 PP",
  IF(AND(OR($B118=7,$B118=8),$L118=OFFSET($L118,-1,0)),OFFSET(P118,-1,0),
    INT($N118*VLOOKUP($L118,$AM:$AZ,MATCH($AW$1,$AM$1:$AZ$1,0),0))),
"그외없음")))))))</f>
        <v>삭제</v>
      </c>
      <c r="Q118">
        <f ca="1">IF($L118="삭제","삭제",
IF($L118="지정 장비",
  IF($O118="DI",
    VLOOKUP($M118,[1]EquipTable!$1:$1048576,MATCH("표준 DI pr Min",[1]EquipTable!$1:$1,0),0)+INT($I118*(VLOOKUP($M118,[1]EquipTable!$1:$1048576,MATCH("표준 DI pr Max",[1]EquipTable!$1:$1,0),0)-VLOOKUP($M118,[1]EquipTable!$1:$1048576,MATCH("표준 DI pr Min",[1]EquipTable!$1:$1,0),0)+1)),
    ROUNDDOWN(VLOOKUP($M118,[1]EquipTable!$1:$1048576,MATCH("표준 GO pr Min",[1]EquipTable!$1:$1,0),0)+INT($I118*(VLOOKUP($M118,[1]EquipTable!$1:$1048576,MATCH("표준 GO pr Max",[1]EquipTable!$1:$1,0),0)-VLOOKUP($M118,[1]EquipTable!$1:$1048576,MATCH("표준 GO pr Min",[1]EquipTable!$1:$1,0),0)+100)),-2)),
IF(OR($L118="캐릭터 상자 일반등급",$L118="캐릭터 상자 영웅등급"),VLOOKUP($L118,$AM:$AZ,MATCH($AW$1,$AM$1:$AZ$1,0),0),
IF(OR($L118="지정 캐릭터",$L118="지정 캐릭터 LBP1",$L118="지정 캐릭터 LBP2",$L118="지정 캐릭터 LBP3"),
  IF(AND(OR($B118=7,$B118=8),$L118=OFFSET($L118,-1,0)),OFFSET(Q118,-1,0),
    INT(VLOOKUP($L118,$AM:$AZ,MATCH($AW$1,$AM$1:$AZ$1,0),0)*(VLOOKUP($M118,[2]ActorTable!$1:$1048576,MATCH("표준 DI pr Min",[2]ActorTable!$1:$1,0),0)+$I118*(VLOOKUP($M118,[2]ActorTable!$1:$1048576,MATCH("표준 DI pr Max",[2]ActorTable!$1:$1,0),0)-VLOOKUP($M118,[2]ActorTable!$1:$1048576,MATCH("표준 DI pr Min",[2]ActorTable!$1:$1,0),0)+1)))),
IF($L118="안 지정 캐릭터 영웅등급",
  IF(AND(OR($B118=7,$B118=8),$L118=OFFSET($L118,-1,0)),OFFSET(Q118,-1,0),
    VLOOKUP($L118,$AM:$AZ,MATCH($AW$1,$AM$1:$AZ$1,0),0)+INT($I118*(VLOOKUP($L118,$AM:$AZ,MATCH($AX$1,$AM$1:$AZ$1,0),0)-VLOOKUP($L118,$AM:$AZ,MATCH($AW$1,$AM$1:$AZ$1,0),0)+1))),
IF($L118="지정 캐릭터 PP",
  IF(AND(OR($B118=7,$B118=8),$L118=OFFSET($L118,-1,0)),OFFSET(Q118,-1,0),
    INT($N118*(VLOOKUP($L118,$AM:$AZ,MATCH($AX$1,$AM$1:$AZ$1,0),0)*(VLOOKUP($L118,$AM:$AZ,MATCH($AY$1,$AM$1:$AZ$1,0),0)+$I118*(VLOOKUP($L118,$AM:$AZ,MATCH($AY$1,$AM$1:$AZ$1,0),0)-VLOOKUP($L118,$AM:$AZ,MATCH($AX$1,$AM$1:$AZ$1,0),0)))))),
IF(OR($L118="안 지정 캐릭터 PP 일반등급",$L118="안 지정 캐릭터 PP 영웅등급"),
  IF(AND(OR($B118=7,$B118=8),$L118=OFFSET($L118,-1,0)),OFFSET(Q118,-1,0),
    $N118*VLOOKUP($L118,$AM:$AZ,MATCH($AW$1,$AM$1:$AZ$1,0),0)),
"그외없음")))))))</f>
        <v>900</v>
      </c>
      <c r="R118" t="str">
        <f ca="1">IF(OR(ISNUMBER(M118),M118="삭제"),"",
IF(LEFT(M118,5)="Equip",
  IF($BK$1&lt;VLOOKUP(M118,[1]EquipTable!$1:$1048576,MATCH("업데이트순번",[1]EquipTable!$1:$1,0),0),"업데이트순번이상",""),
IF(LEFT(M118,5)="Actor",
  IF($BP$1&lt;VLOOKUP(M118,[2]ActorTable!$1:$1048576,MATCH("업데이트순번",[2]ActorTable!$1:$1,0),0),"업데이트순번이상",""),
"그외없음")))</f>
        <v/>
      </c>
      <c r="S118">
        <f t="shared" ca="1" si="30"/>
        <v>0</v>
      </c>
      <c r="T118" t="s">
        <v>93</v>
      </c>
      <c r="U118">
        <v>35865</v>
      </c>
      <c r="V118">
        <v>11</v>
      </c>
      <c r="W118" t="s">
        <v>130</v>
      </c>
      <c r="Y118">
        <v>1100</v>
      </c>
      <c r="Z118" t="str">
        <f t="shared" ca="1" si="24"/>
        <v>upn</v>
      </c>
      <c r="AA118" t="s">
        <v>93</v>
      </c>
      <c r="AB118">
        <v>35865</v>
      </c>
      <c r="AC118">
        <v>11</v>
      </c>
      <c r="AD118" t="s">
        <v>130</v>
      </c>
      <c r="AF118">
        <v>1100</v>
      </c>
      <c r="AG118" t="str">
        <f t="shared" si="25"/>
        <v/>
      </c>
      <c r="AH118" t="str">
        <f>IF(OR(
  AND(NOT(ISERROR(FIND("상자",AA118))),ISBLANK(AB118)),
  AND(ISBLANK(AA118),ISBLANK(AB118)),
  AND(NOT(ISERROR(FIND("안 지정",AA118))),ISNUMBER(AB118))),"",
IF(AND(NOT(ISERROR(FIND("상자",AA118))),NOT(ISBLANK(AB118))),"밸류불필요",
IF(AND(NOT(ISERROR(FIND("안 지정",AA118))),NOT(ISNUMBER(AB118))),"숫자필요",
IF(NOT(ISERROR(FIND("장비",AA118))),
  IFERROR(VLOOKUP(AB118,[1]EquipTable!$A:$T,MATCH("이름참고",[1]EquipTable!$1:$1,0),0),"장비없음"),
IF(NOT(ISERROR(FIND("캐릭터",AA118))),
  IFERROR(VLOOKUP(AB118,[2]ActorTable!$A:$G,MATCH("이름참고",[2]ActorTable!$1:$1,0),0),"캐릭터없음"),
"")))))</f>
        <v/>
      </c>
      <c r="AI118">
        <v>1</v>
      </c>
      <c r="AJ11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v>
      </c>
      <c r="AK118" t="str">
        <f t="shared" ca="1" si="26"/>
        <v>{"dy":17,"sl":4,"tp":"upn","vl":"35865","cn":11,"pt":"GO","pr":1100}</v>
      </c>
      <c r="BJ118" t="e">
        <f ca="1">IF(VLOOKUP($BM118,[1]EquipTable!$1:$1048576,MATCH("업데이트순번",[1]EquipTable!$1:$1,0),0)&lt;=$BK$1,1,0)
*IF(MID(BM118,7,1)="4",0.1,1)</f>
        <v>#VALUE!</v>
      </c>
      <c r="BK118" t="e">
        <f t="shared" ca="1" si="32"/>
        <v>#VALUE!</v>
      </c>
      <c r="BL118" t="e">
        <f t="shared" ca="1" si="33"/>
        <v>#VALUE!</v>
      </c>
      <c r="BM118" t="e">
        <f ca="1">OFFSET([1]EquipTable!$A$1,ROW()-1,0)</f>
        <v>#VALUE!</v>
      </c>
    </row>
    <row r="119" spans="1:65">
      <c r="A119">
        <v>17</v>
      </c>
      <c r="B119">
        <v>5</v>
      </c>
      <c r="C119">
        <f t="shared" si="21"/>
        <v>0</v>
      </c>
      <c r="D119">
        <f t="shared" ca="1" si="27"/>
        <v>0.27132930599562433</v>
      </c>
      <c r="E119">
        <f t="shared" ca="1" si="27"/>
        <v>0.7958917136817012</v>
      </c>
      <c r="F119">
        <f t="shared" ca="1" si="27"/>
        <v>0.63841179628563083</v>
      </c>
      <c r="G119">
        <f t="shared" ca="1" si="34"/>
        <v>0.84744623860641533</v>
      </c>
      <c r="H119">
        <f t="shared" ca="1" si="34"/>
        <v>0.74169696590319278</v>
      </c>
      <c r="I119">
        <f t="shared" ca="1" si="34"/>
        <v>0.60195135709939962</v>
      </c>
      <c r="L119" t="str">
        <f t="shared" ca="1" si="22"/>
        <v>삭제</v>
      </c>
      <c r="M119" t="str">
        <f t="shared" ca="1" si="23"/>
        <v>삭제</v>
      </c>
      <c r="N119" t="str">
        <f t="shared" ca="1" si="29"/>
        <v>삭제</v>
      </c>
      <c r="O119" t="str">
        <f ca="1">IF($L119="삭제","삭제",
IF($L119="지정 장비",
  IF(ISBLANK(VLOOKUP($M119,[1]EquipTable!$1:$1048576,MATCH("표준 GO pr Min",[1]EquipTable!$1:$1,0),0)),"DI",
    IF(ISBLANK(VLOOKUP($M119,[1]EquipTable!$1:$1048576,MATCH("표준 DI pr Min",[1]EquipTable!$1:$1,0),0)),"GO",
      IF(G119&lt;0.5,"DI","GO"))),
IF(OR($L119="캐릭터 상자 일반등급",$L119="캐릭터 상자 영웅등급"),"DI",
IF(OR($L119="지정 캐릭터",$L119="지정 캐릭터 LBP1",$L119="지정 캐릭터 LBP2",$L119="지정 캐릭터 LBP3",$L119="안 지정 캐릭터 영웅등급"),"DI",
IF($L119="지정 캐릭터 PP","DI",
IF(OR($L119="안 지정 캐릭터 PP 일반등급",$L119="안 지정 캐릭터 PP 영웅등급"),"GO",
"그외없음"))))))</f>
        <v>삭제</v>
      </c>
      <c r="P119" t="str">
        <f ca="1">IF($L119="삭제","삭제",
IF($O119="GO","삭제",
IF($L119="지정 장비",
  IF(ISBLANK(VLOOKUP($M119,[1]EquipTable!$1:$1048576,MATCH("표준 DI pp Min",[1]EquipTable!$1:$1,0),0)),"삭제",
    VLOOKUP($M119,[1]EquipTable!$1:$1048576,MATCH("표준 DI pp Min",[1]EquipTable!$1:$1,0),0)+INT($H119*(VLOOKUP($M119,[1]EquipTable!$1:$1048576,MATCH("표준 DI pp Max",[1]EquipTable!$1:$1,0),0)-VLOOKUP($M119,[1]EquipTable!$1:$1048576,MATCH("표준 DI pp Min",[1]EquipTable!$1:$1,0),0)+1))),
IF(OR($L119="캐릭터 상자 일반등급",$L119="캐릭터 상자 영웅등급"),"삭제",
IF(OR($L119="지정 캐릭터",$L119="지정 캐릭터 LBP1",$L119="지정 캐릭터 LBP2",$L119="지정 캐릭터 LBP3"),
  IF(AND(OR($B119=7,$B119=8),$L119=OFFSET($L119,-1,0)),OFFSET(P119,-1,0),
    IF(ISBLANK(VLOOKUP($M119,[2]ActorTable!$1:$1048576,MATCH("표준 DI pp Min",[2]ActorTable!$1:$1,0),0)),"삭제",
      INT(VLOOKUP($L119,$AM:$AZ,MATCH($AW$1,$AM$1:$AZ$1,0),0)*(VLOOKUP($M119,[2]ActorTable!$1:$1048576,MATCH("표준 DI pp Min",[2]ActorTable!$1:$1,0),0)+$H119*(VLOOKUP($M119,[2]ActorTable!$1:$1048576,MATCH("표준 DI pp Max",[2]ActorTable!$1:$1,0),0)-VLOOKUP($M119,[2]ActorTable!$1:$1048576,MATCH("표준 DI pp Min",[2]ActorTable!$1:$1,0),0)+1))))),
IF($L119="안 지정 캐릭터 영웅등급",
  IF(AND(OR($B119=7,$B119=8),$L119=OFFSET($L119,-1,0)),OFFSET(P119,-1,0),
    VLOOKUP($L119,$AM:$AZ,MATCH($AY$1,$AM$1:$AZ$1,0),0)+INT($H119*(VLOOKUP($L119,$AM:$AZ,MATCH($AZ$1,$AM$1:$AZ$1,0),0)-VLOOKUP($L119,$AM:$AZ,MATCH($AY$1,$AM$1:$AZ$1,0),0)+1))),
IF($L119="지정 캐릭터 PP",
  IF(AND(OR($B119=7,$B119=8),$L119=OFFSET($L119,-1,0)),OFFSET(P119,-1,0),
    INT($N119*VLOOKUP($L119,$AM:$AZ,MATCH($AW$1,$AM$1:$AZ$1,0),0))),
"그외없음")))))))</f>
        <v>삭제</v>
      </c>
      <c r="Q119" t="str">
        <f ca="1">IF($L119="삭제","삭제",
IF($L119="지정 장비",
  IF($O119="DI",
    VLOOKUP($M119,[1]EquipTable!$1:$1048576,MATCH("표준 DI pr Min",[1]EquipTable!$1:$1,0),0)+INT($I119*(VLOOKUP($M119,[1]EquipTable!$1:$1048576,MATCH("표준 DI pr Max",[1]EquipTable!$1:$1,0),0)-VLOOKUP($M119,[1]EquipTable!$1:$1048576,MATCH("표준 DI pr Min",[1]EquipTable!$1:$1,0),0)+1)),
    ROUNDDOWN(VLOOKUP($M119,[1]EquipTable!$1:$1048576,MATCH("표준 GO pr Min",[1]EquipTable!$1:$1,0),0)+INT($I119*(VLOOKUP($M119,[1]EquipTable!$1:$1048576,MATCH("표준 GO pr Max",[1]EquipTable!$1:$1,0),0)-VLOOKUP($M119,[1]EquipTable!$1:$1048576,MATCH("표준 GO pr Min",[1]EquipTable!$1:$1,0),0)+100)),-2)),
IF(OR($L119="캐릭터 상자 일반등급",$L119="캐릭터 상자 영웅등급"),VLOOKUP($L119,$AM:$AZ,MATCH($AW$1,$AM$1:$AZ$1,0),0),
IF(OR($L119="지정 캐릭터",$L119="지정 캐릭터 LBP1",$L119="지정 캐릭터 LBP2",$L119="지정 캐릭터 LBP3"),
  IF(AND(OR($B119=7,$B119=8),$L119=OFFSET($L119,-1,0)),OFFSET(Q119,-1,0),
    INT(VLOOKUP($L119,$AM:$AZ,MATCH($AW$1,$AM$1:$AZ$1,0),0)*(VLOOKUP($M119,[2]ActorTable!$1:$1048576,MATCH("표준 DI pr Min",[2]ActorTable!$1:$1,0),0)+$I119*(VLOOKUP($M119,[2]ActorTable!$1:$1048576,MATCH("표준 DI pr Max",[2]ActorTable!$1:$1,0),0)-VLOOKUP($M119,[2]ActorTable!$1:$1048576,MATCH("표준 DI pr Min",[2]ActorTable!$1:$1,0),0)+1)))),
IF($L119="안 지정 캐릭터 영웅등급",
  IF(AND(OR($B119=7,$B119=8),$L119=OFFSET($L119,-1,0)),OFFSET(Q119,-1,0),
    VLOOKUP($L119,$AM:$AZ,MATCH($AW$1,$AM$1:$AZ$1,0),0)+INT($I119*(VLOOKUP($L119,$AM:$AZ,MATCH($AX$1,$AM$1:$AZ$1,0),0)-VLOOKUP($L119,$AM:$AZ,MATCH($AW$1,$AM$1:$AZ$1,0),0)+1))),
IF($L119="지정 캐릭터 PP",
  IF(AND(OR($B119=7,$B119=8),$L119=OFFSET($L119,-1,0)),OFFSET(Q119,-1,0),
    INT($N119*(VLOOKUP($L119,$AM:$AZ,MATCH($AX$1,$AM$1:$AZ$1,0),0)*(VLOOKUP($L119,$AM:$AZ,MATCH($AY$1,$AM$1:$AZ$1,0),0)+$I119*(VLOOKUP($L119,$AM:$AZ,MATCH($AY$1,$AM$1:$AZ$1,0),0)-VLOOKUP($L119,$AM:$AZ,MATCH($AX$1,$AM$1:$AZ$1,0),0)))))),
IF(OR($L119="안 지정 캐릭터 PP 일반등급",$L119="안 지정 캐릭터 PP 영웅등급"),
  IF(AND(OR($B119=7,$B119=8),$L119=OFFSET($L119,-1,0)),OFFSET(Q119,-1,0),
    $N119*VLOOKUP($L119,$AM:$AZ,MATCH($AW$1,$AM$1:$AZ$1,0),0)),
"그외없음")))))))</f>
        <v>삭제</v>
      </c>
      <c r="R119" t="str">
        <f ca="1">IF(OR(ISNUMBER(M119),M119="삭제"),"",
IF(LEFT(M119,5)="Equip",
  IF($BK$1&lt;VLOOKUP(M119,[1]EquipTable!$1:$1048576,MATCH("업데이트순번",[1]EquipTable!$1:$1,0),0),"업데이트순번이상",""),
IF(LEFT(M119,5)="Actor",
  IF($BP$1&lt;VLOOKUP(M119,[2]ActorTable!$1:$1048576,MATCH("업데이트순번",[2]ActorTable!$1:$1,0),0),"업데이트순번이상",""),
"그외없음")))</f>
        <v/>
      </c>
      <c r="S119">
        <f t="shared" ca="1" si="30"/>
        <v>0</v>
      </c>
      <c r="Z119" t="str">
        <f t="shared" ca="1" si="24"/>
        <v/>
      </c>
      <c r="AG119" t="str">
        <f t="shared" si="25"/>
        <v/>
      </c>
      <c r="AH119" t="str">
        <f>IF(OR(
  AND(NOT(ISERROR(FIND("상자",AA119))),ISBLANK(AB119)),
  AND(ISBLANK(AA119),ISBLANK(AB119)),
  AND(NOT(ISERROR(FIND("안 지정",AA119))),ISNUMBER(AB119))),"",
IF(AND(NOT(ISERROR(FIND("상자",AA119))),NOT(ISBLANK(AB119))),"밸류불필요",
IF(AND(NOT(ISERROR(FIND("안 지정",AA119))),NOT(ISNUMBER(AB119))),"숫자필요",
IF(NOT(ISERROR(FIND("장비",AA119))),
  IFERROR(VLOOKUP(AB119,[1]EquipTable!$A:$T,MATCH("이름참고",[1]EquipTable!$1:$1,0),0),"장비없음"),
IF(NOT(ISERROR(FIND("캐릭터",AA119))),
  IFERROR(VLOOKUP(AB119,[2]ActorTable!$A:$G,MATCH("이름참고",[2]ActorTable!$1:$1,0),0),"캐릭터없음"),
"")))))</f>
        <v/>
      </c>
      <c r="AI119">
        <v>1</v>
      </c>
      <c r="AJ11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v>
      </c>
      <c r="AK119" t="str">
        <f t="shared" ca="1" si="26"/>
        <v>{"dy":17,"sl":5}</v>
      </c>
      <c r="BJ119" t="e">
        <f ca="1">IF(VLOOKUP($BM119,[1]EquipTable!$1:$1048576,MATCH("업데이트순번",[1]EquipTable!$1:$1,0),0)&lt;=$BK$1,1,0)
*IF(MID(BM119,7,1)="4",0.1,1)</f>
        <v>#VALUE!</v>
      </c>
      <c r="BK119" t="e">
        <f t="shared" ca="1" si="32"/>
        <v>#VALUE!</v>
      </c>
      <c r="BL119" t="e">
        <f t="shared" ca="1" si="33"/>
        <v>#VALUE!</v>
      </c>
      <c r="BM119" t="e">
        <f ca="1">OFFSET([1]EquipTable!$A$1,ROW()-1,0)</f>
        <v>#VALUE!</v>
      </c>
    </row>
    <row r="120" spans="1:65">
      <c r="A120">
        <v>17</v>
      </c>
      <c r="B120">
        <v>6</v>
      </c>
      <c r="C120">
        <f t="shared" si="21"/>
        <v>0</v>
      </c>
      <c r="D120">
        <f t="shared" ca="1" si="27"/>
        <v>0.59511033972894811</v>
      </c>
      <c r="E120">
        <f t="shared" ca="1" si="27"/>
        <v>0.47605158654103741</v>
      </c>
      <c r="F120">
        <f t="shared" ca="1" si="27"/>
        <v>0.66303768332034774</v>
      </c>
      <c r="G120">
        <f t="shared" ca="1" si="34"/>
        <v>0.49992791664975111</v>
      </c>
      <c r="H120">
        <f t="shared" ca="1" si="34"/>
        <v>0.71231275785410753</v>
      </c>
      <c r="I120">
        <f t="shared" ca="1" si="34"/>
        <v>0.33645669596480443</v>
      </c>
      <c r="L120" t="str">
        <f t="shared" ca="1" si="22"/>
        <v>삭제</v>
      </c>
      <c r="M120" t="str">
        <f t="shared" ca="1" si="23"/>
        <v>삭제</v>
      </c>
      <c r="N120" t="str">
        <f t="shared" ca="1" si="29"/>
        <v>삭제</v>
      </c>
      <c r="O120" t="str">
        <f ca="1">IF($L120="삭제","삭제",
IF($L120="지정 장비",
  IF(ISBLANK(VLOOKUP($M120,[1]EquipTable!$1:$1048576,MATCH("표준 GO pr Min",[1]EquipTable!$1:$1,0),0)),"DI",
    IF(ISBLANK(VLOOKUP($M120,[1]EquipTable!$1:$1048576,MATCH("표준 DI pr Min",[1]EquipTable!$1:$1,0),0)),"GO",
      IF(G120&lt;0.5,"DI","GO"))),
IF(OR($L120="캐릭터 상자 일반등급",$L120="캐릭터 상자 영웅등급"),"DI",
IF(OR($L120="지정 캐릭터",$L120="지정 캐릭터 LBP1",$L120="지정 캐릭터 LBP2",$L120="지정 캐릭터 LBP3",$L120="안 지정 캐릭터 영웅등급"),"DI",
IF($L120="지정 캐릭터 PP","DI",
IF(OR($L120="안 지정 캐릭터 PP 일반등급",$L120="안 지정 캐릭터 PP 영웅등급"),"GO",
"그외없음"))))))</f>
        <v>삭제</v>
      </c>
      <c r="P120" t="str">
        <f ca="1">IF($L120="삭제","삭제",
IF($O120="GO","삭제",
IF($L120="지정 장비",
  IF(ISBLANK(VLOOKUP($M120,[1]EquipTable!$1:$1048576,MATCH("표준 DI pp Min",[1]EquipTable!$1:$1,0),0)),"삭제",
    VLOOKUP($M120,[1]EquipTable!$1:$1048576,MATCH("표준 DI pp Min",[1]EquipTable!$1:$1,0),0)+INT($H120*(VLOOKUP($M120,[1]EquipTable!$1:$1048576,MATCH("표준 DI pp Max",[1]EquipTable!$1:$1,0),0)-VLOOKUP($M120,[1]EquipTable!$1:$1048576,MATCH("표준 DI pp Min",[1]EquipTable!$1:$1,0),0)+1))),
IF(OR($L120="캐릭터 상자 일반등급",$L120="캐릭터 상자 영웅등급"),"삭제",
IF(OR($L120="지정 캐릭터",$L120="지정 캐릭터 LBP1",$L120="지정 캐릭터 LBP2",$L120="지정 캐릭터 LBP3"),
  IF(AND(OR($B120=7,$B120=8),$L120=OFFSET($L120,-1,0)),OFFSET(P120,-1,0),
    IF(ISBLANK(VLOOKUP($M120,[2]ActorTable!$1:$1048576,MATCH("표준 DI pp Min",[2]ActorTable!$1:$1,0),0)),"삭제",
      INT(VLOOKUP($L120,$AM:$AZ,MATCH($AW$1,$AM$1:$AZ$1,0),0)*(VLOOKUP($M120,[2]ActorTable!$1:$1048576,MATCH("표준 DI pp Min",[2]ActorTable!$1:$1,0),0)+$H120*(VLOOKUP($M120,[2]ActorTable!$1:$1048576,MATCH("표준 DI pp Max",[2]ActorTable!$1:$1,0),0)-VLOOKUP($M120,[2]ActorTable!$1:$1048576,MATCH("표준 DI pp Min",[2]ActorTable!$1:$1,0),0)+1))))),
IF($L120="안 지정 캐릭터 영웅등급",
  IF(AND(OR($B120=7,$B120=8),$L120=OFFSET($L120,-1,0)),OFFSET(P120,-1,0),
    VLOOKUP($L120,$AM:$AZ,MATCH($AY$1,$AM$1:$AZ$1,0),0)+INT($H120*(VLOOKUP($L120,$AM:$AZ,MATCH($AZ$1,$AM$1:$AZ$1,0),0)-VLOOKUP($L120,$AM:$AZ,MATCH($AY$1,$AM$1:$AZ$1,0),0)+1))),
IF($L120="지정 캐릭터 PP",
  IF(AND(OR($B120=7,$B120=8),$L120=OFFSET($L120,-1,0)),OFFSET(P120,-1,0),
    INT($N120*VLOOKUP($L120,$AM:$AZ,MATCH($AW$1,$AM$1:$AZ$1,0),0))),
"그외없음")))))))</f>
        <v>삭제</v>
      </c>
      <c r="Q120" t="str">
        <f ca="1">IF($L120="삭제","삭제",
IF($L120="지정 장비",
  IF($O120="DI",
    VLOOKUP($M120,[1]EquipTable!$1:$1048576,MATCH("표준 DI pr Min",[1]EquipTable!$1:$1,0),0)+INT($I120*(VLOOKUP($M120,[1]EquipTable!$1:$1048576,MATCH("표준 DI pr Max",[1]EquipTable!$1:$1,0),0)-VLOOKUP($M120,[1]EquipTable!$1:$1048576,MATCH("표준 DI pr Min",[1]EquipTable!$1:$1,0),0)+1)),
    ROUNDDOWN(VLOOKUP($M120,[1]EquipTable!$1:$1048576,MATCH("표준 GO pr Min",[1]EquipTable!$1:$1,0),0)+INT($I120*(VLOOKUP($M120,[1]EquipTable!$1:$1048576,MATCH("표준 GO pr Max",[1]EquipTable!$1:$1,0),0)-VLOOKUP($M120,[1]EquipTable!$1:$1048576,MATCH("표준 GO pr Min",[1]EquipTable!$1:$1,0),0)+100)),-2)),
IF(OR($L120="캐릭터 상자 일반등급",$L120="캐릭터 상자 영웅등급"),VLOOKUP($L120,$AM:$AZ,MATCH($AW$1,$AM$1:$AZ$1,0),0),
IF(OR($L120="지정 캐릭터",$L120="지정 캐릭터 LBP1",$L120="지정 캐릭터 LBP2",$L120="지정 캐릭터 LBP3"),
  IF(AND(OR($B120=7,$B120=8),$L120=OFFSET($L120,-1,0)),OFFSET(Q120,-1,0),
    INT(VLOOKUP($L120,$AM:$AZ,MATCH($AW$1,$AM$1:$AZ$1,0),0)*(VLOOKUP($M120,[2]ActorTable!$1:$1048576,MATCH("표준 DI pr Min",[2]ActorTable!$1:$1,0),0)+$I120*(VLOOKUP($M120,[2]ActorTable!$1:$1048576,MATCH("표준 DI pr Max",[2]ActorTable!$1:$1,0),0)-VLOOKUP($M120,[2]ActorTable!$1:$1048576,MATCH("표준 DI pr Min",[2]ActorTable!$1:$1,0),0)+1)))),
IF($L120="안 지정 캐릭터 영웅등급",
  IF(AND(OR($B120=7,$B120=8),$L120=OFFSET($L120,-1,0)),OFFSET(Q120,-1,0),
    VLOOKUP($L120,$AM:$AZ,MATCH($AW$1,$AM$1:$AZ$1,0),0)+INT($I120*(VLOOKUP($L120,$AM:$AZ,MATCH($AX$1,$AM$1:$AZ$1,0),0)-VLOOKUP($L120,$AM:$AZ,MATCH($AW$1,$AM$1:$AZ$1,0),0)+1))),
IF($L120="지정 캐릭터 PP",
  IF(AND(OR($B120=7,$B120=8),$L120=OFFSET($L120,-1,0)),OFFSET(Q120,-1,0),
    INT($N120*(VLOOKUP($L120,$AM:$AZ,MATCH($AX$1,$AM$1:$AZ$1,0),0)*(VLOOKUP($L120,$AM:$AZ,MATCH($AY$1,$AM$1:$AZ$1,0),0)+$I120*(VLOOKUP($L120,$AM:$AZ,MATCH($AY$1,$AM$1:$AZ$1,0),0)-VLOOKUP($L120,$AM:$AZ,MATCH($AX$1,$AM$1:$AZ$1,0),0)))))),
IF(OR($L120="안 지정 캐릭터 PP 일반등급",$L120="안 지정 캐릭터 PP 영웅등급"),
  IF(AND(OR($B120=7,$B120=8),$L120=OFFSET($L120,-1,0)),OFFSET(Q120,-1,0),
    $N120*VLOOKUP($L120,$AM:$AZ,MATCH($AW$1,$AM$1:$AZ$1,0),0)),
"그외없음")))))))</f>
        <v>삭제</v>
      </c>
      <c r="R120" t="str">
        <f ca="1">IF(OR(ISNUMBER(M120),M120="삭제"),"",
IF(LEFT(M120,5)="Equip",
  IF($BK$1&lt;VLOOKUP(M120,[1]EquipTable!$1:$1048576,MATCH("업데이트순번",[1]EquipTable!$1:$1,0),0),"업데이트순번이상",""),
IF(LEFT(M120,5)="Actor",
  IF($BP$1&lt;VLOOKUP(M120,[2]ActorTable!$1:$1048576,MATCH("업데이트순번",[2]ActorTable!$1:$1,0),0),"업데이트순번이상",""),
"그외없음")))</f>
        <v/>
      </c>
      <c r="S120">
        <f t="shared" ca="1" si="30"/>
        <v>0</v>
      </c>
      <c r="Z120" t="str">
        <f t="shared" ca="1" si="24"/>
        <v/>
      </c>
      <c r="AG120" t="str">
        <f t="shared" si="25"/>
        <v/>
      </c>
      <c r="AH120" t="str">
        <f>IF(OR(
  AND(NOT(ISERROR(FIND("상자",AA120))),ISBLANK(AB120)),
  AND(ISBLANK(AA120),ISBLANK(AB120)),
  AND(NOT(ISERROR(FIND("안 지정",AA120))),ISNUMBER(AB120))),"",
IF(AND(NOT(ISERROR(FIND("상자",AA120))),NOT(ISBLANK(AB120))),"밸류불필요",
IF(AND(NOT(ISERROR(FIND("안 지정",AA120))),NOT(ISNUMBER(AB120))),"숫자필요",
IF(NOT(ISERROR(FIND("장비",AA120))),
  IFERROR(VLOOKUP(AB120,[1]EquipTable!$A:$T,MATCH("이름참고",[1]EquipTable!$1:$1,0),0),"장비없음"),
IF(NOT(ISERROR(FIND("캐릭터",AA120))),
  IFERROR(VLOOKUP(AB120,[2]ActorTable!$A:$G,MATCH("이름참고",[2]ActorTable!$1:$1,0),0),"캐릭터없음"),
"")))))</f>
        <v/>
      </c>
      <c r="AI120">
        <v>1</v>
      </c>
      <c r="AJ12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v>
      </c>
      <c r="AK120" t="str">
        <f t="shared" ca="1" si="26"/>
        <v>{"dy":17,"sl":6}</v>
      </c>
      <c r="BJ120" t="e">
        <f ca="1">IF(VLOOKUP($BM120,[1]EquipTable!$1:$1048576,MATCH("업데이트순번",[1]EquipTable!$1:$1,0),0)&lt;=$BK$1,1,0)
*IF(MID(BM120,7,1)="4",0.1,1)</f>
        <v>#VALUE!</v>
      </c>
      <c r="BK120" t="e">
        <f t="shared" ca="1" si="32"/>
        <v>#VALUE!</v>
      </c>
      <c r="BL120" t="e">
        <f t="shared" ca="1" si="33"/>
        <v>#VALUE!</v>
      </c>
      <c r="BM120" t="e">
        <f ca="1">OFFSET([1]EquipTable!$A$1,ROW()-1,0)</f>
        <v>#VALUE!</v>
      </c>
    </row>
    <row r="121" spans="1:65">
      <c r="A121">
        <v>18</v>
      </c>
      <c r="B121">
        <v>0</v>
      </c>
      <c r="C121">
        <f t="shared" si="21"/>
        <v>0</v>
      </c>
      <c r="D121">
        <f t="shared" ca="1" si="27"/>
        <v>0.65095288720296529</v>
      </c>
      <c r="E121">
        <f t="shared" ca="1" si="27"/>
        <v>0.31374706826727206</v>
      </c>
      <c r="F121">
        <f t="shared" ca="1" si="27"/>
        <v>0.56290421695506032</v>
      </c>
      <c r="G121">
        <f t="shared" ca="1" si="34"/>
        <v>0.42362559334940542</v>
      </c>
      <c r="H121">
        <f t="shared" ca="1" si="34"/>
        <v>0.13671215123263669</v>
      </c>
      <c r="I121">
        <f t="shared" ca="1" si="34"/>
        <v>0.5007006856666083</v>
      </c>
      <c r="L121" t="str">
        <f t="shared" ca="1" si="22"/>
        <v>지정 장비</v>
      </c>
      <c r="M121" t="e">
        <f t="shared" ca="1" si="23"/>
        <v>#VALUE!</v>
      </c>
      <c r="N121">
        <f t="shared" ca="1" si="29"/>
        <v>1</v>
      </c>
      <c r="O121" t="str">
        <f ca="1">IF($L121="삭제","삭제",
IF($L121="지정 장비",
  IF(ISBLANK(VLOOKUP($M121,[1]EquipTable!$1:$1048576,MATCH("표준 GO pr Min",[1]EquipTable!$1:$1,0),0)),"DI",
    IF(ISBLANK(VLOOKUP($M121,[1]EquipTable!$1:$1048576,MATCH("표준 DI pr Min",[1]EquipTable!$1:$1,0),0)),"GO",
      IF(G121&lt;0.5,"DI","GO"))),
IF(OR($L121="캐릭터 상자 일반등급",$L121="캐릭터 상자 영웅등급"),"DI",
IF(OR($L121="지정 캐릭터",$L121="지정 캐릭터 LBP1",$L121="지정 캐릭터 LBP2",$L121="지정 캐릭터 LBP3",$L121="안 지정 캐릭터 영웅등급"),"DI",
IF($L121="지정 캐릭터 PP","DI",
IF(OR($L121="안 지정 캐릭터 PP 일반등급",$L121="안 지정 캐릭터 PP 영웅등급"),"GO",
"그외없음"))))))</f>
        <v>DI</v>
      </c>
      <c r="P121" t="e">
        <f ca="1">IF($L121="삭제","삭제",
IF($O121="GO","삭제",
IF($L121="지정 장비",
  IF(ISBLANK(VLOOKUP($M121,[1]EquipTable!$1:$1048576,MATCH("표준 DI pp Min",[1]EquipTable!$1:$1,0),0)),"삭제",
    VLOOKUP($M121,[1]EquipTable!$1:$1048576,MATCH("표준 DI pp Min",[1]EquipTable!$1:$1,0),0)+INT($H121*(VLOOKUP($M121,[1]EquipTable!$1:$1048576,MATCH("표준 DI pp Max",[1]EquipTable!$1:$1,0),0)-VLOOKUP($M121,[1]EquipTable!$1:$1048576,MATCH("표준 DI pp Min",[1]EquipTable!$1:$1,0),0)+1))),
IF(OR($L121="캐릭터 상자 일반등급",$L121="캐릭터 상자 영웅등급"),"삭제",
IF(OR($L121="지정 캐릭터",$L121="지정 캐릭터 LBP1",$L121="지정 캐릭터 LBP2",$L121="지정 캐릭터 LBP3"),
  IF(AND(OR($B121=7,$B121=8),$L121=OFFSET($L121,-1,0)),OFFSET(P121,-1,0),
    IF(ISBLANK(VLOOKUP($M121,[2]ActorTable!$1:$1048576,MATCH("표준 DI pp Min",[2]ActorTable!$1:$1,0),0)),"삭제",
      INT(VLOOKUP($L121,$AM:$AZ,MATCH($AW$1,$AM$1:$AZ$1,0),0)*(VLOOKUP($M121,[2]ActorTable!$1:$1048576,MATCH("표준 DI pp Min",[2]ActorTable!$1:$1,0),0)+$H121*(VLOOKUP($M121,[2]ActorTable!$1:$1048576,MATCH("표준 DI pp Max",[2]ActorTable!$1:$1,0),0)-VLOOKUP($M121,[2]ActorTable!$1:$1048576,MATCH("표준 DI pp Min",[2]ActorTable!$1:$1,0),0)+1))))),
IF($L121="안 지정 캐릭터 영웅등급",
  IF(AND(OR($B121=7,$B121=8),$L121=OFFSET($L121,-1,0)),OFFSET(P121,-1,0),
    VLOOKUP($L121,$AM:$AZ,MATCH($AY$1,$AM$1:$AZ$1,0),0)+INT($H121*(VLOOKUP($L121,$AM:$AZ,MATCH($AZ$1,$AM$1:$AZ$1,0),0)-VLOOKUP($L121,$AM:$AZ,MATCH($AY$1,$AM$1:$AZ$1,0),0)+1))),
IF($L121="지정 캐릭터 PP",
  IF(AND(OR($B121=7,$B121=8),$L121=OFFSET($L121,-1,0)),OFFSET(P121,-1,0),
    INT($N121*VLOOKUP($L121,$AM:$AZ,MATCH($AW$1,$AM$1:$AZ$1,0),0))),
"그외없음")))))))</f>
        <v>#VALUE!</v>
      </c>
      <c r="Q121" t="e">
        <f ca="1">IF($L121="삭제","삭제",
IF($L121="지정 장비",
  IF($O121="DI",
    VLOOKUP($M121,[1]EquipTable!$1:$1048576,MATCH("표준 DI pr Min",[1]EquipTable!$1:$1,0),0)+INT($I121*(VLOOKUP($M121,[1]EquipTable!$1:$1048576,MATCH("표준 DI pr Max",[1]EquipTable!$1:$1,0),0)-VLOOKUP($M121,[1]EquipTable!$1:$1048576,MATCH("표준 DI pr Min",[1]EquipTable!$1:$1,0),0)+1)),
    ROUNDDOWN(VLOOKUP($M121,[1]EquipTable!$1:$1048576,MATCH("표준 GO pr Min",[1]EquipTable!$1:$1,0),0)+INT($I121*(VLOOKUP($M121,[1]EquipTable!$1:$1048576,MATCH("표준 GO pr Max",[1]EquipTable!$1:$1,0),0)-VLOOKUP($M121,[1]EquipTable!$1:$1048576,MATCH("표준 GO pr Min",[1]EquipTable!$1:$1,0),0)+100)),-2)),
IF(OR($L121="캐릭터 상자 일반등급",$L121="캐릭터 상자 영웅등급"),VLOOKUP($L121,$AM:$AZ,MATCH($AW$1,$AM$1:$AZ$1,0),0),
IF(OR($L121="지정 캐릭터",$L121="지정 캐릭터 LBP1",$L121="지정 캐릭터 LBP2",$L121="지정 캐릭터 LBP3"),
  IF(AND(OR($B121=7,$B121=8),$L121=OFFSET($L121,-1,0)),OFFSET(Q121,-1,0),
    INT(VLOOKUP($L121,$AM:$AZ,MATCH($AW$1,$AM$1:$AZ$1,0),0)*(VLOOKUP($M121,[2]ActorTable!$1:$1048576,MATCH("표준 DI pr Min",[2]ActorTable!$1:$1,0),0)+$I121*(VLOOKUP($M121,[2]ActorTable!$1:$1048576,MATCH("표준 DI pr Max",[2]ActorTable!$1:$1,0),0)-VLOOKUP($M121,[2]ActorTable!$1:$1048576,MATCH("표준 DI pr Min",[2]ActorTable!$1:$1,0),0)+1)))),
IF($L121="안 지정 캐릭터 영웅등급",
  IF(AND(OR($B121=7,$B121=8),$L121=OFFSET($L121,-1,0)),OFFSET(Q121,-1,0),
    VLOOKUP($L121,$AM:$AZ,MATCH($AW$1,$AM$1:$AZ$1,0),0)+INT($I121*(VLOOKUP($L121,$AM:$AZ,MATCH($AX$1,$AM$1:$AZ$1,0),0)-VLOOKUP($L121,$AM:$AZ,MATCH($AW$1,$AM$1:$AZ$1,0),0)+1))),
IF($L121="지정 캐릭터 PP",
  IF(AND(OR($B121=7,$B121=8),$L121=OFFSET($L121,-1,0)),OFFSET(Q121,-1,0),
    INT($N121*(VLOOKUP($L121,$AM:$AZ,MATCH($AX$1,$AM$1:$AZ$1,0),0)*(VLOOKUP($L121,$AM:$AZ,MATCH($AY$1,$AM$1:$AZ$1,0),0)+$I121*(VLOOKUP($L121,$AM:$AZ,MATCH($AY$1,$AM$1:$AZ$1,0),0)-VLOOKUP($L121,$AM:$AZ,MATCH($AX$1,$AM$1:$AZ$1,0),0)))))),
IF(OR($L121="안 지정 캐릭터 PP 일반등급",$L121="안 지정 캐릭터 PP 영웅등급"),
  IF(AND(OR($B121=7,$B121=8),$L121=OFFSET($L121,-1,0)),OFFSET(Q121,-1,0),
    $N121*VLOOKUP($L121,$AM:$AZ,MATCH($AW$1,$AM$1:$AZ$1,0),0)),
"그외없음")))))))</f>
        <v>#VALUE!</v>
      </c>
      <c r="R121" t="e">
        <f ca="1">IF(OR(ISNUMBER(M121),M121="삭제"),"",
IF(LEFT(M121,5)="Equip",
  IF($BK$1&lt;VLOOKUP(M121,[1]EquipTable!$1:$1048576,MATCH("업데이트순번",[1]EquipTable!$1:$1,0),0),"업데이트순번이상",""),
IF(LEFT(M121,5)="Actor",
  IF($BP$1&lt;VLOOKUP(M121,[2]ActorTable!$1:$1048576,MATCH("업데이트순번",[2]ActorTable!$1:$1,0),0),"업데이트순번이상",""),
"그외없음")))</f>
        <v>#VALUE!</v>
      </c>
      <c r="S121" t="e">
        <f t="shared" ca="1" si="30"/>
        <v>#VALUE!</v>
      </c>
      <c r="T121" t="s">
        <v>83</v>
      </c>
      <c r="U121" t="s">
        <v>215</v>
      </c>
      <c r="V121">
        <v>1</v>
      </c>
      <c r="W121" t="s">
        <v>134</v>
      </c>
      <c r="Y121">
        <v>5</v>
      </c>
      <c r="Z121" t="str">
        <f t="shared" ca="1" si="24"/>
        <v>fe</v>
      </c>
      <c r="AA121" t="s">
        <v>83</v>
      </c>
      <c r="AB121" t="s">
        <v>215</v>
      </c>
      <c r="AC121">
        <v>1</v>
      </c>
      <c r="AD121" t="s">
        <v>134</v>
      </c>
      <c r="AF121">
        <v>5</v>
      </c>
      <c r="AG121" t="str">
        <f t="shared" si="25"/>
        <v/>
      </c>
      <c r="AH121" t="str">
        <f>IF(OR(
  AND(NOT(ISERROR(FIND("상자",AA121))),ISBLANK(AB121)),
  AND(ISBLANK(AA121),ISBLANK(AB121)),
  AND(NOT(ISERROR(FIND("안 지정",AA121))),ISNUMBER(AB121))),"",
IF(AND(NOT(ISERROR(FIND("상자",AA121))),NOT(ISBLANK(AB121))),"밸류불필요",
IF(AND(NOT(ISERROR(FIND("안 지정",AA121))),NOT(ISNUMBER(AB121))),"숫자필요",
IF(NOT(ISERROR(FIND("장비",AA121))),
  IFERROR(VLOOKUP(AB121,[1]EquipTable!$A:$T,MATCH("이름참고",[1]EquipTable!$1:$1,0),0),"장비없음"),
IF(NOT(ISERROR(FIND("캐릭터",AA121))),
  IFERROR(VLOOKUP(AB121,[2]ActorTable!$A:$G,MATCH("이름참고",[2]ActorTable!$1:$1,0),0),"캐릭터없음"),
"")))))</f>
        <v>푸른 줄무늬 단검</v>
      </c>
      <c r="AI121">
        <v>1</v>
      </c>
      <c r="AJ12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v>
      </c>
      <c r="AK121" t="str">
        <f t="shared" ca="1" si="26"/>
        <v>{"dy":18,"sl":0,"tp":"fe","vl":"Equip1202","cn":1,"pt":"DI","pr":5}</v>
      </c>
      <c r="BJ121" t="e">
        <f ca="1">IF(VLOOKUP($BM121,[1]EquipTable!$1:$1048576,MATCH("업데이트순번",[1]EquipTable!$1:$1,0),0)&lt;=$BK$1,1,0)
*IF(MID(BM121,7,1)="4",0.1,1)</f>
        <v>#VALUE!</v>
      </c>
      <c r="BK121" t="e">
        <f t="shared" ca="1" si="32"/>
        <v>#VALUE!</v>
      </c>
      <c r="BL121" t="e">
        <f t="shared" ca="1" si="33"/>
        <v>#VALUE!</v>
      </c>
      <c r="BM121" t="e">
        <f ca="1">OFFSET([1]EquipTable!$A$1,ROW()-1,0)</f>
        <v>#VALUE!</v>
      </c>
    </row>
    <row r="122" spans="1:65">
      <c r="A122">
        <v>18</v>
      </c>
      <c r="B122">
        <v>1</v>
      </c>
      <c r="C122">
        <f t="shared" si="21"/>
        <v>0</v>
      </c>
      <c r="D122">
        <f t="shared" ca="1" si="27"/>
        <v>0.82522176852771434</v>
      </c>
      <c r="E122">
        <f t="shared" ca="1" si="27"/>
        <v>0.74466290324621209</v>
      </c>
      <c r="F122">
        <f t="shared" ca="1" si="27"/>
        <v>0.34836247770032602</v>
      </c>
      <c r="G122">
        <f t="shared" ca="1" si="34"/>
        <v>0.5588014341257479</v>
      </c>
      <c r="H122">
        <f t="shared" ca="1" si="34"/>
        <v>0.25502413106121735</v>
      </c>
      <c r="I122">
        <f t="shared" ca="1" si="34"/>
        <v>0.29746582327358351</v>
      </c>
      <c r="L122" t="str">
        <f t="shared" ca="1" si="22"/>
        <v>지정 장비</v>
      </c>
      <c r="M122" t="e">
        <f t="shared" ca="1" si="23"/>
        <v>#VALUE!</v>
      </c>
      <c r="N122">
        <f t="shared" ca="1" si="29"/>
        <v>1</v>
      </c>
      <c r="O122" t="str">
        <f ca="1">IF($L122="삭제","삭제",
IF($L122="지정 장비",
  IF(ISBLANK(VLOOKUP($M122,[1]EquipTable!$1:$1048576,MATCH("표준 GO pr Min",[1]EquipTable!$1:$1,0),0)),"DI",
    IF(ISBLANK(VLOOKUP($M122,[1]EquipTable!$1:$1048576,MATCH("표준 DI pr Min",[1]EquipTable!$1:$1,0),0)),"GO",
      IF(G122&lt;0.5,"DI","GO"))),
IF(OR($L122="캐릭터 상자 일반등급",$L122="캐릭터 상자 영웅등급"),"DI",
IF(OR($L122="지정 캐릭터",$L122="지정 캐릭터 LBP1",$L122="지정 캐릭터 LBP2",$L122="지정 캐릭터 LBP3",$L122="안 지정 캐릭터 영웅등급"),"DI",
IF($L122="지정 캐릭터 PP","DI",
IF(OR($L122="안 지정 캐릭터 PP 일반등급",$L122="안 지정 캐릭터 PP 영웅등급"),"GO",
"그외없음"))))))</f>
        <v>GO</v>
      </c>
      <c r="P122" t="str">
        <f ca="1">IF($L122="삭제","삭제",
IF($O122="GO","삭제",
IF($L122="지정 장비",
  IF(ISBLANK(VLOOKUP($M122,[1]EquipTable!$1:$1048576,MATCH("표준 DI pp Min",[1]EquipTable!$1:$1,0),0)),"삭제",
    VLOOKUP($M122,[1]EquipTable!$1:$1048576,MATCH("표준 DI pp Min",[1]EquipTable!$1:$1,0),0)+INT($H122*(VLOOKUP($M122,[1]EquipTable!$1:$1048576,MATCH("표준 DI pp Max",[1]EquipTable!$1:$1,0),0)-VLOOKUP($M122,[1]EquipTable!$1:$1048576,MATCH("표준 DI pp Min",[1]EquipTable!$1:$1,0),0)+1))),
IF(OR($L122="캐릭터 상자 일반등급",$L122="캐릭터 상자 영웅등급"),"삭제",
IF(OR($L122="지정 캐릭터",$L122="지정 캐릭터 LBP1",$L122="지정 캐릭터 LBP2",$L122="지정 캐릭터 LBP3"),
  IF(AND(OR($B122=7,$B122=8),$L122=OFFSET($L122,-1,0)),OFFSET(P122,-1,0),
    IF(ISBLANK(VLOOKUP($M122,[2]ActorTable!$1:$1048576,MATCH("표준 DI pp Min",[2]ActorTable!$1:$1,0),0)),"삭제",
      INT(VLOOKUP($L122,$AM:$AZ,MATCH($AW$1,$AM$1:$AZ$1,0),0)*(VLOOKUP($M122,[2]ActorTable!$1:$1048576,MATCH("표준 DI pp Min",[2]ActorTable!$1:$1,0),0)+$H122*(VLOOKUP($M122,[2]ActorTable!$1:$1048576,MATCH("표준 DI pp Max",[2]ActorTable!$1:$1,0),0)-VLOOKUP($M122,[2]ActorTable!$1:$1048576,MATCH("표준 DI pp Min",[2]ActorTable!$1:$1,0),0)+1))))),
IF($L122="안 지정 캐릭터 영웅등급",
  IF(AND(OR($B122=7,$B122=8),$L122=OFFSET($L122,-1,0)),OFFSET(P122,-1,0),
    VLOOKUP($L122,$AM:$AZ,MATCH($AY$1,$AM$1:$AZ$1,0),0)+INT($H122*(VLOOKUP($L122,$AM:$AZ,MATCH($AZ$1,$AM$1:$AZ$1,0),0)-VLOOKUP($L122,$AM:$AZ,MATCH($AY$1,$AM$1:$AZ$1,0),0)+1))),
IF($L122="지정 캐릭터 PP",
  IF(AND(OR($B122=7,$B122=8),$L122=OFFSET($L122,-1,0)),OFFSET(P122,-1,0),
    INT($N122*VLOOKUP($L122,$AM:$AZ,MATCH($AW$1,$AM$1:$AZ$1,0),0))),
"그외없음")))))))</f>
        <v>삭제</v>
      </c>
      <c r="Q122" t="e">
        <f ca="1">IF($L122="삭제","삭제",
IF($L122="지정 장비",
  IF($O122="DI",
    VLOOKUP($M122,[1]EquipTable!$1:$1048576,MATCH("표준 DI pr Min",[1]EquipTable!$1:$1,0),0)+INT($I122*(VLOOKUP($M122,[1]EquipTable!$1:$1048576,MATCH("표준 DI pr Max",[1]EquipTable!$1:$1,0),0)-VLOOKUP($M122,[1]EquipTable!$1:$1048576,MATCH("표준 DI pr Min",[1]EquipTable!$1:$1,0),0)+1)),
    ROUNDDOWN(VLOOKUP($M122,[1]EquipTable!$1:$1048576,MATCH("표준 GO pr Min",[1]EquipTable!$1:$1,0),0)+INT($I122*(VLOOKUP($M122,[1]EquipTable!$1:$1048576,MATCH("표준 GO pr Max",[1]EquipTable!$1:$1,0),0)-VLOOKUP($M122,[1]EquipTable!$1:$1048576,MATCH("표준 GO pr Min",[1]EquipTable!$1:$1,0),0)+100)),-2)),
IF(OR($L122="캐릭터 상자 일반등급",$L122="캐릭터 상자 영웅등급"),VLOOKUP($L122,$AM:$AZ,MATCH($AW$1,$AM$1:$AZ$1,0),0),
IF(OR($L122="지정 캐릭터",$L122="지정 캐릭터 LBP1",$L122="지정 캐릭터 LBP2",$L122="지정 캐릭터 LBP3"),
  IF(AND(OR($B122=7,$B122=8),$L122=OFFSET($L122,-1,0)),OFFSET(Q122,-1,0),
    INT(VLOOKUP($L122,$AM:$AZ,MATCH($AW$1,$AM$1:$AZ$1,0),0)*(VLOOKUP($M122,[2]ActorTable!$1:$1048576,MATCH("표준 DI pr Min",[2]ActorTable!$1:$1,0),0)+$I122*(VLOOKUP($M122,[2]ActorTable!$1:$1048576,MATCH("표준 DI pr Max",[2]ActorTable!$1:$1,0),0)-VLOOKUP($M122,[2]ActorTable!$1:$1048576,MATCH("표준 DI pr Min",[2]ActorTable!$1:$1,0),0)+1)))),
IF($L122="안 지정 캐릭터 영웅등급",
  IF(AND(OR($B122=7,$B122=8),$L122=OFFSET($L122,-1,0)),OFFSET(Q122,-1,0),
    VLOOKUP($L122,$AM:$AZ,MATCH($AW$1,$AM$1:$AZ$1,0),0)+INT($I122*(VLOOKUP($L122,$AM:$AZ,MATCH($AX$1,$AM$1:$AZ$1,0),0)-VLOOKUP($L122,$AM:$AZ,MATCH($AW$1,$AM$1:$AZ$1,0),0)+1))),
IF($L122="지정 캐릭터 PP",
  IF(AND(OR($B122=7,$B122=8),$L122=OFFSET($L122,-1,0)),OFFSET(Q122,-1,0),
    INT($N122*(VLOOKUP($L122,$AM:$AZ,MATCH($AX$1,$AM$1:$AZ$1,0),0)*(VLOOKUP($L122,$AM:$AZ,MATCH($AY$1,$AM$1:$AZ$1,0),0)+$I122*(VLOOKUP($L122,$AM:$AZ,MATCH($AY$1,$AM$1:$AZ$1,0),0)-VLOOKUP($L122,$AM:$AZ,MATCH($AX$1,$AM$1:$AZ$1,0),0)))))),
IF(OR($L122="안 지정 캐릭터 PP 일반등급",$L122="안 지정 캐릭터 PP 영웅등급"),
  IF(AND(OR($B122=7,$B122=8),$L122=OFFSET($L122,-1,0)),OFFSET(Q122,-1,0),
    $N122*VLOOKUP($L122,$AM:$AZ,MATCH($AW$1,$AM$1:$AZ$1,0),0)),
"그외없음")))))))</f>
        <v>#VALUE!</v>
      </c>
      <c r="R122" t="e">
        <f ca="1">IF(OR(ISNUMBER(M122),M122="삭제"),"",
IF(LEFT(M122,5)="Equip",
  IF($BK$1&lt;VLOOKUP(M122,[1]EquipTable!$1:$1048576,MATCH("업데이트순번",[1]EquipTable!$1:$1,0),0),"업데이트순번이상",""),
IF(LEFT(M122,5)="Actor",
  IF($BP$1&lt;VLOOKUP(M122,[2]ActorTable!$1:$1048576,MATCH("업데이트순번",[2]ActorTable!$1:$1,0),0),"업데이트순번이상",""),
"그외없음")))</f>
        <v>#VALUE!</v>
      </c>
      <c r="S122" t="e">
        <f t="shared" ca="1" si="30"/>
        <v>#VALUE!</v>
      </c>
      <c r="T122" t="s">
        <v>83</v>
      </c>
      <c r="U122" t="s">
        <v>104</v>
      </c>
      <c r="V122">
        <v>1</v>
      </c>
      <c r="W122" t="s">
        <v>134</v>
      </c>
      <c r="Y122">
        <v>10</v>
      </c>
      <c r="Z122" t="str">
        <f t="shared" ca="1" si="24"/>
        <v>fe</v>
      </c>
      <c r="AA122" t="s">
        <v>83</v>
      </c>
      <c r="AB122" t="s">
        <v>104</v>
      </c>
      <c r="AC122">
        <v>1</v>
      </c>
      <c r="AD122" t="s">
        <v>134</v>
      </c>
      <c r="AF122">
        <v>10</v>
      </c>
      <c r="AG122" t="str">
        <f t="shared" si="25"/>
        <v/>
      </c>
      <c r="AH122" t="str">
        <f>IF(OR(
  AND(NOT(ISERROR(FIND("상자",AA122))),ISBLANK(AB122)),
  AND(ISBLANK(AA122),ISBLANK(AB122)),
  AND(NOT(ISERROR(FIND("안 지정",AA122))),ISNUMBER(AB122))),"",
IF(AND(NOT(ISERROR(FIND("상자",AA122))),NOT(ISBLANK(AB122))),"밸류불필요",
IF(AND(NOT(ISERROR(FIND("안 지정",AA122))),NOT(ISNUMBER(AB122))),"숫자필요",
IF(NOT(ISERROR(FIND("장비",AA122))),
  IFERROR(VLOOKUP(AB122,[1]EquipTable!$A:$T,MATCH("이름참고",[1]EquipTable!$1:$1,0),0),"장비없음"),
IF(NOT(ISERROR(FIND("캐릭터",AA122))),
  IFERROR(VLOOKUP(AB122,[2]ActorTable!$A:$G,MATCH("이름참고",[2]ActorTable!$1:$1,0),0),"캐릭터없음"),
"")))))</f>
        <v>뿔과 뼈로 만든 활</v>
      </c>
      <c r="AI122">
        <v>1</v>
      </c>
      <c r="AJ12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v>
      </c>
      <c r="AK122" t="str">
        <f t="shared" ca="1" si="26"/>
        <v>{"dy":18,"sl":1,"tp":"fe","vl":"Equip2301","cn":1,"pt":"DI","pr":10}</v>
      </c>
      <c r="BJ122" t="e">
        <f ca="1">IF(VLOOKUP($BM122,[1]EquipTable!$1:$1048576,MATCH("업데이트순번",[1]EquipTable!$1:$1,0),0)&lt;=$BK$1,1,0)
*IF(MID(BM122,7,1)="4",0.1,1)</f>
        <v>#VALUE!</v>
      </c>
      <c r="BK122" t="e">
        <f t="shared" ca="1" si="32"/>
        <v>#VALUE!</v>
      </c>
      <c r="BL122" t="e">
        <f t="shared" ca="1" si="33"/>
        <v>#VALUE!</v>
      </c>
      <c r="BM122" t="e">
        <f ca="1">OFFSET([1]EquipTable!$A$1,ROW()-1,0)</f>
        <v>#VALUE!</v>
      </c>
    </row>
    <row r="123" spans="1:65">
      <c r="A123">
        <v>18</v>
      </c>
      <c r="B123">
        <v>2</v>
      </c>
      <c r="C123">
        <f t="shared" si="21"/>
        <v>0</v>
      </c>
      <c r="D123">
        <f t="shared" ca="1" si="27"/>
        <v>4.8193197267019205E-2</v>
      </c>
      <c r="E123">
        <f t="shared" ca="1" si="27"/>
        <v>0.4177792485795625</v>
      </c>
      <c r="F123">
        <f t="shared" ca="1" si="27"/>
        <v>0.71815932575595753</v>
      </c>
      <c r="G123">
        <f t="shared" ca="1" si="34"/>
        <v>0.42353870210257316</v>
      </c>
      <c r="H123">
        <f t="shared" ca="1" si="34"/>
        <v>0.33531810248961136</v>
      </c>
      <c r="I123">
        <f t="shared" ca="1" si="34"/>
        <v>0.97995438639988341</v>
      </c>
      <c r="L123" t="str">
        <f t="shared" ca="1" si="22"/>
        <v>안 지정 캐릭터 PP 영웅등급</v>
      </c>
      <c r="M123">
        <f t="shared" ca="1" si="23"/>
        <v>41777</v>
      </c>
      <c r="N123">
        <f t="shared" ca="1" si="29"/>
        <v>11</v>
      </c>
      <c r="O123" t="str">
        <f ca="1">IF($L123="삭제","삭제",
IF($L123="지정 장비",
  IF(ISBLANK(VLOOKUP($M123,[1]EquipTable!$1:$1048576,MATCH("표준 GO pr Min",[1]EquipTable!$1:$1,0),0)),"DI",
    IF(ISBLANK(VLOOKUP($M123,[1]EquipTable!$1:$1048576,MATCH("표준 DI pr Min",[1]EquipTable!$1:$1,0),0)),"GO",
      IF(G123&lt;0.5,"DI","GO"))),
IF(OR($L123="캐릭터 상자 일반등급",$L123="캐릭터 상자 영웅등급"),"DI",
IF(OR($L123="지정 캐릭터",$L123="지정 캐릭터 LBP1",$L123="지정 캐릭터 LBP2",$L123="지정 캐릭터 LBP3",$L123="안 지정 캐릭터 영웅등급"),"DI",
IF($L123="지정 캐릭터 PP","DI",
IF(OR($L123="안 지정 캐릭터 PP 일반등급",$L123="안 지정 캐릭터 PP 영웅등급"),"GO",
"그외없음"))))))</f>
        <v>GO</v>
      </c>
      <c r="P123" t="str">
        <f ca="1">IF($L123="삭제","삭제",
IF($O123="GO","삭제",
IF($L123="지정 장비",
  IF(ISBLANK(VLOOKUP($M123,[1]EquipTable!$1:$1048576,MATCH("표준 DI pp Min",[1]EquipTable!$1:$1,0),0)),"삭제",
    VLOOKUP($M123,[1]EquipTable!$1:$1048576,MATCH("표준 DI pp Min",[1]EquipTable!$1:$1,0),0)+INT($H123*(VLOOKUP($M123,[1]EquipTable!$1:$1048576,MATCH("표준 DI pp Max",[1]EquipTable!$1:$1,0),0)-VLOOKUP($M123,[1]EquipTable!$1:$1048576,MATCH("표준 DI pp Min",[1]EquipTable!$1:$1,0),0)+1))),
IF(OR($L123="캐릭터 상자 일반등급",$L123="캐릭터 상자 영웅등급"),"삭제",
IF(OR($L123="지정 캐릭터",$L123="지정 캐릭터 LBP1",$L123="지정 캐릭터 LBP2",$L123="지정 캐릭터 LBP3"),
  IF(AND(OR($B123=7,$B123=8),$L123=OFFSET($L123,-1,0)),OFFSET(P123,-1,0),
    IF(ISBLANK(VLOOKUP($M123,[2]ActorTable!$1:$1048576,MATCH("표준 DI pp Min",[2]ActorTable!$1:$1,0),0)),"삭제",
      INT(VLOOKUP($L123,$AM:$AZ,MATCH($AW$1,$AM$1:$AZ$1,0),0)*(VLOOKUP($M123,[2]ActorTable!$1:$1048576,MATCH("표준 DI pp Min",[2]ActorTable!$1:$1,0),0)+$H123*(VLOOKUP($M123,[2]ActorTable!$1:$1048576,MATCH("표준 DI pp Max",[2]ActorTable!$1:$1,0),0)-VLOOKUP($M123,[2]ActorTable!$1:$1048576,MATCH("표준 DI pp Min",[2]ActorTable!$1:$1,0),0)+1))))),
IF($L123="안 지정 캐릭터 영웅등급",
  IF(AND(OR($B123=7,$B123=8),$L123=OFFSET($L123,-1,0)),OFFSET(P123,-1,0),
    VLOOKUP($L123,$AM:$AZ,MATCH($AY$1,$AM$1:$AZ$1,0),0)+INT($H123*(VLOOKUP($L123,$AM:$AZ,MATCH($AZ$1,$AM$1:$AZ$1,0),0)-VLOOKUP($L123,$AM:$AZ,MATCH($AY$1,$AM$1:$AZ$1,0),0)+1))),
IF($L123="지정 캐릭터 PP",
  IF(AND(OR($B123=7,$B123=8),$L123=OFFSET($L123,-1,0)),OFFSET(P123,-1,0),
    INT($N123*VLOOKUP($L123,$AM:$AZ,MATCH($AW$1,$AM$1:$AZ$1,0),0))),
"그외없음")))))))</f>
        <v>삭제</v>
      </c>
      <c r="Q123">
        <f ca="1">IF($L123="삭제","삭제",
IF($L123="지정 장비",
  IF($O123="DI",
    VLOOKUP($M123,[1]EquipTable!$1:$1048576,MATCH("표준 DI pr Min",[1]EquipTable!$1:$1,0),0)+INT($I123*(VLOOKUP($M123,[1]EquipTable!$1:$1048576,MATCH("표준 DI pr Max",[1]EquipTable!$1:$1,0),0)-VLOOKUP($M123,[1]EquipTable!$1:$1048576,MATCH("표준 DI pr Min",[1]EquipTable!$1:$1,0),0)+1)),
    ROUNDDOWN(VLOOKUP($M123,[1]EquipTable!$1:$1048576,MATCH("표준 GO pr Min",[1]EquipTable!$1:$1,0),0)+INT($I123*(VLOOKUP($M123,[1]EquipTable!$1:$1048576,MATCH("표준 GO pr Max",[1]EquipTable!$1:$1,0),0)-VLOOKUP($M123,[1]EquipTable!$1:$1048576,MATCH("표준 GO pr Min",[1]EquipTable!$1:$1,0),0)+100)),-2)),
IF(OR($L123="캐릭터 상자 일반등급",$L123="캐릭터 상자 영웅등급"),VLOOKUP($L123,$AM:$AZ,MATCH($AW$1,$AM$1:$AZ$1,0),0),
IF(OR($L123="지정 캐릭터",$L123="지정 캐릭터 LBP1",$L123="지정 캐릭터 LBP2",$L123="지정 캐릭터 LBP3"),
  IF(AND(OR($B123=7,$B123=8),$L123=OFFSET($L123,-1,0)),OFFSET(Q123,-1,0),
    INT(VLOOKUP($L123,$AM:$AZ,MATCH($AW$1,$AM$1:$AZ$1,0),0)*(VLOOKUP($M123,[2]ActorTable!$1:$1048576,MATCH("표준 DI pr Min",[2]ActorTable!$1:$1,0),0)+$I123*(VLOOKUP($M123,[2]ActorTable!$1:$1048576,MATCH("표준 DI pr Max",[2]ActorTable!$1:$1,0),0)-VLOOKUP($M123,[2]ActorTable!$1:$1048576,MATCH("표준 DI pr Min",[2]ActorTable!$1:$1,0),0)+1)))),
IF($L123="안 지정 캐릭터 영웅등급",
  IF(AND(OR($B123=7,$B123=8),$L123=OFFSET($L123,-1,0)),OFFSET(Q123,-1,0),
    VLOOKUP($L123,$AM:$AZ,MATCH($AW$1,$AM$1:$AZ$1,0),0)+INT($I123*(VLOOKUP($L123,$AM:$AZ,MATCH($AX$1,$AM$1:$AZ$1,0),0)-VLOOKUP($L123,$AM:$AZ,MATCH($AW$1,$AM$1:$AZ$1,0),0)+1))),
IF($L123="지정 캐릭터 PP",
  IF(AND(OR($B123=7,$B123=8),$L123=OFFSET($L123,-1,0)),OFFSET(Q123,-1,0),
    INT($N123*(VLOOKUP($L123,$AM:$AZ,MATCH($AX$1,$AM$1:$AZ$1,0),0)*(VLOOKUP($L123,$AM:$AZ,MATCH($AY$1,$AM$1:$AZ$1,0),0)+$I123*(VLOOKUP($L123,$AM:$AZ,MATCH($AY$1,$AM$1:$AZ$1,0),0)-VLOOKUP($L123,$AM:$AZ,MATCH($AX$1,$AM$1:$AZ$1,0),0)))))),
IF(OR($L123="안 지정 캐릭터 PP 일반등급",$L123="안 지정 캐릭터 PP 영웅등급"),
  IF(AND(OR($B123=7,$B123=8),$L123=OFFSET($L123,-1,0)),OFFSET(Q123,-1,0),
    $N123*VLOOKUP($L123,$AM:$AZ,MATCH($AW$1,$AM$1:$AZ$1,0),0)),
"그외없음")))))))</f>
        <v>1100</v>
      </c>
      <c r="R123" t="str">
        <f ca="1">IF(OR(ISNUMBER(M123),M123="삭제"),"",
IF(LEFT(M123,5)="Equip",
  IF($BK$1&lt;VLOOKUP(M123,[1]EquipTable!$1:$1048576,MATCH("업데이트순번",[1]EquipTable!$1:$1,0),0),"업데이트순번이상",""),
IF(LEFT(M123,5)="Actor",
  IF($BP$1&lt;VLOOKUP(M123,[2]ActorTable!$1:$1048576,MATCH("업데이트순번",[2]ActorTable!$1:$1,0),0),"업데이트순번이상",""),
"그외없음")))</f>
        <v/>
      </c>
      <c r="S123">
        <f t="shared" ca="1" si="30"/>
        <v>0</v>
      </c>
      <c r="T123" t="s">
        <v>92</v>
      </c>
      <c r="U123">
        <v>91629</v>
      </c>
      <c r="V123">
        <v>14</v>
      </c>
      <c r="W123" t="s">
        <v>130</v>
      </c>
      <c r="Y123">
        <v>1400</v>
      </c>
      <c r="Z123" t="str">
        <f t="shared" ca="1" si="24"/>
        <v>uph</v>
      </c>
      <c r="AA123" t="s">
        <v>92</v>
      </c>
      <c r="AB123">
        <v>91629</v>
      </c>
      <c r="AC123">
        <v>14</v>
      </c>
      <c r="AD123" t="s">
        <v>130</v>
      </c>
      <c r="AF123">
        <v>1400</v>
      </c>
      <c r="AG123" t="str">
        <f t="shared" si="25"/>
        <v/>
      </c>
      <c r="AH123" t="str">
        <f>IF(OR(
  AND(NOT(ISERROR(FIND("상자",AA123))),ISBLANK(AB123)),
  AND(ISBLANK(AA123),ISBLANK(AB123)),
  AND(NOT(ISERROR(FIND("안 지정",AA123))),ISNUMBER(AB123))),"",
IF(AND(NOT(ISERROR(FIND("상자",AA123))),NOT(ISBLANK(AB123))),"밸류불필요",
IF(AND(NOT(ISERROR(FIND("안 지정",AA123))),NOT(ISNUMBER(AB123))),"숫자필요",
IF(NOT(ISERROR(FIND("장비",AA123))),
  IFERROR(VLOOKUP(AB123,[1]EquipTable!$A:$T,MATCH("이름참고",[1]EquipTable!$1:$1,0),0),"장비없음"),
IF(NOT(ISERROR(FIND("캐릭터",AA123))),
  IFERROR(VLOOKUP(AB123,[2]ActorTable!$A:$G,MATCH("이름참고",[2]ActorTable!$1:$1,0),0),"캐릭터없음"),
"")))))</f>
        <v/>
      </c>
      <c r="AI123">
        <v>1</v>
      </c>
      <c r="AJ12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v>
      </c>
      <c r="AK123" t="str">
        <f t="shared" ca="1" si="26"/>
        <v>{"dy":18,"sl":2,"tp":"uph","vl":"91629","cn":14,"pt":"GO","pr":1400}</v>
      </c>
      <c r="BJ123" t="e">
        <f ca="1">IF(VLOOKUP($BM123,[1]EquipTable!$1:$1048576,MATCH("업데이트순번",[1]EquipTable!$1:$1,0),0)&lt;=$BK$1,1,0)
*IF(MID(BM123,7,1)="4",0.1,1)</f>
        <v>#VALUE!</v>
      </c>
      <c r="BK123" t="e">
        <f t="shared" ca="1" si="32"/>
        <v>#VALUE!</v>
      </c>
      <c r="BL123" t="e">
        <f t="shared" ca="1" si="33"/>
        <v>#VALUE!</v>
      </c>
      <c r="BM123" t="e">
        <f ca="1">OFFSET([1]EquipTable!$A$1,ROW()-1,0)</f>
        <v>#VALUE!</v>
      </c>
    </row>
    <row r="124" spans="1:65">
      <c r="A124">
        <v>18</v>
      </c>
      <c r="B124">
        <v>3</v>
      </c>
      <c r="C124">
        <f t="shared" si="21"/>
        <v>0</v>
      </c>
      <c r="D124">
        <f t="shared" ca="1" si="27"/>
        <v>0.24102781146766894</v>
      </c>
      <c r="E124">
        <f t="shared" ca="1" si="27"/>
        <v>0.51900786464354987</v>
      </c>
      <c r="F124">
        <f t="shared" ca="1" si="27"/>
        <v>0.6403282980975058</v>
      </c>
      <c r="G124">
        <f t="shared" ca="1" si="34"/>
        <v>0.5261638119042179</v>
      </c>
      <c r="H124">
        <f t="shared" ca="1" si="34"/>
        <v>0.96071280169645978</v>
      </c>
      <c r="I124">
        <f t="shared" ca="1" si="34"/>
        <v>0.34943528206463093</v>
      </c>
      <c r="L124" t="str">
        <f t="shared" ca="1" si="22"/>
        <v>안 지정 캐릭터 PP 영웅등급</v>
      </c>
      <c r="M124">
        <f t="shared" ca="1" si="23"/>
        <v>51900</v>
      </c>
      <c r="N124">
        <f t="shared" ca="1" si="29"/>
        <v>12</v>
      </c>
      <c r="O124" t="str">
        <f ca="1">IF($L124="삭제","삭제",
IF($L124="지정 장비",
  IF(ISBLANK(VLOOKUP($M124,[1]EquipTable!$1:$1048576,MATCH("표준 GO pr Min",[1]EquipTable!$1:$1,0),0)),"DI",
    IF(ISBLANK(VLOOKUP($M124,[1]EquipTable!$1:$1048576,MATCH("표준 DI pr Min",[1]EquipTable!$1:$1,0),0)),"GO",
      IF(G124&lt;0.5,"DI","GO"))),
IF(OR($L124="캐릭터 상자 일반등급",$L124="캐릭터 상자 영웅등급"),"DI",
IF(OR($L124="지정 캐릭터",$L124="지정 캐릭터 LBP1",$L124="지정 캐릭터 LBP2",$L124="지정 캐릭터 LBP3",$L124="안 지정 캐릭터 영웅등급"),"DI",
IF($L124="지정 캐릭터 PP","DI",
IF(OR($L124="안 지정 캐릭터 PP 일반등급",$L124="안 지정 캐릭터 PP 영웅등급"),"GO",
"그외없음"))))))</f>
        <v>GO</v>
      </c>
      <c r="P124" t="str">
        <f ca="1">IF($L124="삭제","삭제",
IF($O124="GO","삭제",
IF($L124="지정 장비",
  IF(ISBLANK(VLOOKUP($M124,[1]EquipTable!$1:$1048576,MATCH("표준 DI pp Min",[1]EquipTable!$1:$1,0),0)),"삭제",
    VLOOKUP($M124,[1]EquipTable!$1:$1048576,MATCH("표준 DI pp Min",[1]EquipTable!$1:$1,0),0)+INT($H124*(VLOOKUP($M124,[1]EquipTable!$1:$1048576,MATCH("표준 DI pp Max",[1]EquipTable!$1:$1,0),0)-VLOOKUP($M124,[1]EquipTable!$1:$1048576,MATCH("표준 DI pp Min",[1]EquipTable!$1:$1,0),0)+1))),
IF(OR($L124="캐릭터 상자 일반등급",$L124="캐릭터 상자 영웅등급"),"삭제",
IF(OR($L124="지정 캐릭터",$L124="지정 캐릭터 LBP1",$L124="지정 캐릭터 LBP2",$L124="지정 캐릭터 LBP3"),
  IF(AND(OR($B124=7,$B124=8),$L124=OFFSET($L124,-1,0)),OFFSET(P124,-1,0),
    IF(ISBLANK(VLOOKUP($M124,[2]ActorTable!$1:$1048576,MATCH("표준 DI pp Min",[2]ActorTable!$1:$1,0),0)),"삭제",
      INT(VLOOKUP($L124,$AM:$AZ,MATCH($AW$1,$AM$1:$AZ$1,0),0)*(VLOOKUP($M124,[2]ActorTable!$1:$1048576,MATCH("표준 DI pp Min",[2]ActorTable!$1:$1,0),0)+$H124*(VLOOKUP($M124,[2]ActorTable!$1:$1048576,MATCH("표준 DI pp Max",[2]ActorTable!$1:$1,0),0)-VLOOKUP($M124,[2]ActorTable!$1:$1048576,MATCH("표준 DI pp Min",[2]ActorTable!$1:$1,0),0)+1))))),
IF($L124="안 지정 캐릭터 영웅등급",
  IF(AND(OR($B124=7,$B124=8),$L124=OFFSET($L124,-1,0)),OFFSET(P124,-1,0),
    VLOOKUP($L124,$AM:$AZ,MATCH($AY$1,$AM$1:$AZ$1,0),0)+INT($H124*(VLOOKUP($L124,$AM:$AZ,MATCH($AZ$1,$AM$1:$AZ$1,0),0)-VLOOKUP($L124,$AM:$AZ,MATCH($AY$1,$AM$1:$AZ$1,0),0)+1))),
IF($L124="지정 캐릭터 PP",
  IF(AND(OR($B124=7,$B124=8),$L124=OFFSET($L124,-1,0)),OFFSET(P124,-1,0),
    INT($N124*VLOOKUP($L124,$AM:$AZ,MATCH($AW$1,$AM$1:$AZ$1,0),0))),
"그외없음")))))))</f>
        <v>삭제</v>
      </c>
      <c r="Q124">
        <f ca="1">IF($L124="삭제","삭제",
IF($L124="지정 장비",
  IF($O124="DI",
    VLOOKUP($M124,[1]EquipTable!$1:$1048576,MATCH("표준 DI pr Min",[1]EquipTable!$1:$1,0),0)+INT($I124*(VLOOKUP($M124,[1]EquipTable!$1:$1048576,MATCH("표준 DI pr Max",[1]EquipTable!$1:$1,0),0)-VLOOKUP($M124,[1]EquipTable!$1:$1048576,MATCH("표준 DI pr Min",[1]EquipTable!$1:$1,0),0)+1)),
    ROUNDDOWN(VLOOKUP($M124,[1]EquipTable!$1:$1048576,MATCH("표준 GO pr Min",[1]EquipTable!$1:$1,0),0)+INT($I124*(VLOOKUP($M124,[1]EquipTable!$1:$1048576,MATCH("표준 GO pr Max",[1]EquipTable!$1:$1,0),0)-VLOOKUP($M124,[1]EquipTable!$1:$1048576,MATCH("표준 GO pr Min",[1]EquipTable!$1:$1,0),0)+100)),-2)),
IF(OR($L124="캐릭터 상자 일반등급",$L124="캐릭터 상자 영웅등급"),VLOOKUP($L124,$AM:$AZ,MATCH($AW$1,$AM$1:$AZ$1,0),0),
IF(OR($L124="지정 캐릭터",$L124="지정 캐릭터 LBP1",$L124="지정 캐릭터 LBP2",$L124="지정 캐릭터 LBP3"),
  IF(AND(OR($B124=7,$B124=8),$L124=OFFSET($L124,-1,0)),OFFSET(Q124,-1,0),
    INT(VLOOKUP($L124,$AM:$AZ,MATCH($AW$1,$AM$1:$AZ$1,0),0)*(VLOOKUP($M124,[2]ActorTable!$1:$1048576,MATCH("표준 DI pr Min",[2]ActorTable!$1:$1,0),0)+$I124*(VLOOKUP($M124,[2]ActorTable!$1:$1048576,MATCH("표준 DI pr Max",[2]ActorTable!$1:$1,0),0)-VLOOKUP($M124,[2]ActorTable!$1:$1048576,MATCH("표준 DI pr Min",[2]ActorTable!$1:$1,0),0)+1)))),
IF($L124="안 지정 캐릭터 영웅등급",
  IF(AND(OR($B124=7,$B124=8),$L124=OFFSET($L124,-1,0)),OFFSET(Q124,-1,0),
    VLOOKUP($L124,$AM:$AZ,MATCH($AW$1,$AM$1:$AZ$1,0),0)+INT($I124*(VLOOKUP($L124,$AM:$AZ,MATCH($AX$1,$AM$1:$AZ$1,0),0)-VLOOKUP($L124,$AM:$AZ,MATCH($AW$1,$AM$1:$AZ$1,0),0)+1))),
IF($L124="지정 캐릭터 PP",
  IF(AND(OR($B124=7,$B124=8),$L124=OFFSET($L124,-1,0)),OFFSET(Q124,-1,0),
    INT($N124*(VLOOKUP($L124,$AM:$AZ,MATCH($AX$1,$AM$1:$AZ$1,0),0)*(VLOOKUP($L124,$AM:$AZ,MATCH($AY$1,$AM$1:$AZ$1,0),0)+$I124*(VLOOKUP($L124,$AM:$AZ,MATCH($AY$1,$AM$1:$AZ$1,0),0)-VLOOKUP($L124,$AM:$AZ,MATCH($AX$1,$AM$1:$AZ$1,0),0)))))),
IF(OR($L124="안 지정 캐릭터 PP 일반등급",$L124="안 지정 캐릭터 PP 영웅등급"),
  IF(AND(OR($B124=7,$B124=8),$L124=OFFSET($L124,-1,0)),OFFSET(Q124,-1,0),
    $N124*VLOOKUP($L124,$AM:$AZ,MATCH($AW$1,$AM$1:$AZ$1,0),0)),
"그외없음")))))))</f>
        <v>1200</v>
      </c>
      <c r="R124" t="str">
        <f ca="1">IF(OR(ISNUMBER(M124),M124="삭제"),"",
IF(LEFT(M124,5)="Equip",
  IF($BK$1&lt;VLOOKUP(M124,[1]EquipTable!$1:$1048576,MATCH("업데이트순번",[1]EquipTable!$1:$1,0),0),"업데이트순번이상",""),
IF(LEFT(M124,5)="Actor",
  IF($BP$1&lt;VLOOKUP(M124,[2]ActorTable!$1:$1048576,MATCH("업데이트순번",[2]ActorTable!$1:$1,0),0),"업데이트순번이상",""),
"그외없음")))</f>
        <v/>
      </c>
      <c r="S124">
        <f t="shared" ca="1" si="30"/>
        <v>0</v>
      </c>
      <c r="T124" t="s">
        <v>93</v>
      </c>
      <c r="U124">
        <v>66710</v>
      </c>
      <c r="V124">
        <v>13</v>
      </c>
      <c r="W124" t="s">
        <v>130</v>
      </c>
      <c r="Y124">
        <v>1300</v>
      </c>
      <c r="Z124" t="str">
        <f t="shared" ca="1" si="24"/>
        <v>upn</v>
      </c>
      <c r="AA124" t="s">
        <v>93</v>
      </c>
      <c r="AB124">
        <v>66710</v>
      </c>
      <c r="AC124">
        <v>13</v>
      </c>
      <c r="AD124" t="s">
        <v>130</v>
      </c>
      <c r="AF124">
        <v>1300</v>
      </c>
      <c r="AG124" t="str">
        <f t="shared" si="25"/>
        <v/>
      </c>
      <c r="AH124" t="str">
        <f>IF(OR(
  AND(NOT(ISERROR(FIND("상자",AA124))),ISBLANK(AB124)),
  AND(ISBLANK(AA124),ISBLANK(AB124)),
  AND(NOT(ISERROR(FIND("안 지정",AA124))),ISNUMBER(AB124))),"",
IF(AND(NOT(ISERROR(FIND("상자",AA124))),NOT(ISBLANK(AB124))),"밸류불필요",
IF(AND(NOT(ISERROR(FIND("안 지정",AA124))),NOT(ISNUMBER(AB124))),"숫자필요",
IF(NOT(ISERROR(FIND("장비",AA124))),
  IFERROR(VLOOKUP(AB124,[1]EquipTable!$A:$T,MATCH("이름참고",[1]EquipTable!$1:$1,0),0),"장비없음"),
IF(NOT(ISERROR(FIND("캐릭터",AA124))),
  IFERROR(VLOOKUP(AB124,[2]ActorTable!$A:$G,MATCH("이름참고",[2]ActorTable!$1:$1,0),0),"캐릭터없음"),
"")))))</f>
        <v/>
      </c>
      <c r="AI124">
        <v>1</v>
      </c>
      <c r="AJ12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v>
      </c>
      <c r="AK124" t="str">
        <f t="shared" ca="1" si="26"/>
        <v>{"dy":18,"sl":3,"tp":"upn","vl":"66710","cn":13,"pt":"GO","pr":1300}</v>
      </c>
      <c r="BJ124" t="e">
        <f ca="1">IF(VLOOKUP($BM124,[1]EquipTable!$1:$1048576,MATCH("업데이트순번",[1]EquipTable!$1:$1,0),0)&lt;=$BK$1,1,0)
*IF(MID(BM124,7,1)="4",0.1,1)</f>
        <v>#VALUE!</v>
      </c>
      <c r="BK124" t="e">
        <f t="shared" ca="1" si="32"/>
        <v>#VALUE!</v>
      </c>
      <c r="BL124" t="e">
        <f t="shared" ca="1" si="33"/>
        <v>#VALUE!</v>
      </c>
      <c r="BM124" t="e">
        <f ca="1">OFFSET([1]EquipTable!$A$1,ROW()-1,0)</f>
        <v>#VALUE!</v>
      </c>
    </row>
    <row r="125" spans="1:65">
      <c r="A125">
        <v>18</v>
      </c>
      <c r="B125">
        <v>4</v>
      </c>
      <c r="C125">
        <f t="shared" si="21"/>
        <v>0</v>
      </c>
      <c r="D125">
        <f t="shared" ca="1" si="27"/>
        <v>0.95504610752295338</v>
      </c>
      <c r="E125">
        <f t="shared" ca="1" si="27"/>
        <v>0.5309535669246791</v>
      </c>
      <c r="F125">
        <f t="shared" ca="1" si="27"/>
        <v>0.71499488554357804</v>
      </c>
      <c r="G125">
        <f t="shared" ca="1" si="34"/>
        <v>0.88545096134439039</v>
      </c>
      <c r="H125">
        <f t="shared" ca="1" si="34"/>
        <v>0.20675295710207642</v>
      </c>
      <c r="I125">
        <f t="shared" ca="1" si="34"/>
        <v>0.7604791507926596</v>
      </c>
      <c r="L125" t="str">
        <f t="shared" ca="1" si="22"/>
        <v>안 지정 캐릭터 PP 일반등급</v>
      </c>
      <c r="M125">
        <f t="shared" ca="1" si="23"/>
        <v>53095</v>
      </c>
      <c r="N125">
        <f t="shared" ca="1" si="29"/>
        <v>12</v>
      </c>
      <c r="O125" t="str">
        <f ca="1">IF($L125="삭제","삭제",
IF($L125="지정 장비",
  IF(ISBLANK(VLOOKUP($M125,[1]EquipTable!$1:$1048576,MATCH("표준 GO pr Min",[1]EquipTable!$1:$1,0),0)),"DI",
    IF(ISBLANK(VLOOKUP($M125,[1]EquipTable!$1:$1048576,MATCH("표준 DI pr Min",[1]EquipTable!$1:$1,0),0)),"GO",
      IF(G125&lt;0.5,"DI","GO"))),
IF(OR($L125="캐릭터 상자 일반등급",$L125="캐릭터 상자 영웅등급"),"DI",
IF(OR($L125="지정 캐릭터",$L125="지정 캐릭터 LBP1",$L125="지정 캐릭터 LBP2",$L125="지정 캐릭터 LBP3",$L125="안 지정 캐릭터 영웅등급"),"DI",
IF($L125="지정 캐릭터 PP","DI",
IF(OR($L125="안 지정 캐릭터 PP 일반등급",$L125="안 지정 캐릭터 PP 영웅등급"),"GO",
"그외없음"))))))</f>
        <v>GO</v>
      </c>
      <c r="P125" t="str">
        <f ca="1">IF($L125="삭제","삭제",
IF($O125="GO","삭제",
IF($L125="지정 장비",
  IF(ISBLANK(VLOOKUP($M125,[1]EquipTable!$1:$1048576,MATCH("표준 DI pp Min",[1]EquipTable!$1:$1,0),0)),"삭제",
    VLOOKUP($M125,[1]EquipTable!$1:$1048576,MATCH("표준 DI pp Min",[1]EquipTable!$1:$1,0),0)+INT($H125*(VLOOKUP($M125,[1]EquipTable!$1:$1048576,MATCH("표준 DI pp Max",[1]EquipTable!$1:$1,0),0)-VLOOKUP($M125,[1]EquipTable!$1:$1048576,MATCH("표준 DI pp Min",[1]EquipTable!$1:$1,0),0)+1))),
IF(OR($L125="캐릭터 상자 일반등급",$L125="캐릭터 상자 영웅등급"),"삭제",
IF(OR($L125="지정 캐릭터",$L125="지정 캐릭터 LBP1",$L125="지정 캐릭터 LBP2",$L125="지정 캐릭터 LBP3"),
  IF(AND(OR($B125=7,$B125=8),$L125=OFFSET($L125,-1,0)),OFFSET(P125,-1,0),
    IF(ISBLANK(VLOOKUP($M125,[2]ActorTable!$1:$1048576,MATCH("표준 DI pp Min",[2]ActorTable!$1:$1,0),0)),"삭제",
      INT(VLOOKUP($L125,$AM:$AZ,MATCH($AW$1,$AM$1:$AZ$1,0),0)*(VLOOKUP($M125,[2]ActorTable!$1:$1048576,MATCH("표준 DI pp Min",[2]ActorTable!$1:$1,0),0)+$H125*(VLOOKUP($M125,[2]ActorTable!$1:$1048576,MATCH("표준 DI pp Max",[2]ActorTable!$1:$1,0),0)-VLOOKUP($M125,[2]ActorTable!$1:$1048576,MATCH("표준 DI pp Min",[2]ActorTable!$1:$1,0),0)+1))))),
IF($L125="안 지정 캐릭터 영웅등급",
  IF(AND(OR($B125=7,$B125=8),$L125=OFFSET($L125,-1,0)),OFFSET(P125,-1,0),
    VLOOKUP($L125,$AM:$AZ,MATCH($AY$1,$AM$1:$AZ$1,0),0)+INT($H125*(VLOOKUP($L125,$AM:$AZ,MATCH($AZ$1,$AM$1:$AZ$1,0),0)-VLOOKUP($L125,$AM:$AZ,MATCH($AY$1,$AM$1:$AZ$1,0),0)+1))),
IF($L125="지정 캐릭터 PP",
  IF(AND(OR($B125=7,$B125=8),$L125=OFFSET($L125,-1,0)),OFFSET(P125,-1,0),
    INT($N125*VLOOKUP($L125,$AM:$AZ,MATCH($AW$1,$AM$1:$AZ$1,0),0))),
"그외없음")))))))</f>
        <v>삭제</v>
      </c>
      <c r="Q125">
        <f ca="1">IF($L125="삭제","삭제",
IF($L125="지정 장비",
  IF($O125="DI",
    VLOOKUP($M125,[1]EquipTable!$1:$1048576,MATCH("표준 DI pr Min",[1]EquipTable!$1:$1,0),0)+INT($I125*(VLOOKUP($M125,[1]EquipTable!$1:$1048576,MATCH("표준 DI pr Max",[1]EquipTable!$1:$1,0),0)-VLOOKUP($M125,[1]EquipTable!$1:$1048576,MATCH("표준 DI pr Min",[1]EquipTable!$1:$1,0),0)+1)),
    ROUNDDOWN(VLOOKUP($M125,[1]EquipTable!$1:$1048576,MATCH("표준 GO pr Min",[1]EquipTable!$1:$1,0),0)+INT($I125*(VLOOKUP($M125,[1]EquipTable!$1:$1048576,MATCH("표준 GO pr Max",[1]EquipTable!$1:$1,0),0)-VLOOKUP($M125,[1]EquipTable!$1:$1048576,MATCH("표준 GO pr Min",[1]EquipTable!$1:$1,0),0)+100)),-2)),
IF(OR($L125="캐릭터 상자 일반등급",$L125="캐릭터 상자 영웅등급"),VLOOKUP($L125,$AM:$AZ,MATCH($AW$1,$AM$1:$AZ$1,0),0),
IF(OR($L125="지정 캐릭터",$L125="지정 캐릭터 LBP1",$L125="지정 캐릭터 LBP2",$L125="지정 캐릭터 LBP3"),
  IF(AND(OR($B125=7,$B125=8),$L125=OFFSET($L125,-1,0)),OFFSET(Q125,-1,0),
    INT(VLOOKUP($L125,$AM:$AZ,MATCH($AW$1,$AM$1:$AZ$1,0),0)*(VLOOKUP($M125,[2]ActorTable!$1:$1048576,MATCH("표준 DI pr Min",[2]ActorTable!$1:$1,0),0)+$I125*(VLOOKUP($M125,[2]ActorTable!$1:$1048576,MATCH("표준 DI pr Max",[2]ActorTable!$1:$1,0),0)-VLOOKUP($M125,[2]ActorTable!$1:$1048576,MATCH("표준 DI pr Min",[2]ActorTable!$1:$1,0),0)+1)))),
IF($L125="안 지정 캐릭터 영웅등급",
  IF(AND(OR($B125=7,$B125=8),$L125=OFFSET($L125,-1,0)),OFFSET(Q125,-1,0),
    VLOOKUP($L125,$AM:$AZ,MATCH($AW$1,$AM$1:$AZ$1,0),0)+INT($I125*(VLOOKUP($L125,$AM:$AZ,MATCH($AX$1,$AM$1:$AZ$1,0),0)-VLOOKUP($L125,$AM:$AZ,MATCH($AW$1,$AM$1:$AZ$1,0),0)+1))),
IF($L125="지정 캐릭터 PP",
  IF(AND(OR($B125=7,$B125=8),$L125=OFFSET($L125,-1,0)),OFFSET(Q125,-1,0),
    INT($N125*(VLOOKUP($L125,$AM:$AZ,MATCH($AX$1,$AM$1:$AZ$1,0),0)*(VLOOKUP($L125,$AM:$AZ,MATCH($AY$1,$AM$1:$AZ$1,0),0)+$I125*(VLOOKUP($L125,$AM:$AZ,MATCH($AY$1,$AM$1:$AZ$1,0),0)-VLOOKUP($L125,$AM:$AZ,MATCH($AX$1,$AM$1:$AZ$1,0),0)))))),
IF(OR($L125="안 지정 캐릭터 PP 일반등급",$L125="안 지정 캐릭터 PP 영웅등급"),
  IF(AND(OR($B125=7,$B125=8),$L125=OFFSET($L125,-1,0)),OFFSET(Q125,-1,0),
    $N125*VLOOKUP($L125,$AM:$AZ,MATCH($AW$1,$AM$1:$AZ$1,0),0)),
"그외없음")))))))</f>
        <v>1200</v>
      </c>
      <c r="R125" t="str">
        <f ca="1">IF(OR(ISNUMBER(M125),M125="삭제"),"",
IF(LEFT(M125,5)="Equip",
  IF($BK$1&lt;VLOOKUP(M125,[1]EquipTable!$1:$1048576,MATCH("업데이트순번",[1]EquipTable!$1:$1,0),0),"업데이트순번이상",""),
IF(LEFT(M125,5)="Actor",
  IF($BP$1&lt;VLOOKUP(M125,[2]ActorTable!$1:$1048576,MATCH("업데이트순번",[2]ActorTable!$1:$1,0),0),"업데이트순번이상",""),
"그외없음")))</f>
        <v/>
      </c>
      <c r="S125">
        <f t="shared" ca="1" si="30"/>
        <v>0</v>
      </c>
      <c r="T125" t="s">
        <v>93</v>
      </c>
      <c r="U125">
        <v>17706</v>
      </c>
      <c r="V125">
        <v>10</v>
      </c>
      <c r="W125" t="s">
        <v>130</v>
      </c>
      <c r="Y125">
        <v>1000</v>
      </c>
      <c r="Z125" t="str">
        <f t="shared" ca="1" si="24"/>
        <v>upn</v>
      </c>
      <c r="AA125" t="s">
        <v>93</v>
      </c>
      <c r="AB125">
        <v>17706</v>
      </c>
      <c r="AC125">
        <v>10</v>
      </c>
      <c r="AD125" t="s">
        <v>130</v>
      </c>
      <c r="AF125">
        <v>1000</v>
      </c>
      <c r="AG125" t="str">
        <f t="shared" si="25"/>
        <v/>
      </c>
      <c r="AH125" t="str">
        <f>IF(OR(
  AND(NOT(ISERROR(FIND("상자",AA125))),ISBLANK(AB125)),
  AND(ISBLANK(AA125),ISBLANK(AB125)),
  AND(NOT(ISERROR(FIND("안 지정",AA125))),ISNUMBER(AB125))),"",
IF(AND(NOT(ISERROR(FIND("상자",AA125))),NOT(ISBLANK(AB125))),"밸류불필요",
IF(AND(NOT(ISERROR(FIND("안 지정",AA125))),NOT(ISNUMBER(AB125))),"숫자필요",
IF(NOT(ISERROR(FIND("장비",AA125))),
  IFERROR(VLOOKUP(AB125,[1]EquipTable!$A:$T,MATCH("이름참고",[1]EquipTable!$1:$1,0),0),"장비없음"),
IF(NOT(ISERROR(FIND("캐릭터",AA125))),
  IFERROR(VLOOKUP(AB125,[2]ActorTable!$A:$G,MATCH("이름참고",[2]ActorTable!$1:$1,0),0),"캐릭터없음"),
"")))))</f>
        <v/>
      </c>
      <c r="AI125">
        <v>1</v>
      </c>
      <c r="AJ12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v>
      </c>
      <c r="AK125" t="str">
        <f t="shared" ca="1" si="26"/>
        <v>{"dy":18,"sl":4,"tp":"upn","vl":"17706","cn":10,"pt":"GO","pr":1000}</v>
      </c>
      <c r="BJ125" t="e">
        <f ca="1">IF(VLOOKUP($BM125,[1]EquipTable!$1:$1048576,MATCH("업데이트순번",[1]EquipTable!$1:$1,0),0)&lt;=$BK$1,1,0)
*IF(MID(BM125,7,1)="4",0.1,1)</f>
        <v>#VALUE!</v>
      </c>
      <c r="BK125" t="e">
        <f t="shared" ca="1" si="32"/>
        <v>#VALUE!</v>
      </c>
      <c r="BL125" t="e">
        <f t="shared" ca="1" si="33"/>
        <v>#VALUE!</v>
      </c>
      <c r="BM125" t="e">
        <f ca="1">OFFSET([1]EquipTable!$A$1,ROW()-1,0)</f>
        <v>#VALUE!</v>
      </c>
    </row>
    <row r="126" spans="1:65">
      <c r="A126">
        <v>18</v>
      </c>
      <c r="B126">
        <v>5</v>
      </c>
      <c r="C126">
        <f t="shared" si="21"/>
        <v>0</v>
      </c>
      <c r="D126">
        <f t="shared" ca="1" si="27"/>
        <v>0.44517207580337248</v>
      </c>
      <c r="E126">
        <f t="shared" ca="1" si="27"/>
        <v>0.30621404810311148</v>
      </c>
      <c r="F126">
        <f t="shared" ca="1" si="27"/>
        <v>0.5329408116047254</v>
      </c>
      <c r="G126">
        <f t="shared" ca="1" si="34"/>
        <v>0.64846930586720619</v>
      </c>
      <c r="H126">
        <f t="shared" ca="1" si="34"/>
        <v>0.30705580790354103</v>
      </c>
      <c r="I126">
        <f t="shared" ca="1" si="34"/>
        <v>0.74034426194477143</v>
      </c>
      <c r="L126" t="str">
        <f t="shared" ca="1" si="22"/>
        <v>삭제</v>
      </c>
      <c r="M126" t="str">
        <f t="shared" ca="1" si="23"/>
        <v>삭제</v>
      </c>
      <c r="N126" t="str">
        <f t="shared" ca="1" si="29"/>
        <v>삭제</v>
      </c>
      <c r="O126" t="str">
        <f ca="1">IF($L126="삭제","삭제",
IF($L126="지정 장비",
  IF(ISBLANK(VLOOKUP($M126,[1]EquipTable!$1:$1048576,MATCH("표준 GO pr Min",[1]EquipTable!$1:$1,0),0)),"DI",
    IF(ISBLANK(VLOOKUP($M126,[1]EquipTable!$1:$1048576,MATCH("표준 DI pr Min",[1]EquipTable!$1:$1,0),0)),"GO",
      IF(G126&lt;0.5,"DI","GO"))),
IF(OR($L126="캐릭터 상자 일반등급",$L126="캐릭터 상자 영웅등급"),"DI",
IF(OR($L126="지정 캐릭터",$L126="지정 캐릭터 LBP1",$L126="지정 캐릭터 LBP2",$L126="지정 캐릭터 LBP3",$L126="안 지정 캐릭터 영웅등급"),"DI",
IF($L126="지정 캐릭터 PP","DI",
IF(OR($L126="안 지정 캐릭터 PP 일반등급",$L126="안 지정 캐릭터 PP 영웅등급"),"GO",
"그외없음"))))))</f>
        <v>삭제</v>
      </c>
      <c r="P126" t="str">
        <f ca="1">IF($L126="삭제","삭제",
IF($O126="GO","삭제",
IF($L126="지정 장비",
  IF(ISBLANK(VLOOKUP($M126,[1]EquipTable!$1:$1048576,MATCH("표준 DI pp Min",[1]EquipTable!$1:$1,0),0)),"삭제",
    VLOOKUP($M126,[1]EquipTable!$1:$1048576,MATCH("표준 DI pp Min",[1]EquipTable!$1:$1,0),0)+INT($H126*(VLOOKUP($M126,[1]EquipTable!$1:$1048576,MATCH("표준 DI pp Max",[1]EquipTable!$1:$1,0),0)-VLOOKUP($M126,[1]EquipTable!$1:$1048576,MATCH("표준 DI pp Min",[1]EquipTable!$1:$1,0),0)+1))),
IF(OR($L126="캐릭터 상자 일반등급",$L126="캐릭터 상자 영웅등급"),"삭제",
IF(OR($L126="지정 캐릭터",$L126="지정 캐릭터 LBP1",$L126="지정 캐릭터 LBP2",$L126="지정 캐릭터 LBP3"),
  IF(AND(OR($B126=7,$B126=8),$L126=OFFSET($L126,-1,0)),OFFSET(P126,-1,0),
    IF(ISBLANK(VLOOKUP($M126,[2]ActorTable!$1:$1048576,MATCH("표준 DI pp Min",[2]ActorTable!$1:$1,0),0)),"삭제",
      INT(VLOOKUP($L126,$AM:$AZ,MATCH($AW$1,$AM$1:$AZ$1,0),0)*(VLOOKUP($M126,[2]ActorTable!$1:$1048576,MATCH("표준 DI pp Min",[2]ActorTable!$1:$1,0),0)+$H126*(VLOOKUP($M126,[2]ActorTable!$1:$1048576,MATCH("표준 DI pp Max",[2]ActorTable!$1:$1,0),0)-VLOOKUP($M126,[2]ActorTable!$1:$1048576,MATCH("표준 DI pp Min",[2]ActorTable!$1:$1,0),0)+1))))),
IF($L126="안 지정 캐릭터 영웅등급",
  IF(AND(OR($B126=7,$B126=8),$L126=OFFSET($L126,-1,0)),OFFSET(P126,-1,0),
    VLOOKUP($L126,$AM:$AZ,MATCH($AY$1,$AM$1:$AZ$1,0),0)+INT($H126*(VLOOKUP($L126,$AM:$AZ,MATCH($AZ$1,$AM$1:$AZ$1,0),0)-VLOOKUP($L126,$AM:$AZ,MATCH($AY$1,$AM$1:$AZ$1,0),0)+1))),
IF($L126="지정 캐릭터 PP",
  IF(AND(OR($B126=7,$B126=8),$L126=OFFSET($L126,-1,0)),OFFSET(P126,-1,0),
    INT($N126*VLOOKUP($L126,$AM:$AZ,MATCH($AW$1,$AM$1:$AZ$1,0),0))),
"그외없음")))))))</f>
        <v>삭제</v>
      </c>
      <c r="Q126" t="str">
        <f ca="1">IF($L126="삭제","삭제",
IF($L126="지정 장비",
  IF($O126="DI",
    VLOOKUP($M126,[1]EquipTable!$1:$1048576,MATCH("표준 DI pr Min",[1]EquipTable!$1:$1,0),0)+INT($I126*(VLOOKUP($M126,[1]EquipTable!$1:$1048576,MATCH("표준 DI pr Max",[1]EquipTable!$1:$1,0),0)-VLOOKUP($M126,[1]EquipTable!$1:$1048576,MATCH("표준 DI pr Min",[1]EquipTable!$1:$1,0),0)+1)),
    ROUNDDOWN(VLOOKUP($M126,[1]EquipTable!$1:$1048576,MATCH("표준 GO pr Min",[1]EquipTable!$1:$1,0),0)+INT($I126*(VLOOKUP($M126,[1]EquipTable!$1:$1048576,MATCH("표준 GO pr Max",[1]EquipTable!$1:$1,0),0)-VLOOKUP($M126,[1]EquipTable!$1:$1048576,MATCH("표준 GO pr Min",[1]EquipTable!$1:$1,0),0)+100)),-2)),
IF(OR($L126="캐릭터 상자 일반등급",$L126="캐릭터 상자 영웅등급"),VLOOKUP($L126,$AM:$AZ,MATCH($AW$1,$AM$1:$AZ$1,0),0),
IF(OR($L126="지정 캐릭터",$L126="지정 캐릭터 LBP1",$L126="지정 캐릭터 LBP2",$L126="지정 캐릭터 LBP3"),
  IF(AND(OR($B126=7,$B126=8),$L126=OFFSET($L126,-1,0)),OFFSET(Q126,-1,0),
    INT(VLOOKUP($L126,$AM:$AZ,MATCH($AW$1,$AM$1:$AZ$1,0),0)*(VLOOKUP($M126,[2]ActorTable!$1:$1048576,MATCH("표준 DI pr Min",[2]ActorTable!$1:$1,0),0)+$I126*(VLOOKUP($M126,[2]ActorTable!$1:$1048576,MATCH("표준 DI pr Max",[2]ActorTable!$1:$1,0),0)-VLOOKUP($M126,[2]ActorTable!$1:$1048576,MATCH("표준 DI pr Min",[2]ActorTable!$1:$1,0),0)+1)))),
IF($L126="안 지정 캐릭터 영웅등급",
  IF(AND(OR($B126=7,$B126=8),$L126=OFFSET($L126,-1,0)),OFFSET(Q126,-1,0),
    VLOOKUP($L126,$AM:$AZ,MATCH($AW$1,$AM$1:$AZ$1,0),0)+INT($I126*(VLOOKUP($L126,$AM:$AZ,MATCH($AX$1,$AM$1:$AZ$1,0),0)-VLOOKUP($L126,$AM:$AZ,MATCH($AW$1,$AM$1:$AZ$1,0),0)+1))),
IF($L126="지정 캐릭터 PP",
  IF(AND(OR($B126=7,$B126=8),$L126=OFFSET($L126,-1,0)),OFFSET(Q126,-1,0),
    INT($N126*(VLOOKUP($L126,$AM:$AZ,MATCH($AX$1,$AM$1:$AZ$1,0),0)*(VLOOKUP($L126,$AM:$AZ,MATCH($AY$1,$AM$1:$AZ$1,0),0)+$I126*(VLOOKUP($L126,$AM:$AZ,MATCH($AY$1,$AM$1:$AZ$1,0),0)-VLOOKUP($L126,$AM:$AZ,MATCH($AX$1,$AM$1:$AZ$1,0),0)))))),
IF(OR($L126="안 지정 캐릭터 PP 일반등급",$L126="안 지정 캐릭터 PP 영웅등급"),
  IF(AND(OR($B126=7,$B126=8),$L126=OFFSET($L126,-1,0)),OFFSET(Q126,-1,0),
    $N126*VLOOKUP($L126,$AM:$AZ,MATCH($AW$1,$AM$1:$AZ$1,0),0)),
"그외없음")))))))</f>
        <v>삭제</v>
      </c>
      <c r="R126" t="str">
        <f ca="1">IF(OR(ISNUMBER(M126),M126="삭제"),"",
IF(LEFT(M126,5)="Equip",
  IF($BK$1&lt;VLOOKUP(M126,[1]EquipTable!$1:$1048576,MATCH("업데이트순번",[1]EquipTable!$1:$1,0),0),"업데이트순번이상",""),
IF(LEFT(M126,5)="Actor",
  IF($BP$1&lt;VLOOKUP(M126,[2]ActorTable!$1:$1048576,MATCH("업데이트순번",[2]ActorTable!$1:$1,0),0),"업데이트순번이상",""),
"그외없음")))</f>
        <v/>
      </c>
      <c r="S126">
        <f t="shared" ca="1" si="30"/>
        <v>0</v>
      </c>
      <c r="Z126" t="str">
        <f t="shared" ca="1" si="24"/>
        <v/>
      </c>
      <c r="AG126" t="str">
        <f t="shared" si="25"/>
        <v/>
      </c>
      <c r="AH126" t="str">
        <f>IF(OR(
  AND(NOT(ISERROR(FIND("상자",AA126))),ISBLANK(AB126)),
  AND(ISBLANK(AA126),ISBLANK(AB126)),
  AND(NOT(ISERROR(FIND("안 지정",AA126))),ISNUMBER(AB126))),"",
IF(AND(NOT(ISERROR(FIND("상자",AA126))),NOT(ISBLANK(AB126))),"밸류불필요",
IF(AND(NOT(ISERROR(FIND("안 지정",AA126))),NOT(ISNUMBER(AB126))),"숫자필요",
IF(NOT(ISERROR(FIND("장비",AA126))),
  IFERROR(VLOOKUP(AB126,[1]EquipTable!$A:$T,MATCH("이름참고",[1]EquipTable!$1:$1,0),0),"장비없음"),
IF(NOT(ISERROR(FIND("캐릭터",AA126))),
  IFERROR(VLOOKUP(AB126,[2]ActorTable!$A:$G,MATCH("이름참고",[2]ActorTable!$1:$1,0),0),"캐릭터없음"),
"")))))</f>
        <v/>
      </c>
      <c r="AI126">
        <v>1</v>
      </c>
      <c r="AJ12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v>
      </c>
      <c r="AK126" t="str">
        <f t="shared" ca="1" si="26"/>
        <v>{"dy":18,"sl":5}</v>
      </c>
      <c r="BJ126" t="e">
        <f ca="1">IF(VLOOKUP($BM126,[1]EquipTable!$1:$1048576,MATCH("업데이트순번",[1]EquipTable!$1:$1,0),0)&lt;=$BK$1,1,0)
*IF(MID(BM126,7,1)="4",0.1,1)</f>
        <v>#VALUE!</v>
      </c>
      <c r="BK126" t="e">
        <f t="shared" ca="1" si="32"/>
        <v>#VALUE!</v>
      </c>
      <c r="BL126" t="e">
        <f t="shared" ca="1" si="33"/>
        <v>#VALUE!</v>
      </c>
      <c r="BM126" t="e">
        <f ca="1">OFFSET([1]EquipTable!$A$1,ROW()-1,0)</f>
        <v>#VALUE!</v>
      </c>
    </row>
    <row r="127" spans="1:65">
      <c r="A127">
        <v>18</v>
      </c>
      <c r="B127">
        <v>6</v>
      </c>
      <c r="C127">
        <f t="shared" si="21"/>
        <v>0</v>
      </c>
      <c r="D127">
        <f t="shared" ca="1" si="27"/>
        <v>0.12947766983477815</v>
      </c>
      <c r="E127">
        <f t="shared" ca="1" si="27"/>
        <v>0.6074301249924845</v>
      </c>
      <c r="F127">
        <f t="shared" ca="1" si="27"/>
        <v>0.78530760927126864</v>
      </c>
      <c r="G127">
        <f t="shared" ca="1" si="34"/>
        <v>0.18641786223240886</v>
      </c>
      <c r="H127">
        <f t="shared" ca="1" si="34"/>
        <v>0.90780558711507287</v>
      </c>
      <c r="I127">
        <f t="shared" ca="1" si="34"/>
        <v>0.7387377295149804</v>
      </c>
      <c r="L127" t="str">
        <f t="shared" ca="1" si="22"/>
        <v>삭제</v>
      </c>
      <c r="M127" t="str">
        <f t="shared" ca="1" si="23"/>
        <v>삭제</v>
      </c>
      <c r="N127" t="str">
        <f t="shared" ca="1" si="29"/>
        <v>삭제</v>
      </c>
      <c r="O127" t="str">
        <f ca="1">IF($L127="삭제","삭제",
IF($L127="지정 장비",
  IF(ISBLANK(VLOOKUP($M127,[1]EquipTable!$1:$1048576,MATCH("표준 GO pr Min",[1]EquipTable!$1:$1,0),0)),"DI",
    IF(ISBLANK(VLOOKUP($M127,[1]EquipTable!$1:$1048576,MATCH("표준 DI pr Min",[1]EquipTable!$1:$1,0),0)),"GO",
      IF(G127&lt;0.5,"DI","GO"))),
IF(OR($L127="캐릭터 상자 일반등급",$L127="캐릭터 상자 영웅등급"),"DI",
IF(OR($L127="지정 캐릭터",$L127="지정 캐릭터 LBP1",$L127="지정 캐릭터 LBP2",$L127="지정 캐릭터 LBP3",$L127="안 지정 캐릭터 영웅등급"),"DI",
IF($L127="지정 캐릭터 PP","DI",
IF(OR($L127="안 지정 캐릭터 PP 일반등급",$L127="안 지정 캐릭터 PP 영웅등급"),"GO",
"그외없음"))))))</f>
        <v>삭제</v>
      </c>
      <c r="P127" t="str">
        <f ca="1">IF($L127="삭제","삭제",
IF($O127="GO","삭제",
IF($L127="지정 장비",
  IF(ISBLANK(VLOOKUP($M127,[1]EquipTable!$1:$1048576,MATCH("표준 DI pp Min",[1]EquipTable!$1:$1,0),0)),"삭제",
    VLOOKUP($M127,[1]EquipTable!$1:$1048576,MATCH("표준 DI pp Min",[1]EquipTable!$1:$1,0),0)+INT($H127*(VLOOKUP($M127,[1]EquipTable!$1:$1048576,MATCH("표준 DI pp Max",[1]EquipTable!$1:$1,0),0)-VLOOKUP($M127,[1]EquipTable!$1:$1048576,MATCH("표준 DI pp Min",[1]EquipTable!$1:$1,0),0)+1))),
IF(OR($L127="캐릭터 상자 일반등급",$L127="캐릭터 상자 영웅등급"),"삭제",
IF(OR($L127="지정 캐릭터",$L127="지정 캐릭터 LBP1",$L127="지정 캐릭터 LBP2",$L127="지정 캐릭터 LBP3"),
  IF(AND(OR($B127=7,$B127=8),$L127=OFFSET($L127,-1,0)),OFFSET(P127,-1,0),
    IF(ISBLANK(VLOOKUP($M127,[2]ActorTable!$1:$1048576,MATCH("표준 DI pp Min",[2]ActorTable!$1:$1,0),0)),"삭제",
      INT(VLOOKUP($L127,$AM:$AZ,MATCH($AW$1,$AM$1:$AZ$1,0),0)*(VLOOKUP($M127,[2]ActorTable!$1:$1048576,MATCH("표준 DI pp Min",[2]ActorTable!$1:$1,0),0)+$H127*(VLOOKUP($M127,[2]ActorTable!$1:$1048576,MATCH("표준 DI pp Max",[2]ActorTable!$1:$1,0),0)-VLOOKUP($M127,[2]ActorTable!$1:$1048576,MATCH("표준 DI pp Min",[2]ActorTable!$1:$1,0),0)+1))))),
IF($L127="안 지정 캐릭터 영웅등급",
  IF(AND(OR($B127=7,$B127=8),$L127=OFFSET($L127,-1,0)),OFFSET(P127,-1,0),
    VLOOKUP($L127,$AM:$AZ,MATCH($AY$1,$AM$1:$AZ$1,0),0)+INT($H127*(VLOOKUP($L127,$AM:$AZ,MATCH($AZ$1,$AM$1:$AZ$1,0),0)-VLOOKUP($L127,$AM:$AZ,MATCH($AY$1,$AM$1:$AZ$1,0),0)+1))),
IF($L127="지정 캐릭터 PP",
  IF(AND(OR($B127=7,$B127=8),$L127=OFFSET($L127,-1,0)),OFFSET(P127,-1,0),
    INT($N127*VLOOKUP($L127,$AM:$AZ,MATCH($AW$1,$AM$1:$AZ$1,0),0))),
"그외없음")))))))</f>
        <v>삭제</v>
      </c>
      <c r="Q127" t="str">
        <f ca="1">IF($L127="삭제","삭제",
IF($L127="지정 장비",
  IF($O127="DI",
    VLOOKUP($M127,[1]EquipTable!$1:$1048576,MATCH("표준 DI pr Min",[1]EquipTable!$1:$1,0),0)+INT($I127*(VLOOKUP($M127,[1]EquipTable!$1:$1048576,MATCH("표준 DI pr Max",[1]EquipTable!$1:$1,0),0)-VLOOKUP($M127,[1]EquipTable!$1:$1048576,MATCH("표준 DI pr Min",[1]EquipTable!$1:$1,0),0)+1)),
    ROUNDDOWN(VLOOKUP($M127,[1]EquipTable!$1:$1048576,MATCH("표준 GO pr Min",[1]EquipTable!$1:$1,0),0)+INT($I127*(VLOOKUP($M127,[1]EquipTable!$1:$1048576,MATCH("표준 GO pr Max",[1]EquipTable!$1:$1,0),0)-VLOOKUP($M127,[1]EquipTable!$1:$1048576,MATCH("표준 GO pr Min",[1]EquipTable!$1:$1,0),0)+100)),-2)),
IF(OR($L127="캐릭터 상자 일반등급",$L127="캐릭터 상자 영웅등급"),VLOOKUP($L127,$AM:$AZ,MATCH($AW$1,$AM$1:$AZ$1,0),0),
IF(OR($L127="지정 캐릭터",$L127="지정 캐릭터 LBP1",$L127="지정 캐릭터 LBP2",$L127="지정 캐릭터 LBP3"),
  IF(AND(OR($B127=7,$B127=8),$L127=OFFSET($L127,-1,0)),OFFSET(Q127,-1,0),
    INT(VLOOKUP($L127,$AM:$AZ,MATCH($AW$1,$AM$1:$AZ$1,0),0)*(VLOOKUP($M127,[2]ActorTable!$1:$1048576,MATCH("표준 DI pr Min",[2]ActorTable!$1:$1,0),0)+$I127*(VLOOKUP($M127,[2]ActorTable!$1:$1048576,MATCH("표준 DI pr Max",[2]ActorTable!$1:$1,0),0)-VLOOKUP($M127,[2]ActorTable!$1:$1048576,MATCH("표준 DI pr Min",[2]ActorTable!$1:$1,0),0)+1)))),
IF($L127="안 지정 캐릭터 영웅등급",
  IF(AND(OR($B127=7,$B127=8),$L127=OFFSET($L127,-1,0)),OFFSET(Q127,-1,0),
    VLOOKUP($L127,$AM:$AZ,MATCH($AW$1,$AM$1:$AZ$1,0),0)+INT($I127*(VLOOKUP($L127,$AM:$AZ,MATCH($AX$1,$AM$1:$AZ$1,0),0)-VLOOKUP($L127,$AM:$AZ,MATCH($AW$1,$AM$1:$AZ$1,0),0)+1))),
IF($L127="지정 캐릭터 PP",
  IF(AND(OR($B127=7,$B127=8),$L127=OFFSET($L127,-1,0)),OFFSET(Q127,-1,0),
    INT($N127*(VLOOKUP($L127,$AM:$AZ,MATCH($AX$1,$AM$1:$AZ$1,0),0)*(VLOOKUP($L127,$AM:$AZ,MATCH($AY$1,$AM$1:$AZ$1,0),0)+$I127*(VLOOKUP($L127,$AM:$AZ,MATCH($AY$1,$AM$1:$AZ$1,0),0)-VLOOKUP($L127,$AM:$AZ,MATCH($AX$1,$AM$1:$AZ$1,0),0)))))),
IF(OR($L127="안 지정 캐릭터 PP 일반등급",$L127="안 지정 캐릭터 PP 영웅등급"),
  IF(AND(OR($B127=7,$B127=8),$L127=OFFSET($L127,-1,0)),OFFSET(Q127,-1,0),
    $N127*VLOOKUP($L127,$AM:$AZ,MATCH($AW$1,$AM$1:$AZ$1,0),0)),
"그외없음")))))))</f>
        <v>삭제</v>
      </c>
      <c r="R127" t="str">
        <f ca="1">IF(OR(ISNUMBER(M127),M127="삭제"),"",
IF(LEFT(M127,5)="Equip",
  IF($BK$1&lt;VLOOKUP(M127,[1]EquipTable!$1:$1048576,MATCH("업데이트순번",[1]EquipTable!$1:$1,0),0),"업데이트순번이상",""),
IF(LEFT(M127,5)="Actor",
  IF($BP$1&lt;VLOOKUP(M127,[2]ActorTable!$1:$1048576,MATCH("업데이트순번",[2]ActorTable!$1:$1,0),0),"업데이트순번이상",""),
"그외없음")))</f>
        <v/>
      </c>
      <c r="S127">
        <f t="shared" ca="1" si="30"/>
        <v>0</v>
      </c>
      <c r="Z127" t="str">
        <f t="shared" ca="1" si="24"/>
        <v/>
      </c>
      <c r="AG127" t="str">
        <f t="shared" si="25"/>
        <v/>
      </c>
      <c r="AH127" t="str">
        <f>IF(OR(
  AND(NOT(ISERROR(FIND("상자",AA127))),ISBLANK(AB127)),
  AND(ISBLANK(AA127),ISBLANK(AB127)),
  AND(NOT(ISERROR(FIND("안 지정",AA127))),ISNUMBER(AB127))),"",
IF(AND(NOT(ISERROR(FIND("상자",AA127))),NOT(ISBLANK(AB127))),"밸류불필요",
IF(AND(NOT(ISERROR(FIND("안 지정",AA127))),NOT(ISNUMBER(AB127))),"숫자필요",
IF(NOT(ISERROR(FIND("장비",AA127))),
  IFERROR(VLOOKUP(AB127,[1]EquipTable!$A:$T,MATCH("이름참고",[1]EquipTable!$1:$1,0),0),"장비없음"),
IF(NOT(ISERROR(FIND("캐릭터",AA127))),
  IFERROR(VLOOKUP(AB127,[2]ActorTable!$A:$G,MATCH("이름참고",[2]ActorTable!$1:$1,0),0),"캐릭터없음"),
"")))))</f>
        <v/>
      </c>
      <c r="AI127">
        <v>1</v>
      </c>
      <c r="AJ12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v>
      </c>
      <c r="AK127" t="str">
        <f t="shared" ca="1" si="26"/>
        <v>{"dy":18,"sl":6}</v>
      </c>
      <c r="BJ127" t="e">
        <f ca="1">IF(VLOOKUP($BM127,[1]EquipTable!$1:$1048576,MATCH("업데이트순번",[1]EquipTable!$1:$1,0),0)&lt;=$BK$1,1,0)
*IF(MID(BM127,7,1)="4",0.1,1)</f>
        <v>#VALUE!</v>
      </c>
      <c r="BK127" t="e">
        <f t="shared" ca="1" si="32"/>
        <v>#VALUE!</v>
      </c>
      <c r="BL127" t="e">
        <f t="shared" ca="1" si="33"/>
        <v>#VALUE!</v>
      </c>
      <c r="BM127" t="e">
        <f ca="1">OFFSET([1]EquipTable!$A$1,ROW()-1,0)</f>
        <v>#VALUE!</v>
      </c>
    </row>
    <row r="128" spans="1:65">
      <c r="A128">
        <v>19</v>
      </c>
      <c r="B128">
        <v>0</v>
      </c>
      <c r="C128">
        <f t="shared" si="21"/>
        <v>0</v>
      </c>
      <c r="D128">
        <f t="shared" ca="1" si="27"/>
        <v>0.79682639302249758</v>
      </c>
      <c r="E128">
        <f t="shared" ca="1" si="27"/>
        <v>0.70220708655320763</v>
      </c>
      <c r="F128">
        <f t="shared" ca="1" si="27"/>
        <v>0.87589934912465095</v>
      </c>
      <c r="G128">
        <f t="shared" ca="1" si="34"/>
        <v>0.77406165540949989</v>
      </c>
      <c r="H128">
        <f t="shared" ca="1" si="34"/>
        <v>0.28139116469164416</v>
      </c>
      <c r="I128">
        <f t="shared" ca="1" si="34"/>
        <v>9.5764590820585194E-2</v>
      </c>
      <c r="L128" t="str">
        <f t="shared" ca="1" si="22"/>
        <v>지정 장비</v>
      </c>
      <c r="M128" t="e">
        <f t="shared" ca="1" si="23"/>
        <v>#VALUE!</v>
      </c>
      <c r="N128">
        <f t="shared" ca="1" si="29"/>
        <v>1</v>
      </c>
      <c r="O128" t="str">
        <f ca="1">IF($L128="삭제","삭제",
IF($L128="지정 장비",
  IF(ISBLANK(VLOOKUP($M128,[1]EquipTable!$1:$1048576,MATCH("표준 GO pr Min",[1]EquipTable!$1:$1,0),0)),"DI",
    IF(ISBLANK(VLOOKUP($M128,[1]EquipTable!$1:$1048576,MATCH("표준 DI pr Min",[1]EquipTable!$1:$1,0),0)),"GO",
      IF(G128&lt;0.5,"DI","GO"))),
IF(OR($L128="캐릭터 상자 일반등급",$L128="캐릭터 상자 영웅등급"),"DI",
IF(OR($L128="지정 캐릭터",$L128="지정 캐릭터 LBP1",$L128="지정 캐릭터 LBP2",$L128="지정 캐릭터 LBP3",$L128="안 지정 캐릭터 영웅등급"),"DI",
IF($L128="지정 캐릭터 PP","DI",
IF(OR($L128="안 지정 캐릭터 PP 일반등급",$L128="안 지정 캐릭터 PP 영웅등급"),"GO",
"그외없음"))))))</f>
        <v>GO</v>
      </c>
      <c r="P128" t="str">
        <f ca="1">IF($L128="삭제","삭제",
IF($O128="GO","삭제",
IF($L128="지정 장비",
  IF(ISBLANK(VLOOKUP($M128,[1]EquipTable!$1:$1048576,MATCH("표준 DI pp Min",[1]EquipTable!$1:$1,0),0)),"삭제",
    VLOOKUP($M128,[1]EquipTable!$1:$1048576,MATCH("표준 DI pp Min",[1]EquipTable!$1:$1,0),0)+INT($H128*(VLOOKUP($M128,[1]EquipTable!$1:$1048576,MATCH("표준 DI pp Max",[1]EquipTable!$1:$1,0),0)-VLOOKUP($M128,[1]EquipTable!$1:$1048576,MATCH("표준 DI pp Min",[1]EquipTable!$1:$1,0),0)+1))),
IF(OR($L128="캐릭터 상자 일반등급",$L128="캐릭터 상자 영웅등급"),"삭제",
IF(OR($L128="지정 캐릭터",$L128="지정 캐릭터 LBP1",$L128="지정 캐릭터 LBP2",$L128="지정 캐릭터 LBP3"),
  IF(AND(OR($B128=7,$B128=8),$L128=OFFSET($L128,-1,0)),OFFSET(P128,-1,0),
    IF(ISBLANK(VLOOKUP($M128,[2]ActorTable!$1:$1048576,MATCH("표준 DI pp Min",[2]ActorTable!$1:$1,0),0)),"삭제",
      INT(VLOOKUP($L128,$AM:$AZ,MATCH($AW$1,$AM$1:$AZ$1,0),0)*(VLOOKUP($M128,[2]ActorTable!$1:$1048576,MATCH("표준 DI pp Min",[2]ActorTable!$1:$1,0),0)+$H128*(VLOOKUP($M128,[2]ActorTable!$1:$1048576,MATCH("표준 DI pp Max",[2]ActorTable!$1:$1,0),0)-VLOOKUP($M128,[2]ActorTable!$1:$1048576,MATCH("표준 DI pp Min",[2]ActorTable!$1:$1,0),0)+1))))),
IF($L128="안 지정 캐릭터 영웅등급",
  IF(AND(OR($B128=7,$B128=8),$L128=OFFSET($L128,-1,0)),OFFSET(P128,-1,0),
    VLOOKUP($L128,$AM:$AZ,MATCH($AY$1,$AM$1:$AZ$1,0),0)+INT($H128*(VLOOKUP($L128,$AM:$AZ,MATCH($AZ$1,$AM$1:$AZ$1,0),0)-VLOOKUP($L128,$AM:$AZ,MATCH($AY$1,$AM$1:$AZ$1,0),0)+1))),
IF($L128="지정 캐릭터 PP",
  IF(AND(OR($B128=7,$B128=8),$L128=OFFSET($L128,-1,0)),OFFSET(P128,-1,0),
    INT($N128*VLOOKUP($L128,$AM:$AZ,MATCH($AW$1,$AM$1:$AZ$1,0),0))),
"그외없음")))))))</f>
        <v>삭제</v>
      </c>
      <c r="Q128" t="e">
        <f ca="1">IF($L128="삭제","삭제",
IF($L128="지정 장비",
  IF($O128="DI",
    VLOOKUP($M128,[1]EquipTable!$1:$1048576,MATCH("표준 DI pr Min",[1]EquipTable!$1:$1,0),0)+INT($I128*(VLOOKUP($M128,[1]EquipTable!$1:$1048576,MATCH("표준 DI pr Max",[1]EquipTable!$1:$1,0),0)-VLOOKUP($M128,[1]EquipTable!$1:$1048576,MATCH("표준 DI pr Min",[1]EquipTable!$1:$1,0),0)+1)),
    ROUNDDOWN(VLOOKUP($M128,[1]EquipTable!$1:$1048576,MATCH("표준 GO pr Min",[1]EquipTable!$1:$1,0),0)+INT($I128*(VLOOKUP($M128,[1]EquipTable!$1:$1048576,MATCH("표준 GO pr Max",[1]EquipTable!$1:$1,0),0)-VLOOKUP($M128,[1]EquipTable!$1:$1048576,MATCH("표준 GO pr Min",[1]EquipTable!$1:$1,0),0)+100)),-2)),
IF(OR($L128="캐릭터 상자 일반등급",$L128="캐릭터 상자 영웅등급"),VLOOKUP($L128,$AM:$AZ,MATCH($AW$1,$AM$1:$AZ$1,0),0),
IF(OR($L128="지정 캐릭터",$L128="지정 캐릭터 LBP1",$L128="지정 캐릭터 LBP2",$L128="지정 캐릭터 LBP3"),
  IF(AND(OR($B128=7,$B128=8),$L128=OFFSET($L128,-1,0)),OFFSET(Q128,-1,0),
    INT(VLOOKUP($L128,$AM:$AZ,MATCH($AW$1,$AM$1:$AZ$1,0),0)*(VLOOKUP($M128,[2]ActorTable!$1:$1048576,MATCH("표준 DI pr Min",[2]ActorTable!$1:$1,0),0)+$I128*(VLOOKUP($M128,[2]ActorTable!$1:$1048576,MATCH("표준 DI pr Max",[2]ActorTable!$1:$1,0),0)-VLOOKUP($M128,[2]ActorTable!$1:$1048576,MATCH("표준 DI pr Min",[2]ActorTable!$1:$1,0),0)+1)))),
IF($L128="안 지정 캐릭터 영웅등급",
  IF(AND(OR($B128=7,$B128=8),$L128=OFFSET($L128,-1,0)),OFFSET(Q128,-1,0),
    VLOOKUP($L128,$AM:$AZ,MATCH($AW$1,$AM$1:$AZ$1,0),0)+INT($I128*(VLOOKUP($L128,$AM:$AZ,MATCH($AX$1,$AM$1:$AZ$1,0),0)-VLOOKUP($L128,$AM:$AZ,MATCH($AW$1,$AM$1:$AZ$1,0),0)+1))),
IF($L128="지정 캐릭터 PP",
  IF(AND(OR($B128=7,$B128=8),$L128=OFFSET($L128,-1,0)),OFFSET(Q128,-1,0),
    INT($N128*(VLOOKUP($L128,$AM:$AZ,MATCH($AX$1,$AM$1:$AZ$1,0),0)*(VLOOKUP($L128,$AM:$AZ,MATCH($AY$1,$AM$1:$AZ$1,0),0)+$I128*(VLOOKUP($L128,$AM:$AZ,MATCH($AY$1,$AM$1:$AZ$1,0),0)-VLOOKUP($L128,$AM:$AZ,MATCH($AX$1,$AM$1:$AZ$1,0),0)))))),
IF(OR($L128="안 지정 캐릭터 PP 일반등급",$L128="안 지정 캐릭터 PP 영웅등급"),
  IF(AND(OR($B128=7,$B128=8),$L128=OFFSET($L128,-1,0)),OFFSET(Q128,-1,0),
    $N128*VLOOKUP($L128,$AM:$AZ,MATCH($AW$1,$AM$1:$AZ$1,0),0)),
"그외없음")))))))</f>
        <v>#VALUE!</v>
      </c>
      <c r="R128" t="e">
        <f ca="1">IF(OR(ISNUMBER(M128),M128="삭제"),"",
IF(LEFT(M128,5)="Equip",
  IF($BK$1&lt;VLOOKUP(M128,[1]EquipTable!$1:$1048576,MATCH("업데이트순번",[1]EquipTable!$1:$1,0),0),"업데이트순번이상",""),
IF(LEFT(M128,5)="Actor",
  IF($BP$1&lt;VLOOKUP(M128,[2]ActorTable!$1:$1048576,MATCH("업데이트순번",[2]ActorTable!$1:$1,0),0),"업데이트순번이상",""),
"그외없음")))</f>
        <v>#VALUE!</v>
      </c>
      <c r="S128" t="e">
        <f t="shared" ca="1" si="30"/>
        <v>#VALUE!</v>
      </c>
      <c r="T128" t="s">
        <v>83</v>
      </c>
      <c r="U128" t="s">
        <v>199</v>
      </c>
      <c r="V128">
        <v>1</v>
      </c>
      <c r="W128" t="s">
        <v>134</v>
      </c>
      <c r="Y128">
        <v>11</v>
      </c>
      <c r="Z128" t="str">
        <f t="shared" ca="1" si="24"/>
        <v>fe</v>
      </c>
      <c r="AA128" t="s">
        <v>83</v>
      </c>
      <c r="AB128" t="s">
        <v>199</v>
      </c>
      <c r="AC128">
        <v>1</v>
      </c>
      <c r="AD128" t="s">
        <v>134</v>
      </c>
      <c r="AF128">
        <v>11</v>
      </c>
      <c r="AG128" t="str">
        <f t="shared" si="25"/>
        <v/>
      </c>
      <c r="AH128" t="str">
        <f>IF(OR(
  AND(NOT(ISERROR(FIND("상자",AA128))),ISBLANK(AB128)),
  AND(ISBLANK(AA128),ISBLANK(AB128)),
  AND(NOT(ISERROR(FIND("안 지정",AA128))),ISNUMBER(AB128))),"",
IF(AND(NOT(ISERROR(FIND("상자",AA128))),NOT(ISBLANK(AB128))),"밸류불필요",
IF(AND(NOT(ISERROR(FIND("안 지정",AA128))),NOT(ISNUMBER(AB128))),"숫자필요",
IF(NOT(ISERROR(FIND("장비",AA128))),
  IFERROR(VLOOKUP(AB128,[1]EquipTable!$A:$T,MATCH("이름참고",[1]EquipTable!$1:$1,0),0),"장비없음"),
IF(NOT(ISERROR(FIND("캐릭터",AA128))),
  IFERROR(VLOOKUP(AB128,[2]ActorTable!$A:$G,MATCH("이름참고",[2]ActorTable!$1:$1,0),0),"캐릭터없음"),
"")))))</f>
        <v>픽액스</v>
      </c>
      <c r="AI128">
        <v>1</v>
      </c>
      <c r="AJ12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v>
      </c>
      <c r="AK128" t="str">
        <f t="shared" ca="1" si="26"/>
        <v>{"dy":19,"sl":0,"tp":"fe","vl":"Equip0302","cn":1,"pt":"DI","pr":11}</v>
      </c>
      <c r="BJ128" t="e">
        <f ca="1">IF(VLOOKUP($BM128,[1]EquipTable!$1:$1048576,MATCH("업데이트순번",[1]EquipTable!$1:$1,0),0)&lt;=$BK$1,1,0)
*IF(MID(BM128,7,1)="4",0.1,1)</f>
        <v>#VALUE!</v>
      </c>
      <c r="BK128" t="e">
        <f t="shared" ca="1" si="32"/>
        <v>#VALUE!</v>
      </c>
      <c r="BL128" t="e">
        <f t="shared" ca="1" si="33"/>
        <v>#VALUE!</v>
      </c>
      <c r="BM128" t="e">
        <f ca="1">OFFSET([1]EquipTable!$A$1,ROW()-1,0)</f>
        <v>#VALUE!</v>
      </c>
    </row>
    <row r="129" spans="1:37">
      <c r="A129">
        <v>19</v>
      </c>
      <c r="B129">
        <v>1</v>
      </c>
      <c r="C129">
        <f t="shared" si="21"/>
        <v>0</v>
      </c>
      <c r="D129">
        <f t="shared" ca="1" si="27"/>
        <v>0.79619560220224384</v>
      </c>
      <c r="E129">
        <f t="shared" ca="1" si="27"/>
        <v>0.39641755422810054</v>
      </c>
      <c r="F129">
        <f t="shared" ca="1" si="27"/>
        <v>0.49825101786933668</v>
      </c>
      <c r="G129">
        <f t="shared" ca="1" si="34"/>
        <v>0.3507843805112032</v>
      </c>
      <c r="H129">
        <f t="shared" ca="1" si="34"/>
        <v>0.33421933220864919</v>
      </c>
      <c r="I129">
        <f t="shared" ca="1" si="34"/>
        <v>0.50803559195490511</v>
      </c>
      <c r="L129" t="str">
        <f t="shared" ca="1" si="22"/>
        <v>지정 장비</v>
      </c>
      <c r="M129" t="e">
        <f t="shared" ca="1" si="23"/>
        <v>#VALUE!</v>
      </c>
      <c r="N129">
        <f t="shared" ca="1" si="29"/>
        <v>1</v>
      </c>
      <c r="O129" t="str">
        <f ca="1">IF($L129="삭제","삭제",
IF($L129="지정 장비",
  IF(ISBLANK(VLOOKUP($M129,[1]EquipTable!$1:$1048576,MATCH("표준 GO pr Min",[1]EquipTable!$1:$1,0),0)),"DI",
    IF(ISBLANK(VLOOKUP($M129,[1]EquipTable!$1:$1048576,MATCH("표준 DI pr Min",[1]EquipTable!$1:$1,0),0)),"GO",
      IF(G129&lt;0.5,"DI","GO"))),
IF(OR($L129="캐릭터 상자 일반등급",$L129="캐릭터 상자 영웅등급"),"DI",
IF(OR($L129="지정 캐릭터",$L129="지정 캐릭터 LBP1",$L129="지정 캐릭터 LBP2",$L129="지정 캐릭터 LBP3",$L129="안 지정 캐릭터 영웅등급"),"DI",
IF($L129="지정 캐릭터 PP","DI",
IF(OR($L129="안 지정 캐릭터 PP 일반등급",$L129="안 지정 캐릭터 PP 영웅등급"),"GO",
"그외없음"))))))</f>
        <v>DI</v>
      </c>
      <c r="P129" t="e">
        <f ca="1">IF($L129="삭제","삭제",
IF($O129="GO","삭제",
IF($L129="지정 장비",
  IF(ISBLANK(VLOOKUP($M129,[1]EquipTable!$1:$1048576,MATCH("표준 DI pp Min",[1]EquipTable!$1:$1,0),0)),"삭제",
    VLOOKUP($M129,[1]EquipTable!$1:$1048576,MATCH("표준 DI pp Min",[1]EquipTable!$1:$1,0),0)+INT($H129*(VLOOKUP($M129,[1]EquipTable!$1:$1048576,MATCH("표준 DI pp Max",[1]EquipTable!$1:$1,0),0)-VLOOKUP($M129,[1]EquipTable!$1:$1048576,MATCH("표준 DI pp Min",[1]EquipTable!$1:$1,0),0)+1))),
IF(OR($L129="캐릭터 상자 일반등급",$L129="캐릭터 상자 영웅등급"),"삭제",
IF(OR($L129="지정 캐릭터",$L129="지정 캐릭터 LBP1",$L129="지정 캐릭터 LBP2",$L129="지정 캐릭터 LBP3"),
  IF(AND(OR($B129=7,$B129=8),$L129=OFFSET($L129,-1,0)),OFFSET(P129,-1,0),
    IF(ISBLANK(VLOOKUP($M129,[2]ActorTable!$1:$1048576,MATCH("표준 DI pp Min",[2]ActorTable!$1:$1,0),0)),"삭제",
      INT(VLOOKUP($L129,$AM:$AZ,MATCH($AW$1,$AM$1:$AZ$1,0),0)*(VLOOKUP($M129,[2]ActorTable!$1:$1048576,MATCH("표준 DI pp Min",[2]ActorTable!$1:$1,0),0)+$H129*(VLOOKUP($M129,[2]ActorTable!$1:$1048576,MATCH("표준 DI pp Max",[2]ActorTable!$1:$1,0),0)-VLOOKUP($M129,[2]ActorTable!$1:$1048576,MATCH("표준 DI pp Min",[2]ActorTable!$1:$1,0),0)+1))))),
IF($L129="안 지정 캐릭터 영웅등급",
  IF(AND(OR($B129=7,$B129=8),$L129=OFFSET($L129,-1,0)),OFFSET(P129,-1,0),
    VLOOKUP($L129,$AM:$AZ,MATCH($AY$1,$AM$1:$AZ$1,0),0)+INT($H129*(VLOOKUP($L129,$AM:$AZ,MATCH($AZ$1,$AM$1:$AZ$1,0),0)-VLOOKUP($L129,$AM:$AZ,MATCH($AY$1,$AM$1:$AZ$1,0),0)+1))),
IF($L129="지정 캐릭터 PP",
  IF(AND(OR($B129=7,$B129=8),$L129=OFFSET($L129,-1,0)),OFFSET(P129,-1,0),
    INT($N129*VLOOKUP($L129,$AM:$AZ,MATCH($AW$1,$AM$1:$AZ$1,0),0))),
"그외없음")))))))</f>
        <v>#VALUE!</v>
      </c>
      <c r="Q129" t="e">
        <f ca="1">IF($L129="삭제","삭제",
IF($L129="지정 장비",
  IF($O129="DI",
    VLOOKUP($M129,[1]EquipTable!$1:$1048576,MATCH("표준 DI pr Min",[1]EquipTable!$1:$1,0),0)+INT($I129*(VLOOKUP($M129,[1]EquipTable!$1:$1048576,MATCH("표준 DI pr Max",[1]EquipTable!$1:$1,0),0)-VLOOKUP($M129,[1]EquipTable!$1:$1048576,MATCH("표준 DI pr Min",[1]EquipTable!$1:$1,0),0)+1)),
    ROUNDDOWN(VLOOKUP($M129,[1]EquipTable!$1:$1048576,MATCH("표준 GO pr Min",[1]EquipTable!$1:$1,0),0)+INT($I129*(VLOOKUP($M129,[1]EquipTable!$1:$1048576,MATCH("표준 GO pr Max",[1]EquipTable!$1:$1,0),0)-VLOOKUP($M129,[1]EquipTable!$1:$1048576,MATCH("표준 GO pr Min",[1]EquipTable!$1:$1,0),0)+100)),-2)),
IF(OR($L129="캐릭터 상자 일반등급",$L129="캐릭터 상자 영웅등급"),VLOOKUP($L129,$AM:$AZ,MATCH($AW$1,$AM$1:$AZ$1,0),0),
IF(OR($L129="지정 캐릭터",$L129="지정 캐릭터 LBP1",$L129="지정 캐릭터 LBP2",$L129="지정 캐릭터 LBP3"),
  IF(AND(OR($B129=7,$B129=8),$L129=OFFSET($L129,-1,0)),OFFSET(Q129,-1,0),
    INT(VLOOKUP($L129,$AM:$AZ,MATCH($AW$1,$AM$1:$AZ$1,0),0)*(VLOOKUP($M129,[2]ActorTable!$1:$1048576,MATCH("표준 DI pr Min",[2]ActorTable!$1:$1,0),0)+$I129*(VLOOKUP($M129,[2]ActorTable!$1:$1048576,MATCH("표준 DI pr Max",[2]ActorTable!$1:$1,0),0)-VLOOKUP($M129,[2]ActorTable!$1:$1048576,MATCH("표준 DI pr Min",[2]ActorTable!$1:$1,0),0)+1)))),
IF($L129="안 지정 캐릭터 영웅등급",
  IF(AND(OR($B129=7,$B129=8),$L129=OFFSET($L129,-1,0)),OFFSET(Q129,-1,0),
    VLOOKUP($L129,$AM:$AZ,MATCH($AW$1,$AM$1:$AZ$1,0),0)+INT($I129*(VLOOKUP($L129,$AM:$AZ,MATCH($AX$1,$AM$1:$AZ$1,0),0)-VLOOKUP($L129,$AM:$AZ,MATCH($AW$1,$AM$1:$AZ$1,0),0)+1))),
IF($L129="지정 캐릭터 PP",
  IF(AND(OR($B129=7,$B129=8),$L129=OFFSET($L129,-1,0)),OFFSET(Q129,-1,0),
    INT($N129*(VLOOKUP($L129,$AM:$AZ,MATCH($AX$1,$AM$1:$AZ$1,0),0)*(VLOOKUP($L129,$AM:$AZ,MATCH($AY$1,$AM$1:$AZ$1,0),0)+$I129*(VLOOKUP($L129,$AM:$AZ,MATCH($AY$1,$AM$1:$AZ$1,0),0)-VLOOKUP($L129,$AM:$AZ,MATCH($AX$1,$AM$1:$AZ$1,0),0)))))),
IF(OR($L129="안 지정 캐릭터 PP 일반등급",$L129="안 지정 캐릭터 PP 영웅등급"),
  IF(AND(OR($B129=7,$B129=8),$L129=OFFSET($L129,-1,0)),OFFSET(Q129,-1,0),
    $N129*VLOOKUP($L129,$AM:$AZ,MATCH($AW$1,$AM$1:$AZ$1,0),0)),
"그외없음")))))))</f>
        <v>#VALUE!</v>
      </c>
      <c r="R129" t="e">
        <f ca="1">IF(OR(ISNUMBER(M129),M129="삭제"),"",
IF(LEFT(M129,5)="Equip",
  IF($BK$1&lt;VLOOKUP(M129,[1]EquipTable!$1:$1048576,MATCH("업데이트순번",[1]EquipTable!$1:$1,0),0),"업데이트순번이상",""),
IF(LEFT(M129,5)="Actor",
  IF($BP$1&lt;VLOOKUP(M129,[2]ActorTable!$1:$1048576,MATCH("업데이트순번",[2]ActorTable!$1:$1,0),0),"업데이트순번이상",""),
"그외없음")))</f>
        <v>#VALUE!</v>
      </c>
      <c r="S129" t="e">
        <f t="shared" ca="1" si="30"/>
        <v>#VALUE!</v>
      </c>
      <c r="T129" t="s">
        <v>83</v>
      </c>
      <c r="U129" t="s">
        <v>116</v>
      </c>
      <c r="V129">
        <v>1</v>
      </c>
      <c r="W129" t="s">
        <v>130</v>
      </c>
      <c r="Y129">
        <v>1100</v>
      </c>
      <c r="Z129" t="str">
        <f t="shared" ca="1" si="24"/>
        <v>fe</v>
      </c>
      <c r="AA129" t="s">
        <v>83</v>
      </c>
      <c r="AB129" t="s">
        <v>116</v>
      </c>
      <c r="AC129">
        <v>1</v>
      </c>
      <c r="AD129" t="s">
        <v>130</v>
      </c>
      <c r="AF129">
        <v>1100</v>
      </c>
      <c r="AG129" t="str">
        <f t="shared" si="25"/>
        <v/>
      </c>
      <c r="AH129" t="str">
        <f>IF(OR(
  AND(NOT(ISERROR(FIND("상자",AA129))),ISBLANK(AB129)),
  AND(ISBLANK(AA129),ISBLANK(AB129)),
  AND(NOT(ISERROR(FIND("안 지정",AA129))),ISNUMBER(AB129))),"",
IF(AND(NOT(ISERROR(FIND("상자",AA129))),NOT(ISBLANK(AB129))),"밸류불필요",
IF(AND(NOT(ISERROR(FIND("안 지정",AA129))),NOT(ISNUMBER(AB129))),"숫자필요",
IF(NOT(ISERROR(FIND("장비",AA129))),
  IFERROR(VLOOKUP(AB129,[1]EquipTable!$A:$T,MATCH("이름참고",[1]EquipTable!$1:$1,0),0),"장비없음"),
IF(NOT(ISERROR(FIND("캐릭터",AA129))),
  IFERROR(VLOOKUP(AB129,[2]ActorTable!$A:$G,MATCH("이름참고",[2]ActorTable!$1:$1,0),0),"캐릭터없음"),
"")))))</f>
        <v>이국의 무기</v>
      </c>
      <c r="AI129">
        <v>1</v>
      </c>
      <c r="AJ12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v>
      </c>
      <c r="AK129" t="str">
        <f t="shared" ca="1" si="26"/>
        <v>{"dy":19,"sl":1,"tp":"fe","vl":"Equip0102","cn":1,"pt":"GO","pr":1100}</v>
      </c>
    </row>
    <row r="130" spans="1:37">
      <c r="A130">
        <v>19</v>
      </c>
      <c r="B130">
        <v>2</v>
      </c>
      <c r="C130">
        <f t="shared" ref="C130:C193" si="35">IF(B130&lt;=6,0,
IF(B130=7,1,2))</f>
        <v>0</v>
      </c>
      <c r="D130">
        <f t="shared" ca="1" si="27"/>
        <v>0.62765279834665089</v>
      </c>
      <c r="E130">
        <f t="shared" ca="1" si="27"/>
        <v>2.2357612844031927E-2</v>
      </c>
      <c r="F130">
        <f t="shared" ref="F130:I193" ca="1" si="36">RAND()</f>
        <v>0.99204991850730317</v>
      </c>
      <c r="G130">
        <f t="shared" ca="1" si="34"/>
        <v>1.9506007434079264E-2</v>
      </c>
      <c r="H130">
        <f t="shared" ca="1" si="34"/>
        <v>0.45552634392932356</v>
      </c>
      <c r="I130">
        <f t="shared" ca="1" si="34"/>
        <v>0.94423845414831764</v>
      </c>
      <c r="L130" t="str">
        <f t="shared" ref="L130:L193" ca="1" si="37">IF(LEN(J130)&lt;&gt;0,J130,VLOOKUP(D130+$B130,$BG:$BH,MATCH($BH$1,$BG$1:$BH$1,0),1))</f>
        <v>안 지정 캐릭터 PP 영웅등급</v>
      </c>
      <c r="M130">
        <f t="shared" ref="M130:M193" ca="1" si="38">IF(LEN(K130)&lt;&gt;0,
  IF(LEN($J130)=0,"두 칸 모두 입력",
  IF($J130="지정 장비",K130,INDEX($BR:$BR,MATCH(K130,$BS:$BS,0)))),
IF($L130="삭제","삭제",
IF($L130="지정 장비",VLOOKUP($E130,$BL:$BM,MATCH($BM$1,$BL$1:$BM$1,0),1),
IF(OR($L130="캐릭터 상자 일반등급",$L130="캐릭터 상자 영웅등급"),"삭제",
IF(OR($L130="지정 캐릭터",$L130="지정 캐릭터 PP",$L130="지정 캐릭터 LBP1",$L130="지정 캐릭터 LBP2",$L130="지정 캐릭터 LBP3"),
  IF(AND(OR($B130=7,$B130=8),$L130=OFFSET($L130,-1,0)),OFFSET(M130,-1,0),VLOOKUP($E130,$BQ:$BR,MATCH($BR$1,$BQ$1:$BR$1,0),1)),
IF(OR($L130="안 지정 캐릭터 영웅등급",$L130="안 지정 캐릭터 PP 일반등급",$L130="안 지정 캐릭터 PP 영웅등급"),
  IF(AND(OR($B130=7,$B130=8),$L130=OFFSET($L130,-1,0)),OFFSET(M130,-1,0),INT($E130*100000)),
"그외없음"))))))</f>
        <v>2235</v>
      </c>
      <c r="N130">
        <f t="shared" ca="1" si="29"/>
        <v>9</v>
      </c>
      <c r="O130" t="str">
        <f ca="1">IF($L130="삭제","삭제",
IF($L130="지정 장비",
  IF(ISBLANK(VLOOKUP($M130,[1]EquipTable!$1:$1048576,MATCH("표준 GO pr Min",[1]EquipTable!$1:$1,0),0)),"DI",
    IF(ISBLANK(VLOOKUP($M130,[1]EquipTable!$1:$1048576,MATCH("표준 DI pr Min",[1]EquipTable!$1:$1,0),0)),"GO",
      IF(G130&lt;0.5,"DI","GO"))),
IF(OR($L130="캐릭터 상자 일반등급",$L130="캐릭터 상자 영웅등급"),"DI",
IF(OR($L130="지정 캐릭터",$L130="지정 캐릭터 LBP1",$L130="지정 캐릭터 LBP2",$L130="지정 캐릭터 LBP3",$L130="안 지정 캐릭터 영웅등급"),"DI",
IF($L130="지정 캐릭터 PP","DI",
IF(OR($L130="안 지정 캐릭터 PP 일반등급",$L130="안 지정 캐릭터 PP 영웅등급"),"GO",
"그외없음"))))))</f>
        <v>GO</v>
      </c>
      <c r="P130" t="str">
        <f ca="1">IF($L130="삭제","삭제",
IF($O130="GO","삭제",
IF($L130="지정 장비",
  IF(ISBLANK(VLOOKUP($M130,[1]EquipTable!$1:$1048576,MATCH("표준 DI pp Min",[1]EquipTable!$1:$1,0),0)),"삭제",
    VLOOKUP($M130,[1]EquipTable!$1:$1048576,MATCH("표준 DI pp Min",[1]EquipTable!$1:$1,0),0)+INT($H130*(VLOOKUP($M130,[1]EquipTable!$1:$1048576,MATCH("표준 DI pp Max",[1]EquipTable!$1:$1,0),0)-VLOOKUP($M130,[1]EquipTable!$1:$1048576,MATCH("표준 DI pp Min",[1]EquipTable!$1:$1,0),0)+1))),
IF(OR($L130="캐릭터 상자 일반등급",$L130="캐릭터 상자 영웅등급"),"삭제",
IF(OR($L130="지정 캐릭터",$L130="지정 캐릭터 LBP1",$L130="지정 캐릭터 LBP2",$L130="지정 캐릭터 LBP3"),
  IF(AND(OR($B130=7,$B130=8),$L130=OFFSET($L130,-1,0)),OFFSET(P130,-1,0),
    IF(ISBLANK(VLOOKUP($M130,[2]ActorTable!$1:$1048576,MATCH("표준 DI pp Min",[2]ActorTable!$1:$1,0),0)),"삭제",
      INT(VLOOKUP($L130,$AM:$AZ,MATCH($AW$1,$AM$1:$AZ$1,0),0)*(VLOOKUP($M130,[2]ActorTable!$1:$1048576,MATCH("표준 DI pp Min",[2]ActorTable!$1:$1,0),0)+$H130*(VLOOKUP($M130,[2]ActorTable!$1:$1048576,MATCH("표준 DI pp Max",[2]ActorTable!$1:$1,0),0)-VLOOKUP($M130,[2]ActorTable!$1:$1048576,MATCH("표준 DI pp Min",[2]ActorTable!$1:$1,0),0)+1))))),
IF($L130="안 지정 캐릭터 영웅등급",
  IF(AND(OR($B130=7,$B130=8),$L130=OFFSET($L130,-1,0)),OFFSET(P130,-1,0),
    VLOOKUP($L130,$AM:$AZ,MATCH($AY$1,$AM$1:$AZ$1,0),0)+INT($H130*(VLOOKUP($L130,$AM:$AZ,MATCH($AZ$1,$AM$1:$AZ$1,0),0)-VLOOKUP($L130,$AM:$AZ,MATCH($AY$1,$AM$1:$AZ$1,0),0)+1))),
IF($L130="지정 캐릭터 PP",
  IF(AND(OR($B130=7,$B130=8),$L130=OFFSET($L130,-1,0)),OFFSET(P130,-1,0),
    INT($N130*VLOOKUP($L130,$AM:$AZ,MATCH($AW$1,$AM$1:$AZ$1,0),0))),
"그외없음")))))))</f>
        <v>삭제</v>
      </c>
      <c r="Q130">
        <f ca="1">IF($L130="삭제","삭제",
IF($L130="지정 장비",
  IF($O130="DI",
    VLOOKUP($M130,[1]EquipTable!$1:$1048576,MATCH("표준 DI pr Min",[1]EquipTable!$1:$1,0),0)+INT($I130*(VLOOKUP($M130,[1]EquipTable!$1:$1048576,MATCH("표준 DI pr Max",[1]EquipTable!$1:$1,0),0)-VLOOKUP($M130,[1]EquipTable!$1:$1048576,MATCH("표준 DI pr Min",[1]EquipTable!$1:$1,0),0)+1)),
    ROUNDDOWN(VLOOKUP($M130,[1]EquipTable!$1:$1048576,MATCH("표준 GO pr Min",[1]EquipTable!$1:$1,0),0)+INT($I130*(VLOOKUP($M130,[1]EquipTable!$1:$1048576,MATCH("표준 GO pr Max",[1]EquipTable!$1:$1,0),0)-VLOOKUP($M130,[1]EquipTable!$1:$1048576,MATCH("표준 GO pr Min",[1]EquipTable!$1:$1,0),0)+100)),-2)),
IF(OR($L130="캐릭터 상자 일반등급",$L130="캐릭터 상자 영웅등급"),VLOOKUP($L130,$AM:$AZ,MATCH($AW$1,$AM$1:$AZ$1,0),0),
IF(OR($L130="지정 캐릭터",$L130="지정 캐릭터 LBP1",$L130="지정 캐릭터 LBP2",$L130="지정 캐릭터 LBP3"),
  IF(AND(OR($B130=7,$B130=8),$L130=OFFSET($L130,-1,0)),OFFSET(Q130,-1,0),
    INT(VLOOKUP($L130,$AM:$AZ,MATCH($AW$1,$AM$1:$AZ$1,0),0)*(VLOOKUP($M130,[2]ActorTable!$1:$1048576,MATCH("표준 DI pr Min",[2]ActorTable!$1:$1,0),0)+$I130*(VLOOKUP($M130,[2]ActorTable!$1:$1048576,MATCH("표준 DI pr Max",[2]ActorTable!$1:$1,0),0)-VLOOKUP($M130,[2]ActorTable!$1:$1048576,MATCH("표준 DI pr Min",[2]ActorTable!$1:$1,0),0)+1)))),
IF($L130="안 지정 캐릭터 영웅등급",
  IF(AND(OR($B130=7,$B130=8),$L130=OFFSET($L130,-1,0)),OFFSET(Q130,-1,0),
    VLOOKUP($L130,$AM:$AZ,MATCH($AW$1,$AM$1:$AZ$1,0),0)+INT($I130*(VLOOKUP($L130,$AM:$AZ,MATCH($AX$1,$AM$1:$AZ$1,0),0)-VLOOKUP($L130,$AM:$AZ,MATCH($AW$1,$AM$1:$AZ$1,0),0)+1))),
IF($L130="지정 캐릭터 PP",
  IF(AND(OR($B130=7,$B130=8),$L130=OFFSET($L130,-1,0)),OFFSET(Q130,-1,0),
    INT($N130*(VLOOKUP($L130,$AM:$AZ,MATCH($AX$1,$AM$1:$AZ$1,0),0)*(VLOOKUP($L130,$AM:$AZ,MATCH($AY$1,$AM$1:$AZ$1,0),0)+$I130*(VLOOKUP($L130,$AM:$AZ,MATCH($AY$1,$AM$1:$AZ$1,0),0)-VLOOKUP($L130,$AM:$AZ,MATCH($AX$1,$AM$1:$AZ$1,0),0)))))),
IF(OR($L130="안 지정 캐릭터 PP 일반등급",$L130="안 지정 캐릭터 PP 영웅등급"),
  IF(AND(OR($B130=7,$B130=8),$L130=OFFSET($L130,-1,0)),OFFSET(Q130,-1,0),
    $N130*VLOOKUP($L130,$AM:$AZ,MATCH($AW$1,$AM$1:$AZ$1,0),0)),
"그외없음")))))))</f>
        <v>900</v>
      </c>
      <c r="R130" t="str">
        <f ca="1">IF(OR(ISNUMBER(M130),M130="삭제"),"",
IF(LEFT(M130,5)="Equip",
  IF($BK$1&lt;VLOOKUP(M130,[1]EquipTable!$1:$1048576,MATCH("업데이트순번",[1]EquipTable!$1:$1,0),0),"업데이트순번이상",""),
IF(LEFT(M130,5)="Actor",
  IF($BP$1&lt;VLOOKUP(M130,[2]ActorTable!$1:$1048576,MATCH("업데이트순번",[2]ActorTable!$1:$1,0),0),"업데이트순번이상",""),
"그외없음")))</f>
        <v/>
      </c>
      <c r="S130">
        <f t="shared" ca="1" si="30"/>
        <v>0</v>
      </c>
      <c r="T130" t="s">
        <v>92</v>
      </c>
      <c r="U130">
        <v>62323</v>
      </c>
      <c r="V130">
        <v>12</v>
      </c>
      <c r="W130" t="s">
        <v>130</v>
      </c>
      <c r="Y130">
        <v>1200</v>
      </c>
      <c r="Z130" t="str">
        <f t="shared" ref="Z130:Z193" ca="1" si="39">IF(ISBLANK(AA130),"",
VLOOKUP(AA130,OFFSET(INDIRECT("$A:$B"),0,MATCH(AA$1&amp;"_Verify",INDIRECT("$1:$1"),0)-1),2,0)
)</f>
        <v>uph</v>
      </c>
      <c r="AA130" t="s">
        <v>92</v>
      </c>
      <c r="AB130">
        <v>62323</v>
      </c>
      <c r="AC130">
        <v>12</v>
      </c>
      <c r="AD130" t="s">
        <v>130</v>
      </c>
      <c r="AF130">
        <v>1200</v>
      </c>
      <c r="AG130" t="str">
        <f t="shared" ref="AG130:AG193" si="40">IF(ISBLANK($AA130),"",
IF(AND($B130&gt;=VLOOKUP($AA130,$AM:$AP,3,0),$B130&lt;=VLOOKUP($AA130,$AM:$AP,4,0)),"","슬롯타입이상"))</f>
        <v/>
      </c>
      <c r="AH130" t="str">
        <f>IF(OR(
  AND(NOT(ISERROR(FIND("상자",AA130))),ISBLANK(AB130)),
  AND(ISBLANK(AA130),ISBLANK(AB130)),
  AND(NOT(ISERROR(FIND("안 지정",AA130))),ISNUMBER(AB130))),"",
IF(AND(NOT(ISERROR(FIND("상자",AA130))),NOT(ISBLANK(AB130))),"밸류불필요",
IF(AND(NOT(ISERROR(FIND("안 지정",AA130))),NOT(ISNUMBER(AB130))),"숫자필요",
IF(NOT(ISERROR(FIND("장비",AA130))),
  IFERROR(VLOOKUP(AB130,[1]EquipTable!$A:$T,MATCH("이름참고",[1]EquipTable!$1:$1,0),0),"장비없음"),
IF(NOT(ISERROR(FIND("캐릭터",AA130))),
  IFERROR(VLOOKUP(AB130,[2]ActorTable!$A:$G,MATCH("이름참고",[2]ActorTable!$1:$1,0),0),"캐릭터없음"),
"")))))</f>
        <v/>
      </c>
      <c r="AI130">
        <v>1</v>
      </c>
      <c r="AJ13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v>
      </c>
      <c r="AK130" t="str">
        <f t="shared" ref="AK130:AK193" ca="1" si="41">IF(AI130&lt;&gt;1,"",
"{"""&amp;A$1&amp;""":"&amp;A130
&amp;","""&amp;B$1&amp;""":"&amp;B130
&amp;IF(LEN(Z130)=0,"",","""&amp;Z$1&amp;""":"""&amp;Z130&amp;"""")
&amp;IF(LEN(AB130)=0,"",","""&amp;AB$1&amp;""":"""&amp;AB130&amp;"""")
&amp;IF(LEN(AC130)=0,"",","""&amp;AC$1&amp;""":"&amp;AC130)
&amp;IF(LEN(AD130)=0,"",","""&amp;AD$1&amp;""":"""&amp;AD130&amp;"""")
&amp;IF(LEN(AE130)=0,"",","""&amp;AE$1&amp;""":"&amp;AE130)
&amp;IF(LEN(AF130)=0,"",","""&amp;AF$1&amp;""":"&amp;AF130)&amp;"}")</f>
        <v>{"dy":19,"sl":2,"tp":"uph","vl":"62323","cn":12,"pt":"GO","pr":1200}</v>
      </c>
    </row>
    <row r="131" spans="1:37">
      <c r="A131">
        <v>19</v>
      </c>
      <c r="B131">
        <v>3</v>
      </c>
      <c r="C131">
        <f t="shared" si="35"/>
        <v>0</v>
      </c>
      <c r="D131">
        <f t="shared" ref="D131:I194" ca="1" si="42">RAND()</f>
        <v>0.73196147190759064</v>
      </c>
      <c r="E131">
        <f t="shared" ca="1" si="42"/>
        <v>0.95854375117761126</v>
      </c>
      <c r="F131">
        <f t="shared" ca="1" si="36"/>
        <v>0.7802320937412851</v>
      </c>
      <c r="G131">
        <f t="shared" ca="1" si="34"/>
        <v>7.7887394010655253E-2</v>
      </c>
      <c r="H131">
        <f t="shared" ca="1" si="34"/>
        <v>8.2633679477291166E-2</v>
      </c>
      <c r="I131">
        <f t="shared" ca="1" si="34"/>
        <v>0.23236759098917403</v>
      </c>
      <c r="L131" t="str">
        <f t="shared" ca="1" si="37"/>
        <v>안 지정 캐릭터 PP 일반등급</v>
      </c>
      <c r="M131">
        <f t="shared" ca="1" si="38"/>
        <v>95854</v>
      </c>
      <c r="N131">
        <f t="shared" ref="N131:N194" ca="1" si="43">IF($L131="삭제","삭제",
IF(OR($L131="지정 장비",$L131="캐릭터 상자 일반등급",$L131="캐릭터 상자 영웅등급",$L131="지정 캐릭터",$L131="지정 캐릭터 LBP1",$L131="지정 캐릭터 LBP2",$L131="지정 캐릭터 LBP3",$L131="안 지정 캐릭터 영웅등급"),1,
IF($L131="지정 캐릭터 PP",
  IF(AND(OR($B131=7,$B131=8),$L131=OFFSET($L131,-1,0)),OFFSET(N131,-1,0),
    VLOOKUP($L131,$AM:$AY,MATCH($AU$1,$AM$1:$AY$1,0),0)+INT($E131*(VLOOKUP($L131,$AM:$AY,MATCH($AV$1,$AM$1:$AY$1,0),0)-VLOOKUP($L131,$AM:$AY,MATCH($AU$1,$AM$1:$AY$1,0),0)+1))),
IF(OR($L131="안 지정 캐릭터 PP 일반등급",$L131="안 지정 캐릭터 PP 영웅등급"),
  IF(AND(OR($B131=7,$B131=8),$L131=OFFSET($L131,-1,0)),OFFSET(N131,-1,0),
    VLOOKUP($L131,$AM:$AY,MATCH($AU$1,$AM$1:$AY$1,0),0)+INT($E131*(VLOOKUP($L131,$AM:$AY,MATCH($AV$1,$AM$1:$AY$1,0),0)-VLOOKUP($L131,$AM:$AY,MATCH($AU$1,$AM$1:$AY$1,0),0)+1))),
"그외없음"))))</f>
        <v>14</v>
      </c>
      <c r="O131" t="str">
        <f ca="1">IF($L131="삭제","삭제",
IF($L131="지정 장비",
  IF(ISBLANK(VLOOKUP($M131,[1]EquipTable!$1:$1048576,MATCH("표준 GO pr Min",[1]EquipTable!$1:$1,0),0)),"DI",
    IF(ISBLANK(VLOOKUP($M131,[1]EquipTable!$1:$1048576,MATCH("표준 DI pr Min",[1]EquipTable!$1:$1,0),0)),"GO",
      IF(G131&lt;0.5,"DI","GO"))),
IF(OR($L131="캐릭터 상자 일반등급",$L131="캐릭터 상자 영웅등급"),"DI",
IF(OR($L131="지정 캐릭터",$L131="지정 캐릭터 LBP1",$L131="지정 캐릭터 LBP2",$L131="지정 캐릭터 LBP3",$L131="안 지정 캐릭터 영웅등급"),"DI",
IF($L131="지정 캐릭터 PP","DI",
IF(OR($L131="안 지정 캐릭터 PP 일반등급",$L131="안 지정 캐릭터 PP 영웅등급"),"GO",
"그외없음"))))))</f>
        <v>GO</v>
      </c>
      <c r="P131" t="str">
        <f ca="1">IF($L131="삭제","삭제",
IF($O131="GO","삭제",
IF($L131="지정 장비",
  IF(ISBLANK(VLOOKUP($M131,[1]EquipTable!$1:$1048576,MATCH("표준 DI pp Min",[1]EquipTable!$1:$1,0),0)),"삭제",
    VLOOKUP($M131,[1]EquipTable!$1:$1048576,MATCH("표준 DI pp Min",[1]EquipTable!$1:$1,0),0)+INT($H131*(VLOOKUP($M131,[1]EquipTable!$1:$1048576,MATCH("표준 DI pp Max",[1]EquipTable!$1:$1,0),0)-VLOOKUP($M131,[1]EquipTable!$1:$1048576,MATCH("표준 DI pp Min",[1]EquipTable!$1:$1,0),0)+1))),
IF(OR($L131="캐릭터 상자 일반등급",$L131="캐릭터 상자 영웅등급"),"삭제",
IF(OR($L131="지정 캐릭터",$L131="지정 캐릭터 LBP1",$L131="지정 캐릭터 LBP2",$L131="지정 캐릭터 LBP3"),
  IF(AND(OR($B131=7,$B131=8),$L131=OFFSET($L131,-1,0)),OFFSET(P131,-1,0),
    IF(ISBLANK(VLOOKUP($M131,[2]ActorTable!$1:$1048576,MATCH("표준 DI pp Min",[2]ActorTable!$1:$1,0),0)),"삭제",
      INT(VLOOKUP($L131,$AM:$AZ,MATCH($AW$1,$AM$1:$AZ$1,0),0)*(VLOOKUP($M131,[2]ActorTable!$1:$1048576,MATCH("표준 DI pp Min",[2]ActorTable!$1:$1,0),0)+$H131*(VLOOKUP($M131,[2]ActorTable!$1:$1048576,MATCH("표준 DI pp Max",[2]ActorTable!$1:$1,0),0)-VLOOKUP($M131,[2]ActorTable!$1:$1048576,MATCH("표준 DI pp Min",[2]ActorTable!$1:$1,0),0)+1))))),
IF($L131="안 지정 캐릭터 영웅등급",
  IF(AND(OR($B131=7,$B131=8),$L131=OFFSET($L131,-1,0)),OFFSET(P131,-1,0),
    VLOOKUP($L131,$AM:$AZ,MATCH($AY$1,$AM$1:$AZ$1,0),0)+INT($H131*(VLOOKUP($L131,$AM:$AZ,MATCH($AZ$1,$AM$1:$AZ$1,0),0)-VLOOKUP($L131,$AM:$AZ,MATCH($AY$1,$AM$1:$AZ$1,0),0)+1))),
IF($L131="지정 캐릭터 PP",
  IF(AND(OR($B131=7,$B131=8),$L131=OFFSET($L131,-1,0)),OFFSET(P131,-1,0),
    INT($N131*VLOOKUP($L131,$AM:$AZ,MATCH($AW$1,$AM$1:$AZ$1,0),0))),
"그외없음")))))))</f>
        <v>삭제</v>
      </c>
      <c r="Q131">
        <f ca="1">IF($L131="삭제","삭제",
IF($L131="지정 장비",
  IF($O131="DI",
    VLOOKUP($M131,[1]EquipTable!$1:$1048576,MATCH("표준 DI pr Min",[1]EquipTable!$1:$1,0),0)+INT($I131*(VLOOKUP($M131,[1]EquipTable!$1:$1048576,MATCH("표준 DI pr Max",[1]EquipTable!$1:$1,0),0)-VLOOKUP($M131,[1]EquipTable!$1:$1048576,MATCH("표준 DI pr Min",[1]EquipTable!$1:$1,0),0)+1)),
    ROUNDDOWN(VLOOKUP($M131,[1]EquipTable!$1:$1048576,MATCH("표준 GO pr Min",[1]EquipTable!$1:$1,0),0)+INT($I131*(VLOOKUP($M131,[1]EquipTable!$1:$1048576,MATCH("표준 GO pr Max",[1]EquipTable!$1:$1,0),0)-VLOOKUP($M131,[1]EquipTable!$1:$1048576,MATCH("표준 GO pr Min",[1]EquipTable!$1:$1,0),0)+100)),-2)),
IF(OR($L131="캐릭터 상자 일반등급",$L131="캐릭터 상자 영웅등급"),VLOOKUP($L131,$AM:$AZ,MATCH($AW$1,$AM$1:$AZ$1,0),0),
IF(OR($L131="지정 캐릭터",$L131="지정 캐릭터 LBP1",$L131="지정 캐릭터 LBP2",$L131="지정 캐릭터 LBP3"),
  IF(AND(OR($B131=7,$B131=8),$L131=OFFSET($L131,-1,0)),OFFSET(Q131,-1,0),
    INT(VLOOKUP($L131,$AM:$AZ,MATCH($AW$1,$AM$1:$AZ$1,0),0)*(VLOOKUP($M131,[2]ActorTable!$1:$1048576,MATCH("표준 DI pr Min",[2]ActorTable!$1:$1,0),0)+$I131*(VLOOKUP($M131,[2]ActorTable!$1:$1048576,MATCH("표준 DI pr Max",[2]ActorTable!$1:$1,0),0)-VLOOKUP($M131,[2]ActorTable!$1:$1048576,MATCH("표준 DI pr Min",[2]ActorTable!$1:$1,0),0)+1)))),
IF($L131="안 지정 캐릭터 영웅등급",
  IF(AND(OR($B131=7,$B131=8),$L131=OFFSET($L131,-1,0)),OFFSET(Q131,-1,0),
    VLOOKUP($L131,$AM:$AZ,MATCH($AW$1,$AM$1:$AZ$1,0),0)+INT($I131*(VLOOKUP($L131,$AM:$AZ,MATCH($AX$1,$AM$1:$AZ$1,0),0)-VLOOKUP($L131,$AM:$AZ,MATCH($AW$1,$AM$1:$AZ$1,0),0)+1))),
IF($L131="지정 캐릭터 PP",
  IF(AND(OR($B131=7,$B131=8),$L131=OFFSET($L131,-1,0)),OFFSET(Q131,-1,0),
    INT($N131*(VLOOKUP($L131,$AM:$AZ,MATCH($AX$1,$AM$1:$AZ$1,0),0)*(VLOOKUP($L131,$AM:$AZ,MATCH($AY$1,$AM$1:$AZ$1,0),0)+$I131*(VLOOKUP($L131,$AM:$AZ,MATCH($AY$1,$AM$1:$AZ$1,0),0)-VLOOKUP($L131,$AM:$AZ,MATCH($AX$1,$AM$1:$AZ$1,0),0)))))),
IF(OR($L131="안 지정 캐릭터 PP 일반등급",$L131="안 지정 캐릭터 PP 영웅등급"),
  IF(AND(OR($B131=7,$B131=8),$L131=OFFSET($L131,-1,0)),OFFSET(Q131,-1,0),
    $N131*VLOOKUP($L131,$AM:$AZ,MATCH($AW$1,$AM$1:$AZ$1,0),0)),
"그외없음")))))))</f>
        <v>1400</v>
      </c>
      <c r="R131" t="str">
        <f ca="1">IF(OR(ISNUMBER(M131),M131="삭제"),"",
IF(LEFT(M131,5)="Equip",
  IF($BK$1&lt;VLOOKUP(M131,[1]EquipTable!$1:$1048576,MATCH("업데이트순번",[1]EquipTable!$1:$1,0),0),"업데이트순번이상",""),
IF(LEFT(M131,5)="Actor",
  IF($BP$1&lt;VLOOKUP(M131,[2]ActorTable!$1:$1048576,MATCH("업데이트순번",[2]ActorTable!$1:$1,0),0),"업데이트순번이상",""),
"그외없음")))</f>
        <v/>
      </c>
      <c r="S131">
        <f t="shared" ref="S131:S194" ca="1" si="44">IF(OR(ISNUMBER(M131),M131="삭제"),0,
IF(LEFT(M131,5)="Equip",IF(MID(M131,7,1)="4",1,0),
IF(LEFT(M131,5)="Actor",IF(MID(M131,7,1)="2",1,0),
"그외없음")))</f>
        <v>0</v>
      </c>
      <c r="T131" t="s">
        <v>92</v>
      </c>
      <c r="U131">
        <v>24231</v>
      </c>
      <c r="V131">
        <v>10</v>
      </c>
      <c r="W131" t="s">
        <v>130</v>
      </c>
      <c r="Y131">
        <v>1000</v>
      </c>
      <c r="Z131" t="str">
        <f t="shared" ca="1" si="39"/>
        <v>uph</v>
      </c>
      <c r="AA131" t="s">
        <v>92</v>
      </c>
      <c r="AB131">
        <v>24231</v>
      </c>
      <c r="AC131">
        <v>10</v>
      </c>
      <c r="AD131" t="s">
        <v>130</v>
      </c>
      <c r="AF131">
        <v>1000</v>
      </c>
      <c r="AG131" t="str">
        <f t="shared" si="40"/>
        <v/>
      </c>
      <c r="AH131" t="str">
        <f>IF(OR(
  AND(NOT(ISERROR(FIND("상자",AA131))),ISBLANK(AB131)),
  AND(ISBLANK(AA131),ISBLANK(AB131)),
  AND(NOT(ISERROR(FIND("안 지정",AA131))),ISNUMBER(AB131))),"",
IF(AND(NOT(ISERROR(FIND("상자",AA131))),NOT(ISBLANK(AB131))),"밸류불필요",
IF(AND(NOT(ISERROR(FIND("안 지정",AA131))),NOT(ISNUMBER(AB131))),"숫자필요",
IF(NOT(ISERROR(FIND("장비",AA131))),
  IFERROR(VLOOKUP(AB131,[1]EquipTable!$A:$T,MATCH("이름참고",[1]EquipTable!$1:$1,0),0),"장비없음"),
IF(NOT(ISERROR(FIND("캐릭터",AA131))),
  IFERROR(VLOOKUP(AB131,[2]ActorTable!$A:$G,MATCH("이름참고",[2]ActorTable!$1:$1,0),0),"캐릭터없음"),
"")))))</f>
        <v/>
      </c>
      <c r="AI131">
        <v>1</v>
      </c>
      <c r="AJ131" t="str">
        <f t="shared" ref="AJ131:AJ194" ca="1" si="45">AJ130&amp;IF(LEN(AK131)=0,"",","&amp;AK131)</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v>
      </c>
      <c r="AK131" t="str">
        <f t="shared" ca="1" si="41"/>
        <v>{"dy":19,"sl":3,"tp":"uph","vl":"24231","cn":10,"pt":"GO","pr":1000}</v>
      </c>
    </row>
    <row r="132" spans="1:37">
      <c r="A132">
        <v>19</v>
      </c>
      <c r="B132">
        <v>4</v>
      </c>
      <c r="C132">
        <f t="shared" si="35"/>
        <v>0</v>
      </c>
      <c r="D132">
        <f t="shared" ca="1" si="42"/>
        <v>0.25565788059430239</v>
      </c>
      <c r="E132">
        <f t="shared" ca="1" si="42"/>
        <v>0.81335594839265724</v>
      </c>
      <c r="F132">
        <f t="shared" ca="1" si="36"/>
        <v>1.674285194974201E-2</v>
      </c>
      <c r="G132">
        <f t="shared" ca="1" si="34"/>
        <v>0.77850814634419685</v>
      </c>
      <c r="H132">
        <f t="shared" ca="1" si="34"/>
        <v>0.36941547646963868</v>
      </c>
      <c r="I132">
        <f t="shared" ca="1" si="34"/>
        <v>6.434328850883797E-2</v>
      </c>
      <c r="L132" t="str">
        <f t="shared" ca="1" si="37"/>
        <v>안 지정 캐릭터 PP 일반등급</v>
      </c>
      <c r="M132">
        <f t="shared" ca="1" si="38"/>
        <v>81335</v>
      </c>
      <c r="N132">
        <f t="shared" ca="1" si="43"/>
        <v>13</v>
      </c>
      <c r="O132" t="str">
        <f ca="1">IF($L132="삭제","삭제",
IF($L132="지정 장비",
  IF(ISBLANK(VLOOKUP($M132,[1]EquipTable!$1:$1048576,MATCH("표준 GO pr Min",[1]EquipTable!$1:$1,0),0)),"DI",
    IF(ISBLANK(VLOOKUP($M132,[1]EquipTable!$1:$1048576,MATCH("표준 DI pr Min",[1]EquipTable!$1:$1,0),0)),"GO",
      IF(G132&lt;0.5,"DI","GO"))),
IF(OR($L132="캐릭터 상자 일반등급",$L132="캐릭터 상자 영웅등급"),"DI",
IF(OR($L132="지정 캐릭터",$L132="지정 캐릭터 LBP1",$L132="지정 캐릭터 LBP2",$L132="지정 캐릭터 LBP3",$L132="안 지정 캐릭터 영웅등급"),"DI",
IF($L132="지정 캐릭터 PP","DI",
IF(OR($L132="안 지정 캐릭터 PP 일반등급",$L132="안 지정 캐릭터 PP 영웅등급"),"GO",
"그외없음"))))))</f>
        <v>GO</v>
      </c>
      <c r="P132" t="str">
        <f ca="1">IF($L132="삭제","삭제",
IF($O132="GO","삭제",
IF($L132="지정 장비",
  IF(ISBLANK(VLOOKUP($M132,[1]EquipTable!$1:$1048576,MATCH("표준 DI pp Min",[1]EquipTable!$1:$1,0),0)),"삭제",
    VLOOKUP($M132,[1]EquipTable!$1:$1048576,MATCH("표준 DI pp Min",[1]EquipTable!$1:$1,0),0)+INT($H132*(VLOOKUP($M132,[1]EquipTable!$1:$1048576,MATCH("표준 DI pp Max",[1]EquipTable!$1:$1,0),0)-VLOOKUP($M132,[1]EquipTable!$1:$1048576,MATCH("표준 DI pp Min",[1]EquipTable!$1:$1,0),0)+1))),
IF(OR($L132="캐릭터 상자 일반등급",$L132="캐릭터 상자 영웅등급"),"삭제",
IF(OR($L132="지정 캐릭터",$L132="지정 캐릭터 LBP1",$L132="지정 캐릭터 LBP2",$L132="지정 캐릭터 LBP3"),
  IF(AND(OR($B132=7,$B132=8),$L132=OFFSET($L132,-1,0)),OFFSET(P132,-1,0),
    IF(ISBLANK(VLOOKUP($M132,[2]ActorTable!$1:$1048576,MATCH("표준 DI pp Min",[2]ActorTable!$1:$1,0),0)),"삭제",
      INT(VLOOKUP($L132,$AM:$AZ,MATCH($AW$1,$AM$1:$AZ$1,0),0)*(VLOOKUP($M132,[2]ActorTable!$1:$1048576,MATCH("표준 DI pp Min",[2]ActorTable!$1:$1,0),0)+$H132*(VLOOKUP($M132,[2]ActorTable!$1:$1048576,MATCH("표준 DI pp Max",[2]ActorTable!$1:$1,0),0)-VLOOKUP($M132,[2]ActorTable!$1:$1048576,MATCH("표준 DI pp Min",[2]ActorTable!$1:$1,0),0)+1))))),
IF($L132="안 지정 캐릭터 영웅등급",
  IF(AND(OR($B132=7,$B132=8),$L132=OFFSET($L132,-1,0)),OFFSET(P132,-1,0),
    VLOOKUP($L132,$AM:$AZ,MATCH($AY$1,$AM$1:$AZ$1,0),0)+INT($H132*(VLOOKUP($L132,$AM:$AZ,MATCH($AZ$1,$AM$1:$AZ$1,0),0)-VLOOKUP($L132,$AM:$AZ,MATCH($AY$1,$AM$1:$AZ$1,0),0)+1))),
IF($L132="지정 캐릭터 PP",
  IF(AND(OR($B132=7,$B132=8),$L132=OFFSET($L132,-1,0)),OFFSET(P132,-1,0),
    INT($N132*VLOOKUP($L132,$AM:$AZ,MATCH($AW$1,$AM$1:$AZ$1,0),0))),
"그외없음")))))))</f>
        <v>삭제</v>
      </c>
      <c r="Q132">
        <f ca="1">IF($L132="삭제","삭제",
IF($L132="지정 장비",
  IF($O132="DI",
    VLOOKUP($M132,[1]EquipTable!$1:$1048576,MATCH("표준 DI pr Min",[1]EquipTable!$1:$1,0),0)+INT($I132*(VLOOKUP($M132,[1]EquipTable!$1:$1048576,MATCH("표준 DI pr Max",[1]EquipTable!$1:$1,0),0)-VLOOKUP($M132,[1]EquipTable!$1:$1048576,MATCH("표준 DI pr Min",[1]EquipTable!$1:$1,0),0)+1)),
    ROUNDDOWN(VLOOKUP($M132,[1]EquipTable!$1:$1048576,MATCH("표준 GO pr Min",[1]EquipTable!$1:$1,0),0)+INT($I132*(VLOOKUP($M132,[1]EquipTable!$1:$1048576,MATCH("표준 GO pr Max",[1]EquipTable!$1:$1,0),0)-VLOOKUP($M132,[1]EquipTable!$1:$1048576,MATCH("표준 GO pr Min",[1]EquipTable!$1:$1,0),0)+100)),-2)),
IF(OR($L132="캐릭터 상자 일반등급",$L132="캐릭터 상자 영웅등급"),VLOOKUP($L132,$AM:$AZ,MATCH($AW$1,$AM$1:$AZ$1,0),0),
IF(OR($L132="지정 캐릭터",$L132="지정 캐릭터 LBP1",$L132="지정 캐릭터 LBP2",$L132="지정 캐릭터 LBP3"),
  IF(AND(OR($B132=7,$B132=8),$L132=OFFSET($L132,-1,0)),OFFSET(Q132,-1,0),
    INT(VLOOKUP($L132,$AM:$AZ,MATCH($AW$1,$AM$1:$AZ$1,0),0)*(VLOOKUP($M132,[2]ActorTable!$1:$1048576,MATCH("표준 DI pr Min",[2]ActorTable!$1:$1,0),0)+$I132*(VLOOKUP($M132,[2]ActorTable!$1:$1048576,MATCH("표준 DI pr Max",[2]ActorTable!$1:$1,0),0)-VLOOKUP($M132,[2]ActorTable!$1:$1048576,MATCH("표준 DI pr Min",[2]ActorTable!$1:$1,0),0)+1)))),
IF($L132="안 지정 캐릭터 영웅등급",
  IF(AND(OR($B132=7,$B132=8),$L132=OFFSET($L132,-1,0)),OFFSET(Q132,-1,0),
    VLOOKUP($L132,$AM:$AZ,MATCH($AW$1,$AM$1:$AZ$1,0),0)+INT($I132*(VLOOKUP($L132,$AM:$AZ,MATCH($AX$1,$AM$1:$AZ$1,0),0)-VLOOKUP($L132,$AM:$AZ,MATCH($AW$1,$AM$1:$AZ$1,0),0)+1))),
IF($L132="지정 캐릭터 PP",
  IF(AND(OR($B132=7,$B132=8),$L132=OFFSET($L132,-1,0)),OFFSET(Q132,-1,0),
    INT($N132*(VLOOKUP($L132,$AM:$AZ,MATCH($AX$1,$AM$1:$AZ$1,0),0)*(VLOOKUP($L132,$AM:$AZ,MATCH($AY$1,$AM$1:$AZ$1,0),0)+$I132*(VLOOKUP($L132,$AM:$AZ,MATCH($AY$1,$AM$1:$AZ$1,0),0)-VLOOKUP($L132,$AM:$AZ,MATCH($AX$1,$AM$1:$AZ$1,0),0)))))),
IF(OR($L132="안 지정 캐릭터 PP 일반등급",$L132="안 지정 캐릭터 PP 영웅등급"),
  IF(AND(OR($B132=7,$B132=8),$L132=OFFSET($L132,-1,0)),OFFSET(Q132,-1,0),
    $N132*VLOOKUP($L132,$AM:$AZ,MATCH($AW$1,$AM$1:$AZ$1,0),0)),
"그외없음")))))))</f>
        <v>1300</v>
      </c>
      <c r="R132" t="str">
        <f ca="1">IF(OR(ISNUMBER(M132),M132="삭제"),"",
IF(LEFT(M132,5)="Equip",
  IF($BK$1&lt;VLOOKUP(M132,[1]EquipTable!$1:$1048576,MATCH("업데이트순번",[1]EquipTable!$1:$1,0),0),"업데이트순번이상",""),
IF(LEFT(M132,5)="Actor",
  IF($BP$1&lt;VLOOKUP(M132,[2]ActorTable!$1:$1048576,MATCH("업데이트순번",[2]ActorTable!$1:$1,0),0),"업데이트순번이상",""),
"그외없음")))</f>
        <v/>
      </c>
      <c r="S132">
        <f t="shared" ca="1" si="44"/>
        <v>0</v>
      </c>
      <c r="T132" t="s">
        <v>93</v>
      </c>
      <c r="U132">
        <v>40820</v>
      </c>
      <c r="V132">
        <v>11</v>
      </c>
      <c r="W132" t="s">
        <v>130</v>
      </c>
      <c r="Y132">
        <v>1100</v>
      </c>
      <c r="Z132" t="str">
        <f t="shared" ca="1" si="39"/>
        <v>upn</v>
      </c>
      <c r="AA132" t="s">
        <v>93</v>
      </c>
      <c r="AB132">
        <v>40820</v>
      </c>
      <c r="AC132">
        <v>11</v>
      </c>
      <c r="AD132" t="s">
        <v>130</v>
      </c>
      <c r="AF132">
        <v>1100</v>
      </c>
      <c r="AG132" t="str">
        <f t="shared" si="40"/>
        <v/>
      </c>
      <c r="AH132" t="str">
        <f>IF(OR(
  AND(NOT(ISERROR(FIND("상자",AA132))),ISBLANK(AB132)),
  AND(ISBLANK(AA132),ISBLANK(AB132)),
  AND(NOT(ISERROR(FIND("안 지정",AA132))),ISNUMBER(AB132))),"",
IF(AND(NOT(ISERROR(FIND("상자",AA132))),NOT(ISBLANK(AB132))),"밸류불필요",
IF(AND(NOT(ISERROR(FIND("안 지정",AA132))),NOT(ISNUMBER(AB132))),"숫자필요",
IF(NOT(ISERROR(FIND("장비",AA132))),
  IFERROR(VLOOKUP(AB132,[1]EquipTable!$A:$T,MATCH("이름참고",[1]EquipTable!$1:$1,0),0),"장비없음"),
IF(NOT(ISERROR(FIND("캐릭터",AA132))),
  IFERROR(VLOOKUP(AB132,[2]ActorTable!$A:$G,MATCH("이름참고",[2]ActorTable!$1:$1,0),0),"캐릭터없음"),
"")))))</f>
        <v/>
      </c>
      <c r="AI132">
        <v>1</v>
      </c>
      <c r="AJ13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v>
      </c>
      <c r="AK132" t="str">
        <f t="shared" ca="1" si="41"/>
        <v>{"dy":19,"sl":4,"tp":"upn","vl":"40820","cn":11,"pt":"GO","pr":1100}</v>
      </c>
    </row>
    <row r="133" spans="1:37">
      <c r="A133">
        <v>19</v>
      </c>
      <c r="B133">
        <v>5</v>
      </c>
      <c r="C133">
        <f t="shared" si="35"/>
        <v>0</v>
      </c>
      <c r="D133">
        <f t="shared" ca="1" si="42"/>
        <v>0.89854435906283914</v>
      </c>
      <c r="E133">
        <f t="shared" ca="1" si="42"/>
        <v>0.88296189525970048</v>
      </c>
      <c r="F133">
        <f t="shared" ca="1" si="36"/>
        <v>0.97354860172374547</v>
      </c>
      <c r="G133">
        <f t="shared" ca="1" si="34"/>
        <v>0.6701729539283745</v>
      </c>
      <c r="H133">
        <f t="shared" ca="1" si="34"/>
        <v>0.30835622199087487</v>
      </c>
      <c r="I133">
        <f t="shared" ca="1" si="34"/>
        <v>0.16772106373797024</v>
      </c>
      <c r="L133" t="str">
        <f t="shared" ca="1" si="37"/>
        <v>삭제</v>
      </c>
      <c r="M133" t="str">
        <f t="shared" ca="1" si="38"/>
        <v>삭제</v>
      </c>
      <c r="N133" t="str">
        <f t="shared" ca="1" si="43"/>
        <v>삭제</v>
      </c>
      <c r="O133" t="str">
        <f ca="1">IF($L133="삭제","삭제",
IF($L133="지정 장비",
  IF(ISBLANK(VLOOKUP($M133,[1]EquipTable!$1:$1048576,MATCH("표준 GO pr Min",[1]EquipTable!$1:$1,0),0)),"DI",
    IF(ISBLANK(VLOOKUP($M133,[1]EquipTable!$1:$1048576,MATCH("표준 DI pr Min",[1]EquipTable!$1:$1,0),0)),"GO",
      IF(G133&lt;0.5,"DI","GO"))),
IF(OR($L133="캐릭터 상자 일반등급",$L133="캐릭터 상자 영웅등급"),"DI",
IF(OR($L133="지정 캐릭터",$L133="지정 캐릭터 LBP1",$L133="지정 캐릭터 LBP2",$L133="지정 캐릭터 LBP3",$L133="안 지정 캐릭터 영웅등급"),"DI",
IF($L133="지정 캐릭터 PP","DI",
IF(OR($L133="안 지정 캐릭터 PP 일반등급",$L133="안 지정 캐릭터 PP 영웅등급"),"GO",
"그외없음"))))))</f>
        <v>삭제</v>
      </c>
      <c r="P133" t="str">
        <f ca="1">IF($L133="삭제","삭제",
IF($O133="GO","삭제",
IF($L133="지정 장비",
  IF(ISBLANK(VLOOKUP($M133,[1]EquipTable!$1:$1048576,MATCH("표준 DI pp Min",[1]EquipTable!$1:$1,0),0)),"삭제",
    VLOOKUP($M133,[1]EquipTable!$1:$1048576,MATCH("표준 DI pp Min",[1]EquipTable!$1:$1,0),0)+INT($H133*(VLOOKUP($M133,[1]EquipTable!$1:$1048576,MATCH("표준 DI pp Max",[1]EquipTable!$1:$1,0),0)-VLOOKUP($M133,[1]EquipTable!$1:$1048576,MATCH("표준 DI pp Min",[1]EquipTable!$1:$1,0),0)+1))),
IF(OR($L133="캐릭터 상자 일반등급",$L133="캐릭터 상자 영웅등급"),"삭제",
IF(OR($L133="지정 캐릭터",$L133="지정 캐릭터 LBP1",$L133="지정 캐릭터 LBP2",$L133="지정 캐릭터 LBP3"),
  IF(AND(OR($B133=7,$B133=8),$L133=OFFSET($L133,-1,0)),OFFSET(P133,-1,0),
    IF(ISBLANK(VLOOKUP($M133,[2]ActorTable!$1:$1048576,MATCH("표준 DI pp Min",[2]ActorTable!$1:$1,0),0)),"삭제",
      INT(VLOOKUP($L133,$AM:$AZ,MATCH($AW$1,$AM$1:$AZ$1,0),0)*(VLOOKUP($M133,[2]ActorTable!$1:$1048576,MATCH("표준 DI pp Min",[2]ActorTable!$1:$1,0),0)+$H133*(VLOOKUP($M133,[2]ActorTable!$1:$1048576,MATCH("표준 DI pp Max",[2]ActorTable!$1:$1,0),0)-VLOOKUP($M133,[2]ActorTable!$1:$1048576,MATCH("표준 DI pp Min",[2]ActorTable!$1:$1,0),0)+1))))),
IF($L133="안 지정 캐릭터 영웅등급",
  IF(AND(OR($B133=7,$B133=8),$L133=OFFSET($L133,-1,0)),OFFSET(P133,-1,0),
    VLOOKUP($L133,$AM:$AZ,MATCH($AY$1,$AM$1:$AZ$1,0),0)+INT($H133*(VLOOKUP($L133,$AM:$AZ,MATCH($AZ$1,$AM$1:$AZ$1,0),0)-VLOOKUP($L133,$AM:$AZ,MATCH($AY$1,$AM$1:$AZ$1,0),0)+1))),
IF($L133="지정 캐릭터 PP",
  IF(AND(OR($B133=7,$B133=8),$L133=OFFSET($L133,-1,0)),OFFSET(P133,-1,0),
    INT($N133*VLOOKUP($L133,$AM:$AZ,MATCH($AW$1,$AM$1:$AZ$1,0),0))),
"그외없음")))))))</f>
        <v>삭제</v>
      </c>
      <c r="Q133" t="str">
        <f ca="1">IF($L133="삭제","삭제",
IF($L133="지정 장비",
  IF($O133="DI",
    VLOOKUP($M133,[1]EquipTable!$1:$1048576,MATCH("표준 DI pr Min",[1]EquipTable!$1:$1,0),0)+INT($I133*(VLOOKUP($M133,[1]EquipTable!$1:$1048576,MATCH("표준 DI pr Max",[1]EquipTable!$1:$1,0),0)-VLOOKUP($M133,[1]EquipTable!$1:$1048576,MATCH("표준 DI pr Min",[1]EquipTable!$1:$1,0),0)+1)),
    ROUNDDOWN(VLOOKUP($M133,[1]EquipTable!$1:$1048576,MATCH("표준 GO pr Min",[1]EquipTable!$1:$1,0),0)+INT($I133*(VLOOKUP($M133,[1]EquipTable!$1:$1048576,MATCH("표준 GO pr Max",[1]EquipTable!$1:$1,0),0)-VLOOKUP($M133,[1]EquipTable!$1:$1048576,MATCH("표준 GO pr Min",[1]EquipTable!$1:$1,0),0)+100)),-2)),
IF(OR($L133="캐릭터 상자 일반등급",$L133="캐릭터 상자 영웅등급"),VLOOKUP($L133,$AM:$AZ,MATCH($AW$1,$AM$1:$AZ$1,0),0),
IF(OR($L133="지정 캐릭터",$L133="지정 캐릭터 LBP1",$L133="지정 캐릭터 LBP2",$L133="지정 캐릭터 LBP3"),
  IF(AND(OR($B133=7,$B133=8),$L133=OFFSET($L133,-1,0)),OFFSET(Q133,-1,0),
    INT(VLOOKUP($L133,$AM:$AZ,MATCH($AW$1,$AM$1:$AZ$1,0),0)*(VLOOKUP($M133,[2]ActorTable!$1:$1048576,MATCH("표준 DI pr Min",[2]ActorTable!$1:$1,0),0)+$I133*(VLOOKUP($M133,[2]ActorTable!$1:$1048576,MATCH("표준 DI pr Max",[2]ActorTable!$1:$1,0),0)-VLOOKUP($M133,[2]ActorTable!$1:$1048576,MATCH("표준 DI pr Min",[2]ActorTable!$1:$1,0),0)+1)))),
IF($L133="안 지정 캐릭터 영웅등급",
  IF(AND(OR($B133=7,$B133=8),$L133=OFFSET($L133,-1,0)),OFFSET(Q133,-1,0),
    VLOOKUP($L133,$AM:$AZ,MATCH($AW$1,$AM$1:$AZ$1,0),0)+INT($I133*(VLOOKUP($L133,$AM:$AZ,MATCH($AX$1,$AM$1:$AZ$1,0),0)-VLOOKUP($L133,$AM:$AZ,MATCH($AW$1,$AM$1:$AZ$1,0),0)+1))),
IF($L133="지정 캐릭터 PP",
  IF(AND(OR($B133=7,$B133=8),$L133=OFFSET($L133,-1,0)),OFFSET(Q133,-1,0),
    INT($N133*(VLOOKUP($L133,$AM:$AZ,MATCH($AX$1,$AM$1:$AZ$1,0),0)*(VLOOKUP($L133,$AM:$AZ,MATCH($AY$1,$AM$1:$AZ$1,0),0)+$I133*(VLOOKUP($L133,$AM:$AZ,MATCH($AY$1,$AM$1:$AZ$1,0),0)-VLOOKUP($L133,$AM:$AZ,MATCH($AX$1,$AM$1:$AZ$1,0),0)))))),
IF(OR($L133="안 지정 캐릭터 PP 일반등급",$L133="안 지정 캐릭터 PP 영웅등급"),
  IF(AND(OR($B133=7,$B133=8),$L133=OFFSET($L133,-1,0)),OFFSET(Q133,-1,0),
    $N133*VLOOKUP($L133,$AM:$AZ,MATCH($AW$1,$AM$1:$AZ$1,0),0)),
"그외없음")))))))</f>
        <v>삭제</v>
      </c>
      <c r="R133" t="str">
        <f ca="1">IF(OR(ISNUMBER(M133),M133="삭제"),"",
IF(LEFT(M133,5)="Equip",
  IF($BK$1&lt;VLOOKUP(M133,[1]EquipTable!$1:$1048576,MATCH("업데이트순번",[1]EquipTable!$1:$1,0),0),"업데이트순번이상",""),
IF(LEFT(M133,5)="Actor",
  IF($BP$1&lt;VLOOKUP(M133,[2]ActorTable!$1:$1048576,MATCH("업데이트순번",[2]ActorTable!$1:$1,0),0),"업데이트순번이상",""),
"그외없음")))</f>
        <v/>
      </c>
      <c r="S133">
        <f t="shared" ca="1" si="44"/>
        <v>0</v>
      </c>
      <c r="Z133" t="str">
        <f t="shared" ca="1" si="39"/>
        <v/>
      </c>
      <c r="AG133" t="str">
        <f t="shared" si="40"/>
        <v/>
      </c>
      <c r="AH133" t="str">
        <f>IF(OR(
  AND(NOT(ISERROR(FIND("상자",AA133))),ISBLANK(AB133)),
  AND(ISBLANK(AA133),ISBLANK(AB133)),
  AND(NOT(ISERROR(FIND("안 지정",AA133))),ISNUMBER(AB133))),"",
IF(AND(NOT(ISERROR(FIND("상자",AA133))),NOT(ISBLANK(AB133))),"밸류불필요",
IF(AND(NOT(ISERROR(FIND("안 지정",AA133))),NOT(ISNUMBER(AB133))),"숫자필요",
IF(NOT(ISERROR(FIND("장비",AA133))),
  IFERROR(VLOOKUP(AB133,[1]EquipTable!$A:$T,MATCH("이름참고",[1]EquipTable!$1:$1,0),0),"장비없음"),
IF(NOT(ISERROR(FIND("캐릭터",AA133))),
  IFERROR(VLOOKUP(AB133,[2]ActorTable!$A:$G,MATCH("이름참고",[2]ActorTable!$1:$1,0),0),"캐릭터없음"),
"")))))</f>
        <v/>
      </c>
      <c r="AI133">
        <v>1</v>
      </c>
      <c r="AJ13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v>
      </c>
      <c r="AK133" t="str">
        <f t="shared" ca="1" si="41"/>
        <v>{"dy":19,"sl":5}</v>
      </c>
    </row>
    <row r="134" spans="1:37">
      <c r="A134">
        <v>19</v>
      </c>
      <c r="B134">
        <v>6</v>
      </c>
      <c r="C134">
        <f t="shared" si="35"/>
        <v>0</v>
      </c>
      <c r="D134">
        <f t="shared" ca="1" si="42"/>
        <v>0.87129351927637966</v>
      </c>
      <c r="E134">
        <f t="shared" ca="1" si="42"/>
        <v>0.59629726017571349</v>
      </c>
      <c r="F134">
        <f t="shared" ca="1" si="36"/>
        <v>0.16085238835846882</v>
      </c>
      <c r="G134">
        <f t="shared" ca="1" si="34"/>
        <v>0.6893386299787031</v>
      </c>
      <c r="H134">
        <f t="shared" ca="1" si="34"/>
        <v>0.63205488011745747</v>
      </c>
      <c r="I134">
        <f t="shared" ca="1" si="34"/>
        <v>0.23022087085640941</v>
      </c>
      <c r="L134" t="str">
        <f t="shared" ca="1" si="37"/>
        <v>삭제</v>
      </c>
      <c r="M134" t="str">
        <f t="shared" ca="1" si="38"/>
        <v>삭제</v>
      </c>
      <c r="N134" t="str">
        <f t="shared" ca="1" si="43"/>
        <v>삭제</v>
      </c>
      <c r="O134" t="str">
        <f ca="1">IF($L134="삭제","삭제",
IF($L134="지정 장비",
  IF(ISBLANK(VLOOKUP($M134,[1]EquipTable!$1:$1048576,MATCH("표준 GO pr Min",[1]EquipTable!$1:$1,0),0)),"DI",
    IF(ISBLANK(VLOOKUP($M134,[1]EquipTable!$1:$1048576,MATCH("표준 DI pr Min",[1]EquipTable!$1:$1,0),0)),"GO",
      IF(G134&lt;0.5,"DI","GO"))),
IF(OR($L134="캐릭터 상자 일반등급",$L134="캐릭터 상자 영웅등급"),"DI",
IF(OR($L134="지정 캐릭터",$L134="지정 캐릭터 LBP1",$L134="지정 캐릭터 LBP2",$L134="지정 캐릭터 LBP3",$L134="안 지정 캐릭터 영웅등급"),"DI",
IF($L134="지정 캐릭터 PP","DI",
IF(OR($L134="안 지정 캐릭터 PP 일반등급",$L134="안 지정 캐릭터 PP 영웅등급"),"GO",
"그외없음"))))))</f>
        <v>삭제</v>
      </c>
      <c r="P134" t="str">
        <f ca="1">IF($L134="삭제","삭제",
IF($O134="GO","삭제",
IF($L134="지정 장비",
  IF(ISBLANK(VLOOKUP($M134,[1]EquipTable!$1:$1048576,MATCH("표준 DI pp Min",[1]EquipTable!$1:$1,0),0)),"삭제",
    VLOOKUP($M134,[1]EquipTable!$1:$1048576,MATCH("표준 DI pp Min",[1]EquipTable!$1:$1,0),0)+INT($H134*(VLOOKUP($M134,[1]EquipTable!$1:$1048576,MATCH("표준 DI pp Max",[1]EquipTable!$1:$1,0),0)-VLOOKUP($M134,[1]EquipTable!$1:$1048576,MATCH("표준 DI pp Min",[1]EquipTable!$1:$1,0),0)+1))),
IF(OR($L134="캐릭터 상자 일반등급",$L134="캐릭터 상자 영웅등급"),"삭제",
IF(OR($L134="지정 캐릭터",$L134="지정 캐릭터 LBP1",$L134="지정 캐릭터 LBP2",$L134="지정 캐릭터 LBP3"),
  IF(AND(OR($B134=7,$B134=8),$L134=OFFSET($L134,-1,0)),OFFSET(P134,-1,0),
    IF(ISBLANK(VLOOKUP($M134,[2]ActorTable!$1:$1048576,MATCH("표준 DI pp Min",[2]ActorTable!$1:$1,0),0)),"삭제",
      INT(VLOOKUP($L134,$AM:$AZ,MATCH($AW$1,$AM$1:$AZ$1,0),0)*(VLOOKUP($M134,[2]ActorTable!$1:$1048576,MATCH("표준 DI pp Min",[2]ActorTable!$1:$1,0),0)+$H134*(VLOOKUP($M134,[2]ActorTable!$1:$1048576,MATCH("표준 DI pp Max",[2]ActorTable!$1:$1,0),0)-VLOOKUP($M134,[2]ActorTable!$1:$1048576,MATCH("표준 DI pp Min",[2]ActorTable!$1:$1,0),0)+1))))),
IF($L134="안 지정 캐릭터 영웅등급",
  IF(AND(OR($B134=7,$B134=8),$L134=OFFSET($L134,-1,0)),OFFSET(P134,-1,0),
    VLOOKUP($L134,$AM:$AZ,MATCH($AY$1,$AM$1:$AZ$1,0),0)+INT($H134*(VLOOKUP($L134,$AM:$AZ,MATCH($AZ$1,$AM$1:$AZ$1,0),0)-VLOOKUP($L134,$AM:$AZ,MATCH($AY$1,$AM$1:$AZ$1,0),0)+1))),
IF($L134="지정 캐릭터 PP",
  IF(AND(OR($B134=7,$B134=8),$L134=OFFSET($L134,-1,0)),OFFSET(P134,-1,0),
    INT($N134*VLOOKUP($L134,$AM:$AZ,MATCH($AW$1,$AM$1:$AZ$1,0),0))),
"그외없음")))))))</f>
        <v>삭제</v>
      </c>
      <c r="Q134" t="str">
        <f ca="1">IF($L134="삭제","삭제",
IF($L134="지정 장비",
  IF($O134="DI",
    VLOOKUP($M134,[1]EquipTable!$1:$1048576,MATCH("표준 DI pr Min",[1]EquipTable!$1:$1,0),0)+INT($I134*(VLOOKUP($M134,[1]EquipTable!$1:$1048576,MATCH("표준 DI pr Max",[1]EquipTable!$1:$1,0),0)-VLOOKUP($M134,[1]EquipTable!$1:$1048576,MATCH("표준 DI pr Min",[1]EquipTable!$1:$1,0),0)+1)),
    ROUNDDOWN(VLOOKUP($M134,[1]EquipTable!$1:$1048576,MATCH("표준 GO pr Min",[1]EquipTable!$1:$1,0),0)+INT($I134*(VLOOKUP($M134,[1]EquipTable!$1:$1048576,MATCH("표준 GO pr Max",[1]EquipTable!$1:$1,0),0)-VLOOKUP($M134,[1]EquipTable!$1:$1048576,MATCH("표준 GO pr Min",[1]EquipTable!$1:$1,0),0)+100)),-2)),
IF(OR($L134="캐릭터 상자 일반등급",$L134="캐릭터 상자 영웅등급"),VLOOKUP($L134,$AM:$AZ,MATCH($AW$1,$AM$1:$AZ$1,0),0),
IF(OR($L134="지정 캐릭터",$L134="지정 캐릭터 LBP1",$L134="지정 캐릭터 LBP2",$L134="지정 캐릭터 LBP3"),
  IF(AND(OR($B134=7,$B134=8),$L134=OFFSET($L134,-1,0)),OFFSET(Q134,-1,0),
    INT(VLOOKUP($L134,$AM:$AZ,MATCH($AW$1,$AM$1:$AZ$1,0),0)*(VLOOKUP($M134,[2]ActorTable!$1:$1048576,MATCH("표준 DI pr Min",[2]ActorTable!$1:$1,0),0)+$I134*(VLOOKUP($M134,[2]ActorTable!$1:$1048576,MATCH("표준 DI pr Max",[2]ActorTable!$1:$1,0),0)-VLOOKUP($M134,[2]ActorTable!$1:$1048576,MATCH("표준 DI pr Min",[2]ActorTable!$1:$1,0),0)+1)))),
IF($L134="안 지정 캐릭터 영웅등급",
  IF(AND(OR($B134=7,$B134=8),$L134=OFFSET($L134,-1,0)),OFFSET(Q134,-1,0),
    VLOOKUP($L134,$AM:$AZ,MATCH($AW$1,$AM$1:$AZ$1,0),0)+INT($I134*(VLOOKUP($L134,$AM:$AZ,MATCH($AX$1,$AM$1:$AZ$1,0),0)-VLOOKUP($L134,$AM:$AZ,MATCH($AW$1,$AM$1:$AZ$1,0),0)+1))),
IF($L134="지정 캐릭터 PP",
  IF(AND(OR($B134=7,$B134=8),$L134=OFFSET($L134,-1,0)),OFFSET(Q134,-1,0),
    INT($N134*(VLOOKUP($L134,$AM:$AZ,MATCH($AX$1,$AM$1:$AZ$1,0),0)*(VLOOKUP($L134,$AM:$AZ,MATCH($AY$1,$AM$1:$AZ$1,0),0)+$I134*(VLOOKUP($L134,$AM:$AZ,MATCH($AY$1,$AM$1:$AZ$1,0),0)-VLOOKUP($L134,$AM:$AZ,MATCH($AX$1,$AM$1:$AZ$1,0),0)))))),
IF(OR($L134="안 지정 캐릭터 PP 일반등급",$L134="안 지정 캐릭터 PP 영웅등급"),
  IF(AND(OR($B134=7,$B134=8),$L134=OFFSET($L134,-1,0)),OFFSET(Q134,-1,0),
    $N134*VLOOKUP($L134,$AM:$AZ,MATCH($AW$1,$AM$1:$AZ$1,0),0)),
"그외없음")))))))</f>
        <v>삭제</v>
      </c>
      <c r="R134" t="str">
        <f ca="1">IF(OR(ISNUMBER(M134),M134="삭제"),"",
IF(LEFT(M134,5)="Equip",
  IF($BK$1&lt;VLOOKUP(M134,[1]EquipTable!$1:$1048576,MATCH("업데이트순번",[1]EquipTable!$1:$1,0),0),"업데이트순번이상",""),
IF(LEFT(M134,5)="Actor",
  IF($BP$1&lt;VLOOKUP(M134,[2]ActorTable!$1:$1048576,MATCH("업데이트순번",[2]ActorTable!$1:$1,0),0),"업데이트순번이상",""),
"그외없음")))</f>
        <v/>
      </c>
      <c r="S134">
        <f t="shared" ca="1" si="44"/>
        <v>0</v>
      </c>
      <c r="Z134" t="str">
        <f t="shared" ca="1" si="39"/>
        <v/>
      </c>
      <c r="AG134" t="str">
        <f t="shared" si="40"/>
        <v/>
      </c>
      <c r="AH134" t="str">
        <f>IF(OR(
  AND(NOT(ISERROR(FIND("상자",AA134))),ISBLANK(AB134)),
  AND(ISBLANK(AA134),ISBLANK(AB134)),
  AND(NOT(ISERROR(FIND("안 지정",AA134))),ISNUMBER(AB134))),"",
IF(AND(NOT(ISERROR(FIND("상자",AA134))),NOT(ISBLANK(AB134))),"밸류불필요",
IF(AND(NOT(ISERROR(FIND("안 지정",AA134))),NOT(ISNUMBER(AB134))),"숫자필요",
IF(NOT(ISERROR(FIND("장비",AA134))),
  IFERROR(VLOOKUP(AB134,[1]EquipTable!$A:$T,MATCH("이름참고",[1]EquipTable!$1:$1,0),0),"장비없음"),
IF(NOT(ISERROR(FIND("캐릭터",AA134))),
  IFERROR(VLOOKUP(AB134,[2]ActorTable!$A:$G,MATCH("이름참고",[2]ActorTable!$1:$1,0),0),"캐릭터없음"),
"")))))</f>
        <v/>
      </c>
      <c r="AI134">
        <v>1</v>
      </c>
      <c r="AJ13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v>
      </c>
      <c r="AK134" t="str">
        <f t="shared" ca="1" si="41"/>
        <v>{"dy":19,"sl":6}</v>
      </c>
    </row>
    <row r="135" spans="1:37">
      <c r="A135">
        <v>20</v>
      </c>
      <c r="B135">
        <v>0</v>
      </c>
      <c r="C135">
        <f t="shared" si="35"/>
        <v>0</v>
      </c>
      <c r="D135">
        <f t="shared" ca="1" si="42"/>
        <v>0.53506857953136644</v>
      </c>
      <c r="E135">
        <f t="shared" ca="1" si="42"/>
        <v>0.66208430537236573</v>
      </c>
      <c r="F135">
        <f t="shared" ca="1" si="36"/>
        <v>8.6917008785499017E-2</v>
      </c>
      <c r="G135">
        <f t="shared" ca="1" si="34"/>
        <v>0.22852012263470889</v>
      </c>
      <c r="H135">
        <f t="shared" ca="1" si="34"/>
        <v>2.7614716897348623E-2</v>
      </c>
      <c r="I135">
        <f t="shared" ca="1" si="34"/>
        <v>0.80764838355406043</v>
      </c>
      <c r="L135" t="str">
        <f t="shared" ca="1" si="37"/>
        <v>지정 장비</v>
      </c>
      <c r="M135" t="e">
        <f t="shared" ca="1" si="38"/>
        <v>#VALUE!</v>
      </c>
      <c r="N135">
        <f t="shared" ca="1" si="43"/>
        <v>1</v>
      </c>
      <c r="O135" t="str">
        <f ca="1">IF($L135="삭제","삭제",
IF($L135="지정 장비",
  IF(ISBLANK(VLOOKUP($M135,[1]EquipTable!$1:$1048576,MATCH("표준 GO pr Min",[1]EquipTable!$1:$1,0),0)),"DI",
    IF(ISBLANK(VLOOKUP($M135,[1]EquipTable!$1:$1048576,MATCH("표준 DI pr Min",[1]EquipTable!$1:$1,0),0)),"GO",
      IF(G135&lt;0.5,"DI","GO"))),
IF(OR($L135="캐릭터 상자 일반등급",$L135="캐릭터 상자 영웅등급"),"DI",
IF(OR($L135="지정 캐릭터",$L135="지정 캐릭터 LBP1",$L135="지정 캐릭터 LBP2",$L135="지정 캐릭터 LBP3",$L135="안 지정 캐릭터 영웅등급"),"DI",
IF($L135="지정 캐릭터 PP","DI",
IF(OR($L135="안 지정 캐릭터 PP 일반등급",$L135="안 지정 캐릭터 PP 영웅등급"),"GO",
"그외없음"))))))</f>
        <v>DI</v>
      </c>
      <c r="P135" t="e">
        <f ca="1">IF($L135="삭제","삭제",
IF($O135="GO","삭제",
IF($L135="지정 장비",
  IF(ISBLANK(VLOOKUP($M135,[1]EquipTable!$1:$1048576,MATCH("표준 DI pp Min",[1]EquipTable!$1:$1,0),0)),"삭제",
    VLOOKUP($M135,[1]EquipTable!$1:$1048576,MATCH("표준 DI pp Min",[1]EquipTable!$1:$1,0),0)+INT($H135*(VLOOKUP($M135,[1]EquipTable!$1:$1048576,MATCH("표준 DI pp Max",[1]EquipTable!$1:$1,0),0)-VLOOKUP($M135,[1]EquipTable!$1:$1048576,MATCH("표준 DI pp Min",[1]EquipTable!$1:$1,0),0)+1))),
IF(OR($L135="캐릭터 상자 일반등급",$L135="캐릭터 상자 영웅등급"),"삭제",
IF(OR($L135="지정 캐릭터",$L135="지정 캐릭터 LBP1",$L135="지정 캐릭터 LBP2",$L135="지정 캐릭터 LBP3"),
  IF(AND(OR($B135=7,$B135=8),$L135=OFFSET($L135,-1,0)),OFFSET(P135,-1,0),
    IF(ISBLANK(VLOOKUP($M135,[2]ActorTable!$1:$1048576,MATCH("표준 DI pp Min",[2]ActorTable!$1:$1,0),0)),"삭제",
      INT(VLOOKUP($L135,$AM:$AZ,MATCH($AW$1,$AM$1:$AZ$1,0),0)*(VLOOKUP($M135,[2]ActorTable!$1:$1048576,MATCH("표준 DI pp Min",[2]ActorTable!$1:$1,0),0)+$H135*(VLOOKUP($M135,[2]ActorTable!$1:$1048576,MATCH("표준 DI pp Max",[2]ActorTable!$1:$1,0),0)-VLOOKUP($M135,[2]ActorTable!$1:$1048576,MATCH("표준 DI pp Min",[2]ActorTable!$1:$1,0),0)+1))))),
IF($L135="안 지정 캐릭터 영웅등급",
  IF(AND(OR($B135=7,$B135=8),$L135=OFFSET($L135,-1,0)),OFFSET(P135,-1,0),
    VLOOKUP($L135,$AM:$AZ,MATCH($AY$1,$AM$1:$AZ$1,0),0)+INT($H135*(VLOOKUP($L135,$AM:$AZ,MATCH($AZ$1,$AM$1:$AZ$1,0),0)-VLOOKUP($L135,$AM:$AZ,MATCH($AY$1,$AM$1:$AZ$1,0),0)+1))),
IF($L135="지정 캐릭터 PP",
  IF(AND(OR($B135=7,$B135=8),$L135=OFFSET($L135,-1,0)),OFFSET(P135,-1,0),
    INT($N135*VLOOKUP($L135,$AM:$AZ,MATCH($AW$1,$AM$1:$AZ$1,0),0))),
"그외없음")))))))</f>
        <v>#VALUE!</v>
      </c>
      <c r="Q135" t="e">
        <f ca="1">IF($L135="삭제","삭제",
IF($L135="지정 장비",
  IF($O135="DI",
    VLOOKUP($M135,[1]EquipTable!$1:$1048576,MATCH("표준 DI pr Min",[1]EquipTable!$1:$1,0),0)+INT($I135*(VLOOKUP($M135,[1]EquipTable!$1:$1048576,MATCH("표준 DI pr Max",[1]EquipTable!$1:$1,0),0)-VLOOKUP($M135,[1]EquipTable!$1:$1048576,MATCH("표준 DI pr Min",[1]EquipTable!$1:$1,0),0)+1)),
    ROUNDDOWN(VLOOKUP($M135,[1]EquipTable!$1:$1048576,MATCH("표준 GO pr Min",[1]EquipTable!$1:$1,0),0)+INT($I135*(VLOOKUP($M135,[1]EquipTable!$1:$1048576,MATCH("표준 GO pr Max",[1]EquipTable!$1:$1,0),0)-VLOOKUP($M135,[1]EquipTable!$1:$1048576,MATCH("표준 GO pr Min",[1]EquipTable!$1:$1,0),0)+100)),-2)),
IF(OR($L135="캐릭터 상자 일반등급",$L135="캐릭터 상자 영웅등급"),VLOOKUP($L135,$AM:$AZ,MATCH($AW$1,$AM$1:$AZ$1,0),0),
IF(OR($L135="지정 캐릭터",$L135="지정 캐릭터 LBP1",$L135="지정 캐릭터 LBP2",$L135="지정 캐릭터 LBP3"),
  IF(AND(OR($B135=7,$B135=8),$L135=OFFSET($L135,-1,0)),OFFSET(Q135,-1,0),
    INT(VLOOKUP($L135,$AM:$AZ,MATCH($AW$1,$AM$1:$AZ$1,0),0)*(VLOOKUP($M135,[2]ActorTable!$1:$1048576,MATCH("표준 DI pr Min",[2]ActorTable!$1:$1,0),0)+$I135*(VLOOKUP($M135,[2]ActorTable!$1:$1048576,MATCH("표준 DI pr Max",[2]ActorTable!$1:$1,0),0)-VLOOKUP($M135,[2]ActorTable!$1:$1048576,MATCH("표준 DI pr Min",[2]ActorTable!$1:$1,0),0)+1)))),
IF($L135="안 지정 캐릭터 영웅등급",
  IF(AND(OR($B135=7,$B135=8),$L135=OFFSET($L135,-1,0)),OFFSET(Q135,-1,0),
    VLOOKUP($L135,$AM:$AZ,MATCH($AW$1,$AM$1:$AZ$1,0),0)+INT($I135*(VLOOKUP($L135,$AM:$AZ,MATCH($AX$1,$AM$1:$AZ$1,0),0)-VLOOKUP($L135,$AM:$AZ,MATCH($AW$1,$AM$1:$AZ$1,0),0)+1))),
IF($L135="지정 캐릭터 PP",
  IF(AND(OR($B135=7,$B135=8),$L135=OFFSET($L135,-1,0)),OFFSET(Q135,-1,0),
    INT($N135*(VLOOKUP($L135,$AM:$AZ,MATCH($AX$1,$AM$1:$AZ$1,0),0)*(VLOOKUP($L135,$AM:$AZ,MATCH($AY$1,$AM$1:$AZ$1,0),0)+$I135*(VLOOKUP($L135,$AM:$AZ,MATCH($AY$1,$AM$1:$AZ$1,0),0)-VLOOKUP($L135,$AM:$AZ,MATCH($AX$1,$AM$1:$AZ$1,0),0)))))),
IF(OR($L135="안 지정 캐릭터 PP 일반등급",$L135="안 지정 캐릭터 PP 영웅등급"),
  IF(AND(OR($B135=7,$B135=8),$L135=OFFSET($L135,-1,0)),OFFSET(Q135,-1,0),
    $N135*VLOOKUP($L135,$AM:$AZ,MATCH($AW$1,$AM$1:$AZ$1,0),0)),
"그외없음")))))))</f>
        <v>#VALUE!</v>
      </c>
      <c r="R135" t="e">
        <f ca="1">IF(OR(ISNUMBER(M135),M135="삭제"),"",
IF(LEFT(M135,5)="Equip",
  IF($BK$1&lt;VLOOKUP(M135,[1]EquipTable!$1:$1048576,MATCH("업데이트순번",[1]EquipTable!$1:$1,0),0),"업데이트순번이상",""),
IF(LEFT(M135,5)="Actor",
  IF($BP$1&lt;VLOOKUP(M135,[2]ActorTable!$1:$1048576,MATCH("업데이트순번",[2]ActorTable!$1:$1,0),0),"업데이트순번이상",""),
"그외없음")))</f>
        <v>#VALUE!</v>
      </c>
      <c r="S135" t="e">
        <f t="shared" ca="1" si="44"/>
        <v>#VALUE!</v>
      </c>
      <c r="T135" t="s">
        <v>83</v>
      </c>
      <c r="U135" t="s">
        <v>192</v>
      </c>
      <c r="V135">
        <v>1</v>
      </c>
      <c r="W135" t="s">
        <v>134</v>
      </c>
      <c r="Y135">
        <v>10</v>
      </c>
      <c r="Z135" t="str">
        <f t="shared" ca="1" si="39"/>
        <v>fe</v>
      </c>
      <c r="AA135" t="s">
        <v>83</v>
      </c>
      <c r="AB135" t="s">
        <v>192</v>
      </c>
      <c r="AC135">
        <v>1</v>
      </c>
      <c r="AD135" t="s">
        <v>134</v>
      </c>
      <c r="AF135">
        <v>10</v>
      </c>
      <c r="AG135" t="str">
        <f t="shared" si="40"/>
        <v/>
      </c>
      <c r="AH135" t="str">
        <f>IF(OR(
  AND(NOT(ISERROR(FIND("상자",AA135))),ISBLANK(AB135)),
  AND(ISBLANK(AA135),ISBLANK(AB135)),
  AND(NOT(ISERROR(FIND("안 지정",AA135))),ISNUMBER(AB135))),"",
IF(AND(NOT(ISERROR(FIND("상자",AA135))),NOT(ISBLANK(AB135))),"밸류불필요",
IF(AND(NOT(ISERROR(FIND("안 지정",AA135))),NOT(ISNUMBER(AB135))),"숫자필요",
IF(NOT(ISERROR(FIND("장비",AA135))),
  IFERROR(VLOOKUP(AB135,[1]EquipTable!$A:$T,MATCH("이름참고",[1]EquipTable!$1:$1,0),0),"장비없음"),
IF(NOT(ISERROR(FIND("캐릭터",AA135))),
  IFERROR(VLOOKUP(AB135,[2]ActorTable!$A:$G,MATCH("이름참고",[2]ActorTable!$1:$1,0),0),"캐릭터없음"),
"")))))</f>
        <v>흑진주 단검</v>
      </c>
      <c r="AI135">
        <v>1</v>
      </c>
      <c r="AJ13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v>
      </c>
      <c r="AK135" t="str">
        <f t="shared" ca="1" si="41"/>
        <v>{"dy":20,"sl":0,"tp":"fe","vl":"Equip1302","cn":1,"pt":"DI","pr":10}</v>
      </c>
    </row>
    <row r="136" spans="1:37">
      <c r="A136">
        <v>20</v>
      </c>
      <c r="B136">
        <v>1</v>
      </c>
      <c r="C136">
        <f t="shared" si="35"/>
        <v>0</v>
      </c>
      <c r="D136">
        <f t="shared" ca="1" si="42"/>
        <v>0.40811710684263069</v>
      </c>
      <c r="E136">
        <f t="shared" ca="1" si="42"/>
        <v>0.91919112871257302</v>
      </c>
      <c r="F136">
        <f t="shared" ca="1" si="36"/>
        <v>0.25413090226997048</v>
      </c>
      <c r="G136">
        <f t="shared" ca="1" si="34"/>
        <v>0.7089331778266682</v>
      </c>
      <c r="H136">
        <f t="shared" ca="1" si="34"/>
        <v>0.13413737134205295</v>
      </c>
      <c r="I136">
        <f t="shared" ca="1" si="34"/>
        <v>0.57803831858458754</v>
      </c>
      <c r="L136" t="str">
        <f t="shared" ca="1" si="37"/>
        <v>지정 장비</v>
      </c>
      <c r="M136" t="e">
        <f t="shared" ca="1" si="38"/>
        <v>#VALUE!</v>
      </c>
      <c r="N136">
        <f t="shared" ca="1" si="43"/>
        <v>1</v>
      </c>
      <c r="O136" t="str">
        <f ca="1">IF($L136="삭제","삭제",
IF($L136="지정 장비",
  IF(ISBLANK(VLOOKUP($M136,[1]EquipTable!$1:$1048576,MATCH("표준 GO pr Min",[1]EquipTable!$1:$1,0),0)),"DI",
    IF(ISBLANK(VLOOKUP($M136,[1]EquipTable!$1:$1048576,MATCH("표준 DI pr Min",[1]EquipTable!$1:$1,0),0)),"GO",
      IF(G136&lt;0.5,"DI","GO"))),
IF(OR($L136="캐릭터 상자 일반등급",$L136="캐릭터 상자 영웅등급"),"DI",
IF(OR($L136="지정 캐릭터",$L136="지정 캐릭터 LBP1",$L136="지정 캐릭터 LBP2",$L136="지정 캐릭터 LBP3",$L136="안 지정 캐릭터 영웅등급"),"DI",
IF($L136="지정 캐릭터 PP","DI",
IF(OR($L136="안 지정 캐릭터 PP 일반등급",$L136="안 지정 캐릭터 PP 영웅등급"),"GO",
"그외없음"))))))</f>
        <v>GO</v>
      </c>
      <c r="P136" t="str">
        <f ca="1">IF($L136="삭제","삭제",
IF($O136="GO","삭제",
IF($L136="지정 장비",
  IF(ISBLANK(VLOOKUP($M136,[1]EquipTable!$1:$1048576,MATCH("표준 DI pp Min",[1]EquipTable!$1:$1,0),0)),"삭제",
    VLOOKUP($M136,[1]EquipTable!$1:$1048576,MATCH("표준 DI pp Min",[1]EquipTable!$1:$1,0),0)+INT($H136*(VLOOKUP($M136,[1]EquipTable!$1:$1048576,MATCH("표준 DI pp Max",[1]EquipTable!$1:$1,0),0)-VLOOKUP($M136,[1]EquipTable!$1:$1048576,MATCH("표준 DI pp Min",[1]EquipTable!$1:$1,0),0)+1))),
IF(OR($L136="캐릭터 상자 일반등급",$L136="캐릭터 상자 영웅등급"),"삭제",
IF(OR($L136="지정 캐릭터",$L136="지정 캐릭터 LBP1",$L136="지정 캐릭터 LBP2",$L136="지정 캐릭터 LBP3"),
  IF(AND(OR($B136=7,$B136=8),$L136=OFFSET($L136,-1,0)),OFFSET(P136,-1,0),
    IF(ISBLANK(VLOOKUP($M136,[2]ActorTable!$1:$1048576,MATCH("표준 DI pp Min",[2]ActorTable!$1:$1,0),0)),"삭제",
      INT(VLOOKUP($L136,$AM:$AZ,MATCH($AW$1,$AM$1:$AZ$1,0),0)*(VLOOKUP($M136,[2]ActorTable!$1:$1048576,MATCH("표준 DI pp Min",[2]ActorTable!$1:$1,0),0)+$H136*(VLOOKUP($M136,[2]ActorTable!$1:$1048576,MATCH("표준 DI pp Max",[2]ActorTable!$1:$1,0),0)-VLOOKUP($M136,[2]ActorTable!$1:$1048576,MATCH("표준 DI pp Min",[2]ActorTable!$1:$1,0),0)+1))))),
IF($L136="안 지정 캐릭터 영웅등급",
  IF(AND(OR($B136=7,$B136=8),$L136=OFFSET($L136,-1,0)),OFFSET(P136,-1,0),
    VLOOKUP($L136,$AM:$AZ,MATCH($AY$1,$AM$1:$AZ$1,0),0)+INT($H136*(VLOOKUP($L136,$AM:$AZ,MATCH($AZ$1,$AM$1:$AZ$1,0),0)-VLOOKUP($L136,$AM:$AZ,MATCH($AY$1,$AM$1:$AZ$1,0),0)+1))),
IF($L136="지정 캐릭터 PP",
  IF(AND(OR($B136=7,$B136=8),$L136=OFFSET($L136,-1,0)),OFFSET(P136,-1,0),
    INT($N136*VLOOKUP($L136,$AM:$AZ,MATCH($AW$1,$AM$1:$AZ$1,0),0))),
"그외없음")))))))</f>
        <v>삭제</v>
      </c>
      <c r="Q136" t="e">
        <f ca="1">IF($L136="삭제","삭제",
IF($L136="지정 장비",
  IF($O136="DI",
    VLOOKUP($M136,[1]EquipTable!$1:$1048576,MATCH("표준 DI pr Min",[1]EquipTable!$1:$1,0),0)+INT($I136*(VLOOKUP($M136,[1]EquipTable!$1:$1048576,MATCH("표준 DI pr Max",[1]EquipTable!$1:$1,0),0)-VLOOKUP($M136,[1]EquipTable!$1:$1048576,MATCH("표준 DI pr Min",[1]EquipTable!$1:$1,0),0)+1)),
    ROUNDDOWN(VLOOKUP($M136,[1]EquipTable!$1:$1048576,MATCH("표준 GO pr Min",[1]EquipTable!$1:$1,0),0)+INT($I136*(VLOOKUP($M136,[1]EquipTable!$1:$1048576,MATCH("표준 GO pr Max",[1]EquipTable!$1:$1,0),0)-VLOOKUP($M136,[1]EquipTable!$1:$1048576,MATCH("표준 GO pr Min",[1]EquipTable!$1:$1,0),0)+100)),-2)),
IF(OR($L136="캐릭터 상자 일반등급",$L136="캐릭터 상자 영웅등급"),VLOOKUP($L136,$AM:$AZ,MATCH($AW$1,$AM$1:$AZ$1,0),0),
IF(OR($L136="지정 캐릭터",$L136="지정 캐릭터 LBP1",$L136="지정 캐릭터 LBP2",$L136="지정 캐릭터 LBP3"),
  IF(AND(OR($B136=7,$B136=8),$L136=OFFSET($L136,-1,0)),OFFSET(Q136,-1,0),
    INT(VLOOKUP($L136,$AM:$AZ,MATCH($AW$1,$AM$1:$AZ$1,0),0)*(VLOOKUP($M136,[2]ActorTable!$1:$1048576,MATCH("표준 DI pr Min",[2]ActorTable!$1:$1,0),0)+$I136*(VLOOKUP($M136,[2]ActorTable!$1:$1048576,MATCH("표준 DI pr Max",[2]ActorTable!$1:$1,0),0)-VLOOKUP($M136,[2]ActorTable!$1:$1048576,MATCH("표준 DI pr Min",[2]ActorTable!$1:$1,0),0)+1)))),
IF($L136="안 지정 캐릭터 영웅등급",
  IF(AND(OR($B136=7,$B136=8),$L136=OFFSET($L136,-1,0)),OFFSET(Q136,-1,0),
    VLOOKUP($L136,$AM:$AZ,MATCH($AW$1,$AM$1:$AZ$1,0),0)+INT($I136*(VLOOKUP($L136,$AM:$AZ,MATCH($AX$1,$AM$1:$AZ$1,0),0)-VLOOKUP($L136,$AM:$AZ,MATCH($AW$1,$AM$1:$AZ$1,0),0)+1))),
IF($L136="지정 캐릭터 PP",
  IF(AND(OR($B136=7,$B136=8),$L136=OFFSET($L136,-1,0)),OFFSET(Q136,-1,0),
    INT($N136*(VLOOKUP($L136,$AM:$AZ,MATCH($AX$1,$AM$1:$AZ$1,0),0)*(VLOOKUP($L136,$AM:$AZ,MATCH($AY$1,$AM$1:$AZ$1,0),0)+$I136*(VLOOKUP($L136,$AM:$AZ,MATCH($AY$1,$AM$1:$AZ$1,0),0)-VLOOKUP($L136,$AM:$AZ,MATCH($AX$1,$AM$1:$AZ$1,0),0)))))),
IF(OR($L136="안 지정 캐릭터 PP 일반등급",$L136="안 지정 캐릭터 PP 영웅등급"),
  IF(AND(OR($B136=7,$B136=8),$L136=OFFSET($L136,-1,0)),OFFSET(Q136,-1,0),
    $N136*VLOOKUP($L136,$AM:$AZ,MATCH($AW$1,$AM$1:$AZ$1,0),0)),
"그외없음")))))))</f>
        <v>#VALUE!</v>
      </c>
      <c r="R136" t="e">
        <f ca="1">IF(OR(ISNUMBER(M136),M136="삭제"),"",
IF(LEFT(M136,5)="Equip",
  IF($BK$1&lt;VLOOKUP(M136,[1]EquipTable!$1:$1048576,MATCH("업데이트순번",[1]EquipTable!$1:$1,0),0),"업데이트순번이상",""),
IF(LEFT(M136,5)="Actor",
  IF($BP$1&lt;VLOOKUP(M136,[2]ActorTable!$1:$1048576,MATCH("업데이트순번",[2]ActorTable!$1:$1,0),0),"업데이트순번이상",""),
"그외없음")))</f>
        <v>#VALUE!</v>
      </c>
      <c r="S136" t="e">
        <f t="shared" ca="1" si="44"/>
        <v>#VALUE!</v>
      </c>
      <c r="T136" t="s">
        <v>83</v>
      </c>
      <c r="U136" t="s">
        <v>118</v>
      </c>
      <c r="V136">
        <v>1</v>
      </c>
      <c r="W136" t="s">
        <v>130</v>
      </c>
      <c r="Y136">
        <v>1000</v>
      </c>
      <c r="Z136" t="str">
        <f t="shared" ca="1" si="39"/>
        <v>fe</v>
      </c>
      <c r="AA136" t="s">
        <v>83</v>
      </c>
      <c r="AB136" t="s">
        <v>118</v>
      </c>
      <c r="AC136">
        <v>1</v>
      </c>
      <c r="AD136" t="s">
        <v>130</v>
      </c>
      <c r="AF136">
        <v>1000</v>
      </c>
      <c r="AG136" t="str">
        <f t="shared" si="40"/>
        <v/>
      </c>
      <c r="AH136" t="str">
        <f>IF(OR(
  AND(NOT(ISERROR(FIND("상자",AA136))),ISBLANK(AB136)),
  AND(ISBLANK(AA136),ISBLANK(AB136)),
  AND(NOT(ISERROR(FIND("안 지정",AA136))),ISNUMBER(AB136))),"",
IF(AND(NOT(ISERROR(FIND("상자",AA136))),NOT(ISBLANK(AB136))),"밸류불필요",
IF(AND(NOT(ISERROR(FIND("안 지정",AA136))),NOT(ISNUMBER(AB136))),"숫자필요",
IF(NOT(ISERROR(FIND("장비",AA136))),
  IFERROR(VLOOKUP(AB136,[1]EquipTable!$A:$T,MATCH("이름참고",[1]EquipTable!$1:$1,0),0),"장비없음"),
IF(NOT(ISERROR(FIND("캐릭터",AA136))),
  IFERROR(VLOOKUP(AB136,[2]ActorTable!$A:$G,MATCH("이름참고",[2]ActorTable!$1:$1,0),0),"캐릭터없음"),
"")))))</f>
        <v>강철 마울</v>
      </c>
      <c r="AI136">
        <v>1</v>
      </c>
      <c r="AJ13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v>
      </c>
      <c r="AK136" t="str">
        <f t="shared" ca="1" si="41"/>
        <v>{"dy":20,"sl":1,"tp":"fe","vl":"Equip4102","cn":1,"pt":"GO","pr":1000}</v>
      </c>
    </row>
    <row r="137" spans="1:37">
      <c r="A137">
        <v>20</v>
      </c>
      <c r="B137">
        <v>2</v>
      </c>
      <c r="C137">
        <f t="shared" si="35"/>
        <v>0</v>
      </c>
      <c r="D137">
        <f t="shared" ca="1" si="42"/>
        <v>0.8474833585825956</v>
      </c>
      <c r="E137">
        <f t="shared" ca="1" si="42"/>
        <v>0.540364066521138</v>
      </c>
      <c r="F137">
        <f t="shared" ca="1" si="36"/>
        <v>0.21721635534791428</v>
      </c>
      <c r="G137">
        <f t="shared" ca="1" si="34"/>
        <v>0.50605035892957662</v>
      </c>
      <c r="H137">
        <f t="shared" ca="1" si="34"/>
        <v>9.0196986748610652E-2</v>
      </c>
      <c r="I137">
        <f t="shared" ca="1" si="34"/>
        <v>0.6052429773140664</v>
      </c>
      <c r="L137" t="str">
        <f t="shared" ca="1" si="37"/>
        <v>안 지정 캐릭터 PP 영웅등급</v>
      </c>
      <c r="M137">
        <f t="shared" ca="1" si="38"/>
        <v>54036</v>
      </c>
      <c r="N137">
        <f t="shared" ca="1" si="43"/>
        <v>12</v>
      </c>
      <c r="O137" t="str">
        <f ca="1">IF($L137="삭제","삭제",
IF($L137="지정 장비",
  IF(ISBLANK(VLOOKUP($M137,[1]EquipTable!$1:$1048576,MATCH("표준 GO pr Min",[1]EquipTable!$1:$1,0),0)),"DI",
    IF(ISBLANK(VLOOKUP($M137,[1]EquipTable!$1:$1048576,MATCH("표준 DI pr Min",[1]EquipTable!$1:$1,0),0)),"GO",
      IF(G137&lt;0.5,"DI","GO"))),
IF(OR($L137="캐릭터 상자 일반등급",$L137="캐릭터 상자 영웅등급"),"DI",
IF(OR($L137="지정 캐릭터",$L137="지정 캐릭터 LBP1",$L137="지정 캐릭터 LBP2",$L137="지정 캐릭터 LBP3",$L137="안 지정 캐릭터 영웅등급"),"DI",
IF($L137="지정 캐릭터 PP","DI",
IF(OR($L137="안 지정 캐릭터 PP 일반등급",$L137="안 지정 캐릭터 PP 영웅등급"),"GO",
"그외없음"))))))</f>
        <v>GO</v>
      </c>
      <c r="P137" t="str">
        <f ca="1">IF($L137="삭제","삭제",
IF($O137="GO","삭제",
IF($L137="지정 장비",
  IF(ISBLANK(VLOOKUP($M137,[1]EquipTable!$1:$1048576,MATCH("표준 DI pp Min",[1]EquipTable!$1:$1,0),0)),"삭제",
    VLOOKUP($M137,[1]EquipTable!$1:$1048576,MATCH("표준 DI pp Min",[1]EquipTable!$1:$1,0),0)+INT($H137*(VLOOKUP($M137,[1]EquipTable!$1:$1048576,MATCH("표준 DI pp Max",[1]EquipTable!$1:$1,0),0)-VLOOKUP($M137,[1]EquipTable!$1:$1048576,MATCH("표준 DI pp Min",[1]EquipTable!$1:$1,0),0)+1))),
IF(OR($L137="캐릭터 상자 일반등급",$L137="캐릭터 상자 영웅등급"),"삭제",
IF(OR($L137="지정 캐릭터",$L137="지정 캐릭터 LBP1",$L137="지정 캐릭터 LBP2",$L137="지정 캐릭터 LBP3"),
  IF(AND(OR($B137=7,$B137=8),$L137=OFFSET($L137,-1,0)),OFFSET(P137,-1,0),
    IF(ISBLANK(VLOOKUP($M137,[2]ActorTable!$1:$1048576,MATCH("표준 DI pp Min",[2]ActorTable!$1:$1,0),0)),"삭제",
      INT(VLOOKUP($L137,$AM:$AZ,MATCH($AW$1,$AM$1:$AZ$1,0),0)*(VLOOKUP($M137,[2]ActorTable!$1:$1048576,MATCH("표준 DI pp Min",[2]ActorTable!$1:$1,0),0)+$H137*(VLOOKUP($M137,[2]ActorTable!$1:$1048576,MATCH("표준 DI pp Max",[2]ActorTable!$1:$1,0),0)-VLOOKUP($M137,[2]ActorTable!$1:$1048576,MATCH("표준 DI pp Min",[2]ActorTable!$1:$1,0),0)+1))))),
IF($L137="안 지정 캐릭터 영웅등급",
  IF(AND(OR($B137=7,$B137=8),$L137=OFFSET($L137,-1,0)),OFFSET(P137,-1,0),
    VLOOKUP($L137,$AM:$AZ,MATCH($AY$1,$AM$1:$AZ$1,0),0)+INT($H137*(VLOOKUP($L137,$AM:$AZ,MATCH($AZ$1,$AM$1:$AZ$1,0),0)-VLOOKUP($L137,$AM:$AZ,MATCH($AY$1,$AM$1:$AZ$1,0),0)+1))),
IF($L137="지정 캐릭터 PP",
  IF(AND(OR($B137=7,$B137=8),$L137=OFFSET($L137,-1,0)),OFFSET(P137,-1,0),
    INT($N137*VLOOKUP($L137,$AM:$AZ,MATCH($AW$1,$AM$1:$AZ$1,0),0))),
"그외없음")))))))</f>
        <v>삭제</v>
      </c>
      <c r="Q137">
        <f ca="1">IF($L137="삭제","삭제",
IF($L137="지정 장비",
  IF($O137="DI",
    VLOOKUP($M137,[1]EquipTable!$1:$1048576,MATCH("표준 DI pr Min",[1]EquipTable!$1:$1,0),0)+INT($I137*(VLOOKUP($M137,[1]EquipTable!$1:$1048576,MATCH("표준 DI pr Max",[1]EquipTable!$1:$1,0),0)-VLOOKUP($M137,[1]EquipTable!$1:$1048576,MATCH("표준 DI pr Min",[1]EquipTable!$1:$1,0),0)+1)),
    ROUNDDOWN(VLOOKUP($M137,[1]EquipTable!$1:$1048576,MATCH("표준 GO pr Min",[1]EquipTable!$1:$1,0),0)+INT($I137*(VLOOKUP($M137,[1]EquipTable!$1:$1048576,MATCH("표준 GO pr Max",[1]EquipTable!$1:$1,0),0)-VLOOKUP($M137,[1]EquipTable!$1:$1048576,MATCH("표준 GO pr Min",[1]EquipTable!$1:$1,0),0)+100)),-2)),
IF(OR($L137="캐릭터 상자 일반등급",$L137="캐릭터 상자 영웅등급"),VLOOKUP($L137,$AM:$AZ,MATCH($AW$1,$AM$1:$AZ$1,0),0),
IF(OR($L137="지정 캐릭터",$L137="지정 캐릭터 LBP1",$L137="지정 캐릭터 LBP2",$L137="지정 캐릭터 LBP3"),
  IF(AND(OR($B137=7,$B137=8),$L137=OFFSET($L137,-1,0)),OFFSET(Q137,-1,0),
    INT(VLOOKUP($L137,$AM:$AZ,MATCH($AW$1,$AM$1:$AZ$1,0),0)*(VLOOKUP($M137,[2]ActorTable!$1:$1048576,MATCH("표준 DI pr Min",[2]ActorTable!$1:$1,0),0)+$I137*(VLOOKUP($M137,[2]ActorTable!$1:$1048576,MATCH("표준 DI pr Max",[2]ActorTable!$1:$1,0),0)-VLOOKUP($M137,[2]ActorTable!$1:$1048576,MATCH("표준 DI pr Min",[2]ActorTable!$1:$1,0),0)+1)))),
IF($L137="안 지정 캐릭터 영웅등급",
  IF(AND(OR($B137=7,$B137=8),$L137=OFFSET($L137,-1,0)),OFFSET(Q137,-1,0),
    VLOOKUP($L137,$AM:$AZ,MATCH($AW$1,$AM$1:$AZ$1,0),0)+INT($I137*(VLOOKUP($L137,$AM:$AZ,MATCH($AX$1,$AM$1:$AZ$1,0),0)-VLOOKUP($L137,$AM:$AZ,MATCH($AW$1,$AM$1:$AZ$1,0),0)+1))),
IF($L137="지정 캐릭터 PP",
  IF(AND(OR($B137=7,$B137=8),$L137=OFFSET($L137,-1,0)),OFFSET(Q137,-1,0),
    INT($N137*(VLOOKUP($L137,$AM:$AZ,MATCH($AX$1,$AM$1:$AZ$1,0),0)*(VLOOKUP($L137,$AM:$AZ,MATCH($AY$1,$AM$1:$AZ$1,0),0)+$I137*(VLOOKUP($L137,$AM:$AZ,MATCH($AY$1,$AM$1:$AZ$1,0),0)-VLOOKUP($L137,$AM:$AZ,MATCH($AX$1,$AM$1:$AZ$1,0),0)))))),
IF(OR($L137="안 지정 캐릭터 PP 일반등급",$L137="안 지정 캐릭터 PP 영웅등급"),
  IF(AND(OR($B137=7,$B137=8),$L137=OFFSET($L137,-1,0)),OFFSET(Q137,-1,0),
    $N137*VLOOKUP($L137,$AM:$AZ,MATCH($AW$1,$AM$1:$AZ$1,0),0)),
"그외없음")))))))</f>
        <v>1200</v>
      </c>
      <c r="R137" t="str">
        <f ca="1">IF(OR(ISNUMBER(M137),M137="삭제"),"",
IF(LEFT(M137,5)="Equip",
  IF($BK$1&lt;VLOOKUP(M137,[1]EquipTable!$1:$1048576,MATCH("업데이트순번",[1]EquipTable!$1:$1,0),0),"업데이트순번이상",""),
IF(LEFT(M137,5)="Actor",
  IF($BP$1&lt;VLOOKUP(M137,[2]ActorTable!$1:$1048576,MATCH("업데이트순번",[2]ActorTable!$1:$1,0),0),"업데이트순번이상",""),
"그외없음")))</f>
        <v/>
      </c>
      <c r="S137">
        <f t="shared" ca="1" si="44"/>
        <v>0</v>
      </c>
      <c r="T137" t="s">
        <v>92</v>
      </c>
      <c r="U137">
        <v>26550</v>
      </c>
      <c r="V137">
        <v>10</v>
      </c>
      <c r="W137" t="s">
        <v>130</v>
      </c>
      <c r="Y137">
        <v>1000</v>
      </c>
      <c r="Z137" t="str">
        <f t="shared" ca="1" si="39"/>
        <v>uph</v>
      </c>
      <c r="AA137" t="s">
        <v>92</v>
      </c>
      <c r="AB137">
        <v>26550</v>
      </c>
      <c r="AC137">
        <v>10</v>
      </c>
      <c r="AD137" t="s">
        <v>130</v>
      </c>
      <c r="AF137">
        <v>1000</v>
      </c>
      <c r="AG137" t="str">
        <f t="shared" si="40"/>
        <v/>
      </c>
      <c r="AH137" t="str">
        <f>IF(OR(
  AND(NOT(ISERROR(FIND("상자",AA137))),ISBLANK(AB137)),
  AND(ISBLANK(AA137),ISBLANK(AB137)),
  AND(NOT(ISERROR(FIND("안 지정",AA137))),ISNUMBER(AB137))),"",
IF(AND(NOT(ISERROR(FIND("상자",AA137))),NOT(ISBLANK(AB137))),"밸류불필요",
IF(AND(NOT(ISERROR(FIND("안 지정",AA137))),NOT(ISNUMBER(AB137))),"숫자필요",
IF(NOT(ISERROR(FIND("장비",AA137))),
  IFERROR(VLOOKUP(AB137,[1]EquipTable!$A:$T,MATCH("이름참고",[1]EquipTable!$1:$1,0),0),"장비없음"),
IF(NOT(ISERROR(FIND("캐릭터",AA137))),
  IFERROR(VLOOKUP(AB137,[2]ActorTable!$A:$G,MATCH("이름참고",[2]ActorTable!$1:$1,0),0),"캐릭터없음"),
"")))))</f>
        <v/>
      </c>
      <c r="AI137">
        <v>1</v>
      </c>
      <c r="AJ13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v>
      </c>
      <c r="AK137" t="str">
        <f t="shared" ca="1" si="41"/>
        <v>{"dy":20,"sl":2,"tp":"uph","vl":"26550","cn":10,"pt":"GO","pr":1000}</v>
      </c>
    </row>
    <row r="138" spans="1:37">
      <c r="A138">
        <v>20</v>
      </c>
      <c r="B138">
        <v>3</v>
      </c>
      <c r="C138">
        <f t="shared" si="35"/>
        <v>0</v>
      </c>
      <c r="D138">
        <f t="shared" ca="1" si="42"/>
        <v>0.90013436349415465</v>
      </c>
      <c r="E138">
        <f t="shared" ca="1" si="42"/>
        <v>0.57526505883338463</v>
      </c>
      <c r="F138">
        <f t="shared" ca="1" si="36"/>
        <v>0.9182414115754195</v>
      </c>
      <c r="G138">
        <f t="shared" ca="1" si="34"/>
        <v>0.43933551062312937</v>
      </c>
      <c r="H138">
        <f t="shared" ca="1" si="34"/>
        <v>0.28628820772641994</v>
      </c>
      <c r="I138">
        <f t="shared" ca="1" si="34"/>
        <v>0.68228437186808588</v>
      </c>
      <c r="L138" t="str">
        <f t="shared" ca="1" si="37"/>
        <v>안 지정 캐릭터 PP 일반등급</v>
      </c>
      <c r="M138">
        <f t="shared" ca="1" si="38"/>
        <v>57526</v>
      </c>
      <c r="N138">
        <f t="shared" ca="1" si="43"/>
        <v>12</v>
      </c>
      <c r="O138" t="str">
        <f ca="1">IF($L138="삭제","삭제",
IF($L138="지정 장비",
  IF(ISBLANK(VLOOKUP($M138,[1]EquipTable!$1:$1048576,MATCH("표준 GO pr Min",[1]EquipTable!$1:$1,0),0)),"DI",
    IF(ISBLANK(VLOOKUP($M138,[1]EquipTable!$1:$1048576,MATCH("표준 DI pr Min",[1]EquipTable!$1:$1,0),0)),"GO",
      IF(G138&lt;0.5,"DI","GO"))),
IF(OR($L138="캐릭터 상자 일반등급",$L138="캐릭터 상자 영웅등급"),"DI",
IF(OR($L138="지정 캐릭터",$L138="지정 캐릭터 LBP1",$L138="지정 캐릭터 LBP2",$L138="지정 캐릭터 LBP3",$L138="안 지정 캐릭터 영웅등급"),"DI",
IF($L138="지정 캐릭터 PP","DI",
IF(OR($L138="안 지정 캐릭터 PP 일반등급",$L138="안 지정 캐릭터 PP 영웅등급"),"GO",
"그외없음"))))))</f>
        <v>GO</v>
      </c>
      <c r="P138" t="str">
        <f ca="1">IF($L138="삭제","삭제",
IF($O138="GO","삭제",
IF($L138="지정 장비",
  IF(ISBLANK(VLOOKUP($M138,[1]EquipTable!$1:$1048576,MATCH("표준 DI pp Min",[1]EquipTable!$1:$1,0),0)),"삭제",
    VLOOKUP($M138,[1]EquipTable!$1:$1048576,MATCH("표준 DI pp Min",[1]EquipTable!$1:$1,0),0)+INT($H138*(VLOOKUP($M138,[1]EquipTable!$1:$1048576,MATCH("표준 DI pp Max",[1]EquipTable!$1:$1,0),0)-VLOOKUP($M138,[1]EquipTable!$1:$1048576,MATCH("표준 DI pp Min",[1]EquipTable!$1:$1,0),0)+1))),
IF(OR($L138="캐릭터 상자 일반등급",$L138="캐릭터 상자 영웅등급"),"삭제",
IF(OR($L138="지정 캐릭터",$L138="지정 캐릭터 LBP1",$L138="지정 캐릭터 LBP2",$L138="지정 캐릭터 LBP3"),
  IF(AND(OR($B138=7,$B138=8),$L138=OFFSET($L138,-1,0)),OFFSET(P138,-1,0),
    IF(ISBLANK(VLOOKUP($M138,[2]ActorTable!$1:$1048576,MATCH("표준 DI pp Min",[2]ActorTable!$1:$1,0),0)),"삭제",
      INT(VLOOKUP($L138,$AM:$AZ,MATCH($AW$1,$AM$1:$AZ$1,0),0)*(VLOOKUP($M138,[2]ActorTable!$1:$1048576,MATCH("표준 DI pp Min",[2]ActorTable!$1:$1,0),0)+$H138*(VLOOKUP($M138,[2]ActorTable!$1:$1048576,MATCH("표준 DI pp Max",[2]ActorTable!$1:$1,0),0)-VLOOKUP($M138,[2]ActorTable!$1:$1048576,MATCH("표준 DI pp Min",[2]ActorTable!$1:$1,0),0)+1))))),
IF($L138="안 지정 캐릭터 영웅등급",
  IF(AND(OR($B138=7,$B138=8),$L138=OFFSET($L138,-1,0)),OFFSET(P138,-1,0),
    VLOOKUP($L138,$AM:$AZ,MATCH($AY$1,$AM$1:$AZ$1,0),0)+INT($H138*(VLOOKUP($L138,$AM:$AZ,MATCH($AZ$1,$AM$1:$AZ$1,0),0)-VLOOKUP($L138,$AM:$AZ,MATCH($AY$1,$AM$1:$AZ$1,0),0)+1))),
IF($L138="지정 캐릭터 PP",
  IF(AND(OR($B138=7,$B138=8),$L138=OFFSET($L138,-1,0)),OFFSET(P138,-1,0),
    INT($N138*VLOOKUP($L138,$AM:$AZ,MATCH($AW$1,$AM$1:$AZ$1,0),0))),
"그외없음")))))))</f>
        <v>삭제</v>
      </c>
      <c r="Q138">
        <f ca="1">IF($L138="삭제","삭제",
IF($L138="지정 장비",
  IF($O138="DI",
    VLOOKUP($M138,[1]EquipTable!$1:$1048576,MATCH("표준 DI pr Min",[1]EquipTable!$1:$1,0),0)+INT($I138*(VLOOKUP($M138,[1]EquipTable!$1:$1048576,MATCH("표준 DI pr Max",[1]EquipTable!$1:$1,0),0)-VLOOKUP($M138,[1]EquipTable!$1:$1048576,MATCH("표준 DI pr Min",[1]EquipTable!$1:$1,0),0)+1)),
    ROUNDDOWN(VLOOKUP($M138,[1]EquipTable!$1:$1048576,MATCH("표준 GO pr Min",[1]EquipTable!$1:$1,0),0)+INT($I138*(VLOOKUP($M138,[1]EquipTable!$1:$1048576,MATCH("표준 GO pr Max",[1]EquipTable!$1:$1,0),0)-VLOOKUP($M138,[1]EquipTable!$1:$1048576,MATCH("표준 GO pr Min",[1]EquipTable!$1:$1,0),0)+100)),-2)),
IF(OR($L138="캐릭터 상자 일반등급",$L138="캐릭터 상자 영웅등급"),VLOOKUP($L138,$AM:$AZ,MATCH($AW$1,$AM$1:$AZ$1,0),0),
IF(OR($L138="지정 캐릭터",$L138="지정 캐릭터 LBP1",$L138="지정 캐릭터 LBP2",$L138="지정 캐릭터 LBP3"),
  IF(AND(OR($B138=7,$B138=8),$L138=OFFSET($L138,-1,0)),OFFSET(Q138,-1,0),
    INT(VLOOKUP($L138,$AM:$AZ,MATCH($AW$1,$AM$1:$AZ$1,0),0)*(VLOOKUP($M138,[2]ActorTable!$1:$1048576,MATCH("표준 DI pr Min",[2]ActorTable!$1:$1,0),0)+$I138*(VLOOKUP($M138,[2]ActorTable!$1:$1048576,MATCH("표준 DI pr Max",[2]ActorTable!$1:$1,0),0)-VLOOKUP($M138,[2]ActorTable!$1:$1048576,MATCH("표준 DI pr Min",[2]ActorTable!$1:$1,0),0)+1)))),
IF($L138="안 지정 캐릭터 영웅등급",
  IF(AND(OR($B138=7,$B138=8),$L138=OFFSET($L138,-1,0)),OFFSET(Q138,-1,0),
    VLOOKUP($L138,$AM:$AZ,MATCH($AW$1,$AM$1:$AZ$1,0),0)+INT($I138*(VLOOKUP($L138,$AM:$AZ,MATCH($AX$1,$AM$1:$AZ$1,0),0)-VLOOKUP($L138,$AM:$AZ,MATCH($AW$1,$AM$1:$AZ$1,0),0)+1))),
IF($L138="지정 캐릭터 PP",
  IF(AND(OR($B138=7,$B138=8),$L138=OFFSET($L138,-1,0)),OFFSET(Q138,-1,0),
    INT($N138*(VLOOKUP($L138,$AM:$AZ,MATCH($AX$1,$AM$1:$AZ$1,0),0)*(VLOOKUP($L138,$AM:$AZ,MATCH($AY$1,$AM$1:$AZ$1,0),0)+$I138*(VLOOKUP($L138,$AM:$AZ,MATCH($AY$1,$AM$1:$AZ$1,0),0)-VLOOKUP($L138,$AM:$AZ,MATCH($AX$1,$AM$1:$AZ$1,0),0)))))),
IF(OR($L138="안 지정 캐릭터 PP 일반등급",$L138="안 지정 캐릭터 PP 영웅등급"),
  IF(AND(OR($B138=7,$B138=8),$L138=OFFSET($L138,-1,0)),OFFSET(Q138,-1,0),
    $N138*VLOOKUP($L138,$AM:$AZ,MATCH($AW$1,$AM$1:$AZ$1,0),0)),
"그외없음")))))))</f>
        <v>1200</v>
      </c>
      <c r="R138" t="str">
        <f ca="1">IF(OR(ISNUMBER(M138),M138="삭제"),"",
IF(LEFT(M138,5)="Equip",
  IF($BK$1&lt;VLOOKUP(M138,[1]EquipTable!$1:$1048576,MATCH("업데이트순번",[1]EquipTable!$1:$1,0),0),"업데이트순번이상",""),
IF(LEFT(M138,5)="Actor",
  IF($BP$1&lt;VLOOKUP(M138,[2]ActorTable!$1:$1048576,MATCH("업데이트순번",[2]ActorTable!$1:$1,0),0),"업데이트순번이상",""),
"그외없음")))</f>
        <v/>
      </c>
      <c r="S138">
        <f t="shared" ca="1" si="44"/>
        <v>0</v>
      </c>
      <c r="T138" t="s">
        <v>93</v>
      </c>
      <c r="U138">
        <v>58736</v>
      </c>
      <c r="V138">
        <v>12</v>
      </c>
      <c r="W138" t="s">
        <v>130</v>
      </c>
      <c r="Y138">
        <v>1200</v>
      </c>
      <c r="Z138" t="str">
        <f t="shared" ca="1" si="39"/>
        <v>upn</v>
      </c>
      <c r="AA138" t="s">
        <v>93</v>
      </c>
      <c r="AB138">
        <v>58736</v>
      </c>
      <c r="AC138">
        <v>12</v>
      </c>
      <c r="AD138" t="s">
        <v>130</v>
      </c>
      <c r="AF138">
        <v>1200</v>
      </c>
      <c r="AG138" t="str">
        <f t="shared" si="40"/>
        <v/>
      </c>
      <c r="AH138" t="str">
        <f>IF(OR(
  AND(NOT(ISERROR(FIND("상자",AA138))),ISBLANK(AB138)),
  AND(ISBLANK(AA138),ISBLANK(AB138)),
  AND(NOT(ISERROR(FIND("안 지정",AA138))),ISNUMBER(AB138))),"",
IF(AND(NOT(ISERROR(FIND("상자",AA138))),NOT(ISBLANK(AB138))),"밸류불필요",
IF(AND(NOT(ISERROR(FIND("안 지정",AA138))),NOT(ISNUMBER(AB138))),"숫자필요",
IF(NOT(ISERROR(FIND("장비",AA138))),
  IFERROR(VLOOKUP(AB138,[1]EquipTable!$A:$T,MATCH("이름참고",[1]EquipTable!$1:$1,0),0),"장비없음"),
IF(NOT(ISERROR(FIND("캐릭터",AA138))),
  IFERROR(VLOOKUP(AB138,[2]ActorTable!$A:$G,MATCH("이름참고",[2]ActorTable!$1:$1,0),0),"캐릭터없음"),
"")))))</f>
        <v/>
      </c>
      <c r="AI138">
        <v>1</v>
      </c>
      <c r="AJ13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v>
      </c>
      <c r="AK138" t="str">
        <f t="shared" ca="1" si="41"/>
        <v>{"dy":20,"sl":3,"tp":"upn","vl":"58736","cn":12,"pt":"GO","pr":1200}</v>
      </c>
    </row>
    <row r="139" spans="1:37">
      <c r="A139">
        <v>20</v>
      </c>
      <c r="B139">
        <v>4</v>
      </c>
      <c r="C139">
        <f t="shared" si="35"/>
        <v>0</v>
      </c>
      <c r="D139">
        <f t="shared" ca="1" si="42"/>
        <v>0.87021641649459003</v>
      </c>
      <c r="E139">
        <f t="shared" ca="1" si="42"/>
        <v>0.76490874798754072</v>
      </c>
      <c r="F139">
        <f t="shared" ca="1" si="36"/>
        <v>0.8765141183013837</v>
      </c>
      <c r="G139">
        <f t="shared" ca="1" si="34"/>
        <v>0.24581980550060145</v>
      </c>
      <c r="H139">
        <f t="shared" ca="1" si="34"/>
        <v>0.57530930368496513</v>
      </c>
      <c r="I139">
        <f t="shared" ca="1" si="34"/>
        <v>0.35465349244212496</v>
      </c>
      <c r="L139" t="str">
        <f t="shared" ca="1" si="37"/>
        <v>안 지정 캐릭터 PP 일반등급</v>
      </c>
      <c r="M139">
        <f t="shared" ca="1" si="38"/>
        <v>76490</v>
      </c>
      <c r="N139">
        <f t="shared" ca="1" si="43"/>
        <v>13</v>
      </c>
      <c r="O139" t="str">
        <f ca="1">IF($L139="삭제","삭제",
IF($L139="지정 장비",
  IF(ISBLANK(VLOOKUP($M139,[1]EquipTable!$1:$1048576,MATCH("표준 GO pr Min",[1]EquipTable!$1:$1,0),0)),"DI",
    IF(ISBLANK(VLOOKUP($M139,[1]EquipTable!$1:$1048576,MATCH("표준 DI pr Min",[1]EquipTable!$1:$1,0),0)),"GO",
      IF(G139&lt;0.5,"DI","GO"))),
IF(OR($L139="캐릭터 상자 일반등급",$L139="캐릭터 상자 영웅등급"),"DI",
IF(OR($L139="지정 캐릭터",$L139="지정 캐릭터 LBP1",$L139="지정 캐릭터 LBP2",$L139="지정 캐릭터 LBP3",$L139="안 지정 캐릭터 영웅등급"),"DI",
IF($L139="지정 캐릭터 PP","DI",
IF(OR($L139="안 지정 캐릭터 PP 일반등급",$L139="안 지정 캐릭터 PP 영웅등급"),"GO",
"그외없음"))))))</f>
        <v>GO</v>
      </c>
      <c r="P139" t="str">
        <f ca="1">IF($L139="삭제","삭제",
IF($O139="GO","삭제",
IF($L139="지정 장비",
  IF(ISBLANK(VLOOKUP($M139,[1]EquipTable!$1:$1048576,MATCH("표준 DI pp Min",[1]EquipTable!$1:$1,0),0)),"삭제",
    VLOOKUP($M139,[1]EquipTable!$1:$1048576,MATCH("표준 DI pp Min",[1]EquipTable!$1:$1,0),0)+INT($H139*(VLOOKUP($M139,[1]EquipTable!$1:$1048576,MATCH("표준 DI pp Max",[1]EquipTable!$1:$1,0),0)-VLOOKUP($M139,[1]EquipTable!$1:$1048576,MATCH("표준 DI pp Min",[1]EquipTable!$1:$1,0),0)+1))),
IF(OR($L139="캐릭터 상자 일반등급",$L139="캐릭터 상자 영웅등급"),"삭제",
IF(OR($L139="지정 캐릭터",$L139="지정 캐릭터 LBP1",$L139="지정 캐릭터 LBP2",$L139="지정 캐릭터 LBP3"),
  IF(AND(OR($B139=7,$B139=8),$L139=OFFSET($L139,-1,0)),OFFSET(P139,-1,0),
    IF(ISBLANK(VLOOKUP($M139,[2]ActorTable!$1:$1048576,MATCH("표준 DI pp Min",[2]ActorTable!$1:$1,0),0)),"삭제",
      INT(VLOOKUP($L139,$AM:$AZ,MATCH($AW$1,$AM$1:$AZ$1,0),0)*(VLOOKUP($M139,[2]ActorTable!$1:$1048576,MATCH("표준 DI pp Min",[2]ActorTable!$1:$1,0),0)+$H139*(VLOOKUP($M139,[2]ActorTable!$1:$1048576,MATCH("표준 DI pp Max",[2]ActorTable!$1:$1,0),0)-VLOOKUP($M139,[2]ActorTable!$1:$1048576,MATCH("표준 DI pp Min",[2]ActorTable!$1:$1,0),0)+1))))),
IF($L139="안 지정 캐릭터 영웅등급",
  IF(AND(OR($B139=7,$B139=8),$L139=OFFSET($L139,-1,0)),OFFSET(P139,-1,0),
    VLOOKUP($L139,$AM:$AZ,MATCH($AY$1,$AM$1:$AZ$1,0),0)+INT($H139*(VLOOKUP($L139,$AM:$AZ,MATCH($AZ$1,$AM$1:$AZ$1,0),0)-VLOOKUP($L139,$AM:$AZ,MATCH($AY$1,$AM$1:$AZ$1,0),0)+1))),
IF($L139="지정 캐릭터 PP",
  IF(AND(OR($B139=7,$B139=8),$L139=OFFSET($L139,-1,0)),OFFSET(P139,-1,0),
    INT($N139*VLOOKUP($L139,$AM:$AZ,MATCH($AW$1,$AM$1:$AZ$1,0),0))),
"그외없음")))))))</f>
        <v>삭제</v>
      </c>
      <c r="Q139">
        <f ca="1">IF($L139="삭제","삭제",
IF($L139="지정 장비",
  IF($O139="DI",
    VLOOKUP($M139,[1]EquipTable!$1:$1048576,MATCH("표준 DI pr Min",[1]EquipTable!$1:$1,0),0)+INT($I139*(VLOOKUP($M139,[1]EquipTable!$1:$1048576,MATCH("표준 DI pr Max",[1]EquipTable!$1:$1,0),0)-VLOOKUP($M139,[1]EquipTable!$1:$1048576,MATCH("표준 DI pr Min",[1]EquipTable!$1:$1,0),0)+1)),
    ROUNDDOWN(VLOOKUP($M139,[1]EquipTable!$1:$1048576,MATCH("표준 GO pr Min",[1]EquipTable!$1:$1,0),0)+INT($I139*(VLOOKUP($M139,[1]EquipTable!$1:$1048576,MATCH("표준 GO pr Max",[1]EquipTable!$1:$1,0),0)-VLOOKUP($M139,[1]EquipTable!$1:$1048576,MATCH("표준 GO pr Min",[1]EquipTable!$1:$1,0),0)+100)),-2)),
IF(OR($L139="캐릭터 상자 일반등급",$L139="캐릭터 상자 영웅등급"),VLOOKUP($L139,$AM:$AZ,MATCH($AW$1,$AM$1:$AZ$1,0),0),
IF(OR($L139="지정 캐릭터",$L139="지정 캐릭터 LBP1",$L139="지정 캐릭터 LBP2",$L139="지정 캐릭터 LBP3"),
  IF(AND(OR($B139=7,$B139=8),$L139=OFFSET($L139,-1,0)),OFFSET(Q139,-1,0),
    INT(VLOOKUP($L139,$AM:$AZ,MATCH($AW$1,$AM$1:$AZ$1,0),0)*(VLOOKUP($M139,[2]ActorTable!$1:$1048576,MATCH("표준 DI pr Min",[2]ActorTable!$1:$1,0),0)+$I139*(VLOOKUP($M139,[2]ActorTable!$1:$1048576,MATCH("표준 DI pr Max",[2]ActorTable!$1:$1,0),0)-VLOOKUP($M139,[2]ActorTable!$1:$1048576,MATCH("표준 DI pr Min",[2]ActorTable!$1:$1,0),0)+1)))),
IF($L139="안 지정 캐릭터 영웅등급",
  IF(AND(OR($B139=7,$B139=8),$L139=OFFSET($L139,-1,0)),OFFSET(Q139,-1,0),
    VLOOKUP($L139,$AM:$AZ,MATCH($AW$1,$AM$1:$AZ$1,0),0)+INT($I139*(VLOOKUP($L139,$AM:$AZ,MATCH($AX$1,$AM$1:$AZ$1,0),0)-VLOOKUP($L139,$AM:$AZ,MATCH($AW$1,$AM$1:$AZ$1,0),0)+1))),
IF($L139="지정 캐릭터 PP",
  IF(AND(OR($B139=7,$B139=8),$L139=OFFSET($L139,-1,0)),OFFSET(Q139,-1,0),
    INT($N139*(VLOOKUP($L139,$AM:$AZ,MATCH($AX$1,$AM$1:$AZ$1,0),0)*(VLOOKUP($L139,$AM:$AZ,MATCH($AY$1,$AM$1:$AZ$1,0),0)+$I139*(VLOOKUP($L139,$AM:$AZ,MATCH($AY$1,$AM$1:$AZ$1,0),0)-VLOOKUP($L139,$AM:$AZ,MATCH($AX$1,$AM$1:$AZ$1,0),0)))))),
IF(OR($L139="안 지정 캐릭터 PP 일반등급",$L139="안 지정 캐릭터 PP 영웅등급"),
  IF(AND(OR($B139=7,$B139=8),$L139=OFFSET($L139,-1,0)),OFFSET(Q139,-1,0),
    $N139*VLOOKUP($L139,$AM:$AZ,MATCH($AW$1,$AM$1:$AZ$1,0),0)),
"그외없음")))))))</f>
        <v>1300</v>
      </c>
      <c r="R139" t="str">
        <f ca="1">IF(OR(ISNUMBER(M139),M139="삭제"),"",
IF(LEFT(M139,5)="Equip",
  IF($BK$1&lt;VLOOKUP(M139,[1]EquipTable!$1:$1048576,MATCH("업데이트순번",[1]EquipTable!$1:$1,0),0),"업데이트순번이상",""),
IF(LEFT(M139,5)="Actor",
  IF($BP$1&lt;VLOOKUP(M139,[2]ActorTable!$1:$1048576,MATCH("업데이트순번",[2]ActorTable!$1:$1,0),0),"업데이트순번이상",""),
"그외없음")))</f>
        <v/>
      </c>
      <c r="S139">
        <f t="shared" ca="1" si="44"/>
        <v>0</v>
      </c>
      <c r="T139" t="s">
        <v>93</v>
      </c>
      <c r="U139">
        <v>34130</v>
      </c>
      <c r="V139">
        <v>11</v>
      </c>
      <c r="W139" t="s">
        <v>130</v>
      </c>
      <c r="Y139">
        <v>1100</v>
      </c>
      <c r="Z139" t="str">
        <f t="shared" ca="1" si="39"/>
        <v>upn</v>
      </c>
      <c r="AA139" t="s">
        <v>93</v>
      </c>
      <c r="AB139">
        <v>34130</v>
      </c>
      <c r="AC139">
        <v>11</v>
      </c>
      <c r="AD139" t="s">
        <v>130</v>
      </c>
      <c r="AF139">
        <v>1100</v>
      </c>
      <c r="AG139" t="str">
        <f t="shared" si="40"/>
        <v/>
      </c>
      <c r="AH139" t="str">
        <f>IF(OR(
  AND(NOT(ISERROR(FIND("상자",AA139))),ISBLANK(AB139)),
  AND(ISBLANK(AA139),ISBLANK(AB139)),
  AND(NOT(ISERROR(FIND("안 지정",AA139))),ISNUMBER(AB139))),"",
IF(AND(NOT(ISERROR(FIND("상자",AA139))),NOT(ISBLANK(AB139))),"밸류불필요",
IF(AND(NOT(ISERROR(FIND("안 지정",AA139))),NOT(ISNUMBER(AB139))),"숫자필요",
IF(NOT(ISERROR(FIND("장비",AA139))),
  IFERROR(VLOOKUP(AB139,[1]EquipTable!$A:$T,MATCH("이름참고",[1]EquipTable!$1:$1,0),0),"장비없음"),
IF(NOT(ISERROR(FIND("캐릭터",AA139))),
  IFERROR(VLOOKUP(AB139,[2]ActorTable!$A:$G,MATCH("이름참고",[2]ActorTable!$1:$1,0),0),"캐릭터없음"),
"")))))</f>
        <v/>
      </c>
      <c r="AI139">
        <v>1</v>
      </c>
      <c r="AJ13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v>
      </c>
      <c r="AK139" t="str">
        <f t="shared" ca="1" si="41"/>
        <v>{"dy":20,"sl":4,"tp":"upn","vl":"34130","cn":11,"pt":"GO","pr":1100}</v>
      </c>
    </row>
    <row r="140" spans="1:37">
      <c r="A140">
        <v>20</v>
      </c>
      <c r="B140">
        <v>5</v>
      </c>
      <c r="C140">
        <f t="shared" si="35"/>
        <v>0</v>
      </c>
      <c r="D140">
        <f t="shared" ca="1" si="42"/>
        <v>0.61095610409138412</v>
      </c>
      <c r="E140">
        <f t="shared" ca="1" si="42"/>
        <v>3.3336368070593148E-2</v>
      </c>
      <c r="F140">
        <f t="shared" ca="1" si="36"/>
        <v>0.22616525612194682</v>
      </c>
      <c r="G140">
        <f t="shared" ca="1" si="34"/>
        <v>0.59552288627515537</v>
      </c>
      <c r="H140">
        <f t="shared" ca="1" si="34"/>
        <v>0.14391014722133511</v>
      </c>
      <c r="I140">
        <f t="shared" ca="1" si="34"/>
        <v>0.360946282159742</v>
      </c>
      <c r="L140" t="str">
        <f t="shared" ca="1" si="37"/>
        <v>삭제</v>
      </c>
      <c r="M140" t="str">
        <f t="shared" ca="1" si="38"/>
        <v>삭제</v>
      </c>
      <c r="N140" t="str">
        <f t="shared" ca="1" si="43"/>
        <v>삭제</v>
      </c>
      <c r="O140" t="str">
        <f ca="1">IF($L140="삭제","삭제",
IF($L140="지정 장비",
  IF(ISBLANK(VLOOKUP($M140,[1]EquipTable!$1:$1048576,MATCH("표준 GO pr Min",[1]EquipTable!$1:$1,0),0)),"DI",
    IF(ISBLANK(VLOOKUP($M140,[1]EquipTable!$1:$1048576,MATCH("표준 DI pr Min",[1]EquipTable!$1:$1,0),0)),"GO",
      IF(G140&lt;0.5,"DI","GO"))),
IF(OR($L140="캐릭터 상자 일반등급",$L140="캐릭터 상자 영웅등급"),"DI",
IF(OR($L140="지정 캐릭터",$L140="지정 캐릭터 LBP1",$L140="지정 캐릭터 LBP2",$L140="지정 캐릭터 LBP3",$L140="안 지정 캐릭터 영웅등급"),"DI",
IF($L140="지정 캐릭터 PP","DI",
IF(OR($L140="안 지정 캐릭터 PP 일반등급",$L140="안 지정 캐릭터 PP 영웅등급"),"GO",
"그외없음"))))))</f>
        <v>삭제</v>
      </c>
      <c r="P140" t="str">
        <f ca="1">IF($L140="삭제","삭제",
IF($O140="GO","삭제",
IF($L140="지정 장비",
  IF(ISBLANK(VLOOKUP($M140,[1]EquipTable!$1:$1048576,MATCH("표준 DI pp Min",[1]EquipTable!$1:$1,0),0)),"삭제",
    VLOOKUP($M140,[1]EquipTable!$1:$1048576,MATCH("표준 DI pp Min",[1]EquipTable!$1:$1,0),0)+INT($H140*(VLOOKUP($M140,[1]EquipTable!$1:$1048576,MATCH("표준 DI pp Max",[1]EquipTable!$1:$1,0),0)-VLOOKUP($M140,[1]EquipTable!$1:$1048576,MATCH("표준 DI pp Min",[1]EquipTable!$1:$1,0),0)+1))),
IF(OR($L140="캐릭터 상자 일반등급",$L140="캐릭터 상자 영웅등급"),"삭제",
IF(OR($L140="지정 캐릭터",$L140="지정 캐릭터 LBP1",$L140="지정 캐릭터 LBP2",$L140="지정 캐릭터 LBP3"),
  IF(AND(OR($B140=7,$B140=8),$L140=OFFSET($L140,-1,0)),OFFSET(P140,-1,0),
    IF(ISBLANK(VLOOKUP($M140,[2]ActorTable!$1:$1048576,MATCH("표준 DI pp Min",[2]ActorTable!$1:$1,0),0)),"삭제",
      INT(VLOOKUP($L140,$AM:$AZ,MATCH($AW$1,$AM$1:$AZ$1,0),0)*(VLOOKUP($M140,[2]ActorTable!$1:$1048576,MATCH("표준 DI pp Min",[2]ActorTable!$1:$1,0),0)+$H140*(VLOOKUP($M140,[2]ActorTable!$1:$1048576,MATCH("표준 DI pp Max",[2]ActorTable!$1:$1,0),0)-VLOOKUP($M140,[2]ActorTable!$1:$1048576,MATCH("표준 DI pp Min",[2]ActorTable!$1:$1,0),0)+1))))),
IF($L140="안 지정 캐릭터 영웅등급",
  IF(AND(OR($B140=7,$B140=8),$L140=OFFSET($L140,-1,0)),OFFSET(P140,-1,0),
    VLOOKUP($L140,$AM:$AZ,MATCH($AY$1,$AM$1:$AZ$1,0),0)+INT($H140*(VLOOKUP($L140,$AM:$AZ,MATCH($AZ$1,$AM$1:$AZ$1,0),0)-VLOOKUP($L140,$AM:$AZ,MATCH($AY$1,$AM$1:$AZ$1,0),0)+1))),
IF($L140="지정 캐릭터 PP",
  IF(AND(OR($B140=7,$B140=8),$L140=OFFSET($L140,-1,0)),OFFSET(P140,-1,0),
    INT($N140*VLOOKUP($L140,$AM:$AZ,MATCH($AW$1,$AM$1:$AZ$1,0),0))),
"그외없음")))))))</f>
        <v>삭제</v>
      </c>
      <c r="Q140" t="str">
        <f ca="1">IF($L140="삭제","삭제",
IF($L140="지정 장비",
  IF($O140="DI",
    VLOOKUP($M140,[1]EquipTable!$1:$1048576,MATCH("표준 DI pr Min",[1]EquipTable!$1:$1,0),0)+INT($I140*(VLOOKUP($M140,[1]EquipTable!$1:$1048576,MATCH("표준 DI pr Max",[1]EquipTable!$1:$1,0),0)-VLOOKUP($M140,[1]EquipTable!$1:$1048576,MATCH("표준 DI pr Min",[1]EquipTable!$1:$1,0),0)+1)),
    ROUNDDOWN(VLOOKUP($M140,[1]EquipTable!$1:$1048576,MATCH("표준 GO pr Min",[1]EquipTable!$1:$1,0),0)+INT($I140*(VLOOKUP($M140,[1]EquipTable!$1:$1048576,MATCH("표준 GO pr Max",[1]EquipTable!$1:$1,0),0)-VLOOKUP($M140,[1]EquipTable!$1:$1048576,MATCH("표준 GO pr Min",[1]EquipTable!$1:$1,0),0)+100)),-2)),
IF(OR($L140="캐릭터 상자 일반등급",$L140="캐릭터 상자 영웅등급"),VLOOKUP($L140,$AM:$AZ,MATCH($AW$1,$AM$1:$AZ$1,0),0),
IF(OR($L140="지정 캐릭터",$L140="지정 캐릭터 LBP1",$L140="지정 캐릭터 LBP2",$L140="지정 캐릭터 LBP3"),
  IF(AND(OR($B140=7,$B140=8),$L140=OFFSET($L140,-1,0)),OFFSET(Q140,-1,0),
    INT(VLOOKUP($L140,$AM:$AZ,MATCH($AW$1,$AM$1:$AZ$1,0),0)*(VLOOKUP($M140,[2]ActorTable!$1:$1048576,MATCH("표준 DI pr Min",[2]ActorTable!$1:$1,0),0)+$I140*(VLOOKUP($M140,[2]ActorTable!$1:$1048576,MATCH("표준 DI pr Max",[2]ActorTable!$1:$1,0),0)-VLOOKUP($M140,[2]ActorTable!$1:$1048576,MATCH("표준 DI pr Min",[2]ActorTable!$1:$1,0),0)+1)))),
IF($L140="안 지정 캐릭터 영웅등급",
  IF(AND(OR($B140=7,$B140=8),$L140=OFFSET($L140,-1,0)),OFFSET(Q140,-1,0),
    VLOOKUP($L140,$AM:$AZ,MATCH($AW$1,$AM$1:$AZ$1,0),0)+INT($I140*(VLOOKUP($L140,$AM:$AZ,MATCH($AX$1,$AM$1:$AZ$1,0),0)-VLOOKUP($L140,$AM:$AZ,MATCH($AW$1,$AM$1:$AZ$1,0),0)+1))),
IF($L140="지정 캐릭터 PP",
  IF(AND(OR($B140=7,$B140=8),$L140=OFFSET($L140,-1,0)),OFFSET(Q140,-1,0),
    INT($N140*(VLOOKUP($L140,$AM:$AZ,MATCH($AX$1,$AM$1:$AZ$1,0),0)*(VLOOKUP($L140,$AM:$AZ,MATCH($AY$1,$AM$1:$AZ$1,0),0)+$I140*(VLOOKUP($L140,$AM:$AZ,MATCH($AY$1,$AM$1:$AZ$1,0),0)-VLOOKUP($L140,$AM:$AZ,MATCH($AX$1,$AM$1:$AZ$1,0),0)))))),
IF(OR($L140="안 지정 캐릭터 PP 일반등급",$L140="안 지정 캐릭터 PP 영웅등급"),
  IF(AND(OR($B140=7,$B140=8),$L140=OFFSET($L140,-1,0)),OFFSET(Q140,-1,0),
    $N140*VLOOKUP($L140,$AM:$AZ,MATCH($AW$1,$AM$1:$AZ$1,0),0)),
"그외없음")))))))</f>
        <v>삭제</v>
      </c>
      <c r="R140" t="str">
        <f ca="1">IF(OR(ISNUMBER(M140),M140="삭제"),"",
IF(LEFT(M140,5)="Equip",
  IF($BK$1&lt;VLOOKUP(M140,[1]EquipTable!$1:$1048576,MATCH("업데이트순번",[1]EquipTable!$1:$1,0),0),"업데이트순번이상",""),
IF(LEFT(M140,5)="Actor",
  IF($BP$1&lt;VLOOKUP(M140,[2]ActorTable!$1:$1048576,MATCH("업데이트순번",[2]ActorTable!$1:$1,0),0),"업데이트순번이상",""),
"그외없음")))</f>
        <v/>
      </c>
      <c r="S140">
        <f t="shared" ca="1" si="44"/>
        <v>0</v>
      </c>
      <c r="Z140" t="str">
        <f t="shared" ca="1" si="39"/>
        <v/>
      </c>
      <c r="AG140" t="str">
        <f t="shared" si="40"/>
        <v/>
      </c>
      <c r="AH140" t="str">
        <f>IF(OR(
  AND(NOT(ISERROR(FIND("상자",AA140))),ISBLANK(AB140)),
  AND(ISBLANK(AA140),ISBLANK(AB140)),
  AND(NOT(ISERROR(FIND("안 지정",AA140))),ISNUMBER(AB140))),"",
IF(AND(NOT(ISERROR(FIND("상자",AA140))),NOT(ISBLANK(AB140))),"밸류불필요",
IF(AND(NOT(ISERROR(FIND("안 지정",AA140))),NOT(ISNUMBER(AB140))),"숫자필요",
IF(NOT(ISERROR(FIND("장비",AA140))),
  IFERROR(VLOOKUP(AB140,[1]EquipTable!$A:$T,MATCH("이름참고",[1]EquipTable!$1:$1,0),0),"장비없음"),
IF(NOT(ISERROR(FIND("캐릭터",AA140))),
  IFERROR(VLOOKUP(AB140,[2]ActorTable!$A:$G,MATCH("이름참고",[2]ActorTable!$1:$1,0),0),"캐릭터없음"),
"")))))</f>
        <v/>
      </c>
      <c r="AI140">
        <v>1</v>
      </c>
      <c r="AJ14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v>
      </c>
      <c r="AK140" t="str">
        <f t="shared" ca="1" si="41"/>
        <v>{"dy":20,"sl":5}</v>
      </c>
    </row>
    <row r="141" spans="1:37">
      <c r="A141">
        <v>20</v>
      </c>
      <c r="B141">
        <v>6</v>
      </c>
      <c r="C141">
        <f t="shared" si="35"/>
        <v>0</v>
      </c>
      <c r="D141">
        <f t="shared" ca="1" si="42"/>
        <v>5.8614903863046797E-2</v>
      </c>
      <c r="E141">
        <f t="shared" ca="1" si="42"/>
        <v>0.51082636995558273</v>
      </c>
      <c r="F141">
        <f t="shared" ca="1" si="36"/>
        <v>0.15140956136788075</v>
      </c>
      <c r="G141">
        <f t="shared" ca="1" si="34"/>
        <v>0.65731408621293008</v>
      </c>
      <c r="H141">
        <f t="shared" ca="1" si="34"/>
        <v>0.76554995396167136</v>
      </c>
      <c r="I141">
        <f t="shared" ca="1" si="34"/>
        <v>0.19937378500319414</v>
      </c>
      <c r="L141" t="str">
        <f t="shared" ca="1" si="37"/>
        <v>삭제</v>
      </c>
      <c r="M141" t="str">
        <f t="shared" ca="1" si="38"/>
        <v>삭제</v>
      </c>
      <c r="N141" t="str">
        <f t="shared" ca="1" si="43"/>
        <v>삭제</v>
      </c>
      <c r="O141" t="str">
        <f ca="1">IF($L141="삭제","삭제",
IF($L141="지정 장비",
  IF(ISBLANK(VLOOKUP($M141,[1]EquipTable!$1:$1048576,MATCH("표준 GO pr Min",[1]EquipTable!$1:$1,0),0)),"DI",
    IF(ISBLANK(VLOOKUP($M141,[1]EquipTable!$1:$1048576,MATCH("표준 DI pr Min",[1]EquipTable!$1:$1,0),0)),"GO",
      IF(G141&lt;0.5,"DI","GO"))),
IF(OR($L141="캐릭터 상자 일반등급",$L141="캐릭터 상자 영웅등급"),"DI",
IF(OR($L141="지정 캐릭터",$L141="지정 캐릭터 LBP1",$L141="지정 캐릭터 LBP2",$L141="지정 캐릭터 LBP3",$L141="안 지정 캐릭터 영웅등급"),"DI",
IF($L141="지정 캐릭터 PP","DI",
IF(OR($L141="안 지정 캐릭터 PP 일반등급",$L141="안 지정 캐릭터 PP 영웅등급"),"GO",
"그외없음"))))))</f>
        <v>삭제</v>
      </c>
      <c r="P141" t="str">
        <f ca="1">IF($L141="삭제","삭제",
IF($O141="GO","삭제",
IF($L141="지정 장비",
  IF(ISBLANK(VLOOKUP($M141,[1]EquipTable!$1:$1048576,MATCH("표준 DI pp Min",[1]EquipTable!$1:$1,0),0)),"삭제",
    VLOOKUP($M141,[1]EquipTable!$1:$1048576,MATCH("표준 DI pp Min",[1]EquipTable!$1:$1,0),0)+INT($H141*(VLOOKUP($M141,[1]EquipTable!$1:$1048576,MATCH("표준 DI pp Max",[1]EquipTable!$1:$1,0),0)-VLOOKUP($M141,[1]EquipTable!$1:$1048576,MATCH("표준 DI pp Min",[1]EquipTable!$1:$1,0),0)+1))),
IF(OR($L141="캐릭터 상자 일반등급",$L141="캐릭터 상자 영웅등급"),"삭제",
IF(OR($L141="지정 캐릭터",$L141="지정 캐릭터 LBP1",$L141="지정 캐릭터 LBP2",$L141="지정 캐릭터 LBP3"),
  IF(AND(OR($B141=7,$B141=8),$L141=OFFSET($L141,-1,0)),OFFSET(P141,-1,0),
    IF(ISBLANK(VLOOKUP($M141,[2]ActorTable!$1:$1048576,MATCH("표준 DI pp Min",[2]ActorTable!$1:$1,0),0)),"삭제",
      INT(VLOOKUP($L141,$AM:$AZ,MATCH($AW$1,$AM$1:$AZ$1,0),0)*(VLOOKUP($M141,[2]ActorTable!$1:$1048576,MATCH("표준 DI pp Min",[2]ActorTable!$1:$1,0),0)+$H141*(VLOOKUP($M141,[2]ActorTable!$1:$1048576,MATCH("표준 DI pp Max",[2]ActorTable!$1:$1,0),0)-VLOOKUP($M141,[2]ActorTable!$1:$1048576,MATCH("표준 DI pp Min",[2]ActorTable!$1:$1,0),0)+1))))),
IF($L141="안 지정 캐릭터 영웅등급",
  IF(AND(OR($B141=7,$B141=8),$L141=OFFSET($L141,-1,0)),OFFSET(P141,-1,0),
    VLOOKUP($L141,$AM:$AZ,MATCH($AY$1,$AM$1:$AZ$1,0),0)+INT($H141*(VLOOKUP($L141,$AM:$AZ,MATCH($AZ$1,$AM$1:$AZ$1,0),0)-VLOOKUP($L141,$AM:$AZ,MATCH($AY$1,$AM$1:$AZ$1,0),0)+1))),
IF($L141="지정 캐릭터 PP",
  IF(AND(OR($B141=7,$B141=8),$L141=OFFSET($L141,-1,0)),OFFSET(P141,-1,0),
    INT($N141*VLOOKUP($L141,$AM:$AZ,MATCH($AW$1,$AM$1:$AZ$1,0),0))),
"그외없음")))))))</f>
        <v>삭제</v>
      </c>
      <c r="Q141" t="str">
        <f ca="1">IF($L141="삭제","삭제",
IF($L141="지정 장비",
  IF($O141="DI",
    VLOOKUP($M141,[1]EquipTable!$1:$1048576,MATCH("표준 DI pr Min",[1]EquipTable!$1:$1,0),0)+INT($I141*(VLOOKUP($M141,[1]EquipTable!$1:$1048576,MATCH("표준 DI pr Max",[1]EquipTable!$1:$1,0),0)-VLOOKUP($M141,[1]EquipTable!$1:$1048576,MATCH("표준 DI pr Min",[1]EquipTable!$1:$1,0),0)+1)),
    ROUNDDOWN(VLOOKUP($M141,[1]EquipTable!$1:$1048576,MATCH("표준 GO pr Min",[1]EquipTable!$1:$1,0),0)+INT($I141*(VLOOKUP($M141,[1]EquipTable!$1:$1048576,MATCH("표준 GO pr Max",[1]EquipTable!$1:$1,0),0)-VLOOKUP($M141,[1]EquipTable!$1:$1048576,MATCH("표준 GO pr Min",[1]EquipTable!$1:$1,0),0)+100)),-2)),
IF(OR($L141="캐릭터 상자 일반등급",$L141="캐릭터 상자 영웅등급"),VLOOKUP($L141,$AM:$AZ,MATCH($AW$1,$AM$1:$AZ$1,0),0),
IF(OR($L141="지정 캐릭터",$L141="지정 캐릭터 LBP1",$L141="지정 캐릭터 LBP2",$L141="지정 캐릭터 LBP3"),
  IF(AND(OR($B141=7,$B141=8),$L141=OFFSET($L141,-1,0)),OFFSET(Q141,-1,0),
    INT(VLOOKUP($L141,$AM:$AZ,MATCH($AW$1,$AM$1:$AZ$1,0),0)*(VLOOKUP($M141,[2]ActorTable!$1:$1048576,MATCH("표준 DI pr Min",[2]ActorTable!$1:$1,0),0)+$I141*(VLOOKUP($M141,[2]ActorTable!$1:$1048576,MATCH("표준 DI pr Max",[2]ActorTable!$1:$1,0),0)-VLOOKUP($M141,[2]ActorTable!$1:$1048576,MATCH("표준 DI pr Min",[2]ActorTable!$1:$1,0),0)+1)))),
IF($L141="안 지정 캐릭터 영웅등급",
  IF(AND(OR($B141=7,$B141=8),$L141=OFFSET($L141,-1,0)),OFFSET(Q141,-1,0),
    VLOOKUP($L141,$AM:$AZ,MATCH($AW$1,$AM$1:$AZ$1,0),0)+INT($I141*(VLOOKUP($L141,$AM:$AZ,MATCH($AX$1,$AM$1:$AZ$1,0),0)-VLOOKUP($L141,$AM:$AZ,MATCH($AW$1,$AM$1:$AZ$1,0),0)+1))),
IF($L141="지정 캐릭터 PP",
  IF(AND(OR($B141=7,$B141=8),$L141=OFFSET($L141,-1,0)),OFFSET(Q141,-1,0),
    INT($N141*(VLOOKUP($L141,$AM:$AZ,MATCH($AX$1,$AM$1:$AZ$1,0),0)*(VLOOKUP($L141,$AM:$AZ,MATCH($AY$1,$AM$1:$AZ$1,0),0)+$I141*(VLOOKUP($L141,$AM:$AZ,MATCH($AY$1,$AM$1:$AZ$1,0),0)-VLOOKUP($L141,$AM:$AZ,MATCH($AX$1,$AM$1:$AZ$1,0),0)))))),
IF(OR($L141="안 지정 캐릭터 PP 일반등급",$L141="안 지정 캐릭터 PP 영웅등급"),
  IF(AND(OR($B141=7,$B141=8),$L141=OFFSET($L141,-1,0)),OFFSET(Q141,-1,0),
    $N141*VLOOKUP($L141,$AM:$AZ,MATCH($AW$1,$AM$1:$AZ$1,0),0)),
"그외없음")))))))</f>
        <v>삭제</v>
      </c>
      <c r="R141" t="str">
        <f ca="1">IF(OR(ISNUMBER(M141),M141="삭제"),"",
IF(LEFT(M141,5)="Equip",
  IF($BK$1&lt;VLOOKUP(M141,[1]EquipTable!$1:$1048576,MATCH("업데이트순번",[1]EquipTable!$1:$1,0),0),"업데이트순번이상",""),
IF(LEFT(M141,5)="Actor",
  IF($BP$1&lt;VLOOKUP(M141,[2]ActorTable!$1:$1048576,MATCH("업데이트순번",[2]ActorTable!$1:$1,0),0),"업데이트순번이상",""),
"그외없음")))</f>
        <v/>
      </c>
      <c r="S141">
        <f t="shared" ca="1" si="44"/>
        <v>0</v>
      </c>
      <c r="Z141" t="str">
        <f t="shared" ca="1" si="39"/>
        <v/>
      </c>
      <c r="AG141" t="str">
        <f t="shared" si="40"/>
        <v/>
      </c>
      <c r="AH141" t="str">
        <f>IF(OR(
  AND(NOT(ISERROR(FIND("상자",AA141))),ISBLANK(AB141)),
  AND(ISBLANK(AA141),ISBLANK(AB141)),
  AND(NOT(ISERROR(FIND("안 지정",AA141))),ISNUMBER(AB141))),"",
IF(AND(NOT(ISERROR(FIND("상자",AA141))),NOT(ISBLANK(AB141))),"밸류불필요",
IF(AND(NOT(ISERROR(FIND("안 지정",AA141))),NOT(ISNUMBER(AB141))),"숫자필요",
IF(NOT(ISERROR(FIND("장비",AA141))),
  IFERROR(VLOOKUP(AB141,[1]EquipTable!$A:$T,MATCH("이름참고",[1]EquipTable!$1:$1,0),0),"장비없음"),
IF(NOT(ISERROR(FIND("캐릭터",AA141))),
  IFERROR(VLOOKUP(AB141,[2]ActorTable!$A:$G,MATCH("이름참고",[2]ActorTable!$1:$1,0),0),"캐릭터없음"),
"")))))</f>
        <v/>
      </c>
      <c r="AI141">
        <v>1</v>
      </c>
      <c r="AJ14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v>
      </c>
      <c r="AK141" t="str">
        <f t="shared" ca="1" si="41"/>
        <v>{"dy":20,"sl":6}</v>
      </c>
    </row>
    <row r="142" spans="1:37">
      <c r="A142">
        <v>21</v>
      </c>
      <c r="B142">
        <v>0</v>
      </c>
      <c r="C142">
        <f t="shared" si="35"/>
        <v>0</v>
      </c>
      <c r="D142">
        <f t="shared" ca="1" si="42"/>
        <v>0.8897882185214222</v>
      </c>
      <c r="E142">
        <f t="shared" ca="1" si="42"/>
        <v>0.64595955336471467</v>
      </c>
      <c r="F142">
        <f t="shared" ca="1" si="36"/>
        <v>0.63437993506588419</v>
      </c>
      <c r="G142">
        <f t="shared" ca="1" si="34"/>
        <v>0.71009339118327697</v>
      </c>
      <c r="H142">
        <f t="shared" ca="1" si="34"/>
        <v>0.80763902606264493</v>
      </c>
      <c r="I142">
        <f t="shared" ca="1" si="34"/>
        <v>0.91839252580151265</v>
      </c>
      <c r="L142" t="str">
        <f t="shared" ca="1" si="37"/>
        <v>캐릭터 상자 일반등급</v>
      </c>
      <c r="M142" t="str">
        <f t="shared" ca="1" si="38"/>
        <v>삭제</v>
      </c>
      <c r="N142">
        <f t="shared" ca="1" si="43"/>
        <v>1</v>
      </c>
      <c r="O142" t="str">
        <f ca="1">IF($L142="삭제","삭제",
IF($L142="지정 장비",
  IF(ISBLANK(VLOOKUP($M142,[1]EquipTable!$1:$1048576,MATCH("표준 GO pr Min",[1]EquipTable!$1:$1,0),0)),"DI",
    IF(ISBLANK(VLOOKUP($M142,[1]EquipTable!$1:$1048576,MATCH("표준 DI pr Min",[1]EquipTable!$1:$1,0),0)),"GO",
      IF(G142&lt;0.5,"DI","GO"))),
IF(OR($L142="캐릭터 상자 일반등급",$L142="캐릭터 상자 영웅등급"),"DI",
IF(OR($L142="지정 캐릭터",$L142="지정 캐릭터 LBP1",$L142="지정 캐릭터 LBP2",$L142="지정 캐릭터 LBP3",$L142="안 지정 캐릭터 영웅등급"),"DI",
IF($L142="지정 캐릭터 PP","DI",
IF(OR($L142="안 지정 캐릭터 PP 일반등급",$L142="안 지정 캐릭터 PP 영웅등급"),"GO",
"그외없음"))))))</f>
        <v>DI</v>
      </c>
      <c r="P142" t="str">
        <f ca="1">IF($L142="삭제","삭제",
IF($O142="GO","삭제",
IF($L142="지정 장비",
  IF(ISBLANK(VLOOKUP($M142,[1]EquipTable!$1:$1048576,MATCH("표준 DI pp Min",[1]EquipTable!$1:$1,0),0)),"삭제",
    VLOOKUP($M142,[1]EquipTable!$1:$1048576,MATCH("표준 DI pp Min",[1]EquipTable!$1:$1,0),0)+INT($H142*(VLOOKUP($M142,[1]EquipTable!$1:$1048576,MATCH("표준 DI pp Max",[1]EquipTable!$1:$1,0),0)-VLOOKUP($M142,[1]EquipTable!$1:$1048576,MATCH("표준 DI pp Min",[1]EquipTable!$1:$1,0),0)+1))),
IF(OR($L142="캐릭터 상자 일반등급",$L142="캐릭터 상자 영웅등급"),"삭제",
IF(OR($L142="지정 캐릭터",$L142="지정 캐릭터 LBP1",$L142="지정 캐릭터 LBP2",$L142="지정 캐릭터 LBP3"),
  IF(AND(OR($B142=7,$B142=8),$L142=OFFSET($L142,-1,0)),OFFSET(P142,-1,0),
    IF(ISBLANK(VLOOKUP($M142,[2]ActorTable!$1:$1048576,MATCH("표준 DI pp Min",[2]ActorTable!$1:$1,0),0)),"삭제",
      INT(VLOOKUP($L142,$AM:$AZ,MATCH($AW$1,$AM$1:$AZ$1,0),0)*(VLOOKUP($M142,[2]ActorTable!$1:$1048576,MATCH("표준 DI pp Min",[2]ActorTable!$1:$1,0),0)+$H142*(VLOOKUP($M142,[2]ActorTable!$1:$1048576,MATCH("표준 DI pp Max",[2]ActorTable!$1:$1,0),0)-VLOOKUP($M142,[2]ActorTable!$1:$1048576,MATCH("표준 DI pp Min",[2]ActorTable!$1:$1,0),0)+1))))),
IF($L142="안 지정 캐릭터 영웅등급",
  IF(AND(OR($B142=7,$B142=8),$L142=OFFSET($L142,-1,0)),OFFSET(P142,-1,0),
    VLOOKUP($L142,$AM:$AZ,MATCH($AY$1,$AM$1:$AZ$1,0),0)+INT($H142*(VLOOKUP($L142,$AM:$AZ,MATCH($AZ$1,$AM$1:$AZ$1,0),0)-VLOOKUP($L142,$AM:$AZ,MATCH($AY$1,$AM$1:$AZ$1,0),0)+1))),
IF($L142="지정 캐릭터 PP",
  IF(AND(OR($B142=7,$B142=8),$L142=OFFSET($L142,-1,0)),OFFSET(P142,-1,0),
    INT($N142*VLOOKUP($L142,$AM:$AZ,MATCH($AW$1,$AM$1:$AZ$1,0),0))),
"그외없음")))))))</f>
        <v>삭제</v>
      </c>
      <c r="Q142">
        <f ca="1">IF($L142="삭제","삭제",
IF($L142="지정 장비",
  IF($O142="DI",
    VLOOKUP($M142,[1]EquipTable!$1:$1048576,MATCH("표준 DI pr Min",[1]EquipTable!$1:$1,0),0)+INT($I142*(VLOOKUP($M142,[1]EquipTable!$1:$1048576,MATCH("표준 DI pr Max",[1]EquipTable!$1:$1,0),0)-VLOOKUP($M142,[1]EquipTable!$1:$1048576,MATCH("표준 DI pr Min",[1]EquipTable!$1:$1,0),0)+1)),
    ROUNDDOWN(VLOOKUP($M142,[1]EquipTable!$1:$1048576,MATCH("표준 GO pr Min",[1]EquipTable!$1:$1,0),0)+INT($I142*(VLOOKUP($M142,[1]EquipTable!$1:$1048576,MATCH("표준 GO pr Max",[1]EquipTable!$1:$1,0),0)-VLOOKUP($M142,[1]EquipTable!$1:$1048576,MATCH("표준 GO pr Min",[1]EquipTable!$1:$1,0),0)+100)),-2)),
IF(OR($L142="캐릭터 상자 일반등급",$L142="캐릭터 상자 영웅등급"),VLOOKUP($L142,$AM:$AZ,MATCH($AW$1,$AM$1:$AZ$1,0),0),
IF(OR($L142="지정 캐릭터",$L142="지정 캐릭터 LBP1",$L142="지정 캐릭터 LBP2",$L142="지정 캐릭터 LBP3"),
  IF(AND(OR($B142=7,$B142=8),$L142=OFFSET($L142,-1,0)),OFFSET(Q142,-1,0),
    INT(VLOOKUP($L142,$AM:$AZ,MATCH($AW$1,$AM$1:$AZ$1,0),0)*(VLOOKUP($M142,[2]ActorTable!$1:$1048576,MATCH("표준 DI pr Min",[2]ActorTable!$1:$1,0),0)+$I142*(VLOOKUP($M142,[2]ActorTable!$1:$1048576,MATCH("표준 DI pr Max",[2]ActorTable!$1:$1,0),0)-VLOOKUP($M142,[2]ActorTable!$1:$1048576,MATCH("표준 DI pr Min",[2]ActorTable!$1:$1,0),0)+1)))),
IF($L142="안 지정 캐릭터 영웅등급",
  IF(AND(OR($B142=7,$B142=8),$L142=OFFSET($L142,-1,0)),OFFSET(Q142,-1,0),
    VLOOKUP($L142,$AM:$AZ,MATCH($AW$1,$AM$1:$AZ$1,0),0)+INT($I142*(VLOOKUP($L142,$AM:$AZ,MATCH($AX$1,$AM$1:$AZ$1,0),0)-VLOOKUP($L142,$AM:$AZ,MATCH($AW$1,$AM$1:$AZ$1,0),0)+1))),
IF($L142="지정 캐릭터 PP",
  IF(AND(OR($B142=7,$B142=8),$L142=OFFSET($L142,-1,0)),OFFSET(Q142,-1,0),
    INT($N142*(VLOOKUP($L142,$AM:$AZ,MATCH($AX$1,$AM$1:$AZ$1,0),0)*(VLOOKUP($L142,$AM:$AZ,MATCH($AY$1,$AM$1:$AZ$1,0),0)+$I142*(VLOOKUP($L142,$AM:$AZ,MATCH($AY$1,$AM$1:$AZ$1,0),0)-VLOOKUP($L142,$AM:$AZ,MATCH($AX$1,$AM$1:$AZ$1,0),0)))))),
IF(OR($L142="안 지정 캐릭터 PP 일반등급",$L142="안 지정 캐릭터 PP 영웅등급"),
  IF(AND(OR($B142=7,$B142=8),$L142=OFFSET($L142,-1,0)),OFFSET(Q142,-1,0),
    $N142*VLOOKUP($L142,$AM:$AZ,MATCH($AW$1,$AM$1:$AZ$1,0),0)),
"그외없음")))))))</f>
        <v>29</v>
      </c>
      <c r="R142" t="str">
        <f ca="1">IF(OR(ISNUMBER(M142),M142="삭제"),"",
IF(LEFT(M142,5)="Equip",
  IF($BK$1&lt;VLOOKUP(M142,[1]EquipTable!$1:$1048576,MATCH("업데이트순번",[1]EquipTable!$1:$1,0),0),"업데이트순번이상",""),
IF(LEFT(M142,5)="Actor",
  IF($BP$1&lt;VLOOKUP(M142,[2]ActorTable!$1:$1048576,MATCH("업데이트순번",[2]ActorTable!$1:$1,0),0),"업데이트순번이상",""),
"그외없음")))</f>
        <v/>
      </c>
      <c r="S142">
        <f t="shared" ca="1" si="44"/>
        <v>0</v>
      </c>
      <c r="T142" t="s">
        <v>83</v>
      </c>
      <c r="U142" t="s">
        <v>196</v>
      </c>
      <c r="V142">
        <v>1</v>
      </c>
      <c r="W142" t="s">
        <v>130</v>
      </c>
      <c r="Y142">
        <v>700</v>
      </c>
      <c r="Z142" t="str">
        <f t="shared" ca="1" si="39"/>
        <v>fe</v>
      </c>
      <c r="AA142" t="s">
        <v>83</v>
      </c>
      <c r="AB142" t="s">
        <v>196</v>
      </c>
      <c r="AC142">
        <v>1</v>
      </c>
      <c r="AD142" t="s">
        <v>130</v>
      </c>
      <c r="AF142">
        <v>700</v>
      </c>
      <c r="AG142" t="str">
        <f t="shared" si="40"/>
        <v/>
      </c>
      <c r="AH142" t="str">
        <f>IF(OR(
  AND(NOT(ISERROR(FIND("상자",AA142))),ISBLANK(AB142)),
  AND(ISBLANK(AA142),ISBLANK(AB142)),
  AND(NOT(ISERROR(FIND("안 지정",AA142))),ISNUMBER(AB142))),"",
IF(AND(NOT(ISERROR(FIND("상자",AA142))),NOT(ISBLANK(AB142))),"밸류불필요",
IF(AND(NOT(ISERROR(FIND("안 지정",AA142))),NOT(ISNUMBER(AB142))),"숫자필요",
IF(NOT(ISERROR(FIND("장비",AA142))),
  IFERROR(VLOOKUP(AB142,[1]EquipTable!$A:$T,MATCH("이름참고",[1]EquipTable!$1:$1,0),0),"장비없음"),
IF(NOT(ISERROR(FIND("캐릭터",AA142))),
  IFERROR(VLOOKUP(AB142,[2]ActorTable!$A:$G,MATCH("이름참고",[2]ActorTable!$1:$1,0),0),"캐릭터없음"),
"")))))</f>
        <v>블레이드 보우</v>
      </c>
      <c r="AI142">
        <v>1</v>
      </c>
      <c r="AJ14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v>
      </c>
      <c r="AK142" t="str">
        <f t="shared" ca="1" si="41"/>
        <v>{"dy":21,"sl":0,"tp":"fe","vl":"Equip2002","cn":1,"pt":"GO","pr":700}</v>
      </c>
    </row>
    <row r="143" spans="1:37">
      <c r="A143">
        <v>21</v>
      </c>
      <c r="B143">
        <v>1</v>
      </c>
      <c r="C143">
        <f t="shared" si="35"/>
        <v>0</v>
      </c>
      <c r="D143">
        <f t="shared" ca="1" si="42"/>
        <v>0.49931052496395056</v>
      </c>
      <c r="E143">
        <f t="shared" ca="1" si="42"/>
        <v>0.97231068187129288</v>
      </c>
      <c r="F143">
        <f t="shared" ca="1" si="36"/>
        <v>0.24324600851812039</v>
      </c>
      <c r="G143">
        <f t="shared" ca="1" si="34"/>
        <v>0.93792683275376043</v>
      </c>
      <c r="H143">
        <f t="shared" ca="1" si="34"/>
        <v>0.99039183700809885</v>
      </c>
      <c r="I143">
        <f t="shared" ca="1" si="34"/>
        <v>0.24481124892607697</v>
      </c>
      <c r="L143" t="str">
        <f t="shared" ca="1" si="37"/>
        <v>지정 장비</v>
      </c>
      <c r="M143" t="e">
        <f t="shared" ca="1" si="38"/>
        <v>#VALUE!</v>
      </c>
      <c r="N143">
        <f t="shared" ca="1" si="43"/>
        <v>1</v>
      </c>
      <c r="O143" t="str">
        <f ca="1">IF($L143="삭제","삭제",
IF($L143="지정 장비",
  IF(ISBLANK(VLOOKUP($M143,[1]EquipTable!$1:$1048576,MATCH("표준 GO pr Min",[1]EquipTable!$1:$1,0),0)),"DI",
    IF(ISBLANK(VLOOKUP($M143,[1]EquipTable!$1:$1048576,MATCH("표준 DI pr Min",[1]EquipTable!$1:$1,0),0)),"GO",
      IF(G143&lt;0.5,"DI","GO"))),
IF(OR($L143="캐릭터 상자 일반등급",$L143="캐릭터 상자 영웅등급"),"DI",
IF(OR($L143="지정 캐릭터",$L143="지정 캐릭터 LBP1",$L143="지정 캐릭터 LBP2",$L143="지정 캐릭터 LBP3",$L143="안 지정 캐릭터 영웅등급"),"DI",
IF($L143="지정 캐릭터 PP","DI",
IF(OR($L143="안 지정 캐릭터 PP 일반등급",$L143="안 지정 캐릭터 PP 영웅등급"),"GO",
"그외없음"))))))</f>
        <v>GO</v>
      </c>
      <c r="P143" t="str">
        <f ca="1">IF($L143="삭제","삭제",
IF($O143="GO","삭제",
IF($L143="지정 장비",
  IF(ISBLANK(VLOOKUP($M143,[1]EquipTable!$1:$1048576,MATCH("표준 DI pp Min",[1]EquipTable!$1:$1,0),0)),"삭제",
    VLOOKUP($M143,[1]EquipTable!$1:$1048576,MATCH("표준 DI pp Min",[1]EquipTable!$1:$1,0),0)+INT($H143*(VLOOKUP($M143,[1]EquipTable!$1:$1048576,MATCH("표준 DI pp Max",[1]EquipTable!$1:$1,0),0)-VLOOKUP($M143,[1]EquipTable!$1:$1048576,MATCH("표준 DI pp Min",[1]EquipTable!$1:$1,0),0)+1))),
IF(OR($L143="캐릭터 상자 일반등급",$L143="캐릭터 상자 영웅등급"),"삭제",
IF(OR($L143="지정 캐릭터",$L143="지정 캐릭터 LBP1",$L143="지정 캐릭터 LBP2",$L143="지정 캐릭터 LBP3"),
  IF(AND(OR($B143=7,$B143=8),$L143=OFFSET($L143,-1,0)),OFFSET(P143,-1,0),
    IF(ISBLANK(VLOOKUP($M143,[2]ActorTable!$1:$1048576,MATCH("표준 DI pp Min",[2]ActorTable!$1:$1,0),0)),"삭제",
      INT(VLOOKUP($L143,$AM:$AZ,MATCH($AW$1,$AM$1:$AZ$1,0),0)*(VLOOKUP($M143,[2]ActorTable!$1:$1048576,MATCH("표준 DI pp Min",[2]ActorTable!$1:$1,0),0)+$H143*(VLOOKUP($M143,[2]ActorTable!$1:$1048576,MATCH("표준 DI pp Max",[2]ActorTable!$1:$1,0),0)-VLOOKUP($M143,[2]ActorTable!$1:$1048576,MATCH("표준 DI pp Min",[2]ActorTable!$1:$1,0),0)+1))))),
IF($L143="안 지정 캐릭터 영웅등급",
  IF(AND(OR($B143=7,$B143=8),$L143=OFFSET($L143,-1,0)),OFFSET(P143,-1,0),
    VLOOKUP($L143,$AM:$AZ,MATCH($AY$1,$AM$1:$AZ$1,0),0)+INT($H143*(VLOOKUP($L143,$AM:$AZ,MATCH($AZ$1,$AM$1:$AZ$1,0),0)-VLOOKUP($L143,$AM:$AZ,MATCH($AY$1,$AM$1:$AZ$1,0),0)+1))),
IF($L143="지정 캐릭터 PP",
  IF(AND(OR($B143=7,$B143=8),$L143=OFFSET($L143,-1,0)),OFFSET(P143,-1,0),
    INT($N143*VLOOKUP($L143,$AM:$AZ,MATCH($AW$1,$AM$1:$AZ$1,0),0))),
"그외없음")))))))</f>
        <v>삭제</v>
      </c>
      <c r="Q143" t="e">
        <f ca="1">IF($L143="삭제","삭제",
IF($L143="지정 장비",
  IF($O143="DI",
    VLOOKUP($M143,[1]EquipTable!$1:$1048576,MATCH("표준 DI pr Min",[1]EquipTable!$1:$1,0),0)+INT($I143*(VLOOKUP($M143,[1]EquipTable!$1:$1048576,MATCH("표준 DI pr Max",[1]EquipTable!$1:$1,0),0)-VLOOKUP($M143,[1]EquipTable!$1:$1048576,MATCH("표준 DI pr Min",[1]EquipTable!$1:$1,0),0)+1)),
    ROUNDDOWN(VLOOKUP($M143,[1]EquipTable!$1:$1048576,MATCH("표준 GO pr Min",[1]EquipTable!$1:$1,0),0)+INT($I143*(VLOOKUP($M143,[1]EquipTable!$1:$1048576,MATCH("표준 GO pr Max",[1]EquipTable!$1:$1,0),0)-VLOOKUP($M143,[1]EquipTable!$1:$1048576,MATCH("표준 GO pr Min",[1]EquipTable!$1:$1,0),0)+100)),-2)),
IF(OR($L143="캐릭터 상자 일반등급",$L143="캐릭터 상자 영웅등급"),VLOOKUP($L143,$AM:$AZ,MATCH($AW$1,$AM$1:$AZ$1,0),0),
IF(OR($L143="지정 캐릭터",$L143="지정 캐릭터 LBP1",$L143="지정 캐릭터 LBP2",$L143="지정 캐릭터 LBP3"),
  IF(AND(OR($B143=7,$B143=8),$L143=OFFSET($L143,-1,0)),OFFSET(Q143,-1,0),
    INT(VLOOKUP($L143,$AM:$AZ,MATCH($AW$1,$AM$1:$AZ$1,0),0)*(VLOOKUP($M143,[2]ActorTable!$1:$1048576,MATCH("표준 DI pr Min",[2]ActorTable!$1:$1,0),0)+$I143*(VLOOKUP($M143,[2]ActorTable!$1:$1048576,MATCH("표준 DI pr Max",[2]ActorTable!$1:$1,0),0)-VLOOKUP($M143,[2]ActorTable!$1:$1048576,MATCH("표준 DI pr Min",[2]ActorTable!$1:$1,0),0)+1)))),
IF($L143="안 지정 캐릭터 영웅등급",
  IF(AND(OR($B143=7,$B143=8),$L143=OFFSET($L143,-1,0)),OFFSET(Q143,-1,0),
    VLOOKUP($L143,$AM:$AZ,MATCH($AW$1,$AM$1:$AZ$1,0),0)+INT($I143*(VLOOKUP($L143,$AM:$AZ,MATCH($AX$1,$AM$1:$AZ$1,0),0)-VLOOKUP($L143,$AM:$AZ,MATCH($AW$1,$AM$1:$AZ$1,0),0)+1))),
IF($L143="지정 캐릭터 PP",
  IF(AND(OR($B143=7,$B143=8),$L143=OFFSET($L143,-1,0)),OFFSET(Q143,-1,0),
    INT($N143*(VLOOKUP($L143,$AM:$AZ,MATCH($AX$1,$AM$1:$AZ$1,0),0)*(VLOOKUP($L143,$AM:$AZ,MATCH($AY$1,$AM$1:$AZ$1,0),0)+$I143*(VLOOKUP($L143,$AM:$AZ,MATCH($AY$1,$AM$1:$AZ$1,0),0)-VLOOKUP($L143,$AM:$AZ,MATCH($AX$1,$AM$1:$AZ$1,0),0)))))),
IF(OR($L143="안 지정 캐릭터 PP 일반등급",$L143="안 지정 캐릭터 PP 영웅등급"),
  IF(AND(OR($B143=7,$B143=8),$L143=OFFSET($L143,-1,0)),OFFSET(Q143,-1,0),
    $N143*VLOOKUP($L143,$AM:$AZ,MATCH($AW$1,$AM$1:$AZ$1,0),0)),
"그외없음")))))))</f>
        <v>#VALUE!</v>
      </c>
      <c r="R143" t="e">
        <f ca="1">IF(OR(ISNUMBER(M143),M143="삭제"),"",
IF(LEFT(M143,5)="Equip",
  IF($BK$1&lt;VLOOKUP(M143,[1]EquipTable!$1:$1048576,MATCH("업데이트순번",[1]EquipTable!$1:$1,0),0),"업데이트순번이상",""),
IF(LEFT(M143,5)="Actor",
  IF($BP$1&lt;VLOOKUP(M143,[2]ActorTable!$1:$1048576,MATCH("업데이트순번",[2]ActorTable!$1:$1,0),0),"업데이트순번이상",""),
"그외없음")))</f>
        <v>#VALUE!</v>
      </c>
      <c r="S143" t="e">
        <f t="shared" ca="1" si="44"/>
        <v>#VALUE!</v>
      </c>
      <c r="T143" t="s">
        <v>83</v>
      </c>
      <c r="U143" t="s">
        <v>190</v>
      </c>
      <c r="V143">
        <v>1</v>
      </c>
      <c r="W143" t="s">
        <v>134</v>
      </c>
      <c r="Y143">
        <v>12</v>
      </c>
      <c r="Z143" t="str">
        <f t="shared" ca="1" si="39"/>
        <v>fe</v>
      </c>
      <c r="AA143" t="s">
        <v>83</v>
      </c>
      <c r="AB143" t="s">
        <v>190</v>
      </c>
      <c r="AC143">
        <v>1</v>
      </c>
      <c r="AD143" t="s">
        <v>134</v>
      </c>
      <c r="AF143">
        <v>12</v>
      </c>
      <c r="AG143" t="str">
        <f t="shared" si="40"/>
        <v/>
      </c>
      <c r="AH143" t="str">
        <f>IF(OR(
  AND(NOT(ISERROR(FIND("상자",AA143))),ISBLANK(AB143)),
  AND(ISBLANK(AA143),ISBLANK(AB143)),
  AND(NOT(ISERROR(FIND("안 지정",AA143))),ISNUMBER(AB143))),"",
IF(AND(NOT(ISERROR(FIND("상자",AA143))),NOT(ISBLANK(AB143))),"밸류불필요",
IF(AND(NOT(ISERROR(FIND("안 지정",AA143))),NOT(ISNUMBER(AB143))),"숫자필요",
IF(NOT(ISERROR(FIND("장비",AA143))),
  IFERROR(VLOOKUP(AB143,[1]EquipTable!$A:$T,MATCH("이름참고",[1]EquipTable!$1:$1,0),0),"장비없음"),
IF(NOT(ISERROR(FIND("캐릭터",AA143))),
  IFERROR(VLOOKUP(AB143,[2]ActorTable!$A:$G,MATCH("이름참고",[2]ActorTable!$1:$1,0),0),"캐릭터없음"),
"")))))</f>
        <v>홍연의 해머</v>
      </c>
      <c r="AI143">
        <v>1</v>
      </c>
      <c r="AJ14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v>
      </c>
      <c r="AK143" t="str">
        <f t="shared" ca="1" si="41"/>
        <v>{"dy":21,"sl":1,"tp":"fe","vl":"Equip4301","cn":1,"pt":"DI","pr":12}</v>
      </c>
    </row>
    <row r="144" spans="1:37">
      <c r="A144">
        <v>21</v>
      </c>
      <c r="B144">
        <v>2</v>
      </c>
      <c r="C144">
        <f t="shared" si="35"/>
        <v>0</v>
      </c>
      <c r="D144">
        <f t="shared" ca="1" si="42"/>
        <v>0.3444641580808333</v>
      </c>
      <c r="E144">
        <f t="shared" ca="1" si="42"/>
        <v>0.94474990161096473</v>
      </c>
      <c r="F144">
        <f t="shared" ca="1" si="36"/>
        <v>0.48764114541608128</v>
      </c>
      <c r="G144">
        <f t="shared" ca="1" si="34"/>
        <v>0.84984017754210683</v>
      </c>
      <c r="H144">
        <f t="shared" ca="1" si="34"/>
        <v>0.70793136333035278</v>
      </c>
      <c r="I144">
        <f t="shared" ca="1" si="34"/>
        <v>0.78633932361627834</v>
      </c>
      <c r="L144" t="str">
        <f t="shared" ca="1" si="37"/>
        <v>안 지정 캐릭터 PP 영웅등급</v>
      </c>
      <c r="M144">
        <f t="shared" ca="1" si="38"/>
        <v>94474</v>
      </c>
      <c r="N144">
        <f t="shared" ca="1" si="43"/>
        <v>14</v>
      </c>
      <c r="O144" t="str">
        <f ca="1">IF($L144="삭제","삭제",
IF($L144="지정 장비",
  IF(ISBLANK(VLOOKUP($M144,[1]EquipTable!$1:$1048576,MATCH("표준 GO pr Min",[1]EquipTable!$1:$1,0),0)),"DI",
    IF(ISBLANK(VLOOKUP($M144,[1]EquipTable!$1:$1048576,MATCH("표준 DI pr Min",[1]EquipTable!$1:$1,0),0)),"GO",
      IF(G144&lt;0.5,"DI","GO"))),
IF(OR($L144="캐릭터 상자 일반등급",$L144="캐릭터 상자 영웅등급"),"DI",
IF(OR($L144="지정 캐릭터",$L144="지정 캐릭터 LBP1",$L144="지정 캐릭터 LBP2",$L144="지정 캐릭터 LBP3",$L144="안 지정 캐릭터 영웅등급"),"DI",
IF($L144="지정 캐릭터 PP","DI",
IF(OR($L144="안 지정 캐릭터 PP 일반등급",$L144="안 지정 캐릭터 PP 영웅등급"),"GO",
"그외없음"))))))</f>
        <v>GO</v>
      </c>
      <c r="P144" t="str">
        <f ca="1">IF($L144="삭제","삭제",
IF($O144="GO","삭제",
IF($L144="지정 장비",
  IF(ISBLANK(VLOOKUP($M144,[1]EquipTable!$1:$1048576,MATCH("표준 DI pp Min",[1]EquipTable!$1:$1,0),0)),"삭제",
    VLOOKUP($M144,[1]EquipTable!$1:$1048576,MATCH("표준 DI pp Min",[1]EquipTable!$1:$1,0),0)+INT($H144*(VLOOKUP($M144,[1]EquipTable!$1:$1048576,MATCH("표준 DI pp Max",[1]EquipTable!$1:$1,0),0)-VLOOKUP($M144,[1]EquipTable!$1:$1048576,MATCH("표준 DI pp Min",[1]EquipTable!$1:$1,0),0)+1))),
IF(OR($L144="캐릭터 상자 일반등급",$L144="캐릭터 상자 영웅등급"),"삭제",
IF(OR($L144="지정 캐릭터",$L144="지정 캐릭터 LBP1",$L144="지정 캐릭터 LBP2",$L144="지정 캐릭터 LBP3"),
  IF(AND(OR($B144=7,$B144=8),$L144=OFFSET($L144,-1,0)),OFFSET(P144,-1,0),
    IF(ISBLANK(VLOOKUP($M144,[2]ActorTable!$1:$1048576,MATCH("표준 DI pp Min",[2]ActorTable!$1:$1,0),0)),"삭제",
      INT(VLOOKUP($L144,$AM:$AZ,MATCH($AW$1,$AM$1:$AZ$1,0),0)*(VLOOKUP($M144,[2]ActorTable!$1:$1048576,MATCH("표준 DI pp Min",[2]ActorTable!$1:$1,0),0)+$H144*(VLOOKUP($M144,[2]ActorTable!$1:$1048576,MATCH("표준 DI pp Max",[2]ActorTable!$1:$1,0),0)-VLOOKUP($M144,[2]ActorTable!$1:$1048576,MATCH("표준 DI pp Min",[2]ActorTable!$1:$1,0),0)+1))))),
IF($L144="안 지정 캐릭터 영웅등급",
  IF(AND(OR($B144=7,$B144=8),$L144=OFFSET($L144,-1,0)),OFFSET(P144,-1,0),
    VLOOKUP($L144,$AM:$AZ,MATCH($AY$1,$AM$1:$AZ$1,0),0)+INT($H144*(VLOOKUP($L144,$AM:$AZ,MATCH($AZ$1,$AM$1:$AZ$1,0),0)-VLOOKUP($L144,$AM:$AZ,MATCH($AY$1,$AM$1:$AZ$1,0),0)+1))),
IF($L144="지정 캐릭터 PP",
  IF(AND(OR($B144=7,$B144=8),$L144=OFFSET($L144,-1,0)),OFFSET(P144,-1,0),
    INT($N144*VLOOKUP($L144,$AM:$AZ,MATCH($AW$1,$AM$1:$AZ$1,0),0))),
"그외없음")))))))</f>
        <v>삭제</v>
      </c>
      <c r="Q144">
        <f ca="1">IF($L144="삭제","삭제",
IF($L144="지정 장비",
  IF($O144="DI",
    VLOOKUP($M144,[1]EquipTable!$1:$1048576,MATCH("표준 DI pr Min",[1]EquipTable!$1:$1,0),0)+INT($I144*(VLOOKUP($M144,[1]EquipTable!$1:$1048576,MATCH("표준 DI pr Max",[1]EquipTable!$1:$1,0),0)-VLOOKUP($M144,[1]EquipTable!$1:$1048576,MATCH("표준 DI pr Min",[1]EquipTable!$1:$1,0),0)+1)),
    ROUNDDOWN(VLOOKUP($M144,[1]EquipTable!$1:$1048576,MATCH("표준 GO pr Min",[1]EquipTable!$1:$1,0),0)+INT($I144*(VLOOKUP($M144,[1]EquipTable!$1:$1048576,MATCH("표준 GO pr Max",[1]EquipTable!$1:$1,0),0)-VLOOKUP($M144,[1]EquipTable!$1:$1048576,MATCH("표준 GO pr Min",[1]EquipTable!$1:$1,0),0)+100)),-2)),
IF(OR($L144="캐릭터 상자 일반등급",$L144="캐릭터 상자 영웅등급"),VLOOKUP($L144,$AM:$AZ,MATCH($AW$1,$AM$1:$AZ$1,0),0),
IF(OR($L144="지정 캐릭터",$L144="지정 캐릭터 LBP1",$L144="지정 캐릭터 LBP2",$L144="지정 캐릭터 LBP3"),
  IF(AND(OR($B144=7,$B144=8),$L144=OFFSET($L144,-1,0)),OFFSET(Q144,-1,0),
    INT(VLOOKUP($L144,$AM:$AZ,MATCH($AW$1,$AM$1:$AZ$1,0),0)*(VLOOKUP($M144,[2]ActorTable!$1:$1048576,MATCH("표준 DI pr Min",[2]ActorTable!$1:$1,0),0)+$I144*(VLOOKUP($M144,[2]ActorTable!$1:$1048576,MATCH("표준 DI pr Max",[2]ActorTable!$1:$1,0),0)-VLOOKUP($M144,[2]ActorTable!$1:$1048576,MATCH("표준 DI pr Min",[2]ActorTable!$1:$1,0),0)+1)))),
IF($L144="안 지정 캐릭터 영웅등급",
  IF(AND(OR($B144=7,$B144=8),$L144=OFFSET($L144,-1,0)),OFFSET(Q144,-1,0),
    VLOOKUP($L144,$AM:$AZ,MATCH($AW$1,$AM$1:$AZ$1,0),0)+INT($I144*(VLOOKUP($L144,$AM:$AZ,MATCH($AX$1,$AM$1:$AZ$1,0),0)-VLOOKUP($L144,$AM:$AZ,MATCH($AW$1,$AM$1:$AZ$1,0),0)+1))),
IF($L144="지정 캐릭터 PP",
  IF(AND(OR($B144=7,$B144=8),$L144=OFFSET($L144,-1,0)),OFFSET(Q144,-1,0),
    INT($N144*(VLOOKUP($L144,$AM:$AZ,MATCH($AX$1,$AM$1:$AZ$1,0),0)*(VLOOKUP($L144,$AM:$AZ,MATCH($AY$1,$AM$1:$AZ$1,0),0)+$I144*(VLOOKUP($L144,$AM:$AZ,MATCH($AY$1,$AM$1:$AZ$1,0),0)-VLOOKUP($L144,$AM:$AZ,MATCH($AX$1,$AM$1:$AZ$1,0),0)))))),
IF(OR($L144="안 지정 캐릭터 PP 일반등급",$L144="안 지정 캐릭터 PP 영웅등급"),
  IF(AND(OR($B144=7,$B144=8),$L144=OFFSET($L144,-1,0)),OFFSET(Q144,-1,0),
    $N144*VLOOKUP($L144,$AM:$AZ,MATCH($AW$1,$AM$1:$AZ$1,0),0)),
"그외없음")))))))</f>
        <v>1400</v>
      </c>
      <c r="R144" t="str">
        <f ca="1">IF(OR(ISNUMBER(M144),M144="삭제"),"",
IF(LEFT(M144,5)="Equip",
  IF($BK$1&lt;VLOOKUP(M144,[1]EquipTable!$1:$1048576,MATCH("업데이트순번",[1]EquipTable!$1:$1,0),0),"업데이트순번이상",""),
IF(LEFT(M144,5)="Actor",
  IF($BP$1&lt;VLOOKUP(M144,[2]ActorTable!$1:$1048576,MATCH("업데이트순번",[2]ActorTable!$1:$1,0),0),"업데이트순번이상",""),
"그외없음")))</f>
        <v/>
      </c>
      <c r="S144">
        <f t="shared" ca="1" si="44"/>
        <v>0</v>
      </c>
      <c r="T144" t="s">
        <v>92</v>
      </c>
      <c r="U144">
        <v>78839</v>
      </c>
      <c r="V144">
        <v>13</v>
      </c>
      <c r="W144" t="s">
        <v>130</v>
      </c>
      <c r="Y144">
        <v>1300</v>
      </c>
      <c r="Z144" t="str">
        <f t="shared" ca="1" si="39"/>
        <v>uph</v>
      </c>
      <c r="AA144" t="s">
        <v>92</v>
      </c>
      <c r="AB144">
        <v>78839</v>
      </c>
      <c r="AC144">
        <v>13</v>
      </c>
      <c r="AD144" t="s">
        <v>130</v>
      </c>
      <c r="AF144">
        <v>1300</v>
      </c>
      <c r="AG144" t="str">
        <f t="shared" si="40"/>
        <v/>
      </c>
      <c r="AH144" t="str">
        <f>IF(OR(
  AND(NOT(ISERROR(FIND("상자",AA144))),ISBLANK(AB144)),
  AND(ISBLANK(AA144),ISBLANK(AB144)),
  AND(NOT(ISERROR(FIND("안 지정",AA144))),ISNUMBER(AB144))),"",
IF(AND(NOT(ISERROR(FIND("상자",AA144))),NOT(ISBLANK(AB144))),"밸류불필요",
IF(AND(NOT(ISERROR(FIND("안 지정",AA144))),NOT(ISNUMBER(AB144))),"숫자필요",
IF(NOT(ISERROR(FIND("장비",AA144))),
  IFERROR(VLOOKUP(AB144,[1]EquipTable!$A:$T,MATCH("이름참고",[1]EquipTable!$1:$1,0),0),"장비없음"),
IF(NOT(ISERROR(FIND("캐릭터",AA144))),
  IFERROR(VLOOKUP(AB144,[2]ActorTable!$A:$G,MATCH("이름참고",[2]ActorTable!$1:$1,0),0),"캐릭터없음"),
"")))))</f>
        <v/>
      </c>
      <c r="AI144">
        <v>1</v>
      </c>
      <c r="AJ14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v>
      </c>
      <c r="AK144" t="str">
        <f t="shared" ca="1" si="41"/>
        <v>{"dy":21,"sl":2,"tp":"uph","vl":"78839","cn":13,"pt":"GO","pr":1300}</v>
      </c>
    </row>
    <row r="145" spans="1:37">
      <c r="A145">
        <v>21</v>
      </c>
      <c r="B145">
        <v>3</v>
      </c>
      <c r="C145">
        <f t="shared" si="35"/>
        <v>0</v>
      </c>
      <c r="D145">
        <f t="shared" ca="1" si="42"/>
        <v>0.61494737406289368</v>
      </c>
      <c r="E145">
        <f t="shared" ca="1" si="42"/>
        <v>0.59210214078649148</v>
      </c>
      <c r="F145">
        <f t="shared" ca="1" si="36"/>
        <v>0.78772443856741126</v>
      </c>
      <c r="G145">
        <f t="shared" ca="1" si="34"/>
        <v>0.18270878616960995</v>
      </c>
      <c r="H145">
        <f t="shared" ca="1" si="34"/>
        <v>0.44105341039352841</v>
      </c>
      <c r="I145">
        <f t="shared" ca="1" si="34"/>
        <v>0.34438499341281226</v>
      </c>
      <c r="L145" t="str">
        <f t="shared" ca="1" si="37"/>
        <v>안 지정 캐릭터 PP 일반등급</v>
      </c>
      <c r="M145">
        <f t="shared" ca="1" si="38"/>
        <v>59210</v>
      </c>
      <c r="N145">
        <f t="shared" ca="1" si="43"/>
        <v>12</v>
      </c>
      <c r="O145" t="str">
        <f ca="1">IF($L145="삭제","삭제",
IF($L145="지정 장비",
  IF(ISBLANK(VLOOKUP($M145,[1]EquipTable!$1:$1048576,MATCH("표준 GO pr Min",[1]EquipTable!$1:$1,0),0)),"DI",
    IF(ISBLANK(VLOOKUP($M145,[1]EquipTable!$1:$1048576,MATCH("표준 DI pr Min",[1]EquipTable!$1:$1,0),0)),"GO",
      IF(G145&lt;0.5,"DI","GO"))),
IF(OR($L145="캐릭터 상자 일반등급",$L145="캐릭터 상자 영웅등급"),"DI",
IF(OR($L145="지정 캐릭터",$L145="지정 캐릭터 LBP1",$L145="지정 캐릭터 LBP2",$L145="지정 캐릭터 LBP3",$L145="안 지정 캐릭터 영웅등급"),"DI",
IF($L145="지정 캐릭터 PP","DI",
IF(OR($L145="안 지정 캐릭터 PP 일반등급",$L145="안 지정 캐릭터 PP 영웅등급"),"GO",
"그외없음"))))))</f>
        <v>GO</v>
      </c>
      <c r="P145" t="str">
        <f ca="1">IF($L145="삭제","삭제",
IF($O145="GO","삭제",
IF($L145="지정 장비",
  IF(ISBLANK(VLOOKUP($M145,[1]EquipTable!$1:$1048576,MATCH("표준 DI pp Min",[1]EquipTable!$1:$1,0),0)),"삭제",
    VLOOKUP($M145,[1]EquipTable!$1:$1048576,MATCH("표준 DI pp Min",[1]EquipTable!$1:$1,0),0)+INT($H145*(VLOOKUP($M145,[1]EquipTable!$1:$1048576,MATCH("표준 DI pp Max",[1]EquipTable!$1:$1,0),0)-VLOOKUP($M145,[1]EquipTable!$1:$1048576,MATCH("표준 DI pp Min",[1]EquipTable!$1:$1,0),0)+1))),
IF(OR($L145="캐릭터 상자 일반등급",$L145="캐릭터 상자 영웅등급"),"삭제",
IF(OR($L145="지정 캐릭터",$L145="지정 캐릭터 LBP1",$L145="지정 캐릭터 LBP2",$L145="지정 캐릭터 LBP3"),
  IF(AND(OR($B145=7,$B145=8),$L145=OFFSET($L145,-1,0)),OFFSET(P145,-1,0),
    IF(ISBLANK(VLOOKUP($M145,[2]ActorTable!$1:$1048576,MATCH("표준 DI pp Min",[2]ActorTable!$1:$1,0),0)),"삭제",
      INT(VLOOKUP($L145,$AM:$AZ,MATCH($AW$1,$AM$1:$AZ$1,0),0)*(VLOOKUP($M145,[2]ActorTable!$1:$1048576,MATCH("표준 DI pp Min",[2]ActorTable!$1:$1,0),0)+$H145*(VLOOKUP($M145,[2]ActorTable!$1:$1048576,MATCH("표준 DI pp Max",[2]ActorTable!$1:$1,0),0)-VLOOKUP($M145,[2]ActorTable!$1:$1048576,MATCH("표준 DI pp Min",[2]ActorTable!$1:$1,0),0)+1))))),
IF($L145="안 지정 캐릭터 영웅등급",
  IF(AND(OR($B145=7,$B145=8),$L145=OFFSET($L145,-1,0)),OFFSET(P145,-1,0),
    VLOOKUP($L145,$AM:$AZ,MATCH($AY$1,$AM$1:$AZ$1,0),0)+INT($H145*(VLOOKUP($L145,$AM:$AZ,MATCH($AZ$1,$AM$1:$AZ$1,0),0)-VLOOKUP($L145,$AM:$AZ,MATCH($AY$1,$AM$1:$AZ$1,0),0)+1))),
IF($L145="지정 캐릭터 PP",
  IF(AND(OR($B145=7,$B145=8),$L145=OFFSET($L145,-1,0)),OFFSET(P145,-1,0),
    INT($N145*VLOOKUP($L145,$AM:$AZ,MATCH($AW$1,$AM$1:$AZ$1,0),0))),
"그외없음")))))))</f>
        <v>삭제</v>
      </c>
      <c r="Q145">
        <f ca="1">IF($L145="삭제","삭제",
IF($L145="지정 장비",
  IF($O145="DI",
    VLOOKUP($M145,[1]EquipTable!$1:$1048576,MATCH("표준 DI pr Min",[1]EquipTable!$1:$1,0),0)+INT($I145*(VLOOKUP($M145,[1]EquipTable!$1:$1048576,MATCH("표준 DI pr Max",[1]EquipTable!$1:$1,0),0)-VLOOKUP($M145,[1]EquipTable!$1:$1048576,MATCH("표준 DI pr Min",[1]EquipTable!$1:$1,0),0)+1)),
    ROUNDDOWN(VLOOKUP($M145,[1]EquipTable!$1:$1048576,MATCH("표준 GO pr Min",[1]EquipTable!$1:$1,0),0)+INT($I145*(VLOOKUP($M145,[1]EquipTable!$1:$1048576,MATCH("표준 GO pr Max",[1]EquipTable!$1:$1,0),0)-VLOOKUP($M145,[1]EquipTable!$1:$1048576,MATCH("표준 GO pr Min",[1]EquipTable!$1:$1,0),0)+100)),-2)),
IF(OR($L145="캐릭터 상자 일반등급",$L145="캐릭터 상자 영웅등급"),VLOOKUP($L145,$AM:$AZ,MATCH($AW$1,$AM$1:$AZ$1,0),0),
IF(OR($L145="지정 캐릭터",$L145="지정 캐릭터 LBP1",$L145="지정 캐릭터 LBP2",$L145="지정 캐릭터 LBP3"),
  IF(AND(OR($B145=7,$B145=8),$L145=OFFSET($L145,-1,0)),OFFSET(Q145,-1,0),
    INT(VLOOKUP($L145,$AM:$AZ,MATCH($AW$1,$AM$1:$AZ$1,0),0)*(VLOOKUP($M145,[2]ActorTable!$1:$1048576,MATCH("표준 DI pr Min",[2]ActorTable!$1:$1,0),0)+$I145*(VLOOKUP($M145,[2]ActorTable!$1:$1048576,MATCH("표준 DI pr Max",[2]ActorTable!$1:$1,0),0)-VLOOKUP($M145,[2]ActorTable!$1:$1048576,MATCH("표준 DI pr Min",[2]ActorTable!$1:$1,0),0)+1)))),
IF($L145="안 지정 캐릭터 영웅등급",
  IF(AND(OR($B145=7,$B145=8),$L145=OFFSET($L145,-1,0)),OFFSET(Q145,-1,0),
    VLOOKUP($L145,$AM:$AZ,MATCH($AW$1,$AM$1:$AZ$1,0),0)+INT($I145*(VLOOKUP($L145,$AM:$AZ,MATCH($AX$1,$AM$1:$AZ$1,0),0)-VLOOKUP($L145,$AM:$AZ,MATCH($AW$1,$AM$1:$AZ$1,0),0)+1))),
IF($L145="지정 캐릭터 PP",
  IF(AND(OR($B145=7,$B145=8),$L145=OFFSET($L145,-1,0)),OFFSET(Q145,-1,0),
    INT($N145*(VLOOKUP($L145,$AM:$AZ,MATCH($AX$1,$AM$1:$AZ$1,0),0)*(VLOOKUP($L145,$AM:$AZ,MATCH($AY$1,$AM$1:$AZ$1,0),0)+$I145*(VLOOKUP($L145,$AM:$AZ,MATCH($AY$1,$AM$1:$AZ$1,0),0)-VLOOKUP($L145,$AM:$AZ,MATCH($AX$1,$AM$1:$AZ$1,0),0)))))),
IF(OR($L145="안 지정 캐릭터 PP 일반등급",$L145="안 지정 캐릭터 PP 영웅등급"),
  IF(AND(OR($B145=7,$B145=8),$L145=OFFSET($L145,-1,0)),OFFSET(Q145,-1,0),
    $N145*VLOOKUP($L145,$AM:$AZ,MATCH($AW$1,$AM$1:$AZ$1,0),0)),
"그외없음")))))))</f>
        <v>1200</v>
      </c>
      <c r="R145" t="str">
        <f ca="1">IF(OR(ISNUMBER(M145),M145="삭제"),"",
IF(LEFT(M145,5)="Equip",
  IF($BK$1&lt;VLOOKUP(M145,[1]EquipTable!$1:$1048576,MATCH("업데이트순번",[1]EquipTable!$1:$1,0),0),"업데이트순번이상",""),
IF(LEFT(M145,5)="Actor",
  IF($BP$1&lt;VLOOKUP(M145,[2]ActorTable!$1:$1048576,MATCH("업데이트순번",[2]ActorTable!$1:$1,0),0),"업데이트순번이상",""),
"그외없음")))</f>
        <v/>
      </c>
      <c r="S145">
        <f t="shared" ca="1" si="44"/>
        <v>0</v>
      </c>
      <c r="T145" t="s">
        <v>93</v>
      </c>
      <c r="U145">
        <v>52934</v>
      </c>
      <c r="V145">
        <v>12</v>
      </c>
      <c r="W145" t="s">
        <v>130</v>
      </c>
      <c r="Y145">
        <v>1200</v>
      </c>
      <c r="Z145" t="str">
        <f t="shared" ca="1" si="39"/>
        <v>upn</v>
      </c>
      <c r="AA145" t="s">
        <v>93</v>
      </c>
      <c r="AB145">
        <v>52934</v>
      </c>
      <c r="AC145">
        <v>12</v>
      </c>
      <c r="AD145" t="s">
        <v>130</v>
      </c>
      <c r="AF145">
        <v>1200</v>
      </c>
      <c r="AG145" t="str">
        <f t="shared" si="40"/>
        <v/>
      </c>
      <c r="AH145" t="str">
        <f>IF(OR(
  AND(NOT(ISERROR(FIND("상자",AA145))),ISBLANK(AB145)),
  AND(ISBLANK(AA145),ISBLANK(AB145)),
  AND(NOT(ISERROR(FIND("안 지정",AA145))),ISNUMBER(AB145))),"",
IF(AND(NOT(ISERROR(FIND("상자",AA145))),NOT(ISBLANK(AB145))),"밸류불필요",
IF(AND(NOT(ISERROR(FIND("안 지정",AA145))),NOT(ISNUMBER(AB145))),"숫자필요",
IF(NOT(ISERROR(FIND("장비",AA145))),
  IFERROR(VLOOKUP(AB145,[1]EquipTable!$A:$T,MATCH("이름참고",[1]EquipTable!$1:$1,0),0),"장비없음"),
IF(NOT(ISERROR(FIND("캐릭터",AA145))),
  IFERROR(VLOOKUP(AB145,[2]ActorTable!$A:$G,MATCH("이름참고",[2]ActorTable!$1:$1,0),0),"캐릭터없음"),
"")))))</f>
        <v/>
      </c>
      <c r="AI145">
        <v>1</v>
      </c>
      <c r="AJ14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v>
      </c>
      <c r="AK145" t="str">
        <f t="shared" ca="1" si="41"/>
        <v>{"dy":21,"sl":3,"tp":"upn","vl":"52934","cn":12,"pt":"GO","pr":1200}</v>
      </c>
    </row>
    <row r="146" spans="1:37">
      <c r="A146">
        <v>21</v>
      </c>
      <c r="B146">
        <v>4</v>
      </c>
      <c r="C146">
        <f t="shared" si="35"/>
        <v>0</v>
      </c>
      <c r="D146">
        <f t="shared" ca="1" si="42"/>
        <v>0.84931868351432083</v>
      </c>
      <c r="E146">
        <f t="shared" ca="1" si="42"/>
        <v>0.21434592098152394</v>
      </c>
      <c r="F146">
        <f t="shared" ca="1" si="36"/>
        <v>0.8696779953905549</v>
      </c>
      <c r="G146">
        <f t="shared" ca="1" si="34"/>
        <v>0.79361288395092466</v>
      </c>
      <c r="H146">
        <f t="shared" ca="1" si="34"/>
        <v>0.97989700435758931</v>
      </c>
      <c r="I146">
        <f t="shared" ca="1" si="34"/>
        <v>0.15789289605538115</v>
      </c>
      <c r="L146" t="str">
        <f t="shared" ca="1" si="37"/>
        <v>안 지정 캐릭터 PP 일반등급</v>
      </c>
      <c r="M146">
        <f t="shared" ca="1" si="38"/>
        <v>21434</v>
      </c>
      <c r="N146">
        <f t="shared" ca="1" si="43"/>
        <v>10</v>
      </c>
      <c r="O146" t="str">
        <f ca="1">IF($L146="삭제","삭제",
IF($L146="지정 장비",
  IF(ISBLANK(VLOOKUP($M146,[1]EquipTable!$1:$1048576,MATCH("표준 GO pr Min",[1]EquipTable!$1:$1,0),0)),"DI",
    IF(ISBLANK(VLOOKUP($M146,[1]EquipTable!$1:$1048576,MATCH("표준 DI pr Min",[1]EquipTable!$1:$1,0),0)),"GO",
      IF(G146&lt;0.5,"DI","GO"))),
IF(OR($L146="캐릭터 상자 일반등급",$L146="캐릭터 상자 영웅등급"),"DI",
IF(OR($L146="지정 캐릭터",$L146="지정 캐릭터 LBP1",$L146="지정 캐릭터 LBP2",$L146="지정 캐릭터 LBP3",$L146="안 지정 캐릭터 영웅등급"),"DI",
IF($L146="지정 캐릭터 PP","DI",
IF(OR($L146="안 지정 캐릭터 PP 일반등급",$L146="안 지정 캐릭터 PP 영웅등급"),"GO",
"그외없음"))))))</f>
        <v>GO</v>
      </c>
      <c r="P146" t="str">
        <f ca="1">IF($L146="삭제","삭제",
IF($O146="GO","삭제",
IF($L146="지정 장비",
  IF(ISBLANK(VLOOKUP($M146,[1]EquipTable!$1:$1048576,MATCH("표준 DI pp Min",[1]EquipTable!$1:$1,0),0)),"삭제",
    VLOOKUP($M146,[1]EquipTable!$1:$1048576,MATCH("표준 DI pp Min",[1]EquipTable!$1:$1,0),0)+INT($H146*(VLOOKUP($M146,[1]EquipTable!$1:$1048576,MATCH("표준 DI pp Max",[1]EquipTable!$1:$1,0),0)-VLOOKUP($M146,[1]EquipTable!$1:$1048576,MATCH("표준 DI pp Min",[1]EquipTable!$1:$1,0),0)+1))),
IF(OR($L146="캐릭터 상자 일반등급",$L146="캐릭터 상자 영웅등급"),"삭제",
IF(OR($L146="지정 캐릭터",$L146="지정 캐릭터 LBP1",$L146="지정 캐릭터 LBP2",$L146="지정 캐릭터 LBP3"),
  IF(AND(OR($B146=7,$B146=8),$L146=OFFSET($L146,-1,0)),OFFSET(P146,-1,0),
    IF(ISBLANK(VLOOKUP($M146,[2]ActorTable!$1:$1048576,MATCH("표준 DI pp Min",[2]ActorTable!$1:$1,0),0)),"삭제",
      INT(VLOOKUP($L146,$AM:$AZ,MATCH($AW$1,$AM$1:$AZ$1,0),0)*(VLOOKUP($M146,[2]ActorTable!$1:$1048576,MATCH("표준 DI pp Min",[2]ActorTable!$1:$1,0),0)+$H146*(VLOOKUP($M146,[2]ActorTable!$1:$1048576,MATCH("표준 DI pp Max",[2]ActorTable!$1:$1,0),0)-VLOOKUP($M146,[2]ActorTable!$1:$1048576,MATCH("표준 DI pp Min",[2]ActorTable!$1:$1,0),0)+1))))),
IF($L146="안 지정 캐릭터 영웅등급",
  IF(AND(OR($B146=7,$B146=8),$L146=OFFSET($L146,-1,0)),OFFSET(P146,-1,0),
    VLOOKUP($L146,$AM:$AZ,MATCH($AY$1,$AM$1:$AZ$1,0),0)+INT($H146*(VLOOKUP($L146,$AM:$AZ,MATCH($AZ$1,$AM$1:$AZ$1,0),0)-VLOOKUP($L146,$AM:$AZ,MATCH($AY$1,$AM$1:$AZ$1,0),0)+1))),
IF($L146="지정 캐릭터 PP",
  IF(AND(OR($B146=7,$B146=8),$L146=OFFSET($L146,-1,0)),OFFSET(P146,-1,0),
    INT($N146*VLOOKUP($L146,$AM:$AZ,MATCH($AW$1,$AM$1:$AZ$1,0),0))),
"그외없음")))))))</f>
        <v>삭제</v>
      </c>
      <c r="Q146">
        <f ca="1">IF($L146="삭제","삭제",
IF($L146="지정 장비",
  IF($O146="DI",
    VLOOKUP($M146,[1]EquipTable!$1:$1048576,MATCH("표준 DI pr Min",[1]EquipTable!$1:$1,0),0)+INT($I146*(VLOOKUP($M146,[1]EquipTable!$1:$1048576,MATCH("표준 DI pr Max",[1]EquipTable!$1:$1,0),0)-VLOOKUP($M146,[1]EquipTable!$1:$1048576,MATCH("표준 DI pr Min",[1]EquipTable!$1:$1,0),0)+1)),
    ROUNDDOWN(VLOOKUP($M146,[1]EquipTable!$1:$1048576,MATCH("표준 GO pr Min",[1]EquipTable!$1:$1,0),0)+INT($I146*(VLOOKUP($M146,[1]EquipTable!$1:$1048576,MATCH("표준 GO pr Max",[1]EquipTable!$1:$1,0),0)-VLOOKUP($M146,[1]EquipTable!$1:$1048576,MATCH("표준 GO pr Min",[1]EquipTable!$1:$1,0),0)+100)),-2)),
IF(OR($L146="캐릭터 상자 일반등급",$L146="캐릭터 상자 영웅등급"),VLOOKUP($L146,$AM:$AZ,MATCH($AW$1,$AM$1:$AZ$1,0),0),
IF(OR($L146="지정 캐릭터",$L146="지정 캐릭터 LBP1",$L146="지정 캐릭터 LBP2",$L146="지정 캐릭터 LBP3"),
  IF(AND(OR($B146=7,$B146=8),$L146=OFFSET($L146,-1,0)),OFFSET(Q146,-1,0),
    INT(VLOOKUP($L146,$AM:$AZ,MATCH($AW$1,$AM$1:$AZ$1,0),0)*(VLOOKUP($M146,[2]ActorTable!$1:$1048576,MATCH("표준 DI pr Min",[2]ActorTable!$1:$1,0),0)+$I146*(VLOOKUP($M146,[2]ActorTable!$1:$1048576,MATCH("표준 DI pr Max",[2]ActorTable!$1:$1,0),0)-VLOOKUP($M146,[2]ActorTable!$1:$1048576,MATCH("표준 DI pr Min",[2]ActorTable!$1:$1,0),0)+1)))),
IF($L146="안 지정 캐릭터 영웅등급",
  IF(AND(OR($B146=7,$B146=8),$L146=OFFSET($L146,-1,0)),OFFSET(Q146,-1,0),
    VLOOKUP($L146,$AM:$AZ,MATCH($AW$1,$AM$1:$AZ$1,0),0)+INT($I146*(VLOOKUP($L146,$AM:$AZ,MATCH($AX$1,$AM$1:$AZ$1,0),0)-VLOOKUP($L146,$AM:$AZ,MATCH($AW$1,$AM$1:$AZ$1,0),0)+1))),
IF($L146="지정 캐릭터 PP",
  IF(AND(OR($B146=7,$B146=8),$L146=OFFSET($L146,-1,0)),OFFSET(Q146,-1,0),
    INT($N146*(VLOOKUP($L146,$AM:$AZ,MATCH($AX$1,$AM$1:$AZ$1,0),0)*(VLOOKUP($L146,$AM:$AZ,MATCH($AY$1,$AM$1:$AZ$1,0),0)+$I146*(VLOOKUP($L146,$AM:$AZ,MATCH($AY$1,$AM$1:$AZ$1,0),0)-VLOOKUP($L146,$AM:$AZ,MATCH($AX$1,$AM$1:$AZ$1,0),0)))))),
IF(OR($L146="안 지정 캐릭터 PP 일반등급",$L146="안 지정 캐릭터 PP 영웅등급"),
  IF(AND(OR($B146=7,$B146=8),$L146=OFFSET($L146,-1,0)),OFFSET(Q146,-1,0),
    $N146*VLOOKUP($L146,$AM:$AZ,MATCH($AW$1,$AM$1:$AZ$1,0),0)),
"그외없음")))))))</f>
        <v>1000</v>
      </c>
      <c r="R146" t="str">
        <f ca="1">IF(OR(ISNUMBER(M146),M146="삭제"),"",
IF(LEFT(M146,5)="Equip",
  IF($BK$1&lt;VLOOKUP(M146,[1]EquipTable!$1:$1048576,MATCH("업데이트순번",[1]EquipTable!$1:$1,0),0),"업데이트순번이상",""),
IF(LEFT(M146,5)="Actor",
  IF($BP$1&lt;VLOOKUP(M146,[2]ActorTable!$1:$1048576,MATCH("업데이트순번",[2]ActorTable!$1:$1,0),0),"업데이트순번이상",""),
"그외없음")))</f>
        <v/>
      </c>
      <c r="S146">
        <f t="shared" ca="1" si="44"/>
        <v>0</v>
      </c>
      <c r="T146" t="s">
        <v>93</v>
      </c>
      <c r="U146">
        <v>84839</v>
      </c>
      <c r="V146">
        <v>14</v>
      </c>
      <c r="W146" t="s">
        <v>130</v>
      </c>
      <c r="Y146">
        <v>1400</v>
      </c>
      <c r="Z146" t="str">
        <f t="shared" ca="1" si="39"/>
        <v>upn</v>
      </c>
      <c r="AA146" t="s">
        <v>93</v>
      </c>
      <c r="AB146">
        <v>84839</v>
      </c>
      <c r="AC146">
        <v>14</v>
      </c>
      <c r="AD146" t="s">
        <v>130</v>
      </c>
      <c r="AF146">
        <v>1400</v>
      </c>
      <c r="AG146" t="str">
        <f t="shared" si="40"/>
        <v/>
      </c>
      <c r="AH146" t="str">
        <f>IF(OR(
  AND(NOT(ISERROR(FIND("상자",AA146))),ISBLANK(AB146)),
  AND(ISBLANK(AA146),ISBLANK(AB146)),
  AND(NOT(ISERROR(FIND("안 지정",AA146))),ISNUMBER(AB146))),"",
IF(AND(NOT(ISERROR(FIND("상자",AA146))),NOT(ISBLANK(AB146))),"밸류불필요",
IF(AND(NOT(ISERROR(FIND("안 지정",AA146))),NOT(ISNUMBER(AB146))),"숫자필요",
IF(NOT(ISERROR(FIND("장비",AA146))),
  IFERROR(VLOOKUP(AB146,[1]EquipTable!$A:$T,MATCH("이름참고",[1]EquipTable!$1:$1,0),0),"장비없음"),
IF(NOT(ISERROR(FIND("캐릭터",AA146))),
  IFERROR(VLOOKUP(AB146,[2]ActorTable!$A:$G,MATCH("이름참고",[2]ActorTable!$1:$1,0),0),"캐릭터없음"),
"")))))</f>
        <v/>
      </c>
      <c r="AI146">
        <v>1</v>
      </c>
      <c r="AJ14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v>
      </c>
      <c r="AK146" t="str">
        <f t="shared" ca="1" si="41"/>
        <v>{"dy":21,"sl":4,"tp":"upn","vl":"84839","cn":14,"pt":"GO","pr":1400}</v>
      </c>
    </row>
    <row r="147" spans="1:37">
      <c r="A147">
        <v>21</v>
      </c>
      <c r="B147">
        <v>5</v>
      </c>
      <c r="C147">
        <f t="shared" si="35"/>
        <v>0</v>
      </c>
      <c r="D147">
        <f t="shared" ca="1" si="42"/>
        <v>0.31694756287207682</v>
      </c>
      <c r="E147">
        <f t="shared" ca="1" si="42"/>
        <v>0.68090288720605241</v>
      </c>
      <c r="F147">
        <f t="shared" ca="1" si="36"/>
        <v>0.16470648928151865</v>
      </c>
      <c r="G147">
        <f t="shared" ca="1" si="34"/>
        <v>6.8266439335577411E-2</v>
      </c>
      <c r="H147">
        <f t="shared" ca="1" si="34"/>
        <v>0.97273434950491999</v>
      </c>
      <c r="I147">
        <f t="shared" ca="1" si="34"/>
        <v>0.28576961673719659</v>
      </c>
      <c r="L147" t="str">
        <f t="shared" ca="1" si="37"/>
        <v>삭제</v>
      </c>
      <c r="M147" t="str">
        <f t="shared" ca="1" si="38"/>
        <v>삭제</v>
      </c>
      <c r="N147" t="str">
        <f t="shared" ca="1" si="43"/>
        <v>삭제</v>
      </c>
      <c r="O147" t="str">
        <f ca="1">IF($L147="삭제","삭제",
IF($L147="지정 장비",
  IF(ISBLANK(VLOOKUP($M147,[1]EquipTable!$1:$1048576,MATCH("표준 GO pr Min",[1]EquipTable!$1:$1,0),0)),"DI",
    IF(ISBLANK(VLOOKUP($M147,[1]EquipTable!$1:$1048576,MATCH("표준 DI pr Min",[1]EquipTable!$1:$1,0),0)),"GO",
      IF(G147&lt;0.5,"DI","GO"))),
IF(OR($L147="캐릭터 상자 일반등급",$L147="캐릭터 상자 영웅등급"),"DI",
IF(OR($L147="지정 캐릭터",$L147="지정 캐릭터 LBP1",$L147="지정 캐릭터 LBP2",$L147="지정 캐릭터 LBP3",$L147="안 지정 캐릭터 영웅등급"),"DI",
IF($L147="지정 캐릭터 PP","DI",
IF(OR($L147="안 지정 캐릭터 PP 일반등급",$L147="안 지정 캐릭터 PP 영웅등급"),"GO",
"그외없음"))))))</f>
        <v>삭제</v>
      </c>
      <c r="P147" t="str">
        <f ca="1">IF($L147="삭제","삭제",
IF($O147="GO","삭제",
IF($L147="지정 장비",
  IF(ISBLANK(VLOOKUP($M147,[1]EquipTable!$1:$1048576,MATCH("표준 DI pp Min",[1]EquipTable!$1:$1,0),0)),"삭제",
    VLOOKUP($M147,[1]EquipTable!$1:$1048576,MATCH("표준 DI pp Min",[1]EquipTable!$1:$1,0),0)+INT($H147*(VLOOKUP($M147,[1]EquipTable!$1:$1048576,MATCH("표준 DI pp Max",[1]EquipTable!$1:$1,0),0)-VLOOKUP($M147,[1]EquipTable!$1:$1048576,MATCH("표준 DI pp Min",[1]EquipTable!$1:$1,0),0)+1))),
IF(OR($L147="캐릭터 상자 일반등급",$L147="캐릭터 상자 영웅등급"),"삭제",
IF(OR($L147="지정 캐릭터",$L147="지정 캐릭터 LBP1",$L147="지정 캐릭터 LBP2",$L147="지정 캐릭터 LBP3"),
  IF(AND(OR($B147=7,$B147=8),$L147=OFFSET($L147,-1,0)),OFFSET(P147,-1,0),
    IF(ISBLANK(VLOOKUP($M147,[2]ActorTable!$1:$1048576,MATCH("표준 DI pp Min",[2]ActorTable!$1:$1,0),0)),"삭제",
      INT(VLOOKUP($L147,$AM:$AZ,MATCH($AW$1,$AM$1:$AZ$1,0),0)*(VLOOKUP($M147,[2]ActorTable!$1:$1048576,MATCH("표준 DI pp Min",[2]ActorTable!$1:$1,0),0)+$H147*(VLOOKUP($M147,[2]ActorTable!$1:$1048576,MATCH("표준 DI pp Max",[2]ActorTable!$1:$1,0),0)-VLOOKUP($M147,[2]ActorTable!$1:$1048576,MATCH("표준 DI pp Min",[2]ActorTable!$1:$1,0),0)+1))))),
IF($L147="안 지정 캐릭터 영웅등급",
  IF(AND(OR($B147=7,$B147=8),$L147=OFFSET($L147,-1,0)),OFFSET(P147,-1,0),
    VLOOKUP($L147,$AM:$AZ,MATCH($AY$1,$AM$1:$AZ$1,0),0)+INT($H147*(VLOOKUP($L147,$AM:$AZ,MATCH($AZ$1,$AM$1:$AZ$1,0),0)-VLOOKUP($L147,$AM:$AZ,MATCH($AY$1,$AM$1:$AZ$1,0),0)+1))),
IF($L147="지정 캐릭터 PP",
  IF(AND(OR($B147=7,$B147=8),$L147=OFFSET($L147,-1,0)),OFFSET(P147,-1,0),
    INT($N147*VLOOKUP($L147,$AM:$AZ,MATCH($AW$1,$AM$1:$AZ$1,0),0))),
"그외없음")))))))</f>
        <v>삭제</v>
      </c>
      <c r="Q147" t="str">
        <f ca="1">IF($L147="삭제","삭제",
IF($L147="지정 장비",
  IF($O147="DI",
    VLOOKUP($M147,[1]EquipTable!$1:$1048576,MATCH("표준 DI pr Min",[1]EquipTable!$1:$1,0),0)+INT($I147*(VLOOKUP($M147,[1]EquipTable!$1:$1048576,MATCH("표준 DI pr Max",[1]EquipTable!$1:$1,0),0)-VLOOKUP($M147,[1]EquipTable!$1:$1048576,MATCH("표준 DI pr Min",[1]EquipTable!$1:$1,0),0)+1)),
    ROUNDDOWN(VLOOKUP($M147,[1]EquipTable!$1:$1048576,MATCH("표준 GO pr Min",[1]EquipTable!$1:$1,0),0)+INT($I147*(VLOOKUP($M147,[1]EquipTable!$1:$1048576,MATCH("표준 GO pr Max",[1]EquipTable!$1:$1,0),0)-VLOOKUP($M147,[1]EquipTable!$1:$1048576,MATCH("표준 GO pr Min",[1]EquipTable!$1:$1,0),0)+100)),-2)),
IF(OR($L147="캐릭터 상자 일반등급",$L147="캐릭터 상자 영웅등급"),VLOOKUP($L147,$AM:$AZ,MATCH($AW$1,$AM$1:$AZ$1,0),0),
IF(OR($L147="지정 캐릭터",$L147="지정 캐릭터 LBP1",$L147="지정 캐릭터 LBP2",$L147="지정 캐릭터 LBP3"),
  IF(AND(OR($B147=7,$B147=8),$L147=OFFSET($L147,-1,0)),OFFSET(Q147,-1,0),
    INT(VLOOKUP($L147,$AM:$AZ,MATCH($AW$1,$AM$1:$AZ$1,0),0)*(VLOOKUP($M147,[2]ActorTable!$1:$1048576,MATCH("표준 DI pr Min",[2]ActorTable!$1:$1,0),0)+$I147*(VLOOKUP($M147,[2]ActorTable!$1:$1048576,MATCH("표준 DI pr Max",[2]ActorTable!$1:$1,0),0)-VLOOKUP($M147,[2]ActorTable!$1:$1048576,MATCH("표준 DI pr Min",[2]ActorTable!$1:$1,0),0)+1)))),
IF($L147="안 지정 캐릭터 영웅등급",
  IF(AND(OR($B147=7,$B147=8),$L147=OFFSET($L147,-1,0)),OFFSET(Q147,-1,0),
    VLOOKUP($L147,$AM:$AZ,MATCH($AW$1,$AM$1:$AZ$1,0),0)+INT($I147*(VLOOKUP($L147,$AM:$AZ,MATCH($AX$1,$AM$1:$AZ$1,0),0)-VLOOKUP($L147,$AM:$AZ,MATCH($AW$1,$AM$1:$AZ$1,0),0)+1))),
IF($L147="지정 캐릭터 PP",
  IF(AND(OR($B147=7,$B147=8),$L147=OFFSET($L147,-1,0)),OFFSET(Q147,-1,0),
    INT($N147*(VLOOKUP($L147,$AM:$AZ,MATCH($AX$1,$AM$1:$AZ$1,0),0)*(VLOOKUP($L147,$AM:$AZ,MATCH($AY$1,$AM$1:$AZ$1,0),0)+$I147*(VLOOKUP($L147,$AM:$AZ,MATCH($AY$1,$AM$1:$AZ$1,0),0)-VLOOKUP($L147,$AM:$AZ,MATCH($AX$1,$AM$1:$AZ$1,0),0)))))),
IF(OR($L147="안 지정 캐릭터 PP 일반등급",$L147="안 지정 캐릭터 PP 영웅등급"),
  IF(AND(OR($B147=7,$B147=8),$L147=OFFSET($L147,-1,0)),OFFSET(Q147,-1,0),
    $N147*VLOOKUP($L147,$AM:$AZ,MATCH($AW$1,$AM$1:$AZ$1,0),0)),
"그외없음")))))))</f>
        <v>삭제</v>
      </c>
      <c r="R147" t="str">
        <f ca="1">IF(OR(ISNUMBER(M147),M147="삭제"),"",
IF(LEFT(M147,5)="Equip",
  IF($BK$1&lt;VLOOKUP(M147,[1]EquipTable!$1:$1048576,MATCH("업데이트순번",[1]EquipTable!$1:$1,0),0),"업데이트순번이상",""),
IF(LEFT(M147,5)="Actor",
  IF($BP$1&lt;VLOOKUP(M147,[2]ActorTable!$1:$1048576,MATCH("업데이트순번",[2]ActorTable!$1:$1,0),0),"업데이트순번이상",""),
"그외없음")))</f>
        <v/>
      </c>
      <c r="S147">
        <f t="shared" ca="1" si="44"/>
        <v>0</v>
      </c>
      <c r="Z147" t="str">
        <f t="shared" ca="1" si="39"/>
        <v/>
      </c>
      <c r="AG147" t="str">
        <f t="shared" si="40"/>
        <v/>
      </c>
      <c r="AH147" t="str">
        <f>IF(OR(
  AND(NOT(ISERROR(FIND("상자",AA147))),ISBLANK(AB147)),
  AND(ISBLANK(AA147),ISBLANK(AB147)),
  AND(NOT(ISERROR(FIND("안 지정",AA147))),ISNUMBER(AB147))),"",
IF(AND(NOT(ISERROR(FIND("상자",AA147))),NOT(ISBLANK(AB147))),"밸류불필요",
IF(AND(NOT(ISERROR(FIND("안 지정",AA147))),NOT(ISNUMBER(AB147))),"숫자필요",
IF(NOT(ISERROR(FIND("장비",AA147))),
  IFERROR(VLOOKUP(AB147,[1]EquipTable!$A:$T,MATCH("이름참고",[1]EquipTable!$1:$1,0),0),"장비없음"),
IF(NOT(ISERROR(FIND("캐릭터",AA147))),
  IFERROR(VLOOKUP(AB147,[2]ActorTable!$A:$G,MATCH("이름참고",[2]ActorTable!$1:$1,0),0),"캐릭터없음"),
"")))))</f>
        <v/>
      </c>
      <c r="AI147">
        <v>1</v>
      </c>
      <c r="AJ14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v>
      </c>
      <c r="AK147" t="str">
        <f t="shared" ca="1" si="41"/>
        <v>{"dy":21,"sl":5}</v>
      </c>
    </row>
    <row r="148" spans="1:37">
      <c r="A148">
        <v>21</v>
      </c>
      <c r="B148">
        <v>6</v>
      </c>
      <c r="C148">
        <f t="shared" si="35"/>
        <v>0</v>
      </c>
      <c r="D148">
        <f t="shared" ca="1" si="42"/>
        <v>0.26460509026730228</v>
      </c>
      <c r="E148">
        <f t="shared" ca="1" si="42"/>
        <v>0.41326129831531033</v>
      </c>
      <c r="F148">
        <f t="shared" ca="1" si="36"/>
        <v>0.76861404800091926</v>
      </c>
      <c r="G148">
        <f t="shared" ca="1" si="34"/>
        <v>1.2938306631402718E-2</v>
      </c>
      <c r="H148">
        <f t="shared" ca="1" si="34"/>
        <v>0.7890879797293131</v>
      </c>
      <c r="I148">
        <f t="shared" ca="1" si="34"/>
        <v>0.33928062907385592</v>
      </c>
      <c r="L148" t="str">
        <f t="shared" ca="1" si="37"/>
        <v>삭제</v>
      </c>
      <c r="M148" t="str">
        <f t="shared" ca="1" si="38"/>
        <v>삭제</v>
      </c>
      <c r="N148" t="str">
        <f t="shared" ca="1" si="43"/>
        <v>삭제</v>
      </c>
      <c r="O148" t="str">
        <f ca="1">IF($L148="삭제","삭제",
IF($L148="지정 장비",
  IF(ISBLANK(VLOOKUP($M148,[1]EquipTable!$1:$1048576,MATCH("표준 GO pr Min",[1]EquipTable!$1:$1,0),0)),"DI",
    IF(ISBLANK(VLOOKUP($M148,[1]EquipTable!$1:$1048576,MATCH("표준 DI pr Min",[1]EquipTable!$1:$1,0),0)),"GO",
      IF(G148&lt;0.5,"DI","GO"))),
IF(OR($L148="캐릭터 상자 일반등급",$L148="캐릭터 상자 영웅등급"),"DI",
IF(OR($L148="지정 캐릭터",$L148="지정 캐릭터 LBP1",$L148="지정 캐릭터 LBP2",$L148="지정 캐릭터 LBP3",$L148="안 지정 캐릭터 영웅등급"),"DI",
IF($L148="지정 캐릭터 PP","DI",
IF(OR($L148="안 지정 캐릭터 PP 일반등급",$L148="안 지정 캐릭터 PP 영웅등급"),"GO",
"그외없음"))))))</f>
        <v>삭제</v>
      </c>
      <c r="P148" t="str">
        <f ca="1">IF($L148="삭제","삭제",
IF($O148="GO","삭제",
IF($L148="지정 장비",
  IF(ISBLANK(VLOOKUP($M148,[1]EquipTable!$1:$1048576,MATCH("표준 DI pp Min",[1]EquipTable!$1:$1,0),0)),"삭제",
    VLOOKUP($M148,[1]EquipTable!$1:$1048576,MATCH("표준 DI pp Min",[1]EquipTable!$1:$1,0),0)+INT($H148*(VLOOKUP($M148,[1]EquipTable!$1:$1048576,MATCH("표준 DI pp Max",[1]EquipTable!$1:$1,0),0)-VLOOKUP($M148,[1]EquipTable!$1:$1048576,MATCH("표준 DI pp Min",[1]EquipTable!$1:$1,0),0)+1))),
IF(OR($L148="캐릭터 상자 일반등급",$L148="캐릭터 상자 영웅등급"),"삭제",
IF(OR($L148="지정 캐릭터",$L148="지정 캐릭터 LBP1",$L148="지정 캐릭터 LBP2",$L148="지정 캐릭터 LBP3"),
  IF(AND(OR($B148=7,$B148=8),$L148=OFFSET($L148,-1,0)),OFFSET(P148,-1,0),
    IF(ISBLANK(VLOOKUP($M148,[2]ActorTable!$1:$1048576,MATCH("표준 DI pp Min",[2]ActorTable!$1:$1,0),0)),"삭제",
      INT(VLOOKUP($L148,$AM:$AZ,MATCH($AW$1,$AM$1:$AZ$1,0),0)*(VLOOKUP($M148,[2]ActorTable!$1:$1048576,MATCH("표준 DI pp Min",[2]ActorTable!$1:$1,0),0)+$H148*(VLOOKUP($M148,[2]ActorTable!$1:$1048576,MATCH("표준 DI pp Max",[2]ActorTable!$1:$1,0),0)-VLOOKUP($M148,[2]ActorTable!$1:$1048576,MATCH("표준 DI pp Min",[2]ActorTable!$1:$1,0),0)+1))))),
IF($L148="안 지정 캐릭터 영웅등급",
  IF(AND(OR($B148=7,$B148=8),$L148=OFFSET($L148,-1,0)),OFFSET(P148,-1,0),
    VLOOKUP($L148,$AM:$AZ,MATCH($AY$1,$AM$1:$AZ$1,0),0)+INT($H148*(VLOOKUP($L148,$AM:$AZ,MATCH($AZ$1,$AM$1:$AZ$1,0),0)-VLOOKUP($L148,$AM:$AZ,MATCH($AY$1,$AM$1:$AZ$1,0),0)+1))),
IF($L148="지정 캐릭터 PP",
  IF(AND(OR($B148=7,$B148=8),$L148=OFFSET($L148,-1,0)),OFFSET(P148,-1,0),
    INT($N148*VLOOKUP($L148,$AM:$AZ,MATCH($AW$1,$AM$1:$AZ$1,0),0))),
"그외없음")))))))</f>
        <v>삭제</v>
      </c>
      <c r="Q148" t="str">
        <f ca="1">IF($L148="삭제","삭제",
IF($L148="지정 장비",
  IF($O148="DI",
    VLOOKUP($M148,[1]EquipTable!$1:$1048576,MATCH("표준 DI pr Min",[1]EquipTable!$1:$1,0),0)+INT($I148*(VLOOKUP($M148,[1]EquipTable!$1:$1048576,MATCH("표준 DI pr Max",[1]EquipTable!$1:$1,0),0)-VLOOKUP($M148,[1]EquipTable!$1:$1048576,MATCH("표준 DI pr Min",[1]EquipTable!$1:$1,0),0)+1)),
    ROUNDDOWN(VLOOKUP($M148,[1]EquipTable!$1:$1048576,MATCH("표준 GO pr Min",[1]EquipTable!$1:$1,0),0)+INT($I148*(VLOOKUP($M148,[1]EquipTable!$1:$1048576,MATCH("표준 GO pr Max",[1]EquipTable!$1:$1,0),0)-VLOOKUP($M148,[1]EquipTable!$1:$1048576,MATCH("표준 GO pr Min",[1]EquipTable!$1:$1,0),0)+100)),-2)),
IF(OR($L148="캐릭터 상자 일반등급",$L148="캐릭터 상자 영웅등급"),VLOOKUP($L148,$AM:$AZ,MATCH($AW$1,$AM$1:$AZ$1,0),0),
IF(OR($L148="지정 캐릭터",$L148="지정 캐릭터 LBP1",$L148="지정 캐릭터 LBP2",$L148="지정 캐릭터 LBP3"),
  IF(AND(OR($B148=7,$B148=8),$L148=OFFSET($L148,-1,0)),OFFSET(Q148,-1,0),
    INT(VLOOKUP($L148,$AM:$AZ,MATCH($AW$1,$AM$1:$AZ$1,0),0)*(VLOOKUP($M148,[2]ActorTable!$1:$1048576,MATCH("표준 DI pr Min",[2]ActorTable!$1:$1,0),0)+$I148*(VLOOKUP($M148,[2]ActorTable!$1:$1048576,MATCH("표준 DI pr Max",[2]ActorTable!$1:$1,0),0)-VLOOKUP($M148,[2]ActorTable!$1:$1048576,MATCH("표준 DI pr Min",[2]ActorTable!$1:$1,0),0)+1)))),
IF($L148="안 지정 캐릭터 영웅등급",
  IF(AND(OR($B148=7,$B148=8),$L148=OFFSET($L148,-1,0)),OFFSET(Q148,-1,0),
    VLOOKUP($L148,$AM:$AZ,MATCH($AW$1,$AM$1:$AZ$1,0),0)+INT($I148*(VLOOKUP($L148,$AM:$AZ,MATCH($AX$1,$AM$1:$AZ$1,0),0)-VLOOKUP($L148,$AM:$AZ,MATCH($AW$1,$AM$1:$AZ$1,0),0)+1))),
IF($L148="지정 캐릭터 PP",
  IF(AND(OR($B148=7,$B148=8),$L148=OFFSET($L148,-1,0)),OFFSET(Q148,-1,0),
    INT($N148*(VLOOKUP($L148,$AM:$AZ,MATCH($AX$1,$AM$1:$AZ$1,0),0)*(VLOOKUP($L148,$AM:$AZ,MATCH($AY$1,$AM$1:$AZ$1,0),0)+$I148*(VLOOKUP($L148,$AM:$AZ,MATCH($AY$1,$AM$1:$AZ$1,0),0)-VLOOKUP($L148,$AM:$AZ,MATCH($AX$1,$AM$1:$AZ$1,0),0)))))),
IF(OR($L148="안 지정 캐릭터 PP 일반등급",$L148="안 지정 캐릭터 PP 영웅등급"),
  IF(AND(OR($B148=7,$B148=8),$L148=OFFSET($L148,-1,0)),OFFSET(Q148,-1,0),
    $N148*VLOOKUP($L148,$AM:$AZ,MATCH($AW$1,$AM$1:$AZ$1,0),0)),
"그외없음")))))))</f>
        <v>삭제</v>
      </c>
      <c r="R148" t="str">
        <f ca="1">IF(OR(ISNUMBER(M148),M148="삭제"),"",
IF(LEFT(M148,5)="Equip",
  IF($BK$1&lt;VLOOKUP(M148,[1]EquipTable!$1:$1048576,MATCH("업데이트순번",[1]EquipTable!$1:$1,0),0),"업데이트순번이상",""),
IF(LEFT(M148,5)="Actor",
  IF($BP$1&lt;VLOOKUP(M148,[2]ActorTable!$1:$1048576,MATCH("업데이트순번",[2]ActorTable!$1:$1,0),0),"업데이트순번이상",""),
"그외없음")))</f>
        <v/>
      </c>
      <c r="S148">
        <f t="shared" ca="1" si="44"/>
        <v>0</v>
      </c>
      <c r="Z148" t="str">
        <f t="shared" ca="1" si="39"/>
        <v/>
      </c>
      <c r="AG148" t="str">
        <f t="shared" si="40"/>
        <v/>
      </c>
      <c r="AH148" t="str">
        <f>IF(OR(
  AND(NOT(ISERROR(FIND("상자",AA148))),ISBLANK(AB148)),
  AND(ISBLANK(AA148),ISBLANK(AB148)),
  AND(NOT(ISERROR(FIND("안 지정",AA148))),ISNUMBER(AB148))),"",
IF(AND(NOT(ISERROR(FIND("상자",AA148))),NOT(ISBLANK(AB148))),"밸류불필요",
IF(AND(NOT(ISERROR(FIND("안 지정",AA148))),NOT(ISNUMBER(AB148))),"숫자필요",
IF(NOT(ISERROR(FIND("장비",AA148))),
  IFERROR(VLOOKUP(AB148,[1]EquipTable!$A:$T,MATCH("이름참고",[1]EquipTable!$1:$1,0),0),"장비없음"),
IF(NOT(ISERROR(FIND("캐릭터",AA148))),
  IFERROR(VLOOKUP(AB148,[2]ActorTable!$A:$G,MATCH("이름참고",[2]ActorTable!$1:$1,0),0),"캐릭터없음"),
"")))))</f>
        <v/>
      </c>
      <c r="AI148">
        <v>1</v>
      </c>
      <c r="AJ14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v>
      </c>
      <c r="AK148" t="str">
        <f t="shared" ca="1" si="41"/>
        <v>{"dy":21,"sl":6}</v>
      </c>
    </row>
    <row r="149" spans="1:37">
      <c r="A149">
        <v>22</v>
      </c>
      <c r="B149">
        <v>0</v>
      </c>
      <c r="C149">
        <f t="shared" si="35"/>
        <v>0</v>
      </c>
      <c r="D149">
        <f t="shared" ca="1" si="42"/>
        <v>0.34372951996638368</v>
      </c>
      <c r="E149">
        <f t="shared" ca="1" si="42"/>
        <v>0.19349162918772589</v>
      </c>
      <c r="F149">
        <f t="shared" ca="1" si="36"/>
        <v>0.87065767296515384</v>
      </c>
      <c r="G149">
        <f t="shared" ca="1" si="34"/>
        <v>0.64284725611211646</v>
      </c>
      <c r="H149">
        <f t="shared" ca="1" si="34"/>
        <v>0.42079174147592102</v>
      </c>
      <c r="I149">
        <f t="shared" ca="1" si="34"/>
        <v>0.10465394766250691</v>
      </c>
      <c r="L149" t="str">
        <f t="shared" ca="1" si="37"/>
        <v>지정 장비</v>
      </c>
      <c r="M149" t="e">
        <f t="shared" ca="1" si="38"/>
        <v>#VALUE!</v>
      </c>
      <c r="N149">
        <f t="shared" ca="1" si="43"/>
        <v>1</v>
      </c>
      <c r="O149" t="str">
        <f ca="1">IF($L149="삭제","삭제",
IF($L149="지정 장비",
  IF(ISBLANK(VLOOKUP($M149,[1]EquipTable!$1:$1048576,MATCH("표준 GO pr Min",[1]EquipTable!$1:$1,0),0)),"DI",
    IF(ISBLANK(VLOOKUP($M149,[1]EquipTable!$1:$1048576,MATCH("표준 DI pr Min",[1]EquipTable!$1:$1,0),0)),"GO",
      IF(G149&lt;0.5,"DI","GO"))),
IF(OR($L149="캐릭터 상자 일반등급",$L149="캐릭터 상자 영웅등급"),"DI",
IF(OR($L149="지정 캐릭터",$L149="지정 캐릭터 LBP1",$L149="지정 캐릭터 LBP2",$L149="지정 캐릭터 LBP3",$L149="안 지정 캐릭터 영웅등급"),"DI",
IF($L149="지정 캐릭터 PP","DI",
IF(OR($L149="안 지정 캐릭터 PP 일반등급",$L149="안 지정 캐릭터 PP 영웅등급"),"GO",
"그외없음"))))))</f>
        <v>GO</v>
      </c>
      <c r="P149" t="str">
        <f ca="1">IF($L149="삭제","삭제",
IF($O149="GO","삭제",
IF($L149="지정 장비",
  IF(ISBLANK(VLOOKUP($M149,[1]EquipTable!$1:$1048576,MATCH("표준 DI pp Min",[1]EquipTable!$1:$1,0),0)),"삭제",
    VLOOKUP($M149,[1]EquipTable!$1:$1048576,MATCH("표준 DI pp Min",[1]EquipTable!$1:$1,0),0)+INT($H149*(VLOOKUP($M149,[1]EquipTable!$1:$1048576,MATCH("표준 DI pp Max",[1]EquipTable!$1:$1,0),0)-VLOOKUP($M149,[1]EquipTable!$1:$1048576,MATCH("표준 DI pp Min",[1]EquipTable!$1:$1,0),0)+1))),
IF(OR($L149="캐릭터 상자 일반등급",$L149="캐릭터 상자 영웅등급"),"삭제",
IF(OR($L149="지정 캐릭터",$L149="지정 캐릭터 LBP1",$L149="지정 캐릭터 LBP2",$L149="지정 캐릭터 LBP3"),
  IF(AND(OR($B149=7,$B149=8),$L149=OFFSET($L149,-1,0)),OFFSET(P149,-1,0),
    IF(ISBLANK(VLOOKUP($M149,[2]ActorTable!$1:$1048576,MATCH("표준 DI pp Min",[2]ActorTable!$1:$1,0),0)),"삭제",
      INT(VLOOKUP($L149,$AM:$AZ,MATCH($AW$1,$AM$1:$AZ$1,0),0)*(VLOOKUP($M149,[2]ActorTable!$1:$1048576,MATCH("표준 DI pp Min",[2]ActorTable!$1:$1,0),0)+$H149*(VLOOKUP($M149,[2]ActorTable!$1:$1048576,MATCH("표준 DI pp Max",[2]ActorTable!$1:$1,0),0)-VLOOKUP($M149,[2]ActorTable!$1:$1048576,MATCH("표준 DI pp Min",[2]ActorTable!$1:$1,0),0)+1))))),
IF($L149="안 지정 캐릭터 영웅등급",
  IF(AND(OR($B149=7,$B149=8),$L149=OFFSET($L149,-1,0)),OFFSET(P149,-1,0),
    VLOOKUP($L149,$AM:$AZ,MATCH($AY$1,$AM$1:$AZ$1,0),0)+INT($H149*(VLOOKUP($L149,$AM:$AZ,MATCH($AZ$1,$AM$1:$AZ$1,0),0)-VLOOKUP($L149,$AM:$AZ,MATCH($AY$1,$AM$1:$AZ$1,0),0)+1))),
IF($L149="지정 캐릭터 PP",
  IF(AND(OR($B149=7,$B149=8),$L149=OFFSET($L149,-1,0)),OFFSET(P149,-1,0),
    INT($N149*VLOOKUP($L149,$AM:$AZ,MATCH($AW$1,$AM$1:$AZ$1,0),0))),
"그외없음")))))))</f>
        <v>삭제</v>
      </c>
      <c r="Q149" t="e">
        <f ca="1">IF($L149="삭제","삭제",
IF($L149="지정 장비",
  IF($O149="DI",
    VLOOKUP($M149,[1]EquipTable!$1:$1048576,MATCH("표준 DI pr Min",[1]EquipTable!$1:$1,0),0)+INT($I149*(VLOOKUP($M149,[1]EquipTable!$1:$1048576,MATCH("표준 DI pr Max",[1]EquipTable!$1:$1,0),0)-VLOOKUP($M149,[1]EquipTable!$1:$1048576,MATCH("표준 DI pr Min",[1]EquipTable!$1:$1,0),0)+1)),
    ROUNDDOWN(VLOOKUP($M149,[1]EquipTable!$1:$1048576,MATCH("표준 GO pr Min",[1]EquipTable!$1:$1,0),0)+INT($I149*(VLOOKUP($M149,[1]EquipTable!$1:$1048576,MATCH("표준 GO pr Max",[1]EquipTable!$1:$1,0),0)-VLOOKUP($M149,[1]EquipTable!$1:$1048576,MATCH("표준 GO pr Min",[1]EquipTable!$1:$1,0),0)+100)),-2)),
IF(OR($L149="캐릭터 상자 일반등급",$L149="캐릭터 상자 영웅등급"),VLOOKUP($L149,$AM:$AZ,MATCH($AW$1,$AM$1:$AZ$1,0),0),
IF(OR($L149="지정 캐릭터",$L149="지정 캐릭터 LBP1",$L149="지정 캐릭터 LBP2",$L149="지정 캐릭터 LBP3"),
  IF(AND(OR($B149=7,$B149=8),$L149=OFFSET($L149,-1,0)),OFFSET(Q149,-1,0),
    INT(VLOOKUP($L149,$AM:$AZ,MATCH($AW$1,$AM$1:$AZ$1,0),0)*(VLOOKUP($M149,[2]ActorTable!$1:$1048576,MATCH("표준 DI pr Min",[2]ActorTable!$1:$1,0),0)+$I149*(VLOOKUP($M149,[2]ActorTable!$1:$1048576,MATCH("표준 DI pr Max",[2]ActorTable!$1:$1,0),0)-VLOOKUP($M149,[2]ActorTable!$1:$1048576,MATCH("표준 DI pr Min",[2]ActorTable!$1:$1,0),0)+1)))),
IF($L149="안 지정 캐릭터 영웅등급",
  IF(AND(OR($B149=7,$B149=8),$L149=OFFSET($L149,-1,0)),OFFSET(Q149,-1,0),
    VLOOKUP($L149,$AM:$AZ,MATCH($AW$1,$AM$1:$AZ$1,0),0)+INT($I149*(VLOOKUP($L149,$AM:$AZ,MATCH($AX$1,$AM$1:$AZ$1,0),0)-VLOOKUP($L149,$AM:$AZ,MATCH($AW$1,$AM$1:$AZ$1,0),0)+1))),
IF($L149="지정 캐릭터 PP",
  IF(AND(OR($B149=7,$B149=8),$L149=OFFSET($L149,-1,0)),OFFSET(Q149,-1,0),
    INT($N149*(VLOOKUP($L149,$AM:$AZ,MATCH($AX$1,$AM$1:$AZ$1,0),0)*(VLOOKUP($L149,$AM:$AZ,MATCH($AY$1,$AM$1:$AZ$1,0),0)+$I149*(VLOOKUP($L149,$AM:$AZ,MATCH($AY$1,$AM$1:$AZ$1,0),0)-VLOOKUP($L149,$AM:$AZ,MATCH($AX$1,$AM$1:$AZ$1,0),0)))))),
IF(OR($L149="안 지정 캐릭터 PP 일반등급",$L149="안 지정 캐릭터 PP 영웅등급"),
  IF(AND(OR($B149=7,$B149=8),$L149=OFFSET($L149,-1,0)),OFFSET(Q149,-1,0),
    $N149*VLOOKUP($L149,$AM:$AZ,MATCH($AW$1,$AM$1:$AZ$1,0),0)),
"그외없음")))))))</f>
        <v>#VALUE!</v>
      </c>
      <c r="R149" t="e">
        <f ca="1">IF(OR(ISNUMBER(M149),M149="삭제"),"",
IF(LEFT(M149,5)="Equip",
  IF($BK$1&lt;VLOOKUP(M149,[1]EquipTable!$1:$1048576,MATCH("업데이트순번",[1]EquipTable!$1:$1,0),0),"업데이트순번이상",""),
IF(LEFT(M149,5)="Actor",
  IF($BP$1&lt;VLOOKUP(M149,[2]ActorTable!$1:$1048576,MATCH("업데이트순번",[2]ActorTable!$1:$1,0),0),"업데이트순번이상",""),
"그외없음")))</f>
        <v>#VALUE!</v>
      </c>
      <c r="S149" t="e">
        <f t="shared" ca="1" si="44"/>
        <v>#VALUE!</v>
      </c>
      <c r="T149" t="s">
        <v>83</v>
      </c>
      <c r="U149" t="s">
        <v>198</v>
      </c>
      <c r="V149">
        <v>1</v>
      </c>
      <c r="W149" t="s">
        <v>134</v>
      </c>
      <c r="Y149">
        <v>4</v>
      </c>
      <c r="Z149" t="str">
        <f t="shared" ca="1" si="39"/>
        <v>fe</v>
      </c>
      <c r="AA149" t="s">
        <v>83</v>
      </c>
      <c r="AB149" t="s">
        <v>198</v>
      </c>
      <c r="AC149">
        <v>1</v>
      </c>
      <c r="AD149" t="s">
        <v>134</v>
      </c>
      <c r="AF149">
        <v>4</v>
      </c>
      <c r="AG149" t="str">
        <f t="shared" si="40"/>
        <v/>
      </c>
      <c r="AH149" t="str">
        <f>IF(OR(
  AND(NOT(ISERROR(FIND("상자",AA149))),ISBLANK(AB149)),
  AND(ISBLANK(AA149),ISBLANK(AB149)),
  AND(NOT(ISERROR(FIND("안 지정",AA149))),ISNUMBER(AB149))),"",
IF(AND(NOT(ISERROR(FIND("상자",AA149))),NOT(ISBLANK(AB149))),"밸류불필요",
IF(AND(NOT(ISERROR(FIND("안 지정",AA149))),NOT(ISNUMBER(AB149))),"숫자필요",
IF(NOT(ISERROR(FIND("장비",AA149))),
  IFERROR(VLOOKUP(AB149,[1]EquipTable!$A:$T,MATCH("이름참고",[1]EquipTable!$1:$1,0),0),"장비없음"),
IF(NOT(ISERROR(FIND("캐릭터",AA149))),
  IFERROR(VLOOKUP(AB149,[2]ActorTable!$A:$G,MATCH("이름참고",[2]ActorTable!$1:$1,0),0),"캐릭터없음"),
"")))))</f>
        <v>미스틱 해머</v>
      </c>
      <c r="AI149">
        <v>1</v>
      </c>
      <c r="AJ14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v>
      </c>
      <c r="AK149" t="str">
        <f t="shared" ca="1" si="41"/>
        <v>{"dy":22,"sl":0,"tp":"fe","vl":"Equip4202","cn":1,"pt":"DI","pr":4}</v>
      </c>
    </row>
    <row r="150" spans="1:37">
      <c r="A150">
        <v>22</v>
      </c>
      <c r="B150">
        <v>1</v>
      </c>
      <c r="C150">
        <f t="shared" si="35"/>
        <v>0</v>
      </c>
      <c r="D150">
        <f t="shared" ca="1" si="42"/>
        <v>0.45010595768643191</v>
      </c>
      <c r="E150">
        <f t="shared" ca="1" si="42"/>
        <v>0.91601471100317522</v>
      </c>
      <c r="F150">
        <f t="shared" ca="1" si="36"/>
        <v>0.53134038562412955</v>
      </c>
      <c r="G150">
        <f t="shared" ca="1" si="34"/>
        <v>0.48400893566264902</v>
      </c>
      <c r="H150">
        <f t="shared" ca="1" si="34"/>
        <v>0.44371859904366029</v>
      </c>
      <c r="I150">
        <f t="shared" ca="1" si="34"/>
        <v>4.1607437425366434E-2</v>
      </c>
      <c r="L150" t="str">
        <f t="shared" ca="1" si="37"/>
        <v>지정 장비</v>
      </c>
      <c r="M150" t="e">
        <f t="shared" ca="1" si="38"/>
        <v>#VALUE!</v>
      </c>
      <c r="N150">
        <f t="shared" ca="1" si="43"/>
        <v>1</v>
      </c>
      <c r="O150" t="str">
        <f ca="1">IF($L150="삭제","삭제",
IF($L150="지정 장비",
  IF(ISBLANK(VLOOKUP($M150,[1]EquipTable!$1:$1048576,MATCH("표준 GO pr Min",[1]EquipTable!$1:$1,0),0)),"DI",
    IF(ISBLANK(VLOOKUP($M150,[1]EquipTable!$1:$1048576,MATCH("표준 DI pr Min",[1]EquipTable!$1:$1,0),0)),"GO",
      IF(G150&lt;0.5,"DI","GO"))),
IF(OR($L150="캐릭터 상자 일반등급",$L150="캐릭터 상자 영웅등급"),"DI",
IF(OR($L150="지정 캐릭터",$L150="지정 캐릭터 LBP1",$L150="지정 캐릭터 LBP2",$L150="지정 캐릭터 LBP3",$L150="안 지정 캐릭터 영웅등급"),"DI",
IF($L150="지정 캐릭터 PP","DI",
IF(OR($L150="안 지정 캐릭터 PP 일반등급",$L150="안 지정 캐릭터 PP 영웅등급"),"GO",
"그외없음"))))))</f>
        <v>DI</v>
      </c>
      <c r="P150" t="e">
        <f ca="1">IF($L150="삭제","삭제",
IF($O150="GO","삭제",
IF($L150="지정 장비",
  IF(ISBLANK(VLOOKUP($M150,[1]EquipTable!$1:$1048576,MATCH("표준 DI pp Min",[1]EquipTable!$1:$1,0),0)),"삭제",
    VLOOKUP($M150,[1]EquipTable!$1:$1048576,MATCH("표준 DI pp Min",[1]EquipTable!$1:$1,0),0)+INT($H150*(VLOOKUP($M150,[1]EquipTable!$1:$1048576,MATCH("표준 DI pp Max",[1]EquipTable!$1:$1,0),0)-VLOOKUP($M150,[1]EquipTable!$1:$1048576,MATCH("표준 DI pp Min",[1]EquipTable!$1:$1,0),0)+1))),
IF(OR($L150="캐릭터 상자 일반등급",$L150="캐릭터 상자 영웅등급"),"삭제",
IF(OR($L150="지정 캐릭터",$L150="지정 캐릭터 LBP1",$L150="지정 캐릭터 LBP2",$L150="지정 캐릭터 LBP3"),
  IF(AND(OR($B150=7,$B150=8),$L150=OFFSET($L150,-1,0)),OFFSET(P150,-1,0),
    IF(ISBLANK(VLOOKUP($M150,[2]ActorTable!$1:$1048576,MATCH("표준 DI pp Min",[2]ActorTable!$1:$1,0),0)),"삭제",
      INT(VLOOKUP($L150,$AM:$AZ,MATCH($AW$1,$AM$1:$AZ$1,0),0)*(VLOOKUP($M150,[2]ActorTable!$1:$1048576,MATCH("표준 DI pp Min",[2]ActorTable!$1:$1,0),0)+$H150*(VLOOKUP($M150,[2]ActorTable!$1:$1048576,MATCH("표준 DI pp Max",[2]ActorTable!$1:$1,0),0)-VLOOKUP($M150,[2]ActorTable!$1:$1048576,MATCH("표준 DI pp Min",[2]ActorTable!$1:$1,0),0)+1))))),
IF($L150="안 지정 캐릭터 영웅등급",
  IF(AND(OR($B150=7,$B150=8),$L150=OFFSET($L150,-1,0)),OFFSET(P150,-1,0),
    VLOOKUP($L150,$AM:$AZ,MATCH($AY$1,$AM$1:$AZ$1,0),0)+INT($H150*(VLOOKUP($L150,$AM:$AZ,MATCH($AZ$1,$AM$1:$AZ$1,0),0)-VLOOKUP($L150,$AM:$AZ,MATCH($AY$1,$AM$1:$AZ$1,0),0)+1))),
IF($L150="지정 캐릭터 PP",
  IF(AND(OR($B150=7,$B150=8),$L150=OFFSET($L150,-1,0)),OFFSET(P150,-1,0),
    INT($N150*VLOOKUP($L150,$AM:$AZ,MATCH($AW$1,$AM$1:$AZ$1,0),0))),
"그외없음")))))))</f>
        <v>#VALUE!</v>
      </c>
      <c r="Q150" t="e">
        <f ca="1">IF($L150="삭제","삭제",
IF($L150="지정 장비",
  IF($O150="DI",
    VLOOKUP($M150,[1]EquipTable!$1:$1048576,MATCH("표준 DI pr Min",[1]EquipTable!$1:$1,0),0)+INT($I150*(VLOOKUP($M150,[1]EquipTable!$1:$1048576,MATCH("표준 DI pr Max",[1]EquipTable!$1:$1,0),0)-VLOOKUP($M150,[1]EquipTable!$1:$1048576,MATCH("표준 DI pr Min",[1]EquipTable!$1:$1,0),0)+1)),
    ROUNDDOWN(VLOOKUP($M150,[1]EquipTable!$1:$1048576,MATCH("표준 GO pr Min",[1]EquipTable!$1:$1,0),0)+INT($I150*(VLOOKUP($M150,[1]EquipTable!$1:$1048576,MATCH("표준 GO pr Max",[1]EquipTable!$1:$1,0),0)-VLOOKUP($M150,[1]EquipTable!$1:$1048576,MATCH("표준 GO pr Min",[1]EquipTable!$1:$1,0),0)+100)),-2)),
IF(OR($L150="캐릭터 상자 일반등급",$L150="캐릭터 상자 영웅등급"),VLOOKUP($L150,$AM:$AZ,MATCH($AW$1,$AM$1:$AZ$1,0),0),
IF(OR($L150="지정 캐릭터",$L150="지정 캐릭터 LBP1",$L150="지정 캐릭터 LBP2",$L150="지정 캐릭터 LBP3"),
  IF(AND(OR($B150=7,$B150=8),$L150=OFFSET($L150,-1,0)),OFFSET(Q150,-1,0),
    INT(VLOOKUP($L150,$AM:$AZ,MATCH($AW$1,$AM$1:$AZ$1,0),0)*(VLOOKUP($M150,[2]ActorTable!$1:$1048576,MATCH("표준 DI pr Min",[2]ActorTable!$1:$1,0),0)+$I150*(VLOOKUP($M150,[2]ActorTable!$1:$1048576,MATCH("표준 DI pr Max",[2]ActorTable!$1:$1,0),0)-VLOOKUP($M150,[2]ActorTable!$1:$1048576,MATCH("표준 DI pr Min",[2]ActorTable!$1:$1,0),0)+1)))),
IF($L150="안 지정 캐릭터 영웅등급",
  IF(AND(OR($B150=7,$B150=8),$L150=OFFSET($L150,-1,0)),OFFSET(Q150,-1,0),
    VLOOKUP($L150,$AM:$AZ,MATCH($AW$1,$AM$1:$AZ$1,0),0)+INT($I150*(VLOOKUP($L150,$AM:$AZ,MATCH($AX$1,$AM$1:$AZ$1,0),0)-VLOOKUP($L150,$AM:$AZ,MATCH($AW$1,$AM$1:$AZ$1,0),0)+1))),
IF($L150="지정 캐릭터 PP",
  IF(AND(OR($B150=7,$B150=8),$L150=OFFSET($L150,-1,0)),OFFSET(Q150,-1,0),
    INT($N150*(VLOOKUP($L150,$AM:$AZ,MATCH($AX$1,$AM$1:$AZ$1,0),0)*(VLOOKUP($L150,$AM:$AZ,MATCH($AY$1,$AM$1:$AZ$1,0),0)+$I150*(VLOOKUP($L150,$AM:$AZ,MATCH($AY$1,$AM$1:$AZ$1,0),0)-VLOOKUP($L150,$AM:$AZ,MATCH($AX$1,$AM$1:$AZ$1,0),0)))))),
IF(OR($L150="안 지정 캐릭터 PP 일반등급",$L150="안 지정 캐릭터 PP 영웅등급"),
  IF(AND(OR($B150=7,$B150=8),$L150=OFFSET($L150,-1,0)),OFFSET(Q150,-1,0),
    $N150*VLOOKUP($L150,$AM:$AZ,MATCH($AW$1,$AM$1:$AZ$1,0),0)),
"그외없음")))))))</f>
        <v>#VALUE!</v>
      </c>
      <c r="R150" t="e">
        <f ca="1">IF(OR(ISNUMBER(M150),M150="삭제"),"",
IF(LEFT(M150,5)="Equip",
  IF($BK$1&lt;VLOOKUP(M150,[1]EquipTable!$1:$1048576,MATCH("업데이트순번",[1]EquipTable!$1:$1,0),0),"업데이트순번이상",""),
IF(LEFT(M150,5)="Actor",
  IF($BP$1&lt;VLOOKUP(M150,[2]ActorTable!$1:$1048576,MATCH("업데이트순번",[2]ActorTable!$1:$1,0),0),"업데이트순번이상",""),
"그외없음")))</f>
        <v>#VALUE!</v>
      </c>
      <c r="S150" t="e">
        <f t="shared" ca="1" si="44"/>
        <v>#VALUE!</v>
      </c>
      <c r="T150" t="s">
        <v>83</v>
      </c>
      <c r="U150" t="s">
        <v>216</v>
      </c>
      <c r="V150">
        <v>1</v>
      </c>
      <c r="W150" t="s">
        <v>130</v>
      </c>
      <c r="Y150">
        <v>1900</v>
      </c>
      <c r="Z150" t="str">
        <f t="shared" ca="1" si="39"/>
        <v>fe</v>
      </c>
      <c r="AA150" t="s">
        <v>83</v>
      </c>
      <c r="AB150" t="s">
        <v>216</v>
      </c>
      <c r="AC150">
        <v>1</v>
      </c>
      <c r="AD150" t="s">
        <v>130</v>
      </c>
      <c r="AF150">
        <v>1900</v>
      </c>
      <c r="AG150" t="str">
        <f t="shared" si="40"/>
        <v/>
      </c>
      <c r="AH150" t="str">
        <f>IF(OR(
  AND(NOT(ISERROR(FIND("상자",AA150))),ISBLANK(AB150)),
  AND(ISBLANK(AA150),ISBLANK(AB150)),
  AND(NOT(ISERROR(FIND("안 지정",AA150))),ISNUMBER(AB150))),"",
IF(AND(NOT(ISERROR(FIND("상자",AA150))),NOT(ISBLANK(AB150))),"밸류불필요",
IF(AND(NOT(ISERROR(FIND("안 지정",AA150))),NOT(ISNUMBER(AB150))),"숫자필요",
IF(NOT(ISERROR(FIND("장비",AA150))),
  IFERROR(VLOOKUP(AB150,[1]EquipTable!$A:$T,MATCH("이름참고",[1]EquipTable!$1:$1,0),0),"장비없음"),
IF(NOT(ISERROR(FIND("캐릭터",AA150))),
  IFERROR(VLOOKUP(AB150,[2]ActorTable!$A:$G,MATCH("이름참고",[2]ActorTable!$1:$1,0),0),"캐릭터없음"),
"")))))</f>
        <v>강철 원형 방패</v>
      </c>
      <c r="AI150">
        <v>1</v>
      </c>
      <c r="AJ15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v>
      </c>
      <c r="AK150" t="str">
        <f t="shared" ca="1" si="41"/>
        <v>{"dy":22,"sl":1,"tp":"fe","vl":"Equip7001","cn":1,"pt":"GO","pr":1900}</v>
      </c>
    </row>
    <row r="151" spans="1:37">
      <c r="A151">
        <v>22</v>
      </c>
      <c r="B151">
        <v>2</v>
      </c>
      <c r="C151">
        <f t="shared" si="35"/>
        <v>0</v>
      </c>
      <c r="D151">
        <f t="shared" ca="1" si="42"/>
        <v>0.2905440993459405</v>
      </c>
      <c r="E151">
        <f t="shared" ca="1" si="42"/>
        <v>0.19101367450244977</v>
      </c>
      <c r="F151">
        <f t="shared" ca="1" si="36"/>
        <v>0.20556772149455205</v>
      </c>
      <c r="G151">
        <f t="shared" ca="1" si="34"/>
        <v>0.77654151915071323</v>
      </c>
      <c r="H151">
        <f t="shared" ca="1" si="34"/>
        <v>0.56236882590311188</v>
      </c>
      <c r="I151">
        <f t="shared" ca="1" si="34"/>
        <v>0.72330003952263178</v>
      </c>
      <c r="L151" t="str">
        <f t="shared" ca="1" si="37"/>
        <v>안 지정 캐릭터 PP 영웅등급</v>
      </c>
      <c r="M151">
        <f t="shared" ca="1" si="38"/>
        <v>19101</v>
      </c>
      <c r="N151">
        <f t="shared" ca="1" si="43"/>
        <v>10</v>
      </c>
      <c r="O151" t="str">
        <f ca="1">IF($L151="삭제","삭제",
IF($L151="지정 장비",
  IF(ISBLANK(VLOOKUP($M151,[1]EquipTable!$1:$1048576,MATCH("표준 GO pr Min",[1]EquipTable!$1:$1,0),0)),"DI",
    IF(ISBLANK(VLOOKUP($M151,[1]EquipTable!$1:$1048576,MATCH("표준 DI pr Min",[1]EquipTable!$1:$1,0),0)),"GO",
      IF(G151&lt;0.5,"DI","GO"))),
IF(OR($L151="캐릭터 상자 일반등급",$L151="캐릭터 상자 영웅등급"),"DI",
IF(OR($L151="지정 캐릭터",$L151="지정 캐릭터 LBP1",$L151="지정 캐릭터 LBP2",$L151="지정 캐릭터 LBP3",$L151="안 지정 캐릭터 영웅등급"),"DI",
IF($L151="지정 캐릭터 PP","DI",
IF(OR($L151="안 지정 캐릭터 PP 일반등급",$L151="안 지정 캐릭터 PP 영웅등급"),"GO",
"그외없음"))))))</f>
        <v>GO</v>
      </c>
      <c r="P151" t="str">
        <f ca="1">IF($L151="삭제","삭제",
IF($O151="GO","삭제",
IF($L151="지정 장비",
  IF(ISBLANK(VLOOKUP($M151,[1]EquipTable!$1:$1048576,MATCH("표준 DI pp Min",[1]EquipTable!$1:$1,0),0)),"삭제",
    VLOOKUP($M151,[1]EquipTable!$1:$1048576,MATCH("표준 DI pp Min",[1]EquipTable!$1:$1,0),0)+INT($H151*(VLOOKUP($M151,[1]EquipTable!$1:$1048576,MATCH("표준 DI pp Max",[1]EquipTable!$1:$1,0),0)-VLOOKUP($M151,[1]EquipTable!$1:$1048576,MATCH("표준 DI pp Min",[1]EquipTable!$1:$1,0),0)+1))),
IF(OR($L151="캐릭터 상자 일반등급",$L151="캐릭터 상자 영웅등급"),"삭제",
IF(OR($L151="지정 캐릭터",$L151="지정 캐릭터 LBP1",$L151="지정 캐릭터 LBP2",$L151="지정 캐릭터 LBP3"),
  IF(AND(OR($B151=7,$B151=8),$L151=OFFSET($L151,-1,0)),OFFSET(P151,-1,0),
    IF(ISBLANK(VLOOKUP($M151,[2]ActorTable!$1:$1048576,MATCH("표준 DI pp Min",[2]ActorTable!$1:$1,0),0)),"삭제",
      INT(VLOOKUP($L151,$AM:$AZ,MATCH($AW$1,$AM$1:$AZ$1,0),0)*(VLOOKUP($M151,[2]ActorTable!$1:$1048576,MATCH("표준 DI pp Min",[2]ActorTable!$1:$1,0),0)+$H151*(VLOOKUP($M151,[2]ActorTable!$1:$1048576,MATCH("표준 DI pp Max",[2]ActorTable!$1:$1,0),0)-VLOOKUP($M151,[2]ActorTable!$1:$1048576,MATCH("표준 DI pp Min",[2]ActorTable!$1:$1,0),0)+1))))),
IF($L151="안 지정 캐릭터 영웅등급",
  IF(AND(OR($B151=7,$B151=8),$L151=OFFSET($L151,-1,0)),OFFSET(P151,-1,0),
    VLOOKUP($L151,$AM:$AZ,MATCH($AY$1,$AM$1:$AZ$1,0),0)+INT($H151*(VLOOKUP($L151,$AM:$AZ,MATCH($AZ$1,$AM$1:$AZ$1,0),0)-VLOOKUP($L151,$AM:$AZ,MATCH($AY$1,$AM$1:$AZ$1,0),0)+1))),
IF($L151="지정 캐릭터 PP",
  IF(AND(OR($B151=7,$B151=8),$L151=OFFSET($L151,-1,0)),OFFSET(P151,-1,0),
    INT($N151*VLOOKUP($L151,$AM:$AZ,MATCH($AW$1,$AM$1:$AZ$1,0),0))),
"그외없음")))))))</f>
        <v>삭제</v>
      </c>
      <c r="Q151">
        <f ca="1">IF($L151="삭제","삭제",
IF($L151="지정 장비",
  IF($O151="DI",
    VLOOKUP($M151,[1]EquipTable!$1:$1048576,MATCH("표준 DI pr Min",[1]EquipTable!$1:$1,0),0)+INT($I151*(VLOOKUP($M151,[1]EquipTable!$1:$1048576,MATCH("표준 DI pr Max",[1]EquipTable!$1:$1,0),0)-VLOOKUP($M151,[1]EquipTable!$1:$1048576,MATCH("표준 DI pr Min",[1]EquipTable!$1:$1,0),0)+1)),
    ROUNDDOWN(VLOOKUP($M151,[1]EquipTable!$1:$1048576,MATCH("표준 GO pr Min",[1]EquipTable!$1:$1,0),0)+INT($I151*(VLOOKUP($M151,[1]EquipTable!$1:$1048576,MATCH("표준 GO pr Max",[1]EquipTable!$1:$1,0),0)-VLOOKUP($M151,[1]EquipTable!$1:$1048576,MATCH("표준 GO pr Min",[1]EquipTable!$1:$1,0),0)+100)),-2)),
IF(OR($L151="캐릭터 상자 일반등급",$L151="캐릭터 상자 영웅등급"),VLOOKUP($L151,$AM:$AZ,MATCH($AW$1,$AM$1:$AZ$1,0),0),
IF(OR($L151="지정 캐릭터",$L151="지정 캐릭터 LBP1",$L151="지정 캐릭터 LBP2",$L151="지정 캐릭터 LBP3"),
  IF(AND(OR($B151=7,$B151=8),$L151=OFFSET($L151,-1,0)),OFFSET(Q151,-1,0),
    INT(VLOOKUP($L151,$AM:$AZ,MATCH($AW$1,$AM$1:$AZ$1,0),0)*(VLOOKUP($M151,[2]ActorTable!$1:$1048576,MATCH("표준 DI pr Min",[2]ActorTable!$1:$1,0),0)+$I151*(VLOOKUP($M151,[2]ActorTable!$1:$1048576,MATCH("표준 DI pr Max",[2]ActorTable!$1:$1,0),0)-VLOOKUP($M151,[2]ActorTable!$1:$1048576,MATCH("표준 DI pr Min",[2]ActorTable!$1:$1,0),0)+1)))),
IF($L151="안 지정 캐릭터 영웅등급",
  IF(AND(OR($B151=7,$B151=8),$L151=OFFSET($L151,-1,0)),OFFSET(Q151,-1,0),
    VLOOKUP($L151,$AM:$AZ,MATCH($AW$1,$AM$1:$AZ$1,0),0)+INT($I151*(VLOOKUP($L151,$AM:$AZ,MATCH($AX$1,$AM$1:$AZ$1,0),0)-VLOOKUP($L151,$AM:$AZ,MATCH($AW$1,$AM$1:$AZ$1,0),0)+1))),
IF($L151="지정 캐릭터 PP",
  IF(AND(OR($B151=7,$B151=8),$L151=OFFSET($L151,-1,0)),OFFSET(Q151,-1,0),
    INT($N151*(VLOOKUP($L151,$AM:$AZ,MATCH($AX$1,$AM$1:$AZ$1,0),0)*(VLOOKUP($L151,$AM:$AZ,MATCH($AY$1,$AM$1:$AZ$1,0),0)+$I151*(VLOOKUP($L151,$AM:$AZ,MATCH($AY$1,$AM$1:$AZ$1,0),0)-VLOOKUP($L151,$AM:$AZ,MATCH($AX$1,$AM$1:$AZ$1,0),0)))))),
IF(OR($L151="안 지정 캐릭터 PP 일반등급",$L151="안 지정 캐릭터 PP 영웅등급"),
  IF(AND(OR($B151=7,$B151=8),$L151=OFFSET($L151,-1,0)),OFFSET(Q151,-1,0),
    $N151*VLOOKUP($L151,$AM:$AZ,MATCH($AW$1,$AM$1:$AZ$1,0),0)),
"그외없음")))))))</f>
        <v>1000</v>
      </c>
      <c r="R151" t="str">
        <f ca="1">IF(OR(ISNUMBER(M151),M151="삭제"),"",
IF(LEFT(M151,5)="Equip",
  IF($BK$1&lt;VLOOKUP(M151,[1]EquipTable!$1:$1048576,MATCH("업데이트순번",[1]EquipTable!$1:$1,0),0),"업데이트순번이상",""),
IF(LEFT(M151,5)="Actor",
  IF($BP$1&lt;VLOOKUP(M151,[2]ActorTable!$1:$1048576,MATCH("업데이트순번",[2]ActorTable!$1:$1,0),0),"업데이트순번이상",""),
"그외없음")))</f>
        <v/>
      </c>
      <c r="S151">
        <f t="shared" ca="1" si="44"/>
        <v>0</v>
      </c>
      <c r="T151" t="s">
        <v>92</v>
      </c>
      <c r="U151">
        <v>55402</v>
      </c>
      <c r="V151">
        <v>12</v>
      </c>
      <c r="W151" t="s">
        <v>130</v>
      </c>
      <c r="Y151">
        <v>1200</v>
      </c>
      <c r="Z151" t="str">
        <f t="shared" ca="1" si="39"/>
        <v>uph</v>
      </c>
      <c r="AA151" t="s">
        <v>92</v>
      </c>
      <c r="AB151">
        <v>55402</v>
      </c>
      <c r="AC151">
        <v>12</v>
      </c>
      <c r="AD151" t="s">
        <v>130</v>
      </c>
      <c r="AF151">
        <v>1200</v>
      </c>
      <c r="AG151" t="str">
        <f t="shared" si="40"/>
        <v/>
      </c>
      <c r="AH151" t="str">
        <f>IF(OR(
  AND(NOT(ISERROR(FIND("상자",AA151))),ISBLANK(AB151)),
  AND(ISBLANK(AA151),ISBLANK(AB151)),
  AND(NOT(ISERROR(FIND("안 지정",AA151))),ISNUMBER(AB151))),"",
IF(AND(NOT(ISERROR(FIND("상자",AA151))),NOT(ISBLANK(AB151))),"밸류불필요",
IF(AND(NOT(ISERROR(FIND("안 지정",AA151))),NOT(ISNUMBER(AB151))),"숫자필요",
IF(NOT(ISERROR(FIND("장비",AA151))),
  IFERROR(VLOOKUP(AB151,[1]EquipTable!$A:$T,MATCH("이름참고",[1]EquipTable!$1:$1,0),0),"장비없음"),
IF(NOT(ISERROR(FIND("캐릭터",AA151))),
  IFERROR(VLOOKUP(AB151,[2]ActorTable!$A:$G,MATCH("이름참고",[2]ActorTable!$1:$1,0),0),"캐릭터없음"),
"")))))</f>
        <v/>
      </c>
      <c r="AI151">
        <v>1</v>
      </c>
      <c r="AJ15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v>
      </c>
      <c r="AK151" t="str">
        <f t="shared" ca="1" si="41"/>
        <v>{"dy":22,"sl":2,"tp":"uph","vl":"55402","cn":12,"pt":"GO","pr":1200}</v>
      </c>
    </row>
    <row r="152" spans="1:37">
      <c r="A152">
        <v>22</v>
      </c>
      <c r="B152">
        <v>3</v>
      </c>
      <c r="C152">
        <f t="shared" si="35"/>
        <v>0</v>
      </c>
      <c r="D152">
        <f t="shared" ca="1" si="42"/>
        <v>0.33981737701275216</v>
      </c>
      <c r="E152">
        <f t="shared" ca="1" si="42"/>
        <v>0.62164870964867147</v>
      </c>
      <c r="F152">
        <f t="shared" ca="1" si="36"/>
        <v>0.25033266236762586</v>
      </c>
      <c r="G152">
        <f t="shared" ca="1" si="34"/>
        <v>0.75562175000680376</v>
      </c>
      <c r="H152">
        <f t="shared" ca="1" si="34"/>
        <v>0.53670798259549968</v>
      </c>
      <c r="I152">
        <f t="shared" ca="1" si="34"/>
        <v>9.7835771595546128E-2</v>
      </c>
      <c r="L152" t="str">
        <f t="shared" ca="1" si="37"/>
        <v>안 지정 캐릭터 PP 일반등급</v>
      </c>
      <c r="M152">
        <f t="shared" ca="1" si="38"/>
        <v>62164</v>
      </c>
      <c r="N152">
        <f t="shared" ca="1" si="43"/>
        <v>12</v>
      </c>
      <c r="O152" t="str">
        <f ca="1">IF($L152="삭제","삭제",
IF($L152="지정 장비",
  IF(ISBLANK(VLOOKUP($M152,[1]EquipTable!$1:$1048576,MATCH("표준 GO pr Min",[1]EquipTable!$1:$1,0),0)),"DI",
    IF(ISBLANK(VLOOKUP($M152,[1]EquipTable!$1:$1048576,MATCH("표준 DI pr Min",[1]EquipTable!$1:$1,0),0)),"GO",
      IF(G152&lt;0.5,"DI","GO"))),
IF(OR($L152="캐릭터 상자 일반등급",$L152="캐릭터 상자 영웅등급"),"DI",
IF(OR($L152="지정 캐릭터",$L152="지정 캐릭터 LBP1",$L152="지정 캐릭터 LBP2",$L152="지정 캐릭터 LBP3",$L152="안 지정 캐릭터 영웅등급"),"DI",
IF($L152="지정 캐릭터 PP","DI",
IF(OR($L152="안 지정 캐릭터 PP 일반등급",$L152="안 지정 캐릭터 PP 영웅등급"),"GO",
"그외없음"))))))</f>
        <v>GO</v>
      </c>
      <c r="P152" t="str">
        <f ca="1">IF($L152="삭제","삭제",
IF($O152="GO","삭제",
IF($L152="지정 장비",
  IF(ISBLANK(VLOOKUP($M152,[1]EquipTable!$1:$1048576,MATCH("표준 DI pp Min",[1]EquipTable!$1:$1,0),0)),"삭제",
    VLOOKUP($M152,[1]EquipTable!$1:$1048576,MATCH("표준 DI pp Min",[1]EquipTable!$1:$1,0),0)+INT($H152*(VLOOKUP($M152,[1]EquipTable!$1:$1048576,MATCH("표준 DI pp Max",[1]EquipTable!$1:$1,0),0)-VLOOKUP($M152,[1]EquipTable!$1:$1048576,MATCH("표준 DI pp Min",[1]EquipTable!$1:$1,0),0)+1))),
IF(OR($L152="캐릭터 상자 일반등급",$L152="캐릭터 상자 영웅등급"),"삭제",
IF(OR($L152="지정 캐릭터",$L152="지정 캐릭터 LBP1",$L152="지정 캐릭터 LBP2",$L152="지정 캐릭터 LBP3"),
  IF(AND(OR($B152=7,$B152=8),$L152=OFFSET($L152,-1,0)),OFFSET(P152,-1,0),
    IF(ISBLANK(VLOOKUP($M152,[2]ActorTable!$1:$1048576,MATCH("표준 DI pp Min",[2]ActorTable!$1:$1,0),0)),"삭제",
      INT(VLOOKUP($L152,$AM:$AZ,MATCH($AW$1,$AM$1:$AZ$1,0),0)*(VLOOKUP($M152,[2]ActorTable!$1:$1048576,MATCH("표준 DI pp Min",[2]ActorTable!$1:$1,0),0)+$H152*(VLOOKUP($M152,[2]ActorTable!$1:$1048576,MATCH("표준 DI pp Max",[2]ActorTable!$1:$1,0),0)-VLOOKUP($M152,[2]ActorTable!$1:$1048576,MATCH("표준 DI pp Min",[2]ActorTable!$1:$1,0),0)+1))))),
IF($L152="안 지정 캐릭터 영웅등급",
  IF(AND(OR($B152=7,$B152=8),$L152=OFFSET($L152,-1,0)),OFFSET(P152,-1,0),
    VLOOKUP($L152,$AM:$AZ,MATCH($AY$1,$AM$1:$AZ$1,0),0)+INT($H152*(VLOOKUP($L152,$AM:$AZ,MATCH($AZ$1,$AM$1:$AZ$1,0),0)-VLOOKUP($L152,$AM:$AZ,MATCH($AY$1,$AM$1:$AZ$1,0),0)+1))),
IF($L152="지정 캐릭터 PP",
  IF(AND(OR($B152=7,$B152=8),$L152=OFFSET($L152,-1,0)),OFFSET(P152,-1,0),
    INT($N152*VLOOKUP($L152,$AM:$AZ,MATCH($AW$1,$AM$1:$AZ$1,0),0))),
"그외없음")))))))</f>
        <v>삭제</v>
      </c>
      <c r="Q152">
        <f ca="1">IF($L152="삭제","삭제",
IF($L152="지정 장비",
  IF($O152="DI",
    VLOOKUP($M152,[1]EquipTable!$1:$1048576,MATCH("표준 DI pr Min",[1]EquipTable!$1:$1,0),0)+INT($I152*(VLOOKUP($M152,[1]EquipTable!$1:$1048576,MATCH("표준 DI pr Max",[1]EquipTable!$1:$1,0),0)-VLOOKUP($M152,[1]EquipTable!$1:$1048576,MATCH("표준 DI pr Min",[1]EquipTable!$1:$1,0),0)+1)),
    ROUNDDOWN(VLOOKUP($M152,[1]EquipTable!$1:$1048576,MATCH("표준 GO pr Min",[1]EquipTable!$1:$1,0),0)+INT($I152*(VLOOKUP($M152,[1]EquipTable!$1:$1048576,MATCH("표준 GO pr Max",[1]EquipTable!$1:$1,0),0)-VLOOKUP($M152,[1]EquipTable!$1:$1048576,MATCH("표준 GO pr Min",[1]EquipTable!$1:$1,0),0)+100)),-2)),
IF(OR($L152="캐릭터 상자 일반등급",$L152="캐릭터 상자 영웅등급"),VLOOKUP($L152,$AM:$AZ,MATCH($AW$1,$AM$1:$AZ$1,0),0),
IF(OR($L152="지정 캐릭터",$L152="지정 캐릭터 LBP1",$L152="지정 캐릭터 LBP2",$L152="지정 캐릭터 LBP3"),
  IF(AND(OR($B152=7,$B152=8),$L152=OFFSET($L152,-1,0)),OFFSET(Q152,-1,0),
    INT(VLOOKUP($L152,$AM:$AZ,MATCH($AW$1,$AM$1:$AZ$1,0),0)*(VLOOKUP($M152,[2]ActorTable!$1:$1048576,MATCH("표준 DI pr Min",[2]ActorTable!$1:$1,0),0)+$I152*(VLOOKUP($M152,[2]ActorTable!$1:$1048576,MATCH("표준 DI pr Max",[2]ActorTable!$1:$1,0),0)-VLOOKUP($M152,[2]ActorTable!$1:$1048576,MATCH("표준 DI pr Min",[2]ActorTable!$1:$1,0),0)+1)))),
IF($L152="안 지정 캐릭터 영웅등급",
  IF(AND(OR($B152=7,$B152=8),$L152=OFFSET($L152,-1,0)),OFFSET(Q152,-1,0),
    VLOOKUP($L152,$AM:$AZ,MATCH($AW$1,$AM$1:$AZ$1,0),0)+INT($I152*(VLOOKUP($L152,$AM:$AZ,MATCH($AX$1,$AM$1:$AZ$1,0),0)-VLOOKUP($L152,$AM:$AZ,MATCH($AW$1,$AM$1:$AZ$1,0),0)+1))),
IF($L152="지정 캐릭터 PP",
  IF(AND(OR($B152=7,$B152=8),$L152=OFFSET($L152,-1,0)),OFFSET(Q152,-1,0),
    INT($N152*(VLOOKUP($L152,$AM:$AZ,MATCH($AX$1,$AM$1:$AZ$1,0),0)*(VLOOKUP($L152,$AM:$AZ,MATCH($AY$1,$AM$1:$AZ$1,0),0)+$I152*(VLOOKUP($L152,$AM:$AZ,MATCH($AY$1,$AM$1:$AZ$1,0),0)-VLOOKUP($L152,$AM:$AZ,MATCH($AX$1,$AM$1:$AZ$1,0),0)))))),
IF(OR($L152="안 지정 캐릭터 PP 일반등급",$L152="안 지정 캐릭터 PP 영웅등급"),
  IF(AND(OR($B152=7,$B152=8),$L152=OFFSET($L152,-1,0)),OFFSET(Q152,-1,0),
    $N152*VLOOKUP($L152,$AM:$AZ,MATCH($AW$1,$AM$1:$AZ$1,0),0)),
"그외없음")))))))</f>
        <v>1200</v>
      </c>
      <c r="R152" t="str">
        <f ca="1">IF(OR(ISNUMBER(M152),M152="삭제"),"",
IF(LEFT(M152,5)="Equip",
  IF($BK$1&lt;VLOOKUP(M152,[1]EquipTable!$1:$1048576,MATCH("업데이트순번",[1]EquipTable!$1:$1,0),0),"업데이트순번이상",""),
IF(LEFT(M152,5)="Actor",
  IF($BP$1&lt;VLOOKUP(M152,[2]ActorTable!$1:$1048576,MATCH("업데이트순번",[2]ActorTable!$1:$1,0),0),"업데이트순번이상",""),
"그외없음")))</f>
        <v/>
      </c>
      <c r="S152">
        <f t="shared" ca="1" si="44"/>
        <v>0</v>
      </c>
      <c r="T152" t="s">
        <v>93</v>
      </c>
      <c r="U152">
        <v>76795</v>
      </c>
      <c r="V152">
        <v>13</v>
      </c>
      <c r="W152" t="s">
        <v>130</v>
      </c>
      <c r="Y152">
        <v>1300</v>
      </c>
      <c r="Z152" t="str">
        <f t="shared" ca="1" si="39"/>
        <v>upn</v>
      </c>
      <c r="AA152" t="s">
        <v>93</v>
      </c>
      <c r="AB152">
        <v>76795</v>
      </c>
      <c r="AC152">
        <v>13</v>
      </c>
      <c r="AD152" t="s">
        <v>130</v>
      </c>
      <c r="AF152">
        <v>1300</v>
      </c>
      <c r="AG152" t="str">
        <f t="shared" si="40"/>
        <v/>
      </c>
      <c r="AH152" t="str">
        <f>IF(OR(
  AND(NOT(ISERROR(FIND("상자",AA152))),ISBLANK(AB152)),
  AND(ISBLANK(AA152),ISBLANK(AB152)),
  AND(NOT(ISERROR(FIND("안 지정",AA152))),ISNUMBER(AB152))),"",
IF(AND(NOT(ISERROR(FIND("상자",AA152))),NOT(ISBLANK(AB152))),"밸류불필요",
IF(AND(NOT(ISERROR(FIND("안 지정",AA152))),NOT(ISNUMBER(AB152))),"숫자필요",
IF(NOT(ISERROR(FIND("장비",AA152))),
  IFERROR(VLOOKUP(AB152,[1]EquipTable!$A:$T,MATCH("이름참고",[1]EquipTable!$1:$1,0),0),"장비없음"),
IF(NOT(ISERROR(FIND("캐릭터",AA152))),
  IFERROR(VLOOKUP(AB152,[2]ActorTable!$A:$G,MATCH("이름참고",[2]ActorTable!$1:$1,0),0),"캐릭터없음"),
"")))))</f>
        <v/>
      </c>
      <c r="AI152">
        <v>1</v>
      </c>
      <c r="AJ15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v>
      </c>
      <c r="AK152" t="str">
        <f t="shared" ca="1" si="41"/>
        <v>{"dy":22,"sl":3,"tp":"upn","vl":"76795","cn":13,"pt":"GO","pr":1300}</v>
      </c>
    </row>
    <row r="153" spans="1:37">
      <c r="A153">
        <v>22</v>
      </c>
      <c r="B153">
        <v>4</v>
      </c>
      <c r="C153">
        <f t="shared" si="35"/>
        <v>0</v>
      </c>
      <c r="D153">
        <f t="shared" ca="1" si="42"/>
        <v>0.58551385888122642</v>
      </c>
      <c r="E153">
        <f t="shared" ca="1" si="42"/>
        <v>0.91018951594295749</v>
      </c>
      <c r="F153">
        <f t="shared" ca="1" si="36"/>
        <v>2.723825145347103E-2</v>
      </c>
      <c r="G153">
        <f t="shared" ca="1" si="34"/>
        <v>0.42315123517341413</v>
      </c>
      <c r="H153">
        <f t="shared" ca="1" si="34"/>
        <v>0.56300576485338849</v>
      </c>
      <c r="I153">
        <f t="shared" ca="1" si="34"/>
        <v>0.36059850443875496</v>
      </c>
      <c r="L153" t="str">
        <f t="shared" ca="1" si="37"/>
        <v>안 지정 캐릭터 PP 일반등급</v>
      </c>
      <c r="M153">
        <f t="shared" ca="1" si="38"/>
        <v>91018</v>
      </c>
      <c r="N153">
        <f t="shared" ca="1" si="43"/>
        <v>14</v>
      </c>
      <c r="O153" t="str">
        <f ca="1">IF($L153="삭제","삭제",
IF($L153="지정 장비",
  IF(ISBLANK(VLOOKUP($M153,[1]EquipTable!$1:$1048576,MATCH("표준 GO pr Min",[1]EquipTable!$1:$1,0),0)),"DI",
    IF(ISBLANK(VLOOKUP($M153,[1]EquipTable!$1:$1048576,MATCH("표준 DI pr Min",[1]EquipTable!$1:$1,0),0)),"GO",
      IF(G153&lt;0.5,"DI","GO"))),
IF(OR($L153="캐릭터 상자 일반등급",$L153="캐릭터 상자 영웅등급"),"DI",
IF(OR($L153="지정 캐릭터",$L153="지정 캐릭터 LBP1",$L153="지정 캐릭터 LBP2",$L153="지정 캐릭터 LBP3",$L153="안 지정 캐릭터 영웅등급"),"DI",
IF($L153="지정 캐릭터 PP","DI",
IF(OR($L153="안 지정 캐릭터 PP 일반등급",$L153="안 지정 캐릭터 PP 영웅등급"),"GO",
"그외없음"))))))</f>
        <v>GO</v>
      </c>
      <c r="P153" t="str">
        <f ca="1">IF($L153="삭제","삭제",
IF($O153="GO","삭제",
IF($L153="지정 장비",
  IF(ISBLANK(VLOOKUP($M153,[1]EquipTable!$1:$1048576,MATCH("표준 DI pp Min",[1]EquipTable!$1:$1,0),0)),"삭제",
    VLOOKUP($M153,[1]EquipTable!$1:$1048576,MATCH("표준 DI pp Min",[1]EquipTable!$1:$1,0),0)+INT($H153*(VLOOKUP($M153,[1]EquipTable!$1:$1048576,MATCH("표준 DI pp Max",[1]EquipTable!$1:$1,0),0)-VLOOKUP($M153,[1]EquipTable!$1:$1048576,MATCH("표준 DI pp Min",[1]EquipTable!$1:$1,0),0)+1))),
IF(OR($L153="캐릭터 상자 일반등급",$L153="캐릭터 상자 영웅등급"),"삭제",
IF(OR($L153="지정 캐릭터",$L153="지정 캐릭터 LBP1",$L153="지정 캐릭터 LBP2",$L153="지정 캐릭터 LBP3"),
  IF(AND(OR($B153=7,$B153=8),$L153=OFFSET($L153,-1,0)),OFFSET(P153,-1,0),
    IF(ISBLANK(VLOOKUP($M153,[2]ActorTable!$1:$1048576,MATCH("표준 DI pp Min",[2]ActorTable!$1:$1,0),0)),"삭제",
      INT(VLOOKUP($L153,$AM:$AZ,MATCH($AW$1,$AM$1:$AZ$1,0),0)*(VLOOKUP($M153,[2]ActorTable!$1:$1048576,MATCH("표준 DI pp Min",[2]ActorTable!$1:$1,0),0)+$H153*(VLOOKUP($M153,[2]ActorTable!$1:$1048576,MATCH("표준 DI pp Max",[2]ActorTable!$1:$1,0),0)-VLOOKUP($M153,[2]ActorTable!$1:$1048576,MATCH("표준 DI pp Min",[2]ActorTable!$1:$1,0),0)+1))))),
IF($L153="안 지정 캐릭터 영웅등급",
  IF(AND(OR($B153=7,$B153=8),$L153=OFFSET($L153,-1,0)),OFFSET(P153,-1,0),
    VLOOKUP($L153,$AM:$AZ,MATCH($AY$1,$AM$1:$AZ$1,0),0)+INT($H153*(VLOOKUP($L153,$AM:$AZ,MATCH($AZ$1,$AM$1:$AZ$1,0),0)-VLOOKUP($L153,$AM:$AZ,MATCH($AY$1,$AM$1:$AZ$1,0),0)+1))),
IF($L153="지정 캐릭터 PP",
  IF(AND(OR($B153=7,$B153=8),$L153=OFFSET($L153,-1,0)),OFFSET(P153,-1,0),
    INT($N153*VLOOKUP($L153,$AM:$AZ,MATCH($AW$1,$AM$1:$AZ$1,0),0))),
"그외없음")))))))</f>
        <v>삭제</v>
      </c>
      <c r="Q153">
        <f ca="1">IF($L153="삭제","삭제",
IF($L153="지정 장비",
  IF($O153="DI",
    VLOOKUP($M153,[1]EquipTable!$1:$1048576,MATCH("표준 DI pr Min",[1]EquipTable!$1:$1,0),0)+INT($I153*(VLOOKUP($M153,[1]EquipTable!$1:$1048576,MATCH("표준 DI pr Max",[1]EquipTable!$1:$1,0),0)-VLOOKUP($M153,[1]EquipTable!$1:$1048576,MATCH("표준 DI pr Min",[1]EquipTable!$1:$1,0),0)+1)),
    ROUNDDOWN(VLOOKUP($M153,[1]EquipTable!$1:$1048576,MATCH("표준 GO pr Min",[1]EquipTable!$1:$1,0),0)+INT($I153*(VLOOKUP($M153,[1]EquipTable!$1:$1048576,MATCH("표준 GO pr Max",[1]EquipTable!$1:$1,0),0)-VLOOKUP($M153,[1]EquipTable!$1:$1048576,MATCH("표준 GO pr Min",[1]EquipTable!$1:$1,0),0)+100)),-2)),
IF(OR($L153="캐릭터 상자 일반등급",$L153="캐릭터 상자 영웅등급"),VLOOKUP($L153,$AM:$AZ,MATCH($AW$1,$AM$1:$AZ$1,0),0),
IF(OR($L153="지정 캐릭터",$L153="지정 캐릭터 LBP1",$L153="지정 캐릭터 LBP2",$L153="지정 캐릭터 LBP3"),
  IF(AND(OR($B153=7,$B153=8),$L153=OFFSET($L153,-1,0)),OFFSET(Q153,-1,0),
    INT(VLOOKUP($L153,$AM:$AZ,MATCH($AW$1,$AM$1:$AZ$1,0),0)*(VLOOKUP($M153,[2]ActorTable!$1:$1048576,MATCH("표준 DI pr Min",[2]ActorTable!$1:$1,0),0)+$I153*(VLOOKUP($M153,[2]ActorTable!$1:$1048576,MATCH("표준 DI pr Max",[2]ActorTable!$1:$1,0),0)-VLOOKUP($M153,[2]ActorTable!$1:$1048576,MATCH("표준 DI pr Min",[2]ActorTable!$1:$1,0),0)+1)))),
IF($L153="안 지정 캐릭터 영웅등급",
  IF(AND(OR($B153=7,$B153=8),$L153=OFFSET($L153,-1,0)),OFFSET(Q153,-1,0),
    VLOOKUP($L153,$AM:$AZ,MATCH($AW$1,$AM$1:$AZ$1,0),0)+INT($I153*(VLOOKUP($L153,$AM:$AZ,MATCH($AX$1,$AM$1:$AZ$1,0),0)-VLOOKUP($L153,$AM:$AZ,MATCH($AW$1,$AM$1:$AZ$1,0),0)+1))),
IF($L153="지정 캐릭터 PP",
  IF(AND(OR($B153=7,$B153=8),$L153=OFFSET($L153,-1,0)),OFFSET(Q153,-1,0),
    INT($N153*(VLOOKUP($L153,$AM:$AZ,MATCH($AX$1,$AM$1:$AZ$1,0),0)*(VLOOKUP($L153,$AM:$AZ,MATCH($AY$1,$AM$1:$AZ$1,0),0)+$I153*(VLOOKUP($L153,$AM:$AZ,MATCH($AY$1,$AM$1:$AZ$1,0),0)-VLOOKUP($L153,$AM:$AZ,MATCH($AX$1,$AM$1:$AZ$1,0),0)))))),
IF(OR($L153="안 지정 캐릭터 PP 일반등급",$L153="안 지정 캐릭터 PP 영웅등급"),
  IF(AND(OR($B153=7,$B153=8),$L153=OFFSET($L153,-1,0)),OFFSET(Q153,-1,0),
    $N153*VLOOKUP($L153,$AM:$AZ,MATCH($AW$1,$AM$1:$AZ$1,0),0)),
"그외없음")))))))</f>
        <v>1400</v>
      </c>
      <c r="R153" t="str">
        <f ca="1">IF(OR(ISNUMBER(M153),M153="삭제"),"",
IF(LEFT(M153,5)="Equip",
  IF($BK$1&lt;VLOOKUP(M153,[1]EquipTable!$1:$1048576,MATCH("업데이트순번",[1]EquipTable!$1:$1,0),0),"업데이트순번이상",""),
IF(LEFT(M153,5)="Actor",
  IF($BP$1&lt;VLOOKUP(M153,[2]ActorTable!$1:$1048576,MATCH("업데이트순번",[2]ActorTable!$1:$1,0),0),"업데이트순번이상",""),
"그외없음")))</f>
        <v/>
      </c>
      <c r="S153">
        <f t="shared" ca="1" si="44"/>
        <v>0</v>
      </c>
      <c r="T153" t="s">
        <v>93</v>
      </c>
      <c r="U153">
        <v>10987</v>
      </c>
      <c r="V153">
        <v>9</v>
      </c>
      <c r="W153" t="s">
        <v>130</v>
      </c>
      <c r="Y153">
        <v>900</v>
      </c>
      <c r="Z153" t="str">
        <f t="shared" ca="1" si="39"/>
        <v>upn</v>
      </c>
      <c r="AA153" t="s">
        <v>93</v>
      </c>
      <c r="AB153">
        <v>10987</v>
      </c>
      <c r="AC153">
        <v>9</v>
      </c>
      <c r="AD153" t="s">
        <v>130</v>
      </c>
      <c r="AF153">
        <v>900</v>
      </c>
      <c r="AG153" t="str">
        <f t="shared" si="40"/>
        <v/>
      </c>
      <c r="AH153" t="str">
        <f>IF(OR(
  AND(NOT(ISERROR(FIND("상자",AA153))),ISBLANK(AB153)),
  AND(ISBLANK(AA153),ISBLANK(AB153)),
  AND(NOT(ISERROR(FIND("안 지정",AA153))),ISNUMBER(AB153))),"",
IF(AND(NOT(ISERROR(FIND("상자",AA153))),NOT(ISBLANK(AB153))),"밸류불필요",
IF(AND(NOT(ISERROR(FIND("안 지정",AA153))),NOT(ISNUMBER(AB153))),"숫자필요",
IF(NOT(ISERROR(FIND("장비",AA153))),
  IFERROR(VLOOKUP(AB153,[1]EquipTable!$A:$T,MATCH("이름참고",[1]EquipTable!$1:$1,0),0),"장비없음"),
IF(NOT(ISERROR(FIND("캐릭터",AA153))),
  IFERROR(VLOOKUP(AB153,[2]ActorTable!$A:$G,MATCH("이름참고",[2]ActorTable!$1:$1,0),0),"캐릭터없음"),
"")))))</f>
        <v/>
      </c>
      <c r="AI153">
        <v>1</v>
      </c>
      <c r="AJ15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v>
      </c>
      <c r="AK153" t="str">
        <f t="shared" ca="1" si="41"/>
        <v>{"dy":22,"sl":4,"tp":"upn","vl":"10987","cn":9,"pt":"GO","pr":900}</v>
      </c>
    </row>
    <row r="154" spans="1:37">
      <c r="A154">
        <v>22</v>
      </c>
      <c r="B154">
        <v>5</v>
      </c>
      <c r="C154">
        <f t="shared" si="35"/>
        <v>0</v>
      </c>
      <c r="D154">
        <f t="shared" ca="1" si="42"/>
        <v>4.8271094785444668E-2</v>
      </c>
      <c r="E154">
        <f t="shared" ca="1" si="42"/>
        <v>0.95792931241022161</v>
      </c>
      <c r="F154">
        <f t="shared" ca="1" si="36"/>
        <v>0.98957300696166928</v>
      </c>
      <c r="G154">
        <f t="shared" ca="1" si="34"/>
        <v>0.25936957503720059</v>
      </c>
      <c r="H154">
        <f t="shared" ca="1" si="34"/>
        <v>0.67707922886077065</v>
      </c>
      <c r="I154">
        <f t="shared" ca="1" si="34"/>
        <v>0.89238877540998929</v>
      </c>
      <c r="L154" t="str">
        <f t="shared" ca="1" si="37"/>
        <v>삭제</v>
      </c>
      <c r="M154" t="str">
        <f t="shared" ca="1" si="38"/>
        <v>삭제</v>
      </c>
      <c r="N154" t="str">
        <f t="shared" ca="1" si="43"/>
        <v>삭제</v>
      </c>
      <c r="O154" t="str">
        <f ca="1">IF($L154="삭제","삭제",
IF($L154="지정 장비",
  IF(ISBLANK(VLOOKUP($M154,[1]EquipTable!$1:$1048576,MATCH("표준 GO pr Min",[1]EquipTable!$1:$1,0),0)),"DI",
    IF(ISBLANK(VLOOKUP($M154,[1]EquipTable!$1:$1048576,MATCH("표준 DI pr Min",[1]EquipTable!$1:$1,0),0)),"GO",
      IF(G154&lt;0.5,"DI","GO"))),
IF(OR($L154="캐릭터 상자 일반등급",$L154="캐릭터 상자 영웅등급"),"DI",
IF(OR($L154="지정 캐릭터",$L154="지정 캐릭터 LBP1",$L154="지정 캐릭터 LBP2",$L154="지정 캐릭터 LBP3",$L154="안 지정 캐릭터 영웅등급"),"DI",
IF($L154="지정 캐릭터 PP","DI",
IF(OR($L154="안 지정 캐릭터 PP 일반등급",$L154="안 지정 캐릭터 PP 영웅등급"),"GO",
"그외없음"))))))</f>
        <v>삭제</v>
      </c>
      <c r="P154" t="str">
        <f ca="1">IF($L154="삭제","삭제",
IF($O154="GO","삭제",
IF($L154="지정 장비",
  IF(ISBLANK(VLOOKUP($M154,[1]EquipTable!$1:$1048576,MATCH("표준 DI pp Min",[1]EquipTable!$1:$1,0),0)),"삭제",
    VLOOKUP($M154,[1]EquipTable!$1:$1048576,MATCH("표준 DI pp Min",[1]EquipTable!$1:$1,0),0)+INT($H154*(VLOOKUP($M154,[1]EquipTable!$1:$1048576,MATCH("표준 DI pp Max",[1]EquipTable!$1:$1,0),0)-VLOOKUP($M154,[1]EquipTable!$1:$1048576,MATCH("표준 DI pp Min",[1]EquipTable!$1:$1,0),0)+1))),
IF(OR($L154="캐릭터 상자 일반등급",$L154="캐릭터 상자 영웅등급"),"삭제",
IF(OR($L154="지정 캐릭터",$L154="지정 캐릭터 LBP1",$L154="지정 캐릭터 LBP2",$L154="지정 캐릭터 LBP3"),
  IF(AND(OR($B154=7,$B154=8),$L154=OFFSET($L154,-1,0)),OFFSET(P154,-1,0),
    IF(ISBLANK(VLOOKUP($M154,[2]ActorTable!$1:$1048576,MATCH("표준 DI pp Min",[2]ActorTable!$1:$1,0),0)),"삭제",
      INT(VLOOKUP($L154,$AM:$AZ,MATCH($AW$1,$AM$1:$AZ$1,0),0)*(VLOOKUP($M154,[2]ActorTable!$1:$1048576,MATCH("표준 DI pp Min",[2]ActorTable!$1:$1,0),0)+$H154*(VLOOKUP($M154,[2]ActorTable!$1:$1048576,MATCH("표준 DI pp Max",[2]ActorTable!$1:$1,0),0)-VLOOKUP($M154,[2]ActorTable!$1:$1048576,MATCH("표준 DI pp Min",[2]ActorTable!$1:$1,0),0)+1))))),
IF($L154="안 지정 캐릭터 영웅등급",
  IF(AND(OR($B154=7,$B154=8),$L154=OFFSET($L154,-1,0)),OFFSET(P154,-1,0),
    VLOOKUP($L154,$AM:$AZ,MATCH($AY$1,$AM$1:$AZ$1,0),0)+INT($H154*(VLOOKUP($L154,$AM:$AZ,MATCH($AZ$1,$AM$1:$AZ$1,0),0)-VLOOKUP($L154,$AM:$AZ,MATCH($AY$1,$AM$1:$AZ$1,0),0)+1))),
IF($L154="지정 캐릭터 PP",
  IF(AND(OR($B154=7,$B154=8),$L154=OFFSET($L154,-1,0)),OFFSET(P154,-1,0),
    INT($N154*VLOOKUP($L154,$AM:$AZ,MATCH($AW$1,$AM$1:$AZ$1,0),0))),
"그외없음")))))))</f>
        <v>삭제</v>
      </c>
      <c r="Q154" t="str">
        <f ca="1">IF($L154="삭제","삭제",
IF($L154="지정 장비",
  IF($O154="DI",
    VLOOKUP($M154,[1]EquipTable!$1:$1048576,MATCH("표준 DI pr Min",[1]EquipTable!$1:$1,0),0)+INT($I154*(VLOOKUP($M154,[1]EquipTable!$1:$1048576,MATCH("표준 DI pr Max",[1]EquipTable!$1:$1,0),0)-VLOOKUP($M154,[1]EquipTable!$1:$1048576,MATCH("표준 DI pr Min",[1]EquipTable!$1:$1,0),0)+1)),
    ROUNDDOWN(VLOOKUP($M154,[1]EquipTable!$1:$1048576,MATCH("표준 GO pr Min",[1]EquipTable!$1:$1,0),0)+INT($I154*(VLOOKUP($M154,[1]EquipTable!$1:$1048576,MATCH("표준 GO pr Max",[1]EquipTable!$1:$1,0),0)-VLOOKUP($M154,[1]EquipTable!$1:$1048576,MATCH("표준 GO pr Min",[1]EquipTable!$1:$1,0),0)+100)),-2)),
IF(OR($L154="캐릭터 상자 일반등급",$L154="캐릭터 상자 영웅등급"),VLOOKUP($L154,$AM:$AZ,MATCH($AW$1,$AM$1:$AZ$1,0),0),
IF(OR($L154="지정 캐릭터",$L154="지정 캐릭터 LBP1",$L154="지정 캐릭터 LBP2",$L154="지정 캐릭터 LBP3"),
  IF(AND(OR($B154=7,$B154=8),$L154=OFFSET($L154,-1,0)),OFFSET(Q154,-1,0),
    INT(VLOOKUP($L154,$AM:$AZ,MATCH($AW$1,$AM$1:$AZ$1,0),0)*(VLOOKUP($M154,[2]ActorTable!$1:$1048576,MATCH("표준 DI pr Min",[2]ActorTable!$1:$1,0),0)+$I154*(VLOOKUP($M154,[2]ActorTable!$1:$1048576,MATCH("표준 DI pr Max",[2]ActorTable!$1:$1,0),0)-VLOOKUP($M154,[2]ActorTable!$1:$1048576,MATCH("표준 DI pr Min",[2]ActorTable!$1:$1,0),0)+1)))),
IF($L154="안 지정 캐릭터 영웅등급",
  IF(AND(OR($B154=7,$B154=8),$L154=OFFSET($L154,-1,0)),OFFSET(Q154,-1,0),
    VLOOKUP($L154,$AM:$AZ,MATCH($AW$1,$AM$1:$AZ$1,0),0)+INT($I154*(VLOOKUP($L154,$AM:$AZ,MATCH($AX$1,$AM$1:$AZ$1,0),0)-VLOOKUP($L154,$AM:$AZ,MATCH($AW$1,$AM$1:$AZ$1,0),0)+1))),
IF($L154="지정 캐릭터 PP",
  IF(AND(OR($B154=7,$B154=8),$L154=OFFSET($L154,-1,0)),OFFSET(Q154,-1,0),
    INT($N154*(VLOOKUP($L154,$AM:$AZ,MATCH($AX$1,$AM$1:$AZ$1,0),0)*(VLOOKUP($L154,$AM:$AZ,MATCH($AY$1,$AM$1:$AZ$1,0),0)+$I154*(VLOOKUP($L154,$AM:$AZ,MATCH($AY$1,$AM$1:$AZ$1,0),0)-VLOOKUP($L154,$AM:$AZ,MATCH($AX$1,$AM$1:$AZ$1,0),0)))))),
IF(OR($L154="안 지정 캐릭터 PP 일반등급",$L154="안 지정 캐릭터 PP 영웅등급"),
  IF(AND(OR($B154=7,$B154=8),$L154=OFFSET($L154,-1,0)),OFFSET(Q154,-1,0),
    $N154*VLOOKUP($L154,$AM:$AZ,MATCH($AW$1,$AM$1:$AZ$1,0),0)),
"그외없음")))))))</f>
        <v>삭제</v>
      </c>
      <c r="R154" t="str">
        <f ca="1">IF(OR(ISNUMBER(M154),M154="삭제"),"",
IF(LEFT(M154,5)="Equip",
  IF($BK$1&lt;VLOOKUP(M154,[1]EquipTable!$1:$1048576,MATCH("업데이트순번",[1]EquipTable!$1:$1,0),0),"업데이트순번이상",""),
IF(LEFT(M154,5)="Actor",
  IF($BP$1&lt;VLOOKUP(M154,[2]ActorTable!$1:$1048576,MATCH("업데이트순번",[2]ActorTable!$1:$1,0),0),"업데이트순번이상",""),
"그외없음")))</f>
        <v/>
      </c>
      <c r="S154">
        <f t="shared" ca="1" si="44"/>
        <v>0</v>
      </c>
      <c r="Z154" t="str">
        <f t="shared" ca="1" si="39"/>
        <v/>
      </c>
      <c r="AG154" t="str">
        <f t="shared" si="40"/>
        <v/>
      </c>
      <c r="AH154" t="str">
        <f>IF(OR(
  AND(NOT(ISERROR(FIND("상자",AA154))),ISBLANK(AB154)),
  AND(ISBLANK(AA154),ISBLANK(AB154)),
  AND(NOT(ISERROR(FIND("안 지정",AA154))),ISNUMBER(AB154))),"",
IF(AND(NOT(ISERROR(FIND("상자",AA154))),NOT(ISBLANK(AB154))),"밸류불필요",
IF(AND(NOT(ISERROR(FIND("안 지정",AA154))),NOT(ISNUMBER(AB154))),"숫자필요",
IF(NOT(ISERROR(FIND("장비",AA154))),
  IFERROR(VLOOKUP(AB154,[1]EquipTable!$A:$T,MATCH("이름참고",[1]EquipTable!$1:$1,0),0),"장비없음"),
IF(NOT(ISERROR(FIND("캐릭터",AA154))),
  IFERROR(VLOOKUP(AB154,[2]ActorTable!$A:$G,MATCH("이름참고",[2]ActorTable!$1:$1,0),0),"캐릭터없음"),
"")))))</f>
        <v/>
      </c>
      <c r="AI154">
        <v>1</v>
      </c>
      <c r="AJ15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v>
      </c>
      <c r="AK154" t="str">
        <f t="shared" ca="1" si="41"/>
        <v>{"dy":22,"sl":5}</v>
      </c>
    </row>
    <row r="155" spans="1:37">
      <c r="A155">
        <v>22</v>
      </c>
      <c r="B155">
        <v>6</v>
      </c>
      <c r="C155">
        <f t="shared" si="35"/>
        <v>0</v>
      </c>
      <c r="D155">
        <f t="shared" ca="1" si="42"/>
        <v>0.59866129709961791</v>
      </c>
      <c r="E155">
        <f t="shared" ca="1" si="42"/>
        <v>1.900073456840623E-3</v>
      </c>
      <c r="F155">
        <f t="shared" ca="1" si="36"/>
        <v>0.53557402566243195</v>
      </c>
      <c r="G155">
        <f t="shared" ca="1" si="34"/>
        <v>0.56425637187698874</v>
      </c>
      <c r="H155">
        <f t="shared" ca="1" si="34"/>
        <v>0.46524616286682652</v>
      </c>
      <c r="I155">
        <f t="shared" ca="1" si="34"/>
        <v>0.94317943902468571</v>
      </c>
      <c r="L155" t="str">
        <f t="shared" ca="1" si="37"/>
        <v>삭제</v>
      </c>
      <c r="M155" t="str">
        <f t="shared" ca="1" si="38"/>
        <v>삭제</v>
      </c>
      <c r="N155" t="str">
        <f t="shared" ca="1" si="43"/>
        <v>삭제</v>
      </c>
      <c r="O155" t="str">
        <f ca="1">IF($L155="삭제","삭제",
IF($L155="지정 장비",
  IF(ISBLANK(VLOOKUP($M155,[1]EquipTable!$1:$1048576,MATCH("표준 GO pr Min",[1]EquipTable!$1:$1,0),0)),"DI",
    IF(ISBLANK(VLOOKUP($M155,[1]EquipTable!$1:$1048576,MATCH("표준 DI pr Min",[1]EquipTable!$1:$1,0),0)),"GO",
      IF(G155&lt;0.5,"DI","GO"))),
IF(OR($L155="캐릭터 상자 일반등급",$L155="캐릭터 상자 영웅등급"),"DI",
IF(OR($L155="지정 캐릭터",$L155="지정 캐릭터 LBP1",$L155="지정 캐릭터 LBP2",$L155="지정 캐릭터 LBP3",$L155="안 지정 캐릭터 영웅등급"),"DI",
IF($L155="지정 캐릭터 PP","DI",
IF(OR($L155="안 지정 캐릭터 PP 일반등급",$L155="안 지정 캐릭터 PP 영웅등급"),"GO",
"그외없음"))))))</f>
        <v>삭제</v>
      </c>
      <c r="P155" t="str">
        <f ca="1">IF($L155="삭제","삭제",
IF($O155="GO","삭제",
IF($L155="지정 장비",
  IF(ISBLANK(VLOOKUP($M155,[1]EquipTable!$1:$1048576,MATCH("표준 DI pp Min",[1]EquipTable!$1:$1,0),0)),"삭제",
    VLOOKUP($M155,[1]EquipTable!$1:$1048576,MATCH("표준 DI pp Min",[1]EquipTable!$1:$1,0),0)+INT($H155*(VLOOKUP($M155,[1]EquipTable!$1:$1048576,MATCH("표준 DI pp Max",[1]EquipTable!$1:$1,0),0)-VLOOKUP($M155,[1]EquipTable!$1:$1048576,MATCH("표준 DI pp Min",[1]EquipTable!$1:$1,0),0)+1))),
IF(OR($L155="캐릭터 상자 일반등급",$L155="캐릭터 상자 영웅등급"),"삭제",
IF(OR($L155="지정 캐릭터",$L155="지정 캐릭터 LBP1",$L155="지정 캐릭터 LBP2",$L155="지정 캐릭터 LBP3"),
  IF(AND(OR($B155=7,$B155=8),$L155=OFFSET($L155,-1,0)),OFFSET(P155,-1,0),
    IF(ISBLANK(VLOOKUP($M155,[2]ActorTable!$1:$1048576,MATCH("표준 DI pp Min",[2]ActorTable!$1:$1,0),0)),"삭제",
      INT(VLOOKUP($L155,$AM:$AZ,MATCH($AW$1,$AM$1:$AZ$1,0),0)*(VLOOKUP($M155,[2]ActorTable!$1:$1048576,MATCH("표준 DI pp Min",[2]ActorTable!$1:$1,0),0)+$H155*(VLOOKUP($M155,[2]ActorTable!$1:$1048576,MATCH("표준 DI pp Max",[2]ActorTable!$1:$1,0),0)-VLOOKUP($M155,[2]ActorTable!$1:$1048576,MATCH("표준 DI pp Min",[2]ActorTable!$1:$1,0),0)+1))))),
IF($L155="안 지정 캐릭터 영웅등급",
  IF(AND(OR($B155=7,$B155=8),$L155=OFFSET($L155,-1,0)),OFFSET(P155,-1,0),
    VLOOKUP($L155,$AM:$AZ,MATCH($AY$1,$AM$1:$AZ$1,0),0)+INT($H155*(VLOOKUP($L155,$AM:$AZ,MATCH($AZ$1,$AM$1:$AZ$1,0),0)-VLOOKUP($L155,$AM:$AZ,MATCH($AY$1,$AM$1:$AZ$1,0),0)+1))),
IF($L155="지정 캐릭터 PP",
  IF(AND(OR($B155=7,$B155=8),$L155=OFFSET($L155,-1,0)),OFFSET(P155,-1,0),
    INT($N155*VLOOKUP($L155,$AM:$AZ,MATCH($AW$1,$AM$1:$AZ$1,0),0))),
"그외없음")))))))</f>
        <v>삭제</v>
      </c>
      <c r="Q155" t="str">
        <f ca="1">IF($L155="삭제","삭제",
IF($L155="지정 장비",
  IF($O155="DI",
    VLOOKUP($M155,[1]EquipTable!$1:$1048576,MATCH("표준 DI pr Min",[1]EquipTable!$1:$1,0),0)+INT($I155*(VLOOKUP($M155,[1]EquipTable!$1:$1048576,MATCH("표준 DI pr Max",[1]EquipTable!$1:$1,0),0)-VLOOKUP($M155,[1]EquipTable!$1:$1048576,MATCH("표준 DI pr Min",[1]EquipTable!$1:$1,0),0)+1)),
    ROUNDDOWN(VLOOKUP($M155,[1]EquipTable!$1:$1048576,MATCH("표준 GO pr Min",[1]EquipTable!$1:$1,0),0)+INT($I155*(VLOOKUP($M155,[1]EquipTable!$1:$1048576,MATCH("표준 GO pr Max",[1]EquipTable!$1:$1,0),0)-VLOOKUP($M155,[1]EquipTable!$1:$1048576,MATCH("표준 GO pr Min",[1]EquipTable!$1:$1,0),0)+100)),-2)),
IF(OR($L155="캐릭터 상자 일반등급",$L155="캐릭터 상자 영웅등급"),VLOOKUP($L155,$AM:$AZ,MATCH($AW$1,$AM$1:$AZ$1,0),0),
IF(OR($L155="지정 캐릭터",$L155="지정 캐릭터 LBP1",$L155="지정 캐릭터 LBP2",$L155="지정 캐릭터 LBP3"),
  IF(AND(OR($B155=7,$B155=8),$L155=OFFSET($L155,-1,0)),OFFSET(Q155,-1,0),
    INT(VLOOKUP($L155,$AM:$AZ,MATCH($AW$1,$AM$1:$AZ$1,0),0)*(VLOOKUP($M155,[2]ActorTable!$1:$1048576,MATCH("표준 DI pr Min",[2]ActorTable!$1:$1,0),0)+$I155*(VLOOKUP($M155,[2]ActorTable!$1:$1048576,MATCH("표준 DI pr Max",[2]ActorTable!$1:$1,0),0)-VLOOKUP($M155,[2]ActorTable!$1:$1048576,MATCH("표준 DI pr Min",[2]ActorTable!$1:$1,0),0)+1)))),
IF($L155="안 지정 캐릭터 영웅등급",
  IF(AND(OR($B155=7,$B155=8),$L155=OFFSET($L155,-1,0)),OFFSET(Q155,-1,0),
    VLOOKUP($L155,$AM:$AZ,MATCH($AW$1,$AM$1:$AZ$1,0),0)+INT($I155*(VLOOKUP($L155,$AM:$AZ,MATCH($AX$1,$AM$1:$AZ$1,0),0)-VLOOKUP($L155,$AM:$AZ,MATCH($AW$1,$AM$1:$AZ$1,0),0)+1))),
IF($L155="지정 캐릭터 PP",
  IF(AND(OR($B155=7,$B155=8),$L155=OFFSET($L155,-1,0)),OFFSET(Q155,-1,0),
    INT($N155*(VLOOKUP($L155,$AM:$AZ,MATCH($AX$1,$AM$1:$AZ$1,0),0)*(VLOOKUP($L155,$AM:$AZ,MATCH($AY$1,$AM$1:$AZ$1,0),0)+$I155*(VLOOKUP($L155,$AM:$AZ,MATCH($AY$1,$AM$1:$AZ$1,0),0)-VLOOKUP($L155,$AM:$AZ,MATCH($AX$1,$AM$1:$AZ$1,0),0)))))),
IF(OR($L155="안 지정 캐릭터 PP 일반등급",$L155="안 지정 캐릭터 PP 영웅등급"),
  IF(AND(OR($B155=7,$B155=8),$L155=OFFSET($L155,-1,0)),OFFSET(Q155,-1,0),
    $N155*VLOOKUP($L155,$AM:$AZ,MATCH($AW$1,$AM$1:$AZ$1,0),0)),
"그외없음")))))))</f>
        <v>삭제</v>
      </c>
      <c r="R155" t="str">
        <f ca="1">IF(OR(ISNUMBER(M155),M155="삭제"),"",
IF(LEFT(M155,5)="Equip",
  IF($BK$1&lt;VLOOKUP(M155,[1]EquipTable!$1:$1048576,MATCH("업데이트순번",[1]EquipTable!$1:$1,0),0),"업데이트순번이상",""),
IF(LEFT(M155,5)="Actor",
  IF($BP$1&lt;VLOOKUP(M155,[2]ActorTable!$1:$1048576,MATCH("업데이트순번",[2]ActorTable!$1:$1,0),0),"업데이트순번이상",""),
"그외없음")))</f>
        <v/>
      </c>
      <c r="S155">
        <f t="shared" ca="1" si="44"/>
        <v>0</v>
      </c>
      <c r="Z155" t="str">
        <f t="shared" ca="1" si="39"/>
        <v/>
      </c>
      <c r="AG155" t="str">
        <f t="shared" si="40"/>
        <v/>
      </c>
      <c r="AH155" t="str">
        <f>IF(OR(
  AND(NOT(ISERROR(FIND("상자",AA155))),ISBLANK(AB155)),
  AND(ISBLANK(AA155),ISBLANK(AB155)),
  AND(NOT(ISERROR(FIND("안 지정",AA155))),ISNUMBER(AB155))),"",
IF(AND(NOT(ISERROR(FIND("상자",AA155))),NOT(ISBLANK(AB155))),"밸류불필요",
IF(AND(NOT(ISERROR(FIND("안 지정",AA155))),NOT(ISNUMBER(AB155))),"숫자필요",
IF(NOT(ISERROR(FIND("장비",AA155))),
  IFERROR(VLOOKUP(AB155,[1]EquipTable!$A:$T,MATCH("이름참고",[1]EquipTable!$1:$1,0),0),"장비없음"),
IF(NOT(ISERROR(FIND("캐릭터",AA155))),
  IFERROR(VLOOKUP(AB155,[2]ActorTable!$A:$G,MATCH("이름참고",[2]ActorTable!$1:$1,0),0),"캐릭터없음"),
"")))))</f>
        <v/>
      </c>
      <c r="AI155">
        <v>1</v>
      </c>
      <c r="AJ15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v>
      </c>
      <c r="AK155" t="str">
        <f t="shared" ca="1" si="41"/>
        <v>{"dy":22,"sl":6}</v>
      </c>
    </row>
    <row r="156" spans="1:37">
      <c r="A156">
        <v>23</v>
      </c>
      <c r="B156">
        <v>0</v>
      </c>
      <c r="C156">
        <f t="shared" si="35"/>
        <v>0</v>
      </c>
      <c r="D156">
        <f t="shared" ca="1" si="42"/>
        <v>0.95120738959665641</v>
      </c>
      <c r="E156">
        <f t="shared" ca="1" si="42"/>
        <v>0.66882023283187075</v>
      </c>
      <c r="F156">
        <f t="shared" ca="1" si="36"/>
        <v>0.32149578357427322</v>
      </c>
      <c r="G156">
        <f t="shared" ca="1" si="34"/>
        <v>0.37598113403149247</v>
      </c>
      <c r="H156">
        <f t="shared" ca="1" si="34"/>
        <v>0.40609819399807834</v>
      </c>
      <c r="I156">
        <f t="shared" ca="1" si="34"/>
        <v>0.43341267890082846</v>
      </c>
      <c r="L156" t="str">
        <f t="shared" ca="1" si="37"/>
        <v>캐릭터 상자 영웅등급</v>
      </c>
      <c r="M156" t="str">
        <f t="shared" ca="1" si="38"/>
        <v>삭제</v>
      </c>
      <c r="N156">
        <f t="shared" ca="1" si="43"/>
        <v>1</v>
      </c>
      <c r="O156" t="str">
        <f ca="1">IF($L156="삭제","삭제",
IF($L156="지정 장비",
  IF(ISBLANK(VLOOKUP($M156,[1]EquipTable!$1:$1048576,MATCH("표준 GO pr Min",[1]EquipTable!$1:$1,0),0)),"DI",
    IF(ISBLANK(VLOOKUP($M156,[1]EquipTable!$1:$1048576,MATCH("표준 DI pr Min",[1]EquipTable!$1:$1,0),0)),"GO",
      IF(G156&lt;0.5,"DI","GO"))),
IF(OR($L156="캐릭터 상자 일반등급",$L156="캐릭터 상자 영웅등급"),"DI",
IF(OR($L156="지정 캐릭터",$L156="지정 캐릭터 LBP1",$L156="지정 캐릭터 LBP2",$L156="지정 캐릭터 LBP3",$L156="안 지정 캐릭터 영웅등급"),"DI",
IF($L156="지정 캐릭터 PP","DI",
IF(OR($L156="안 지정 캐릭터 PP 일반등급",$L156="안 지정 캐릭터 PP 영웅등급"),"GO",
"그외없음"))))))</f>
        <v>DI</v>
      </c>
      <c r="P156" t="str">
        <f ca="1">IF($L156="삭제","삭제",
IF($O156="GO","삭제",
IF($L156="지정 장비",
  IF(ISBLANK(VLOOKUP($M156,[1]EquipTable!$1:$1048576,MATCH("표준 DI pp Min",[1]EquipTable!$1:$1,0),0)),"삭제",
    VLOOKUP($M156,[1]EquipTable!$1:$1048576,MATCH("표준 DI pp Min",[1]EquipTable!$1:$1,0),0)+INT($H156*(VLOOKUP($M156,[1]EquipTable!$1:$1048576,MATCH("표준 DI pp Max",[1]EquipTable!$1:$1,0),0)-VLOOKUP($M156,[1]EquipTable!$1:$1048576,MATCH("표준 DI pp Min",[1]EquipTable!$1:$1,0),0)+1))),
IF(OR($L156="캐릭터 상자 일반등급",$L156="캐릭터 상자 영웅등급"),"삭제",
IF(OR($L156="지정 캐릭터",$L156="지정 캐릭터 LBP1",$L156="지정 캐릭터 LBP2",$L156="지정 캐릭터 LBP3"),
  IF(AND(OR($B156=7,$B156=8),$L156=OFFSET($L156,-1,0)),OFFSET(P156,-1,0),
    IF(ISBLANK(VLOOKUP($M156,[2]ActorTable!$1:$1048576,MATCH("표준 DI pp Min",[2]ActorTable!$1:$1,0),0)),"삭제",
      INT(VLOOKUP($L156,$AM:$AZ,MATCH($AW$1,$AM$1:$AZ$1,0),0)*(VLOOKUP($M156,[2]ActorTable!$1:$1048576,MATCH("표준 DI pp Min",[2]ActorTable!$1:$1,0),0)+$H156*(VLOOKUP($M156,[2]ActorTable!$1:$1048576,MATCH("표준 DI pp Max",[2]ActorTable!$1:$1,0),0)-VLOOKUP($M156,[2]ActorTable!$1:$1048576,MATCH("표준 DI pp Min",[2]ActorTable!$1:$1,0),0)+1))))),
IF($L156="안 지정 캐릭터 영웅등급",
  IF(AND(OR($B156=7,$B156=8),$L156=OFFSET($L156,-1,0)),OFFSET(P156,-1,0),
    VLOOKUP($L156,$AM:$AZ,MATCH($AY$1,$AM$1:$AZ$1,0),0)+INT($H156*(VLOOKUP($L156,$AM:$AZ,MATCH($AZ$1,$AM$1:$AZ$1,0),0)-VLOOKUP($L156,$AM:$AZ,MATCH($AY$1,$AM$1:$AZ$1,0),0)+1))),
IF($L156="지정 캐릭터 PP",
  IF(AND(OR($B156=7,$B156=8),$L156=OFFSET($L156,-1,0)),OFFSET(P156,-1,0),
    INT($N156*VLOOKUP($L156,$AM:$AZ,MATCH($AW$1,$AM$1:$AZ$1,0),0))),
"그외없음")))))))</f>
        <v>삭제</v>
      </c>
      <c r="Q156">
        <f ca="1">IF($L156="삭제","삭제",
IF($L156="지정 장비",
  IF($O156="DI",
    VLOOKUP($M156,[1]EquipTable!$1:$1048576,MATCH("표준 DI pr Min",[1]EquipTable!$1:$1,0),0)+INT($I156*(VLOOKUP($M156,[1]EquipTable!$1:$1048576,MATCH("표준 DI pr Max",[1]EquipTable!$1:$1,0),0)-VLOOKUP($M156,[1]EquipTable!$1:$1048576,MATCH("표준 DI pr Min",[1]EquipTable!$1:$1,0),0)+1)),
    ROUNDDOWN(VLOOKUP($M156,[1]EquipTable!$1:$1048576,MATCH("표준 GO pr Min",[1]EquipTable!$1:$1,0),0)+INT($I156*(VLOOKUP($M156,[1]EquipTable!$1:$1048576,MATCH("표준 GO pr Max",[1]EquipTable!$1:$1,0),0)-VLOOKUP($M156,[1]EquipTable!$1:$1048576,MATCH("표준 GO pr Min",[1]EquipTable!$1:$1,0),0)+100)),-2)),
IF(OR($L156="캐릭터 상자 일반등급",$L156="캐릭터 상자 영웅등급"),VLOOKUP($L156,$AM:$AZ,MATCH($AW$1,$AM$1:$AZ$1,0),0),
IF(OR($L156="지정 캐릭터",$L156="지정 캐릭터 LBP1",$L156="지정 캐릭터 LBP2",$L156="지정 캐릭터 LBP3"),
  IF(AND(OR($B156=7,$B156=8),$L156=OFFSET($L156,-1,0)),OFFSET(Q156,-1,0),
    INT(VLOOKUP($L156,$AM:$AZ,MATCH($AW$1,$AM$1:$AZ$1,0),0)*(VLOOKUP($M156,[2]ActorTable!$1:$1048576,MATCH("표준 DI pr Min",[2]ActorTable!$1:$1,0),0)+$I156*(VLOOKUP($M156,[2]ActorTable!$1:$1048576,MATCH("표준 DI pr Max",[2]ActorTable!$1:$1,0),0)-VLOOKUP($M156,[2]ActorTable!$1:$1048576,MATCH("표준 DI pr Min",[2]ActorTable!$1:$1,0),0)+1)))),
IF($L156="안 지정 캐릭터 영웅등급",
  IF(AND(OR($B156=7,$B156=8),$L156=OFFSET($L156,-1,0)),OFFSET(Q156,-1,0),
    VLOOKUP($L156,$AM:$AZ,MATCH($AW$1,$AM$1:$AZ$1,0),0)+INT($I156*(VLOOKUP($L156,$AM:$AZ,MATCH($AX$1,$AM$1:$AZ$1,0),0)-VLOOKUP($L156,$AM:$AZ,MATCH($AW$1,$AM$1:$AZ$1,0),0)+1))),
IF($L156="지정 캐릭터 PP",
  IF(AND(OR($B156=7,$B156=8),$L156=OFFSET($L156,-1,0)),OFFSET(Q156,-1,0),
    INT($N156*(VLOOKUP($L156,$AM:$AZ,MATCH($AX$1,$AM$1:$AZ$1,0),0)*(VLOOKUP($L156,$AM:$AZ,MATCH($AY$1,$AM$1:$AZ$1,0),0)+$I156*(VLOOKUP($L156,$AM:$AZ,MATCH($AY$1,$AM$1:$AZ$1,0),0)-VLOOKUP($L156,$AM:$AZ,MATCH($AX$1,$AM$1:$AZ$1,0),0)))))),
IF(OR($L156="안 지정 캐릭터 PP 일반등급",$L156="안 지정 캐릭터 PP 영웅등급"),
  IF(AND(OR($B156=7,$B156=8),$L156=OFFSET($L156,-1,0)),OFFSET(Q156,-1,0),
    $N156*VLOOKUP($L156,$AM:$AZ,MATCH($AW$1,$AM$1:$AZ$1,0),0)),
"그외없음")))))))</f>
        <v>149</v>
      </c>
      <c r="R156" t="str">
        <f ca="1">IF(OR(ISNUMBER(M156),M156="삭제"),"",
IF(LEFT(M156,5)="Equip",
  IF($BK$1&lt;VLOOKUP(M156,[1]EquipTable!$1:$1048576,MATCH("업데이트순번",[1]EquipTable!$1:$1,0),0),"업데이트순번이상",""),
IF(LEFT(M156,5)="Actor",
  IF($BP$1&lt;VLOOKUP(M156,[2]ActorTable!$1:$1048576,MATCH("업데이트순번",[2]ActorTable!$1:$1,0),0),"업데이트순번이상",""),
"그외없음")))</f>
        <v/>
      </c>
      <c r="S156">
        <f t="shared" ca="1" si="44"/>
        <v>0</v>
      </c>
      <c r="T156" t="s">
        <v>83</v>
      </c>
      <c r="U156" t="s">
        <v>193</v>
      </c>
      <c r="V156">
        <v>1</v>
      </c>
      <c r="W156" t="s">
        <v>134</v>
      </c>
      <c r="Y156">
        <v>92</v>
      </c>
      <c r="Z156" t="str">
        <f t="shared" ca="1" si="39"/>
        <v>fe</v>
      </c>
      <c r="AA156" t="s">
        <v>83</v>
      </c>
      <c r="AB156" t="s">
        <v>193</v>
      </c>
      <c r="AC156">
        <v>1</v>
      </c>
      <c r="AD156" t="s">
        <v>134</v>
      </c>
      <c r="AF156">
        <v>92</v>
      </c>
      <c r="AG156" t="str">
        <f t="shared" si="40"/>
        <v/>
      </c>
      <c r="AH156" t="str">
        <f>IF(OR(
  AND(NOT(ISERROR(FIND("상자",AA156))),ISBLANK(AB156)),
  AND(ISBLANK(AA156),ISBLANK(AB156)),
  AND(NOT(ISERROR(FIND("안 지정",AA156))),ISNUMBER(AB156))),"",
IF(AND(NOT(ISERROR(FIND("상자",AA156))),NOT(ISBLANK(AB156))),"밸류불필요",
IF(AND(NOT(ISERROR(FIND("안 지정",AA156))),NOT(ISNUMBER(AB156))),"숫자필요",
IF(NOT(ISERROR(FIND("장비",AA156))),
  IFERROR(VLOOKUP(AB156,[1]EquipTable!$A:$T,MATCH("이름참고",[1]EquipTable!$1:$1,0),0),"장비없음"),
IF(NOT(ISERROR(FIND("캐릭터",AA156))),
  IFERROR(VLOOKUP(AB156,[2]ActorTable!$A:$G,MATCH("이름참고",[2]ActorTable!$1:$1,0),0),"캐릭터없음"),
"")))))</f>
        <v>풀메탈 소드</v>
      </c>
      <c r="AI156">
        <v>1</v>
      </c>
      <c r="AJ15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v>
      </c>
      <c r="AK156" t="str">
        <f t="shared" ca="1" si="41"/>
        <v>{"dy":23,"sl":0,"tp":"fe","vl":"Equip8301","cn":1,"pt":"DI","pr":92}</v>
      </c>
    </row>
    <row r="157" spans="1:37">
      <c r="A157">
        <v>23</v>
      </c>
      <c r="B157">
        <v>1</v>
      </c>
      <c r="C157">
        <f t="shared" si="35"/>
        <v>0</v>
      </c>
      <c r="D157">
        <f t="shared" ca="1" si="42"/>
        <v>0.18136448087642432</v>
      </c>
      <c r="E157">
        <f t="shared" ca="1" si="42"/>
        <v>0.45962597157749974</v>
      </c>
      <c r="F157">
        <f t="shared" ca="1" si="36"/>
        <v>0.6249175151817975</v>
      </c>
      <c r="G157">
        <f t="shared" ca="1" si="34"/>
        <v>0.62003996302205944</v>
      </c>
      <c r="H157">
        <f t="shared" ca="1" si="34"/>
        <v>0.13961975712159336</v>
      </c>
      <c r="I157">
        <f t="shared" ca="1" si="34"/>
        <v>0.1093168569133437</v>
      </c>
      <c r="L157" t="str">
        <f t="shared" ca="1" si="37"/>
        <v>지정 장비</v>
      </c>
      <c r="M157" t="e">
        <f t="shared" ca="1" si="38"/>
        <v>#VALUE!</v>
      </c>
      <c r="N157">
        <f t="shared" ca="1" si="43"/>
        <v>1</v>
      </c>
      <c r="O157" t="str">
        <f ca="1">IF($L157="삭제","삭제",
IF($L157="지정 장비",
  IF(ISBLANK(VLOOKUP($M157,[1]EquipTable!$1:$1048576,MATCH("표준 GO pr Min",[1]EquipTable!$1:$1,0),0)),"DI",
    IF(ISBLANK(VLOOKUP($M157,[1]EquipTable!$1:$1048576,MATCH("표준 DI pr Min",[1]EquipTable!$1:$1,0),0)),"GO",
      IF(G157&lt;0.5,"DI","GO"))),
IF(OR($L157="캐릭터 상자 일반등급",$L157="캐릭터 상자 영웅등급"),"DI",
IF(OR($L157="지정 캐릭터",$L157="지정 캐릭터 LBP1",$L157="지정 캐릭터 LBP2",$L157="지정 캐릭터 LBP3",$L157="안 지정 캐릭터 영웅등급"),"DI",
IF($L157="지정 캐릭터 PP","DI",
IF(OR($L157="안 지정 캐릭터 PP 일반등급",$L157="안 지정 캐릭터 PP 영웅등급"),"GO",
"그외없음"))))))</f>
        <v>GO</v>
      </c>
      <c r="P157" t="str">
        <f ca="1">IF($L157="삭제","삭제",
IF($O157="GO","삭제",
IF($L157="지정 장비",
  IF(ISBLANK(VLOOKUP($M157,[1]EquipTable!$1:$1048576,MATCH("표준 DI pp Min",[1]EquipTable!$1:$1,0),0)),"삭제",
    VLOOKUP($M157,[1]EquipTable!$1:$1048576,MATCH("표준 DI pp Min",[1]EquipTable!$1:$1,0),0)+INT($H157*(VLOOKUP($M157,[1]EquipTable!$1:$1048576,MATCH("표준 DI pp Max",[1]EquipTable!$1:$1,0),0)-VLOOKUP($M157,[1]EquipTable!$1:$1048576,MATCH("표준 DI pp Min",[1]EquipTable!$1:$1,0),0)+1))),
IF(OR($L157="캐릭터 상자 일반등급",$L157="캐릭터 상자 영웅등급"),"삭제",
IF(OR($L157="지정 캐릭터",$L157="지정 캐릭터 LBP1",$L157="지정 캐릭터 LBP2",$L157="지정 캐릭터 LBP3"),
  IF(AND(OR($B157=7,$B157=8),$L157=OFFSET($L157,-1,0)),OFFSET(P157,-1,0),
    IF(ISBLANK(VLOOKUP($M157,[2]ActorTable!$1:$1048576,MATCH("표준 DI pp Min",[2]ActorTable!$1:$1,0),0)),"삭제",
      INT(VLOOKUP($L157,$AM:$AZ,MATCH($AW$1,$AM$1:$AZ$1,0),0)*(VLOOKUP($M157,[2]ActorTable!$1:$1048576,MATCH("표준 DI pp Min",[2]ActorTable!$1:$1,0),0)+$H157*(VLOOKUP($M157,[2]ActorTable!$1:$1048576,MATCH("표준 DI pp Max",[2]ActorTable!$1:$1,0),0)-VLOOKUP($M157,[2]ActorTable!$1:$1048576,MATCH("표준 DI pp Min",[2]ActorTable!$1:$1,0),0)+1))))),
IF($L157="안 지정 캐릭터 영웅등급",
  IF(AND(OR($B157=7,$B157=8),$L157=OFFSET($L157,-1,0)),OFFSET(P157,-1,0),
    VLOOKUP($L157,$AM:$AZ,MATCH($AY$1,$AM$1:$AZ$1,0),0)+INT($H157*(VLOOKUP($L157,$AM:$AZ,MATCH($AZ$1,$AM$1:$AZ$1,0),0)-VLOOKUP($L157,$AM:$AZ,MATCH($AY$1,$AM$1:$AZ$1,0),0)+1))),
IF($L157="지정 캐릭터 PP",
  IF(AND(OR($B157=7,$B157=8),$L157=OFFSET($L157,-1,0)),OFFSET(P157,-1,0),
    INT($N157*VLOOKUP($L157,$AM:$AZ,MATCH($AW$1,$AM$1:$AZ$1,0),0))),
"그외없음")))))))</f>
        <v>삭제</v>
      </c>
      <c r="Q157" t="e">
        <f ca="1">IF($L157="삭제","삭제",
IF($L157="지정 장비",
  IF($O157="DI",
    VLOOKUP($M157,[1]EquipTable!$1:$1048576,MATCH("표준 DI pr Min",[1]EquipTable!$1:$1,0),0)+INT($I157*(VLOOKUP($M157,[1]EquipTable!$1:$1048576,MATCH("표준 DI pr Max",[1]EquipTable!$1:$1,0),0)-VLOOKUP($M157,[1]EquipTable!$1:$1048576,MATCH("표준 DI pr Min",[1]EquipTable!$1:$1,0),0)+1)),
    ROUNDDOWN(VLOOKUP($M157,[1]EquipTable!$1:$1048576,MATCH("표준 GO pr Min",[1]EquipTable!$1:$1,0),0)+INT($I157*(VLOOKUP($M157,[1]EquipTable!$1:$1048576,MATCH("표준 GO pr Max",[1]EquipTable!$1:$1,0),0)-VLOOKUP($M157,[1]EquipTable!$1:$1048576,MATCH("표준 GO pr Min",[1]EquipTable!$1:$1,0),0)+100)),-2)),
IF(OR($L157="캐릭터 상자 일반등급",$L157="캐릭터 상자 영웅등급"),VLOOKUP($L157,$AM:$AZ,MATCH($AW$1,$AM$1:$AZ$1,0),0),
IF(OR($L157="지정 캐릭터",$L157="지정 캐릭터 LBP1",$L157="지정 캐릭터 LBP2",$L157="지정 캐릭터 LBP3"),
  IF(AND(OR($B157=7,$B157=8),$L157=OFFSET($L157,-1,0)),OFFSET(Q157,-1,0),
    INT(VLOOKUP($L157,$AM:$AZ,MATCH($AW$1,$AM$1:$AZ$1,0),0)*(VLOOKUP($M157,[2]ActorTable!$1:$1048576,MATCH("표준 DI pr Min",[2]ActorTable!$1:$1,0),0)+$I157*(VLOOKUP($M157,[2]ActorTable!$1:$1048576,MATCH("표준 DI pr Max",[2]ActorTable!$1:$1,0),0)-VLOOKUP($M157,[2]ActorTable!$1:$1048576,MATCH("표준 DI pr Min",[2]ActorTable!$1:$1,0),0)+1)))),
IF($L157="안 지정 캐릭터 영웅등급",
  IF(AND(OR($B157=7,$B157=8),$L157=OFFSET($L157,-1,0)),OFFSET(Q157,-1,0),
    VLOOKUP($L157,$AM:$AZ,MATCH($AW$1,$AM$1:$AZ$1,0),0)+INT($I157*(VLOOKUP($L157,$AM:$AZ,MATCH($AX$1,$AM$1:$AZ$1,0),0)-VLOOKUP($L157,$AM:$AZ,MATCH($AW$1,$AM$1:$AZ$1,0),0)+1))),
IF($L157="지정 캐릭터 PP",
  IF(AND(OR($B157=7,$B157=8),$L157=OFFSET($L157,-1,0)),OFFSET(Q157,-1,0),
    INT($N157*(VLOOKUP($L157,$AM:$AZ,MATCH($AX$1,$AM$1:$AZ$1,0),0)*(VLOOKUP($L157,$AM:$AZ,MATCH($AY$1,$AM$1:$AZ$1,0),0)+$I157*(VLOOKUP($L157,$AM:$AZ,MATCH($AY$1,$AM$1:$AZ$1,0),0)-VLOOKUP($L157,$AM:$AZ,MATCH($AX$1,$AM$1:$AZ$1,0),0)))))),
IF(OR($L157="안 지정 캐릭터 PP 일반등급",$L157="안 지정 캐릭터 PP 영웅등급"),
  IF(AND(OR($B157=7,$B157=8),$L157=OFFSET($L157,-1,0)),OFFSET(Q157,-1,0),
    $N157*VLOOKUP($L157,$AM:$AZ,MATCH($AW$1,$AM$1:$AZ$1,0),0)),
"그외없음")))))))</f>
        <v>#VALUE!</v>
      </c>
      <c r="R157" t="e">
        <f ca="1">IF(OR(ISNUMBER(M157),M157="삭제"),"",
IF(LEFT(M157,5)="Equip",
  IF($BK$1&lt;VLOOKUP(M157,[1]EquipTable!$1:$1048576,MATCH("업데이트순번",[1]EquipTable!$1:$1,0),0),"업데이트순번이상",""),
IF(LEFT(M157,5)="Actor",
  IF($BP$1&lt;VLOOKUP(M157,[2]ActorTable!$1:$1048576,MATCH("업데이트순번",[2]ActorTable!$1:$1,0),0),"업데이트순번이상",""),
"그외없음")))</f>
        <v>#VALUE!</v>
      </c>
      <c r="S157" t="e">
        <f t="shared" ca="1" si="44"/>
        <v>#VALUE!</v>
      </c>
      <c r="T157" t="s">
        <v>83</v>
      </c>
      <c r="U157" t="s">
        <v>104</v>
      </c>
      <c r="V157">
        <v>1</v>
      </c>
      <c r="W157" t="s">
        <v>134</v>
      </c>
      <c r="Y157">
        <v>12</v>
      </c>
      <c r="Z157" t="str">
        <f t="shared" ca="1" si="39"/>
        <v>fe</v>
      </c>
      <c r="AA157" t="s">
        <v>83</v>
      </c>
      <c r="AB157" t="s">
        <v>104</v>
      </c>
      <c r="AC157">
        <v>1</v>
      </c>
      <c r="AD157" t="s">
        <v>134</v>
      </c>
      <c r="AF157">
        <v>12</v>
      </c>
      <c r="AG157" t="str">
        <f t="shared" si="40"/>
        <v/>
      </c>
      <c r="AH157" t="str">
        <f>IF(OR(
  AND(NOT(ISERROR(FIND("상자",AA157))),ISBLANK(AB157)),
  AND(ISBLANK(AA157),ISBLANK(AB157)),
  AND(NOT(ISERROR(FIND("안 지정",AA157))),ISNUMBER(AB157))),"",
IF(AND(NOT(ISERROR(FIND("상자",AA157))),NOT(ISBLANK(AB157))),"밸류불필요",
IF(AND(NOT(ISERROR(FIND("안 지정",AA157))),NOT(ISNUMBER(AB157))),"숫자필요",
IF(NOT(ISERROR(FIND("장비",AA157))),
  IFERROR(VLOOKUP(AB157,[1]EquipTable!$A:$T,MATCH("이름참고",[1]EquipTable!$1:$1,0),0),"장비없음"),
IF(NOT(ISERROR(FIND("캐릭터",AA157))),
  IFERROR(VLOOKUP(AB157,[2]ActorTable!$A:$G,MATCH("이름참고",[2]ActorTable!$1:$1,0),0),"캐릭터없음"),
"")))))</f>
        <v>뿔과 뼈로 만든 활</v>
      </c>
      <c r="AI157">
        <v>1</v>
      </c>
      <c r="AJ15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v>
      </c>
      <c r="AK157" t="str">
        <f t="shared" ca="1" si="41"/>
        <v>{"dy":23,"sl":1,"tp":"fe","vl":"Equip2301","cn":1,"pt":"DI","pr":12}</v>
      </c>
    </row>
    <row r="158" spans="1:37">
      <c r="A158">
        <v>23</v>
      </c>
      <c r="B158">
        <v>2</v>
      </c>
      <c r="C158">
        <f t="shared" si="35"/>
        <v>0</v>
      </c>
      <c r="D158">
        <f t="shared" ca="1" si="42"/>
        <v>0.60655628632255099</v>
      </c>
      <c r="E158">
        <f t="shared" ca="1" si="42"/>
        <v>0.4049705633403623</v>
      </c>
      <c r="F158">
        <f t="shared" ca="1" si="36"/>
        <v>0.54651721238918161</v>
      </c>
      <c r="G158">
        <f t="shared" ca="1" si="34"/>
        <v>0.44332919423999595</v>
      </c>
      <c r="H158">
        <f t="shared" ca="1" si="34"/>
        <v>0.2383582464123839</v>
      </c>
      <c r="I158">
        <f t="shared" ca="1" si="34"/>
        <v>0.92327203497320709</v>
      </c>
      <c r="L158" t="str">
        <f t="shared" ca="1" si="37"/>
        <v>안 지정 캐릭터 PP 영웅등급</v>
      </c>
      <c r="M158">
        <f t="shared" ca="1" si="38"/>
        <v>40497</v>
      </c>
      <c r="N158">
        <f t="shared" ca="1" si="43"/>
        <v>11</v>
      </c>
      <c r="O158" t="str">
        <f ca="1">IF($L158="삭제","삭제",
IF($L158="지정 장비",
  IF(ISBLANK(VLOOKUP($M158,[1]EquipTable!$1:$1048576,MATCH("표준 GO pr Min",[1]EquipTable!$1:$1,0),0)),"DI",
    IF(ISBLANK(VLOOKUP($M158,[1]EquipTable!$1:$1048576,MATCH("표준 DI pr Min",[1]EquipTable!$1:$1,0),0)),"GO",
      IF(G158&lt;0.5,"DI","GO"))),
IF(OR($L158="캐릭터 상자 일반등급",$L158="캐릭터 상자 영웅등급"),"DI",
IF(OR($L158="지정 캐릭터",$L158="지정 캐릭터 LBP1",$L158="지정 캐릭터 LBP2",$L158="지정 캐릭터 LBP3",$L158="안 지정 캐릭터 영웅등급"),"DI",
IF($L158="지정 캐릭터 PP","DI",
IF(OR($L158="안 지정 캐릭터 PP 일반등급",$L158="안 지정 캐릭터 PP 영웅등급"),"GO",
"그외없음"))))))</f>
        <v>GO</v>
      </c>
      <c r="P158" t="str">
        <f ca="1">IF($L158="삭제","삭제",
IF($O158="GO","삭제",
IF($L158="지정 장비",
  IF(ISBLANK(VLOOKUP($M158,[1]EquipTable!$1:$1048576,MATCH("표준 DI pp Min",[1]EquipTable!$1:$1,0),0)),"삭제",
    VLOOKUP($M158,[1]EquipTable!$1:$1048576,MATCH("표준 DI pp Min",[1]EquipTable!$1:$1,0),0)+INT($H158*(VLOOKUP($M158,[1]EquipTable!$1:$1048576,MATCH("표준 DI pp Max",[1]EquipTable!$1:$1,0),0)-VLOOKUP($M158,[1]EquipTable!$1:$1048576,MATCH("표준 DI pp Min",[1]EquipTable!$1:$1,0),0)+1))),
IF(OR($L158="캐릭터 상자 일반등급",$L158="캐릭터 상자 영웅등급"),"삭제",
IF(OR($L158="지정 캐릭터",$L158="지정 캐릭터 LBP1",$L158="지정 캐릭터 LBP2",$L158="지정 캐릭터 LBP3"),
  IF(AND(OR($B158=7,$B158=8),$L158=OFFSET($L158,-1,0)),OFFSET(P158,-1,0),
    IF(ISBLANK(VLOOKUP($M158,[2]ActorTable!$1:$1048576,MATCH("표준 DI pp Min",[2]ActorTable!$1:$1,0),0)),"삭제",
      INT(VLOOKUP($L158,$AM:$AZ,MATCH($AW$1,$AM$1:$AZ$1,0),0)*(VLOOKUP($M158,[2]ActorTable!$1:$1048576,MATCH("표준 DI pp Min",[2]ActorTable!$1:$1,0),0)+$H158*(VLOOKUP($M158,[2]ActorTable!$1:$1048576,MATCH("표준 DI pp Max",[2]ActorTable!$1:$1,0),0)-VLOOKUP($M158,[2]ActorTable!$1:$1048576,MATCH("표준 DI pp Min",[2]ActorTable!$1:$1,0),0)+1))))),
IF($L158="안 지정 캐릭터 영웅등급",
  IF(AND(OR($B158=7,$B158=8),$L158=OFFSET($L158,-1,0)),OFFSET(P158,-1,0),
    VLOOKUP($L158,$AM:$AZ,MATCH($AY$1,$AM$1:$AZ$1,0),0)+INT($H158*(VLOOKUP($L158,$AM:$AZ,MATCH($AZ$1,$AM$1:$AZ$1,0),0)-VLOOKUP($L158,$AM:$AZ,MATCH($AY$1,$AM$1:$AZ$1,0),0)+1))),
IF($L158="지정 캐릭터 PP",
  IF(AND(OR($B158=7,$B158=8),$L158=OFFSET($L158,-1,0)),OFFSET(P158,-1,0),
    INT($N158*VLOOKUP($L158,$AM:$AZ,MATCH($AW$1,$AM$1:$AZ$1,0),0))),
"그외없음")))))))</f>
        <v>삭제</v>
      </c>
      <c r="Q158">
        <f ca="1">IF($L158="삭제","삭제",
IF($L158="지정 장비",
  IF($O158="DI",
    VLOOKUP($M158,[1]EquipTable!$1:$1048576,MATCH("표준 DI pr Min",[1]EquipTable!$1:$1,0),0)+INT($I158*(VLOOKUP($M158,[1]EquipTable!$1:$1048576,MATCH("표준 DI pr Max",[1]EquipTable!$1:$1,0),0)-VLOOKUP($M158,[1]EquipTable!$1:$1048576,MATCH("표준 DI pr Min",[1]EquipTable!$1:$1,0),0)+1)),
    ROUNDDOWN(VLOOKUP($M158,[1]EquipTable!$1:$1048576,MATCH("표준 GO pr Min",[1]EquipTable!$1:$1,0),0)+INT($I158*(VLOOKUP($M158,[1]EquipTable!$1:$1048576,MATCH("표준 GO pr Max",[1]EquipTable!$1:$1,0),0)-VLOOKUP($M158,[1]EquipTable!$1:$1048576,MATCH("표준 GO pr Min",[1]EquipTable!$1:$1,0),0)+100)),-2)),
IF(OR($L158="캐릭터 상자 일반등급",$L158="캐릭터 상자 영웅등급"),VLOOKUP($L158,$AM:$AZ,MATCH($AW$1,$AM$1:$AZ$1,0),0),
IF(OR($L158="지정 캐릭터",$L158="지정 캐릭터 LBP1",$L158="지정 캐릭터 LBP2",$L158="지정 캐릭터 LBP3"),
  IF(AND(OR($B158=7,$B158=8),$L158=OFFSET($L158,-1,0)),OFFSET(Q158,-1,0),
    INT(VLOOKUP($L158,$AM:$AZ,MATCH($AW$1,$AM$1:$AZ$1,0),0)*(VLOOKUP($M158,[2]ActorTable!$1:$1048576,MATCH("표준 DI pr Min",[2]ActorTable!$1:$1,0),0)+$I158*(VLOOKUP($M158,[2]ActorTable!$1:$1048576,MATCH("표준 DI pr Max",[2]ActorTable!$1:$1,0),0)-VLOOKUP($M158,[2]ActorTable!$1:$1048576,MATCH("표준 DI pr Min",[2]ActorTable!$1:$1,0),0)+1)))),
IF($L158="안 지정 캐릭터 영웅등급",
  IF(AND(OR($B158=7,$B158=8),$L158=OFFSET($L158,-1,0)),OFFSET(Q158,-1,0),
    VLOOKUP($L158,$AM:$AZ,MATCH($AW$1,$AM$1:$AZ$1,0),0)+INT($I158*(VLOOKUP($L158,$AM:$AZ,MATCH($AX$1,$AM$1:$AZ$1,0),0)-VLOOKUP($L158,$AM:$AZ,MATCH($AW$1,$AM$1:$AZ$1,0),0)+1))),
IF($L158="지정 캐릭터 PP",
  IF(AND(OR($B158=7,$B158=8),$L158=OFFSET($L158,-1,0)),OFFSET(Q158,-1,0),
    INT($N158*(VLOOKUP($L158,$AM:$AZ,MATCH($AX$1,$AM$1:$AZ$1,0),0)*(VLOOKUP($L158,$AM:$AZ,MATCH($AY$1,$AM$1:$AZ$1,0),0)+$I158*(VLOOKUP($L158,$AM:$AZ,MATCH($AY$1,$AM$1:$AZ$1,0),0)-VLOOKUP($L158,$AM:$AZ,MATCH($AX$1,$AM$1:$AZ$1,0),0)))))),
IF(OR($L158="안 지정 캐릭터 PP 일반등급",$L158="안 지정 캐릭터 PP 영웅등급"),
  IF(AND(OR($B158=7,$B158=8),$L158=OFFSET($L158,-1,0)),OFFSET(Q158,-1,0),
    $N158*VLOOKUP($L158,$AM:$AZ,MATCH($AW$1,$AM$1:$AZ$1,0),0)),
"그외없음")))))))</f>
        <v>1100</v>
      </c>
      <c r="R158" t="str">
        <f ca="1">IF(OR(ISNUMBER(M158),M158="삭제"),"",
IF(LEFT(M158,5)="Equip",
  IF($BK$1&lt;VLOOKUP(M158,[1]EquipTable!$1:$1048576,MATCH("업데이트순번",[1]EquipTable!$1:$1,0),0),"업데이트순번이상",""),
IF(LEFT(M158,5)="Actor",
  IF($BP$1&lt;VLOOKUP(M158,[2]ActorTable!$1:$1048576,MATCH("업데이트순번",[2]ActorTable!$1:$1,0),0),"업데이트순번이상",""),
"그외없음")))</f>
        <v/>
      </c>
      <c r="S158">
        <f t="shared" ca="1" si="44"/>
        <v>0</v>
      </c>
      <c r="T158" t="s">
        <v>92</v>
      </c>
      <c r="U158">
        <v>66262</v>
      </c>
      <c r="V158">
        <v>12</v>
      </c>
      <c r="W158" t="s">
        <v>130</v>
      </c>
      <c r="Y158">
        <v>1200</v>
      </c>
      <c r="Z158" t="str">
        <f t="shared" ca="1" si="39"/>
        <v>uph</v>
      </c>
      <c r="AA158" t="s">
        <v>92</v>
      </c>
      <c r="AB158">
        <v>66262</v>
      </c>
      <c r="AC158">
        <v>12</v>
      </c>
      <c r="AD158" t="s">
        <v>130</v>
      </c>
      <c r="AF158">
        <v>1200</v>
      </c>
      <c r="AG158" t="str">
        <f t="shared" si="40"/>
        <v/>
      </c>
      <c r="AH158" t="str">
        <f>IF(OR(
  AND(NOT(ISERROR(FIND("상자",AA158))),ISBLANK(AB158)),
  AND(ISBLANK(AA158),ISBLANK(AB158)),
  AND(NOT(ISERROR(FIND("안 지정",AA158))),ISNUMBER(AB158))),"",
IF(AND(NOT(ISERROR(FIND("상자",AA158))),NOT(ISBLANK(AB158))),"밸류불필요",
IF(AND(NOT(ISERROR(FIND("안 지정",AA158))),NOT(ISNUMBER(AB158))),"숫자필요",
IF(NOT(ISERROR(FIND("장비",AA158))),
  IFERROR(VLOOKUP(AB158,[1]EquipTable!$A:$T,MATCH("이름참고",[1]EquipTable!$1:$1,0),0),"장비없음"),
IF(NOT(ISERROR(FIND("캐릭터",AA158))),
  IFERROR(VLOOKUP(AB158,[2]ActorTable!$A:$G,MATCH("이름참고",[2]ActorTable!$1:$1,0),0),"캐릭터없음"),
"")))))</f>
        <v/>
      </c>
      <c r="AI158">
        <v>1</v>
      </c>
      <c r="AJ15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v>
      </c>
      <c r="AK158" t="str">
        <f t="shared" ca="1" si="41"/>
        <v>{"dy":23,"sl":2,"tp":"uph","vl":"66262","cn":12,"pt":"GO","pr":1200}</v>
      </c>
    </row>
    <row r="159" spans="1:37">
      <c r="A159">
        <v>23</v>
      </c>
      <c r="B159">
        <v>3</v>
      </c>
      <c r="C159">
        <f t="shared" si="35"/>
        <v>0</v>
      </c>
      <c r="D159">
        <f t="shared" ca="1" si="42"/>
        <v>5.2564989416025498E-2</v>
      </c>
      <c r="E159">
        <f t="shared" ca="1" si="42"/>
        <v>0.82795947794919034</v>
      </c>
      <c r="F159">
        <f t="shared" ca="1" si="36"/>
        <v>0.14966070137919119</v>
      </c>
      <c r="G159">
        <f t="shared" ca="1" si="34"/>
        <v>0.41161743844315068</v>
      </c>
      <c r="H159">
        <f t="shared" ca="1" si="34"/>
        <v>0.43655864617045992</v>
      </c>
      <c r="I159">
        <f t="shared" ca="1" si="34"/>
        <v>1.8962587771652051E-2</v>
      </c>
      <c r="L159" t="str">
        <f t="shared" ca="1" si="37"/>
        <v>안 지정 캐릭터 PP 영웅등급</v>
      </c>
      <c r="M159">
        <f t="shared" ca="1" si="38"/>
        <v>82795</v>
      </c>
      <c r="N159">
        <f t="shared" ca="1" si="43"/>
        <v>13</v>
      </c>
      <c r="O159" t="str">
        <f ca="1">IF($L159="삭제","삭제",
IF($L159="지정 장비",
  IF(ISBLANK(VLOOKUP($M159,[1]EquipTable!$1:$1048576,MATCH("표준 GO pr Min",[1]EquipTable!$1:$1,0),0)),"DI",
    IF(ISBLANK(VLOOKUP($M159,[1]EquipTable!$1:$1048576,MATCH("표준 DI pr Min",[1]EquipTable!$1:$1,0),0)),"GO",
      IF(G159&lt;0.5,"DI","GO"))),
IF(OR($L159="캐릭터 상자 일반등급",$L159="캐릭터 상자 영웅등급"),"DI",
IF(OR($L159="지정 캐릭터",$L159="지정 캐릭터 LBP1",$L159="지정 캐릭터 LBP2",$L159="지정 캐릭터 LBP3",$L159="안 지정 캐릭터 영웅등급"),"DI",
IF($L159="지정 캐릭터 PP","DI",
IF(OR($L159="안 지정 캐릭터 PP 일반등급",$L159="안 지정 캐릭터 PP 영웅등급"),"GO",
"그외없음"))))))</f>
        <v>GO</v>
      </c>
      <c r="P159" t="str">
        <f ca="1">IF($L159="삭제","삭제",
IF($O159="GO","삭제",
IF($L159="지정 장비",
  IF(ISBLANK(VLOOKUP($M159,[1]EquipTable!$1:$1048576,MATCH("표준 DI pp Min",[1]EquipTable!$1:$1,0),0)),"삭제",
    VLOOKUP($M159,[1]EquipTable!$1:$1048576,MATCH("표준 DI pp Min",[1]EquipTable!$1:$1,0),0)+INT($H159*(VLOOKUP($M159,[1]EquipTable!$1:$1048576,MATCH("표준 DI pp Max",[1]EquipTable!$1:$1,0),0)-VLOOKUP($M159,[1]EquipTable!$1:$1048576,MATCH("표준 DI pp Min",[1]EquipTable!$1:$1,0),0)+1))),
IF(OR($L159="캐릭터 상자 일반등급",$L159="캐릭터 상자 영웅등급"),"삭제",
IF(OR($L159="지정 캐릭터",$L159="지정 캐릭터 LBP1",$L159="지정 캐릭터 LBP2",$L159="지정 캐릭터 LBP3"),
  IF(AND(OR($B159=7,$B159=8),$L159=OFFSET($L159,-1,0)),OFFSET(P159,-1,0),
    IF(ISBLANK(VLOOKUP($M159,[2]ActorTable!$1:$1048576,MATCH("표준 DI pp Min",[2]ActorTable!$1:$1,0),0)),"삭제",
      INT(VLOOKUP($L159,$AM:$AZ,MATCH($AW$1,$AM$1:$AZ$1,0),0)*(VLOOKUP($M159,[2]ActorTable!$1:$1048576,MATCH("표준 DI pp Min",[2]ActorTable!$1:$1,0),0)+$H159*(VLOOKUP($M159,[2]ActorTable!$1:$1048576,MATCH("표준 DI pp Max",[2]ActorTable!$1:$1,0),0)-VLOOKUP($M159,[2]ActorTable!$1:$1048576,MATCH("표준 DI pp Min",[2]ActorTable!$1:$1,0),0)+1))))),
IF($L159="안 지정 캐릭터 영웅등급",
  IF(AND(OR($B159=7,$B159=8),$L159=OFFSET($L159,-1,0)),OFFSET(P159,-1,0),
    VLOOKUP($L159,$AM:$AZ,MATCH($AY$1,$AM$1:$AZ$1,0),0)+INT($H159*(VLOOKUP($L159,$AM:$AZ,MATCH($AZ$1,$AM$1:$AZ$1,0),0)-VLOOKUP($L159,$AM:$AZ,MATCH($AY$1,$AM$1:$AZ$1,0),0)+1))),
IF($L159="지정 캐릭터 PP",
  IF(AND(OR($B159=7,$B159=8),$L159=OFFSET($L159,-1,0)),OFFSET(P159,-1,0),
    INT($N159*VLOOKUP($L159,$AM:$AZ,MATCH($AW$1,$AM$1:$AZ$1,0),0))),
"그외없음")))))))</f>
        <v>삭제</v>
      </c>
      <c r="Q159">
        <f ca="1">IF($L159="삭제","삭제",
IF($L159="지정 장비",
  IF($O159="DI",
    VLOOKUP($M159,[1]EquipTable!$1:$1048576,MATCH("표준 DI pr Min",[1]EquipTable!$1:$1,0),0)+INT($I159*(VLOOKUP($M159,[1]EquipTable!$1:$1048576,MATCH("표준 DI pr Max",[1]EquipTable!$1:$1,0),0)-VLOOKUP($M159,[1]EquipTable!$1:$1048576,MATCH("표준 DI pr Min",[1]EquipTable!$1:$1,0),0)+1)),
    ROUNDDOWN(VLOOKUP($M159,[1]EquipTable!$1:$1048576,MATCH("표준 GO pr Min",[1]EquipTable!$1:$1,0),0)+INT($I159*(VLOOKUP($M159,[1]EquipTable!$1:$1048576,MATCH("표준 GO pr Max",[1]EquipTable!$1:$1,0),0)-VLOOKUP($M159,[1]EquipTable!$1:$1048576,MATCH("표준 GO pr Min",[1]EquipTable!$1:$1,0),0)+100)),-2)),
IF(OR($L159="캐릭터 상자 일반등급",$L159="캐릭터 상자 영웅등급"),VLOOKUP($L159,$AM:$AZ,MATCH($AW$1,$AM$1:$AZ$1,0),0),
IF(OR($L159="지정 캐릭터",$L159="지정 캐릭터 LBP1",$L159="지정 캐릭터 LBP2",$L159="지정 캐릭터 LBP3"),
  IF(AND(OR($B159=7,$B159=8),$L159=OFFSET($L159,-1,0)),OFFSET(Q159,-1,0),
    INT(VLOOKUP($L159,$AM:$AZ,MATCH($AW$1,$AM$1:$AZ$1,0),0)*(VLOOKUP($M159,[2]ActorTable!$1:$1048576,MATCH("표준 DI pr Min",[2]ActorTable!$1:$1,0),0)+$I159*(VLOOKUP($M159,[2]ActorTable!$1:$1048576,MATCH("표준 DI pr Max",[2]ActorTable!$1:$1,0),0)-VLOOKUP($M159,[2]ActorTable!$1:$1048576,MATCH("표준 DI pr Min",[2]ActorTable!$1:$1,0),0)+1)))),
IF($L159="안 지정 캐릭터 영웅등급",
  IF(AND(OR($B159=7,$B159=8),$L159=OFFSET($L159,-1,0)),OFFSET(Q159,-1,0),
    VLOOKUP($L159,$AM:$AZ,MATCH($AW$1,$AM$1:$AZ$1,0),0)+INT($I159*(VLOOKUP($L159,$AM:$AZ,MATCH($AX$1,$AM$1:$AZ$1,0),0)-VLOOKUP($L159,$AM:$AZ,MATCH($AW$1,$AM$1:$AZ$1,0),0)+1))),
IF($L159="지정 캐릭터 PP",
  IF(AND(OR($B159=7,$B159=8),$L159=OFFSET($L159,-1,0)),OFFSET(Q159,-1,0),
    INT($N159*(VLOOKUP($L159,$AM:$AZ,MATCH($AX$1,$AM$1:$AZ$1,0),0)*(VLOOKUP($L159,$AM:$AZ,MATCH($AY$1,$AM$1:$AZ$1,0),0)+$I159*(VLOOKUP($L159,$AM:$AZ,MATCH($AY$1,$AM$1:$AZ$1,0),0)-VLOOKUP($L159,$AM:$AZ,MATCH($AX$1,$AM$1:$AZ$1,0),0)))))),
IF(OR($L159="안 지정 캐릭터 PP 일반등급",$L159="안 지정 캐릭터 PP 영웅등급"),
  IF(AND(OR($B159=7,$B159=8),$L159=OFFSET($L159,-1,0)),OFFSET(Q159,-1,0),
    $N159*VLOOKUP($L159,$AM:$AZ,MATCH($AW$1,$AM$1:$AZ$1,0),0)),
"그외없음")))))))</f>
        <v>1300</v>
      </c>
      <c r="R159" t="str">
        <f ca="1">IF(OR(ISNUMBER(M159),M159="삭제"),"",
IF(LEFT(M159,5)="Equip",
  IF($BK$1&lt;VLOOKUP(M159,[1]EquipTable!$1:$1048576,MATCH("업데이트순번",[1]EquipTable!$1:$1,0),0),"업데이트순번이상",""),
IF(LEFT(M159,5)="Actor",
  IF($BP$1&lt;VLOOKUP(M159,[2]ActorTable!$1:$1048576,MATCH("업데이트순번",[2]ActorTable!$1:$1,0),0),"업데이트순번이상",""),
"그외없음")))</f>
        <v/>
      </c>
      <c r="S159">
        <f t="shared" ca="1" si="44"/>
        <v>0</v>
      </c>
      <c r="T159" t="s">
        <v>92</v>
      </c>
      <c r="U159">
        <v>1213</v>
      </c>
      <c r="V159">
        <v>9</v>
      </c>
      <c r="W159" t="s">
        <v>130</v>
      </c>
      <c r="Y159">
        <v>900</v>
      </c>
      <c r="Z159" t="str">
        <f t="shared" ca="1" si="39"/>
        <v>uph</v>
      </c>
      <c r="AA159" t="s">
        <v>92</v>
      </c>
      <c r="AB159">
        <v>1213</v>
      </c>
      <c r="AC159">
        <v>9</v>
      </c>
      <c r="AD159" t="s">
        <v>130</v>
      </c>
      <c r="AF159">
        <v>900</v>
      </c>
      <c r="AG159" t="str">
        <f t="shared" si="40"/>
        <v/>
      </c>
      <c r="AH159" t="str">
        <f>IF(OR(
  AND(NOT(ISERROR(FIND("상자",AA159))),ISBLANK(AB159)),
  AND(ISBLANK(AA159),ISBLANK(AB159)),
  AND(NOT(ISERROR(FIND("안 지정",AA159))),ISNUMBER(AB159))),"",
IF(AND(NOT(ISERROR(FIND("상자",AA159))),NOT(ISBLANK(AB159))),"밸류불필요",
IF(AND(NOT(ISERROR(FIND("안 지정",AA159))),NOT(ISNUMBER(AB159))),"숫자필요",
IF(NOT(ISERROR(FIND("장비",AA159))),
  IFERROR(VLOOKUP(AB159,[1]EquipTable!$A:$T,MATCH("이름참고",[1]EquipTable!$1:$1,0),0),"장비없음"),
IF(NOT(ISERROR(FIND("캐릭터",AA159))),
  IFERROR(VLOOKUP(AB159,[2]ActorTable!$A:$G,MATCH("이름참고",[2]ActorTable!$1:$1,0),0),"캐릭터없음"),
"")))))</f>
        <v/>
      </c>
      <c r="AI159">
        <v>1</v>
      </c>
      <c r="AJ15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v>
      </c>
      <c r="AK159" t="str">
        <f t="shared" ca="1" si="41"/>
        <v>{"dy":23,"sl":3,"tp":"uph","vl":"1213","cn":9,"pt":"GO","pr":900}</v>
      </c>
    </row>
    <row r="160" spans="1:37">
      <c r="A160">
        <v>23</v>
      </c>
      <c r="B160">
        <v>4</v>
      </c>
      <c r="C160">
        <f t="shared" si="35"/>
        <v>0</v>
      </c>
      <c r="D160">
        <f t="shared" ca="1" si="42"/>
        <v>0.30362070108443362</v>
      </c>
      <c r="E160">
        <f t="shared" ca="1" si="42"/>
        <v>0.60473552973343681</v>
      </c>
      <c r="F160">
        <f t="shared" ca="1" si="36"/>
        <v>0.7483941969510427</v>
      </c>
      <c r="G160">
        <f t="shared" ca="1" si="34"/>
        <v>0.70188011822336982</v>
      </c>
      <c r="H160">
        <f t="shared" ca="1" si="34"/>
        <v>0.45317142493620999</v>
      </c>
      <c r="I160">
        <f t="shared" ca="1" si="34"/>
        <v>0.60827266036536354</v>
      </c>
      <c r="L160" t="str">
        <f t="shared" ca="1" si="37"/>
        <v>안 지정 캐릭터 PP 일반등급</v>
      </c>
      <c r="M160">
        <f t="shared" ca="1" si="38"/>
        <v>60473</v>
      </c>
      <c r="N160">
        <f t="shared" ca="1" si="43"/>
        <v>12</v>
      </c>
      <c r="O160" t="str">
        <f ca="1">IF($L160="삭제","삭제",
IF($L160="지정 장비",
  IF(ISBLANK(VLOOKUP($M160,[1]EquipTable!$1:$1048576,MATCH("표준 GO pr Min",[1]EquipTable!$1:$1,0),0)),"DI",
    IF(ISBLANK(VLOOKUP($M160,[1]EquipTable!$1:$1048576,MATCH("표준 DI pr Min",[1]EquipTable!$1:$1,0),0)),"GO",
      IF(G160&lt;0.5,"DI","GO"))),
IF(OR($L160="캐릭터 상자 일반등급",$L160="캐릭터 상자 영웅등급"),"DI",
IF(OR($L160="지정 캐릭터",$L160="지정 캐릭터 LBP1",$L160="지정 캐릭터 LBP2",$L160="지정 캐릭터 LBP3",$L160="안 지정 캐릭터 영웅등급"),"DI",
IF($L160="지정 캐릭터 PP","DI",
IF(OR($L160="안 지정 캐릭터 PP 일반등급",$L160="안 지정 캐릭터 PP 영웅등급"),"GO",
"그외없음"))))))</f>
        <v>GO</v>
      </c>
      <c r="P160" t="str">
        <f ca="1">IF($L160="삭제","삭제",
IF($O160="GO","삭제",
IF($L160="지정 장비",
  IF(ISBLANK(VLOOKUP($M160,[1]EquipTable!$1:$1048576,MATCH("표준 DI pp Min",[1]EquipTable!$1:$1,0),0)),"삭제",
    VLOOKUP($M160,[1]EquipTable!$1:$1048576,MATCH("표준 DI pp Min",[1]EquipTable!$1:$1,0),0)+INT($H160*(VLOOKUP($M160,[1]EquipTable!$1:$1048576,MATCH("표준 DI pp Max",[1]EquipTable!$1:$1,0),0)-VLOOKUP($M160,[1]EquipTable!$1:$1048576,MATCH("표준 DI pp Min",[1]EquipTable!$1:$1,0),0)+1))),
IF(OR($L160="캐릭터 상자 일반등급",$L160="캐릭터 상자 영웅등급"),"삭제",
IF(OR($L160="지정 캐릭터",$L160="지정 캐릭터 LBP1",$L160="지정 캐릭터 LBP2",$L160="지정 캐릭터 LBP3"),
  IF(AND(OR($B160=7,$B160=8),$L160=OFFSET($L160,-1,0)),OFFSET(P160,-1,0),
    IF(ISBLANK(VLOOKUP($M160,[2]ActorTable!$1:$1048576,MATCH("표준 DI pp Min",[2]ActorTable!$1:$1,0),0)),"삭제",
      INT(VLOOKUP($L160,$AM:$AZ,MATCH($AW$1,$AM$1:$AZ$1,0),0)*(VLOOKUP($M160,[2]ActorTable!$1:$1048576,MATCH("표준 DI pp Min",[2]ActorTable!$1:$1,0),0)+$H160*(VLOOKUP($M160,[2]ActorTable!$1:$1048576,MATCH("표준 DI pp Max",[2]ActorTable!$1:$1,0),0)-VLOOKUP($M160,[2]ActorTable!$1:$1048576,MATCH("표준 DI pp Min",[2]ActorTable!$1:$1,0),0)+1))))),
IF($L160="안 지정 캐릭터 영웅등급",
  IF(AND(OR($B160=7,$B160=8),$L160=OFFSET($L160,-1,0)),OFFSET(P160,-1,0),
    VLOOKUP($L160,$AM:$AZ,MATCH($AY$1,$AM$1:$AZ$1,0),0)+INT($H160*(VLOOKUP($L160,$AM:$AZ,MATCH($AZ$1,$AM$1:$AZ$1,0),0)-VLOOKUP($L160,$AM:$AZ,MATCH($AY$1,$AM$1:$AZ$1,0),0)+1))),
IF($L160="지정 캐릭터 PP",
  IF(AND(OR($B160=7,$B160=8),$L160=OFFSET($L160,-1,0)),OFFSET(P160,-1,0),
    INT($N160*VLOOKUP($L160,$AM:$AZ,MATCH($AW$1,$AM$1:$AZ$1,0),0))),
"그외없음")))))))</f>
        <v>삭제</v>
      </c>
      <c r="Q160">
        <f ca="1">IF($L160="삭제","삭제",
IF($L160="지정 장비",
  IF($O160="DI",
    VLOOKUP($M160,[1]EquipTable!$1:$1048576,MATCH("표준 DI pr Min",[1]EquipTable!$1:$1,0),0)+INT($I160*(VLOOKUP($M160,[1]EquipTable!$1:$1048576,MATCH("표준 DI pr Max",[1]EquipTable!$1:$1,0),0)-VLOOKUP($M160,[1]EquipTable!$1:$1048576,MATCH("표준 DI pr Min",[1]EquipTable!$1:$1,0),0)+1)),
    ROUNDDOWN(VLOOKUP($M160,[1]EquipTable!$1:$1048576,MATCH("표준 GO pr Min",[1]EquipTable!$1:$1,0),0)+INT($I160*(VLOOKUP($M160,[1]EquipTable!$1:$1048576,MATCH("표준 GO pr Max",[1]EquipTable!$1:$1,0),0)-VLOOKUP($M160,[1]EquipTable!$1:$1048576,MATCH("표준 GO pr Min",[1]EquipTable!$1:$1,0),0)+100)),-2)),
IF(OR($L160="캐릭터 상자 일반등급",$L160="캐릭터 상자 영웅등급"),VLOOKUP($L160,$AM:$AZ,MATCH($AW$1,$AM$1:$AZ$1,0),0),
IF(OR($L160="지정 캐릭터",$L160="지정 캐릭터 LBP1",$L160="지정 캐릭터 LBP2",$L160="지정 캐릭터 LBP3"),
  IF(AND(OR($B160=7,$B160=8),$L160=OFFSET($L160,-1,0)),OFFSET(Q160,-1,0),
    INT(VLOOKUP($L160,$AM:$AZ,MATCH($AW$1,$AM$1:$AZ$1,0),0)*(VLOOKUP($M160,[2]ActorTable!$1:$1048576,MATCH("표준 DI pr Min",[2]ActorTable!$1:$1,0),0)+$I160*(VLOOKUP($M160,[2]ActorTable!$1:$1048576,MATCH("표준 DI pr Max",[2]ActorTable!$1:$1,0),0)-VLOOKUP($M160,[2]ActorTable!$1:$1048576,MATCH("표준 DI pr Min",[2]ActorTable!$1:$1,0),0)+1)))),
IF($L160="안 지정 캐릭터 영웅등급",
  IF(AND(OR($B160=7,$B160=8),$L160=OFFSET($L160,-1,0)),OFFSET(Q160,-1,0),
    VLOOKUP($L160,$AM:$AZ,MATCH($AW$1,$AM$1:$AZ$1,0),0)+INT($I160*(VLOOKUP($L160,$AM:$AZ,MATCH($AX$1,$AM$1:$AZ$1,0),0)-VLOOKUP($L160,$AM:$AZ,MATCH($AW$1,$AM$1:$AZ$1,0),0)+1))),
IF($L160="지정 캐릭터 PP",
  IF(AND(OR($B160=7,$B160=8),$L160=OFFSET($L160,-1,0)),OFFSET(Q160,-1,0),
    INT($N160*(VLOOKUP($L160,$AM:$AZ,MATCH($AX$1,$AM$1:$AZ$1,0),0)*(VLOOKUP($L160,$AM:$AZ,MATCH($AY$1,$AM$1:$AZ$1,0),0)+$I160*(VLOOKUP($L160,$AM:$AZ,MATCH($AY$1,$AM$1:$AZ$1,0),0)-VLOOKUP($L160,$AM:$AZ,MATCH($AX$1,$AM$1:$AZ$1,0),0)))))),
IF(OR($L160="안 지정 캐릭터 PP 일반등급",$L160="안 지정 캐릭터 PP 영웅등급"),
  IF(AND(OR($B160=7,$B160=8),$L160=OFFSET($L160,-1,0)),OFFSET(Q160,-1,0),
    $N160*VLOOKUP($L160,$AM:$AZ,MATCH($AW$1,$AM$1:$AZ$1,0),0)),
"그외없음")))))))</f>
        <v>1200</v>
      </c>
      <c r="R160" t="str">
        <f ca="1">IF(OR(ISNUMBER(M160),M160="삭제"),"",
IF(LEFT(M160,5)="Equip",
  IF($BK$1&lt;VLOOKUP(M160,[1]EquipTable!$1:$1048576,MATCH("업데이트순번",[1]EquipTable!$1:$1,0),0),"업데이트순번이상",""),
IF(LEFT(M160,5)="Actor",
  IF($BP$1&lt;VLOOKUP(M160,[2]ActorTable!$1:$1048576,MATCH("업데이트순번",[2]ActorTable!$1:$1,0),0),"업데이트순번이상",""),
"그외없음")))</f>
        <v/>
      </c>
      <c r="S160">
        <f t="shared" ca="1" si="44"/>
        <v>0</v>
      </c>
      <c r="T160" t="s">
        <v>93</v>
      </c>
      <c r="U160">
        <v>91244</v>
      </c>
      <c r="V160">
        <v>14</v>
      </c>
      <c r="W160" t="s">
        <v>130</v>
      </c>
      <c r="Y160">
        <v>1400</v>
      </c>
      <c r="Z160" t="str">
        <f t="shared" ca="1" si="39"/>
        <v>upn</v>
      </c>
      <c r="AA160" t="s">
        <v>93</v>
      </c>
      <c r="AB160">
        <v>91244</v>
      </c>
      <c r="AC160">
        <v>14</v>
      </c>
      <c r="AD160" t="s">
        <v>130</v>
      </c>
      <c r="AF160">
        <v>1400</v>
      </c>
      <c r="AG160" t="str">
        <f t="shared" si="40"/>
        <v/>
      </c>
      <c r="AH160" t="str">
        <f>IF(OR(
  AND(NOT(ISERROR(FIND("상자",AA160))),ISBLANK(AB160)),
  AND(ISBLANK(AA160),ISBLANK(AB160)),
  AND(NOT(ISERROR(FIND("안 지정",AA160))),ISNUMBER(AB160))),"",
IF(AND(NOT(ISERROR(FIND("상자",AA160))),NOT(ISBLANK(AB160))),"밸류불필요",
IF(AND(NOT(ISERROR(FIND("안 지정",AA160))),NOT(ISNUMBER(AB160))),"숫자필요",
IF(NOT(ISERROR(FIND("장비",AA160))),
  IFERROR(VLOOKUP(AB160,[1]EquipTable!$A:$T,MATCH("이름참고",[1]EquipTable!$1:$1,0),0),"장비없음"),
IF(NOT(ISERROR(FIND("캐릭터",AA160))),
  IFERROR(VLOOKUP(AB160,[2]ActorTable!$A:$G,MATCH("이름참고",[2]ActorTable!$1:$1,0),0),"캐릭터없음"),
"")))))</f>
        <v/>
      </c>
      <c r="AI160">
        <v>1</v>
      </c>
      <c r="AJ16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v>
      </c>
      <c r="AK160" t="str">
        <f t="shared" ca="1" si="41"/>
        <v>{"dy":23,"sl":4,"tp":"upn","vl":"91244","cn":14,"pt":"GO","pr":1400}</v>
      </c>
    </row>
    <row r="161" spans="1:37">
      <c r="A161">
        <v>23</v>
      </c>
      <c r="B161">
        <v>5</v>
      </c>
      <c r="C161">
        <f t="shared" si="35"/>
        <v>0</v>
      </c>
      <c r="D161">
        <f t="shared" ca="1" si="42"/>
        <v>0.97984013515864798</v>
      </c>
      <c r="E161">
        <f t="shared" ca="1" si="42"/>
        <v>2.0897428239282645E-3</v>
      </c>
      <c r="F161">
        <f t="shared" ca="1" si="36"/>
        <v>0.9350728053708911</v>
      </c>
      <c r="G161">
        <f t="shared" ca="1" si="34"/>
        <v>0.20252937423496808</v>
      </c>
      <c r="H161">
        <f t="shared" ca="1" si="34"/>
        <v>0.4605024671449196</v>
      </c>
      <c r="I161">
        <f t="shared" ca="1" si="34"/>
        <v>2.830633245056724E-4</v>
      </c>
      <c r="L161" t="str">
        <f t="shared" ca="1" si="37"/>
        <v>삭제</v>
      </c>
      <c r="M161" t="str">
        <f t="shared" ca="1" si="38"/>
        <v>삭제</v>
      </c>
      <c r="N161" t="str">
        <f t="shared" ca="1" si="43"/>
        <v>삭제</v>
      </c>
      <c r="O161" t="str">
        <f ca="1">IF($L161="삭제","삭제",
IF($L161="지정 장비",
  IF(ISBLANK(VLOOKUP($M161,[1]EquipTable!$1:$1048576,MATCH("표준 GO pr Min",[1]EquipTable!$1:$1,0),0)),"DI",
    IF(ISBLANK(VLOOKUP($M161,[1]EquipTable!$1:$1048576,MATCH("표준 DI pr Min",[1]EquipTable!$1:$1,0),0)),"GO",
      IF(G161&lt;0.5,"DI","GO"))),
IF(OR($L161="캐릭터 상자 일반등급",$L161="캐릭터 상자 영웅등급"),"DI",
IF(OR($L161="지정 캐릭터",$L161="지정 캐릭터 LBP1",$L161="지정 캐릭터 LBP2",$L161="지정 캐릭터 LBP3",$L161="안 지정 캐릭터 영웅등급"),"DI",
IF($L161="지정 캐릭터 PP","DI",
IF(OR($L161="안 지정 캐릭터 PP 일반등급",$L161="안 지정 캐릭터 PP 영웅등급"),"GO",
"그외없음"))))))</f>
        <v>삭제</v>
      </c>
      <c r="P161" t="str">
        <f ca="1">IF($L161="삭제","삭제",
IF($O161="GO","삭제",
IF($L161="지정 장비",
  IF(ISBLANK(VLOOKUP($M161,[1]EquipTable!$1:$1048576,MATCH("표준 DI pp Min",[1]EquipTable!$1:$1,0),0)),"삭제",
    VLOOKUP($M161,[1]EquipTable!$1:$1048576,MATCH("표준 DI pp Min",[1]EquipTable!$1:$1,0),0)+INT($H161*(VLOOKUP($M161,[1]EquipTable!$1:$1048576,MATCH("표준 DI pp Max",[1]EquipTable!$1:$1,0),0)-VLOOKUP($M161,[1]EquipTable!$1:$1048576,MATCH("표준 DI pp Min",[1]EquipTable!$1:$1,0),0)+1))),
IF(OR($L161="캐릭터 상자 일반등급",$L161="캐릭터 상자 영웅등급"),"삭제",
IF(OR($L161="지정 캐릭터",$L161="지정 캐릭터 LBP1",$L161="지정 캐릭터 LBP2",$L161="지정 캐릭터 LBP3"),
  IF(AND(OR($B161=7,$B161=8),$L161=OFFSET($L161,-1,0)),OFFSET(P161,-1,0),
    IF(ISBLANK(VLOOKUP($M161,[2]ActorTable!$1:$1048576,MATCH("표준 DI pp Min",[2]ActorTable!$1:$1,0),0)),"삭제",
      INT(VLOOKUP($L161,$AM:$AZ,MATCH($AW$1,$AM$1:$AZ$1,0),0)*(VLOOKUP($M161,[2]ActorTable!$1:$1048576,MATCH("표준 DI pp Min",[2]ActorTable!$1:$1,0),0)+$H161*(VLOOKUP($M161,[2]ActorTable!$1:$1048576,MATCH("표준 DI pp Max",[2]ActorTable!$1:$1,0),0)-VLOOKUP($M161,[2]ActorTable!$1:$1048576,MATCH("표준 DI pp Min",[2]ActorTable!$1:$1,0),0)+1))))),
IF($L161="안 지정 캐릭터 영웅등급",
  IF(AND(OR($B161=7,$B161=8),$L161=OFFSET($L161,-1,0)),OFFSET(P161,-1,0),
    VLOOKUP($L161,$AM:$AZ,MATCH($AY$1,$AM$1:$AZ$1,0),0)+INT($H161*(VLOOKUP($L161,$AM:$AZ,MATCH($AZ$1,$AM$1:$AZ$1,0),0)-VLOOKUP($L161,$AM:$AZ,MATCH($AY$1,$AM$1:$AZ$1,0),0)+1))),
IF($L161="지정 캐릭터 PP",
  IF(AND(OR($B161=7,$B161=8),$L161=OFFSET($L161,-1,0)),OFFSET(P161,-1,0),
    INT($N161*VLOOKUP($L161,$AM:$AZ,MATCH($AW$1,$AM$1:$AZ$1,0),0))),
"그외없음")))))))</f>
        <v>삭제</v>
      </c>
      <c r="Q161" t="str">
        <f ca="1">IF($L161="삭제","삭제",
IF($L161="지정 장비",
  IF($O161="DI",
    VLOOKUP($M161,[1]EquipTable!$1:$1048576,MATCH("표준 DI pr Min",[1]EquipTable!$1:$1,0),0)+INT($I161*(VLOOKUP($M161,[1]EquipTable!$1:$1048576,MATCH("표준 DI pr Max",[1]EquipTable!$1:$1,0),0)-VLOOKUP($M161,[1]EquipTable!$1:$1048576,MATCH("표준 DI pr Min",[1]EquipTable!$1:$1,0),0)+1)),
    ROUNDDOWN(VLOOKUP($M161,[1]EquipTable!$1:$1048576,MATCH("표준 GO pr Min",[1]EquipTable!$1:$1,0),0)+INT($I161*(VLOOKUP($M161,[1]EquipTable!$1:$1048576,MATCH("표준 GO pr Max",[1]EquipTable!$1:$1,0),0)-VLOOKUP($M161,[1]EquipTable!$1:$1048576,MATCH("표준 GO pr Min",[1]EquipTable!$1:$1,0),0)+100)),-2)),
IF(OR($L161="캐릭터 상자 일반등급",$L161="캐릭터 상자 영웅등급"),VLOOKUP($L161,$AM:$AZ,MATCH($AW$1,$AM$1:$AZ$1,0),0),
IF(OR($L161="지정 캐릭터",$L161="지정 캐릭터 LBP1",$L161="지정 캐릭터 LBP2",$L161="지정 캐릭터 LBP3"),
  IF(AND(OR($B161=7,$B161=8),$L161=OFFSET($L161,-1,0)),OFFSET(Q161,-1,0),
    INT(VLOOKUP($L161,$AM:$AZ,MATCH($AW$1,$AM$1:$AZ$1,0),0)*(VLOOKUP($M161,[2]ActorTable!$1:$1048576,MATCH("표준 DI pr Min",[2]ActorTable!$1:$1,0),0)+$I161*(VLOOKUP($M161,[2]ActorTable!$1:$1048576,MATCH("표준 DI pr Max",[2]ActorTable!$1:$1,0),0)-VLOOKUP($M161,[2]ActorTable!$1:$1048576,MATCH("표준 DI pr Min",[2]ActorTable!$1:$1,0),0)+1)))),
IF($L161="안 지정 캐릭터 영웅등급",
  IF(AND(OR($B161=7,$B161=8),$L161=OFFSET($L161,-1,0)),OFFSET(Q161,-1,0),
    VLOOKUP($L161,$AM:$AZ,MATCH($AW$1,$AM$1:$AZ$1,0),0)+INT($I161*(VLOOKUP($L161,$AM:$AZ,MATCH($AX$1,$AM$1:$AZ$1,0),0)-VLOOKUP($L161,$AM:$AZ,MATCH($AW$1,$AM$1:$AZ$1,0),0)+1))),
IF($L161="지정 캐릭터 PP",
  IF(AND(OR($B161=7,$B161=8),$L161=OFFSET($L161,-1,0)),OFFSET(Q161,-1,0),
    INT($N161*(VLOOKUP($L161,$AM:$AZ,MATCH($AX$1,$AM$1:$AZ$1,0),0)*(VLOOKUP($L161,$AM:$AZ,MATCH($AY$1,$AM$1:$AZ$1,0),0)+$I161*(VLOOKUP($L161,$AM:$AZ,MATCH($AY$1,$AM$1:$AZ$1,0),0)-VLOOKUP($L161,$AM:$AZ,MATCH($AX$1,$AM$1:$AZ$1,0),0)))))),
IF(OR($L161="안 지정 캐릭터 PP 일반등급",$L161="안 지정 캐릭터 PP 영웅등급"),
  IF(AND(OR($B161=7,$B161=8),$L161=OFFSET($L161,-1,0)),OFFSET(Q161,-1,0),
    $N161*VLOOKUP($L161,$AM:$AZ,MATCH($AW$1,$AM$1:$AZ$1,0),0)),
"그외없음")))))))</f>
        <v>삭제</v>
      </c>
      <c r="R161" t="str">
        <f ca="1">IF(OR(ISNUMBER(M161),M161="삭제"),"",
IF(LEFT(M161,5)="Equip",
  IF($BK$1&lt;VLOOKUP(M161,[1]EquipTable!$1:$1048576,MATCH("업데이트순번",[1]EquipTable!$1:$1,0),0),"업데이트순번이상",""),
IF(LEFT(M161,5)="Actor",
  IF($BP$1&lt;VLOOKUP(M161,[2]ActorTable!$1:$1048576,MATCH("업데이트순번",[2]ActorTable!$1:$1,0),0),"업데이트순번이상",""),
"그외없음")))</f>
        <v/>
      </c>
      <c r="S161">
        <f t="shared" ca="1" si="44"/>
        <v>0</v>
      </c>
      <c r="Z161" t="str">
        <f t="shared" ca="1" si="39"/>
        <v/>
      </c>
      <c r="AG161" t="str">
        <f t="shared" si="40"/>
        <v/>
      </c>
      <c r="AH161" t="str">
        <f>IF(OR(
  AND(NOT(ISERROR(FIND("상자",AA161))),ISBLANK(AB161)),
  AND(ISBLANK(AA161),ISBLANK(AB161)),
  AND(NOT(ISERROR(FIND("안 지정",AA161))),ISNUMBER(AB161))),"",
IF(AND(NOT(ISERROR(FIND("상자",AA161))),NOT(ISBLANK(AB161))),"밸류불필요",
IF(AND(NOT(ISERROR(FIND("안 지정",AA161))),NOT(ISNUMBER(AB161))),"숫자필요",
IF(NOT(ISERROR(FIND("장비",AA161))),
  IFERROR(VLOOKUP(AB161,[1]EquipTable!$A:$T,MATCH("이름참고",[1]EquipTable!$1:$1,0),0),"장비없음"),
IF(NOT(ISERROR(FIND("캐릭터",AA161))),
  IFERROR(VLOOKUP(AB161,[2]ActorTable!$A:$G,MATCH("이름참고",[2]ActorTable!$1:$1,0),0),"캐릭터없음"),
"")))))</f>
        <v/>
      </c>
      <c r="AI161">
        <v>1</v>
      </c>
      <c r="AJ16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v>
      </c>
      <c r="AK161" t="str">
        <f t="shared" ca="1" si="41"/>
        <v>{"dy":23,"sl":5}</v>
      </c>
    </row>
    <row r="162" spans="1:37">
      <c r="A162">
        <v>23</v>
      </c>
      <c r="B162">
        <v>6</v>
      </c>
      <c r="C162">
        <f t="shared" si="35"/>
        <v>0</v>
      </c>
      <c r="D162">
        <f t="shared" ca="1" si="42"/>
        <v>0.89711792919969935</v>
      </c>
      <c r="E162">
        <f t="shared" ca="1" si="42"/>
        <v>0.72635523083435516</v>
      </c>
      <c r="F162">
        <f t="shared" ca="1" si="36"/>
        <v>0.21781219021254272</v>
      </c>
      <c r="G162">
        <f t="shared" ca="1" si="34"/>
        <v>8.6033842617410761E-2</v>
      </c>
      <c r="H162">
        <f t="shared" ca="1" si="34"/>
        <v>0.31548048390157812</v>
      </c>
      <c r="I162">
        <f t="shared" ca="1" si="34"/>
        <v>7.622332786075714E-2</v>
      </c>
      <c r="L162" t="str">
        <f t="shared" ca="1" si="37"/>
        <v>삭제</v>
      </c>
      <c r="M162" t="str">
        <f t="shared" ca="1" si="38"/>
        <v>삭제</v>
      </c>
      <c r="N162" t="str">
        <f t="shared" ca="1" si="43"/>
        <v>삭제</v>
      </c>
      <c r="O162" t="str">
        <f ca="1">IF($L162="삭제","삭제",
IF($L162="지정 장비",
  IF(ISBLANK(VLOOKUP($M162,[1]EquipTable!$1:$1048576,MATCH("표준 GO pr Min",[1]EquipTable!$1:$1,0),0)),"DI",
    IF(ISBLANK(VLOOKUP($M162,[1]EquipTable!$1:$1048576,MATCH("표준 DI pr Min",[1]EquipTable!$1:$1,0),0)),"GO",
      IF(G162&lt;0.5,"DI","GO"))),
IF(OR($L162="캐릭터 상자 일반등급",$L162="캐릭터 상자 영웅등급"),"DI",
IF(OR($L162="지정 캐릭터",$L162="지정 캐릭터 LBP1",$L162="지정 캐릭터 LBP2",$L162="지정 캐릭터 LBP3",$L162="안 지정 캐릭터 영웅등급"),"DI",
IF($L162="지정 캐릭터 PP","DI",
IF(OR($L162="안 지정 캐릭터 PP 일반등급",$L162="안 지정 캐릭터 PP 영웅등급"),"GO",
"그외없음"))))))</f>
        <v>삭제</v>
      </c>
      <c r="P162" t="str">
        <f ca="1">IF($L162="삭제","삭제",
IF($O162="GO","삭제",
IF($L162="지정 장비",
  IF(ISBLANK(VLOOKUP($M162,[1]EquipTable!$1:$1048576,MATCH("표준 DI pp Min",[1]EquipTable!$1:$1,0),0)),"삭제",
    VLOOKUP($M162,[1]EquipTable!$1:$1048576,MATCH("표준 DI pp Min",[1]EquipTable!$1:$1,0),0)+INT($H162*(VLOOKUP($M162,[1]EquipTable!$1:$1048576,MATCH("표준 DI pp Max",[1]EquipTable!$1:$1,0),0)-VLOOKUP($M162,[1]EquipTable!$1:$1048576,MATCH("표준 DI pp Min",[1]EquipTable!$1:$1,0),0)+1))),
IF(OR($L162="캐릭터 상자 일반등급",$L162="캐릭터 상자 영웅등급"),"삭제",
IF(OR($L162="지정 캐릭터",$L162="지정 캐릭터 LBP1",$L162="지정 캐릭터 LBP2",$L162="지정 캐릭터 LBP3"),
  IF(AND(OR($B162=7,$B162=8),$L162=OFFSET($L162,-1,0)),OFFSET(P162,-1,0),
    IF(ISBLANK(VLOOKUP($M162,[2]ActorTable!$1:$1048576,MATCH("표준 DI pp Min",[2]ActorTable!$1:$1,0),0)),"삭제",
      INT(VLOOKUP($L162,$AM:$AZ,MATCH($AW$1,$AM$1:$AZ$1,0),0)*(VLOOKUP($M162,[2]ActorTable!$1:$1048576,MATCH("표준 DI pp Min",[2]ActorTable!$1:$1,0),0)+$H162*(VLOOKUP($M162,[2]ActorTable!$1:$1048576,MATCH("표준 DI pp Max",[2]ActorTable!$1:$1,0),0)-VLOOKUP($M162,[2]ActorTable!$1:$1048576,MATCH("표준 DI pp Min",[2]ActorTable!$1:$1,0),0)+1))))),
IF($L162="안 지정 캐릭터 영웅등급",
  IF(AND(OR($B162=7,$B162=8),$L162=OFFSET($L162,-1,0)),OFFSET(P162,-1,0),
    VLOOKUP($L162,$AM:$AZ,MATCH($AY$1,$AM$1:$AZ$1,0),0)+INT($H162*(VLOOKUP($L162,$AM:$AZ,MATCH($AZ$1,$AM$1:$AZ$1,0),0)-VLOOKUP($L162,$AM:$AZ,MATCH($AY$1,$AM$1:$AZ$1,0),0)+1))),
IF($L162="지정 캐릭터 PP",
  IF(AND(OR($B162=7,$B162=8),$L162=OFFSET($L162,-1,0)),OFFSET(P162,-1,0),
    INT($N162*VLOOKUP($L162,$AM:$AZ,MATCH($AW$1,$AM$1:$AZ$1,0),0))),
"그외없음")))))))</f>
        <v>삭제</v>
      </c>
      <c r="Q162" t="str">
        <f ca="1">IF($L162="삭제","삭제",
IF($L162="지정 장비",
  IF($O162="DI",
    VLOOKUP($M162,[1]EquipTable!$1:$1048576,MATCH("표준 DI pr Min",[1]EquipTable!$1:$1,0),0)+INT($I162*(VLOOKUP($M162,[1]EquipTable!$1:$1048576,MATCH("표준 DI pr Max",[1]EquipTable!$1:$1,0),0)-VLOOKUP($M162,[1]EquipTable!$1:$1048576,MATCH("표준 DI pr Min",[1]EquipTable!$1:$1,0),0)+1)),
    ROUNDDOWN(VLOOKUP($M162,[1]EquipTable!$1:$1048576,MATCH("표준 GO pr Min",[1]EquipTable!$1:$1,0),0)+INT($I162*(VLOOKUP($M162,[1]EquipTable!$1:$1048576,MATCH("표준 GO pr Max",[1]EquipTable!$1:$1,0),0)-VLOOKUP($M162,[1]EquipTable!$1:$1048576,MATCH("표준 GO pr Min",[1]EquipTable!$1:$1,0),0)+100)),-2)),
IF(OR($L162="캐릭터 상자 일반등급",$L162="캐릭터 상자 영웅등급"),VLOOKUP($L162,$AM:$AZ,MATCH($AW$1,$AM$1:$AZ$1,0),0),
IF(OR($L162="지정 캐릭터",$L162="지정 캐릭터 LBP1",$L162="지정 캐릭터 LBP2",$L162="지정 캐릭터 LBP3"),
  IF(AND(OR($B162=7,$B162=8),$L162=OFFSET($L162,-1,0)),OFFSET(Q162,-1,0),
    INT(VLOOKUP($L162,$AM:$AZ,MATCH($AW$1,$AM$1:$AZ$1,0),0)*(VLOOKUP($M162,[2]ActorTable!$1:$1048576,MATCH("표준 DI pr Min",[2]ActorTable!$1:$1,0),0)+$I162*(VLOOKUP($M162,[2]ActorTable!$1:$1048576,MATCH("표준 DI pr Max",[2]ActorTable!$1:$1,0),0)-VLOOKUP($M162,[2]ActorTable!$1:$1048576,MATCH("표준 DI pr Min",[2]ActorTable!$1:$1,0),0)+1)))),
IF($L162="안 지정 캐릭터 영웅등급",
  IF(AND(OR($B162=7,$B162=8),$L162=OFFSET($L162,-1,0)),OFFSET(Q162,-1,0),
    VLOOKUP($L162,$AM:$AZ,MATCH($AW$1,$AM$1:$AZ$1,0),0)+INT($I162*(VLOOKUP($L162,$AM:$AZ,MATCH($AX$1,$AM$1:$AZ$1,0),0)-VLOOKUP($L162,$AM:$AZ,MATCH($AW$1,$AM$1:$AZ$1,0),0)+1))),
IF($L162="지정 캐릭터 PP",
  IF(AND(OR($B162=7,$B162=8),$L162=OFFSET($L162,-1,0)),OFFSET(Q162,-1,0),
    INT($N162*(VLOOKUP($L162,$AM:$AZ,MATCH($AX$1,$AM$1:$AZ$1,0),0)*(VLOOKUP($L162,$AM:$AZ,MATCH($AY$1,$AM$1:$AZ$1,0),0)+$I162*(VLOOKUP($L162,$AM:$AZ,MATCH($AY$1,$AM$1:$AZ$1,0),0)-VLOOKUP($L162,$AM:$AZ,MATCH($AX$1,$AM$1:$AZ$1,0),0)))))),
IF(OR($L162="안 지정 캐릭터 PP 일반등급",$L162="안 지정 캐릭터 PP 영웅등급"),
  IF(AND(OR($B162=7,$B162=8),$L162=OFFSET($L162,-1,0)),OFFSET(Q162,-1,0),
    $N162*VLOOKUP($L162,$AM:$AZ,MATCH($AW$1,$AM$1:$AZ$1,0),0)),
"그외없음")))))))</f>
        <v>삭제</v>
      </c>
      <c r="R162" t="str">
        <f ca="1">IF(OR(ISNUMBER(M162),M162="삭제"),"",
IF(LEFT(M162,5)="Equip",
  IF($BK$1&lt;VLOOKUP(M162,[1]EquipTable!$1:$1048576,MATCH("업데이트순번",[1]EquipTable!$1:$1,0),0),"업데이트순번이상",""),
IF(LEFT(M162,5)="Actor",
  IF($BP$1&lt;VLOOKUP(M162,[2]ActorTable!$1:$1048576,MATCH("업데이트순번",[2]ActorTable!$1:$1,0),0),"업데이트순번이상",""),
"그외없음")))</f>
        <v/>
      </c>
      <c r="S162">
        <f t="shared" ca="1" si="44"/>
        <v>0</v>
      </c>
      <c r="Z162" t="str">
        <f t="shared" ca="1" si="39"/>
        <v/>
      </c>
      <c r="AG162" t="str">
        <f t="shared" si="40"/>
        <v/>
      </c>
      <c r="AH162" t="str">
        <f>IF(OR(
  AND(NOT(ISERROR(FIND("상자",AA162))),ISBLANK(AB162)),
  AND(ISBLANK(AA162),ISBLANK(AB162)),
  AND(NOT(ISERROR(FIND("안 지정",AA162))),ISNUMBER(AB162))),"",
IF(AND(NOT(ISERROR(FIND("상자",AA162))),NOT(ISBLANK(AB162))),"밸류불필요",
IF(AND(NOT(ISERROR(FIND("안 지정",AA162))),NOT(ISNUMBER(AB162))),"숫자필요",
IF(NOT(ISERROR(FIND("장비",AA162))),
  IFERROR(VLOOKUP(AB162,[1]EquipTable!$A:$T,MATCH("이름참고",[1]EquipTable!$1:$1,0),0),"장비없음"),
IF(NOT(ISERROR(FIND("캐릭터",AA162))),
  IFERROR(VLOOKUP(AB162,[2]ActorTable!$A:$G,MATCH("이름참고",[2]ActorTable!$1:$1,0),0),"캐릭터없음"),
"")))))</f>
        <v/>
      </c>
      <c r="AI162">
        <v>1</v>
      </c>
      <c r="AJ16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v>
      </c>
      <c r="AK162" t="str">
        <f t="shared" ca="1" si="41"/>
        <v>{"dy":23,"sl":6}</v>
      </c>
    </row>
    <row r="163" spans="1:37">
      <c r="A163">
        <v>24</v>
      </c>
      <c r="B163">
        <v>0</v>
      </c>
      <c r="C163">
        <f t="shared" si="35"/>
        <v>0</v>
      </c>
      <c r="D163">
        <f t="shared" ca="1" si="42"/>
        <v>2.218115634810025E-2</v>
      </c>
      <c r="E163">
        <f t="shared" ca="1" si="42"/>
        <v>0.88807519044459693</v>
      </c>
      <c r="F163">
        <f t="shared" ca="1" si="36"/>
        <v>0.88049244864457432</v>
      </c>
      <c r="G163">
        <f t="shared" ca="1" si="36"/>
        <v>0.14486716975716729</v>
      </c>
      <c r="H163">
        <f t="shared" ca="1" si="36"/>
        <v>5.2030090918353644E-2</v>
      </c>
      <c r="I163">
        <f t="shared" ca="1" si="36"/>
        <v>0.15556838044635857</v>
      </c>
      <c r="L163" t="str">
        <f t="shared" ca="1" si="37"/>
        <v>지정 장비</v>
      </c>
      <c r="M163" t="e">
        <f t="shared" ca="1" si="38"/>
        <v>#VALUE!</v>
      </c>
      <c r="N163">
        <f t="shared" ca="1" si="43"/>
        <v>1</v>
      </c>
      <c r="O163" t="str">
        <f ca="1">IF($L163="삭제","삭제",
IF($L163="지정 장비",
  IF(ISBLANK(VLOOKUP($M163,[1]EquipTable!$1:$1048576,MATCH("표준 GO pr Min",[1]EquipTable!$1:$1,0),0)),"DI",
    IF(ISBLANK(VLOOKUP($M163,[1]EquipTable!$1:$1048576,MATCH("표준 DI pr Min",[1]EquipTable!$1:$1,0),0)),"GO",
      IF(G163&lt;0.5,"DI","GO"))),
IF(OR($L163="캐릭터 상자 일반등급",$L163="캐릭터 상자 영웅등급"),"DI",
IF(OR($L163="지정 캐릭터",$L163="지정 캐릭터 LBP1",$L163="지정 캐릭터 LBP2",$L163="지정 캐릭터 LBP3",$L163="안 지정 캐릭터 영웅등급"),"DI",
IF($L163="지정 캐릭터 PP","DI",
IF(OR($L163="안 지정 캐릭터 PP 일반등급",$L163="안 지정 캐릭터 PP 영웅등급"),"GO",
"그외없음"))))))</f>
        <v>DI</v>
      </c>
      <c r="P163" t="e">
        <f ca="1">IF($L163="삭제","삭제",
IF($O163="GO","삭제",
IF($L163="지정 장비",
  IF(ISBLANK(VLOOKUP($M163,[1]EquipTable!$1:$1048576,MATCH("표준 DI pp Min",[1]EquipTable!$1:$1,0),0)),"삭제",
    VLOOKUP($M163,[1]EquipTable!$1:$1048576,MATCH("표준 DI pp Min",[1]EquipTable!$1:$1,0),0)+INT($H163*(VLOOKUP($M163,[1]EquipTable!$1:$1048576,MATCH("표준 DI pp Max",[1]EquipTable!$1:$1,0),0)-VLOOKUP($M163,[1]EquipTable!$1:$1048576,MATCH("표준 DI pp Min",[1]EquipTable!$1:$1,0),0)+1))),
IF(OR($L163="캐릭터 상자 일반등급",$L163="캐릭터 상자 영웅등급"),"삭제",
IF(OR($L163="지정 캐릭터",$L163="지정 캐릭터 LBP1",$L163="지정 캐릭터 LBP2",$L163="지정 캐릭터 LBP3"),
  IF(AND(OR($B163=7,$B163=8),$L163=OFFSET($L163,-1,0)),OFFSET(P163,-1,0),
    IF(ISBLANK(VLOOKUP($M163,[2]ActorTable!$1:$1048576,MATCH("표준 DI pp Min",[2]ActorTable!$1:$1,0),0)),"삭제",
      INT(VLOOKUP($L163,$AM:$AZ,MATCH($AW$1,$AM$1:$AZ$1,0),0)*(VLOOKUP($M163,[2]ActorTable!$1:$1048576,MATCH("표준 DI pp Min",[2]ActorTable!$1:$1,0),0)+$H163*(VLOOKUP($M163,[2]ActorTable!$1:$1048576,MATCH("표준 DI pp Max",[2]ActorTable!$1:$1,0),0)-VLOOKUP($M163,[2]ActorTable!$1:$1048576,MATCH("표준 DI pp Min",[2]ActorTable!$1:$1,0),0)+1))))),
IF($L163="안 지정 캐릭터 영웅등급",
  IF(AND(OR($B163=7,$B163=8),$L163=OFFSET($L163,-1,0)),OFFSET(P163,-1,0),
    VLOOKUP($L163,$AM:$AZ,MATCH($AY$1,$AM$1:$AZ$1,0),0)+INT($H163*(VLOOKUP($L163,$AM:$AZ,MATCH($AZ$1,$AM$1:$AZ$1,0),0)-VLOOKUP($L163,$AM:$AZ,MATCH($AY$1,$AM$1:$AZ$1,0),0)+1))),
IF($L163="지정 캐릭터 PP",
  IF(AND(OR($B163=7,$B163=8),$L163=OFFSET($L163,-1,0)),OFFSET(P163,-1,0),
    INT($N163*VLOOKUP($L163,$AM:$AZ,MATCH($AW$1,$AM$1:$AZ$1,0),0))),
"그외없음")))))))</f>
        <v>#VALUE!</v>
      </c>
      <c r="Q163" t="e">
        <f ca="1">IF($L163="삭제","삭제",
IF($L163="지정 장비",
  IF($O163="DI",
    VLOOKUP($M163,[1]EquipTable!$1:$1048576,MATCH("표준 DI pr Min",[1]EquipTable!$1:$1,0),0)+INT($I163*(VLOOKUP($M163,[1]EquipTable!$1:$1048576,MATCH("표준 DI pr Max",[1]EquipTable!$1:$1,0),0)-VLOOKUP($M163,[1]EquipTable!$1:$1048576,MATCH("표준 DI pr Min",[1]EquipTable!$1:$1,0),0)+1)),
    ROUNDDOWN(VLOOKUP($M163,[1]EquipTable!$1:$1048576,MATCH("표준 GO pr Min",[1]EquipTable!$1:$1,0),0)+INT($I163*(VLOOKUP($M163,[1]EquipTable!$1:$1048576,MATCH("표준 GO pr Max",[1]EquipTable!$1:$1,0),0)-VLOOKUP($M163,[1]EquipTable!$1:$1048576,MATCH("표준 GO pr Min",[1]EquipTable!$1:$1,0),0)+100)),-2)),
IF(OR($L163="캐릭터 상자 일반등급",$L163="캐릭터 상자 영웅등급"),VLOOKUP($L163,$AM:$AZ,MATCH($AW$1,$AM$1:$AZ$1,0),0),
IF(OR($L163="지정 캐릭터",$L163="지정 캐릭터 LBP1",$L163="지정 캐릭터 LBP2",$L163="지정 캐릭터 LBP3"),
  IF(AND(OR($B163=7,$B163=8),$L163=OFFSET($L163,-1,0)),OFFSET(Q163,-1,0),
    INT(VLOOKUP($L163,$AM:$AZ,MATCH($AW$1,$AM$1:$AZ$1,0),0)*(VLOOKUP($M163,[2]ActorTable!$1:$1048576,MATCH("표준 DI pr Min",[2]ActorTable!$1:$1,0),0)+$I163*(VLOOKUP($M163,[2]ActorTable!$1:$1048576,MATCH("표준 DI pr Max",[2]ActorTable!$1:$1,0),0)-VLOOKUP($M163,[2]ActorTable!$1:$1048576,MATCH("표준 DI pr Min",[2]ActorTable!$1:$1,0),0)+1)))),
IF($L163="안 지정 캐릭터 영웅등급",
  IF(AND(OR($B163=7,$B163=8),$L163=OFFSET($L163,-1,0)),OFFSET(Q163,-1,0),
    VLOOKUP($L163,$AM:$AZ,MATCH($AW$1,$AM$1:$AZ$1,0),0)+INT($I163*(VLOOKUP($L163,$AM:$AZ,MATCH($AX$1,$AM$1:$AZ$1,0),0)-VLOOKUP($L163,$AM:$AZ,MATCH($AW$1,$AM$1:$AZ$1,0),0)+1))),
IF($L163="지정 캐릭터 PP",
  IF(AND(OR($B163=7,$B163=8),$L163=OFFSET($L163,-1,0)),OFFSET(Q163,-1,0),
    INT($N163*(VLOOKUP($L163,$AM:$AZ,MATCH($AX$1,$AM$1:$AZ$1,0),0)*(VLOOKUP($L163,$AM:$AZ,MATCH($AY$1,$AM$1:$AZ$1,0),0)+$I163*(VLOOKUP($L163,$AM:$AZ,MATCH($AY$1,$AM$1:$AZ$1,0),0)-VLOOKUP($L163,$AM:$AZ,MATCH($AX$1,$AM$1:$AZ$1,0),0)))))),
IF(OR($L163="안 지정 캐릭터 PP 일반등급",$L163="안 지정 캐릭터 PP 영웅등급"),
  IF(AND(OR($B163=7,$B163=8),$L163=OFFSET($L163,-1,0)),OFFSET(Q163,-1,0),
    $N163*VLOOKUP($L163,$AM:$AZ,MATCH($AW$1,$AM$1:$AZ$1,0),0)),
"그외없음")))))))</f>
        <v>#VALUE!</v>
      </c>
      <c r="R163" t="e">
        <f ca="1">IF(OR(ISNUMBER(M163),M163="삭제"),"",
IF(LEFT(M163,5)="Equip",
  IF($BK$1&lt;VLOOKUP(M163,[1]EquipTable!$1:$1048576,MATCH("업데이트순번",[1]EquipTable!$1:$1,0),0),"업데이트순번이상",""),
IF(LEFT(M163,5)="Actor",
  IF($BP$1&lt;VLOOKUP(M163,[2]ActorTable!$1:$1048576,MATCH("업데이트순번",[2]ActorTable!$1:$1,0),0),"업데이트순번이상",""),
"그외없음")))</f>
        <v>#VALUE!</v>
      </c>
      <c r="S163" t="e">
        <f t="shared" ca="1" si="44"/>
        <v>#VALUE!</v>
      </c>
      <c r="T163" t="s">
        <v>83</v>
      </c>
      <c r="U163" t="s">
        <v>113</v>
      </c>
      <c r="V163">
        <v>1</v>
      </c>
      <c r="W163" t="s">
        <v>130</v>
      </c>
      <c r="Y163">
        <v>3200</v>
      </c>
      <c r="Z163" t="str">
        <f t="shared" ca="1" si="39"/>
        <v>fe</v>
      </c>
      <c r="AA163" t="s">
        <v>83</v>
      </c>
      <c r="AB163" t="s">
        <v>113</v>
      </c>
      <c r="AC163">
        <v>1</v>
      </c>
      <c r="AD163" t="s">
        <v>130</v>
      </c>
      <c r="AF163">
        <v>3200</v>
      </c>
      <c r="AG163" t="str">
        <f t="shared" si="40"/>
        <v/>
      </c>
      <c r="AH163" t="str">
        <f>IF(OR(
  AND(NOT(ISERROR(FIND("상자",AA163))),ISBLANK(AB163)),
  AND(ISBLANK(AA163),ISBLANK(AB163)),
  AND(NOT(ISERROR(FIND("안 지정",AA163))),ISNUMBER(AB163))),"",
IF(AND(NOT(ISERROR(FIND("상자",AA163))),NOT(ISBLANK(AB163))),"밸류불필요",
IF(AND(NOT(ISERROR(FIND("안 지정",AA163))),NOT(ISNUMBER(AB163))),"숫자필요",
IF(NOT(ISERROR(FIND("장비",AA163))),
  IFERROR(VLOOKUP(AB163,[1]EquipTable!$A:$T,MATCH("이름참고",[1]EquipTable!$1:$1,0),0),"장비없음"),
IF(NOT(ISERROR(FIND("캐릭터",AA163))),
  IFERROR(VLOOKUP(AB163,[2]ActorTable!$A:$G,MATCH("이름참고",[2]ActorTable!$1:$1,0),0),"캐릭터없음"),
"")))))</f>
        <v>라이플 모델 2048</v>
      </c>
      <c r="AI163">
        <v>1</v>
      </c>
      <c r="AJ16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v>
      </c>
      <c r="AK163" t="str">
        <f t="shared" ca="1" si="41"/>
        <v>{"dy":24,"sl":0,"tp":"fe","vl":"Equip6101","cn":1,"pt":"GO","pr":3200}</v>
      </c>
    </row>
    <row r="164" spans="1:37">
      <c r="A164">
        <v>24</v>
      </c>
      <c r="B164">
        <v>1</v>
      </c>
      <c r="C164">
        <f t="shared" si="35"/>
        <v>0</v>
      </c>
      <c r="D164">
        <f t="shared" ca="1" si="42"/>
        <v>0.71422623501308979</v>
      </c>
      <c r="E164">
        <f t="shared" ca="1" si="42"/>
        <v>0.53769015938672737</v>
      </c>
      <c r="F164">
        <f t="shared" ca="1" si="36"/>
        <v>0.42570116486712006</v>
      </c>
      <c r="G164">
        <f t="shared" ca="1" si="36"/>
        <v>0.16650833518928565</v>
      </c>
      <c r="H164">
        <f t="shared" ca="1" si="36"/>
        <v>0.67126303169156309</v>
      </c>
      <c r="I164">
        <f t="shared" ca="1" si="36"/>
        <v>0.65334240994044901</v>
      </c>
      <c r="L164" t="str">
        <f t="shared" ca="1" si="37"/>
        <v>지정 장비</v>
      </c>
      <c r="M164" t="e">
        <f t="shared" ca="1" si="38"/>
        <v>#VALUE!</v>
      </c>
      <c r="N164">
        <f t="shared" ca="1" si="43"/>
        <v>1</v>
      </c>
      <c r="O164" t="str">
        <f ca="1">IF($L164="삭제","삭제",
IF($L164="지정 장비",
  IF(ISBLANK(VLOOKUP($M164,[1]EquipTable!$1:$1048576,MATCH("표준 GO pr Min",[1]EquipTable!$1:$1,0),0)),"DI",
    IF(ISBLANK(VLOOKUP($M164,[1]EquipTable!$1:$1048576,MATCH("표준 DI pr Min",[1]EquipTable!$1:$1,0),0)),"GO",
      IF(G164&lt;0.5,"DI","GO"))),
IF(OR($L164="캐릭터 상자 일반등급",$L164="캐릭터 상자 영웅등급"),"DI",
IF(OR($L164="지정 캐릭터",$L164="지정 캐릭터 LBP1",$L164="지정 캐릭터 LBP2",$L164="지정 캐릭터 LBP3",$L164="안 지정 캐릭터 영웅등급"),"DI",
IF($L164="지정 캐릭터 PP","DI",
IF(OR($L164="안 지정 캐릭터 PP 일반등급",$L164="안 지정 캐릭터 PP 영웅등급"),"GO",
"그외없음"))))))</f>
        <v>DI</v>
      </c>
      <c r="P164" t="e">
        <f ca="1">IF($L164="삭제","삭제",
IF($O164="GO","삭제",
IF($L164="지정 장비",
  IF(ISBLANK(VLOOKUP($M164,[1]EquipTable!$1:$1048576,MATCH("표준 DI pp Min",[1]EquipTable!$1:$1,0),0)),"삭제",
    VLOOKUP($M164,[1]EquipTable!$1:$1048576,MATCH("표준 DI pp Min",[1]EquipTable!$1:$1,0),0)+INT($H164*(VLOOKUP($M164,[1]EquipTable!$1:$1048576,MATCH("표준 DI pp Max",[1]EquipTable!$1:$1,0),0)-VLOOKUP($M164,[1]EquipTable!$1:$1048576,MATCH("표준 DI pp Min",[1]EquipTable!$1:$1,0),0)+1))),
IF(OR($L164="캐릭터 상자 일반등급",$L164="캐릭터 상자 영웅등급"),"삭제",
IF(OR($L164="지정 캐릭터",$L164="지정 캐릭터 LBP1",$L164="지정 캐릭터 LBP2",$L164="지정 캐릭터 LBP3"),
  IF(AND(OR($B164=7,$B164=8),$L164=OFFSET($L164,-1,0)),OFFSET(P164,-1,0),
    IF(ISBLANK(VLOOKUP($M164,[2]ActorTable!$1:$1048576,MATCH("표준 DI pp Min",[2]ActorTable!$1:$1,0),0)),"삭제",
      INT(VLOOKUP($L164,$AM:$AZ,MATCH($AW$1,$AM$1:$AZ$1,0),0)*(VLOOKUP($M164,[2]ActorTable!$1:$1048576,MATCH("표준 DI pp Min",[2]ActorTable!$1:$1,0),0)+$H164*(VLOOKUP($M164,[2]ActorTable!$1:$1048576,MATCH("표준 DI pp Max",[2]ActorTable!$1:$1,0),0)-VLOOKUP($M164,[2]ActorTable!$1:$1048576,MATCH("표준 DI pp Min",[2]ActorTable!$1:$1,0),0)+1))))),
IF($L164="안 지정 캐릭터 영웅등급",
  IF(AND(OR($B164=7,$B164=8),$L164=OFFSET($L164,-1,0)),OFFSET(P164,-1,0),
    VLOOKUP($L164,$AM:$AZ,MATCH($AY$1,$AM$1:$AZ$1,0),0)+INT($H164*(VLOOKUP($L164,$AM:$AZ,MATCH($AZ$1,$AM$1:$AZ$1,0),0)-VLOOKUP($L164,$AM:$AZ,MATCH($AY$1,$AM$1:$AZ$1,0),0)+1))),
IF($L164="지정 캐릭터 PP",
  IF(AND(OR($B164=7,$B164=8),$L164=OFFSET($L164,-1,0)),OFFSET(P164,-1,0),
    INT($N164*VLOOKUP($L164,$AM:$AZ,MATCH($AW$1,$AM$1:$AZ$1,0),0))),
"그외없음")))))))</f>
        <v>#VALUE!</v>
      </c>
      <c r="Q164" t="e">
        <f ca="1">IF($L164="삭제","삭제",
IF($L164="지정 장비",
  IF($O164="DI",
    VLOOKUP($M164,[1]EquipTable!$1:$1048576,MATCH("표준 DI pr Min",[1]EquipTable!$1:$1,0),0)+INT($I164*(VLOOKUP($M164,[1]EquipTable!$1:$1048576,MATCH("표준 DI pr Max",[1]EquipTable!$1:$1,0),0)-VLOOKUP($M164,[1]EquipTable!$1:$1048576,MATCH("표준 DI pr Min",[1]EquipTable!$1:$1,0),0)+1)),
    ROUNDDOWN(VLOOKUP($M164,[1]EquipTable!$1:$1048576,MATCH("표준 GO pr Min",[1]EquipTable!$1:$1,0),0)+INT($I164*(VLOOKUP($M164,[1]EquipTable!$1:$1048576,MATCH("표준 GO pr Max",[1]EquipTable!$1:$1,0),0)-VLOOKUP($M164,[1]EquipTable!$1:$1048576,MATCH("표준 GO pr Min",[1]EquipTable!$1:$1,0),0)+100)),-2)),
IF(OR($L164="캐릭터 상자 일반등급",$L164="캐릭터 상자 영웅등급"),VLOOKUP($L164,$AM:$AZ,MATCH($AW$1,$AM$1:$AZ$1,0),0),
IF(OR($L164="지정 캐릭터",$L164="지정 캐릭터 LBP1",$L164="지정 캐릭터 LBP2",$L164="지정 캐릭터 LBP3"),
  IF(AND(OR($B164=7,$B164=8),$L164=OFFSET($L164,-1,0)),OFFSET(Q164,-1,0),
    INT(VLOOKUP($L164,$AM:$AZ,MATCH($AW$1,$AM$1:$AZ$1,0),0)*(VLOOKUP($M164,[2]ActorTable!$1:$1048576,MATCH("표준 DI pr Min",[2]ActorTable!$1:$1,0),0)+$I164*(VLOOKUP($M164,[2]ActorTable!$1:$1048576,MATCH("표준 DI pr Max",[2]ActorTable!$1:$1,0),0)-VLOOKUP($M164,[2]ActorTable!$1:$1048576,MATCH("표준 DI pr Min",[2]ActorTable!$1:$1,0),0)+1)))),
IF($L164="안 지정 캐릭터 영웅등급",
  IF(AND(OR($B164=7,$B164=8),$L164=OFFSET($L164,-1,0)),OFFSET(Q164,-1,0),
    VLOOKUP($L164,$AM:$AZ,MATCH($AW$1,$AM$1:$AZ$1,0),0)+INT($I164*(VLOOKUP($L164,$AM:$AZ,MATCH($AX$1,$AM$1:$AZ$1,0),0)-VLOOKUP($L164,$AM:$AZ,MATCH($AW$1,$AM$1:$AZ$1,0),0)+1))),
IF($L164="지정 캐릭터 PP",
  IF(AND(OR($B164=7,$B164=8),$L164=OFFSET($L164,-1,0)),OFFSET(Q164,-1,0),
    INT($N164*(VLOOKUP($L164,$AM:$AZ,MATCH($AX$1,$AM$1:$AZ$1,0),0)*(VLOOKUP($L164,$AM:$AZ,MATCH($AY$1,$AM$1:$AZ$1,0),0)+$I164*(VLOOKUP($L164,$AM:$AZ,MATCH($AY$1,$AM$1:$AZ$1,0),0)-VLOOKUP($L164,$AM:$AZ,MATCH($AX$1,$AM$1:$AZ$1,0),0)))))),
IF(OR($L164="안 지정 캐릭터 PP 일반등급",$L164="안 지정 캐릭터 PP 영웅등급"),
  IF(AND(OR($B164=7,$B164=8),$L164=OFFSET($L164,-1,0)),OFFSET(Q164,-1,0),
    $N164*VLOOKUP($L164,$AM:$AZ,MATCH($AW$1,$AM$1:$AZ$1,0),0)),
"그외없음")))))))</f>
        <v>#VALUE!</v>
      </c>
      <c r="R164" t="e">
        <f ca="1">IF(OR(ISNUMBER(M164),M164="삭제"),"",
IF(LEFT(M164,5)="Equip",
  IF($BK$1&lt;VLOOKUP(M164,[1]EquipTable!$1:$1048576,MATCH("업데이트순번",[1]EquipTable!$1:$1,0),0),"업데이트순번이상",""),
IF(LEFT(M164,5)="Actor",
  IF($BP$1&lt;VLOOKUP(M164,[2]ActorTable!$1:$1048576,MATCH("업데이트순번",[2]ActorTable!$1:$1,0),0),"업데이트순번이상",""),
"그외없음")))</f>
        <v>#VALUE!</v>
      </c>
      <c r="S164" t="e">
        <f t="shared" ca="1" si="44"/>
        <v>#VALUE!</v>
      </c>
      <c r="T164" t="s">
        <v>83</v>
      </c>
      <c r="U164" t="s">
        <v>197</v>
      </c>
      <c r="V164">
        <v>1</v>
      </c>
      <c r="W164" t="s">
        <v>130</v>
      </c>
      <c r="Y164">
        <v>8300</v>
      </c>
      <c r="Z164" t="str">
        <f t="shared" ca="1" si="39"/>
        <v>fe</v>
      </c>
      <c r="AA164" t="s">
        <v>83</v>
      </c>
      <c r="AB164" t="s">
        <v>197</v>
      </c>
      <c r="AC164">
        <v>1</v>
      </c>
      <c r="AD164" t="s">
        <v>130</v>
      </c>
      <c r="AF164">
        <v>8300</v>
      </c>
      <c r="AG164" t="str">
        <f t="shared" si="40"/>
        <v/>
      </c>
      <c r="AH164" t="str">
        <f>IF(OR(
  AND(NOT(ISERROR(FIND("상자",AA164))),ISBLANK(AB164)),
  AND(ISBLANK(AA164),ISBLANK(AB164)),
  AND(NOT(ISERROR(FIND("안 지정",AA164))),ISNUMBER(AB164))),"",
IF(AND(NOT(ISERROR(FIND("상자",AA164))),NOT(ISBLANK(AB164))),"밸류불필요",
IF(AND(NOT(ISERROR(FIND("안 지정",AA164))),NOT(ISNUMBER(AB164))),"숫자필요",
IF(NOT(ISERROR(FIND("장비",AA164))),
  IFERROR(VLOOKUP(AB164,[1]EquipTable!$A:$T,MATCH("이름참고",[1]EquipTable!$1:$1,0),0),"장비없음"),
IF(NOT(ISERROR(FIND("캐릭터",AA164))),
  IFERROR(VLOOKUP(AB164,[2]ActorTable!$A:$G,MATCH("이름참고",[2]ActorTable!$1:$1,0),0),"캐릭터없음"),
"")))))</f>
        <v>발열하는 스톤 소드</v>
      </c>
      <c r="AI164">
        <v>1</v>
      </c>
      <c r="AJ16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v>
      </c>
      <c r="AK164" t="str">
        <f t="shared" ca="1" si="41"/>
        <v>{"dy":24,"sl":1,"tp":"fe","vl":"Equip8101","cn":1,"pt":"GO","pr":8300}</v>
      </c>
    </row>
    <row r="165" spans="1:37">
      <c r="A165">
        <v>24</v>
      </c>
      <c r="B165">
        <v>2</v>
      </c>
      <c r="C165">
        <f t="shared" si="35"/>
        <v>0</v>
      </c>
      <c r="D165">
        <f t="shared" ca="1" si="42"/>
        <v>0.34794527437353417</v>
      </c>
      <c r="E165">
        <f t="shared" ca="1" si="42"/>
        <v>0.14359819970830223</v>
      </c>
      <c r="F165">
        <f t="shared" ca="1" si="36"/>
        <v>0.60540714920156302</v>
      </c>
      <c r="G165">
        <f t="shared" ca="1" si="36"/>
        <v>0.64244242109291561</v>
      </c>
      <c r="H165">
        <f t="shared" ca="1" si="36"/>
        <v>0.418086892909593</v>
      </c>
      <c r="I165">
        <f t="shared" ca="1" si="36"/>
        <v>0.64666203568327196</v>
      </c>
      <c r="L165" t="str">
        <f t="shared" ca="1" si="37"/>
        <v>안 지정 캐릭터 PP 영웅등급</v>
      </c>
      <c r="M165">
        <f t="shared" ca="1" si="38"/>
        <v>14359</v>
      </c>
      <c r="N165">
        <f t="shared" ca="1" si="43"/>
        <v>9</v>
      </c>
      <c r="O165" t="str">
        <f ca="1">IF($L165="삭제","삭제",
IF($L165="지정 장비",
  IF(ISBLANK(VLOOKUP($M165,[1]EquipTable!$1:$1048576,MATCH("표준 GO pr Min",[1]EquipTable!$1:$1,0),0)),"DI",
    IF(ISBLANK(VLOOKUP($M165,[1]EquipTable!$1:$1048576,MATCH("표준 DI pr Min",[1]EquipTable!$1:$1,0),0)),"GO",
      IF(G165&lt;0.5,"DI","GO"))),
IF(OR($L165="캐릭터 상자 일반등급",$L165="캐릭터 상자 영웅등급"),"DI",
IF(OR($L165="지정 캐릭터",$L165="지정 캐릭터 LBP1",$L165="지정 캐릭터 LBP2",$L165="지정 캐릭터 LBP3",$L165="안 지정 캐릭터 영웅등급"),"DI",
IF($L165="지정 캐릭터 PP","DI",
IF(OR($L165="안 지정 캐릭터 PP 일반등급",$L165="안 지정 캐릭터 PP 영웅등급"),"GO",
"그외없음"))))))</f>
        <v>GO</v>
      </c>
      <c r="P165" t="str">
        <f ca="1">IF($L165="삭제","삭제",
IF($O165="GO","삭제",
IF($L165="지정 장비",
  IF(ISBLANK(VLOOKUP($M165,[1]EquipTable!$1:$1048576,MATCH("표준 DI pp Min",[1]EquipTable!$1:$1,0),0)),"삭제",
    VLOOKUP($M165,[1]EquipTable!$1:$1048576,MATCH("표준 DI pp Min",[1]EquipTable!$1:$1,0),0)+INT($H165*(VLOOKUP($M165,[1]EquipTable!$1:$1048576,MATCH("표준 DI pp Max",[1]EquipTable!$1:$1,0),0)-VLOOKUP($M165,[1]EquipTable!$1:$1048576,MATCH("표준 DI pp Min",[1]EquipTable!$1:$1,0),0)+1))),
IF(OR($L165="캐릭터 상자 일반등급",$L165="캐릭터 상자 영웅등급"),"삭제",
IF(OR($L165="지정 캐릭터",$L165="지정 캐릭터 LBP1",$L165="지정 캐릭터 LBP2",$L165="지정 캐릭터 LBP3"),
  IF(AND(OR($B165=7,$B165=8),$L165=OFFSET($L165,-1,0)),OFFSET(P165,-1,0),
    IF(ISBLANK(VLOOKUP($M165,[2]ActorTable!$1:$1048576,MATCH("표준 DI pp Min",[2]ActorTable!$1:$1,0),0)),"삭제",
      INT(VLOOKUP($L165,$AM:$AZ,MATCH($AW$1,$AM$1:$AZ$1,0),0)*(VLOOKUP($M165,[2]ActorTable!$1:$1048576,MATCH("표준 DI pp Min",[2]ActorTable!$1:$1,0),0)+$H165*(VLOOKUP($M165,[2]ActorTable!$1:$1048576,MATCH("표준 DI pp Max",[2]ActorTable!$1:$1,0),0)-VLOOKUP($M165,[2]ActorTable!$1:$1048576,MATCH("표준 DI pp Min",[2]ActorTable!$1:$1,0),0)+1))))),
IF($L165="안 지정 캐릭터 영웅등급",
  IF(AND(OR($B165=7,$B165=8),$L165=OFFSET($L165,-1,0)),OFFSET(P165,-1,0),
    VLOOKUP($L165,$AM:$AZ,MATCH($AY$1,$AM$1:$AZ$1,0),0)+INT($H165*(VLOOKUP($L165,$AM:$AZ,MATCH($AZ$1,$AM$1:$AZ$1,0),0)-VLOOKUP($L165,$AM:$AZ,MATCH($AY$1,$AM$1:$AZ$1,0),0)+1))),
IF($L165="지정 캐릭터 PP",
  IF(AND(OR($B165=7,$B165=8),$L165=OFFSET($L165,-1,0)),OFFSET(P165,-1,0),
    INT($N165*VLOOKUP($L165,$AM:$AZ,MATCH($AW$1,$AM$1:$AZ$1,0),0))),
"그외없음")))))))</f>
        <v>삭제</v>
      </c>
      <c r="Q165">
        <f ca="1">IF($L165="삭제","삭제",
IF($L165="지정 장비",
  IF($O165="DI",
    VLOOKUP($M165,[1]EquipTable!$1:$1048576,MATCH("표준 DI pr Min",[1]EquipTable!$1:$1,0),0)+INT($I165*(VLOOKUP($M165,[1]EquipTable!$1:$1048576,MATCH("표준 DI pr Max",[1]EquipTable!$1:$1,0),0)-VLOOKUP($M165,[1]EquipTable!$1:$1048576,MATCH("표준 DI pr Min",[1]EquipTable!$1:$1,0),0)+1)),
    ROUNDDOWN(VLOOKUP($M165,[1]EquipTable!$1:$1048576,MATCH("표준 GO pr Min",[1]EquipTable!$1:$1,0),0)+INT($I165*(VLOOKUP($M165,[1]EquipTable!$1:$1048576,MATCH("표준 GO pr Max",[1]EquipTable!$1:$1,0),0)-VLOOKUP($M165,[1]EquipTable!$1:$1048576,MATCH("표준 GO pr Min",[1]EquipTable!$1:$1,0),0)+100)),-2)),
IF(OR($L165="캐릭터 상자 일반등급",$L165="캐릭터 상자 영웅등급"),VLOOKUP($L165,$AM:$AZ,MATCH($AW$1,$AM$1:$AZ$1,0),0),
IF(OR($L165="지정 캐릭터",$L165="지정 캐릭터 LBP1",$L165="지정 캐릭터 LBP2",$L165="지정 캐릭터 LBP3"),
  IF(AND(OR($B165=7,$B165=8),$L165=OFFSET($L165,-1,0)),OFFSET(Q165,-1,0),
    INT(VLOOKUP($L165,$AM:$AZ,MATCH($AW$1,$AM$1:$AZ$1,0),0)*(VLOOKUP($M165,[2]ActorTable!$1:$1048576,MATCH("표준 DI pr Min",[2]ActorTable!$1:$1,0),0)+$I165*(VLOOKUP($M165,[2]ActorTable!$1:$1048576,MATCH("표준 DI pr Max",[2]ActorTable!$1:$1,0),0)-VLOOKUP($M165,[2]ActorTable!$1:$1048576,MATCH("표준 DI pr Min",[2]ActorTable!$1:$1,0),0)+1)))),
IF($L165="안 지정 캐릭터 영웅등급",
  IF(AND(OR($B165=7,$B165=8),$L165=OFFSET($L165,-1,0)),OFFSET(Q165,-1,0),
    VLOOKUP($L165,$AM:$AZ,MATCH($AW$1,$AM$1:$AZ$1,0),0)+INT($I165*(VLOOKUP($L165,$AM:$AZ,MATCH($AX$1,$AM$1:$AZ$1,0),0)-VLOOKUP($L165,$AM:$AZ,MATCH($AW$1,$AM$1:$AZ$1,0),0)+1))),
IF($L165="지정 캐릭터 PP",
  IF(AND(OR($B165=7,$B165=8),$L165=OFFSET($L165,-1,0)),OFFSET(Q165,-1,0),
    INT($N165*(VLOOKUP($L165,$AM:$AZ,MATCH($AX$1,$AM$1:$AZ$1,0),0)*(VLOOKUP($L165,$AM:$AZ,MATCH($AY$1,$AM$1:$AZ$1,0),0)+$I165*(VLOOKUP($L165,$AM:$AZ,MATCH($AY$1,$AM$1:$AZ$1,0),0)-VLOOKUP($L165,$AM:$AZ,MATCH($AX$1,$AM$1:$AZ$1,0),0)))))),
IF(OR($L165="안 지정 캐릭터 PP 일반등급",$L165="안 지정 캐릭터 PP 영웅등급"),
  IF(AND(OR($B165=7,$B165=8),$L165=OFFSET($L165,-1,0)),OFFSET(Q165,-1,0),
    $N165*VLOOKUP($L165,$AM:$AZ,MATCH($AW$1,$AM$1:$AZ$1,0),0)),
"그외없음")))))))</f>
        <v>900</v>
      </c>
      <c r="R165" t="str">
        <f ca="1">IF(OR(ISNUMBER(M165),M165="삭제"),"",
IF(LEFT(M165,5)="Equip",
  IF($BK$1&lt;VLOOKUP(M165,[1]EquipTable!$1:$1048576,MATCH("업데이트순번",[1]EquipTable!$1:$1,0),0),"업데이트순번이상",""),
IF(LEFT(M165,5)="Actor",
  IF($BP$1&lt;VLOOKUP(M165,[2]ActorTable!$1:$1048576,MATCH("업데이트순번",[2]ActorTable!$1:$1,0),0),"업데이트순번이상",""),
"그외없음")))</f>
        <v/>
      </c>
      <c r="S165">
        <f t="shared" ca="1" si="44"/>
        <v>0</v>
      </c>
      <c r="T165" t="s">
        <v>92</v>
      </c>
      <c r="U165">
        <v>61194</v>
      </c>
      <c r="V165">
        <v>12</v>
      </c>
      <c r="W165" t="s">
        <v>130</v>
      </c>
      <c r="Y165">
        <v>1200</v>
      </c>
      <c r="Z165" t="str">
        <f t="shared" ca="1" si="39"/>
        <v>uph</v>
      </c>
      <c r="AA165" t="s">
        <v>92</v>
      </c>
      <c r="AB165">
        <v>61194</v>
      </c>
      <c r="AC165">
        <v>12</v>
      </c>
      <c r="AD165" t="s">
        <v>130</v>
      </c>
      <c r="AF165">
        <v>1200</v>
      </c>
      <c r="AG165" t="str">
        <f t="shared" si="40"/>
        <v/>
      </c>
      <c r="AH165" t="str">
        <f>IF(OR(
  AND(NOT(ISERROR(FIND("상자",AA165))),ISBLANK(AB165)),
  AND(ISBLANK(AA165),ISBLANK(AB165)),
  AND(NOT(ISERROR(FIND("안 지정",AA165))),ISNUMBER(AB165))),"",
IF(AND(NOT(ISERROR(FIND("상자",AA165))),NOT(ISBLANK(AB165))),"밸류불필요",
IF(AND(NOT(ISERROR(FIND("안 지정",AA165))),NOT(ISNUMBER(AB165))),"숫자필요",
IF(NOT(ISERROR(FIND("장비",AA165))),
  IFERROR(VLOOKUP(AB165,[1]EquipTable!$A:$T,MATCH("이름참고",[1]EquipTable!$1:$1,0),0),"장비없음"),
IF(NOT(ISERROR(FIND("캐릭터",AA165))),
  IFERROR(VLOOKUP(AB165,[2]ActorTable!$A:$G,MATCH("이름참고",[2]ActorTable!$1:$1,0),0),"캐릭터없음"),
"")))))</f>
        <v/>
      </c>
      <c r="AI165">
        <v>1</v>
      </c>
      <c r="AJ16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v>
      </c>
      <c r="AK165" t="str">
        <f t="shared" ca="1" si="41"/>
        <v>{"dy":24,"sl":2,"tp":"uph","vl":"61194","cn":12,"pt":"GO","pr":1200}</v>
      </c>
    </row>
    <row r="166" spans="1:37">
      <c r="A166">
        <v>24</v>
      </c>
      <c r="B166">
        <v>3</v>
      </c>
      <c r="C166">
        <f t="shared" si="35"/>
        <v>0</v>
      </c>
      <c r="D166">
        <f t="shared" ca="1" si="42"/>
        <v>0.44605054146335998</v>
      </c>
      <c r="E166">
        <f t="shared" ca="1" si="42"/>
        <v>3.7686260075874389E-2</v>
      </c>
      <c r="F166">
        <f t="shared" ca="1" si="36"/>
        <v>2.6199967599061846E-2</v>
      </c>
      <c r="G166">
        <f t="shared" ca="1" si="36"/>
        <v>5.4023249432831877E-3</v>
      </c>
      <c r="H166">
        <f t="shared" ca="1" si="36"/>
        <v>0.5993410682618372</v>
      </c>
      <c r="I166">
        <f t="shared" ca="1" si="36"/>
        <v>0.92501619172717053</v>
      </c>
      <c r="L166" t="str">
        <f t="shared" ca="1" si="37"/>
        <v>안 지정 캐릭터 PP 일반등급</v>
      </c>
      <c r="M166">
        <f t="shared" ca="1" si="38"/>
        <v>3768</v>
      </c>
      <c r="N166">
        <f t="shared" ca="1" si="43"/>
        <v>9</v>
      </c>
      <c r="O166" t="str">
        <f ca="1">IF($L166="삭제","삭제",
IF($L166="지정 장비",
  IF(ISBLANK(VLOOKUP($M166,[1]EquipTable!$1:$1048576,MATCH("표준 GO pr Min",[1]EquipTable!$1:$1,0),0)),"DI",
    IF(ISBLANK(VLOOKUP($M166,[1]EquipTable!$1:$1048576,MATCH("표준 DI pr Min",[1]EquipTable!$1:$1,0),0)),"GO",
      IF(G166&lt;0.5,"DI","GO"))),
IF(OR($L166="캐릭터 상자 일반등급",$L166="캐릭터 상자 영웅등급"),"DI",
IF(OR($L166="지정 캐릭터",$L166="지정 캐릭터 LBP1",$L166="지정 캐릭터 LBP2",$L166="지정 캐릭터 LBP3",$L166="안 지정 캐릭터 영웅등급"),"DI",
IF($L166="지정 캐릭터 PP","DI",
IF(OR($L166="안 지정 캐릭터 PP 일반등급",$L166="안 지정 캐릭터 PP 영웅등급"),"GO",
"그외없음"))))))</f>
        <v>GO</v>
      </c>
      <c r="P166" t="str">
        <f ca="1">IF($L166="삭제","삭제",
IF($O166="GO","삭제",
IF($L166="지정 장비",
  IF(ISBLANK(VLOOKUP($M166,[1]EquipTable!$1:$1048576,MATCH("표준 DI pp Min",[1]EquipTable!$1:$1,0),0)),"삭제",
    VLOOKUP($M166,[1]EquipTable!$1:$1048576,MATCH("표준 DI pp Min",[1]EquipTable!$1:$1,0),0)+INT($H166*(VLOOKUP($M166,[1]EquipTable!$1:$1048576,MATCH("표준 DI pp Max",[1]EquipTable!$1:$1,0),0)-VLOOKUP($M166,[1]EquipTable!$1:$1048576,MATCH("표준 DI pp Min",[1]EquipTable!$1:$1,0),0)+1))),
IF(OR($L166="캐릭터 상자 일반등급",$L166="캐릭터 상자 영웅등급"),"삭제",
IF(OR($L166="지정 캐릭터",$L166="지정 캐릭터 LBP1",$L166="지정 캐릭터 LBP2",$L166="지정 캐릭터 LBP3"),
  IF(AND(OR($B166=7,$B166=8),$L166=OFFSET($L166,-1,0)),OFFSET(P166,-1,0),
    IF(ISBLANK(VLOOKUP($M166,[2]ActorTable!$1:$1048576,MATCH("표준 DI pp Min",[2]ActorTable!$1:$1,0),0)),"삭제",
      INT(VLOOKUP($L166,$AM:$AZ,MATCH($AW$1,$AM$1:$AZ$1,0),0)*(VLOOKUP($M166,[2]ActorTable!$1:$1048576,MATCH("표준 DI pp Min",[2]ActorTable!$1:$1,0),0)+$H166*(VLOOKUP($M166,[2]ActorTable!$1:$1048576,MATCH("표준 DI pp Max",[2]ActorTable!$1:$1,0),0)-VLOOKUP($M166,[2]ActorTable!$1:$1048576,MATCH("표준 DI pp Min",[2]ActorTable!$1:$1,0),0)+1))))),
IF($L166="안 지정 캐릭터 영웅등급",
  IF(AND(OR($B166=7,$B166=8),$L166=OFFSET($L166,-1,0)),OFFSET(P166,-1,0),
    VLOOKUP($L166,$AM:$AZ,MATCH($AY$1,$AM$1:$AZ$1,0),0)+INT($H166*(VLOOKUP($L166,$AM:$AZ,MATCH($AZ$1,$AM$1:$AZ$1,0),0)-VLOOKUP($L166,$AM:$AZ,MATCH($AY$1,$AM$1:$AZ$1,0),0)+1))),
IF($L166="지정 캐릭터 PP",
  IF(AND(OR($B166=7,$B166=8),$L166=OFFSET($L166,-1,0)),OFFSET(P166,-1,0),
    INT($N166*VLOOKUP($L166,$AM:$AZ,MATCH($AW$1,$AM$1:$AZ$1,0),0))),
"그외없음")))))))</f>
        <v>삭제</v>
      </c>
      <c r="Q166">
        <f ca="1">IF($L166="삭제","삭제",
IF($L166="지정 장비",
  IF($O166="DI",
    VLOOKUP($M166,[1]EquipTable!$1:$1048576,MATCH("표준 DI pr Min",[1]EquipTable!$1:$1,0),0)+INT($I166*(VLOOKUP($M166,[1]EquipTable!$1:$1048576,MATCH("표준 DI pr Max",[1]EquipTable!$1:$1,0),0)-VLOOKUP($M166,[1]EquipTable!$1:$1048576,MATCH("표준 DI pr Min",[1]EquipTable!$1:$1,0),0)+1)),
    ROUNDDOWN(VLOOKUP($M166,[1]EquipTable!$1:$1048576,MATCH("표준 GO pr Min",[1]EquipTable!$1:$1,0),0)+INT($I166*(VLOOKUP($M166,[1]EquipTable!$1:$1048576,MATCH("표준 GO pr Max",[1]EquipTable!$1:$1,0),0)-VLOOKUP($M166,[1]EquipTable!$1:$1048576,MATCH("표준 GO pr Min",[1]EquipTable!$1:$1,0),0)+100)),-2)),
IF(OR($L166="캐릭터 상자 일반등급",$L166="캐릭터 상자 영웅등급"),VLOOKUP($L166,$AM:$AZ,MATCH($AW$1,$AM$1:$AZ$1,0),0),
IF(OR($L166="지정 캐릭터",$L166="지정 캐릭터 LBP1",$L166="지정 캐릭터 LBP2",$L166="지정 캐릭터 LBP3"),
  IF(AND(OR($B166=7,$B166=8),$L166=OFFSET($L166,-1,0)),OFFSET(Q166,-1,0),
    INT(VLOOKUP($L166,$AM:$AZ,MATCH($AW$1,$AM$1:$AZ$1,0),0)*(VLOOKUP($M166,[2]ActorTable!$1:$1048576,MATCH("표준 DI pr Min",[2]ActorTable!$1:$1,0),0)+$I166*(VLOOKUP($M166,[2]ActorTable!$1:$1048576,MATCH("표준 DI pr Max",[2]ActorTable!$1:$1,0),0)-VLOOKUP($M166,[2]ActorTable!$1:$1048576,MATCH("표준 DI pr Min",[2]ActorTable!$1:$1,0),0)+1)))),
IF($L166="안 지정 캐릭터 영웅등급",
  IF(AND(OR($B166=7,$B166=8),$L166=OFFSET($L166,-1,0)),OFFSET(Q166,-1,0),
    VLOOKUP($L166,$AM:$AZ,MATCH($AW$1,$AM$1:$AZ$1,0),0)+INT($I166*(VLOOKUP($L166,$AM:$AZ,MATCH($AX$1,$AM$1:$AZ$1,0),0)-VLOOKUP($L166,$AM:$AZ,MATCH($AW$1,$AM$1:$AZ$1,0),0)+1))),
IF($L166="지정 캐릭터 PP",
  IF(AND(OR($B166=7,$B166=8),$L166=OFFSET($L166,-1,0)),OFFSET(Q166,-1,0),
    INT($N166*(VLOOKUP($L166,$AM:$AZ,MATCH($AX$1,$AM$1:$AZ$1,0),0)*(VLOOKUP($L166,$AM:$AZ,MATCH($AY$1,$AM$1:$AZ$1,0),0)+$I166*(VLOOKUP($L166,$AM:$AZ,MATCH($AY$1,$AM$1:$AZ$1,0),0)-VLOOKUP($L166,$AM:$AZ,MATCH($AX$1,$AM$1:$AZ$1,0),0)))))),
IF(OR($L166="안 지정 캐릭터 PP 일반등급",$L166="안 지정 캐릭터 PP 영웅등급"),
  IF(AND(OR($B166=7,$B166=8),$L166=OFFSET($L166,-1,0)),OFFSET(Q166,-1,0),
    $N166*VLOOKUP($L166,$AM:$AZ,MATCH($AW$1,$AM$1:$AZ$1,0),0)),
"그외없음")))))))</f>
        <v>900</v>
      </c>
      <c r="R166" t="str">
        <f ca="1">IF(OR(ISNUMBER(M166),M166="삭제"),"",
IF(LEFT(M166,5)="Equip",
  IF($BK$1&lt;VLOOKUP(M166,[1]EquipTable!$1:$1048576,MATCH("업데이트순번",[1]EquipTable!$1:$1,0),0),"업데이트순번이상",""),
IF(LEFT(M166,5)="Actor",
  IF($BP$1&lt;VLOOKUP(M166,[2]ActorTable!$1:$1048576,MATCH("업데이트순번",[2]ActorTable!$1:$1,0),0),"업데이트순번이상",""),
"그외없음")))</f>
        <v/>
      </c>
      <c r="S166">
        <f t="shared" ca="1" si="44"/>
        <v>0</v>
      </c>
      <c r="T166" t="s">
        <v>93</v>
      </c>
      <c r="U166">
        <v>57096</v>
      </c>
      <c r="V166">
        <v>12</v>
      </c>
      <c r="W166" t="s">
        <v>130</v>
      </c>
      <c r="Y166">
        <v>1200</v>
      </c>
      <c r="Z166" t="str">
        <f t="shared" ca="1" si="39"/>
        <v>upn</v>
      </c>
      <c r="AA166" t="s">
        <v>93</v>
      </c>
      <c r="AB166">
        <v>57096</v>
      </c>
      <c r="AC166">
        <v>12</v>
      </c>
      <c r="AD166" t="s">
        <v>130</v>
      </c>
      <c r="AF166">
        <v>1200</v>
      </c>
      <c r="AG166" t="str">
        <f t="shared" si="40"/>
        <v/>
      </c>
      <c r="AH166" t="str">
        <f>IF(OR(
  AND(NOT(ISERROR(FIND("상자",AA166))),ISBLANK(AB166)),
  AND(ISBLANK(AA166),ISBLANK(AB166)),
  AND(NOT(ISERROR(FIND("안 지정",AA166))),ISNUMBER(AB166))),"",
IF(AND(NOT(ISERROR(FIND("상자",AA166))),NOT(ISBLANK(AB166))),"밸류불필요",
IF(AND(NOT(ISERROR(FIND("안 지정",AA166))),NOT(ISNUMBER(AB166))),"숫자필요",
IF(NOT(ISERROR(FIND("장비",AA166))),
  IFERROR(VLOOKUP(AB166,[1]EquipTable!$A:$T,MATCH("이름참고",[1]EquipTable!$1:$1,0),0),"장비없음"),
IF(NOT(ISERROR(FIND("캐릭터",AA166))),
  IFERROR(VLOOKUP(AB166,[2]ActorTable!$A:$G,MATCH("이름참고",[2]ActorTable!$1:$1,0),0),"캐릭터없음"),
"")))))</f>
        <v/>
      </c>
      <c r="AI166">
        <v>1</v>
      </c>
      <c r="AJ16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v>
      </c>
      <c r="AK166" t="str">
        <f t="shared" ca="1" si="41"/>
        <v>{"dy":24,"sl":3,"tp":"upn","vl":"57096","cn":12,"pt":"GO","pr":1200}</v>
      </c>
    </row>
    <row r="167" spans="1:37">
      <c r="A167">
        <v>24</v>
      </c>
      <c r="B167">
        <v>4</v>
      </c>
      <c r="C167">
        <f t="shared" si="35"/>
        <v>0</v>
      </c>
      <c r="D167">
        <f t="shared" ca="1" si="42"/>
        <v>0.5265672997501406</v>
      </c>
      <c r="E167">
        <f t="shared" ca="1" si="42"/>
        <v>0.20211591090468184</v>
      </c>
      <c r="F167">
        <f t="shared" ca="1" si="36"/>
        <v>0.81357379009850361</v>
      </c>
      <c r="G167">
        <f t="shared" ca="1" si="36"/>
        <v>0.21012369224148486</v>
      </c>
      <c r="H167">
        <f t="shared" ca="1" si="36"/>
        <v>0.96631473403409329</v>
      </c>
      <c r="I167">
        <f t="shared" ca="1" si="36"/>
        <v>0.46347544419214315</v>
      </c>
      <c r="L167" t="str">
        <f t="shared" ca="1" si="37"/>
        <v>안 지정 캐릭터 PP 일반등급</v>
      </c>
      <c r="M167">
        <f t="shared" ca="1" si="38"/>
        <v>20211</v>
      </c>
      <c r="N167">
        <f t="shared" ca="1" si="43"/>
        <v>10</v>
      </c>
      <c r="O167" t="str">
        <f ca="1">IF($L167="삭제","삭제",
IF($L167="지정 장비",
  IF(ISBLANK(VLOOKUP($M167,[1]EquipTable!$1:$1048576,MATCH("표준 GO pr Min",[1]EquipTable!$1:$1,0),0)),"DI",
    IF(ISBLANK(VLOOKUP($M167,[1]EquipTable!$1:$1048576,MATCH("표준 DI pr Min",[1]EquipTable!$1:$1,0),0)),"GO",
      IF(G167&lt;0.5,"DI","GO"))),
IF(OR($L167="캐릭터 상자 일반등급",$L167="캐릭터 상자 영웅등급"),"DI",
IF(OR($L167="지정 캐릭터",$L167="지정 캐릭터 LBP1",$L167="지정 캐릭터 LBP2",$L167="지정 캐릭터 LBP3",$L167="안 지정 캐릭터 영웅등급"),"DI",
IF($L167="지정 캐릭터 PP","DI",
IF(OR($L167="안 지정 캐릭터 PP 일반등급",$L167="안 지정 캐릭터 PP 영웅등급"),"GO",
"그외없음"))))))</f>
        <v>GO</v>
      </c>
      <c r="P167" t="str">
        <f ca="1">IF($L167="삭제","삭제",
IF($O167="GO","삭제",
IF($L167="지정 장비",
  IF(ISBLANK(VLOOKUP($M167,[1]EquipTable!$1:$1048576,MATCH("표준 DI pp Min",[1]EquipTable!$1:$1,0),0)),"삭제",
    VLOOKUP($M167,[1]EquipTable!$1:$1048576,MATCH("표준 DI pp Min",[1]EquipTable!$1:$1,0),0)+INT($H167*(VLOOKUP($M167,[1]EquipTable!$1:$1048576,MATCH("표준 DI pp Max",[1]EquipTable!$1:$1,0),0)-VLOOKUP($M167,[1]EquipTable!$1:$1048576,MATCH("표준 DI pp Min",[1]EquipTable!$1:$1,0),0)+1))),
IF(OR($L167="캐릭터 상자 일반등급",$L167="캐릭터 상자 영웅등급"),"삭제",
IF(OR($L167="지정 캐릭터",$L167="지정 캐릭터 LBP1",$L167="지정 캐릭터 LBP2",$L167="지정 캐릭터 LBP3"),
  IF(AND(OR($B167=7,$B167=8),$L167=OFFSET($L167,-1,0)),OFFSET(P167,-1,0),
    IF(ISBLANK(VLOOKUP($M167,[2]ActorTable!$1:$1048576,MATCH("표준 DI pp Min",[2]ActorTable!$1:$1,0),0)),"삭제",
      INT(VLOOKUP($L167,$AM:$AZ,MATCH($AW$1,$AM$1:$AZ$1,0),0)*(VLOOKUP($M167,[2]ActorTable!$1:$1048576,MATCH("표준 DI pp Min",[2]ActorTable!$1:$1,0),0)+$H167*(VLOOKUP($M167,[2]ActorTable!$1:$1048576,MATCH("표준 DI pp Max",[2]ActorTable!$1:$1,0),0)-VLOOKUP($M167,[2]ActorTable!$1:$1048576,MATCH("표준 DI pp Min",[2]ActorTable!$1:$1,0),0)+1))))),
IF($L167="안 지정 캐릭터 영웅등급",
  IF(AND(OR($B167=7,$B167=8),$L167=OFFSET($L167,-1,0)),OFFSET(P167,-1,0),
    VLOOKUP($L167,$AM:$AZ,MATCH($AY$1,$AM$1:$AZ$1,0),0)+INT($H167*(VLOOKUP($L167,$AM:$AZ,MATCH($AZ$1,$AM$1:$AZ$1,0),0)-VLOOKUP($L167,$AM:$AZ,MATCH($AY$1,$AM$1:$AZ$1,0),0)+1))),
IF($L167="지정 캐릭터 PP",
  IF(AND(OR($B167=7,$B167=8),$L167=OFFSET($L167,-1,0)),OFFSET(P167,-1,0),
    INT($N167*VLOOKUP($L167,$AM:$AZ,MATCH($AW$1,$AM$1:$AZ$1,0),0))),
"그외없음")))))))</f>
        <v>삭제</v>
      </c>
      <c r="Q167">
        <f ca="1">IF($L167="삭제","삭제",
IF($L167="지정 장비",
  IF($O167="DI",
    VLOOKUP($M167,[1]EquipTable!$1:$1048576,MATCH("표준 DI pr Min",[1]EquipTable!$1:$1,0),0)+INT($I167*(VLOOKUP($M167,[1]EquipTable!$1:$1048576,MATCH("표준 DI pr Max",[1]EquipTable!$1:$1,0),0)-VLOOKUP($M167,[1]EquipTable!$1:$1048576,MATCH("표준 DI pr Min",[1]EquipTable!$1:$1,0),0)+1)),
    ROUNDDOWN(VLOOKUP($M167,[1]EquipTable!$1:$1048576,MATCH("표준 GO pr Min",[1]EquipTable!$1:$1,0),0)+INT($I167*(VLOOKUP($M167,[1]EquipTable!$1:$1048576,MATCH("표준 GO pr Max",[1]EquipTable!$1:$1,0),0)-VLOOKUP($M167,[1]EquipTable!$1:$1048576,MATCH("표준 GO pr Min",[1]EquipTable!$1:$1,0),0)+100)),-2)),
IF(OR($L167="캐릭터 상자 일반등급",$L167="캐릭터 상자 영웅등급"),VLOOKUP($L167,$AM:$AZ,MATCH($AW$1,$AM$1:$AZ$1,0),0),
IF(OR($L167="지정 캐릭터",$L167="지정 캐릭터 LBP1",$L167="지정 캐릭터 LBP2",$L167="지정 캐릭터 LBP3"),
  IF(AND(OR($B167=7,$B167=8),$L167=OFFSET($L167,-1,0)),OFFSET(Q167,-1,0),
    INT(VLOOKUP($L167,$AM:$AZ,MATCH($AW$1,$AM$1:$AZ$1,0),0)*(VLOOKUP($M167,[2]ActorTable!$1:$1048576,MATCH("표준 DI pr Min",[2]ActorTable!$1:$1,0),0)+$I167*(VLOOKUP($M167,[2]ActorTable!$1:$1048576,MATCH("표준 DI pr Max",[2]ActorTable!$1:$1,0),0)-VLOOKUP($M167,[2]ActorTable!$1:$1048576,MATCH("표준 DI pr Min",[2]ActorTable!$1:$1,0),0)+1)))),
IF($L167="안 지정 캐릭터 영웅등급",
  IF(AND(OR($B167=7,$B167=8),$L167=OFFSET($L167,-1,0)),OFFSET(Q167,-1,0),
    VLOOKUP($L167,$AM:$AZ,MATCH($AW$1,$AM$1:$AZ$1,0),0)+INT($I167*(VLOOKUP($L167,$AM:$AZ,MATCH($AX$1,$AM$1:$AZ$1,0),0)-VLOOKUP($L167,$AM:$AZ,MATCH($AW$1,$AM$1:$AZ$1,0),0)+1))),
IF($L167="지정 캐릭터 PP",
  IF(AND(OR($B167=7,$B167=8),$L167=OFFSET($L167,-1,0)),OFFSET(Q167,-1,0),
    INT($N167*(VLOOKUP($L167,$AM:$AZ,MATCH($AX$1,$AM$1:$AZ$1,0),0)*(VLOOKUP($L167,$AM:$AZ,MATCH($AY$1,$AM$1:$AZ$1,0),0)+$I167*(VLOOKUP($L167,$AM:$AZ,MATCH($AY$1,$AM$1:$AZ$1,0),0)-VLOOKUP($L167,$AM:$AZ,MATCH($AX$1,$AM$1:$AZ$1,0),0)))))),
IF(OR($L167="안 지정 캐릭터 PP 일반등급",$L167="안 지정 캐릭터 PP 영웅등급"),
  IF(AND(OR($B167=7,$B167=8),$L167=OFFSET($L167,-1,0)),OFFSET(Q167,-1,0),
    $N167*VLOOKUP($L167,$AM:$AZ,MATCH($AW$1,$AM$1:$AZ$1,0),0)),
"그외없음")))))))</f>
        <v>1000</v>
      </c>
      <c r="R167" t="str">
        <f ca="1">IF(OR(ISNUMBER(M167),M167="삭제"),"",
IF(LEFT(M167,5)="Equip",
  IF($BK$1&lt;VLOOKUP(M167,[1]EquipTable!$1:$1048576,MATCH("업데이트순번",[1]EquipTable!$1:$1,0),0),"업데이트순번이상",""),
IF(LEFT(M167,5)="Actor",
  IF($BP$1&lt;VLOOKUP(M167,[2]ActorTable!$1:$1048576,MATCH("업데이트순번",[2]ActorTable!$1:$1,0),0),"업데이트순번이상",""),
"그외없음")))</f>
        <v/>
      </c>
      <c r="S167">
        <f t="shared" ca="1" si="44"/>
        <v>0</v>
      </c>
      <c r="T167" t="s">
        <v>93</v>
      </c>
      <c r="U167">
        <v>34856</v>
      </c>
      <c r="V167">
        <v>11</v>
      </c>
      <c r="W167" t="s">
        <v>130</v>
      </c>
      <c r="Y167">
        <v>1100</v>
      </c>
      <c r="Z167" t="str">
        <f t="shared" ca="1" si="39"/>
        <v>upn</v>
      </c>
      <c r="AA167" t="s">
        <v>93</v>
      </c>
      <c r="AB167">
        <v>34856</v>
      </c>
      <c r="AC167">
        <v>11</v>
      </c>
      <c r="AD167" t="s">
        <v>130</v>
      </c>
      <c r="AF167">
        <v>1100</v>
      </c>
      <c r="AG167" t="str">
        <f t="shared" si="40"/>
        <v/>
      </c>
      <c r="AH167" t="str">
        <f>IF(OR(
  AND(NOT(ISERROR(FIND("상자",AA167))),ISBLANK(AB167)),
  AND(ISBLANK(AA167),ISBLANK(AB167)),
  AND(NOT(ISERROR(FIND("안 지정",AA167))),ISNUMBER(AB167))),"",
IF(AND(NOT(ISERROR(FIND("상자",AA167))),NOT(ISBLANK(AB167))),"밸류불필요",
IF(AND(NOT(ISERROR(FIND("안 지정",AA167))),NOT(ISNUMBER(AB167))),"숫자필요",
IF(NOT(ISERROR(FIND("장비",AA167))),
  IFERROR(VLOOKUP(AB167,[1]EquipTable!$A:$T,MATCH("이름참고",[1]EquipTable!$1:$1,0),0),"장비없음"),
IF(NOT(ISERROR(FIND("캐릭터",AA167))),
  IFERROR(VLOOKUP(AB167,[2]ActorTable!$A:$G,MATCH("이름참고",[2]ActorTable!$1:$1,0),0),"캐릭터없음"),
"")))))</f>
        <v/>
      </c>
      <c r="AI167">
        <v>1</v>
      </c>
      <c r="AJ16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v>
      </c>
      <c r="AK167" t="str">
        <f t="shared" ca="1" si="41"/>
        <v>{"dy":24,"sl":4,"tp":"upn","vl":"34856","cn":11,"pt":"GO","pr":1100}</v>
      </c>
    </row>
    <row r="168" spans="1:37">
      <c r="A168">
        <v>24</v>
      </c>
      <c r="B168">
        <v>5</v>
      </c>
      <c r="C168">
        <f t="shared" si="35"/>
        <v>0</v>
      </c>
      <c r="D168">
        <f t="shared" ca="1" si="42"/>
        <v>0.55167061918836524</v>
      </c>
      <c r="E168">
        <f t="shared" ca="1" si="42"/>
        <v>0.99797204949965101</v>
      </c>
      <c r="F168">
        <f t="shared" ca="1" si="36"/>
        <v>0.42779891865509256</v>
      </c>
      <c r="G168">
        <f t="shared" ca="1" si="36"/>
        <v>0.71529102828798041</v>
      </c>
      <c r="H168">
        <f t="shared" ca="1" si="36"/>
        <v>0.6585461334138264</v>
      </c>
      <c r="I168">
        <f t="shared" ca="1" si="36"/>
        <v>0.99706714955273679</v>
      </c>
      <c r="L168" t="str">
        <f t="shared" ca="1" si="37"/>
        <v>삭제</v>
      </c>
      <c r="M168" t="str">
        <f t="shared" ca="1" si="38"/>
        <v>삭제</v>
      </c>
      <c r="N168" t="str">
        <f t="shared" ca="1" si="43"/>
        <v>삭제</v>
      </c>
      <c r="O168" t="str">
        <f ca="1">IF($L168="삭제","삭제",
IF($L168="지정 장비",
  IF(ISBLANK(VLOOKUP($M168,[1]EquipTable!$1:$1048576,MATCH("표준 GO pr Min",[1]EquipTable!$1:$1,0),0)),"DI",
    IF(ISBLANK(VLOOKUP($M168,[1]EquipTable!$1:$1048576,MATCH("표준 DI pr Min",[1]EquipTable!$1:$1,0),0)),"GO",
      IF(G168&lt;0.5,"DI","GO"))),
IF(OR($L168="캐릭터 상자 일반등급",$L168="캐릭터 상자 영웅등급"),"DI",
IF(OR($L168="지정 캐릭터",$L168="지정 캐릭터 LBP1",$L168="지정 캐릭터 LBP2",$L168="지정 캐릭터 LBP3",$L168="안 지정 캐릭터 영웅등급"),"DI",
IF($L168="지정 캐릭터 PP","DI",
IF(OR($L168="안 지정 캐릭터 PP 일반등급",$L168="안 지정 캐릭터 PP 영웅등급"),"GO",
"그외없음"))))))</f>
        <v>삭제</v>
      </c>
      <c r="P168" t="str">
        <f ca="1">IF($L168="삭제","삭제",
IF($O168="GO","삭제",
IF($L168="지정 장비",
  IF(ISBLANK(VLOOKUP($M168,[1]EquipTable!$1:$1048576,MATCH("표준 DI pp Min",[1]EquipTable!$1:$1,0),0)),"삭제",
    VLOOKUP($M168,[1]EquipTable!$1:$1048576,MATCH("표준 DI pp Min",[1]EquipTable!$1:$1,0),0)+INT($H168*(VLOOKUP($M168,[1]EquipTable!$1:$1048576,MATCH("표준 DI pp Max",[1]EquipTable!$1:$1,0),0)-VLOOKUP($M168,[1]EquipTable!$1:$1048576,MATCH("표준 DI pp Min",[1]EquipTable!$1:$1,0),0)+1))),
IF(OR($L168="캐릭터 상자 일반등급",$L168="캐릭터 상자 영웅등급"),"삭제",
IF(OR($L168="지정 캐릭터",$L168="지정 캐릭터 LBP1",$L168="지정 캐릭터 LBP2",$L168="지정 캐릭터 LBP3"),
  IF(AND(OR($B168=7,$B168=8),$L168=OFFSET($L168,-1,0)),OFFSET(P168,-1,0),
    IF(ISBLANK(VLOOKUP($M168,[2]ActorTable!$1:$1048576,MATCH("표준 DI pp Min",[2]ActorTable!$1:$1,0),0)),"삭제",
      INT(VLOOKUP($L168,$AM:$AZ,MATCH($AW$1,$AM$1:$AZ$1,0),0)*(VLOOKUP($M168,[2]ActorTable!$1:$1048576,MATCH("표준 DI pp Min",[2]ActorTable!$1:$1,0),0)+$H168*(VLOOKUP($M168,[2]ActorTable!$1:$1048576,MATCH("표준 DI pp Max",[2]ActorTable!$1:$1,0),0)-VLOOKUP($M168,[2]ActorTable!$1:$1048576,MATCH("표준 DI pp Min",[2]ActorTable!$1:$1,0),0)+1))))),
IF($L168="안 지정 캐릭터 영웅등급",
  IF(AND(OR($B168=7,$B168=8),$L168=OFFSET($L168,-1,0)),OFFSET(P168,-1,0),
    VLOOKUP($L168,$AM:$AZ,MATCH($AY$1,$AM$1:$AZ$1,0),0)+INT($H168*(VLOOKUP($L168,$AM:$AZ,MATCH($AZ$1,$AM$1:$AZ$1,0),0)-VLOOKUP($L168,$AM:$AZ,MATCH($AY$1,$AM$1:$AZ$1,0),0)+1))),
IF($L168="지정 캐릭터 PP",
  IF(AND(OR($B168=7,$B168=8),$L168=OFFSET($L168,-1,0)),OFFSET(P168,-1,0),
    INT($N168*VLOOKUP($L168,$AM:$AZ,MATCH($AW$1,$AM$1:$AZ$1,0),0))),
"그외없음")))))))</f>
        <v>삭제</v>
      </c>
      <c r="Q168" t="str">
        <f ca="1">IF($L168="삭제","삭제",
IF($L168="지정 장비",
  IF($O168="DI",
    VLOOKUP($M168,[1]EquipTable!$1:$1048576,MATCH("표준 DI pr Min",[1]EquipTable!$1:$1,0),0)+INT($I168*(VLOOKUP($M168,[1]EquipTable!$1:$1048576,MATCH("표준 DI pr Max",[1]EquipTable!$1:$1,0),0)-VLOOKUP($M168,[1]EquipTable!$1:$1048576,MATCH("표준 DI pr Min",[1]EquipTable!$1:$1,0),0)+1)),
    ROUNDDOWN(VLOOKUP($M168,[1]EquipTable!$1:$1048576,MATCH("표준 GO pr Min",[1]EquipTable!$1:$1,0),0)+INT($I168*(VLOOKUP($M168,[1]EquipTable!$1:$1048576,MATCH("표준 GO pr Max",[1]EquipTable!$1:$1,0),0)-VLOOKUP($M168,[1]EquipTable!$1:$1048576,MATCH("표준 GO pr Min",[1]EquipTable!$1:$1,0),0)+100)),-2)),
IF(OR($L168="캐릭터 상자 일반등급",$L168="캐릭터 상자 영웅등급"),VLOOKUP($L168,$AM:$AZ,MATCH($AW$1,$AM$1:$AZ$1,0),0),
IF(OR($L168="지정 캐릭터",$L168="지정 캐릭터 LBP1",$L168="지정 캐릭터 LBP2",$L168="지정 캐릭터 LBP3"),
  IF(AND(OR($B168=7,$B168=8),$L168=OFFSET($L168,-1,0)),OFFSET(Q168,-1,0),
    INT(VLOOKUP($L168,$AM:$AZ,MATCH($AW$1,$AM$1:$AZ$1,0),0)*(VLOOKUP($M168,[2]ActorTable!$1:$1048576,MATCH("표준 DI pr Min",[2]ActorTable!$1:$1,0),0)+$I168*(VLOOKUP($M168,[2]ActorTable!$1:$1048576,MATCH("표준 DI pr Max",[2]ActorTable!$1:$1,0),0)-VLOOKUP($M168,[2]ActorTable!$1:$1048576,MATCH("표준 DI pr Min",[2]ActorTable!$1:$1,0),0)+1)))),
IF($L168="안 지정 캐릭터 영웅등급",
  IF(AND(OR($B168=7,$B168=8),$L168=OFFSET($L168,-1,0)),OFFSET(Q168,-1,0),
    VLOOKUP($L168,$AM:$AZ,MATCH($AW$1,$AM$1:$AZ$1,0),0)+INT($I168*(VLOOKUP($L168,$AM:$AZ,MATCH($AX$1,$AM$1:$AZ$1,0),0)-VLOOKUP($L168,$AM:$AZ,MATCH($AW$1,$AM$1:$AZ$1,0),0)+1))),
IF($L168="지정 캐릭터 PP",
  IF(AND(OR($B168=7,$B168=8),$L168=OFFSET($L168,-1,0)),OFFSET(Q168,-1,0),
    INT($N168*(VLOOKUP($L168,$AM:$AZ,MATCH($AX$1,$AM$1:$AZ$1,0),0)*(VLOOKUP($L168,$AM:$AZ,MATCH($AY$1,$AM$1:$AZ$1,0),0)+$I168*(VLOOKUP($L168,$AM:$AZ,MATCH($AY$1,$AM$1:$AZ$1,0),0)-VLOOKUP($L168,$AM:$AZ,MATCH($AX$1,$AM$1:$AZ$1,0),0)))))),
IF(OR($L168="안 지정 캐릭터 PP 일반등급",$L168="안 지정 캐릭터 PP 영웅등급"),
  IF(AND(OR($B168=7,$B168=8),$L168=OFFSET($L168,-1,0)),OFFSET(Q168,-1,0),
    $N168*VLOOKUP($L168,$AM:$AZ,MATCH($AW$1,$AM$1:$AZ$1,0),0)),
"그외없음")))))))</f>
        <v>삭제</v>
      </c>
      <c r="R168" t="str">
        <f ca="1">IF(OR(ISNUMBER(M168),M168="삭제"),"",
IF(LEFT(M168,5)="Equip",
  IF($BK$1&lt;VLOOKUP(M168,[1]EquipTable!$1:$1048576,MATCH("업데이트순번",[1]EquipTable!$1:$1,0),0),"업데이트순번이상",""),
IF(LEFT(M168,5)="Actor",
  IF($BP$1&lt;VLOOKUP(M168,[2]ActorTable!$1:$1048576,MATCH("업데이트순번",[2]ActorTable!$1:$1,0),0),"업데이트순번이상",""),
"그외없음")))</f>
        <v/>
      </c>
      <c r="S168">
        <f t="shared" ca="1" si="44"/>
        <v>0</v>
      </c>
      <c r="Z168" t="str">
        <f t="shared" ca="1" si="39"/>
        <v/>
      </c>
      <c r="AG168" t="str">
        <f t="shared" si="40"/>
        <v/>
      </c>
      <c r="AH168" t="str">
        <f>IF(OR(
  AND(NOT(ISERROR(FIND("상자",AA168))),ISBLANK(AB168)),
  AND(ISBLANK(AA168),ISBLANK(AB168)),
  AND(NOT(ISERROR(FIND("안 지정",AA168))),ISNUMBER(AB168))),"",
IF(AND(NOT(ISERROR(FIND("상자",AA168))),NOT(ISBLANK(AB168))),"밸류불필요",
IF(AND(NOT(ISERROR(FIND("안 지정",AA168))),NOT(ISNUMBER(AB168))),"숫자필요",
IF(NOT(ISERROR(FIND("장비",AA168))),
  IFERROR(VLOOKUP(AB168,[1]EquipTable!$A:$T,MATCH("이름참고",[1]EquipTable!$1:$1,0),0),"장비없음"),
IF(NOT(ISERROR(FIND("캐릭터",AA168))),
  IFERROR(VLOOKUP(AB168,[2]ActorTable!$A:$G,MATCH("이름참고",[2]ActorTable!$1:$1,0),0),"캐릭터없음"),
"")))))</f>
        <v/>
      </c>
      <c r="AI168">
        <v>1</v>
      </c>
      <c r="AJ16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v>
      </c>
      <c r="AK168" t="str">
        <f t="shared" ca="1" si="41"/>
        <v>{"dy":24,"sl":5}</v>
      </c>
    </row>
    <row r="169" spans="1:37">
      <c r="A169">
        <v>24</v>
      </c>
      <c r="B169">
        <v>6</v>
      </c>
      <c r="C169">
        <f t="shared" si="35"/>
        <v>0</v>
      </c>
      <c r="D169">
        <f t="shared" ca="1" si="42"/>
        <v>0.18442207542701339</v>
      </c>
      <c r="E169">
        <f t="shared" ca="1" si="42"/>
        <v>0.62103256164005627</v>
      </c>
      <c r="F169">
        <f t="shared" ca="1" si="36"/>
        <v>0.9650512171684662</v>
      </c>
      <c r="G169">
        <f t="shared" ca="1" si="36"/>
        <v>0.96443676677155654</v>
      </c>
      <c r="H169">
        <f t="shared" ca="1" si="36"/>
        <v>0.13726230843885567</v>
      </c>
      <c r="I169">
        <f t="shared" ca="1" si="36"/>
        <v>0.79092617063028914</v>
      </c>
      <c r="L169" t="str">
        <f t="shared" ca="1" si="37"/>
        <v>삭제</v>
      </c>
      <c r="M169" t="str">
        <f t="shared" ca="1" si="38"/>
        <v>삭제</v>
      </c>
      <c r="N169" t="str">
        <f t="shared" ca="1" si="43"/>
        <v>삭제</v>
      </c>
      <c r="O169" t="str">
        <f ca="1">IF($L169="삭제","삭제",
IF($L169="지정 장비",
  IF(ISBLANK(VLOOKUP($M169,[1]EquipTable!$1:$1048576,MATCH("표준 GO pr Min",[1]EquipTable!$1:$1,0),0)),"DI",
    IF(ISBLANK(VLOOKUP($M169,[1]EquipTable!$1:$1048576,MATCH("표준 DI pr Min",[1]EquipTable!$1:$1,0),0)),"GO",
      IF(G169&lt;0.5,"DI","GO"))),
IF(OR($L169="캐릭터 상자 일반등급",$L169="캐릭터 상자 영웅등급"),"DI",
IF(OR($L169="지정 캐릭터",$L169="지정 캐릭터 LBP1",$L169="지정 캐릭터 LBP2",$L169="지정 캐릭터 LBP3",$L169="안 지정 캐릭터 영웅등급"),"DI",
IF($L169="지정 캐릭터 PP","DI",
IF(OR($L169="안 지정 캐릭터 PP 일반등급",$L169="안 지정 캐릭터 PP 영웅등급"),"GO",
"그외없음"))))))</f>
        <v>삭제</v>
      </c>
      <c r="P169" t="str">
        <f ca="1">IF($L169="삭제","삭제",
IF($O169="GO","삭제",
IF($L169="지정 장비",
  IF(ISBLANK(VLOOKUP($M169,[1]EquipTable!$1:$1048576,MATCH("표준 DI pp Min",[1]EquipTable!$1:$1,0),0)),"삭제",
    VLOOKUP($M169,[1]EquipTable!$1:$1048576,MATCH("표준 DI pp Min",[1]EquipTable!$1:$1,0),0)+INT($H169*(VLOOKUP($M169,[1]EquipTable!$1:$1048576,MATCH("표준 DI pp Max",[1]EquipTable!$1:$1,0),0)-VLOOKUP($M169,[1]EquipTable!$1:$1048576,MATCH("표준 DI pp Min",[1]EquipTable!$1:$1,0),0)+1))),
IF(OR($L169="캐릭터 상자 일반등급",$L169="캐릭터 상자 영웅등급"),"삭제",
IF(OR($L169="지정 캐릭터",$L169="지정 캐릭터 LBP1",$L169="지정 캐릭터 LBP2",$L169="지정 캐릭터 LBP3"),
  IF(AND(OR($B169=7,$B169=8),$L169=OFFSET($L169,-1,0)),OFFSET(P169,-1,0),
    IF(ISBLANK(VLOOKUP($M169,[2]ActorTable!$1:$1048576,MATCH("표준 DI pp Min",[2]ActorTable!$1:$1,0),0)),"삭제",
      INT(VLOOKUP($L169,$AM:$AZ,MATCH($AW$1,$AM$1:$AZ$1,0),0)*(VLOOKUP($M169,[2]ActorTable!$1:$1048576,MATCH("표준 DI pp Min",[2]ActorTable!$1:$1,0),0)+$H169*(VLOOKUP($M169,[2]ActorTable!$1:$1048576,MATCH("표준 DI pp Max",[2]ActorTable!$1:$1,0),0)-VLOOKUP($M169,[2]ActorTable!$1:$1048576,MATCH("표준 DI pp Min",[2]ActorTable!$1:$1,0),0)+1))))),
IF($L169="안 지정 캐릭터 영웅등급",
  IF(AND(OR($B169=7,$B169=8),$L169=OFFSET($L169,-1,0)),OFFSET(P169,-1,0),
    VLOOKUP($L169,$AM:$AZ,MATCH($AY$1,$AM$1:$AZ$1,0),0)+INT($H169*(VLOOKUP($L169,$AM:$AZ,MATCH($AZ$1,$AM$1:$AZ$1,0),0)-VLOOKUP($L169,$AM:$AZ,MATCH($AY$1,$AM$1:$AZ$1,0),0)+1))),
IF($L169="지정 캐릭터 PP",
  IF(AND(OR($B169=7,$B169=8),$L169=OFFSET($L169,-1,0)),OFFSET(P169,-1,0),
    INT($N169*VLOOKUP($L169,$AM:$AZ,MATCH($AW$1,$AM$1:$AZ$1,0),0))),
"그외없음")))))))</f>
        <v>삭제</v>
      </c>
      <c r="Q169" t="str">
        <f ca="1">IF($L169="삭제","삭제",
IF($L169="지정 장비",
  IF($O169="DI",
    VLOOKUP($M169,[1]EquipTable!$1:$1048576,MATCH("표준 DI pr Min",[1]EquipTable!$1:$1,0),0)+INT($I169*(VLOOKUP($M169,[1]EquipTable!$1:$1048576,MATCH("표준 DI pr Max",[1]EquipTable!$1:$1,0),0)-VLOOKUP($M169,[1]EquipTable!$1:$1048576,MATCH("표준 DI pr Min",[1]EquipTable!$1:$1,0),0)+1)),
    ROUNDDOWN(VLOOKUP($M169,[1]EquipTable!$1:$1048576,MATCH("표준 GO pr Min",[1]EquipTable!$1:$1,0),0)+INT($I169*(VLOOKUP($M169,[1]EquipTable!$1:$1048576,MATCH("표준 GO pr Max",[1]EquipTable!$1:$1,0),0)-VLOOKUP($M169,[1]EquipTable!$1:$1048576,MATCH("표준 GO pr Min",[1]EquipTable!$1:$1,0),0)+100)),-2)),
IF(OR($L169="캐릭터 상자 일반등급",$L169="캐릭터 상자 영웅등급"),VLOOKUP($L169,$AM:$AZ,MATCH($AW$1,$AM$1:$AZ$1,0),0),
IF(OR($L169="지정 캐릭터",$L169="지정 캐릭터 LBP1",$L169="지정 캐릭터 LBP2",$L169="지정 캐릭터 LBP3"),
  IF(AND(OR($B169=7,$B169=8),$L169=OFFSET($L169,-1,0)),OFFSET(Q169,-1,0),
    INT(VLOOKUP($L169,$AM:$AZ,MATCH($AW$1,$AM$1:$AZ$1,0),0)*(VLOOKUP($M169,[2]ActorTable!$1:$1048576,MATCH("표준 DI pr Min",[2]ActorTable!$1:$1,0),0)+$I169*(VLOOKUP($M169,[2]ActorTable!$1:$1048576,MATCH("표준 DI pr Max",[2]ActorTable!$1:$1,0),0)-VLOOKUP($M169,[2]ActorTable!$1:$1048576,MATCH("표준 DI pr Min",[2]ActorTable!$1:$1,0),0)+1)))),
IF($L169="안 지정 캐릭터 영웅등급",
  IF(AND(OR($B169=7,$B169=8),$L169=OFFSET($L169,-1,0)),OFFSET(Q169,-1,0),
    VLOOKUP($L169,$AM:$AZ,MATCH($AW$1,$AM$1:$AZ$1,0),0)+INT($I169*(VLOOKUP($L169,$AM:$AZ,MATCH($AX$1,$AM$1:$AZ$1,0),0)-VLOOKUP($L169,$AM:$AZ,MATCH($AW$1,$AM$1:$AZ$1,0),0)+1))),
IF($L169="지정 캐릭터 PP",
  IF(AND(OR($B169=7,$B169=8),$L169=OFFSET($L169,-1,0)),OFFSET(Q169,-1,0),
    INT($N169*(VLOOKUP($L169,$AM:$AZ,MATCH($AX$1,$AM$1:$AZ$1,0),0)*(VLOOKUP($L169,$AM:$AZ,MATCH($AY$1,$AM$1:$AZ$1,0),0)+$I169*(VLOOKUP($L169,$AM:$AZ,MATCH($AY$1,$AM$1:$AZ$1,0),0)-VLOOKUP($L169,$AM:$AZ,MATCH($AX$1,$AM$1:$AZ$1,0),0)))))),
IF(OR($L169="안 지정 캐릭터 PP 일반등급",$L169="안 지정 캐릭터 PP 영웅등급"),
  IF(AND(OR($B169=7,$B169=8),$L169=OFFSET($L169,-1,0)),OFFSET(Q169,-1,0),
    $N169*VLOOKUP($L169,$AM:$AZ,MATCH($AW$1,$AM$1:$AZ$1,0),0)),
"그외없음")))))))</f>
        <v>삭제</v>
      </c>
      <c r="R169" t="str">
        <f ca="1">IF(OR(ISNUMBER(M169),M169="삭제"),"",
IF(LEFT(M169,5)="Equip",
  IF($BK$1&lt;VLOOKUP(M169,[1]EquipTable!$1:$1048576,MATCH("업데이트순번",[1]EquipTable!$1:$1,0),0),"업데이트순번이상",""),
IF(LEFT(M169,5)="Actor",
  IF($BP$1&lt;VLOOKUP(M169,[2]ActorTable!$1:$1048576,MATCH("업데이트순번",[2]ActorTable!$1:$1,0),0),"업데이트순번이상",""),
"그외없음")))</f>
        <v/>
      </c>
      <c r="S169">
        <f t="shared" ca="1" si="44"/>
        <v>0</v>
      </c>
      <c r="Z169" t="str">
        <f t="shared" ca="1" si="39"/>
        <v/>
      </c>
      <c r="AG169" t="str">
        <f t="shared" si="40"/>
        <v/>
      </c>
      <c r="AH169" t="str">
        <f>IF(OR(
  AND(NOT(ISERROR(FIND("상자",AA169))),ISBLANK(AB169)),
  AND(ISBLANK(AA169),ISBLANK(AB169)),
  AND(NOT(ISERROR(FIND("안 지정",AA169))),ISNUMBER(AB169))),"",
IF(AND(NOT(ISERROR(FIND("상자",AA169))),NOT(ISBLANK(AB169))),"밸류불필요",
IF(AND(NOT(ISERROR(FIND("안 지정",AA169))),NOT(ISNUMBER(AB169))),"숫자필요",
IF(NOT(ISERROR(FIND("장비",AA169))),
  IFERROR(VLOOKUP(AB169,[1]EquipTable!$A:$T,MATCH("이름참고",[1]EquipTable!$1:$1,0),0),"장비없음"),
IF(NOT(ISERROR(FIND("캐릭터",AA169))),
  IFERROR(VLOOKUP(AB169,[2]ActorTable!$A:$G,MATCH("이름참고",[2]ActorTable!$1:$1,0),0),"캐릭터없음"),
"")))))</f>
        <v/>
      </c>
      <c r="AI169">
        <v>1</v>
      </c>
      <c r="AJ16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v>
      </c>
      <c r="AK169" t="str">
        <f t="shared" ca="1" si="41"/>
        <v>{"dy":24,"sl":6}</v>
      </c>
    </row>
    <row r="170" spans="1:37">
      <c r="A170">
        <v>25</v>
      </c>
      <c r="B170">
        <v>0</v>
      </c>
      <c r="C170">
        <f t="shared" si="35"/>
        <v>0</v>
      </c>
      <c r="D170">
        <f t="shared" ca="1" si="42"/>
        <v>3.9787414300798907E-2</v>
      </c>
      <c r="E170">
        <f t="shared" ca="1" si="42"/>
        <v>0.4064591863368523</v>
      </c>
      <c r="F170">
        <f t="shared" ca="1" si="36"/>
        <v>0.89980226949193964</v>
      </c>
      <c r="G170">
        <f t="shared" ca="1" si="36"/>
        <v>0.47410166314079116</v>
      </c>
      <c r="H170">
        <f t="shared" ca="1" si="36"/>
        <v>0.7246004898683045</v>
      </c>
      <c r="I170">
        <f t="shared" ca="1" si="36"/>
        <v>0.72016258559153001</v>
      </c>
      <c r="J170" t="s">
        <v>83</v>
      </c>
      <c r="K170" t="s">
        <v>217</v>
      </c>
      <c r="L170" t="str">
        <f t="shared" si="37"/>
        <v>지정 장비</v>
      </c>
      <c r="M170" t="str">
        <f t="shared" ca="1" si="38"/>
        <v>Equip8401</v>
      </c>
      <c r="N170">
        <f t="shared" ca="1" si="43"/>
        <v>1</v>
      </c>
      <c r="O170" t="str">
        <f ca="1">IF($L170="삭제","삭제",
IF($L170="지정 장비",
  IF(ISBLANK(VLOOKUP($M170,[1]EquipTable!$1:$1048576,MATCH("표준 GO pr Min",[1]EquipTable!$1:$1,0),0)),"DI",
    IF(ISBLANK(VLOOKUP($M170,[1]EquipTable!$1:$1048576,MATCH("표준 DI pr Min",[1]EquipTable!$1:$1,0),0)),"GO",
      IF(G170&lt;0.5,"DI","GO"))),
IF(OR($L170="캐릭터 상자 일반등급",$L170="캐릭터 상자 영웅등급"),"DI",
IF(OR($L170="지정 캐릭터",$L170="지정 캐릭터 LBP1",$L170="지정 캐릭터 LBP2",$L170="지정 캐릭터 LBP3",$L170="안 지정 캐릭터 영웅등급"),"DI",
IF($L170="지정 캐릭터 PP","DI",
IF(OR($L170="안 지정 캐릭터 PP 일반등급",$L170="안 지정 캐릭터 PP 영웅등급"),"GO",
"그외없음"))))))</f>
        <v>DI</v>
      </c>
      <c r="P170">
        <f ca="1">IF($L170="삭제","삭제",
IF($O170="GO","삭제",
IF($L170="지정 장비",
  IF(ISBLANK(VLOOKUP($M170,[1]EquipTable!$1:$1048576,MATCH("표준 DI pp Min",[1]EquipTable!$1:$1,0),0)),"삭제",
    VLOOKUP($M170,[1]EquipTable!$1:$1048576,MATCH("표준 DI pp Min",[1]EquipTable!$1:$1,0),0)+INT($H170*(VLOOKUP($M170,[1]EquipTable!$1:$1048576,MATCH("표준 DI pp Max",[1]EquipTable!$1:$1,0),0)-VLOOKUP($M170,[1]EquipTable!$1:$1048576,MATCH("표준 DI pp Min",[1]EquipTable!$1:$1,0),0)+1))),
IF(OR($L170="캐릭터 상자 일반등급",$L170="캐릭터 상자 영웅등급"),"삭제",
IF(OR($L170="지정 캐릭터",$L170="지정 캐릭터 LBP1",$L170="지정 캐릭터 LBP2",$L170="지정 캐릭터 LBP3"),
  IF(AND(OR($B170=7,$B170=8),$L170=OFFSET($L170,-1,0)),OFFSET(P170,-1,0),
    IF(ISBLANK(VLOOKUP($M170,[2]ActorTable!$1:$1048576,MATCH("표준 DI pp Min",[2]ActorTable!$1:$1,0),0)),"삭제",
      INT(VLOOKUP($L170,$AM:$AZ,MATCH($AW$1,$AM$1:$AZ$1,0),0)*(VLOOKUP($M170,[2]ActorTable!$1:$1048576,MATCH("표준 DI pp Min",[2]ActorTable!$1:$1,0),0)+$H170*(VLOOKUP($M170,[2]ActorTable!$1:$1048576,MATCH("표준 DI pp Max",[2]ActorTable!$1:$1,0),0)-VLOOKUP($M170,[2]ActorTable!$1:$1048576,MATCH("표준 DI pp Min",[2]ActorTable!$1:$1,0),0)+1))))),
IF($L170="안 지정 캐릭터 영웅등급",
  IF(AND(OR($B170=7,$B170=8),$L170=OFFSET($L170,-1,0)),OFFSET(P170,-1,0),
    VLOOKUP($L170,$AM:$AZ,MATCH($AY$1,$AM$1:$AZ$1,0),0)+INT($H170*(VLOOKUP($L170,$AM:$AZ,MATCH($AZ$1,$AM$1:$AZ$1,0),0)-VLOOKUP($L170,$AM:$AZ,MATCH($AY$1,$AM$1:$AZ$1,0),0)+1))),
IF($L170="지정 캐릭터 PP",
  IF(AND(OR($B170=7,$B170=8),$L170=OFFSET($L170,-1,0)),OFFSET(P170,-1,0),
    INT($N170*VLOOKUP($L170,$AM:$AZ,MATCH($AW$1,$AM$1:$AZ$1,0),0))),
"그외없음")))))))</f>
        <v>247</v>
      </c>
      <c r="Q170">
        <f ca="1">IF($L170="삭제","삭제",
IF($L170="지정 장비",
  IF($O170="DI",
    VLOOKUP($M170,[1]EquipTable!$1:$1048576,MATCH("표준 DI pr Min",[1]EquipTable!$1:$1,0),0)+INT($I170*(VLOOKUP($M170,[1]EquipTable!$1:$1048576,MATCH("표준 DI pr Max",[1]EquipTable!$1:$1,0),0)-VLOOKUP($M170,[1]EquipTable!$1:$1048576,MATCH("표준 DI pr Min",[1]EquipTable!$1:$1,0),0)+1)),
    ROUNDDOWN(VLOOKUP($M170,[1]EquipTable!$1:$1048576,MATCH("표준 GO pr Min",[1]EquipTable!$1:$1,0),0)+INT($I170*(VLOOKUP($M170,[1]EquipTable!$1:$1048576,MATCH("표준 GO pr Max",[1]EquipTable!$1:$1,0),0)-VLOOKUP($M170,[1]EquipTable!$1:$1048576,MATCH("표준 GO pr Min",[1]EquipTable!$1:$1,0),0)+100)),-2)),
IF(OR($L170="캐릭터 상자 일반등급",$L170="캐릭터 상자 영웅등급"),VLOOKUP($L170,$AM:$AZ,MATCH($AW$1,$AM$1:$AZ$1,0),0),
IF(OR($L170="지정 캐릭터",$L170="지정 캐릭터 LBP1",$L170="지정 캐릭터 LBP2",$L170="지정 캐릭터 LBP3"),
  IF(AND(OR($B170=7,$B170=8),$L170=OFFSET($L170,-1,0)),OFFSET(Q170,-1,0),
    INT(VLOOKUP($L170,$AM:$AZ,MATCH($AW$1,$AM$1:$AZ$1,0),0)*(VLOOKUP($M170,[2]ActorTable!$1:$1048576,MATCH("표준 DI pr Min",[2]ActorTable!$1:$1,0),0)+$I170*(VLOOKUP($M170,[2]ActorTable!$1:$1048576,MATCH("표준 DI pr Max",[2]ActorTable!$1:$1,0),0)-VLOOKUP($M170,[2]ActorTable!$1:$1048576,MATCH("표준 DI pr Min",[2]ActorTable!$1:$1,0),0)+1)))),
IF($L170="안 지정 캐릭터 영웅등급",
  IF(AND(OR($B170=7,$B170=8),$L170=OFFSET($L170,-1,0)),OFFSET(Q170,-1,0),
    VLOOKUP($L170,$AM:$AZ,MATCH($AW$1,$AM$1:$AZ$1,0),0)+INT($I170*(VLOOKUP($L170,$AM:$AZ,MATCH($AX$1,$AM$1:$AZ$1,0),0)-VLOOKUP($L170,$AM:$AZ,MATCH($AW$1,$AM$1:$AZ$1,0),0)+1))),
IF($L170="지정 캐릭터 PP",
  IF(AND(OR($B170=7,$B170=8),$L170=OFFSET($L170,-1,0)),OFFSET(Q170,-1,0),
    INT($N170*(VLOOKUP($L170,$AM:$AZ,MATCH($AX$1,$AM$1:$AZ$1,0),0)*(VLOOKUP($L170,$AM:$AZ,MATCH($AY$1,$AM$1:$AZ$1,0),0)+$I170*(VLOOKUP($L170,$AM:$AZ,MATCH($AY$1,$AM$1:$AZ$1,0),0)-VLOOKUP($L170,$AM:$AZ,MATCH($AX$1,$AM$1:$AZ$1,0),0)))))),
IF(OR($L170="안 지정 캐릭터 PP 일반등급",$L170="안 지정 캐릭터 PP 영웅등급"),
  IF(AND(OR($B170=7,$B170=8),$L170=OFFSET($L170,-1,0)),OFFSET(Q170,-1,0),
    $N170*VLOOKUP($L170,$AM:$AZ,MATCH($AW$1,$AM$1:$AZ$1,0),0)),
"그외없음")))))))</f>
        <v>164</v>
      </c>
      <c r="R170" t="str">
        <f ca="1">IF(OR(ISNUMBER(M170),M170="삭제"),"",
IF(LEFT(M170,5)="Equip",
  IF($BK$1&lt;VLOOKUP(M170,[1]EquipTable!$1:$1048576,MATCH("업데이트순번",[1]EquipTable!$1:$1,0),0),"업데이트순번이상",""),
IF(LEFT(M170,5)="Actor",
  IF($BP$1&lt;VLOOKUP(M170,[2]ActorTable!$1:$1048576,MATCH("업데이트순번",[2]ActorTable!$1:$1,0),0),"업데이트순번이상",""),
"그외없음")))</f>
        <v/>
      </c>
      <c r="S170">
        <f t="shared" ca="1" si="44"/>
        <v>1</v>
      </c>
      <c r="T170" t="s">
        <v>83</v>
      </c>
      <c r="U170" t="s">
        <v>217</v>
      </c>
      <c r="V170">
        <v>1</v>
      </c>
      <c r="W170" t="s">
        <v>134</v>
      </c>
      <c r="X170">
        <v>243</v>
      </c>
      <c r="Y170">
        <v>143</v>
      </c>
      <c r="Z170" t="str">
        <f t="shared" ca="1" si="39"/>
        <v>fe</v>
      </c>
      <c r="AA170" t="s">
        <v>83</v>
      </c>
      <c r="AB170" t="s">
        <v>217</v>
      </c>
      <c r="AC170">
        <v>1</v>
      </c>
      <c r="AD170" t="s">
        <v>134</v>
      </c>
      <c r="AE170">
        <v>243</v>
      </c>
      <c r="AF170">
        <v>143</v>
      </c>
      <c r="AG170" t="str">
        <f t="shared" si="40"/>
        <v/>
      </c>
      <c r="AH170" t="str">
        <f>IF(OR(
  AND(NOT(ISERROR(FIND("상자",AA170))),ISBLANK(AB170)),
  AND(ISBLANK(AA170),ISBLANK(AB170)),
  AND(NOT(ISERROR(FIND("안 지정",AA170))),ISNUMBER(AB170))),"",
IF(AND(NOT(ISERROR(FIND("상자",AA170))),NOT(ISBLANK(AB170))),"밸류불필요",
IF(AND(NOT(ISERROR(FIND("안 지정",AA170))),NOT(ISNUMBER(AB170))),"숫자필요",
IF(NOT(ISERROR(FIND("장비",AA170))),
  IFERROR(VLOOKUP(AB170,[1]EquipTable!$A:$T,MATCH("이름참고",[1]EquipTable!$1:$1,0),0),"장비없음"),
IF(NOT(ISERROR(FIND("캐릭터",AA170))),
  IFERROR(VLOOKUP(AB170,[2]ActorTable!$A:$G,MATCH("이름참고",[2]ActorTable!$1:$1,0),0),"캐릭터없음"),
"")))))</f>
        <v>얼어붙은 밤</v>
      </c>
      <c r="AI170">
        <v>1</v>
      </c>
      <c r="AJ17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v>
      </c>
      <c r="AK170" t="str">
        <f t="shared" ca="1" si="41"/>
        <v>{"dy":25,"sl":0,"tp":"fe","vl":"Equip8401","cn":1,"pt":"DI","pp":243,"pr":143}</v>
      </c>
    </row>
    <row r="171" spans="1:37">
      <c r="A171">
        <v>25</v>
      </c>
      <c r="B171">
        <v>1</v>
      </c>
      <c r="C171">
        <f t="shared" si="35"/>
        <v>0</v>
      </c>
      <c r="D171">
        <f t="shared" ca="1" si="42"/>
        <v>0.37458200523098995</v>
      </c>
      <c r="E171">
        <f t="shared" ca="1" si="42"/>
        <v>0.19414879794397788</v>
      </c>
      <c r="F171">
        <f t="shared" ca="1" si="36"/>
        <v>0.80013630915605716</v>
      </c>
      <c r="G171">
        <f t="shared" ca="1" si="36"/>
        <v>0.77948209299343652</v>
      </c>
      <c r="H171">
        <f t="shared" ca="1" si="36"/>
        <v>7.4149340771786032E-2</v>
      </c>
      <c r="I171">
        <f t="shared" ca="1" si="36"/>
        <v>0.83459838485004156</v>
      </c>
      <c r="L171" t="str">
        <f t="shared" ca="1" si="37"/>
        <v>지정 장비</v>
      </c>
      <c r="M171" t="e">
        <f t="shared" ca="1" si="38"/>
        <v>#VALUE!</v>
      </c>
      <c r="N171">
        <f t="shared" ca="1" si="43"/>
        <v>1</v>
      </c>
      <c r="O171" t="str">
        <f ca="1">IF($L171="삭제","삭제",
IF($L171="지정 장비",
  IF(ISBLANK(VLOOKUP($M171,[1]EquipTable!$1:$1048576,MATCH("표준 GO pr Min",[1]EquipTable!$1:$1,0),0)),"DI",
    IF(ISBLANK(VLOOKUP($M171,[1]EquipTable!$1:$1048576,MATCH("표준 DI pr Min",[1]EquipTable!$1:$1,0),0)),"GO",
      IF(G171&lt;0.5,"DI","GO"))),
IF(OR($L171="캐릭터 상자 일반등급",$L171="캐릭터 상자 영웅등급"),"DI",
IF(OR($L171="지정 캐릭터",$L171="지정 캐릭터 LBP1",$L171="지정 캐릭터 LBP2",$L171="지정 캐릭터 LBP3",$L171="안 지정 캐릭터 영웅등급"),"DI",
IF($L171="지정 캐릭터 PP","DI",
IF(OR($L171="안 지정 캐릭터 PP 일반등급",$L171="안 지정 캐릭터 PP 영웅등급"),"GO",
"그외없음"))))))</f>
        <v>GO</v>
      </c>
      <c r="P171" t="str">
        <f ca="1">IF($L171="삭제","삭제",
IF($O171="GO","삭제",
IF($L171="지정 장비",
  IF(ISBLANK(VLOOKUP($M171,[1]EquipTable!$1:$1048576,MATCH("표준 DI pp Min",[1]EquipTable!$1:$1,0),0)),"삭제",
    VLOOKUP($M171,[1]EquipTable!$1:$1048576,MATCH("표준 DI pp Min",[1]EquipTable!$1:$1,0),0)+INT($H171*(VLOOKUP($M171,[1]EquipTable!$1:$1048576,MATCH("표준 DI pp Max",[1]EquipTable!$1:$1,0),0)-VLOOKUP($M171,[1]EquipTable!$1:$1048576,MATCH("표준 DI pp Min",[1]EquipTable!$1:$1,0),0)+1))),
IF(OR($L171="캐릭터 상자 일반등급",$L171="캐릭터 상자 영웅등급"),"삭제",
IF(OR($L171="지정 캐릭터",$L171="지정 캐릭터 LBP1",$L171="지정 캐릭터 LBP2",$L171="지정 캐릭터 LBP3"),
  IF(AND(OR($B171=7,$B171=8),$L171=OFFSET($L171,-1,0)),OFFSET(P171,-1,0),
    IF(ISBLANK(VLOOKUP($M171,[2]ActorTable!$1:$1048576,MATCH("표준 DI pp Min",[2]ActorTable!$1:$1,0),0)),"삭제",
      INT(VLOOKUP($L171,$AM:$AZ,MATCH($AW$1,$AM$1:$AZ$1,0),0)*(VLOOKUP($M171,[2]ActorTable!$1:$1048576,MATCH("표준 DI pp Min",[2]ActorTable!$1:$1,0),0)+$H171*(VLOOKUP($M171,[2]ActorTable!$1:$1048576,MATCH("표준 DI pp Max",[2]ActorTable!$1:$1,0),0)-VLOOKUP($M171,[2]ActorTable!$1:$1048576,MATCH("표준 DI pp Min",[2]ActorTable!$1:$1,0),0)+1))))),
IF($L171="안 지정 캐릭터 영웅등급",
  IF(AND(OR($B171=7,$B171=8),$L171=OFFSET($L171,-1,0)),OFFSET(P171,-1,0),
    VLOOKUP($L171,$AM:$AZ,MATCH($AY$1,$AM$1:$AZ$1,0),0)+INT($H171*(VLOOKUP($L171,$AM:$AZ,MATCH($AZ$1,$AM$1:$AZ$1,0),0)-VLOOKUP($L171,$AM:$AZ,MATCH($AY$1,$AM$1:$AZ$1,0),0)+1))),
IF($L171="지정 캐릭터 PP",
  IF(AND(OR($B171=7,$B171=8),$L171=OFFSET($L171,-1,0)),OFFSET(P171,-1,0),
    INT($N171*VLOOKUP($L171,$AM:$AZ,MATCH($AW$1,$AM$1:$AZ$1,0),0))),
"그외없음")))))))</f>
        <v>삭제</v>
      </c>
      <c r="Q171" t="e">
        <f ca="1">IF($L171="삭제","삭제",
IF($L171="지정 장비",
  IF($O171="DI",
    VLOOKUP($M171,[1]EquipTable!$1:$1048576,MATCH("표준 DI pr Min",[1]EquipTable!$1:$1,0),0)+INT($I171*(VLOOKUP($M171,[1]EquipTable!$1:$1048576,MATCH("표준 DI pr Max",[1]EquipTable!$1:$1,0),0)-VLOOKUP($M171,[1]EquipTable!$1:$1048576,MATCH("표준 DI pr Min",[1]EquipTable!$1:$1,0),0)+1)),
    ROUNDDOWN(VLOOKUP($M171,[1]EquipTable!$1:$1048576,MATCH("표준 GO pr Min",[1]EquipTable!$1:$1,0),0)+INT($I171*(VLOOKUP($M171,[1]EquipTable!$1:$1048576,MATCH("표준 GO pr Max",[1]EquipTable!$1:$1,0),0)-VLOOKUP($M171,[1]EquipTable!$1:$1048576,MATCH("표준 GO pr Min",[1]EquipTable!$1:$1,0),0)+100)),-2)),
IF(OR($L171="캐릭터 상자 일반등급",$L171="캐릭터 상자 영웅등급"),VLOOKUP($L171,$AM:$AZ,MATCH($AW$1,$AM$1:$AZ$1,0),0),
IF(OR($L171="지정 캐릭터",$L171="지정 캐릭터 LBP1",$L171="지정 캐릭터 LBP2",$L171="지정 캐릭터 LBP3"),
  IF(AND(OR($B171=7,$B171=8),$L171=OFFSET($L171,-1,0)),OFFSET(Q171,-1,0),
    INT(VLOOKUP($L171,$AM:$AZ,MATCH($AW$1,$AM$1:$AZ$1,0),0)*(VLOOKUP($M171,[2]ActorTable!$1:$1048576,MATCH("표준 DI pr Min",[2]ActorTable!$1:$1,0),0)+$I171*(VLOOKUP($M171,[2]ActorTable!$1:$1048576,MATCH("표준 DI pr Max",[2]ActorTable!$1:$1,0),0)-VLOOKUP($M171,[2]ActorTable!$1:$1048576,MATCH("표준 DI pr Min",[2]ActorTable!$1:$1,0),0)+1)))),
IF($L171="안 지정 캐릭터 영웅등급",
  IF(AND(OR($B171=7,$B171=8),$L171=OFFSET($L171,-1,0)),OFFSET(Q171,-1,0),
    VLOOKUP($L171,$AM:$AZ,MATCH($AW$1,$AM$1:$AZ$1,0),0)+INT($I171*(VLOOKUP($L171,$AM:$AZ,MATCH($AX$1,$AM$1:$AZ$1,0),0)-VLOOKUP($L171,$AM:$AZ,MATCH($AW$1,$AM$1:$AZ$1,0),0)+1))),
IF($L171="지정 캐릭터 PP",
  IF(AND(OR($B171=7,$B171=8),$L171=OFFSET($L171,-1,0)),OFFSET(Q171,-1,0),
    INT($N171*(VLOOKUP($L171,$AM:$AZ,MATCH($AX$1,$AM$1:$AZ$1,0),0)*(VLOOKUP($L171,$AM:$AZ,MATCH($AY$1,$AM$1:$AZ$1,0),0)+$I171*(VLOOKUP($L171,$AM:$AZ,MATCH($AY$1,$AM$1:$AZ$1,0),0)-VLOOKUP($L171,$AM:$AZ,MATCH($AX$1,$AM$1:$AZ$1,0),0)))))),
IF(OR($L171="안 지정 캐릭터 PP 일반등급",$L171="안 지정 캐릭터 PP 영웅등급"),
  IF(AND(OR($B171=7,$B171=8),$L171=OFFSET($L171,-1,0)),OFFSET(Q171,-1,0),
    $N171*VLOOKUP($L171,$AM:$AZ,MATCH($AW$1,$AM$1:$AZ$1,0),0)),
"그외없음")))))))</f>
        <v>#VALUE!</v>
      </c>
      <c r="R171" t="e">
        <f ca="1">IF(OR(ISNUMBER(M171),M171="삭제"),"",
IF(LEFT(M171,5)="Equip",
  IF($BK$1&lt;VLOOKUP(M171,[1]EquipTable!$1:$1048576,MATCH("업데이트순번",[1]EquipTable!$1:$1,0),0),"업데이트순번이상",""),
IF(LEFT(M171,5)="Actor",
  IF($BP$1&lt;VLOOKUP(M171,[2]ActorTable!$1:$1048576,MATCH("업데이트순번",[2]ActorTable!$1:$1,0),0),"업데이트순번이상",""),
"그외없음")))</f>
        <v>#VALUE!</v>
      </c>
      <c r="S171" t="e">
        <f t="shared" ca="1" si="44"/>
        <v>#VALUE!</v>
      </c>
      <c r="T171" t="s">
        <v>83</v>
      </c>
      <c r="U171" t="s">
        <v>185</v>
      </c>
      <c r="V171">
        <v>1</v>
      </c>
      <c r="W171" t="s">
        <v>134</v>
      </c>
      <c r="Y171">
        <v>37</v>
      </c>
      <c r="Z171" t="str">
        <f t="shared" ca="1" si="39"/>
        <v>fe</v>
      </c>
      <c r="AA171" t="s">
        <v>83</v>
      </c>
      <c r="AB171" t="s">
        <v>185</v>
      </c>
      <c r="AC171">
        <v>1</v>
      </c>
      <c r="AD171" t="s">
        <v>134</v>
      </c>
      <c r="AF171">
        <v>37</v>
      </c>
      <c r="AG171" t="str">
        <f t="shared" si="40"/>
        <v/>
      </c>
      <c r="AH171" t="str">
        <f>IF(OR(
  AND(NOT(ISERROR(FIND("상자",AA171))),ISBLANK(AB171)),
  AND(ISBLANK(AA171),ISBLANK(AB171)),
  AND(NOT(ISERROR(FIND("안 지정",AA171))),ISNUMBER(AB171))),"",
IF(AND(NOT(ISERROR(FIND("상자",AA171))),NOT(ISBLANK(AB171))),"밸류불필요",
IF(AND(NOT(ISERROR(FIND("안 지정",AA171))),NOT(ISNUMBER(AB171))),"숫자필요",
IF(NOT(ISERROR(FIND("장비",AA171))),
  IFERROR(VLOOKUP(AB171,[1]EquipTable!$A:$T,MATCH("이름참고",[1]EquipTable!$1:$1,0),0),"장비없음"),
IF(NOT(ISERROR(FIND("캐릭터",AA171))),
  IFERROR(VLOOKUP(AB171,[2]ActorTable!$A:$G,MATCH("이름참고",[2]ActorTable!$1:$1,0),0),"캐릭터없음"),
"")))))</f>
        <v>꽃잎 샷건</v>
      </c>
      <c r="AI171">
        <v>1</v>
      </c>
      <c r="AJ17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v>
      </c>
      <c r="AK171" t="str">
        <f t="shared" ca="1" si="41"/>
        <v>{"dy":25,"sl":1,"tp":"fe","vl":"Equip6302","cn":1,"pt":"DI","pr":37}</v>
      </c>
    </row>
    <row r="172" spans="1:37">
      <c r="A172">
        <v>25</v>
      </c>
      <c r="B172">
        <v>2</v>
      </c>
      <c r="C172">
        <f t="shared" si="35"/>
        <v>0</v>
      </c>
      <c r="D172">
        <f t="shared" ca="1" si="42"/>
        <v>0.90409269433238659</v>
      </c>
      <c r="E172">
        <f t="shared" ca="1" si="42"/>
        <v>1.4506757944865445E-2</v>
      </c>
      <c r="F172">
        <f t="shared" ca="1" si="36"/>
        <v>0.48310867149233472</v>
      </c>
      <c r="G172">
        <f t="shared" ca="1" si="36"/>
        <v>0.1271865369076316</v>
      </c>
      <c r="H172">
        <f t="shared" ca="1" si="36"/>
        <v>0.38319463880653126</v>
      </c>
      <c r="I172">
        <f t="shared" ca="1" si="36"/>
        <v>0.54146486289967677</v>
      </c>
      <c r="L172" t="str">
        <f t="shared" ca="1" si="37"/>
        <v>안 지정 캐릭터 PP 영웅등급</v>
      </c>
      <c r="M172">
        <f t="shared" ca="1" si="38"/>
        <v>1450</v>
      </c>
      <c r="N172">
        <f t="shared" ca="1" si="43"/>
        <v>9</v>
      </c>
      <c r="O172" t="str">
        <f ca="1">IF($L172="삭제","삭제",
IF($L172="지정 장비",
  IF(ISBLANK(VLOOKUP($M172,[1]EquipTable!$1:$1048576,MATCH("표준 GO pr Min",[1]EquipTable!$1:$1,0),0)),"DI",
    IF(ISBLANK(VLOOKUP($M172,[1]EquipTable!$1:$1048576,MATCH("표준 DI pr Min",[1]EquipTable!$1:$1,0),0)),"GO",
      IF(G172&lt;0.5,"DI","GO"))),
IF(OR($L172="캐릭터 상자 일반등급",$L172="캐릭터 상자 영웅등급"),"DI",
IF(OR($L172="지정 캐릭터",$L172="지정 캐릭터 LBP1",$L172="지정 캐릭터 LBP2",$L172="지정 캐릭터 LBP3",$L172="안 지정 캐릭터 영웅등급"),"DI",
IF($L172="지정 캐릭터 PP","DI",
IF(OR($L172="안 지정 캐릭터 PP 일반등급",$L172="안 지정 캐릭터 PP 영웅등급"),"GO",
"그외없음"))))))</f>
        <v>GO</v>
      </c>
      <c r="P172" t="str">
        <f ca="1">IF($L172="삭제","삭제",
IF($O172="GO","삭제",
IF($L172="지정 장비",
  IF(ISBLANK(VLOOKUP($M172,[1]EquipTable!$1:$1048576,MATCH("표준 DI pp Min",[1]EquipTable!$1:$1,0),0)),"삭제",
    VLOOKUP($M172,[1]EquipTable!$1:$1048576,MATCH("표준 DI pp Min",[1]EquipTable!$1:$1,0),0)+INT($H172*(VLOOKUP($M172,[1]EquipTable!$1:$1048576,MATCH("표준 DI pp Max",[1]EquipTable!$1:$1,0),0)-VLOOKUP($M172,[1]EquipTable!$1:$1048576,MATCH("표준 DI pp Min",[1]EquipTable!$1:$1,0),0)+1))),
IF(OR($L172="캐릭터 상자 일반등급",$L172="캐릭터 상자 영웅등급"),"삭제",
IF(OR($L172="지정 캐릭터",$L172="지정 캐릭터 LBP1",$L172="지정 캐릭터 LBP2",$L172="지정 캐릭터 LBP3"),
  IF(AND(OR($B172=7,$B172=8),$L172=OFFSET($L172,-1,0)),OFFSET(P172,-1,0),
    IF(ISBLANK(VLOOKUP($M172,[2]ActorTable!$1:$1048576,MATCH("표준 DI pp Min",[2]ActorTable!$1:$1,0),0)),"삭제",
      INT(VLOOKUP($L172,$AM:$AZ,MATCH($AW$1,$AM$1:$AZ$1,0),0)*(VLOOKUP($M172,[2]ActorTable!$1:$1048576,MATCH("표준 DI pp Min",[2]ActorTable!$1:$1,0),0)+$H172*(VLOOKUP($M172,[2]ActorTable!$1:$1048576,MATCH("표준 DI pp Max",[2]ActorTable!$1:$1,0),0)-VLOOKUP($M172,[2]ActorTable!$1:$1048576,MATCH("표준 DI pp Min",[2]ActorTable!$1:$1,0),0)+1))))),
IF($L172="안 지정 캐릭터 영웅등급",
  IF(AND(OR($B172=7,$B172=8),$L172=OFFSET($L172,-1,0)),OFFSET(P172,-1,0),
    VLOOKUP($L172,$AM:$AZ,MATCH($AY$1,$AM$1:$AZ$1,0),0)+INT($H172*(VLOOKUP($L172,$AM:$AZ,MATCH($AZ$1,$AM$1:$AZ$1,0),0)-VLOOKUP($L172,$AM:$AZ,MATCH($AY$1,$AM$1:$AZ$1,0),0)+1))),
IF($L172="지정 캐릭터 PP",
  IF(AND(OR($B172=7,$B172=8),$L172=OFFSET($L172,-1,0)),OFFSET(P172,-1,0),
    INT($N172*VLOOKUP($L172,$AM:$AZ,MATCH($AW$1,$AM$1:$AZ$1,0),0))),
"그외없음")))))))</f>
        <v>삭제</v>
      </c>
      <c r="Q172">
        <f ca="1">IF($L172="삭제","삭제",
IF($L172="지정 장비",
  IF($O172="DI",
    VLOOKUP($M172,[1]EquipTable!$1:$1048576,MATCH("표준 DI pr Min",[1]EquipTable!$1:$1,0),0)+INT($I172*(VLOOKUP($M172,[1]EquipTable!$1:$1048576,MATCH("표준 DI pr Max",[1]EquipTable!$1:$1,0),0)-VLOOKUP($M172,[1]EquipTable!$1:$1048576,MATCH("표준 DI pr Min",[1]EquipTable!$1:$1,0),0)+1)),
    ROUNDDOWN(VLOOKUP($M172,[1]EquipTable!$1:$1048576,MATCH("표준 GO pr Min",[1]EquipTable!$1:$1,0),0)+INT($I172*(VLOOKUP($M172,[1]EquipTable!$1:$1048576,MATCH("표준 GO pr Max",[1]EquipTable!$1:$1,0),0)-VLOOKUP($M172,[1]EquipTable!$1:$1048576,MATCH("표준 GO pr Min",[1]EquipTable!$1:$1,0),0)+100)),-2)),
IF(OR($L172="캐릭터 상자 일반등급",$L172="캐릭터 상자 영웅등급"),VLOOKUP($L172,$AM:$AZ,MATCH($AW$1,$AM$1:$AZ$1,0),0),
IF(OR($L172="지정 캐릭터",$L172="지정 캐릭터 LBP1",$L172="지정 캐릭터 LBP2",$L172="지정 캐릭터 LBP3"),
  IF(AND(OR($B172=7,$B172=8),$L172=OFFSET($L172,-1,0)),OFFSET(Q172,-1,0),
    INT(VLOOKUP($L172,$AM:$AZ,MATCH($AW$1,$AM$1:$AZ$1,0),0)*(VLOOKUP($M172,[2]ActorTable!$1:$1048576,MATCH("표준 DI pr Min",[2]ActorTable!$1:$1,0),0)+$I172*(VLOOKUP($M172,[2]ActorTable!$1:$1048576,MATCH("표준 DI pr Max",[2]ActorTable!$1:$1,0),0)-VLOOKUP($M172,[2]ActorTable!$1:$1048576,MATCH("표준 DI pr Min",[2]ActorTable!$1:$1,0),0)+1)))),
IF($L172="안 지정 캐릭터 영웅등급",
  IF(AND(OR($B172=7,$B172=8),$L172=OFFSET($L172,-1,0)),OFFSET(Q172,-1,0),
    VLOOKUP($L172,$AM:$AZ,MATCH($AW$1,$AM$1:$AZ$1,0),0)+INT($I172*(VLOOKUP($L172,$AM:$AZ,MATCH($AX$1,$AM$1:$AZ$1,0),0)-VLOOKUP($L172,$AM:$AZ,MATCH($AW$1,$AM$1:$AZ$1,0),0)+1))),
IF($L172="지정 캐릭터 PP",
  IF(AND(OR($B172=7,$B172=8),$L172=OFFSET($L172,-1,0)),OFFSET(Q172,-1,0),
    INT($N172*(VLOOKUP($L172,$AM:$AZ,MATCH($AX$1,$AM$1:$AZ$1,0),0)*(VLOOKUP($L172,$AM:$AZ,MATCH($AY$1,$AM$1:$AZ$1,0),0)+$I172*(VLOOKUP($L172,$AM:$AZ,MATCH($AY$1,$AM$1:$AZ$1,0),0)-VLOOKUP($L172,$AM:$AZ,MATCH($AX$1,$AM$1:$AZ$1,0),0)))))),
IF(OR($L172="안 지정 캐릭터 PP 일반등급",$L172="안 지정 캐릭터 PP 영웅등급"),
  IF(AND(OR($B172=7,$B172=8),$L172=OFFSET($L172,-1,0)),OFFSET(Q172,-1,0),
    $N172*VLOOKUP($L172,$AM:$AZ,MATCH($AW$1,$AM$1:$AZ$1,0),0)),
"그외없음")))))))</f>
        <v>900</v>
      </c>
      <c r="R172" t="str">
        <f ca="1">IF(OR(ISNUMBER(M172),M172="삭제"),"",
IF(LEFT(M172,5)="Equip",
  IF($BK$1&lt;VLOOKUP(M172,[1]EquipTable!$1:$1048576,MATCH("업데이트순번",[1]EquipTable!$1:$1,0),0),"업데이트순번이상",""),
IF(LEFT(M172,5)="Actor",
  IF($BP$1&lt;VLOOKUP(M172,[2]ActorTable!$1:$1048576,MATCH("업데이트순번",[2]ActorTable!$1:$1,0),0),"업데이트순번이상",""),
"그외없음")))</f>
        <v/>
      </c>
      <c r="S172">
        <f t="shared" ca="1" si="44"/>
        <v>0</v>
      </c>
      <c r="T172" t="s">
        <v>92</v>
      </c>
      <c r="U172">
        <v>32287</v>
      </c>
      <c r="V172">
        <v>10</v>
      </c>
      <c r="W172" t="s">
        <v>130</v>
      </c>
      <c r="Y172">
        <v>1000</v>
      </c>
      <c r="Z172" t="str">
        <f t="shared" ca="1" si="39"/>
        <v>uph</v>
      </c>
      <c r="AA172" t="s">
        <v>92</v>
      </c>
      <c r="AB172">
        <v>32287</v>
      </c>
      <c r="AC172">
        <v>10</v>
      </c>
      <c r="AD172" t="s">
        <v>130</v>
      </c>
      <c r="AF172">
        <v>1000</v>
      </c>
      <c r="AG172" t="str">
        <f t="shared" si="40"/>
        <v/>
      </c>
      <c r="AH172" t="str">
        <f>IF(OR(
  AND(NOT(ISERROR(FIND("상자",AA172))),ISBLANK(AB172)),
  AND(ISBLANK(AA172),ISBLANK(AB172)),
  AND(NOT(ISERROR(FIND("안 지정",AA172))),ISNUMBER(AB172))),"",
IF(AND(NOT(ISERROR(FIND("상자",AA172))),NOT(ISBLANK(AB172))),"밸류불필요",
IF(AND(NOT(ISERROR(FIND("안 지정",AA172))),NOT(ISNUMBER(AB172))),"숫자필요",
IF(NOT(ISERROR(FIND("장비",AA172))),
  IFERROR(VLOOKUP(AB172,[1]EquipTable!$A:$T,MATCH("이름참고",[1]EquipTable!$1:$1,0),0),"장비없음"),
IF(NOT(ISERROR(FIND("캐릭터",AA172))),
  IFERROR(VLOOKUP(AB172,[2]ActorTable!$A:$G,MATCH("이름참고",[2]ActorTable!$1:$1,0),0),"캐릭터없음"),
"")))))</f>
        <v/>
      </c>
      <c r="AI172">
        <v>1</v>
      </c>
      <c r="AJ17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v>
      </c>
      <c r="AK172" t="str">
        <f t="shared" ca="1" si="41"/>
        <v>{"dy":25,"sl":2,"tp":"uph","vl":"32287","cn":10,"pt":"GO","pr":1000}</v>
      </c>
    </row>
    <row r="173" spans="1:37">
      <c r="A173">
        <v>25</v>
      </c>
      <c r="B173">
        <v>3</v>
      </c>
      <c r="C173">
        <f t="shared" si="35"/>
        <v>0</v>
      </c>
      <c r="D173">
        <f t="shared" ca="1" si="42"/>
        <v>0.89843527452541916</v>
      </c>
      <c r="E173">
        <f t="shared" ca="1" si="42"/>
        <v>0.32972571025304975</v>
      </c>
      <c r="F173">
        <f t="shared" ca="1" si="36"/>
        <v>0.77164134523530004</v>
      </c>
      <c r="G173">
        <f t="shared" ca="1" si="36"/>
        <v>0.42818423048397614</v>
      </c>
      <c r="H173">
        <f t="shared" ca="1" si="36"/>
        <v>0.96591890973365058</v>
      </c>
      <c r="I173">
        <f t="shared" ca="1" si="36"/>
        <v>0.70685924112956267</v>
      </c>
      <c r="L173" t="str">
        <f t="shared" ca="1" si="37"/>
        <v>안 지정 캐릭터 PP 일반등급</v>
      </c>
      <c r="M173">
        <f t="shared" ca="1" si="38"/>
        <v>32972</v>
      </c>
      <c r="N173">
        <f t="shared" ca="1" si="43"/>
        <v>10</v>
      </c>
      <c r="O173" t="str">
        <f ca="1">IF($L173="삭제","삭제",
IF($L173="지정 장비",
  IF(ISBLANK(VLOOKUP($M173,[1]EquipTable!$1:$1048576,MATCH("표준 GO pr Min",[1]EquipTable!$1:$1,0),0)),"DI",
    IF(ISBLANK(VLOOKUP($M173,[1]EquipTable!$1:$1048576,MATCH("표준 DI pr Min",[1]EquipTable!$1:$1,0),0)),"GO",
      IF(G173&lt;0.5,"DI","GO"))),
IF(OR($L173="캐릭터 상자 일반등급",$L173="캐릭터 상자 영웅등급"),"DI",
IF(OR($L173="지정 캐릭터",$L173="지정 캐릭터 LBP1",$L173="지정 캐릭터 LBP2",$L173="지정 캐릭터 LBP3",$L173="안 지정 캐릭터 영웅등급"),"DI",
IF($L173="지정 캐릭터 PP","DI",
IF(OR($L173="안 지정 캐릭터 PP 일반등급",$L173="안 지정 캐릭터 PP 영웅등급"),"GO",
"그외없음"))))))</f>
        <v>GO</v>
      </c>
      <c r="P173" t="str">
        <f ca="1">IF($L173="삭제","삭제",
IF($O173="GO","삭제",
IF($L173="지정 장비",
  IF(ISBLANK(VLOOKUP($M173,[1]EquipTable!$1:$1048576,MATCH("표준 DI pp Min",[1]EquipTable!$1:$1,0),0)),"삭제",
    VLOOKUP($M173,[1]EquipTable!$1:$1048576,MATCH("표준 DI pp Min",[1]EquipTable!$1:$1,0),0)+INT($H173*(VLOOKUP($M173,[1]EquipTable!$1:$1048576,MATCH("표준 DI pp Max",[1]EquipTable!$1:$1,0),0)-VLOOKUP($M173,[1]EquipTable!$1:$1048576,MATCH("표준 DI pp Min",[1]EquipTable!$1:$1,0),0)+1))),
IF(OR($L173="캐릭터 상자 일반등급",$L173="캐릭터 상자 영웅등급"),"삭제",
IF(OR($L173="지정 캐릭터",$L173="지정 캐릭터 LBP1",$L173="지정 캐릭터 LBP2",$L173="지정 캐릭터 LBP3"),
  IF(AND(OR($B173=7,$B173=8),$L173=OFFSET($L173,-1,0)),OFFSET(P173,-1,0),
    IF(ISBLANK(VLOOKUP($M173,[2]ActorTable!$1:$1048576,MATCH("표준 DI pp Min",[2]ActorTable!$1:$1,0),0)),"삭제",
      INT(VLOOKUP($L173,$AM:$AZ,MATCH($AW$1,$AM$1:$AZ$1,0),0)*(VLOOKUP($M173,[2]ActorTable!$1:$1048576,MATCH("표준 DI pp Min",[2]ActorTable!$1:$1,0),0)+$H173*(VLOOKUP($M173,[2]ActorTable!$1:$1048576,MATCH("표준 DI pp Max",[2]ActorTable!$1:$1,0),0)-VLOOKUP($M173,[2]ActorTable!$1:$1048576,MATCH("표준 DI pp Min",[2]ActorTable!$1:$1,0),0)+1))))),
IF($L173="안 지정 캐릭터 영웅등급",
  IF(AND(OR($B173=7,$B173=8),$L173=OFFSET($L173,-1,0)),OFFSET(P173,-1,0),
    VLOOKUP($L173,$AM:$AZ,MATCH($AY$1,$AM$1:$AZ$1,0),0)+INT($H173*(VLOOKUP($L173,$AM:$AZ,MATCH($AZ$1,$AM$1:$AZ$1,0),0)-VLOOKUP($L173,$AM:$AZ,MATCH($AY$1,$AM$1:$AZ$1,0),0)+1))),
IF($L173="지정 캐릭터 PP",
  IF(AND(OR($B173=7,$B173=8),$L173=OFFSET($L173,-1,0)),OFFSET(P173,-1,0),
    INT($N173*VLOOKUP($L173,$AM:$AZ,MATCH($AW$1,$AM$1:$AZ$1,0),0))),
"그외없음")))))))</f>
        <v>삭제</v>
      </c>
      <c r="Q173">
        <f ca="1">IF($L173="삭제","삭제",
IF($L173="지정 장비",
  IF($O173="DI",
    VLOOKUP($M173,[1]EquipTable!$1:$1048576,MATCH("표준 DI pr Min",[1]EquipTable!$1:$1,0),0)+INT($I173*(VLOOKUP($M173,[1]EquipTable!$1:$1048576,MATCH("표준 DI pr Max",[1]EquipTable!$1:$1,0),0)-VLOOKUP($M173,[1]EquipTable!$1:$1048576,MATCH("표준 DI pr Min",[1]EquipTable!$1:$1,0),0)+1)),
    ROUNDDOWN(VLOOKUP($M173,[1]EquipTable!$1:$1048576,MATCH("표준 GO pr Min",[1]EquipTable!$1:$1,0),0)+INT($I173*(VLOOKUP($M173,[1]EquipTable!$1:$1048576,MATCH("표준 GO pr Max",[1]EquipTable!$1:$1,0),0)-VLOOKUP($M173,[1]EquipTable!$1:$1048576,MATCH("표준 GO pr Min",[1]EquipTable!$1:$1,0),0)+100)),-2)),
IF(OR($L173="캐릭터 상자 일반등급",$L173="캐릭터 상자 영웅등급"),VLOOKUP($L173,$AM:$AZ,MATCH($AW$1,$AM$1:$AZ$1,0),0),
IF(OR($L173="지정 캐릭터",$L173="지정 캐릭터 LBP1",$L173="지정 캐릭터 LBP2",$L173="지정 캐릭터 LBP3"),
  IF(AND(OR($B173=7,$B173=8),$L173=OFFSET($L173,-1,0)),OFFSET(Q173,-1,0),
    INT(VLOOKUP($L173,$AM:$AZ,MATCH($AW$1,$AM$1:$AZ$1,0),0)*(VLOOKUP($M173,[2]ActorTable!$1:$1048576,MATCH("표준 DI pr Min",[2]ActorTable!$1:$1,0),0)+$I173*(VLOOKUP($M173,[2]ActorTable!$1:$1048576,MATCH("표준 DI pr Max",[2]ActorTable!$1:$1,0),0)-VLOOKUP($M173,[2]ActorTable!$1:$1048576,MATCH("표준 DI pr Min",[2]ActorTable!$1:$1,0),0)+1)))),
IF($L173="안 지정 캐릭터 영웅등급",
  IF(AND(OR($B173=7,$B173=8),$L173=OFFSET($L173,-1,0)),OFFSET(Q173,-1,0),
    VLOOKUP($L173,$AM:$AZ,MATCH($AW$1,$AM$1:$AZ$1,0),0)+INT($I173*(VLOOKUP($L173,$AM:$AZ,MATCH($AX$1,$AM$1:$AZ$1,0),0)-VLOOKUP($L173,$AM:$AZ,MATCH($AW$1,$AM$1:$AZ$1,0),0)+1))),
IF($L173="지정 캐릭터 PP",
  IF(AND(OR($B173=7,$B173=8),$L173=OFFSET($L173,-1,0)),OFFSET(Q173,-1,0),
    INT($N173*(VLOOKUP($L173,$AM:$AZ,MATCH($AX$1,$AM$1:$AZ$1,0),0)*(VLOOKUP($L173,$AM:$AZ,MATCH($AY$1,$AM$1:$AZ$1,0),0)+$I173*(VLOOKUP($L173,$AM:$AZ,MATCH($AY$1,$AM$1:$AZ$1,0),0)-VLOOKUP($L173,$AM:$AZ,MATCH($AX$1,$AM$1:$AZ$1,0),0)))))),
IF(OR($L173="안 지정 캐릭터 PP 일반등급",$L173="안 지정 캐릭터 PP 영웅등급"),
  IF(AND(OR($B173=7,$B173=8),$L173=OFFSET($L173,-1,0)),OFFSET(Q173,-1,0),
    $N173*VLOOKUP($L173,$AM:$AZ,MATCH($AW$1,$AM$1:$AZ$1,0),0)),
"그외없음")))))))</f>
        <v>1000</v>
      </c>
      <c r="R173" t="str">
        <f ca="1">IF(OR(ISNUMBER(M173),M173="삭제"),"",
IF(LEFT(M173,5)="Equip",
  IF($BK$1&lt;VLOOKUP(M173,[1]EquipTable!$1:$1048576,MATCH("업데이트순번",[1]EquipTable!$1:$1,0),0),"업데이트순번이상",""),
IF(LEFT(M173,5)="Actor",
  IF($BP$1&lt;VLOOKUP(M173,[2]ActorTable!$1:$1048576,MATCH("업데이트순번",[2]ActorTable!$1:$1,0),0),"업데이트순번이상",""),
"그외없음")))</f>
        <v/>
      </c>
      <c r="S173">
        <f t="shared" ca="1" si="44"/>
        <v>0</v>
      </c>
      <c r="T173" t="s">
        <v>93</v>
      </c>
      <c r="U173">
        <v>9589</v>
      </c>
      <c r="V173">
        <v>9</v>
      </c>
      <c r="W173" t="s">
        <v>130</v>
      </c>
      <c r="Y173">
        <v>900</v>
      </c>
      <c r="Z173" t="str">
        <f t="shared" ca="1" si="39"/>
        <v>upn</v>
      </c>
      <c r="AA173" t="s">
        <v>93</v>
      </c>
      <c r="AB173">
        <v>9589</v>
      </c>
      <c r="AC173">
        <v>9</v>
      </c>
      <c r="AD173" t="s">
        <v>130</v>
      </c>
      <c r="AF173">
        <v>900</v>
      </c>
      <c r="AG173" t="str">
        <f t="shared" si="40"/>
        <v/>
      </c>
      <c r="AH173" t="str">
        <f>IF(OR(
  AND(NOT(ISERROR(FIND("상자",AA173))),ISBLANK(AB173)),
  AND(ISBLANK(AA173),ISBLANK(AB173)),
  AND(NOT(ISERROR(FIND("안 지정",AA173))),ISNUMBER(AB173))),"",
IF(AND(NOT(ISERROR(FIND("상자",AA173))),NOT(ISBLANK(AB173))),"밸류불필요",
IF(AND(NOT(ISERROR(FIND("안 지정",AA173))),NOT(ISNUMBER(AB173))),"숫자필요",
IF(NOT(ISERROR(FIND("장비",AA173))),
  IFERROR(VLOOKUP(AB173,[1]EquipTable!$A:$T,MATCH("이름참고",[1]EquipTable!$1:$1,0),0),"장비없음"),
IF(NOT(ISERROR(FIND("캐릭터",AA173))),
  IFERROR(VLOOKUP(AB173,[2]ActorTable!$A:$G,MATCH("이름참고",[2]ActorTable!$1:$1,0),0),"캐릭터없음"),
"")))))</f>
        <v/>
      </c>
      <c r="AI173">
        <v>1</v>
      </c>
      <c r="AJ17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v>
      </c>
      <c r="AK173" t="str">
        <f t="shared" ca="1" si="41"/>
        <v>{"dy":25,"sl":3,"tp":"upn","vl":"9589","cn":9,"pt":"GO","pr":900}</v>
      </c>
    </row>
    <row r="174" spans="1:37">
      <c r="A174">
        <v>25</v>
      </c>
      <c r="B174">
        <v>4</v>
      </c>
      <c r="C174">
        <f t="shared" si="35"/>
        <v>0</v>
      </c>
      <c r="D174">
        <f t="shared" ca="1" si="42"/>
        <v>0.30452834173613186</v>
      </c>
      <c r="E174">
        <f t="shared" ca="1" si="42"/>
        <v>0.62177236747585363</v>
      </c>
      <c r="F174">
        <f t="shared" ca="1" si="36"/>
        <v>0.45083486794710115</v>
      </c>
      <c r="G174">
        <f t="shared" ca="1" si="36"/>
        <v>0.8316444603167491</v>
      </c>
      <c r="H174">
        <f t="shared" ca="1" si="36"/>
        <v>0.84601330678352216</v>
      </c>
      <c r="I174">
        <f t="shared" ca="1" si="36"/>
        <v>0.26751972345146768</v>
      </c>
      <c r="L174" t="str">
        <f t="shared" ca="1" si="37"/>
        <v>안 지정 캐릭터 PP 일반등급</v>
      </c>
      <c r="M174">
        <f t="shared" ca="1" si="38"/>
        <v>62177</v>
      </c>
      <c r="N174">
        <f t="shared" ca="1" si="43"/>
        <v>12</v>
      </c>
      <c r="O174" t="str">
        <f ca="1">IF($L174="삭제","삭제",
IF($L174="지정 장비",
  IF(ISBLANK(VLOOKUP($M174,[1]EquipTable!$1:$1048576,MATCH("표준 GO pr Min",[1]EquipTable!$1:$1,0),0)),"DI",
    IF(ISBLANK(VLOOKUP($M174,[1]EquipTable!$1:$1048576,MATCH("표준 DI pr Min",[1]EquipTable!$1:$1,0),0)),"GO",
      IF(G174&lt;0.5,"DI","GO"))),
IF(OR($L174="캐릭터 상자 일반등급",$L174="캐릭터 상자 영웅등급"),"DI",
IF(OR($L174="지정 캐릭터",$L174="지정 캐릭터 LBP1",$L174="지정 캐릭터 LBP2",$L174="지정 캐릭터 LBP3",$L174="안 지정 캐릭터 영웅등급"),"DI",
IF($L174="지정 캐릭터 PP","DI",
IF(OR($L174="안 지정 캐릭터 PP 일반등급",$L174="안 지정 캐릭터 PP 영웅등급"),"GO",
"그외없음"))))))</f>
        <v>GO</v>
      </c>
      <c r="P174" t="str">
        <f ca="1">IF($L174="삭제","삭제",
IF($O174="GO","삭제",
IF($L174="지정 장비",
  IF(ISBLANK(VLOOKUP($M174,[1]EquipTable!$1:$1048576,MATCH("표준 DI pp Min",[1]EquipTable!$1:$1,0),0)),"삭제",
    VLOOKUP($M174,[1]EquipTable!$1:$1048576,MATCH("표준 DI pp Min",[1]EquipTable!$1:$1,0),0)+INT($H174*(VLOOKUP($M174,[1]EquipTable!$1:$1048576,MATCH("표준 DI pp Max",[1]EquipTable!$1:$1,0),0)-VLOOKUP($M174,[1]EquipTable!$1:$1048576,MATCH("표준 DI pp Min",[1]EquipTable!$1:$1,0),0)+1))),
IF(OR($L174="캐릭터 상자 일반등급",$L174="캐릭터 상자 영웅등급"),"삭제",
IF(OR($L174="지정 캐릭터",$L174="지정 캐릭터 LBP1",$L174="지정 캐릭터 LBP2",$L174="지정 캐릭터 LBP3"),
  IF(AND(OR($B174=7,$B174=8),$L174=OFFSET($L174,-1,0)),OFFSET(P174,-1,0),
    IF(ISBLANK(VLOOKUP($M174,[2]ActorTable!$1:$1048576,MATCH("표준 DI pp Min",[2]ActorTable!$1:$1,0),0)),"삭제",
      INT(VLOOKUP($L174,$AM:$AZ,MATCH($AW$1,$AM$1:$AZ$1,0),0)*(VLOOKUP($M174,[2]ActorTable!$1:$1048576,MATCH("표준 DI pp Min",[2]ActorTable!$1:$1,0),0)+$H174*(VLOOKUP($M174,[2]ActorTable!$1:$1048576,MATCH("표준 DI pp Max",[2]ActorTable!$1:$1,0),0)-VLOOKUP($M174,[2]ActorTable!$1:$1048576,MATCH("표준 DI pp Min",[2]ActorTable!$1:$1,0),0)+1))))),
IF($L174="안 지정 캐릭터 영웅등급",
  IF(AND(OR($B174=7,$B174=8),$L174=OFFSET($L174,-1,0)),OFFSET(P174,-1,0),
    VLOOKUP($L174,$AM:$AZ,MATCH($AY$1,$AM$1:$AZ$1,0),0)+INT($H174*(VLOOKUP($L174,$AM:$AZ,MATCH($AZ$1,$AM$1:$AZ$1,0),0)-VLOOKUP($L174,$AM:$AZ,MATCH($AY$1,$AM$1:$AZ$1,0),0)+1))),
IF($L174="지정 캐릭터 PP",
  IF(AND(OR($B174=7,$B174=8),$L174=OFFSET($L174,-1,0)),OFFSET(P174,-1,0),
    INT($N174*VLOOKUP($L174,$AM:$AZ,MATCH($AW$1,$AM$1:$AZ$1,0),0))),
"그외없음")))))))</f>
        <v>삭제</v>
      </c>
      <c r="Q174">
        <f ca="1">IF($L174="삭제","삭제",
IF($L174="지정 장비",
  IF($O174="DI",
    VLOOKUP($M174,[1]EquipTable!$1:$1048576,MATCH("표준 DI pr Min",[1]EquipTable!$1:$1,0),0)+INT($I174*(VLOOKUP($M174,[1]EquipTable!$1:$1048576,MATCH("표준 DI pr Max",[1]EquipTable!$1:$1,0),0)-VLOOKUP($M174,[1]EquipTable!$1:$1048576,MATCH("표준 DI pr Min",[1]EquipTable!$1:$1,0),0)+1)),
    ROUNDDOWN(VLOOKUP($M174,[1]EquipTable!$1:$1048576,MATCH("표준 GO pr Min",[1]EquipTable!$1:$1,0),0)+INT($I174*(VLOOKUP($M174,[1]EquipTable!$1:$1048576,MATCH("표준 GO pr Max",[1]EquipTable!$1:$1,0),0)-VLOOKUP($M174,[1]EquipTable!$1:$1048576,MATCH("표준 GO pr Min",[1]EquipTable!$1:$1,0),0)+100)),-2)),
IF(OR($L174="캐릭터 상자 일반등급",$L174="캐릭터 상자 영웅등급"),VLOOKUP($L174,$AM:$AZ,MATCH($AW$1,$AM$1:$AZ$1,0),0),
IF(OR($L174="지정 캐릭터",$L174="지정 캐릭터 LBP1",$L174="지정 캐릭터 LBP2",$L174="지정 캐릭터 LBP3"),
  IF(AND(OR($B174=7,$B174=8),$L174=OFFSET($L174,-1,0)),OFFSET(Q174,-1,0),
    INT(VLOOKUP($L174,$AM:$AZ,MATCH($AW$1,$AM$1:$AZ$1,0),0)*(VLOOKUP($M174,[2]ActorTable!$1:$1048576,MATCH("표준 DI pr Min",[2]ActorTable!$1:$1,0),0)+$I174*(VLOOKUP($M174,[2]ActorTable!$1:$1048576,MATCH("표준 DI pr Max",[2]ActorTable!$1:$1,0),0)-VLOOKUP($M174,[2]ActorTable!$1:$1048576,MATCH("표준 DI pr Min",[2]ActorTable!$1:$1,0),0)+1)))),
IF($L174="안 지정 캐릭터 영웅등급",
  IF(AND(OR($B174=7,$B174=8),$L174=OFFSET($L174,-1,0)),OFFSET(Q174,-1,0),
    VLOOKUP($L174,$AM:$AZ,MATCH($AW$1,$AM$1:$AZ$1,0),0)+INT($I174*(VLOOKUP($L174,$AM:$AZ,MATCH($AX$1,$AM$1:$AZ$1,0),0)-VLOOKUP($L174,$AM:$AZ,MATCH($AW$1,$AM$1:$AZ$1,0),0)+1))),
IF($L174="지정 캐릭터 PP",
  IF(AND(OR($B174=7,$B174=8),$L174=OFFSET($L174,-1,0)),OFFSET(Q174,-1,0),
    INT($N174*(VLOOKUP($L174,$AM:$AZ,MATCH($AX$1,$AM$1:$AZ$1,0),0)*(VLOOKUP($L174,$AM:$AZ,MATCH($AY$1,$AM$1:$AZ$1,0),0)+$I174*(VLOOKUP($L174,$AM:$AZ,MATCH($AY$1,$AM$1:$AZ$1,0),0)-VLOOKUP($L174,$AM:$AZ,MATCH($AX$1,$AM$1:$AZ$1,0),0)))))),
IF(OR($L174="안 지정 캐릭터 PP 일반등급",$L174="안 지정 캐릭터 PP 영웅등급"),
  IF(AND(OR($B174=7,$B174=8),$L174=OFFSET($L174,-1,0)),OFFSET(Q174,-1,0),
    $N174*VLOOKUP($L174,$AM:$AZ,MATCH($AW$1,$AM$1:$AZ$1,0),0)),
"그외없음")))))))</f>
        <v>1200</v>
      </c>
      <c r="R174" t="str">
        <f ca="1">IF(OR(ISNUMBER(M174),M174="삭제"),"",
IF(LEFT(M174,5)="Equip",
  IF($BK$1&lt;VLOOKUP(M174,[1]EquipTable!$1:$1048576,MATCH("업데이트순번",[1]EquipTable!$1:$1,0),0),"업데이트순번이상",""),
IF(LEFT(M174,5)="Actor",
  IF($BP$1&lt;VLOOKUP(M174,[2]ActorTable!$1:$1048576,MATCH("업데이트순번",[2]ActorTable!$1:$1,0),0),"업데이트순번이상",""),
"그외없음")))</f>
        <v/>
      </c>
      <c r="S174">
        <f t="shared" ca="1" si="44"/>
        <v>0</v>
      </c>
      <c r="T174" t="s">
        <v>93</v>
      </c>
      <c r="U174">
        <v>39530</v>
      </c>
      <c r="V174">
        <v>11</v>
      </c>
      <c r="W174" t="s">
        <v>130</v>
      </c>
      <c r="Y174">
        <v>1100</v>
      </c>
      <c r="Z174" t="str">
        <f t="shared" ca="1" si="39"/>
        <v>upn</v>
      </c>
      <c r="AA174" t="s">
        <v>93</v>
      </c>
      <c r="AB174">
        <v>39530</v>
      </c>
      <c r="AC174">
        <v>11</v>
      </c>
      <c r="AD174" t="s">
        <v>130</v>
      </c>
      <c r="AF174">
        <v>1100</v>
      </c>
      <c r="AG174" t="str">
        <f t="shared" si="40"/>
        <v/>
      </c>
      <c r="AH174" t="str">
        <f>IF(OR(
  AND(NOT(ISERROR(FIND("상자",AA174))),ISBLANK(AB174)),
  AND(ISBLANK(AA174),ISBLANK(AB174)),
  AND(NOT(ISERROR(FIND("안 지정",AA174))),ISNUMBER(AB174))),"",
IF(AND(NOT(ISERROR(FIND("상자",AA174))),NOT(ISBLANK(AB174))),"밸류불필요",
IF(AND(NOT(ISERROR(FIND("안 지정",AA174))),NOT(ISNUMBER(AB174))),"숫자필요",
IF(NOT(ISERROR(FIND("장비",AA174))),
  IFERROR(VLOOKUP(AB174,[1]EquipTable!$A:$T,MATCH("이름참고",[1]EquipTable!$1:$1,0),0),"장비없음"),
IF(NOT(ISERROR(FIND("캐릭터",AA174))),
  IFERROR(VLOOKUP(AB174,[2]ActorTable!$A:$G,MATCH("이름참고",[2]ActorTable!$1:$1,0),0),"캐릭터없음"),
"")))))</f>
        <v/>
      </c>
      <c r="AI174">
        <v>1</v>
      </c>
      <c r="AJ17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v>
      </c>
      <c r="AK174" t="str">
        <f t="shared" ca="1" si="41"/>
        <v>{"dy":25,"sl":4,"tp":"upn","vl":"39530","cn":11,"pt":"GO","pr":1100}</v>
      </c>
    </row>
    <row r="175" spans="1:37">
      <c r="A175">
        <v>25</v>
      </c>
      <c r="B175">
        <v>5</v>
      </c>
      <c r="C175">
        <f t="shared" si="35"/>
        <v>0</v>
      </c>
      <c r="D175">
        <f t="shared" ca="1" si="42"/>
        <v>0.53045176622543377</v>
      </c>
      <c r="E175">
        <f t="shared" ca="1" si="42"/>
        <v>0.47448764010480815</v>
      </c>
      <c r="F175">
        <f t="shared" ca="1" si="36"/>
        <v>0.55405406887851483</v>
      </c>
      <c r="G175">
        <f t="shared" ca="1" si="36"/>
        <v>0.52637130403268784</v>
      </c>
      <c r="H175">
        <f t="shared" ca="1" si="36"/>
        <v>2.9292736956895493E-2</v>
      </c>
      <c r="I175">
        <f t="shared" ca="1" si="36"/>
        <v>3.4732351729494404E-2</v>
      </c>
      <c r="L175" t="str">
        <f t="shared" ca="1" si="37"/>
        <v>삭제</v>
      </c>
      <c r="M175" t="str">
        <f t="shared" ca="1" si="38"/>
        <v>삭제</v>
      </c>
      <c r="N175" t="str">
        <f t="shared" ca="1" si="43"/>
        <v>삭제</v>
      </c>
      <c r="O175" t="str">
        <f ca="1">IF($L175="삭제","삭제",
IF($L175="지정 장비",
  IF(ISBLANK(VLOOKUP($M175,[1]EquipTable!$1:$1048576,MATCH("표준 GO pr Min",[1]EquipTable!$1:$1,0),0)),"DI",
    IF(ISBLANK(VLOOKUP($M175,[1]EquipTable!$1:$1048576,MATCH("표준 DI pr Min",[1]EquipTable!$1:$1,0),0)),"GO",
      IF(G175&lt;0.5,"DI","GO"))),
IF(OR($L175="캐릭터 상자 일반등급",$L175="캐릭터 상자 영웅등급"),"DI",
IF(OR($L175="지정 캐릭터",$L175="지정 캐릭터 LBP1",$L175="지정 캐릭터 LBP2",$L175="지정 캐릭터 LBP3",$L175="안 지정 캐릭터 영웅등급"),"DI",
IF($L175="지정 캐릭터 PP","DI",
IF(OR($L175="안 지정 캐릭터 PP 일반등급",$L175="안 지정 캐릭터 PP 영웅등급"),"GO",
"그외없음"))))))</f>
        <v>삭제</v>
      </c>
      <c r="P175" t="str">
        <f ca="1">IF($L175="삭제","삭제",
IF($O175="GO","삭제",
IF($L175="지정 장비",
  IF(ISBLANK(VLOOKUP($M175,[1]EquipTable!$1:$1048576,MATCH("표준 DI pp Min",[1]EquipTable!$1:$1,0),0)),"삭제",
    VLOOKUP($M175,[1]EquipTable!$1:$1048576,MATCH("표준 DI pp Min",[1]EquipTable!$1:$1,0),0)+INT($H175*(VLOOKUP($M175,[1]EquipTable!$1:$1048576,MATCH("표준 DI pp Max",[1]EquipTable!$1:$1,0),0)-VLOOKUP($M175,[1]EquipTable!$1:$1048576,MATCH("표준 DI pp Min",[1]EquipTable!$1:$1,0),0)+1))),
IF(OR($L175="캐릭터 상자 일반등급",$L175="캐릭터 상자 영웅등급"),"삭제",
IF(OR($L175="지정 캐릭터",$L175="지정 캐릭터 LBP1",$L175="지정 캐릭터 LBP2",$L175="지정 캐릭터 LBP3"),
  IF(AND(OR($B175=7,$B175=8),$L175=OFFSET($L175,-1,0)),OFFSET(P175,-1,0),
    IF(ISBLANK(VLOOKUP($M175,[2]ActorTable!$1:$1048576,MATCH("표준 DI pp Min",[2]ActorTable!$1:$1,0),0)),"삭제",
      INT(VLOOKUP($L175,$AM:$AZ,MATCH($AW$1,$AM$1:$AZ$1,0),0)*(VLOOKUP($M175,[2]ActorTable!$1:$1048576,MATCH("표준 DI pp Min",[2]ActorTable!$1:$1,0),0)+$H175*(VLOOKUP($M175,[2]ActorTable!$1:$1048576,MATCH("표준 DI pp Max",[2]ActorTable!$1:$1,0),0)-VLOOKUP($M175,[2]ActorTable!$1:$1048576,MATCH("표준 DI pp Min",[2]ActorTable!$1:$1,0),0)+1))))),
IF($L175="안 지정 캐릭터 영웅등급",
  IF(AND(OR($B175=7,$B175=8),$L175=OFFSET($L175,-1,0)),OFFSET(P175,-1,0),
    VLOOKUP($L175,$AM:$AZ,MATCH($AY$1,$AM$1:$AZ$1,0),0)+INT($H175*(VLOOKUP($L175,$AM:$AZ,MATCH($AZ$1,$AM$1:$AZ$1,0),0)-VLOOKUP($L175,$AM:$AZ,MATCH($AY$1,$AM$1:$AZ$1,0),0)+1))),
IF($L175="지정 캐릭터 PP",
  IF(AND(OR($B175=7,$B175=8),$L175=OFFSET($L175,-1,0)),OFFSET(P175,-1,0),
    INT($N175*VLOOKUP($L175,$AM:$AZ,MATCH($AW$1,$AM$1:$AZ$1,0),0))),
"그외없음")))))))</f>
        <v>삭제</v>
      </c>
      <c r="Q175" t="str">
        <f ca="1">IF($L175="삭제","삭제",
IF($L175="지정 장비",
  IF($O175="DI",
    VLOOKUP($M175,[1]EquipTable!$1:$1048576,MATCH("표준 DI pr Min",[1]EquipTable!$1:$1,0),0)+INT($I175*(VLOOKUP($M175,[1]EquipTable!$1:$1048576,MATCH("표준 DI pr Max",[1]EquipTable!$1:$1,0),0)-VLOOKUP($M175,[1]EquipTable!$1:$1048576,MATCH("표준 DI pr Min",[1]EquipTable!$1:$1,0),0)+1)),
    ROUNDDOWN(VLOOKUP($M175,[1]EquipTable!$1:$1048576,MATCH("표준 GO pr Min",[1]EquipTable!$1:$1,0),0)+INT($I175*(VLOOKUP($M175,[1]EquipTable!$1:$1048576,MATCH("표준 GO pr Max",[1]EquipTable!$1:$1,0),0)-VLOOKUP($M175,[1]EquipTable!$1:$1048576,MATCH("표준 GO pr Min",[1]EquipTable!$1:$1,0),0)+100)),-2)),
IF(OR($L175="캐릭터 상자 일반등급",$L175="캐릭터 상자 영웅등급"),VLOOKUP($L175,$AM:$AZ,MATCH($AW$1,$AM$1:$AZ$1,0),0),
IF(OR($L175="지정 캐릭터",$L175="지정 캐릭터 LBP1",$L175="지정 캐릭터 LBP2",$L175="지정 캐릭터 LBP3"),
  IF(AND(OR($B175=7,$B175=8),$L175=OFFSET($L175,-1,0)),OFFSET(Q175,-1,0),
    INT(VLOOKUP($L175,$AM:$AZ,MATCH($AW$1,$AM$1:$AZ$1,0),0)*(VLOOKUP($M175,[2]ActorTable!$1:$1048576,MATCH("표준 DI pr Min",[2]ActorTable!$1:$1,0),0)+$I175*(VLOOKUP($M175,[2]ActorTable!$1:$1048576,MATCH("표준 DI pr Max",[2]ActorTable!$1:$1,0),0)-VLOOKUP($M175,[2]ActorTable!$1:$1048576,MATCH("표준 DI pr Min",[2]ActorTable!$1:$1,0),0)+1)))),
IF($L175="안 지정 캐릭터 영웅등급",
  IF(AND(OR($B175=7,$B175=8),$L175=OFFSET($L175,-1,0)),OFFSET(Q175,-1,0),
    VLOOKUP($L175,$AM:$AZ,MATCH($AW$1,$AM$1:$AZ$1,0),0)+INT($I175*(VLOOKUP($L175,$AM:$AZ,MATCH($AX$1,$AM$1:$AZ$1,0),0)-VLOOKUP($L175,$AM:$AZ,MATCH($AW$1,$AM$1:$AZ$1,0),0)+1))),
IF($L175="지정 캐릭터 PP",
  IF(AND(OR($B175=7,$B175=8),$L175=OFFSET($L175,-1,0)),OFFSET(Q175,-1,0),
    INT($N175*(VLOOKUP($L175,$AM:$AZ,MATCH($AX$1,$AM$1:$AZ$1,0),0)*(VLOOKUP($L175,$AM:$AZ,MATCH($AY$1,$AM$1:$AZ$1,0),0)+$I175*(VLOOKUP($L175,$AM:$AZ,MATCH($AY$1,$AM$1:$AZ$1,0),0)-VLOOKUP($L175,$AM:$AZ,MATCH($AX$1,$AM$1:$AZ$1,0),0)))))),
IF(OR($L175="안 지정 캐릭터 PP 일반등급",$L175="안 지정 캐릭터 PP 영웅등급"),
  IF(AND(OR($B175=7,$B175=8),$L175=OFFSET($L175,-1,0)),OFFSET(Q175,-1,0),
    $N175*VLOOKUP($L175,$AM:$AZ,MATCH($AW$1,$AM$1:$AZ$1,0),0)),
"그외없음")))))))</f>
        <v>삭제</v>
      </c>
      <c r="R175" t="str">
        <f ca="1">IF(OR(ISNUMBER(M175),M175="삭제"),"",
IF(LEFT(M175,5)="Equip",
  IF($BK$1&lt;VLOOKUP(M175,[1]EquipTable!$1:$1048576,MATCH("업데이트순번",[1]EquipTable!$1:$1,0),0),"업데이트순번이상",""),
IF(LEFT(M175,5)="Actor",
  IF($BP$1&lt;VLOOKUP(M175,[2]ActorTable!$1:$1048576,MATCH("업데이트순번",[2]ActorTable!$1:$1,0),0),"업데이트순번이상",""),
"그외없음")))</f>
        <v/>
      </c>
      <c r="S175">
        <f t="shared" ca="1" si="44"/>
        <v>0</v>
      </c>
      <c r="Z175" t="str">
        <f t="shared" ca="1" si="39"/>
        <v/>
      </c>
      <c r="AG175" t="str">
        <f t="shared" si="40"/>
        <v/>
      </c>
      <c r="AH175" t="str">
        <f>IF(OR(
  AND(NOT(ISERROR(FIND("상자",AA175))),ISBLANK(AB175)),
  AND(ISBLANK(AA175),ISBLANK(AB175)),
  AND(NOT(ISERROR(FIND("안 지정",AA175))),ISNUMBER(AB175))),"",
IF(AND(NOT(ISERROR(FIND("상자",AA175))),NOT(ISBLANK(AB175))),"밸류불필요",
IF(AND(NOT(ISERROR(FIND("안 지정",AA175))),NOT(ISNUMBER(AB175))),"숫자필요",
IF(NOT(ISERROR(FIND("장비",AA175))),
  IFERROR(VLOOKUP(AB175,[1]EquipTable!$A:$T,MATCH("이름참고",[1]EquipTable!$1:$1,0),0),"장비없음"),
IF(NOT(ISERROR(FIND("캐릭터",AA175))),
  IFERROR(VLOOKUP(AB175,[2]ActorTable!$A:$G,MATCH("이름참고",[2]ActorTable!$1:$1,0),0),"캐릭터없음"),
"")))))</f>
        <v/>
      </c>
      <c r="AI175">
        <v>1</v>
      </c>
      <c r="AJ17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v>
      </c>
      <c r="AK175" t="str">
        <f t="shared" ca="1" si="41"/>
        <v>{"dy":25,"sl":5}</v>
      </c>
    </row>
    <row r="176" spans="1:37">
      <c r="A176">
        <v>25</v>
      </c>
      <c r="B176">
        <v>6</v>
      </c>
      <c r="C176">
        <f t="shared" si="35"/>
        <v>0</v>
      </c>
      <c r="D176">
        <f t="shared" ca="1" si="42"/>
        <v>1.3853281574775389E-2</v>
      </c>
      <c r="E176">
        <f t="shared" ca="1" si="42"/>
        <v>0.6963717224826661</v>
      </c>
      <c r="F176">
        <f t="shared" ca="1" si="36"/>
        <v>6.3230599383448438E-2</v>
      </c>
      <c r="G176">
        <f t="shared" ca="1" si="36"/>
        <v>0.12803697687984417</v>
      </c>
      <c r="H176">
        <f t="shared" ca="1" si="36"/>
        <v>0.99674902412912425</v>
      </c>
      <c r="I176">
        <f t="shared" ca="1" si="36"/>
        <v>0.78710054545749886</v>
      </c>
      <c r="L176" t="str">
        <f t="shared" ca="1" si="37"/>
        <v>삭제</v>
      </c>
      <c r="M176" t="str">
        <f t="shared" ca="1" si="38"/>
        <v>삭제</v>
      </c>
      <c r="N176" t="str">
        <f t="shared" ca="1" si="43"/>
        <v>삭제</v>
      </c>
      <c r="O176" t="str">
        <f ca="1">IF($L176="삭제","삭제",
IF($L176="지정 장비",
  IF(ISBLANK(VLOOKUP($M176,[1]EquipTable!$1:$1048576,MATCH("표준 GO pr Min",[1]EquipTable!$1:$1,0),0)),"DI",
    IF(ISBLANK(VLOOKUP($M176,[1]EquipTable!$1:$1048576,MATCH("표준 DI pr Min",[1]EquipTable!$1:$1,0),0)),"GO",
      IF(G176&lt;0.5,"DI","GO"))),
IF(OR($L176="캐릭터 상자 일반등급",$L176="캐릭터 상자 영웅등급"),"DI",
IF(OR($L176="지정 캐릭터",$L176="지정 캐릭터 LBP1",$L176="지정 캐릭터 LBP2",$L176="지정 캐릭터 LBP3",$L176="안 지정 캐릭터 영웅등급"),"DI",
IF($L176="지정 캐릭터 PP","DI",
IF(OR($L176="안 지정 캐릭터 PP 일반등급",$L176="안 지정 캐릭터 PP 영웅등급"),"GO",
"그외없음"))))))</f>
        <v>삭제</v>
      </c>
      <c r="P176" t="str">
        <f ca="1">IF($L176="삭제","삭제",
IF($O176="GO","삭제",
IF($L176="지정 장비",
  IF(ISBLANK(VLOOKUP($M176,[1]EquipTable!$1:$1048576,MATCH("표준 DI pp Min",[1]EquipTable!$1:$1,0),0)),"삭제",
    VLOOKUP($M176,[1]EquipTable!$1:$1048576,MATCH("표준 DI pp Min",[1]EquipTable!$1:$1,0),0)+INT($H176*(VLOOKUP($M176,[1]EquipTable!$1:$1048576,MATCH("표준 DI pp Max",[1]EquipTable!$1:$1,0),0)-VLOOKUP($M176,[1]EquipTable!$1:$1048576,MATCH("표준 DI pp Min",[1]EquipTable!$1:$1,0),0)+1))),
IF(OR($L176="캐릭터 상자 일반등급",$L176="캐릭터 상자 영웅등급"),"삭제",
IF(OR($L176="지정 캐릭터",$L176="지정 캐릭터 LBP1",$L176="지정 캐릭터 LBP2",$L176="지정 캐릭터 LBP3"),
  IF(AND(OR($B176=7,$B176=8),$L176=OFFSET($L176,-1,0)),OFFSET(P176,-1,0),
    IF(ISBLANK(VLOOKUP($M176,[2]ActorTable!$1:$1048576,MATCH("표준 DI pp Min",[2]ActorTable!$1:$1,0),0)),"삭제",
      INT(VLOOKUP($L176,$AM:$AZ,MATCH($AW$1,$AM$1:$AZ$1,0),0)*(VLOOKUP($M176,[2]ActorTable!$1:$1048576,MATCH("표준 DI pp Min",[2]ActorTable!$1:$1,0),0)+$H176*(VLOOKUP($M176,[2]ActorTable!$1:$1048576,MATCH("표준 DI pp Max",[2]ActorTable!$1:$1,0),0)-VLOOKUP($M176,[2]ActorTable!$1:$1048576,MATCH("표준 DI pp Min",[2]ActorTable!$1:$1,0),0)+1))))),
IF($L176="안 지정 캐릭터 영웅등급",
  IF(AND(OR($B176=7,$B176=8),$L176=OFFSET($L176,-1,0)),OFFSET(P176,-1,0),
    VLOOKUP($L176,$AM:$AZ,MATCH($AY$1,$AM$1:$AZ$1,0),0)+INT($H176*(VLOOKUP($L176,$AM:$AZ,MATCH($AZ$1,$AM$1:$AZ$1,0),0)-VLOOKUP($L176,$AM:$AZ,MATCH($AY$1,$AM$1:$AZ$1,0),0)+1))),
IF($L176="지정 캐릭터 PP",
  IF(AND(OR($B176=7,$B176=8),$L176=OFFSET($L176,-1,0)),OFFSET(P176,-1,0),
    INT($N176*VLOOKUP($L176,$AM:$AZ,MATCH($AW$1,$AM$1:$AZ$1,0),0))),
"그외없음")))))))</f>
        <v>삭제</v>
      </c>
      <c r="Q176" t="str">
        <f ca="1">IF($L176="삭제","삭제",
IF($L176="지정 장비",
  IF($O176="DI",
    VLOOKUP($M176,[1]EquipTable!$1:$1048576,MATCH("표준 DI pr Min",[1]EquipTable!$1:$1,0),0)+INT($I176*(VLOOKUP($M176,[1]EquipTable!$1:$1048576,MATCH("표준 DI pr Max",[1]EquipTable!$1:$1,0),0)-VLOOKUP($M176,[1]EquipTable!$1:$1048576,MATCH("표준 DI pr Min",[1]EquipTable!$1:$1,0),0)+1)),
    ROUNDDOWN(VLOOKUP($M176,[1]EquipTable!$1:$1048576,MATCH("표준 GO pr Min",[1]EquipTable!$1:$1,0),0)+INT($I176*(VLOOKUP($M176,[1]EquipTable!$1:$1048576,MATCH("표준 GO pr Max",[1]EquipTable!$1:$1,0),0)-VLOOKUP($M176,[1]EquipTable!$1:$1048576,MATCH("표준 GO pr Min",[1]EquipTable!$1:$1,0),0)+100)),-2)),
IF(OR($L176="캐릭터 상자 일반등급",$L176="캐릭터 상자 영웅등급"),VLOOKUP($L176,$AM:$AZ,MATCH($AW$1,$AM$1:$AZ$1,0),0),
IF(OR($L176="지정 캐릭터",$L176="지정 캐릭터 LBP1",$L176="지정 캐릭터 LBP2",$L176="지정 캐릭터 LBP3"),
  IF(AND(OR($B176=7,$B176=8),$L176=OFFSET($L176,-1,0)),OFFSET(Q176,-1,0),
    INT(VLOOKUP($L176,$AM:$AZ,MATCH($AW$1,$AM$1:$AZ$1,0),0)*(VLOOKUP($M176,[2]ActorTable!$1:$1048576,MATCH("표준 DI pr Min",[2]ActorTable!$1:$1,0),0)+$I176*(VLOOKUP($M176,[2]ActorTable!$1:$1048576,MATCH("표준 DI pr Max",[2]ActorTable!$1:$1,0),0)-VLOOKUP($M176,[2]ActorTable!$1:$1048576,MATCH("표준 DI pr Min",[2]ActorTable!$1:$1,0),0)+1)))),
IF($L176="안 지정 캐릭터 영웅등급",
  IF(AND(OR($B176=7,$B176=8),$L176=OFFSET($L176,-1,0)),OFFSET(Q176,-1,0),
    VLOOKUP($L176,$AM:$AZ,MATCH($AW$1,$AM$1:$AZ$1,0),0)+INT($I176*(VLOOKUP($L176,$AM:$AZ,MATCH($AX$1,$AM$1:$AZ$1,0),0)-VLOOKUP($L176,$AM:$AZ,MATCH($AW$1,$AM$1:$AZ$1,0),0)+1))),
IF($L176="지정 캐릭터 PP",
  IF(AND(OR($B176=7,$B176=8),$L176=OFFSET($L176,-1,0)),OFFSET(Q176,-1,0),
    INT($N176*(VLOOKUP($L176,$AM:$AZ,MATCH($AX$1,$AM$1:$AZ$1,0),0)*(VLOOKUP($L176,$AM:$AZ,MATCH($AY$1,$AM$1:$AZ$1,0),0)+$I176*(VLOOKUP($L176,$AM:$AZ,MATCH($AY$1,$AM$1:$AZ$1,0),0)-VLOOKUP($L176,$AM:$AZ,MATCH($AX$1,$AM$1:$AZ$1,0),0)))))),
IF(OR($L176="안 지정 캐릭터 PP 일반등급",$L176="안 지정 캐릭터 PP 영웅등급"),
  IF(AND(OR($B176=7,$B176=8),$L176=OFFSET($L176,-1,0)),OFFSET(Q176,-1,0),
    $N176*VLOOKUP($L176,$AM:$AZ,MATCH($AW$1,$AM$1:$AZ$1,0),0)),
"그외없음")))))))</f>
        <v>삭제</v>
      </c>
      <c r="R176" t="str">
        <f ca="1">IF(OR(ISNUMBER(M176),M176="삭제"),"",
IF(LEFT(M176,5)="Equip",
  IF($BK$1&lt;VLOOKUP(M176,[1]EquipTable!$1:$1048576,MATCH("업데이트순번",[1]EquipTable!$1:$1,0),0),"업데이트순번이상",""),
IF(LEFT(M176,5)="Actor",
  IF($BP$1&lt;VLOOKUP(M176,[2]ActorTable!$1:$1048576,MATCH("업데이트순번",[2]ActorTable!$1:$1,0),0),"업데이트순번이상",""),
"그외없음")))</f>
        <v/>
      </c>
      <c r="S176">
        <f t="shared" ca="1" si="44"/>
        <v>0</v>
      </c>
      <c r="Z176" t="str">
        <f t="shared" ca="1" si="39"/>
        <v/>
      </c>
      <c r="AG176" t="str">
        <f t="shared" si="40"/>
        <v/>
      </c>
      <c r="AH176" t="str">
        <f>IF(OR(
  AND(NOT(ISERROR(FIND("상자",AA176))),ISBLANK(AB176)),
  AND(ISBLANK(AA176),ISBLANK(AB176)),
  AND(NOT(ISERROR(FIND("안 지정",AA176))),ISNUMBER(AB176))),"",
IF(AND(NOT(ISERROR(FIND("상자",AA176))),NOT(ISBLANK(AB176))),"밸류불필요",
IF(AND(NOT(ISERROR(FIND("안 지정",AA176))),NOT(ISNUMBER(AB176))),"숫자필요",
IF(NOT(ISERROR(FIND("장비",AA176))),
  IFERROR(VLOOKUP(AB176,[1]EquipTable!$A:$T,MATCH("이름참고",[1]EquipTable!$1:$1,0),0),"장비없음"),
IF(NOT(ISERROR(FIND("캐릭터",AA176))),
  IFERROR(VLOOKUP(AB176,[2]ActorTable!$A:$G,MATCH("이름참고",[2]ActorTable!$1:$1,0),0),"캐릭터없음"),
"")))))</f>
        <v/>
      </c>
      <c r="AI176">
        <v>1</v>
      </c>
      <c r="AJ17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v>
      </c>
      <c r="AK176" t="str">
        <f t="shared" ca="1" si="41"/>
        <v>{"dy":25,"sl":6}</v>
      </c>
    </row>
    <row r="177" spans="1:37">
      <c r="A177">
        <v>26</v>
      </c>
      <c r="B177">
        <v>0</v>
      </c>
      <c r="C177">
        <f t="shared" si="35"/>
        <v>0</v>
      </c>
      <c r="D177">
        <f t="shared" ca="1" si="42"/>
        <v>0.75861132927465347</v>
      </c>
      <c r="E177">
        <f t="shared" ca="1" si="42"/>
        <v>0.30780562052654425</v>
      </c>
      <c r="F177">
        <f t="shared" ca="1" si="36"/>
        <v>0.80441220788062529</v>
      </c>
      <c r="G177">
        <f t="shared" ca="1" si="36"/>
        <v>0.23473406110205153</v>
      </c>
      <c r="H177">
        <f t="shared" ca="1" si="36"/>
        <v>0.57296657091770997</v>
      </c>
      <c r="I177">
        <f t="shared" ca="1" si="36"/>
        <v>0.69014105222277577</v>
      </c>
      <c r="L177" t="str">
        <f t="shared" ca="1" si="37"/>
        <v>지정 장비</v>
      </c>
      <c r="M177" t="e">
        <f t="shared" ca="1" si="38"/>
        <v>#VALUE!</v>
      </c>
      <c r="N177">
        <f t="shared" ca="1" si="43"/>
        <v>1</v>
      </c>
      <c r="O177" t="str">
        <f ca="1">IF($L177="삭제","삭제",
IF($L177="지정 장비",
  IF(ISBLANK(VLOOKUP($M177,[1]EquipTable!$1:$1048576,MATCH("표준 GO pr Min",[1]EquipTable!$1:$1,0),0)),"DI",
    IF(ISBLANK(VLOOKUP($M177,[1]EquipTable!$1:$1048576,MATCH("표준 DI pr Min",[1]EquipTable!$1:$1,0),0)),"GO",
      IF(G177&lt;0.5,"DI","GO"))),
IF(OR($L177="캐릭터 상자 일반등급",$L177="캐릭터 상자 영웅등급"),"DI",
IF(OR($L177="지정 캐릭터",$L177="지정 캐릭터 LBP1",$L177="지정 캐릭터 LBP2",$L177="지정 캐릭터 LBP3",$L177="안 지정 캐릭터 영웅등급"),"DI",
IF($L177="지정 캐릭터 PP","DI",
IF(OR($L177="안 지정 캐릭터 PP 일반등급",$L177="안 지정 캐릭터 PP 영웅등급"),"GO",
"그외없음"))))))</f>
        <v>DI</v>
      </c>
      <c r="P177" t="e">
        <f ca="1">IF($L177="삭제","삭제",
IF($O177="GO","삭제",
IF($L177="지정 장비",
  IF(ISBLANK(VLOOKUP($M177,[1]EquipTable!$1:$1048576,MATCH("표준 DI pp Min",[1]EquipTable!$1:$1,0),0)),"삭제",
    VLOOKUP($M177,[1]EquipTable!$1:$1048576,MATCH("표준 DI pp Min",[1]EquipTable!$1:$1,0),0)+INT($H177*(VLOOKUP($M177,[1]EquipTable!$1:$1048576,MATCH("표준 DI pp Max",[1]EquipTable!$1:$1,0),0)-VLOOKUP($M177,[1]EquipTable!$1:$1048576,MATCH("표준 DI pp Min",[1]EquipTable!$1:$1,0),0)+1))),
IF(OR($L177="캐릭터 상자 일반등급",$L177="캐릭터 상자 영웅등급"),"삭제",
IF(OR($L177="지정 캐릭터",$L177="지정 캐릭터 LBP1",$L177="지정 캐릭터 LBP2",$L177="지정 캐릭터 LBP3"),
  IF(AND(OR($B177=7,$B177=8),$L177=OFFSET($L177,-1,0)),OFFSET(P177,-1,0),
    IF(ISBLANK(VLOOKUP($M177,[2]ActorTable!$1:$1048576,MATCH("표준 DI pp Min",[2]ActorTable!$1:$1,0),0)),"삭제",
      INT(VLOOKUP($L177,$AM:$AZ,MATCH($AW$1,$AM$1:$AZ$1,0),0)*(VLOOKUP($M177,[2]ActorTable!$1:$1048576,MATCH("표준 DI pp Min",[2]ActorTable!$1:$1,0),0)+$H177*(VLOOKUP($M177,[2]ActorTable!$1:$1048576,MATCH("표준 DI pp Max",[2]ActorTable!$1:$1,0),0)-VLOOKUP($M177,[2]ActorTable!$1:$1048576,MATCH("표준 DI pp Min",[2]ActorTable!$1:$1,0),0)+1))))),
IF($L177="안 지정 캐릭터 영웅등급",
  IF(AND(OR($B177=7,$B177=8),$L177=OFFSET($L177,-1,0)),OFFSET(P177,-1,0),
    VLOOKUP($L177,$AM:$AZ,MATCH($AY$1,$AM$1:$AZ$1,0),0)+INT($H177*(VLOOKUP($L177,$AM:$AZ,MATCH($AZ$1,$AM$1:$AZ$1,0),0)-VLOOKUP($L177,$AM:$AZ,MATCH($AY$1,$AM$1:$AZ$1,0),0)+1))),
IF($L177="지정 캐릭터 PP",
  IF(AND(OR($B177=7,$B177=8),$L177=OFFSET($L177,-1,0)),OFFSET(P177,-1,0),
    INT($N177*VLOOKUP($L177,$AM:$AZ,MATCH($AW$1,$AM$1:$AZ$1,0),0))),
"그외없음")))))))</f>
        <v>#VALUE!</v>
      </c>
      <c r="Q177" t="e">
        <f ca="1">IF($L177="삭제","삭제",
IF($L177="지정 장비",
  IF($O177="DI",
    VLOOKUP($M177,[1]EquipTable!$1:$1048576,MATCH("표준 DI pr Min",[1]EquipTable!$1:$1,0),0)+INT($I177*(VLOOKUP($M177,[1]EquipTable!$1:$1048576,MATCH("표준 DI pr Max",[1]EquipTable!$1:$1,0),0)-VLOOKUP($M177,[1]EquipTable!$1:$1048576,MATCH("표준 DI pr Min",[1]EquipTable!$1:$1,0),0)+1)),
    ROUNDDOWN(VLOOKUP($M177,[1]EquipTable!$1:$1048576,MATCH("표준 GO pr Min",[1]EquipTable!$1:$1,0),0)+INT($I177*(VLOOKUP($M177,[1]EquipTable!$1:$1048576,MATCH("표준 GO pr Max",[1]EquipTable!$1:$1,0),0)-VLOOKUP($M177,[1]EquipTable!$1:$1048576,MATCH("표준 GO pr Min",[1]EquipTable!$1:$1,0),0)+100)),-2)),
IF(OR($L177="캐릭터 상자 일반등급",$L177="캐릭터 상자 영웅등급"),VLOOKUP($L177,$AM:$AZ,MATCH($AW$1,$AM$1:$AZ$1,0),0),
IF(OR($L177="지정 캐릭터",$L177="지정 캐릭터 LBP1",$L177="지정 캐릭터 LBP2",$L177="지정 캐릭터 LBP3"),
  IF(AND(OR($B177=7,$B177=8),$L177=OFFSET($L177,-1,0)),OFFSET(Q177,-1,0),
    INT(VLOOKUP($L177,$AM:$AZ,MATCH($AW$1,$AM$1:$AZ$1,0),0)*(VLOOKUP($M177,[2]ActorTable!$1:$1048576,MATCH("표준 DI pr Min",[2]ActorTable!$1:$1,0),0)+$I177*(VLOOKUP($M177,[2]ActorTable!$1:$1048576,MATCH("표준 DI pr Max",[2]ActorTable!$1:$1,0),0)-VLOOKUP($M177,[2]ActorTable!$1:$1048576,MATCH("표준 DI pr Min",[2]ActorTable!$1:$1,0),0)+1)))),
IF($L177="안 지정 캐릭터 영웅등급",
  IF(AND(OR($B177=7,$B177=8),$L177=OFFSET($L177,-1,0)),OFFSET(Q177,-1,0),
    VLOOKUP($L177,$AM:$AZ,MATCH($AW$1,$AM$1:$AZ$1,0),0)+INT($I177*(VLOOKUP($L177,$AM:$AZ,MATCH($AX$1,$AM$1:$AZ$1,0),0)-VLOOKUP($L177,$AM:$AZ,MATCH($AW$1,$AM$1:$AZ$1,0),0)+1))),
IF($L177="지정 캐릭터 PP",
  IF(AND(OR($B177=7,$B177=8),$L177=OFFSET($L177,-1,0)),OFFSET(Q177,-1,0),
    INT($N177*(VLOOKUP($L177,$AM:$AZ,MATCH($AX$1,$AM$1:$AZ$1,0),0)*(VLOOKUP($L177,$AM:$AZ,MATCH($AY$1,$AM$1:$AZ$1,0),0)+$I177*(VLOOKUP($L177,$AM:$AZ,MATCH($AY$1,$AM$1:$AZ$1,0),0)-VLOOKUP($L177,$AM:$AZ,MATCH($AX$1,$AM$1:$AZ$1,0),0)))))),
IF(OR($L177="안 지정 캐릭터 PP 일반등급",$L177="안 지정 캐릭터 PP 영웅등급"),
  IF(AND(OR($B177=7,$B177=8),$L177=OFFSET($L177,-1,0)),OFFSET(Q177,-1,0),
    $N177*VLOOKUP($L177,$AM:$AZ,MATCH($AW$1,$AM$1:$AZ$1,0),0)),
"그외없음")))))))</f>
        <v>#VALUE!</v>
      </c>
      <c r="R177" t="e">
        <f ca="1">IF(OR(ISNUMBER(M177),M177="삭제"),"",
IF(LEFT(M177,5)="Equip",
  IF($BK$1&lt;VLOOKUP(M177,[1]EquipTable!$1:$1048576,MATCH("업데이트순번",[1]EquipTable!$1:$1,0),0),"업데이트순번이상",""),
IF(LEFT(M177,5)="Actor",
  IF($BP$1&lt;VLOOKUP(M177,[2]ActorTable!$1:$1048576,MATCH("업데이트순번",[2]ActorTable!$1:$1,0),0),"업데이트순번이상",""),
"그외없음")))</f>
        <v>#VALUE!</v>
      </c>
      <c r="S177" t="e">
        <f t="shared" ca="1" si="44"/>
        <v>#VALUE!</v>
      </c>
      <c r="T177" t="s">
        <v>84</v>
      </c>
      <c r="V177">
        <v>1</v>
      </c>
      <c r="W177" t="s">
        <v>134</v>
      </c>
      <c r="Y177">
        <v>29</v>
      </c>
      <c r="Z177" t="str">
        <f t="shared" ca="1" si="39"/>
        <v>bn</v>
      </c>
      <c r="AA177" t="s">
        <v>84</v>
      </c>
      <c r="AC177">
        <v>1</v>
      </c>
      <c r="AD177" t="s">
        <v>134</v>
      </c>
      <c r="AF177">
        <v>29</v>
      </c>
      <c r="AG177" t="str">
        <f t="shared" si="40"/>
        <v/>
      </c>
      <c r="AH177" t="str">
        <f>IF(OR(
  AND(NOT(ISERROR(FIND("상자",AA177))),ISBLANK(AB177)),
  AND(ISBLANK(AA177),ISBLANK(AB177)),
  AND(NOT(ISERROR(FIND("안 지정",AA177))),ISNUMBER(AB177))),"",
IF(AND(NOT(ISERROR(FIND("상자",AA177))),NOT(ISBLANK(AB177))),"밸류불필요",
IF(AND(NOT(ISERROR(FIND("안 지정",AA177))),NOT(ISNUMBER(AB177))),"숫자필요",
IF(NOT(ISERROR(FIND("장비",AA177))),
  IFERROR(VLOOKUP(AB177,[1]EquipTable!$A:$T,MATCH("이름참고",[1]EquipTable!$1:$1,0),0),"장비없음"),
IF(NOT(ISERROR(FIND("캐릭터",AA177))),
  IFERROR(VLOOKUP(AB177,[2]ActorTable!$A:$G,MATCH("이름참고",[2]ActorTable!$1:$1,0),0),"캐릭터없음"),
"")))))</f>
        <v/>
      </c>
      <c r="AI177">
        <v>1</v>
      </c>
      <c r="AJ17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v>
      </c>
      <c r="AK177" t="str">
        <f t="shared" ca="1" si="41"/>
        <v>{"dy":26,"sl":0,"tp":"bn","cn":1,"pt":"DI","pr":29}</v>
      </c>
    </row>
    <row r="178" spans="1:37">
      <c r="A178">
        <v>26</v>
      </c>
      <c r="B178">
        <v>1</v>
      </c>
      <c r="C178">
        <f t="shared" si="35"/>
        <v>0</v>
      </c>
      <c r="D178">
        <f t="shared" ca="1" si="42"/>
        <v>0.37598040425959489</v>
      </c>
      <c r="E178">
        <f t="shared" ca="1" si="42"/>
        <v>0.27500091674080041</v>
      </c>
      <c r="F178">
        <f t="shared" ca="1" si="36"/>
        <v>0.71384309093989995</v>
      </c>
      <c r="G178">
        <f t="shared" ca="1" si="36"/>
        <v>0.58425925274099144</v>
      </c>
      <c r="H178">
        <f t="shared" ca="1" si="36"/>
        <v>0.19874832049698299</v>
      </c>
      <c r="I178">
        <f t="shared" ca="1" si="36"/>
        <v>0.85155098384998884</v>
      </c>
      <c r="L178" t="str">
        <f t="shared" ca="1" si="37"/>
        <v>지정 장비</v>
      </c>
      <c r="M178" t="e">
        <f t="shared" ca="1" si="38"/>
        <v>#VALUE!</v>
      </c>
      <c r="N178">
        <f t="shared" ca="1" si="43"/>
        <v>1</v>
      </c>
      <c r="O178" t="str">
        <f ca="1">IF($L178="삭제","삭제",
IF($L178="지정 장비",
  IF(ISBLANK(VLOOKUP($M178,[1]EquipTable!$1:$1048576,MATCH("표준 GO pr Min",[1]EquipTable!$1:$1,0),0)),"DI",
    IF(ISBLANK(VLOOKUP($M178,[1]EquipTable!$1:$1048576,MATCH("표준 DI pr Min",[1]EquipTable!$1:$1,0),0)),"GO",
      IF(G178&lt;0.5,"DI","GO"))),
IF(OR($L178="캐릭터 상자 일반등급",$L178="캐릭터 상자 영웅등급"),"DI",
IF(OR($L178="지정 캐릭터",$L178="지정 캐릭터 LBP1",$L178="지정 캐릭터 LBP2",$L178="지정 캐릭터 LBP3",$L178="안 지정 캐릭터 영웅등급"),"DI",
IF($L178="지정 캐릭터 PP","DI",
IF(OR($L178="안 지정 캐릭터 PP 일반등급",$L178="안 지정 캐릭터 PP 영웅등급"),"GO",
"그외없음"))))))</f>
        <v>GO</v>
      </c>
      <c r="P178" t="str">
        <f ca="1">IF($L178="삭제","삭제",
IF($O178="GO","삭제",
IF($L178="지정 장비",
  IF(ISBLANK(VLOOKUP($M178,[1]EquipTable!$1:$1048576,MATCH("표준 DI pp Min",[1]EquipTable!$1:$1,0),0)),"삭제",
    VLOOKUP($M178,[1]EquipTable!$1:$1048576,MATCH("표준 DI pp Min",[1]EquipTable!$1:$1,0),0)+INT($H178*(VLOOKUP($M178,[1]EquipTable!$1:$1048576,MATCH("표준 DI pp Max",[1]EquipTable!$1:$1,0),0)-VLOOKUP($M178,[1]EquipTable!$1:$1048576,MATCH("표준 DI pp Min",[1]EquipTable!$1:$1,0),0)+1))),
IF(OR($L178="캐릭터 상자 일반등급",$L178="캐릭터 상자 영웅등급"),"삭제",
IF(OR($L178="지정 캐릭터",$L178="지정 캐릭터 LBP1",$L178="지정 캐릭터 LBP2",$L178="지정 캐릭터 LBP3"),
  IF(AND(OR($B178=7,$B178=8),$L178=OFFSET($L178,-1,0)),OFFSET(P178,-1,0),
    IF(ISBLANK(VLOOKUP($M178,[2]ActorTable!$1:$1048576,MATCH("표준 DI pp Min",[2]ActorTable!$1:$1,0),0)),"삭제",
      INT(VLOOKUP($L178,$AM:$AZ,MATCH($AW$1,$AM$1:$AZ$1,0),0)*(VLOOKUP($M178,[2]ActorTable!$1:$1048576,MATCH("표준 DI pp Min",[2]ActorTable!$1:$1,0),0)+$H178*(VLOOKUP($M178,[2]ActorTable!$1:$1048576,MATCH("표준 DI pp Max",[2]ActorTable!$1:$1,0),0)-VLOOKUP($M178,[2]ActorTable!$1:$1048576,MATCH("표준 DI pp Min",[2]ActorTable!$1:$1,0),0)+1))))),
IF($L178="안 지정 캐릭터 영웅등급",
  IF(AND(OR($B178=7,$B178=8),$L178=OFFSET($L178,-1,0)),OFFSET(P178,-1,0),
    VLOOKUP($L178,$AM:$AZ,MATCH($AY$1,$AM$1:$AZ$1,0),0)+INT($H178*(VLOOKUP($L178,$AM:$AZ,MATCH($AZ$1,$AM$1:$AZ$1,0),0)-VLOOKUP($L178,$AM:$AZ,MATCH($AY$1,$AM$1:$AZ$1,0),0)+1))),
IF($L178="지정 캐릭터 PP",
  IF(AND(OR($B178=7,$B178=8),$L178=OFFSET($L178,-1,0)),OFFSET(P178,-1,0),
    INT($N178*VLOOKUP($L178,$AM:$AZ,MATCH($AW$1,$AM$1:$AZ$1,0),0))),
"그외없음")))))))</f>
        <v>삭제</v>
      </c>
      <c r="Q178" t="e">
        <f ca="1">IF($L178="삭제","삭제",
IF($L178="지정 장비",
  IF($O178="DI",
    VLOOKUP($M178,[1]EquipTable!$1:$1048576,MATCH("표준 DI pr Min",[1]EquipTable!$1:$1,0),0)+INT($I178*(VLOOKUP($M178,[1]EquipTable!$1:$1048576,MATCH("표준 DI pr Max",[1]EquipTable!$1:$1,0),0)-VLOOKUP($M178,[1]EquipTable!$1:$1048576,MATCH("표준 DI pr Min",[1]EquipTable!$1:$1,0),0)+1)),
    ROUNDDOWN(VLOOKUP($M178,[1]EquipTable!$1:$1048576,MATCH("표준 GO pr Min",[1]EquipTable!$1:$1,0),0)+INT($I178*(VLOOKUP($M178,[1]EquipTable!$1:$1048576,MATCH("표준 GO pr Max",[1]EquipTable!$1:$1,0),0)-VLOOKUP($M178,[1]EquipTable!$1:$1048576,MATCH("표준 GO pr Min",[1]EquipTable!$1:$1,0),0)+100)),-2)),
IF(OR($L178="캐릭터 상자 일반등급",$L178="캐릭터 상자 영웅등급"),VLOOKUP($L178,$AM:$AZ,MATCH($AW$1,$AM$1:$AZ$1,0),0),
IF(OR($L178="지정 캐릭터",$L178="지정 캐릭터 LBP1",$L178="지정 캐릭터 LBP2",$L178="지정 캐릭터 LBP3"),
  IF(AND(OR($B178=7,$B178=8),$L178=OFFSET($L178,-1,0)),OFFSET(Q178,-1,0),
    INT(VLOOKUP($L178,$AM:$AZ,MATCH($AW$1,$AM$1:$AZ$1,0),0)*(VLOOKUP($M178,[2]ActorTable!$1:$1048576,MATCH("표준 DI pr Min",[2]ActorTable!$1:$1,0),0)+$I178*(VLOOKUP($M178,[2]ActorTable!$1:$1048576,MATCH("표준 DI pr Max",[2]ActorTable!$1:$1,0),0)-VLOOKUP($M178,[2]ActorTable!$1:$1048576,MATCH("표준 DI pr Min",[2]ActorTable!$1:$1,0),0)+1)))),
IF($L178="안 지정 캐릭터 영웅등급",
  IF(AND(OR($B178=7,$B178=8),$L178=OFFSET($L178,-1,0)),OFFSET(Q178,-1,0),
    VLOOKUP($L178,$AM:$AZ,MATCH($AW$1,$AM$1:$AZ$1,0),0)+INT($I178*(VLOOKUP($L178,$AM:$AZ,MATCH($AX$1,$AM$1:$AZ$1,0),0)-VLOOKUP($L178,$AM:$AZ,MATCH($AW$1,$AM$1:$AZ$1,0),0)+1))),
IF($L178="지정 캐릭터 PP",
  IF(AND(OR($B178=7,$B178=8),$L178=OFFSET($L178,-1,0)),OFFSET(Q178,-1,0),
    INT($N178*(VLOOKUP($L178,$AM:$AZ,MATCH($AX$1,$AM$1:$AZ$1,0),0)*(VLOOKUP($L178,$AM:$AZ,MATCH($AY$1,$AM$1:$AZ$1,0),0)+$I178*(VLOOKUP($L178,$AM:$AZ,MATCH($AY$1,$AM$1:$AZ$1,0),0)-VLOOKUP($L178,$AM:$AZ,MATCH($AX$1,$AM$1:$AZ$1,0),0)))))),
IF(OR($L178="안 지정 캐릭터 PP 일반등급",$L178="안 지정 캐릭터 PP 영웅등급"),
  IF(AND(OR($B178=7,$B178=8),$L178=OFFSET($L178,-1,0)),OFFSET(Q178,-1,0),
    $N178*VLOOKUP($L178,$AM:$AZ,MATCH($AW$1,$AM$1:$AZ$1,0),0)),
"그외없음")))))))</f>
        <v>#VALUE!</v>
      </c>
      <c r="R178" t="e">
        <f ca="1">IF(OR(ISNUMBER(M178),M178="삭제"),"",
IF(LEFT(M178,5)="Equip",
  IF($BK$1&lt;VLOOKUP(M178,[1]EquipTable!$1:$1048576,MATCH("업데이트순번",[1]EquipTable!$1:$1,0),0),"업데이트순번이상",""),
IF(LEFT(M178,5)="Actor",
  IF($BP$1&lt;VLOOKUP(M178,[2]ActorTable!$1:$1048576,MATCH("업데이트순번",[2]ActorTable!$1:$1,0),0),"업데이트순번이상",""),
"그외없음")))</f>
        <v>#VALUE!</v>
      </c>
      <c r="S178" t="e">
        <f t="shared" ca="1" si="44"/>
        <v>#VALUE!</v>
      </c>
      <c r="T178" t="s">
        <v>83</v>
      </c>
      <c r="U178" t="s">
        <v>218</v>
      </c>
      <c r="V178">
        <v>1</v>
      </c>
      <c r="W178" t="s">
        <v>134</v>
      </c>
      <c r="Y178">
        <v>10</v>
      </c>
      <c r="Z178" t="str">
        <f t="shared" ca="1" si="39"/>
        <v>fe</v>
      </c>
      <c r="AA178" t="s">
        <v>83</v>
      </c>
      <c r="AB178" t="s">
        <v>218</v>
      </c>
      <c r="AC178">
        <v>1</v>
      </c>
      <c r="AD178" t="s">
        <v>134</v>
      </c>
      <c r="AF178">
        <v>10</v>
      </c>
      <c r="AG178" t="str">
        <f t="shared" si="40"/>
        <v/>
      </c>
      <c r="AH178" t="str">
        <f>IF(OR(
  AND(NOT(ISERROR(FIND("상자",AA178))),ISBLANK(AB178)),
  AND(ISBLANK(AA178),ISBLANK(AB178)),
  AND(NOT(ISERROR(FIND("안 지정",AA178))),ISNUMBER(AB178))),"",
IF(AND(NOT(ISERROR(FIND("상자",AA178))),NOT(ISBLANK(AB178))),"밸류불필요",
IF(AND(NOT(ISERROR(FIND("안 지정",AA178))),NOT(ISNUMBER(AB178))),"숫자필요",
IF(NOT(ISERROR(FIND("장비",AA178))),
  IFERROR(VLOOKUP(AB178,[1]EquipTable!$A:$T,MATCH("이름참고",[1]EquipTable!$1:$1,0),0),"장비없음"),
IF(NOT(ISERROR(FIND("캐릭터",AA178))),
  IFERROR(VLOOKUP(AB178,[2]ActorTable!$A:$G,MATCH("이름참고",[2]ActorTable!$1:$1,0),0),"캐릭터없음"),
"")))))</f>
        <v>투명한 수정검</v>
      </c>
      <c r="AI178">
        <v>1</v>
      </c>
      <c r="AJ17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v>
      </c>
      <c r="AK178" t="str">
        <f t="shared" ca="1" si="41"/>
        <v>{"dy":26,"sl":1,"tp":"fe","vl":"Equip5301","cn":1,"pt":"DI","pr":10}</v>
      </c>
    </row>
    <row r="179" spans="1:37">
      <c r="A179">
        <v>26</v>
      </c>
      <c r="B179">
        <v>2</v>
      </c>
      <c r="C179">
        <f t="shared" si="35"/>
        <v>0</v>
      </c>
      <c r="D179">
        <f t="shared" ca="1" si="42"/>
        <v>0.3399361036658084</v>
      </c>
      <c r="E179">
        <f t="shared" ca="1" si="42"/>
        <v>0.79792314147199872</v>
      </c>
      <c r="F179">
        <f t="shared" ca="1" si="36"/>
        <v>7.5176997273415092E-3</v>
      </c>
      <c r="G179">
        <f t="shared" ca="1" si="36"/>
        <v>0.24367645419874362</v>
      </c>
      <c r="H179">
        <f t="shared" ca="1" si="36"/>
        <v>6.2095480107008938E-2</v>
      </c>
      <c r="I179">
        <f t="shared" ca="1" si="36"/>
        <v>9.3686449413518114E-3</v>
      </c>
      <c r="L179" t="str">
        <f t="shared" ca="1" si="37"/>
        <v>안 지정 캐릭터 PP 영웅등급</v>
      </c>
      <c r="M179">
        <f t="shared" ca="1" si="38"/>
        <v>79792</v>
      </c>
      <c r="N179">
        <f t="shared" ca="1" si="43"/>
        <v>13</v>
      </c>
      <c r="O179" t="str">
        <f ca="1">IF($L179="삭제","삭제",
IF($L179="지정 장비",
  IF(ISBLANK(VLOOKUP($M179,[1]EquipTable!$1:$1048576,MATCH("표준 GO pr Min",[1]EquipTable!$1:$1,0),0)),"DI",
    IF(ISBLANK(VLOOKUP($M179,[1]EquipTable!$1:$1048576,MATCH("표준 DI pr Min",[1]EquipTable!$1:$1,0),0)),"GO",
      IF(G179&lt;0.5,"DI","GO"))),
IF(OR($L179="캐릭터 상자 일반등급",$L179="캐릭터 상자 영웅등급"),"DI",
IF(OR($L179="지정 캐릭터",$L179="지정 캐릭터 LBP1",$L179="지정 캐릭터 LBP2",$L179="지정 캐릭터 LBP3",$L179="안 지정 캐릭터 영웅등급"),"DI",
IF($L179="지정 캐릭터 PP","DI",
IF(OR($L179="안 지정 캐릭터 PP 일반등급",$L179="안 지정 캐릭터 PP 영웅등급"),"GO",
"그외없음"))))))</f>
        <v>GO</v>
      </c>
      <c r="P179" t="str">
        <f ca="1">IF($L179="삭제","삭제",
IF($O179="GO","삭제",
IF($L179="지정 장비",
  IF(ISBLANK(VLOOKUP($M179,[1]EquipTable!$1:$1048576,MATCH("표준 DI pp Min",[1]EquipTable!$1:$1,0),0)),"삭제",
    VLOOKUP($M179,[1]EquipTable!$1:$1048576,MATCH("표준 DI pp Min",[1]EquipTable!$1:$1,0),0)+INT($H179*(VLOOKUP($M179,[1]EquipTable!$1:$1048576,MATCH("표준 DI pp Max",[1]EquipTable!$1:$1,0),0)-VLOOKUP($M179,[1]EquipTable!$1:$1048576,MATCH("표준 DI pp Min",[1]EquipTable!$1:$1,0),0)+1))),
IF(OR($L179="캐릭터 상자 일반등급",$L179="캐릭터 상자 영웅등급"),"삭제",
IF(OR($L179="지정 캐릭터",$L179="지정 캐릭터 LBP1",$L179="지정 캐릭터 LBP2",$L179="지정 캐릭터 LBP3"),
  IF(AND(OR($B179=7,$B179=8),$L179=OFFSET($L179,-1,0)),OFFSET(P179,-1,0),
    IF(ISBLANK(VLOOKUP($M179,[2]ActorTable!$1:$1048576,MATCH("표준 DI pp Min",[2]ActorTable!$1:$1,0),0)),"삭제",
      INT(VLOOKUP($L179,$AM:$AZ,MATCH($AW$1,$AM$1:$AZ$1,0),0)*(VLOOKUP($M179,[2]ActorTable!$1:$1048576,MATCH("표준 DI pp Min",[2]ActorTable!$1:$1,0),0)+$H179*(VLOOKUP($M179,[2]ActorTable!$1:$1048576,MATCH("표준 DI pp Max",[2]ActorTable!$1:$1,0),0)-VLOOKUP($M179,[2]ActorTable!$1:$1048576,MATCH("표준 DI pp Min",[2]ActorTable!$1:$1,0),0)+1))))),
IF($L179="안 지정 캐릭터 영웅등급",
  IF(AND(OR($B179=7,$B179=8),$L179=OFFSET($L179,-1,0)),OFFSET(P179,-1,0),
    VLOOKUP($L179,$AM:$AZ,MATCH($AY$1,$AM$1:$AZ$1,0),0)+INT($H179*(VLOOKUP($L179,$AM:$AZ,MATCH($AZ$1,$AM$1:$AZ$1,0),0)-VLOOKUP($L179,$AM:$AZ,MATCH($AY$1,$AM$1:$AZ$1,0),0)+1))),
IF($L179="지정 캐릭터 PP",
  IF(AND(OR($B179=7,$B179=8),$L179=OFFSET($L179,-1,0)),OFFSET(P179,-1,0),
    INT($N179*VLOOKUP($L179,$AM:$AZ,MATCH($AW$1,$AM$1:$AZ$1,0),0))),
"그외없음")))))))</f>
        <v>삭제</v>
      </c>
      <c r="Q179">
        <f ca="1">IF($L179="삭제","삭제",
IF($L179="지정 장비",
  IF($O179="DI",
    VLOOKUP($M179,[1]EquipTable!$1:$1048576,MATCH("표준 DI pr Min",[1]EquipTable!$1:$1,0),0)+INT($I179*(VLOOKUP($M179,[1]EquipTable!$1:$1048576,MATCH("표준 DI pr Max",[1]EquipTable!$1:$1,0),0)-VLOOKUP($M179,[1]EquipTable!$1:$1048576,MATCH("표준 DI pr Min",[1]EquipTable!$1:$1,0),0)+1)),
    ROUNDDOWN(VLOOKUP($M179,[1]EquipTable!$1:$1048576,MATCH("표준 GO pr Min",[1]EquipTable!$1:$1,0),0)+INT($I179*(VLOOKUP($M179,[1]EquipTable!$1:$1048576,MATCH("표준 GO pr Max",[1]EquipTable!$1:$1,0),0)-VLOOKUP($M179,[1]EquipTable!$1:$1048576,MATCH("표준 GO pr Min",[1]EquipTable!$1:$1,0),0)+100)),-2)),
IF(OR($L179="캐릭터 상자 일반등급",$L179="캐릭터 상자 영웅등급"),VLOOKUP($L179,$AM:$AZ,MATCH($AW$1,$AM$1:$AZ$1,0),0),
IF(OR($L179="지정 캐릭터",$L179="지정 캐릭터 LBP1",$L179="지정 캐릭터 LBP2",$L179="지정 캐릭터 LBP3"),
  IF(AND(OR($B179=7,$B179=8),$L179=OFFSET($L179,-1,0)),OFFSET(Q179,-1,0),
    INT(VLOOKUP($L179,$AM:$AZ,MATCH($AW$1,$AM$1:$AZ$1,0),0)*(VLOOKUP($M179,[2]ActorTable!$1:$1048576,MATCH("표준 DI pr Min",[2]ActorTable!$1:$1,0),0)+$I179*(VLOOKUP($M179,[2]ActorTable!$1:$1048576,MATCH("표준 DI pr Max",[2]ActorTable!$1:$1,0),0)-VLOOKUP($M179,[2]ActorTable!$1:$1048576,MATCH("표준 DI pr Min",[2]ActorTable!$1:$1,0),0)+1)))),
IF($L179="안 지정 캐릭터 영웅등급",
  IF(AND(OR($B179=7,$B179=8),$L179=OFFSET($L179,-1,0)),OFFSET(Q179,-1,0),
    VLOOKUP($L179,$AM:$AZ,MATCH($AW$1,$AM$1:$AZ$1,0),0)+INT($I179*(VLOOKUP($L179,$AM:$AZ,MATCH($AX$1,$AM$1:$AZ$1,0),0)-VLOOKUP($L179,$AM:$AZ,MATCH($AW$1,$AM$1:$AZ$1,0),0)+1))),
IF($L179="지정 캐릭터 PP",
  IF(AND(OR($B179=7,$B179=8),$L179=OFFSET($L179,-1,0)),OFFSET(Q179,-1,0),
    INT($N179*(VLOOKUP($L179,$AM:$AZ,MATCH($AX$1,$AM$1:$AZ$1,0),0)*(VLOOKUP($L179,$AM:$AZ,MATCH($AY$1,$AM$1:$AZ$1,0),0)+$I179*(VLOOKUP($L179,$AM:$AZ,MATCH($AY$1,$AM$1:$AZ$1,0),0)-VLOOKUP($L179,$AM:$AZ,MATCH($AX$1,$AM$1:$AZ$1,0),0)))))),
IF(OR($L179="안 지정 캐릭터 PP 일반등급",$L179="안 지정 캐릭터 PP 영웅등급"),
  IF(AND(OR($B179=7,$B179=8),$L179=OFFSET($L179,-1,0)),OFFSET(Q179,-1,0),
    $N179*VLOOKUP($L179,$AM:$AZ,MATCH($AW$1,$AM$1:$AZ$1,0),0)),
"그외없음")))))))</f>
        <v>1300</v>
      </c>
      <c r="R179" t="str">
        <f ca="1">IF(OR(ISNUMBER(M179),M179="삭제"),"",
IF(LEFT(M179,5)="Equip",
  IF($BK$1&lt;VLOOKUP(M179,[1]EquipTable!$1:$1048576,MATCH("업데이트순번",[1]EquipTable!$1:$1,0),0),"업데이트순번이상",""),
IF(LEFT(M179,5)="Actor",
  IF($BP$1&lt;VLOOKUP(M179,[2]ActorTable!$1:$1048576,MATCH("업데이트순번",[2]ActorTable!$1:$1,0),0),"업데이트순번이상",""),
"그외없음")))</f>
        <v/>
      </c>
      <c r="S179">
        <f t="shared" ca="1" si="44"/>
        <v>0</v>
      </c>
      <c r="T179" t="s">
        <v>92</v>
      </c>
      <c r="U179">
        <v>44704</v>
      </c>
      <c r="V179">
        <v>11</v>
      </c>
      <c r="W179" t="s">
        <v>130</v>
      </c>
      <c r="Y179">
        <v>1100</v>
      </c>
      <c r="Z179" t="str">
        <f t="shared" ca="1" si="39"/>
        <v>uph</v>
      </c>
      <c r="AA179" t="s">
        <v>92</v>
      </c>
      <c r="AB179">
        <v>44704</v>
      </c>
      <c r="AC179">
        <v>11</v>
      </c>
      <c r="AD179" t="s">
        <v>130</v>
      </c>
      <c r="AF179">
        <v>1100</v>
      </c>
      <c r="AG179" t="str">
        <f t="shared" si="40"/>
        <v/>
      </c>
      <c r="AH179" t="str">
        <f>IF(OR(
  AND(NOT(ISERROR(FIND("상자",AA179))),ISBLANK(AB179)),
  AND(ISBLANK(AA179),ISBLANK(AB179)),
  AND(NOT(ISERROR(FIND("안 지정",AA179))),ISNUMBER(AB179))),"",
IF(AND(NOT(ISERROR(FIND("상자",AA179))),NOT(ISBLANK(AB179))),"밸류불필요",
IF(AND(NOT(ISERROR(FIND("안 지정",AA179))),NOT(ISNUMBER(AB179))),"숫자필요",
IF(NOT(ISERROR(FIND("장비",AA179))),
  IFERROR(VLOOKUP(AB179,[1]EquipTable!$A:$T,MATCH("이름참고",[1]EquipTable!$1:$1,0),0),"장비없음"),
IF(NOT(ISERROR(FIND("캐릭터",AA179))),
  IFERROR(VLOOKUP(AB179,[2]ActorTable!$A:$G,MATCH("이름참고",[2]ActorTable!$1:$1,0),0),"캐릭터없음"),
"")))))</f>
        <v/>
      </c>
      <c r="AI179">
        <v>1</v>
      </c>
      <c r="AJ17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v>
      </c>
      <c r="AK179" t="str">
        <f t="shared" ca="1" si="41"/>
        <v>{"dy":26,"sl":2,"tp":"uph","vl":"44704","cn":11,"pt":"GO","pr":1100}</v>
      </c>
    </row>
    <row r="180" spans="1:37">
      <c r="A180">
        <v>26</v>
      </c>
      <c r="B180">
        <v>3</v>
      </c>
      <c r="C180">
        <f t="shared" si="35"/>
        <v>0</v>
      </c>
      <c r="D180">
        <f t="shared" ca="1" si="42"/>
        <v>0.86834702867421143</v>
      </c>
      <c r="E180">
        <f t="shared" ca="1" si="42"/>
        <v>0.39167603097315729</v>
      </c>
      <c r="F180">
        <f t="shared" ca="1" si="36"/>
        <v>0.45208647528306067</v>
      </c>
      <c r="G180">
        <f t="shared" ca="1" si="36"/>
        <v>0.12921013939428339</v>
      </c>
      <c r="H180">
        <f t="shared" ca="1" si="36"/>
        <v>0.440628445447662</v>
      </c>
      <c r="I180">
        <f t="shared" ca="1" si="36"/>
        <v>0.74768598938353203</v>
      </c>
      <c r="L180" t="str">
        <f t="shared" ca="1" si="37"/>
        <v>안 지정 캐릭터 PP 일반등급</v>
      </c>
      <c r="M180">
        <f t="shared" ca="1" si="38"/>
        <v>39167</v>
      </c>
      <c r="N180">
        <f t="shared" ca="1" si="43"/>
        <v>11</v>
      </c>
      <c r="O180" t="str">
        <f ca="1">IF($L180="삭제","삭제",
IF($L180="지정 장비",
  IF(ISBLANK(VLOOKUP($M180,[1]EquipTable!$1:$1048576,MATCH("표준 GO pr Min",[1]EquipTable!$1:$1,0),0)),"DI",
    IF(ISBLANK(VLOOKUP($M180,[1]EquipTable!$1:$1048576,MATCH("표준 DI pr Min",[1]EquipTable!$1:$1,0),0)),"GO",
      IF(G180&lt;0.5,"DI","GO"))),
IF(OR($L180="캐릭터 상자 일반등급",$L180="캐릭터 상자 영웅등급"),"DI",
IF(OR($L180="지정 캐릭터",$L180="지정 캐릭터 LBP1",$L180="지정 캐릭터 LBP2",$L180="지정 캐릭터 LBP3",$L180="안 지정 캐릭터 영웅등급"),"DI",
IF($L180="지정 캐릭터 PP","DI",
IF(OR($L180="안 지정 캐릭터 PP 일반등급",$L180="안 지정 캐릭터 PP 영웅등급"),"GO",
"그외없음"))))))</f>
        <v>GO</v>
      </c>
      <c r="P180" t="str">
        <f ca="1">IF($L180="삭제","삭제",
IF($O180="GO","삭제",
IF($L180="지정 장비",
  IF(ISBLANK(VLOOKUP($M180,[1]EquipTable!$1:$1048576,MATCH("표준 DI pp Min",[1]EquipTable!$1:$1,0),0)),"삭제",
    VLOOKUP($M180,[1]EquipTable!$1:$1048576,MATCH("표준 DI pp Min",[1]EquipTable!$1:$1,0),0)+INT($H180*(VLOOKUP($M180,[1]EquipTable!$1:$1048576,MATCH("표준 DI pp Max",[1]EquipTable!$1:$1,0),0)-VLOOKUP($M180,[1]EquipTable!$1:$1048576,MATCH("표준 DI pp Min",[1]EquipTable!$1:$1,0),0)+1))),
IF(OR($L180="캐릭터 상자 일반등급",$L180="캐릭터 상자 영웅등급"),"삭제",
IF(OR($L180="지정 캐릭터",$L180="지정 캐릭터 LBP1",$L180="지정 캐릭터 LBP2",$L180="지정 캐릭터 LBP3"),
  IF(AND(OR($B180=7,$B180=8),$L180=OFFSET($L180,-1,0)),OFFSET(P180,-1,0),
    IF(ISBLANK(VLOOKUP($M180,[2]ActorTable!$1:$1048576,MATCH("표준 DI pp Min",[2]ActorTable!$1:$1,0),0)),"삭제",
      INT(VLOOKUP($L180,$AM:$AZ,MATCH($AW$1,$AM$1:$AZ$1,0),0)*(VLOOKUP($M180,[2]ActorTable!$1:$1048576,MATCH("표준 DI pp Min",[2]ActorTable!$1:$1,0),0)+$H180*(VLOOKUP($M180,[2]ActorTable!$1:$1048576,MATCH("표준 DI pp Max",[2]ActorTable!$1:$1,0),0)-VLOOKUP($M180,[2]ActorTable!$1:$1048576,MATCH("표준 DI pp Min",[2]ActorTable!$1:$1,0),0)+1))))),
IF($L180="안 지정 캐릭터 영웅등급",
  IF(AND(OR($B180=7,$B180=8),$L180=OFFSET($L180,-1,0)),OFFSET(P180,-1,0),
    VLOOKUP($L180,$AM:$AZ,MATCH($AY$1,$AM$1:$AZ$1,0),0)+INT($H180*(VLOOKUP($L180,$AM:$AZ,MATCH($AZ$1,$AM$1:$AZ$1,0),0)-VLOOKUP($L180,$AM:$AZ,MATCH($AY$1,$AM$1:$AZ$1,0),0)+1))),
IF($L180="지정 캐릭터 PP",
  IF(AND(OR($B180=7,$B180=8),$L180=OFFSET($L180,-1,0)),OFFSET(P180,-1,0),
    INT($N180*VLOOKUP($L180,$AM:$AZ,MATCH($AW$1,$AM$1:$AZ$1,0),0))),
"그외없음")))))))</f>
        <v>삭제</v>
      </c>
      <c r="Q180">
        <f ca="1">IF($L180="삭제","삭제",
IF($L180="지정 장비",
  IF($O180="DI",
    VLOOKUP($M180,[1]EquipTable!$1:$1048576,MATCH("표준 DI pr Min",[1]EquipTable!$1:$1,0),0)+INT($I180*(VLOOKUP($M180,[1]EquipTable!$1:$1048576,MATCH("표준 DI pr Max",[1]EquipTable!$1:$1,0),0)-VLOOKUP($M180,[1]EquipTable!$1:$1048576,MATCH("표준 DI pr Min",[1]EquipTable!$1:$1,0),0)+1)),
    ROUNDDOWN(VLOOKUP($M180,[1]EquipTable!$1:$1048576,MATCH("표준 GO pr Min",[1]EquipTable!$1:$1,0),0)+INT($I180*(VLOOKUP($M180,[1]EquipTable!$1:$1048576,MATCH("표준 GO pr Max",[1]EquipTable!$1:$1,0),0)-VLOOKUP($M180,[1]EquipTable!$1:$1048576,MATCH("표준 GO pr Min",[1]EquipTable!$1:$1,0),0)+100)),-2)),
IF(OR($L180="캐릭터 상자 일반등급",$L180="캐릭터 상자 영웅등급"),VLOOKUP($L180,$AM:$AZ,MATCH($AW$1,$AM$1:$AZ$1,0),0),
IF(OR($L180="지정 캐릭터",$L180="지정 캐릭터 LBP1",$L180="지정 캐릭터 LBP2",$L180="지정 캐릭터 LBP3"),
  IF(AND(OR($B180=7,$B180=8),$L180=OFFSET($L180,-1,0)),OFFSET(Q180,-1,0),
    INT(VLOOKUP($L180,$AM:$AZ,MATCH($AW$1,$AM$1:$AZ$1,0),0)*(VLOOKUP($M180,[2]ActorTable!$1:$1048576,MATCH("표준 DI pr Min",[2]ActorTable!$1:$1,0),0)+$I180*(VLOOKUP($M180,[2]ActorTable!$1:$1048576,MATCH("표준 DI pr Max",[2]ActorTable!$1:$1,0),0)-VLOOKUP($M180,[2]ActorTable!$1:$1048576,MATCH("표준 DI pr Min",[2]ActorTable!$1:$1,0),0)+1)))),
IF($L180="안 지정 캐릭터 영웅등급",
  IF(AND(OR($B180=7,$B180=8),$L180=OFFSET($L180,-1,0)),OFFSET(Q180,-1,0),
    VLOOKUP($L180,$AM:$AZ,MATCH($AW$1,$AM$1:$AZ$1,0),0)+INT($I180*(VLOOKUP($L180,$AM:$AZ,MATCH($AX$1,$AM$1:$AZ$1,0),0)-VLOOKUP($L180,$AM:$AZ,MATCH($AW$1,$AM$1:$AZ$1,0),0)+1))),
IF($L180="지정 캐릭터 PP",
  IF(AND(OR($B180=7,$B180=8),$L180=OFFSET($L180,-1,0)),OFFSET(Q180,-1,0),
    INT($N180*(VLOOKUP($L180,$AM:$AZ,MATCH($AX$1,$AM$1:$AZ$1,0),0)*(VLOOKUP($L180,$AM:$AZ,MATCH($AY$1,$AM$1:$AZ$1,0),0)+$I180*(VLOOKUP($L180,$AM:$AZ,MATCH($AY$1,$AM$1:$AZ$1,0),0)-VLOOKUP($L180,$AM:$AZ,MATCH($AX$1,$AM$1:$AZ$1,0),0)))))),
IF(OR($L180="안 지정 캐릭터 PP 일반등급",$L180="안 지정 캐릭터 PP 영웅등급"),
  IF(AND(OR($B180=7,$B180=8),$L180=OFFSET($L180,-1,0)),OFFSET(Q180,-1,0),
    $N180*VLOOKUP($L180,$AM:$AZ,MATCH($AW$1,$AM$1:$AZ$1,0),0)),
"그외없음")))))))</f>
        <v>1100</v>
      </c>
      <c r="R180" t="str">
        <f ca="1">IF(OR(ISNUMBER(M180),M180="삭제"),"",
IF(LEFT(M180,5)="Equip",
  IF($BK$1&lt;VLOOKUP(M180,[1]EquipTable!$1:$1048576,MATCH("업데이트순번",[1]EquipTable!$1:$1,0),0),"업데이트순번이상",""),
IF(LEFT(M180,5)="Actor",
  IF($BP$1&lt;VLOOKUP(M180,[2]ActorTable!$1:$1048576,MATCH("업데이트순번",[2]ActorTable!$1:$1,0),0),"업데이트순번이상",""),
"그외없음")))</f>
        <v/>
      </c>
      <c r="S180">
        <f t="shared" ca="1" si="44"/>
        <v>0</v>
      </c>
      <c r="T180" t="s">
        <v>93</v>
      </c>
      <c r="U180">
        <v>38821</v>
      </c>
      <c r="V180">
        <v>11</v>
      </c>
      <c r="W180" t="s">
        <v>130</v>
      </c>
      <c r="Y180">
        <v>1100</v>
      </c>
      <c r="Z180" t="str">
        <f t="shared" ca="1" si="39"/>
        <v>upn</v>
      </c>
      <c r="AA180" t="s">
        <v>93</v>
      </c>
      <c r="AB180">
        <v>38821</v>
      </c>
      <c r="AC180">
        <v>11</v>
      </c>
      <c r="AD180" t="s">
        <v>130</v>
      </c>
      <c r="AF180">
        <v>1100</v>
      </c>
      <c r="AG180" t="str">
        <f t="shared" si="40"/>
        <v/>
      </c>
      <c r="AH180" t="str">
        <f>IF(OR(
  AND(NOT(ISERROR(FIND("상자",AA180))),ISBLANK(AB180)),
  AND(ISBLANK(AA180),ISBLANK(AB180)),
  AND(NOT(ISERROR(FIND("안 지정",AA180))),ISNUMBER(AB180))),"",
IF(AND(NOT(ISERROR(FIND("상자",AA180))),NOT(ISBLANK(AB180))),"밸류불필요",
IF(AND(NOT(ISERROR(FIND("안 지정",AA180))),NOT(ISNUMBER(AB180))),"숫자필요",
IF(NOT(ISERROR(FIND("장비",AA180))),
  IFERROR(VLOOKUP(AB180,[1]EquipTable!$A:$T,MATCH("이름참고",[1]EquipTable!$1:$1,0),0),"장비없음"),
IF(NOT(ISERROR(FIND("캐릭터",AA180))),
  IFERROR(VLOOKUP(AB180,[2]ActorTable!$A:$G,MATCH("이름참고",[2]ActorTable!$1:$1,0),0),"캐릭터없음"),
"")))))</f>
        <v/>
      </c>
      <c r="AI180">
        <v>1</v>
      </c>
      <c r="AJ18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v>
      </c>
      <c r="AK180" t="str">
        <f t="shared" ca="1" si="41"/>
        <v>{"dy":26,"sl":3,"tp":"upn","vl":"38821","cn":11,"pt":"GO","pr":1100}</v>
      </c>
    </row>
    <row r="181" spans="1:37">
      <c r="A181">
        <v>26</v>
      </c>
      <c r="B181">
        <v>4</v>
      </c>
      <c r="C181">
        <f t="shared" si="35"/>
        <v>0</v>
      </c>
      <c r="D181">
        <f t="shared" ca="1" si="42"/>
        <v>0.65505648142877881</v>
      </c>
      <c r="E181">
        <f t="shared" ca="1" si="42"/>
        <v>0.64359525357918279</v>
      </c>
      <c r="F181">
        <f t="shared" ca="1" si="36"/>
        <v>0.63671003813835325</v>
      </c>
      <c r="G181">
        <f t="shared" ca="1" si="36"/>
        <v>0.10287651649635376</v>
      </c>
      <c r="H181">
        <f t="shared" ca="1" si="36"/>
        <v>0.49863654797748669</v>
      </c>
      <c r="I181">
        <f t="shared" ca="1" si="36"/>
        <v>9.2442075131225376E-2</v>
      </c>
      <c r="L181" t="str">
        <f t="shared" ca="1" si="37"/>
        <v>안 지정 캐릭터 PP 일반등급</v>
      </c>
      <c r="M181">
        <f t="shared" ca="1" si="38"/>
        <v>64359</v>
      </c>
      <c r="N181">
        <f t="shared" ca="1" si="43"/>
        <v>12</v>
      </c>
      <c r="O181" t="str">
        <f ca="1">IF($L181="삭제","삭제",
IF($L181="지정 장비",
  IF(ISBLANK(VLOOKUP($M181,[1]EquipTable!$1:$1048576,MATCH("표준 GO pr Min",[1]EquipTable!$1:$1,0),0)),"DI",
    IF(ISBLANK(VLOOKUP($M181,[1]EquipTable!$1:$1048576,MATCH("표준 DI pr Min",[1]EquipTable!$1:$1,0),0)),"GO",
      IF(G181&lt;0.5,"DI","GO"))),
IF(OR($L181="캐릭터 상자 일반등급",$L181="캐릭터 상자 영웅등급"),"DI",
IF(OR($L181="지정 캐릭터",$L181="지정 캐릭터 LBP1",$L181="지정 캐릭터 LBP2",$L181="지정 캐릭터 LBP3",$L181="안 지정 캐릭터 영웅등급"),"DI",
IF($L181="지정 캐릭터 PP","DI",
IF(OR($L181="안 지정 캐릭터 PP 일반등급",$L181="안 지정 캐릭터 PP 영웅등급"),"GO",
"그외없음"))))))</f>
        <v>GO</v>
      </c>
      <c r="P181" t="str">
        <f ca="1">IF($L181="삭제","삭제",
IF($O181="GO","삭제",
IF($L181="지정 장비",
  IF(ISBLANK(VLOOKUP($M181,[1]EquipTable!$1:$1048576,MATCH("표준 DI pp Min",[1]EquipTable!$1:$1,0),0)),"삭제",
    VLOOKUP($M181,[1]EquipTable!$1:$1048576,MATCH("표준 DI pp Min",[1]EquipTable!$1:$1,0),0)+INT($H181*(VLOOKUP($M181,[1]EquipTable!$1:$1048576,MATCH("표준 DI pp Max",[1]EquipTable!$1:$1,0),0)-VLOOKUP($M181,[1]EquipTable!$1:$1048576,MATCH("표준 DI pp Min",[1]EquipTable!$1:$1,0),0)+1))),
IF(OR($L181="캐릭터 상자 일반등급",$L181="캐릭터 상자 영웅등급"),"삭제",
IF(OR($L181="지정 캐릭터",$L181="지정 캐릭터 LBP1",$L181="지정 캐릭터 LBP2",$L181="지정 캐릭터 LBP3"),
  IF(AND(OR($B181=7,$B181=8),$L181=OFFSET($L181,-1,0)),OFFSET(P181,-1,0),
    IF(ISBLANK(VLOOKUP($M181,[2]ActorTable!$1:$1048576,MATCH("표준 DI pp Min",[2]ActorTable!$1:$1,0),0)),"삭제",
      INT(VLOOKUP($L181,$AM:$AZ,MATCH($AW$1,$AM$1:$AZ$1,0),0)*(VLOOKUP($M181,[2]ActorTable!$1:$1048576,MATCH("표준 DI pp Min",[2]ActorTable!$1:$1,0),0)+$H181*(VLOOKUP($M181,[2]ActorTable!$1:$1048576,MATCH("표준 DI pp Max",[2]ActorTable!$1:$1,0),0)-VLOOKUP($M181,[2]ActorTable!$1:$1048576,MATCH("표준 DI pp Min",[2]ActorTable!$1:$1,0),0)+1))))),
IF($L181="안 지정 캐릭터 영웅등급",
  IF(AND(OR($B181=7,$B181=8),$L181=OFFSET($L181,-1,0)),OFFSET(P181,-1,0),
    VLOOKUP($L181,$AM:$AZ,MATCH($AY$1,$AM$1:$AZ$1,0),0)+INT($H181*(VLOOKUP($L181,$AM:$AZ,MATCH($AZ$1,$AM$1:$AZ$1,0),0)-VLOOKUP($L181,$AM:$AZ,MATCH($AY$1,$AM$1:$AZ$1,0),0)+1))),
IF($L181="지정 캐릭터 PP",
  IF(AND(OR($B181=7,$B181=8),$L181=OFFSET($L181,-1,0)),OFFSET(P181,-1,0),
    INT($N181*VLOOKUP($L181,$AM:$AZ,MATCH($AW$1,$AM$1:$AZ$1,0),0))),
"그외없음")))))))</f>
        <v>삭제</v>
      </c>
      <c r="Q181">
        <f ca="1">IF($L181="삭제","삭제",
IF($L181="지정 장비",
  IF($O181="DI",
    VLOOKUP($M181,[1]EquipTable!$1:$1048576,MATCH("표준 DI pr Min",[1]EquipTable!$1:$1,0),0)+INT($I181*(VLOOKUP($M181,[1]EquipTable!$1:$1048576,MATCH("표준 DI pr Max",[1]EquipTable!$1:$1,0),0)-VLOOKUP($M181,[1]EquipTable!$1:$1048576,MATCH("표준 DI pr Min",[1]EquipTable!$1:$1,0),0)+1)),
    ROUNDDOWN(VLOOKUP($M181,[1]EquipTable!$1:$1048576,MATCH("표준 GO pr Min",[1]EquipTable!$1:$1,0),0)+INT($I181*(VLOOKUP($M181,[1]EquipTable!$1:$1048576,MATCH("표준 GO pr Max",[1]EquipTable!$1:$1,0),0)-VLOOKUP($M181,[1]EquipTable!$1:$1048576,MATCH("표준 GO pr Min",[1]EquipTable!$1:$1,0),0)+100)),-2)),
IF(OR($L181="캐릭터 상자 일반등급",$L181="캐릭터 상자 영웅등급"),VLOOKUP($L181,$AM:$AZ,MATCH($AW$1,$AM$1:$AZ$1,0),0),
IF(OR($L181="지정 캐릭터",$L181="지정 캐릭터 LBP1",$L181="지정 캐릭터 LBP2",$L181="지정 캐릭터 LBP3"),
  IF(AND(OR($B181=7,$B181=8),$L181=OFFSET($L181,-1,0)),OFFSET(Q181,-1,0),
    INT(VLOOKUP($L181,$AM:$AZ,MATCH($AW$1,$AM$1:$AZ$1,0),0)*(VLOOKUP($M181,[2]ActorTable!$1:$1048576,MATCH("표준 DI pr Min",[2]ActorTable!$1:$1,0),0)+$I181*(VLOOKUP($M181,[2]ActorTable!$1:$1048576,MATCH("표준 DI pr Max",[2]ActorTable!$1:$1,0),0)-VLOOKUP($M181,[2]ActorTable!$1:$1048576,MATCH("표준 DI pr Min",[2]ActorTable!$1:$1,0),0)+1)))),
IF($L181="안 지정 캐릭터 영웅등급",
  IF(AND(OR($B181=7,$B181=8),$L181=OFFSET($L181,-1,0)),OFFSET(Q181,-1,0),
    VLOOKUP($L181,$AM:$AZ,MATCH($AW$1,$AM$1:$AZ$1,0),0)+INT($I181*(VLOOKUP($L181,$AM:$AZ,MATCH($AX$1,$AM$1:$AZ$1,0),0)-VLOOKUP($L181,$AM:$AZ,MATCH($AW$1,$AM$1:$AZ$1,0),0)+1))),
IF($L181="지정 캐릭터 PP",
  IF(AND(OR($B181=7,$B181=8),$L181=OFFSET($L181,-1,0)),OFFSET(Q181,-1,0),
    INT($N181*(VLOOKUP($L181,$AM:$AZ,MATCH($AX$1,$AM$1:$AZ$1,0),0)*(VLOOKUP($L181,$AM:$AZ,MATCH($AY$1,$AM$1:$AZ$1,0),0)+$I181*(VLOOKUP($L181,$AM:$AZ,MATCH($AY$1,$AM$1:$AZ$1,0),0)-VLOOKUP($L181,$AM:$AZ,MATCH($AX$1,$AM$1:$AZ$1,0),0)))))),
IF(OR($L181="안 지정 캐릭터 PP 일반등급",$L181="안 지정 캐릭터 PP 영웅등급"),
  IF(AND(OR($B181=7,$B181=8),$L181=OFFSET($L181,-1,0)),OFFSET(Q181,-1,0),
    $N181*VLOOKUP($L181,$AM:$AZ,MATCH($AW$1,$AM$1:$AZ$1,0),0)),
"그외없음")))))))</f>
        <v>1200</v>
      </c>
      <c r="R181" t="str">
        <f ca="1">IF(OR(ISNUMBER(M181),M181="삭제"),"",
IF(LEFT(M181,5)="Equip",
  IF($BK$1&lt;VLOOKUP(M181,[1]EquipTable!$1:$1048576,MATCH("업데이트순번",[1]EquipTable!$1:$1,0),0),"업데이트순번이상",""),
IF(LEFT(M181,5)="Actor",
  IF($BP$1&lt;VLOOKUP(M181,[2]ActorTable!$1:$1048576,MATCH("업데이트순번",[2]ActorTable!$1:$1,0),0),"업데이트순번이상",""),
"그외없음")))</f>
        <v/>
      </c>
      <c r="S181">
        <f t="shared" ca="1" si="44"/>
        <v>0</v>
      </c>
      <c r="T181" t="s">
        <v>93</v>
      </c>
      <c r="U181">
        <v>84410</v>
      </c>
      <c r="V181">
        <v>14</v>
      </c>
      <c r="W181" t="s">
        <v>130</v>
      </c>
      <c r="Y181">
        <v>1400</v>
      </c>
      <c r="Z181" t="str">
        <f t="shared" ca="1" si="39"/>
        <v>upn</v>
      </c>
      <c r="AA181" t="s">
        <v>93</v>
      </c>
      <c r="AB181">
        <v>84410</v>
      </c>
      <c r="AC181">
        <v>14</v>
      </c>
      <c r="AD181" t="s">
        <v>130</v>
      </c>
      <c r="AF181">
        <v>1400</v>
      </c>
      <c r="AG181" t="str">
        <f t="shared" si="40"/>
        <v/>
      </c>
      <c r="AH181" t="str">
        <f>IF(OR(
  AND(NOT(ISERROR(FIND("상자",AA181))),ISBLANK(AB181)),
  AND(ISBLANK(AA181),ISBLANK(AB181)),
  AND(NOT(ISERROR(FIND("안 지정",AA181))),ISNUMBER(AB181))),"",
IF(AND(NOT(ISERROR(FIND("상자",AA181))),NOT(ISBLANK(AB181))),"밸류불필요",
IF(AND(NOT(ISERROR(FIND("안 지정",AA181))),NOT(ISNUMBER(AB181))),"숫자필요",
IF(NOT(ISERROR(FIND("장비",AA181))),
  IFERROR(VLOOKUP(AB181,[1]EquipTable!$A:$T,MATCH("이름참고",[1]EquipTable!$1:$1,0),0),"장비없음"),
IF(NOT(ISERROR(FIND("캐릭터",AA181))),
  IFERROR(VLOOKUP(AB181,[2]ActorTable!$A:$G,MATCH("이름참고",[2]ActorTable!$1:$1,0),0),"캐릭터없음"),
"")))))</f>
        <v/>
      </c>
      <c r="AI181">
        <v>1</v>
      </c>
      <c r="AJ18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v>
      </c>
      <c r="AK181" t="str">
        <f t="shared" ca="1" si="41"/>
        <v>{"dy":26,"sl":4,"tp":"upn","vl":"84410","cn":14,"pt":"GO","pr":1400}</v>
      </c>
    </row>
    <row r="182" spans="1:37">
      <c r="A182">
        <v>26</v>
      </c>
      <c r="B182">
        <v>5</v>
      </c>
      <c r="C182">
        <f t="shared" si="35"/>
        <v>0</v>
      </c>
      <c r="D182">
        <f t="shared" ca="1" si="42"/>
        <v>0.70307273685639482</v>
      </c>
      <c r="E182">
        <f t="shared" ca="1" si="42"/>
        <v>0.56740075917065957</v>
      </c>
      <c r="F182">
        <f t="shared" ca="1" si="36"/>
        <v>0.13055640539613356</v>
      </c>
      <c r="G182">
        <f t="shared" ca="1" si="36"/>
        <v>0.35617088888465831</v>
      </c>
      <c r="H182">
        <f t="shared" ca="1" si="36"/>
        <v>0.90992021802348566</v>
      </c>
      <c r="I182">
        <f t="shared" ca="1" si="36"/>
        <v>0.81002239446660407</v>
      </c>
      <c r="L182" t="str">
        <f t="shared" ca="1" si="37"/>
        <v>삭제</v>
      </c>
      <c r="M182" t="str">
        <f t="shared" ca="1" si="38"/>
        <v>삭제</v>
      </c>
      <c r="N182" t="str">
        <f t="shared" ca="1" si="43"/>
        <v>삭제</v>
      </c>
      <c r="O182" t="str">
        <f ca="1">IF($L182="삭제","삭제",
IF($L182="지정 장비",
  IF(ISBLANK(VLOOKUP($M182,[1]EquipTable!$1:$1048576,MATCH("표준 GO pr Min",[1]EquipTable!$1:$1,0),0)),"DI",
    IF(ISBLANK(VLOOKUP($M182,[1]EquipTable!$1:$1048576,MATCH("표준 DI pr Min",[1]EquipTable!$1:$1,0),0)),"GO",
      IF(G182&lt;0.5,"DI","GO"))),
IF(OR($L182="캐릭터 상자 일반등급",$L182="캐릭터 상자 영웅등급"),"DI",
IF(OR($L182="지정 캐릭터",$L182="지정 캐릭터 LBP1",$L182="지정 캐릭터 LBP2",$L182="지정 캐릭터 LBP3",$L182="안 지정 캐릭터 영웅등급"),"DI",
IF($L182="지정 캐릭터 PP","DI",
IF(OR($L182="안 지정 캐릭터 PP 일반등급",$L182="안 지정 캐릭터 PP 영웅등급"),"GO",
"그외없음"))))))</f>
        <v>삭제</v>
      </c>
      <c r="P182" t="str">
        <f ca="1">IF($L182="삭제","삭제",
IF($O182="GO","삭제",
IF($L182="지정 장비",
  IF(ISBLANK(VLOOKUP($M182,[1]EquipTable!$1:$1048576,MATCH("표준 DI pp Min",[1]EquipTable!$1:$1,0),0)),"삭제",
    VLOOKUP($M182,[1]EquipTable!$1:$1048576,MATCH("표준 DI pp Min",[1]EquipTable!$1:$1,0),0)+INT($H182*(VLOOKUP($M182,[1]EquipTable!$1:$1048576,MATCH("표준 DI pp Max",[1]EquipTable!$1:$1,0),0)-VLOOKUP($M182,[1]EquipTable!$1:$1048576,MATCH("표준 DI pp Min",[1]EquipTable!$1:$1,0),0)+1))),
IF(OR($L182="캐릭터 상자 일반등급",$L182="캐릭터 상자 영웅등급"),"삭제",
IF(OR($L182="지정 캐릭터",$L182="지정 캐릭터 LBP1",$L182="지정 캐릭터 LBP2",$L182="지정 캐릭터 LBP3"),
  IF(AND(OR($B182=7,$B182=8),$L182=OFFSET($L182,-1,0)),OFFSET(P182,-1,0),
    IF(ISBLANK(VLOOKUP($M182,[2]ActorTable!$1:$1048576,MATCH("표준 DI pp Min",[2]ActorTable!$1:$1,0),0)),"삭제",
      INT(VLOOKUP($L182,$AM:$AZ,MATCH($AW$1,$AM$1:$AZ$1,0),0)*(VLOOKUP($M182,[2]ActorTable!$1:$1048576,MATCH("표준 DI pp Min",[2]ActorTable!$1:$1,0),0)+$H182*(VLOOKUP($M182,[2]ActorTable!$1:$1048576,MATCH("표준 DI pp Max",[2]ActorTable!$1:$1,0),0)-VLOOKUP($M182,[2]ActorTable!$1:$1048576,MATCH("표준 DI pp Min",[2]ActorTable!$1:$1,0),0)+1))))),
IF($L182="안 지정 캐릭터 영웅등급",
  IF(AND(OR($B182=7,$B182=8),$L182=OFFSET($L182,-1,0)),OFFSET(P182,-1,0),
    VLOOKUP($L182,$AM:$AZ,MATCH($AY$1,$AM$1:$AZ$1,0),0)+INT($H182*(VLOOKUP($L182,$AM:$AZ,MATCH($AZ$1,$AM$1:$AZ$1,0),0)-VLOOKUP($L182,$AM:$AZ,MATCH($AY$1,$AM$1:$AZ$1,0),0)+1))),
IF($L182="지정 캐릭터 PP",
  IF(AND(OR($B182=7,$B182=8),$L182=OFFSET($L182,-1,0)),OFFSET(P182,-1,0),
    INT($N182*VLOOKUP($L182,$AM:$AZ,MATCH($AW$1,$AM$1:$AZ$1,0),0))),
"그외없음")))))))</f>
        <v>삭제</v>
      </c>
      <c r="Q182" t="str">
        <f ca="1">IF($L182="삭제","삭제",
IF($L182="지정 장비",
  IF($O182="DI",
    VLOOKUP($M182,[1]EquipTable!$1:$1048576,MATCH("표준 DI pr Min",[1]EquipTable!$1:$1,0),0)+INT($I182*(VLOOKUP($M182,[1]EquipTable!$1:$1048576,MATCH("표준 DI pr Max",[1]EquipTable!$1:$1,0),0)-VLOOKUP($M182,[1]EquipTable!$1:$1048576,MATCH("표준 DI pr Min",[1]EquipTable!$1:$1,0),0)+1)),
    ROUNDDOWN(VLOOKUP($M182,[1]EquipTable!$1:$1048576,MATCH("표준 GO pr Min",[1]EquipTable!$1:$1,0),0)+INT($I182*(VLOOKUP($M182,[1]EquipTable!$1:$1048576,MATCH("표준 GO pr Max",[1]EquipTable!$1:$1,0),0)-VLOOKUP($M182,[1]EquipTable!$1:$1048576,MATCH("표준 GO pr Min",[1]EquipTable!$1:$1,0),0)+100)),-2)),
IF(OR($L182="캐릭터 상자 일반등급",$L182="캐릭터 상자 영웅등급"),VLOOKUP($L182,$AM:$AZ,MATCH($AW$1,$AM$1:$AZ$1,0),0),
IF(OR($L182="지정 캐릭터",$L182="지정 캐릭터 LBP1",$L182="지정 캐릭터 LBP2",$L182="지정 캐릭터 LBP3"),
  IF(AND(OR($B182=7,$B182=8),$L182=OFFSET($L182,-1,0)),OFFSET(Q182,-1,0),
    INT(VLOOKUP($L182,$AM:$AZ,MATCH($AW$1,$AM$1:$AZ$1,0),0)*(VLOOKUP($M182,[2]ActorTable!$1:$1048576,MATCH("표준 DI pr Min",[2]ActorTable!$1:$1,0),0)+$I182*(VLOOKUP($M182,[2]ActorTable!$1:$1048576,MATCH("표준 DI pr Max",[2]ActorTable!$1:$1,0),0)-VLOOKUP($M182,[2]ActorTable!$1:$1048576,MATCH("표준 DI pr Min",[2]ActorTable!$1:$1,0),0)+1)))),
IF($L182="안 지정 캐릭터 영웅등급",
  IF(AND(OR($B182=7,$B182=8),$L182=OFFSET($L182,-1,0)),OFFSET(Q182,-1,0),
    VLOOKUP($L182,$AM:$AZ,MATCH($AW$1,$AM$1:$AZ$1,0),0)+INT($I182*(VLOOKUP($L182,$AM:$AZ,MATCH($AX$1,$AM$1:$AZ$1,0),0)-VLOOKUP($L182,$AM:$AZ,MATCH($AW$1,$AM$1:$AZ$1,0),0)+1))),
IF($L182="지정 캐릭터 PP",
  IF(AND(OR($B182=7,$B182=8),$L182=OFFSET($L182,-1,0)),OFFSET(Q182,-1,0),
    INT($N182*(VLOOKUP($L182,$AM:$AZ,MATCH($AX$1,$AM$1:$AZ$1,0),0)*(VLOOKUP($L182,$AM:$AZ,MATCH($AY$1,$AM$1:$AZ$1,0),0)+$I182*(VLOOKUP($L182,$AM:$AZ,MATCH($AY$1,$AM$1:$AZ$1,0),0)-VLOOKUP($L182,$AM:$AZ,MATCH($AX$1,$AM$1:$AZ$1,0),0)))))),
IF(OR($L182="안 지정 캐릭터 PP 일반등급",$L182="안 지정 캐릭터 PP 영웅등급"),
  IF(AND(OR($B182=7,$B182=8),$L182=OFFSET($L182,-1,0)),OFFSET(Q182,-1,0),
    $N182*VLOOKUP($L182,$AM:$AZ,MATCH($AW$1,$AM$1:$AZ$1,0),0)),
"그외없음")))))))</f>
        <v>삭제</v>
      </c>
      <c r="R182" t="str">
        <f ca="1">IF(OR(ISNUMBER(M182),M182="삭제"),"",
IF(LEFT(M182,5)="Equip",
  IF($BK$1&lt;VLOOKUP(M182,[1]EquipTable!$1:$1048576,MATCH("업데이트순번",[1]EquipTable!$1:$1,0),0),"업데이트순번이상",""),
IF(LEFT(M182,5)="Actor",
  IF($BP$1&lt;VLOOKUP(M182,[2]ActorTable!$1:$1048576,MATCH("업데이트순번",[2]ActorTable!$1:$1,0),0),"업데이트순번이상",""),
"그외없음")))</f>
        <v/>
      </c>
      <c r="S182">
        <f t="shared" ca="1" si="44"/>
        <v>0</v>
      </c>
      <c r="Z182" t="str">
        <f t="shared" ca="1" si="39"/>
        <v/>
      </c>
      <c r="AG182" t="str">
        <f t="shared" si="40"/>
        <v/>
      </c>
      <c r="AH182" t="str">
        <f>IF(OR(
  AND(NOT(ISERROR(FIND("상자",AA182))),ISBLANK(AB182)),
  AND(ISBLANK(AA182),ISBLANK(AB182)),
  AND(NOT(ISERROR(FIND("안 지정",AA182))),ISNUMBER(AB182))),"",
IF(AND(NOT(ISERROR(FIND("상자",AA182))),NOT(ISBLANK(AB182))),"밸류불필요",
IF(AND(NOT(ISERROR(FIND("안 지정",AA182))),NOT(ISNUMBER(AB182))),"숫자필요",
IF(NOT(ISERROR(FIND("장비",AA182))),
  IFERROR(VLOOKUP(AB182,[1]EquipTable!$A:$T,MATCH("이름참고",[1]EquipTable!$1:$1,0),0),"장비없음"),
IF(NOT(ISERROR(FIND("캐릭터",AA182))),
  IFERROR(VLOOKUP(AB182,[2]ActorTable!$A:$G,MATCH("이름참고",[2]ActorTable!$1:$1,0),0),"캐릭터없음"),
"")))))</f>
        <v/>
      </c>
      <c r="AI182">
        <v>1</v>
      </c>
      <c r="AJ18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v>
      </c>
      <c r="AK182" t="str">
        <f t="shared" ca="1" si="41"/>
        <v>{"dy":26,"sl":5}</v>
      </c>
    </row>
    <row r="183" spans="1:37">
      <c r="A183">
        <v>26</v>
      </c>
      <c r="B183">
        <v>6</v>
      </c>
      <c r="C183">
        <f t="shared" si="35"/>
        <v>0</v>
      </c>
      <c r="D183">
        <f t="shared" ca="1" si="42"/>
        <v>3.7934955256931246E-2</v>
      </c>
      <c r="E183">
        <f t="shared" ca="1" si="42"/>
        <v>0.47310768911528123</v>
      </c>
      <c r="F183">
        <f t="shared" ca="1" si="36"/>
        <v>0.49094201624759748</v>
      </c>
      <c r="G183">
        <f t="shared" ca="1" si="36"/>
        <v>0.58629595128245948</v>
      </c>
      <c r="H183">
        <f t="shared" ca="1" si="36"/>
        <v>0.94247933508863113</v>
      </c>
      <c r="I183">
        <f t="shared" ca="1" si="36"/>
        <v>8.148181593221504E-2</v>
      </c>
      <c r="L183" t="str">
        <f t="shared" ca="1" si="37"/>
        <v>삭제</v>
      </c>
      <c r="M183" t="str">
        <f t="shared" ca="1" si="38"/>
        <v>삭제</v>
      </c>
      <c r="N183" t="str">
        <f t="shared" ca="1" si="43"/>
        <v>삭제</v>
      </c>
      <c r="O183" t="str">
        <f ca="1">IF($L183="삭제","삭제",
IF($L183="지정 장비",
  IF(ISBLANK(VLOOKUP($M183,[1]EquipTable!$1:$1048576,MATCH("표준 GO pr Min",[1]EquipTable!$1:$1,0),0)),"DI",
    IF(ISBLANK(VLOOKUP($M183,[1]EquipTable!$1:$1048576,MATCH("표준 DI pr Min",[1]EquipTable!$1:$1,0),0)),"GO",
      IF(G183&lt;0.5,"DI","GO"))),
IF(OR($L183="캐릭터 상자 일반등급",$L183="캐릭터 상자 영웅등급"),"DI",
IF(OR($L183="지정 캐릭터",$L183="지정 캐릭터 LBP1",$L183="지정 캐릭터 LBP2",$L183="지정 캐릭터 LBP3",$L183="안 지정 캐릭터 영웅등급"),"DI",
IF($L183="지정 캐릭터 PP","DI",
IF(OR($L183="안 지정 캐릭터 PP 일반등급",$L183="안 지정 캐릭터 PP 영웅등급"),"GO",
"그외없음"))))))</f>
        <v>삭제</v>
      </c>
      <c r="P183" t="str">
        <f ca="1">IF($L183="삭제","삭제",
IF($O183="GO","삭제",
IF($L183="지정 장비",
  IF(ISBLANK(VLOOKUP($M183,[1]EquipTable!$1:$1048576,MATCH("표준 DI pp Min",[1]EquipTable!$1:$1,0),0)),"삭제",
    VLOOKUP($M183,[1]EquipTable!$1:$1048576,MATCH("표준 DI pp Min",[1]EquipTable!$1:$1,0),0)+INT($H183*(VLOOKUP($M183,[1]EquipTable!$1:$1048576,MATCH("표준 DI pp Max",[1]EquipTable!$1:$1,0),0)-VLOOKUP($M183,[1]EquipTable!$1:$1048576,MATCH("표준 DI pp Min",[1]EquipTable!$1:$1,0),0)+1))),
IF(OR($L183="캐릭터 상자 일반등급",$L183="캐릭터 상자 영웅등급"),"삭제",
IF(OR($L183="지정 캐릭터",$L183="지정 캐릭터 LBP1",$L183="지정 캐릭터 LBP2",$L183="지정 캐릭터 LBP3"),
  IF(AND(OR($B183=7,$B183=8),$L183=OFFSET($L183,-1,0)),OFFSET(P183,-1,0),
    IF(ISBLANK(VLOOKUP($M183,[2]ActorTable!$1:$1048576,MATCH("표준 DI pp Min",[2]ActorTable!$1:$1,0),0)),"삭제",
      INT(VLOOKUP($L183,$AM:$AZ,MATCH($AW$1,$AM$1:$AZ$1,0),0)*(VLOOKUP($M183,[2]ActorTable!$1:$1048576,MATCH("표준 DI pp Min",[2]ActorTable!$1:$1,0),0)+$H183*(VLOOKUP($M183,[2]ActorTable!$1:$1048576,MATCH("표준 DI pp Max",[2]ActorTable!$1:$1,0),0)-VLOOKUP($M183,[2]ActorTable!$1:$1048576,MATCH("표준 DI pp Min",[2]ActorTable!$1:$1,0),0)+1))))),
IF($L183="안 지정 캐릭터 영웅등급",
  IF(AND(OR($B183=7,$B183=8),$L183=OFFSET($L183,-1,0)),OFFSET(P183,-1,0),
    VLOOKUP($L183,$AM:$AZ,MATCH($AY$1,$AM$1:$AZ$1,0),0)+INT($H183*(VLOOKUP($L183,$AM:$AZ,MATCH($AZ$1,$AM$1:$AZ$1,0),0)-VLOOKUP($L183,$AM:$AZ,MATCH($AY$1,$AM$1:$AZ$1,0),0)+1))),
IF($L183="지정 캐릭터 PP",
  IF(AND(OR($B183=7,$B183=8),$L183=OFFSET($L183,-1,0)),OFFSET(P183,-1,0),
    INT($N183*VLOOKUP($L183,$AM:$AZ,MATCH($AW$1,$AM$1:$AZ$1,0),0))),
"그외없음")))))))</f>
        <v>삭제</v>
      </c>
      <c r="Q183" t="str">
        <f ca="1">IF($L183="삭제","삭제",
IF($L183="지정 장비",
  IF($O183="DI",
    VLOOKUP($M183,[1]EquipTable!$1:$1048576,MATCH("표준 DI pr Min",[1]EquipTable!$1:$1,0),0)+INT($I183*(VLOOKUP($M183,[1]EquipTable!$1:$1048576,MATCH("표준 DI pr Max",[1]EquipTable!$1:$1,0),0)-VLOOKUP($M183,[1]EquipTable!$1:$1048576,MATCH("표준 DI pr Min",[1]EquipTable!$1:$1,0),0)+1)),
    ROUNDDOWN(VLOOKUP($M183,[1]EquipTable!$1:$1048576,MATCH("표준 GO pr Min",[1]EquipTable!$1:$1,0),0)+INT($I183*(VLOOKUP($M183,[1]EquipTable!$1:$1048576,MATCH("표준 GO pr Max",[1]EquipTable!$1:$1,0),0)-VLOOKUP($M183,[1]EquipTable!$1:$1048576,MATCH("표준 GO pr Min",[1]EquipTable!$1:$1,0),0)+100)),-2)),
IF(OR($L183="캐릭터 상자 일반등급",$L183="캐릭터 상자 영웅등급"),VLOOKUP($L183,$AM:$AZ,MATCH($AW$1,$AM$1:$AZ$1,0),0),
IF(OR($L183="지정 캐릭터",$L183="지정 캐릭터 LBP1",$L183="지정 캐릭터 LBP2",$L183="지정 캐릭터 LBP3"),
  IF(AND(OR($B183=7,$B183=8),$L183=OFFSET($L183,-1,0)),OFFSET(Q183,-1,0),
    INT(VLOOKUP($L183,$AM:$AZ,MATCH($AW$1,$AM$1:$AZ$1,0),0)*(VLOOKUP($M183,[2]ActorTable!$1:$1048576,MATCH("표준 DI pr Min",[2]ActorTable!$1:$1,0),0)+$I183*(VLOOKUP($M183,[2]ActorTable!$1:$1048576,MATCH("표준 DI pr Max",[2]ActorTable!$1:$1,0),0)-VLOOKUP($M183,[2]ActorTable!$1:$1048576,MATCH("표준 DI pr Min",[2]ActorTable!$1:$1,0),0)+1)))),
IF($L183="안 지정 캐릭터 영웅등급",
  IF(AND(OR($B183=7,$B183=8),$L183=OFFSET($L183,-1,0)),OFFSET(Q183,-1,0),
    VLOOKUP($L183,$AM:$AZ,MATCH($AW$1,$AM$1:$AZ$1,0),0)+INT($I183*(VLOOKUP($L183,$AM:$AZ,MATCH($AX$1,$AM$1:$AZ$1,0),0)-VLOOKUP($L183,$AM:$AZ,MATCH($AW$1,$AM$1:$AZ$1,0),0)+1))),
IF($L183="지정 캐릭터 PP",
  IF(AND(OR($B183=7,$B183=8),$L183=OFFSET($L183,-1,0)),OFFSET(Q183,-1,0),
    INT($N183*(VLOOKUP($L183,$AM:$AZ,MATCH($AX$1,$AM$1:$AZ$1,0),0)*(VLOOKUP($L183,$AM:$AZ,MATCH($AY$1,$AM$1:$AZ$1,0),0)+$I183*(VLOOKUP($L183,$AM:$AZ,MATCH($AY$1,$AM$1:$AZ$1,0),0)-VLOOKUP($L183,$AM:$AZ,MATCH($AX$1,$AM$1:$AZ$1,0),0)))))),
IF(OR($L183="안 지정 캐릭터 PP 일반등급",$L183="안 지정 캐릭터 PP 영웅등급"),
  IF(AND(OR($B183=7,$B183=8),$L183=OFFSET($L183,-1,0)),OFFSET(Q183,-1,0),
    $N183*VLOOKUP($L183,$AM:$AZ,MATCH($AW$1,$AM$1:$AZ$1,0),0)),
"그외없음")))))))</f>
        <v>삭제</v>
      </c>
      <c r="R183" t="str">
        <f ca="1">IF(OR(ISNUMBER(M183),M183="삭제"),"",
IF(LEFT(M183,5)="Equip",
  IF($BK$1&lt;VLOOKUP(M183,[1]EquipTable!$1:$1048576,MATCH("업데이트순번",[1]EquipTable!$1:$1,0),0),"업데이트순번이상",""),
IF(LEFT(M183,5)="Actor",
  IF($BP$1&lt;VLOOKUP(M183,[2]ActorTable!$1:$1048576,MATCH("업데이트순번",[2]ActorTable!$1:$1,0),0),"업데이트순번이상",""),
"그외없음")))</f>
        <v/>
      </c>
      <c r="S183">
        <f t="shared" ca="1" si="44"/>
        <v>0</v>
      </c>
      <c r="Z183" t="str">
        <f t="shared" ca="1" si="39"/>
        <v/>
      </c>
      <c r="AG183" t="str">
        <f t="shared" si="40"/>
        <v/>
      </c>
      <c r="AH183" t="str">
        <f>IF(OR(
  AND(NOT(ISERROR(FIND("상자",AA183))),ISBLANK(AB183)),
  AND(ISBLANK(AA183),ISBLANK(AB183)),
  AND(NOT(ISERROR(FIND("안 지정",AA183))),ISNUMBER(AB183))),"",
IF(AND(NOT(ISERROR(FIND("상자",AA183))),NOT(ISBLANK(AB183))),"밸류불필요",
IF(AND(NOT(ISERROR(FIND("안 지정",AA183))),NOT(ISNUMBER(AB183))),"숫자필요",
IF(NOT(ISERROR(FIND("장비",AA183))),
  IFERROR(VLOOKUP(AB183,[1]EquipTable!$A:$T,MATCH("이름참고",[1]EquipTable!$1:$1,0),0),"장비없음"),
IF(NOT(ISERROR(FIND("캐릭터",AA183))),
  IFERROR(VLOOKUP(AB183,[2]ActorTable!$A:$G,MATCH("이름참고",[2]ActorTable!$1:$1,0),0),"캐릭터없음"),
"")))))</f>
        <v/>
      </c>
      <c r="AI183">
        <v>1</v>
      </c>
      <c r="AJ18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v>
      </c>
      <c r="AK183" t="str">
        <f t="shared" ca="1" si="41"/>
        <v>{"dy":26,"sl":6}</v>
      </c>
    </row>
    <row r="184" spans="1:37">
      <c r="A184">
        <v>27</v>
      </c>
      <c r="B184">
        <v>0</v>
      </c>
      <c r="C184">
        <f t="shared" si="35"/>
        <v>0</v>
      </c>
      <c r="D184">
        <f t="shared" ca="1" si="42"/>
        <v>0.31768009917215856</v>
      </c>
      <c r="E184">
        <f t="shared" ca="1" si="42"/>
        <v>0.82236425553907433</v>
      </c>
      <c r="F184">
        <f t="shared" ca="1" si="36"/>
        <v>0.22032553736198535</v>
      </c>
      <c r="G184">
        <f t="shared" ca="1" si="36"/>
        <v>3.4181619975555355E-2</v>
      </c>
      <c r="H184">
        <f t="shared" ca="1" si="36"/>
        <v>6.2177826836302019E-2</v>
      </c>
      <c r="I184">
        <f t="shared" ca="1" si="36"/>
        <v>3.8202346602348447E-3</v>
      </c>
      <c r="L184" t="str">
        <f t="shared" ca="1" si="37"/>
        <v>지정 장비</v>
      </c>
      <c r="M184" t="e">
        <f t="shared" ca="1" si="38"/>
        <v>#VALUE!</v>
      </c>
      <c r="N184">
        <f t="shared" ca="1" si="43"/>
        <v>1</v>
      </c>
      <c r="O184" t="str">
        <f ca="1">IF($L184="삭제","삭제",
IF($L184="지정 장비",
  IF(ISBLANK(VLOOKUP($M184,[1]EquipTable!$1:$1048576,MATCH("표준 GO pr Min",[1]EquipTable!$1:$1,0),0)),"DI",
    IF(ISBLANK(VLOOKUP($M184,[1]EquipTable!$1:$1048576,MATCH("표준 DI pr Min",[1]EquipTable!$1:$1,0),0)),"GO",
      IF(G184&lt;0.5,"DI","GO"))),
IF(OR($L184="캐릭터 상자 일반등급",$L184="캐릭터 상자 영웅등급"),"DI",
IF(OR($L184="지정 캐릭터",$L184="지정 캐릭터 LBP1",$L184="지정 캐릭터 LBP2",$L184="지정 캐릭터 LBP3",$L184="안 지정 캐릭터 영웅등급"),"DI",
IF($L184="지정 캐릭터 PP","DI",
IF(OR($L184="안 지정 캐릭터 PP 일반등급",$L184="안 지정 캐릭터 PP 영웅등급"),"GO",
"그외없음"))))))</f>
        <v>DI</v>
      </c>
      <c r="P184" t="e">
        <f ca="1">IF($L184="삭제","삭제",
IF($O184="GO","삭제",
IF($L184="지정 장비",
  IF(ISBLANK(VLOOKUP($M184,[1]EquipTable!$1:$1048576,MATCH("표준 DI pp Min",[1]EquipTable!$1:$1,0),0)),"삭제",
    VLOOKUP($M184,[1]EquipTable!$1:$1048576,MATCH("표준 DI pp Min",[1]EquipTable!$1:$1,0),0)+INT($H184*(VLOOKUP($M184,[1]EquipTable!$1:$1048576,MATCH("표준 DI pp Max",[1]EquipTable!$1:$1,0),0)-VLOOKUP($M184,[1]EquipTable!$1:$1048576,MATCH("표준 DI pp Min",[1]EquipTable!$1:$1,0),0)+1))),
IF(OR($L184="캐릭터 상자 일반등급",$L184="캐릭터 상자 영웅등급"),"삭제",
IF(OR($L184="지정 캐릭터",$L184="지정 캐릭터 LBP1",$L184="지정 캐릭터 LBP2",$L184="지정 캐릭터 LBP3"),
  IF(AND(OR($B184=7,$B184=8),$L184=OFFSET($L184,-1,0)),OFFSET(P184,-1,0),
    IF(ISBLANK(VLOOKUP($M184,[2]ActorTable!$1:$1048576,MATCH("표준 DI pp Min",[2]ActorTable!$1:$1,0),0)),"삭제",
      INT(VLOOKUP($L184,$AM:$AZ,MATCH($AW$1,$AM$1:$AZ$1,0),0)*(VLOOKUP($M184,[2]ActorTable!$1:$1048576,MATCH("표준 DI pp Min",[2]ActorTable!$1:$1,0),0)+$H184*(VLOOKUP($M184,[2]ActorTable!$1:$1048576,MATCH("표준 DI pp Max",[2]ActorTable!$1:$1,0),0)-VLOOKUP($M184,[2]ActorTable!$1:$1048576,MATCH("표준 DI pp Min",[2]ActorTable!$1:$1,0),0)+1))))),
IF($L184="안 지정 캐릭터 영웅등급",
  IF(AND(OR($B184=7,$B184=8),$L184=OFFSET($L184,-1,0)),OFFSET(P184,-1,0),
    VLOOKUP($L184,$AM:$AZ,MATCH($AY$1,$AM$1:$AZ$1,0),0)+INT($H184*(VLOOKUP($L184,$AM:$AZ,MATCH($AZ$1,$AM$1:$AZ$1,0),0)-VLOOKUP($L184,$AM:$AZ,MATCH($AY$1,$AM$1:$AZ$1,0),0)+1))),
IF($L184="지정 캐릭터 PP",
  IF(AND(OR($B184=7,$B184=8),$L184=OFFSET($L184,-1,0)),OFFSET(P184,-1,0),
    INT($N184*VLOOKUP($L184,$AM:$AZ,MATCH($AW$1,$AM$1:$AZ$1,0),0))),
"그외없음")))))))</f>
        <v>#VALUE!</v>
      </c>
      <c r="Q184" t="e">
        <f ca="1">IF($L184="삭제","삭제",
IF($L184="지정 장비",
  IF($O184="DI",
    VLOOKUP($M184,[1]EquipTable!$1:$1048576,MATCH("표준 DI pr Min",[1]EquipTable!$1:$1,0),0)+INT($I184*(VLOOKUP($M184,[1]EquipTable!$1:$1048576,MATCH("표준 DI pr Max",[1]EquipTable!$1:$1,0),0)-VLOOKUP($M184,[1]EquipTable!$1:$1048576,MATCH("표준 DI pr Min",[1]EquipTable!$1:$1,0),0)+1)),
    ROUNDDOWN(VLOOKUP($M184,[1]EquipTable!$1:$1048576,MATCH("표준 GO pr Min",[1]EquipTable!$1:$1,0),0)+INT($I184*(VLOOKUP($M184,[1]EquipTable!$1:$1048576,MATCH("표준 GO pr Max",[1]EquipTable!$1:$1,0),0)-VLOOKUP($M184,[1]EquipTable!$1:$1048576,MATCH("표준 GO pr Min",[1]EquipTable!$1:$1,0),0)+100)),-2)),
IF(OR($L184="캐릭터 상자 일반등급",$L184="캐릭터 상자 영웅등급"),VLOOKUP($L184,$AM:$AZ,MATCH($AW$1,$AM$1:$AZ$1,0),0),
IF(OR($L184="지정 캐릭터",$L184="지정 캐릭터 LBP1",$L184="지정 캐릭터 LBP2",$L184="지정 캐릭터 LBP3"),
  IF(AND(OR($B184=7,$B184=8),$L184=OFFSET($L184,-1,0)),OFFSET(Q184,-1,0),
    INT(VLOOKUP($L184,$AM:$AZ,MATCH($AW$1,$AM$1:$AZ$1,0),0)*(VLOOKUP($M184,[2]ActorTable!$1:$1048576,MATCH("표준 DI pr Min",[2]ActorTable!$1:$1,0),0)+$I184*(VLOOKUP($M184,[2]ActorTable!$1:$1048576,MATCH("표준 DI pr Max",[2]ActorTable!$1:$1,0),0)-VLOOKUP($M184,[2]ActorTable!$1:$1048576,MATCH("표준 DI pr Min",[2]ActorTable!$1:$1,0),0)+1)))),
IF($L184="안 지정 캐릭터 영웅등급",
  IF(AND(OR($B184=7,$B184=8),$L184=OFFSET($L184,-1,0)),OFFSET(Q184,-1,0),
    VLOOKUP($L184,$AM:$AZ,MATCH($AW$1,$AM$1:$AZ$1,0),0)+INT($I184*(VLOOKUP($L184,$AM:$AZ,MATCH($AX$1,$AM$1:$AZ$1,0),0)-VLOOKUP($L184,$AM:$AZ,MATCH($AW$1,$AM$1:$AZ$1,0),0)+1))),
IF($L184="지정 캐릭터 PP",
  IF(AND(OR($B184=7,$B184=8),$L184=OFFSET($L184,-1,0)),OFFSET(Q184,-1,0),
    INT($N184*(VLOOKUP($L184,$AM:$AZ,MATCH($AX$1,$AM$1:$AZ$1,0),0)*(VLOOKUP($L184,$AM:$AZ,MATCH($AY$1,$AM$1:$AZ$1,0),0)+$I184*(VLOOKUP($L184,$AM:$AZ,MATCH($AY$1,$AM$1:$AZ$1,0),0)-VLOOKUP($L184,$AM:$AZ,MATCH($AX$1,$AM$1:$AZ$1,0),0)))))),
IF(OR($L184="안 지정 캐릭터 PP 일반등급",$L184="안 지정 캐릭터 PP 영웅등급"),
  IF(AND(OR($B184=7,$B184=8),$L184=OFFSET($L184,-1,0)),OFFSET(Q184,-1,0),
    $N184*VLOOKUP($L184,$AM:$AZ,MATCH($AW$1,$AM$1:$AZ$1,0),0)),
"그외없음")))))))</f>
        <v>#VALUE!</v>
      </c>
      <c r="R184" t="e">
        <f ca="1">IF(OR(ISNUMBER(M184),M184="삭제"),"",
IF(LEFT(M184,5)="Equip",
  IF($BK$1&lt;VLOOKUP(M184,[1]EquipTable!$1:$1048576,MATCH("업데이트순번",[1]EquipTable!$1:$1,0),0),"업데이트순번이상",""),
IF(LEFT(M184,5)="Actor",
  IF($BP$1&lt;VLOOKUP(M184,[2]ActorTable!$1:$1048576,MATCH("업데이트순번",[2]ActorTable!$1:$1,0),0),"업데이트순번이상",""),
"그외없음")))</f>
        <v>#VALUE!</v>
      </c>
      <c r="S184" t="e">
        <f t="shared" ca="1" si="44"/>
        <v>#VALUE!</v>
      </c>
      <c r="T184" t="s">
        <v>83</v>
      </c>
      <c r="U184" t="s">
        <v>219</v>
      </c>
      <c r="V184">
        <v>1</v>
      </c>
      <c r="W184" t="s">
        <v>134</v>
      </c>
      <c r="Y184">
        <v>16</v>
      </c>
      <c r="Z184" t="str">
        <f t="shared" ca="1" si="39"/>
        <v>fe</v>
      </c>
      <c r="AA184" t="s">
        <v>83</v>
      </c>
      <c r="AB184" t="s">
        <v>219</v>
      </c>
      <c r="AC184">
        <v>1</v>
      </c>
      <c r="AD184" t="s">
        <v>134</v>
      </c>
      <c r="AF184">
        <v>16</v>
      </c>
      <c r="AG184" t="str">
        <f t="shared" si="40"/>
        <v/>
      </c>
      <c r="AH184" t="str">
        <f>IF(OR(
  AND(NOT(ISERROR(FIND("상자",AA184))),ISBLANK(AB184)),
  AND(ISBLANK(AA184),ISBLANK(AB184)),
  AND(NOT(ISERROR(FIND("안 지정",AA184))),ISNUMBER(AB184))),"",
IF(AND(NOT(ISERROR(FIND("상자",AA184))),NOT(ISBLANK(AB184))),"밸류불필요",
IF(AND(NOT(ISERROR(FIND("안 지정",AA184))),NOT(ISNUMBER(AB184))),"숫자필요",
IF(NOT(ISERROR(FIND("장비",AA184))),
  IFERROR(VLOOKUP(AB184,[1]EquipTable!$A:$T,MATCH("이름참고",[1]EquipTable!$1:$1,0),0),"장비없음"),
IF(NOT(ISERROR(FIND("캐릭터",AA184))),
  IFERROR(VLOOKUP(AB184,[2]ActorTable!$A:$G,MATCH("이름참고",[2]ActorTable!$1:$1,0),0),"캐릭터없음"),
"")))))</f>
        <v>SMG31</v>
      </c>
      <c r="AI184">
        <v>1</v>
      </c>
      <c r="AJ18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v>
      </c>
      <c r="AK184" t="str">
        <f t="shared" ca="1" si="41"/>
        <v>{"dy":27,"sl":0,"tp":"fe","vl":"Equip6201","cn":1,"pt":"DI","pr":16}</v>
      </c>
    </row>
    <row r="185" spans="1:37">
      <c r="A185">
        <v>27</v>
      </c>
      <c r="B185">
        <v>1</v>
      </c>
      <c r="C185">
        <f t="shared" si="35"/>
        <v>0</v>
      </c>
      <c r="D185">
        <f t="shared" ca="1" si="42"/>
        <v>0.42468636703789431</v>
      </c>
      <c r="E185">
        <f t="shared" ca="1" si="42"/>
        <v>0.55731493539693067</v>
      </c>
      <c r="F185">
        <f t="shared" ca="1" si="36"/>
        <v>0.85744613489619614</v>
      </c>
      <c r="G185">
        <f t="shared" ca="1" si="36"/>
        <v>0.56334774982617752</v>
      </c>
      <c r="H185">
        <f t="shared" ca="1" si="36"/>
        <v>0.66795704236951858</v>
      </c>
      <c r="I185">
        <f t="shared" ca="1" si="36"/>
        <v>0.28139071844068331</v>
      </c>
      <c r="L185" t="str">
        <f t="shared" ca="1" si="37"/>
        <v>지정 장비</v>
      </c>
      <c r="M185" t="e">
        <f t="shared" ca="1" si="38"/>
        <v>#VALUE!</v>
      </c>
      <c r="N185">
        <f t="shared" ca="1" si="43"/>
        <v>1</v>
      </c>
      <c r="O185" t="str">
        <f ca="1">IF($L185="삭제","삭제",
IF($L185="지정 장비",
  IF(ISBLANK(VLOOKUP($M185,[1]EquipTable!$1:$1048576,MATCH("표준 GO pr Min",[1]EquipTable!$1:$1,0),0)),"DI",
    IF(ISBLANK(VLOOKUP($M185,[1]EquipTable!$1:$1048576,MATCH("표준 DI pr Min",[1]EquipTable!$1:$1,0),0)),"GO",
      IF(G185&lt;0.5,"DI","GO"))),
IF(OR($L185="캐릭터 상자 일반등급",$L185="캐릭터 상자 영웅등급"),"DI",
IF(OR($L185="지정 캐릭터",$L185="지정 캐릭터 LBP1",$L185="지정 캐릭터 LBP2",$L185="지정 캐릭터 LBP3",$L185="안 지정 캐릭터 영웅등급"),"DI",
IF($L185="지정 캐릭터 PP","DI",
IF(OR($L185="안 지정 캐릭터 PP 일반등급",$L185="안 지정 캐릭터 PP 영웅등급"),"GO",
"그외없음"))))))</f>
        <v>GO</v>
      </c>
      <c r="P185" t="str">
        <f ca="1">IF($L185="삭제","삭제",
IF($O185="GO","삭제",
IF($L185="지정 장비",
  IF(ISBLANK(VLOOKUP($M185,[1]EquipTable!$1:$1048576,MATCH("표준 DI pp Min",[1]EquipTable!$1:$1,0),0)),"삭제",
    VLOOKUP($M185,[1]EquipTable!$1:$1048576,MATCH("표준 DI pp Min",[1]EquipTable!$1:$1,0),0)+INT($H185*(VLOOKUP($M185,[1]EquipTable!$1:$1048576,MATCH("표준 DI pp Max",[1]EquipTable!$1:$1,0),0)-VLOOKUP($M185,[1]EquipTable!$1:$1048576,MATCH("표준 DI pp Min",[1]EquipTable!$1:$1,0),0)+1))),
IF(OR($L185="캐릭터 상자 일반등급",$L185="캐릭터 상자 영웅등급"),"삭제",
IF(OR($L185="지정 캐릭터",$L185="지정 캐릭터 LBP1",$L185="지정 캐릭터 LBP2",$L185="지정 캐릭터 LBP3"),
  IF(AND(OR($B185=7,$B185=8),$L185=OFFSET($L185,-1,0)),OFFSET(P185,-1,0),
    IF(ISBLANK(VLOOKUP($M185,[2]ActorTable!$1:$1048576,MATCH("표준 DI pp Min",[2]ActorTable!$1:$1,0),0)),"삭제",
      INT(VLOOKUP($L185,$AM:$AZ,MATCH($AW$1,$AM$1:$AZ$1,0),0)*(VLOOKUP($M185,[2]ActorTable!$1:$1048576,MATCH("표준 DI pp Min",[2]ActorTable!$1:$1,0),0)+$H185*(VLOOKUP($M185,[2]ActorTable!$1:$1048576,MATCH("표준 DI pp Max",[2]ActorTable!$1:$1,0),0)-VLOOKUP($M185,[2]ActorTable!$1:$1048576,MATCH("표준 DI pp Min",[2]ActorTable!$1:$1,0),0)+1))))),
IF($L185="안 지정 캐릭터 영웅등급",
  IF(AND(OR($B185=7,$B185=8),$L185=OFFSET($L185,-1,0)),OFFSET(P185,-1,0),
    VLOOKUP($L185,$AM:$AZ,MATCH($AY$1,$AM$1:$AZ$1,0),0)+INT($H185*(VLOOKUP($L185,$AM:$AZ,MATCH($AZ$1,$AM$1:$AZ$1,0),0)-VLOOKUP($L185,$AM:$AZ,MATCH($AY$1,$AM$1:$AZ$1,0),0)+1))),
IF($L185="지정 캐릭터 PP",
  IF(AND(OR($B185=7,$B185=8),$L185=OFFSET($L185,-1,0)),OFFSET(P185,-1,0),
    INT($N185*VLOOKUP($L185,$AM:$AZ,MATCH($AW$1,$AM$1:$AZ$1,0),0))),
"그외없음")))))))</f>
        <v>삭제</v>
      </c>
      <c r="Q185" t="e">
        <f ca="1">IF($L185="삭제","삭제",
IF($L185="지정 장비",
  IF($O185="DI",
    VLOOKUP($M185,[1]EquipTable!$1:$1048576,MATCH("표준 DI pr Min",[1]EquipTable!$1:$1,0),0)+INT($I185*(VLOOKUP($M185,[1]EquipTable!$1:$1048576,MATCH("표준 DI pr Max",[1]EquipTable!$1:$1,0),0)-VLOOKUP($M185,[1]EquipTable!$1:$1048576,MATCH("표준 DI pr Min",[1]EquipTable!$1:$1,0),0)+1)),
    ROUNDDOWN(VLOOKUP($M185,[1]EquipTable!$1:$1048576,MATCH("표준 GO pr Min",[1]EquipTable!$1:$1,0),0)+INT($I185*(VLOOKUP($M185,[1]EquipTable!$1:$1048576,MATCH("표준 GO pr Max",[1]EquipTable!$1:$1,0),0)-VLOOKUP($M185,[1]EquipTable!$1:$1048576,MATCH("표준 GO pr Min",[1]EquipTable!$1:$1,0),0)+100)),-2)),
IF(OR($L185="캐릭터 상자 일반등급",$L185="캐릭터 상자 영웅등급"),VLOOKUP($L185,$AM:$AZ,MATCH($AW$1,$AM$1:$AZ$1,0),0),
IF(OR($L185="지정 캐릭터",$L185="지정 캐릭터 LBP1",$L185="지정 캐릭터 LBP2",$L185="지정 캐릭터 LBP3"),
  IF(AND(OR($B185=7,$B185=8),$L185=OFFSET($L185,-1,0)),OFFSET(Q185,-1,0),
    INT(VLOOKUP($L185,$AM:$AZ,MATCH($AW$1,$AM$1:$AZ$1,0),0)*(VLOOKUP($M185,[2]ActorTable!$1:$1048576,MATCH("표준 DI pr Min",[2]ActorTable!$1:$1,0),0)+$I185*(VLOOKUP($M185,[2]ActorTable!$1:$1048576,MATCH("표준 DI pr Max",[2]ActorTable!$1:$1,0),0)-VLOOKUP($M185,[2]ActorTable!$1:$1048576,MATCH("표준 DI pr Min",[2]ActorTable!$1:$1,0),0)+1)))),
IF($L185="안 지정 캐릭터 영웅등급",
  IF(AND(OR($B185=7,$B185=8),$L185=OFFSET($L185,-1,0)),OFFSET(Q185,-1,0),
    VLOOKUP($L185,$AM:$AZ,MATCH($AW$1,$AM$1:$AZ$1,0),0)+INT($I185*(VLOOKUP($L185,$AM:$AZ,MATCH($AX$1,$AM$1:$AZ$1,0),0)-VLOOKUP($L185,$AM:$AZ,MATCH($AW$1,$AM$1:$AZ$1,0),0)+1))),
IF($L185="지정 캐릭터 PP",
  IF(AND(OR($B185=7,$B185=8),$L185=OFFSET($L185,-1,0)),OFFSET(Q185,-1,0),
    INT($N185*(VLOOKUP($L185,$AM:$AZ,MATCH($AX$1,$AM$1:$AZ$1,0),0)*(VLOOKUP($L185,$AM:$AZ,MATCH($AY$1,$AM$1:$AZ$1,0),0)+$I185*(VLOOKUP($L185,$AM:$AZ,MATCH($AY$1,$AM$1:$AZ$1,0),0)-VLOOKUP($L185,$AM:$AZ,MATCH($AX$1,$AM$1:$AZ$1,0),0)))))),
IF(OR($L185="안 지정 캐릭터 PP 일반등급",$L185="안 지정 캐릭터 PP 영웅등급"),
  IF(AND(OR($B185=7,$B185=8),$L185=OFFSET($L185,-1,0)),OFFSET(Q185,-1,0),
    $N185*VLOOKUP($L185,$AM:$AZ,MATCH($AW$1,$AM$1:$AZ$1,0),0)),
"그외없음")))))))</f>
        <v>#VALUE!</v>
      </c>
      <c r="R185" t="e">
        <f ca="1">IF(OR(ISNUMBER(M185),M185="삭제"),"",
IF(LEFT(M185,5)="Equip",
  IF($BK$1&lt;VLOOKUP(M185,[1]EquipTable!$1:$1048576,MATCH("업데이트순번",[1]EquipTable!$1:$1,0),0),"업데이트순번이상",""),
IF(LEFT(M185,5)="Actor",
  IF($BP$1&lt;VLOOKUP(M185,[2]ActorTable!$1:$1048576,MATCH("업데이트순번",[2]ActorTable!$1:$1,0),0),"업데이트순번이상",""),
"그외없음")))</f>
        <v>#VALUE!</v>
      </c>
      <c r="S185" t="e">
        <f t="shared" ca="1" si="44"/>
        <v>#VALUE!</v>
      </c>
      <c r="T185" t="s">
        <v>83</v>
      </c>
      <c r="U185" t="s">
        <v>206</v>
      </c>
      <c r="V185">
        <v>1</v>
      </c>
      <c r="W185" t="s">
        <v>130</v>
      </c>
      <c r="Y185">
        <v>700</v>
      </c>
      <c r="Z185" t="str">
        <f t="shared" ca="1" si="39"/>
        <v>fe</v>
      </c>
      <c r="AA185" t="s">
        <v>83</v>
      </c>
      <c r="AB185" t="s">
        <v>206</v>
      </c>
      <c r="AC185">
        <v>1</v>
      </c>
      <c r="AD185" t="s">
        <v>130</v>
      </c>
      <c r="AF185">
        <v>700</v>
      </c>
      <c r="AG185" t="str">
        <f t="shared" si="40"/>
        <v/>
      </c>
      <c r="AH185" t="str">
        <f>IF(OR(
  AND(NOT(ISERROR(FIND("상자",AA185))),ISBLANK(AB185)),
  AND(ISBLANK(AA185),ISBLANK(AB185)),
  AND(NOT(ISERROR(FIND("안 지정",AA185))),ISNUMBER(AB185))),"",
IF(AND(NOT(ISERROR(FIND("상자",AA185))),NOT(ISBLANK(AB185))),"밸류불필요",
IF(AND(NOT(ISERROR(FIND("안 지정",AA185))),NOT(ISNUMBER(AB185))),"숫자필요",
IF(NOT(ISERROR(FIND("장비",AA185))),
  IFERROR(VLOOKUP(AB185,[1]EquipTable!$A:$T,MATCH("이름참고",[1]EquipTable!$1:$1,0),0),"장비없음"),
IF(NOT(ISERROR(FIND("캐릭터",AA185))),
  IFERROR(VLOOKUP(AB185,[2]ActorTable!$A:$G,MATCH("이름참고",[2]ActorTable!$1:$1,0),0),"캐릭터없음"),
"")))))</f>
        <v>헤비 메이스</v>
      </c>
      <c r="AI185">
        <v>1</v>
      </c>
      <c r="AJ18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v>
      </c>
      <c r="AK185" t="str">
        <f t="shared" ca="1" si="41"/>
        <v>{"dy":27,"sl":1,"tp":"fe","vl":"Equip4002","cn":1,"pt":"GO","pr":700}</v>
      </c>
    </row>
    <row r="186" spans="1:37">
      <c r="A186">
        <v>27</v>
      </c>
      <c r="B186">
        <v>2</v>
      </c>
      <c r="C186">
        <f t="shared" si="35"/>
        <v>0</v>
      </c>
      <c r="D186">
        <f t="shared" ca="1" si="42"/>
        <v>0.35583051579744152</v>
      </c>
      <c r="E186">
        <f t="shared" ca="1" si="42"/>
        <v>0.85374544231257421</v>
      </c>
      <c r="F186">
        <f t="shared" ca="1" si="36"/>
        <v>0.63045499373999891</v>
      </c>
      <c r="G186">
        <f t="shared" ca="1" si="36"/>
        <v>0.20057771794991275</v>
      </c>
      <c r="H186">
        <f t="shared" ca="1" si="36"/>
        <v>0.55191296439335946</v>
      </c>
      <c r="I186">
        <f t="shared" ca="1" si="36"/>
        <v>0.97948687467859363</v>
      </c>
      <c r="L186" t="str">
        <f t="shared" ca="1" si="37"/>
        <v>안 지정 캐릭터 PP 영웅등급</v>
      </c>
      <c r="M186">
        <f t="shared" ca="1" si="38"/>
        <v>85374</v>
      </c>
      <c r="N186">
        <f t="shared" ca="1" si="43"/>
        <v>14</v>
      </c>
      <c r="O186" t="str">
        <f ca="1">IF($L186="삭제","삭제",
IF($L186="지정 장비",
  IF(ISBLANK(VLOOKUP($M186,[1]EquipTable!$1:$1048576,MATCH("표준 GO pr Min",[1]EquipTable!$1:$1,0),0)),"DI",
    IF(ISBLANK(VLOOKUP($M186,[1]EquipTable!$1:$1048576,MATCH("표준 DI pr Min",[1]EquipTable!$1:$1,0),0)),"GO",
      IF(G186&lt;0.5,"DI","GO"))),
IF(OR($L186="캐릭터 상자 일반등급",$L186="캐릭터 상자 영웅등급"),"DI",
IF(OR($L186="지정 캐릭터",$L186="지정 캐릭터 LBP1",$L186="지정 캐릭터 LBP2",$L186="지정 캐릭터 LBP3",$L186="안 지정 캐릭터 영웅등급"),"DI",
IF($L186="지정 캐릭터 PP","DI",
IF(OR($L186="안 지정 캐릭터 PP 일반등급",$L186="안 지정 캐릭터 PP 영웅등급"),"GO",
"그외없음"))))))</f>
        <v>GO</v>
      </c>
      <c r="P186" t="str">
        <f ca="1">IF($L186="삭제","삭제",
IF($O186="GO","삭제",
IF($L186="지정 장비",
  IF(ISBLANK(VLOOKUP($M186,[1]EquipTable!$1:$1048576,MATCH("표준 DI pp Min",[1]EquipTable!$1:$1,0),0)),"삭제",
    VLOOKUP($M186,[1]EquipTable!$1:$1048576,MATCH("표준 DI pp Min",[1]EquipTable!$1:$1,0),0)+INT($H186*(VLOOKUP($M186,[1]EquipTable!$1:$1048576,MATCH("표준 DI pp Max",[1]EquipTable!$1:$1,0),0)-VLOOKUP($M186,[1]EquipTable!$1:$1048576,MATCH("표준 DI pp Min",[1]EquipTable!$1:$1,0),0)+1))),
IF(OR($L186="캐릭터 상자 일반등급",$L186="캐릭터 상자 영웅등급"),"삭제",
IF(OR($L186="지정 캐릭터",$L186="지정 캐릭터 LBP1",$L186="지정 캐릭터 LBP2",$L186="지정 캐릭터 LBP3"),
  IF(AND(OR($B186=7,$B186=8),$L186=OFFSET($L186,-1,0)),OFFSET(P186,-1,0),
    IF(ISBLANK(VLOOKUP($M186,[2]ActorTable!$1:$1048576,MATCH("표준 DI pp Min",[2]ActorTable!$1:$1,0),0)),"삭제",
      INT(VLOOKUP($L186,$AM:$AZ,MATCH($AW$1,$AM$1:$AZ$1,0),0)*(VLOOKUP($M186,[2]ActorTable!$1:$1048576,MATCH("표준 DI pp Min",[2]ActorTable!$1:$1,0),0)+$H186*(VLOOKUP($M186,[2]ActorTable!$1:$1048576,MATCH("표준 DI pp Max",[2]ActorTable!$1:$1,0),0)-VLOOKUP($M186,[2]ActorTable!$1:$1048576,MATCH("표준 DI pp Min",[2]ActorTable!$1:$1,0),0)+1))))),
IF($L186="안 지정 캐릭터 영웅등급",
  IF(AND(OR($B186=7,$B186=8),$L186=OFFSET($L186,-1,0)),OFFSET(P186,-1,0),
    VLOOKUP($L186,$AM:$AZ,MATCH($AY$1,$AM$1:$AZ$1,0),0)+INT($H186*(VLOOKUP($L186,$AM:$AZ,MATCH($AZ$1,$AM$1:$AZ$1,0),0)-VLOOKUP($L186,$AM:$AZ,MATCH($AY$1,$AM$1:$AZ$1,0),0)+1))),
IF($L186="지정 캐릭터 PP",
  IF(AND(OR($B186=7,$B186=8),$L186=OFFSET($L186,-1,0)),OFFSET(P186,-1,0),
    INT($N186*VLOOKUP($L186,$AM:$AZ,MATCH($AW$1,$AM$1:$AZ$1,0),0))),
"그외없음")))))))</f>
        <v>삭제</v>
      </c>
      <c r="Q186">
        <f ca="1">IF($L186="삭제","삭제",
IF($L186="지정 장비",
  IF($O186="DI",
    VLOOKUP($M186,[1]EquipTable!$1:$1048576,MATCH("표준 DI pr Min",[1]EquipTable!$1:$1,0),0)+INT($I186*(VLOOKUP($M186,[1]EquipTable!$1:$1048576,MATCH("표준 DI pr Max",[1]EquipTable!$1:$1,0),0)-VLOOKUP($M186,[1]EquipTable!$1:$1048576,MATCH("표준 DI pr Min",[1]EquipTable!$1:$1,0),0)+1)),
    ROUNDDOWN(VLOOKUP($M186,[1]EquipTable!$1:$1048576,MATCH("표준 GO pr Min",[1]EquipTable!$1:$1,0),0)+INT($I186*(VLOOKUP($M186,[1]EquipTable!$1:$1048576,MATCH("표준 GO pr Max",[1]EquipTable!$1:$1,0),0)-VLOOKUP($M186,[1]EquipTable!$1:$1048576,MATCH("표준 GO pr Min",[1]EquipTable!$1:$1,0),0)+100)),-2)),
IF(OR($L186="캐릭터 상자 일반등급",$L186="캐릭터 상자 영웅등급"),VLOOKUP($L186,$AM:$AZ,MATCH($AW$1,$AM$1:$AZ$1,0),0),
IF(OR($L186="지정 캐릭터",$L186="지정 캐릭터 LBP1",$L186="지정 캐릭터 LBP2",$L186="지정 캐릭터 LBP3"),
  IF(AND(OR($B186=7,$B186=8),$L186=OFFSET($L186,-1,0)),OFFSET(Q186,-1,0),
    INT(VLOOKUP($L186,$AM:$AZ,MATCH($AW$1,$AM$1:$AZ$1,0),0)*(VLOOKUP($M186,[2]ActorTable!$1:$1048576,MATCH("표준 DI pr Min",[2]ActorTable!$1:$1,0),0)+$I186*(VLOOKUP($M186,[2]ActorTable!$1:$1048576,MATCH("표준 DI pr Max",[2]ActorTable!$1:$1,0),0)-VLOOKUP($M186,[2]ActorTable!$1:$1048576,MATCH("표준 DI pr Min",[2]ActorTable!$1:$1,0),0)+1)))),
IF($L186="안 지정 캐릭터 영웅등급",
  IF(AND(OR($B186=7,$B186=8),$L186=OFFSET($L186,-1,0)),OFFSET(Q186,-1,0),
    VLOOKUP($L186,$AM:$AZ,MATCH($AW$1,$AM$1:$AZ$1,0),0)+INT($I186*(VLOOKUP($L186,$AM:$AZ,MATCH($AX$1,$AM$1:$AZ$1,0),0)-VLOOKUP($L186,$AM:$AZ,MATCH($AW$1,$AM$1:$AZ$1,0),0)+1))),
IF($L186="지정 캐릭터 PP",
  IF(AND(OR($B186=7,$B186=8),$L186=OFFSET($L186,-1,0)),OFFSET(Q186,-1,0),
    INT($N186*(VLOOKUP($L186,$AM:$AZ,MATCH($AX$1,$AM$1:$AZ$1,0),0)*(VLOOKUP($L186,$AM:$AZ,MATCH($AY$1,$AM$1:$AZ$1,0),0)+$I186*(VLOOKUP($L186,$AM:$AZ,MATCH($AY$1,$AM$1:$AZ$1,0),0)-VLOOKUP($L186,$AM:$AZ,MATCH($AX$1,$AM$1:$AZ$1,0),0)))))),
IF(OR($L186="안 지정 캐릭터 PP 일반등급",$L186="안 지정 캐릭터 PP 영웅등급"),
  IF(AND(OR($B186=7,$B186=8),$L186=OFFSET($L186,-1,0)),OFFSET(Q186,-1,0),
    $N186*VLOOKUP($L186,$AM:$AZ,MATCH($AW$1,$AM$1:$AZ$1,0),0)),
"그외없음")))))))</f>
        <v>1400</v>
      </c>
      <c r="R186" t="str">
        <f ca="1">IF(OR(ISNUMBER(M186),M186="삭제"),"",
IF(LEFT(M186,5)="Equip",
  IF($BK$1&lt;VLOOKUP(M186,[1]EquipTable!$1:$1048576,MATCH("업데이트순번",[1]EquipTable!$1:$1,0),0),"업데이트순번이상",""),
IF(LEFT(M186,5)="Actor",
  IF($BP$1&lt;VLOOKUP(M186,[2]ActorTable!$1:$1048576,MATCH("업데이트순번",[2]ActorTable!$1:$1,0),0),"업데이트순번이상",""),
"그외없음")))</f>
        <v/>
      </c>
      <c r="S186">
        <f t="shared" ca="1" si="44"/>
        <v>0</v>
      </c>
      <c r="T186" t="s">
        <v>92</v>
      </c>
      <c r="U186">
        <v>75205</v>
      </c>
      <c r="V186">
        <v>13</v>
      </c>
      <c r="W186" t="s">
        <v>130</v>
      </c>
      <c r="Y186">
        <v>1300</v>
      </c>
      <c r="Z186" t="str">
        <f t="shared" ca="1" si="39"/>
        <v>uph</v>
      </c>
      <c r="AA186" t="s">
        <v>92</v>
      </c>
      <c r="AB186">
        <v>75205</v>
      </c>
      <c r="AC186">
        <v>13</v>
      </c>
      <c r="AD186" t="s">
        <v>130</v>
      </c>
      <c r="AF186">
        <v>1300</v>
      </c>
      <c r="AG186" t="str">
        <f t="shared" si="40"/>
        <v/>
      </c>
      <c r="AH186" t="str">
        <f>IF(OR(
  AND(NOT(ISERROR(FIND("상자",AA186))),ISBLANK(AB186)),
  AND(ISBLANK(AA186),ISBLANK(AB186)),
  AND(NOT(ISERROR(FIND("안 지정",AA186))),ISNUMBER(AB186))),"",
IF(AND(NOT(ISERROR(FIND("상자",AA186))),NOT(ISBLANK(AB186))),"밸류불필요",
IF(AND(NOT(ISERROR(FIND("안 지정",AA186))),NOT(ISNUMBER(AB186))),"숫자필요",
IF(NOT(ISERROR(FIND("장비",AA186))),
  IFERROR(VLOOKUP(AB186,[1]EquipTable!$A:$T,MATCH("이름참고",[1]EquipTable!$1:$1,0),0),"장비없음"),
IF(NOT(ISERROR(FIND("캐릭터",AA186))),
  IFERROR(VLOOKUP(AB186,[2]ActorTable!$A:$G,MATCH("이름참고",[2]ActorTable!$1:$1,0),0),"캐릭터없음"),
"")))))</f>
        <v/>
      </c>
      <c r="AI186">
        <v>1</v>
      </c>
      <c r="AJ18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v>
      </c>
      <c r="AK186" t="str">
        <f t="shared" ca="1" si="41"/>
        <v>{"dy":27,"sl":2,"tp":"uph","vl":"75205","cn":13,"pt":"GO","pr":1300}</v>
      </c>
    </row>
    <row r="187" spans="1:37">
      <c r="A187">
        <v>27</v>
      </c>
      <c r="B187">
        <v>3</v>
      </c>
      <c r="C187">
        <f t="shared" si="35"/>
        <v>0</v>
      </c>
      <c r="D187">
        <f t="shared" ca="1" si="42"/>
        <v>0.72807436888263333</v>
      </c>
      <c r="E187">
        <f t="shared" ca="1" si="42"/>
        <v>0.29742822641736644</v>
      </c>
      <c r="F187">
        <f t="shared" ca="1" si="36"/>
        <v>0.80355613762801559</v>
      </c>
      <c r="G187">
        <f t="shared" ca="1" si="36"/>
        <v>0.40952283957547164</v>
      </c>
      <c r="H187">
        <f t="shared" ca="1" si="36"/>
        <v>0.35219073791027911</v>
      </c>
      <c r="I187">
        <f t="shared" ca="1" si="36"/>
        <v>0.37969627741068757</v>
      </c>
      <c r="L187" t="str">
        <f t="shared" ca="1" si="37"/>
        <v>안 지정 캐릭터 PP 일반등급</v>
      </c>
      <c r="M187">
        <f t="shared" ca="1" si="38"/>
        <v>29742</v>
      </c>
      <c r="N187">
        <f t="shared" ca="1" si="43"/>
        <v>10</v>
      </c>
      <c r="O187" t="str">
        <f ca="1">IF($L187="삭제","삭제",
IF($L187="지정 장비",
  IF(ISBLANK(VLOOKUP($M187,[1]EquipTable!$1:$1048576,MATCH("표준 GO pr Min",[1]EquipTable!$1:$1,0),0)),"DI",
    IF(ISBLANK(VLOOKUP($M187,[1]EquipTable!$1:$1048576,MATCH("표준 DI pr Min",[1]EquipTable!$1:$1,0),0)),"GO",
      IF(G187&lt;0.5,"DI","GO"))),
IF(OR($L187="캐릭터 상자 일반등급",$L187="캐릭터 상자 영웅등급"),"DI",
IF(OR($L187="지정 캐릭터",$L187="지정 캐릭터 LBP1",$L187="지정 캐릭터 LBP2",$L187="지정 캐릭터 LBP3",$L187="안 지정 캐릭터 영웅등급"),"DI",
IF($L187="지정 캐릭터 PP","DI",
IF(OR($L187="안 지정 캐릭터 PP 일반등급",$L187="안 지정 캐릭터 PP 영웅등급"),"GO",
"그외없음"))))))</f>
        <v>GO</v>
      </c>
      <c r="P187" t="str">
        <f ca="1">IF($L187="삭제","삭제",
IF($O187="GO","삭제",
IF($L187="지정 장비",
  IF(ISBLANK(VLOOKUP($M187,[1]EquipTable!$1:$1048576,MATCH("표준 DI pp Min",[1]EquipTable!$1:$1,0),0)),"삭제",
    VLOOKUP($M187,[1]EquipTable!$1:$1048576,MATCH("표준 DI pp Min",[1]EquipTable!$1:$1,0),0)+INT($H187*(VLOOKUP($M187,[1]EquipTable!$1:$1048576,MATCH("표준 DI pp Max",[1]EquipTable!$1:$1,0),0)-VLOOKUP($M187,[1]EquipTable!$1:$1048576,MATCH("표준 DI pp Min",[1]EquipTable!$1:$1,0),0)+1))),
IF(OR($L187="캐릭터 상자 일반등급",$L187="캐릭터 상자 영웅등급"),"삭제",
IF(OR($L187="지정 캐릭터",$L187="지정 캐릭터 LBP1",$L187="지정 캐릭터 LBP2",$L187="지정 캐릭터 LBP3"),
  IF(AND(OR($B187=7,$B187=8),$L187=OFFSET($L187,-1,0)),OFFSET(P187,-1,0),
    IF(ISBLANK(VLOOKUP($M187,[2]ActorTable!$1:$1048576,MATCH("표준 DI pp Min",[2]ActorTable!$1:$1,0),0)),"삭제",
      INT(VLOOKUP($L187,$AM:$AZ,MATCH($AW$1,$AM$1:$AZ$1,0),0)*(VLOOKUP($M187,[2]ActorTable!$1:$1048576,MATCH("표준 DI pp Min",[2]ActorTable!$1:$1,0),0)+$H187*(VLOOKUP($M187,[2]ActorTable!$1:$1048576,MATCH("표준 DI pp Max",[2]ActorTable!$1:$1,0),0)-VLOOKUP($M187,[2]ActorTable!$1:$1048576,MATCH("표준 DI pp Min",[2]ActorTable!$1:$1,0),0)+1))))),
IF($L187="안 지정 캐릭터 영웅등급",
  IF(AND(OR($B187=7,$B187=8),$L187=OFFSET($L187,-1,0)),OFFSET(P187,-1,0),
    VLOOKUP($L187,$AM:$AZ,MATCH($AY$1,$AM$1:$AZ$1,0),0)+INT($H187*(VLOOKUP($L187,$AM:$AZ,MATCH($AZ$1,$AM$1:$AZ$1,0),0)-VLOOKUP($L187,$AM:$AZ,MATCH($AY$1,$AM$1:$AZ$1,0),0)+1))),
IF($L187="지정 캐릭터 PP",
  IF(AND(OR($B187=7,$B187=8),$L187=OFFSET($L187,-1,0)),OFFSET(P187,-1,0),
    INT($N187*VLOOKUP($L187,$AM:$AZ,MATCH($AW$1,$AM$1:$AZ$1,0),0))),
"그외없음")))))))</f>
        <v>삭제</v>
      </c>
      <c r="Q187">
        <f ca="1">IF($L187="삭제","삭제",
IF($L187="지정 장비",
  IF($O187="DI",
    VLOOKUP($M187,[1]EquipTable!$1:$1048576,MATCH("표준 DI pr Min",[1]EquipTable!$1:$1,0),0)+INT($I187*(VLOOKUP($M187,[1]EquipTable!$1:$1048576,MATCH("표준 DI pr Max",[1]EquipTable!$1:$1,0),0)-VLOOKUP($M187,[1]EquipTable!$1:$1048576,MATCH("표준 DI pr Min",[1]EquipTable!$1:$1,0),0)+1)),
    ROUNDDOWN(VLOOKUP($M187,[1]EquipTable!$1:$1048576,MATCH("표준 GO pr Min",[1]EquipTable!$1:$1,0),0)+INT($I187*(VLOOKUP($M187,[1]EquipTable!$1:$1048576,MATCH("표준 GO pr Max",[1]EquipTable!$1:$1,0),0)-VLOOKUP($M187,[1]EquipTable!$1:$1048576,MATCH("표준 GO pr Min",[1]EquipTable!$1:$1,0),0)+100)),-2)),
IF(OR($L187="캐릭터 상자 일반등급",$L187="캐릭터 상자 영웅등급"),VLOOKUP($L187,$AM:$AZ,MATCH($AW$1,$AM$1:$AZ$1,0),0),
IF(OR($L187="지정 캐릭터",$L187="지정 캐릭터 LBP1",$L187="지정 캐릭터 LBP2",$L187="지정 캐릭터 LBP3"),
  IF(AND(OR($B187=7,$B187=8),$L187=OFFSET($L187,-1,0)),OFFSET(Q187,-1,0),
    INT(VLOOKUP($L187,$AM:$AZ,MATCH($AW$1,$AM$1:$AZ$1,0),0)*(VLOOKUP($M187,[2]ActorTable!$1:$1048576,MATCH("표준 DI pr Min",[2]ActorTable!$1:$1,0),0)+$I187*(VLOOKUP($M187,[2]ActorTable!$1:$1048576,MATCH("표준 DI pr Max",[2]ActorTable!$1:$1,0),0)-VLOOKUP($M187,[2]ActorTable!$1:$1048576,MATCH("표준 DI pr Min",[2]ActorTable!$1:$1,0),0)+1)))),
IF($L187="안 지정 캐릭터 영웅등급",
  IF(AND(OR($B187=7,$B187=8),$L187=OFFSET($L187,-1,0)),OFFSET(Q187,-1,0),
    VLOOKUP($L187,$AM:$AZ,MATCH($AW$1,$AM$1:$AZ$1,0),0)+INT($I187*(VLOOKUP($L187,$AM:$AZ,MATCH($AX$1,$AM$1:$AZ$1,0),0)-VLOOKUP($L187,$AM:$AZ,MATCH($AW$1,$AM$1:$AZ$1,0),0)+1))),
IF($L187="지정 캐릭터 PP",
  IF(AND(OR($B187=7,$B187=8),$L187=OFFSET($L187,-1,0)),OFFSET(Q187,-1,0),
    INT($N187*(VLOOKUP($L187,$AM:$AZ,MATCH($AX$1,$AM$1:$AZ$1,0),0)*(VLOOKUP($L187,$AM:$AZ,MATCH($AY$1,$AM$1:$AZ$1,0),0)+$I187*(VLOOKUP($L187,$AM:$AZ,MATCH($AY$1,$AM$1:$AZ$1,0),0)-VLOOKUP($L187,$AM:$AZ,MATCH($AX$1,$AM$1:$AZ$1,0),0)))))),
IF(OR($L187="안 지정 캐릭터 PP 일반등급",$L187="안 지정 캐릭터 PP 영웅등급"),
  IF(AND(OR($B187=7,$B187=8),$L187=OFFSET($L187,-1,0)),OFFSET(Q187,-1,0),
    $N187*VLOOKUP($L187,$AM:$AZ,MATCH($AW$1,$AM$1:$AZ$1,0),0)),
"그외없음")))))))</f>
        <v>1000</v>
      </c>
      <c r="R187" t="str">
        <f ca="1">IF(OR(ISNUMBER(M187),M187="삭제"),"",
IF(LEFT(M187,5)="Equip",
  IF($BK$1&lt;VLOOKUP(M187,[1]EquipTable!$1:$1048576,MATCH("업데이트순번",[1]EquipTable!$1:$1,0),0),"업데이트순번이상",""),
IF(LEFT(M187,5)="Actor",
  IF($BP$1&lt;VLOOKUP(M187,[2]ActorTable!$1:$1048576,MATCH("업데이트순번",[2]ActorTable!$1:$1,0),0),"업데이트순번이상",""),
"그외없음")))</f>
        <v/>
      </c>
      <c r="S187">
        <f t="shared" ca="1" si="44"/>
        <v>0</v>
      </c>
      <c r="T187" t="s">
        <v>93</v>
      </c>
      <c r="U187">
        <v>83409</v>
      </c>
      <c r="V187">
        <v>14</v>
      </c>
      <c r="W187" t="s">
        <v>130</v>
      </c>
      <c r="Y187">
        <v>1400</v>
      </c>
      <c r="Z187" t="str">
        <f t="shared" ca="1" si="39"/>
        <v>upn</v>
      </c>
      <c r="AA187" t="s">
        <v>93</v>
      </c>
      <c r="AB187">
        <v>83409</v>
      </c>
      <c r="AC187">
        <v>14</v>
      </c>
      <c r="AD187" t="s">
        <v>130</v>
      </c>
      <c r="AF187">
        <v>1400</v>
      </c>
      <c r="AG187" t="str">
        <f t="shared" si="40"/>
        <v/>
      </c>
      <c r="AH187" t="str">
        <f>IF(OR(
  AND(NOT(ISERROR(FIND("상자",AA187))),ISBLANK(AB187)),
  AND(ISBLANK(AA187),ISBLANK(AB187)),
  AND(NOT(ISERROR(FIND("안 지정",AA187))),ISNUMBER(AB187))),"",
IF(AND(NOT(ISERROR(FIND("상자",AA187))),NOT(ISBLANK(AB187))),"밸류불필요",
IF(AND(NOT(ISERROR(FIND("안 지정",AA187))),NOT(ISNUMBER(AB187))),"숫자필요",
IF(NOT(ISERROR(FIND("장비",AA187))),
  IFERROR(VLOOKUP(AB187,[1]EquipTable!$A:$T,MATCH("이름참고",[1]EquipTable!$1:$1,0),0),"장비없음"),
IF(NOT(ISERROR(FIND("캐릭터",AA187))),
  IFERROR(VLOOKUP(AB187,[2]ActorTable!$A:$G,MATCH("이름참고",[2]ActorTable!$1:$1,0),0),"캐릭터없음"),
"")))))</f>
        <v/>
      </c>
      <c r="AI187">
        <v>1</v>
      </c>
      <c r="AJ18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v>
      </c>
      <c r="AK187" t="str">
        <f t="shared" ca="1" si="41"/>
        <v>{"dy":27,"sl":3,"tp":"upn","vl":"83409","cn":14,"pt":"GO","pr":1400}</v>
      </c>
    </row>
    <row r="188" spans="1:37">
      <c r="A188">
        <v>27</v>
      </c>
      <c r="B188">
        <v>4</v>
      </c>
      <c r="C188">
        <f t="shared" si="35"/>
        <v>0</v>
      </c>
      <c r="D188">
        <f t="shared" ca="1" si="42"/>
        <v>0.45930974345609643</v>
      </c>
      <c r="E188">
        <f t="shared" ca="1" si="42"/>
        <v>0.61499657536700636</v>
      </c>
      <c r="F188">
        <f t="shared" ca="1" si="36"/>
        <v>1.7422541563366534E-2</v>
      </c>
      <c r="G188">
        <f t="shared" ca="1" si="36"/>
        <v>0.80080775911233626</v>
      </c>
      <c r="H188">
        <f t="shared" ca="1" si="36"/>
        <v>0.78827525196393922</v>
      </c>
      <c r="I188">
        <f t="shared" ca="1" si="36"/>
        <v>0.86746242332723078</v>
      </c>
      <c r="L188" t="str">
        <f t="shared" ca="1" si="37"/>
        <v>안 지정 캐릭터 PP 일반등급</v>
      </c>
      <c r="M188">
        <f t="shared" ca="1" si="38"/>
        <v>61499</v>
      </c>
      <c r="N188">
        <f t="shared" ca="1" si="43"/>
        <v>12</v>
      </c>
      <c r="O188" t="str">
        <f ca="1">IF($L188="삭제","삭제",
IF($L188="지정 장비",
  IF(ISBLANK(VLOOKUP($M188,[1]EquipTable!$1:$1048576,MATCH("표준 GO pr Min",[1]EquipTable!$1:$1,0),0)),"DI",
    IF(ISBLANK(VLOOKUP($M188,[1]EquipTable!$1:$1048576,MATCH("표준 DI pr Min",[1]EquipTable!$1:$1,0),0)),"GO",
      IF(G188&lt;0.5,"DI","GO"))),
IF(OR($L188="캐릭터 상자 일반등급",$L188="캐릭터 상자 영웅등급"),"DI",
IF(OR($L188="지정 캐릭터",$L188="지정 캐릭터 LBP1",$L188="지정 캐릭터 LBP2",$L188="지정 캐릭터 LBP3",$L188="안 지정 캐릭터 영웅등급"),"DI",
IF($L188="지정 캐릭터 PP","DI",
IF(OR($L188="안 지정 캐릭터 PP 일반등급",$L188="안 지정 캐릭터 PP 영웅등급"),"GO",
"그외없음"))))))</f>
        <v>GO</v>
      </c>
      <c r="P188" t="str">
        <f ca="1">IF($L188="삭제","삭제",
IF($O188="GO","삭제",
IF($L188="지정 장비",
  IF(ISBLANK(VLOOKUP($M188,[1]EquipTable!$1:$1048576,MATCH("표준 DI pp Min",[1]EquipTable!$1:$1,0),0)),"삭제",
    VLOOKUP($M188,[1]EquipTable!$1:$1048576,MATCH("표준 DI pp Min",[1]EquipTable!$1:$1,0),0)+INT($H188*(VLOOKUP($M188,[1]EquipTable!$1:$1048576,MATCH("표준 DI pp Max",[1]EquipTable!$1:$1,0),0)-VLOOKUP($M188,[1]EquipTable!$1:$1048576,MATCH("표준 DI pp Min",[1]EquipTable!$1:$1,0),0)+1))),
IF(OR($L188="캐릭터 상자 일반등급",$L188="캐릭터 상자 영웅등급"),"삭제",
IF(OR($L188="지정 캐릭터",$L188="지정 캐릭터 LBP1",$L188="지정 캐릭터 LBP2",$L188="지정 캐릭터 LBP3"),
  IF(AND(OR($B188=7,$B188=8),$L188=OFFSET($L188,-1,0)),OFFSET(P188,-1,0),
    IF(ISBLANK(VLOOKUP($M188,[2]ActorTable!$1:$1048576,MATCH("표준 DI pp Min",[2]ActorTable!$1:$1,0),0)),"삭제",
      INT(VLOOKUP($L188,$AM:$AZ,MATCH($AW$1,$AM$1:$AZ$1,0),0)*(VLOOKUP($M188,[2]ActorTable!$1:$1048576,MATCH("표준 DI pp Min",[2]ActorTable!$1:$1,0),0)+$H188*(VLOOKUP($M188,[2]ActorTable!$1:$1048576,MATCH("표준 DI pp Max",[2]ActorTable!$1:$1,0),0)-VLOOKUP($M188,[2]ActorTable!$1:$1048576,MATCH("표준 DI pp Min",[2]ActorTable!$1:$1,0),0)+1))))),
IF($L188="안 지정 캐릭터 영웅등급",
  IF(AND(OR($B188=7,$B188=8),$L188=OFFSET($L188,-1,0)),OFFSET(P188,-1,0),
    VLOOKUP($L188,$AM:$AZ,MATCH($AY$1,$AM$1:$AZ$1,0),0)+INT($H188*(VLOOKUP($L188,$AM:$AZ,MATCH($AZ$1,$AM$1:$AZ$1,0),0)-VLOOKUP($L188,$AM:$AZ,MATCH($AY$1,$AM$1:$AZ$1,0),0)+1))),
IF($L188="지정 캐릭터 PP",
  IF(AND(OR($B188=7,$B188=8),$L188=OFFSET($L188,-1,0)),OFFSET(P188,-1,0),
    INT($N188*VLOOKUP($L188,$AM:$AZ,MATCH($AW$1,$AM$1:$AZ$1,0),0))),
"그외없음")))))))</f>
        <v>삭제</v>
      </c>
      <c r="Q188">
        <f ca="1">IF($L188="삭제","삭제",
IF($L188="지정 장비",
  IF($O188="DI",
    VLOOKUP($M188,[1]EquipTable!$1:$1048576,MATCH("표준 DI pr Min",[1]EquipTable!$1:$1,0),0)+INT($I188*(VLOOKUP($M188,[1]EquipTable!$1:$1048576,MATCH("표준 DI pr Max",[1]EquipTable!$1:$1,0),0)-VLOOKUP($M188,[1]EquipTable!$1:$1048576,MATCH("표준 DI pr Min",[1]EquipTable!$1:$1,0),0)+1)),
    ROUNDDOWN(VLOOKUP($M188,[1]EquipTable!$1:$1048576,MATCH("표준 GO pr Min",[1]EquipTable!$1:$1,0),0)+INT($I188*(VLOOKUP($M188,[1]EquipTable!$1:$1048576,MATCH("표준 GO pr Max",[1]EquipTable!$1:$1,0),0)-VLOOKUP($M188,[1]EquipTable!$1:$1048576,MATCH("표준 GO pr Min",[1]EquipTable!$1:$1,0),0)+100)),-2)),
IF(OR($L188="캐릭터 상자 일반등급",$L188="캐릭터 상자 영웅등급"),VLOOKUP($L188,$AM:$AZ,MATCH($AW$1,$AM$1:$AZ$1,0),0),
IF(OR($L188="지정 캐릭터",$L188="지정 캐릭터 LBP1",$L188="지정 캐릭터 LBP2",$L188="지정 캐릭터 LBP3"),
  IF(AND(OR($B188=7,$B188=8),$L188=OFFSET($L188,-1,0)),OFFSET(Q188,-1,0),
    INT(VLOOKUP($L188,$AM:$AZ,MATCH($AW$1,$AM$1:$AZ$1,0),0)*(VLOOKUP($M188,[2]ActorTable!$1:$1048576,MATCH("표준 DI pr Min",[2]ActorTable!$1:$1,0),0)+$I188*(VLOOKUP($M188,[2]ActorTable!$1:$1048576,MATCH("표준 DI pr Max",[2]ActorTable!$1:$1,0),0)-VLOOKUP($M188,[2]ActorTable!$1:$1048576,MATCH("표준 DI pr Min",[2]ActorTable!$1:$1,0),0)+1)))),
IF($L188="안 지정 캐릭터 영웅등급",
  IF(AND(OR($B188=7,$B188=8),$L188=OFFSET($L188,-1,0)),OFFSET(Q188,-1,0),
    VLOOKUP($L188,$AM:$AZ,MATCH($AW$1,$AM$1:$AZ$1,0),0)+INT($I188*(VLOOKUP($L188,$AM:$AZ,MATCH($AX$1,$AM$1:$AZ$1,0),0)-VLOOKUP($L188,$AM:$AZ,MATCH($AW$1,$AM$1:$AZ$1,0),0)+1))),
IF($L188="지정 캐릭터 PP",
  IF(AND(OR($B188=7,$B188=8),$L188=OFFSET($L188,-1,0)),OFFSET(Q188,-1,0),
    INT($N188*(VLOOKUP($L188,$AM:$AZ,MATCH($AX$1,$AM$1:$AZ$1,0),0)*(VLOOKUP($L188,$AM:$AZ,MATCH($AY$1,$AM$1:$AZ$1,0),0)+$I188*(VLOOKUP($L188,$AM:$AZ,MATCH($AY$1,$AM$1:$AZ$1,0),0)-VLOOKUP($L188,$AM:$AZ,MATCH($AX$1,$AM$1:$AZ$1,0),0)))))),
IF(OR($L188="안 지정 캐릭터 PP 일반등급",$L188="안 지정 캐릭터 PP 영웅등급"),
  IF(AND(OR($B188=7,$B188=8),$L188=OFFSET($L188,-1,0)),OFFSET(Q188,-1,0),
    $N188*VLOOKUP($L188,$AM:$AZ,MATCH($AW$1,$AM$1:$AZ$1,0),0)),
"그외없음")))))))</f>
        <v>1200</v>
      </c>
      <c r="R188" t="str">
        <f ca="1">IF(OR(ISNUMBER(M188),M188="삭제"),"",
IF(LEFT(M188,5)="Equip",
  IF($BK$1&lt;VLOOKUP(M188,[1]EquipTable!$1:$1048576,MATCH("업데이트순번",[1]EquipTable!$1:$1,0),0),"업데이트순번이상",""),
IF(LEFT(M188,5)="Actor",
  IF($BP$1&lt;VLOOKUP(M188,[2]ActorTable!$1:$1048576,MATCH("업데이트순번",[2]ActorTable!$1:$1,0),0),"업데이트순번이상",""),
"그외없음")))</f>
        <v/>
      </c>
      <c r="S188">
        <f t="shared" ca="1" si="44"/>
        <v>0</v>
      </c>
      <c r="T188" t="s">
        <v>93</v>
      </c>
      <c r="U188">
        <v>74697</v>
      </c>
      <c r="V188">
        <v>13</v>
      </c>
      <c r="W188" t="s">
        <v>130</v>
      </c>
      <c r="Y188">
        <v>1300</v>
      </c>
      <c r="Z188" t="str">
        <f t="shared" ca="1" si="39"/>
        <v>upn</v>
      </c>
      <c r="AA188" t="s">
        <v>93</v>
      </c>
      <c r="AB188">
        <v>74697</v>
      </c>
      <c r="AC188">
        <v>13</v>
      </c>
      <c r="AD188" t="s">
        <v>130</v>
      </c>
      <c r="AF188">
        <v>1300</v>
      </c>
      <c r="AG188" t="str">
        <f t="shared" si="40"/>
        <v/>
      </c>
      <c r="AH188" t="str">
        <f>IF(OR(
  AND(NOT(ISERROR(FIND("상자",AA188))),ISBLANK(AB188)),
  AND(ISBLANK(AA188),ISBLANK(AB188)),
  AND(NOT(ISERROR(FIND("안 지정",AA188))),ISNUMBER(AB188))),"",
IF(AND(NOT(ISERROR(FIND("상자",AA188))),NOT(ISBLANK(AB188))),"밸류불필요",
IF(AND(NOT(ISERROR(FIND("안 지정",AA188))),NOT(ISNUMBER(AB188))),"숫자필요",
IF(NOT(ISERROR(FIND("장비",AA188))),
  IFERROR(VLOOKUP(AB188,[1]EquipTable!$A:$T,MATCH("이름참고",[1]EquipTable!$1:$1,0),0),"장비없음"),
IF(NOT(ISERROR(FIND("캐릭터",AA188))),
  IFERROR(VLOOKUP(AB188,[2]ActorTable!$A:$G,MATCH("이름참고",[2]ActorTable!$1:$1,0),0),"캐릭터없음"),
"")))))</f>
        <v/>
      </c>
      <c r="AI188">
        <v>1</v>
      </c>
      <c r="AJ18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v>
      </c>
      <c r="AK188" t="str">
        <f t="shared" ca="1" si="41"/>
        <v>{"dy":27,"sl":4,"tp":"upn","vl":"74697","cn":13,"pt":"GO","pr":1300}</v>
      </c>
    </row>
    <row r="189" spans="1:37">
      <c r="A189">
        <v>27</v>
      </c>
      <c r="B189">
        <v>5</v>
      </c>
      <c r="C189">
        <f t="shared" si="35"/>
        <v>0</v>
      </c>
      <c r="D189">
        <f t="shared" ca="1" si="42"/>
        <v>0.88813967378788228</v>
      </c>
      <c r="E189">
        <f t="shared" ca="1" si="42"/>
        <v>3.7475958017297528E-2</v>
      </c>
      <c r="F189">
        <f t="shared" ca="1" si="36"/>
        <v>0.30094595399269441</v>
      </c>
      <c r="G189">
        <f t="shared" ca="1" si="36"/>
        <v>0.5399862690641607</v>
      </c>
      <c r="H189">
        <f t="shared" ca="1" si="36"/>
        <v>0.57848764112503603</v>
      </c>
      <c r="I189">
        <f t="shared" ca="1" si="36"/>
        <v>0.97523666627621941</v>
      </c>
      <c r="L189" t="str">
        <f t="shared" ca="1" si="37"/>
        <v>삭제</v>
      </c>
      <c r="M189" t="str">
        <f t="shared" ca="1" si="38"/>
        <v>삭제</v>
      </c>
      <c r="N189" t="str">
        <f t="shared" ca="1" si="43"/>
        <v>삭제</v>
      </c>
      <c r="O189" t="str">
        <f ca="1">IF($L189="삭제","삭제",
IF($L189="지정 장비",
  IF(ISBLANK(VLOOKUP($M189,[1]EquipTable!$1:$1048576,MATCH("표준 GO pr Min",[1]EquipTable!$1:$1,0),0)),"DI",
    IF(ISBLANK(VLOOKUP($M189,[1]EquipTable!$1:$1048576,MATCH("표준 DI pr Min",[1]EquipTable!$1:$1,0),0)),"GO",
      IF(G189&lt;0.5,"DI","GO"))),
IF(OR($L189="캐릭터 상자 일반등급",$L189="캐릭터 상자 영웅등급"),"DI",
IF(OR($L189="지정 캐릭터",$L189="지정 캐릭터 LBP1",$L189="지정 캐릭터 LBP2",$L189="지정 캐릭터 LBP3",$L189="안 지정 캐릭터 영웅등급"),"DI",
IF($L189="지정 캐릭터 PP","DI",
IF(OR($L189="안 지정 캐릭터 PP 일반등급",$L189="안 지정 캐릭터 PP 영웅등급"),"GO",
"그외없음"))))))</f>
        <v>삭제</v>
      </c>
      <c r="P189" t="str">
        <f ca="1">IF($L189="삭제","삭제",
IF($O189="GO","삭제",
IF($L189="지정 장비",
  IF(ISBLANK(VLOOKUP($M189,[1]EquipTable!$1:$1048576,MATCH("표준 DI pp Min",[1]EquipTable!$1:$1,0),0)),"삭제",
    VLOOKUP($M189,[1]EquipTable!$1:$1048576,MATCH("표준 DI pp Min",[1]EquipTable!$1:$1,0),0)+INT($H189*(VLOOKUP($M189,[1]EquipTable!$1:$1048576,MATCH("표준 DI pp Max",[1]EquipTable!$1:$1,0),0)-VLOOKUP($M189,[1]EquipTable!$1:$1048576,MATCH("표준 DI pp Min",[1]EquipTable!$1:$1,0),0)+1))),
IF(OR($L189="캐릭터 상자 일반등급",$L189="캐릭터 상자 영웅등급"),"삭제",
IF(OR($L189="지정 캐릭터",$L189="지정 캐릭터 LBP1",$L189="지정 캐릭터 LBP2",$L189="지정 캐릭터 LBP3"),
  IF(AND(OR($B189=7,$B189=8),$L189=OFFSET($L189,-1,0)),OFFSET(P189,-1,0),
    IF(ISBLANK(VLOOKUP($M189,[2]ActorTable!$1:$1048576,MATCH("표준 DI pp Min",[2]ActorTable!$1:$1,0),0)),"삭제",
      INT(VLOOKUP($L189,$AM:$AZ,MATCH($AW$1,$AM$1:$AZ$1,0),0)*(VLOOKUP($M189,[2]ActorTable!$1:$1048576,MATCH("표준 DI pp Min",[2]ActorTable!$1:$1,0),0)+$H189*(VLOOKUP($M189,[2]ActorTable!$1:$1048576,MATCH("표준 DI pp Max",[2]ActorTable!$1:$1,0),0)-VLOOKUP($M189,[2]ActorTable!$1:$1048576,MATCH("표준 DI pp Min",[2]ActorTable!$1:$1,0),0)+1))))),
IF($L189="안 지정 캐릭터 영웅등급",
  IF(AND(OR($B189=7,$B189=8),$L189=OFFSET($L189,-1,0)),OFFSET(P189,-1,0),
    VLOOKUP($L189,$AM:$AZ,MATCH($AY$1,$AM$1:$AZ$1,0),0)+INT($H189*(VLOOKUP($L189,$AM:$AZ,MATCH($AZ$1,$AM$1:$AZ$1,0),0)-VLOOKUP($L189,$AM:$AZ,MATCH($AY$1,$AM$1:$AZ$1,0),0)+1))),
IF($L189="지정 캐릭터 PP",
  IF(AND(OR($B189=7,$B189=8),$L189=OFFSET($L189,-1,0)),OFFSET(P189,-1,0),
    INT($N189*VLOOKUP($L189,$AM:$AZ,MATCH($AW$1,$AM$1:$AZ$1,0),0))),
"그외없음")))))))</f>
        <v>삭제</v>
      </c>
      <c r="Q189" t="str">
        <f ca="1">IF($L189="삭제","삭제",
IF($L189="지정 장비",
  IF($O189="DI",
    VLOOKUP($M189,[1]EquipTable!$1:$1048576,MATCH("표준 DI pr Min",[1]EquipTable!$1:$1,0),0)+INT($I189*(VLOOKUP($M189,[1]EquipTable!$1:$1048576,MATCH("표준 DI pr Max",[1]EquipTable!$1:$1,0),0)-VLOOKUP($M189,[1]EquipTable!$1:$1048576,MATCH("표준 DI pr Min",[1]EquipTable!$1:$1,0),0)+1)),
    ROUNDDOWN(VLOOKUP($M189,[1]EquipTable!$1:$1048576,MATCH("표준 GO pr Min",[1]EquipTable!$1:$1,0),0)+INT($I189*(VLOOKUP($M189,[1]EquipTable!$1:$1048576,MATCH("표준 GO pr Max",[1]EquipTable!$1:$1,0),0)-VLOOKUP($M189,[1]EquipTable!$1:$1048576,MATCH("표준 GO pr Min",[1]EquipTable!$1:$1,0),0)+100)),-2)),
IF(OR($L189="캐릭터 상자 일반등급",$L189="캐릭터 상자 영웅등급"),VLOOKUP($L189,$AM:$AZ,MATCH($AW$1,$AM$1:$AZ$1,0),0),
IF(OR($L189="지정 캐릭터",$L189="지정 캐릭터 LBP1",$L189="지정 캐릭터 LBP2",$L189="지정 캐릭터 LBP3"),
  IF(AND(OR($B189=7,$B189=8),$L189=OFFSET($L189,-1,0)),OFFSET(Q189,-1,0),
    INT(VLOOKUP($L189,$AM:$AZ,MATCH($AW$1,$AM$1:$AZ$1,0),0)*(VLOOKUP($M189,[2]ActorTable!$1:$1048576,MATCH("표준 DI pr Min",[2]ActorTable!$1:$1,0),0)+$I189*(VLOOKUP($M189,[2]ActorTable!$1:$1048576,MATCH("표준 DI pr Max",[2]ActorTable!$1:$1,0),0)-VLOOKUP($M189,[2]ActorTable!$1:$1048576,MATCH("표준 DI pr Min",[2]ActorTable!$1:$1,0),0)+1)))),
IF($L189="안 지정 캐릭터 영웅등급",
  IF(AND(OR($B189=7,$B189=8),$L189=OFFSET($L189,-1,0)),OFFSET(Q189,-1,0),
    VLOOKUP($L189,$AM:$AZ,MATCH($AW$1,$AM$1:$AZ$1,0),0)+INT($I189*(VLOOKUP($L189,$AM:$AZ,MATCH($AX$1,$AM$1:$AZ$1,0),0)-VLOOKUP($L189,$AM:$AZ,MATCH($AW$1,$AM$1:$AZ$1,0),0)+1))),
IF($L189="지정 캐릭터 PP",
  IF(AND(OR($B189=7,$B189=8),$L189=OFFSET($L189,-1,0)),OFFSET(Q189,-1,0),
    INT($N189*(VLOOKUP($L189,$AM:$AZ,MATCH($AX$1,$AM$1:$AZ$1,0),0)*(VLOOKUP($L189,$AM:$AZ,MATCH($AY$1,$AM$1:$AZ$1,0),0)+$I189*(VLOOKUP($L189,$AM:$AZ,MATCH($AY$1,$AM$1:$AZ$1,0),0)-VLOOKUP($L189,$AM:$AZ,MATCH($AX$1,$AM$1:$AZ$1,0),0)))))),
IF(OR($L189="안 지정 캐릭터 PP 일반등급",$L189="안 지정 캐릭터 PP 영웅등급"),
  IF(AND(OR($B189=7,$B189=8),$L189=OFFSET($L189,-1,0)),OFFSET(Q189,-1,0),
    $N189*VLOOKUP($L189,$AM:$AZ,MATCH($AW$1,$AM$1:$AZ$1,0),0)),
"그외없음")))))))</f>
        <v>삭제</v>
      </c>
      <c r="R189" t="str">
        <f ca="1">IF(OR(ISNUMBER(M189),M189="삭제"),"",
IF(LEFT(M189,5)="Equip",
  IF($BK$1&lt;VLOOKUP(M189,[1]EquipTable!$1:$1048576,MATCH("업데이트순번",[1]EquipTable!$1:$1,0),0),"업데이트순번이상",""),
IF(LEFT(M189,5)="Actor",
  IF($BP$1&lt;VLOOKUP(M189,[2]ActorTable!$1:$1048576,MATCH("업데이트순번",[2]ActorTable!$1:$1,0),0),"업데이트순번이상",""),
"그외없음")))</f>
        <v/>
      </c>
      <c r="S189">
        <f t="shared" ca="1" si="44"/>
        <v>0</v>
      </c>
      <c r="Z189" t="str">
        <f t="shared" ca="1" si="39"/>
        <v/>
      </c>
      <c r="AG189" t="str">
        <f t="shared" si="40"/>
        <v/>
      </c>
      <c r="AH189" t="str">
        <f>IF(OR(
  AND(NOT(ISERROR(FIND("상자",AA189))),ISBLANK(AB189)),
  AND(ISBLANK(AA189),ISBLANK(AB189)),
  AND(NOT(ISERROR(FIND("안 지정",AA189))),ISNUMBER(AB189))),"",
IF(AND(NOT(ISERROR(FIND("상자",AA189))),NOT(ISBLANK(AB189))),"밸류불필요",
IF(AND(NOT(ISERROR(FIND("안 지정",AA189))),NOT(ISNUMBER(AB189))),"숫자필요",
IF(NOT(ISERROR(FIND("장비",AA189))),
  IFERROR(VLOOKUP(AB189,[1]EquipTable!$A:$T,MATCH("이름참고",[1]EquipTable!$1:$1,0),0),"장비없음"),
IF(NOT(ISERROR(FIND("캐릭터",AA189))),
  IFERROR(VLOOKUP(AB189,[2]ActorTable!$A:$G,MATCH("이름참고",[2]ActorTable!$1:$1,0),0),"캐릭터없음"),
"")))))</f>
        <v/>
      </c>
      <c r="AI189">
        <v>1</v>
      </c>
      <c r="AJ18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v>
      </c>
      <c r="AK189" t="str">
        <f t="shared" ca="1" si="41"/>
        <v>{"dy":27,"sl":5}</v>
      </c>
    </row>
    <row r="190" spans="1:37">
      <c r="A190">
        <v>27</v>
      </c>
      <c r="B190">
        <v>6</v>
      </c>
      <c r="C190">
        <f t="shared" si="35"/>
        <v>0</v>
      </c>
      <c r="D190">
        <f t="shared" ca="1" si="42"/>
        <v>0.47169451797018058</v>
      </c>
      <c r="E190">
        <f t="shared" ca="1" si="42"/>
        <v>0.47637752225049679</v>
      </c>
      <c r="F190">
        <f t="shared" ca="1" si="36"/>
        <v>0.43038297316558072</v>
      </c>
      <c r="G190">
        <f t="shared" ca="1" si="36"/>
        <v>8.1042484621531408E-2</v>
      </c>
      <c r="H190">
        <f t="shared" ca="1" si="36"/>
        <v>0.52844545082365113</v>
      </c>
      <c r="I190">
        <f t="shared" ca="1" si="36"/>
        <v>0.42916162496382149</v>
      </c>
      <c r="L190" t="str">
        <f t="shared" ca="1" si="37"/>
        <v>삭제</v>
      </c>
      <c r="M190" t="str">
        <f t="shared" ca="1" si="38"/>
        <v>삭제</v>
      </c>
      <c r="N190" t="str">
        <f t="shared" ca="1" si="43"/>
        <v>삭제</v>
      </c>
      <c r="O190" t="str">
        <f ca="1">IF($L190="삭제","삭제",
IF($L190="지정 장비",
  IF(ISBLANK(VLOOKUP($M190,[1]EquipTable!$1:$1048576,MATCH("표준 GO pr Min",[1]EquipTable!$1:$1,0),0)),"DI",
    IF(ISBLANK(VLOOKUP($M190,[1]EquipTable!$1:$1048576,MATCH("표준 DI pr Min",[1]EquipTable!$1:$1,0),0)),"GO",
      IF(G190&lt;0.5,"DI","GO"))),
IF(OR($L190="캐릭터 상자 일반등급",$L190="캐릭터 상자 영웅등급"),"DI",
IF(OR($L190="지정 캐릭터",$L190="지정 캐릭터 LBP1",$L190="지정 캐릭터 LBP2",$L190="지정 캐릭터 LBP3",$L190="안 지정 캐릭터 영웅등급"),"DI",
IF($L190="지정 캐릭터 PP","DI",
IF(OR($L190="안 지정 캐릭터 PP 일반등급",$L190="안 지정 캐릭터 PP 영웅등급"),"GO",
"그외없음"))))))</f>
        <v>삭제</v>
      </c>
      <c r="P190" t="str">
        <f ca="1">IF($L190="삭제","삭제",
IF($O190="GO","삭제",
IF($L190="지정 장비",
  IF(ISBLANK(VLOOKUP($M190,[1]EquipTable!$1:$1048576,MATCH("표준 DI pp Min",[1]EquipTable!$1:$1,0),0)),"삭제",
    VLOOKUP($M190,[1]EquipTable!$1:$1048576,MATCH("표준 DI pp Min",[1]EquipTable!$1:$1,0),0)+INT($H190*(VLOOKUP($M190,[1]EquipTable!$1:$1048576,MATCH("표준 DI pp Max",[1]EquipTable!$1:$1,0),0)-VLOOKUP($M190,[1]EquipTable!$1:$1048576,MATCH("표준 DI pp Min",[1]EquipTable!$1:$1,0),0)+1))),
IF(OR($L190="캐릭터 상자 일반등급",$L190="캐릭터 상자 영웅등급"),"삭제",
IF(OR($L190="지정 캐릭터",$L190="지정 캐릭터 LBP1",$L190="지정 캐릭터 LBP2",$L190="지정 캐릭터 LBP3"),
  IF(AND(OR($B190=7,$B190=8),$L190=OFFSET($L190,-1,0)),OFFSET(P190,-1,0),
    IF(ISBLANK(VLOOKUP($M190,[2]ActorTable!$1:$1048576,MATCH("표준 DI pp Min",[2]ActorTable!$1:$1,0),0)),"삭제",
      INT(VLOOKUP($L190,$AM:$AZ,MATCH($AW$1,$AM$1:$AZ$1,0),0)*(VLOOKUP($M190,[2]ActorTable!$1:$1048576,MATCH("표준 DI pp Min",[2]ActorTable!$1:$1,0),0)+$H190*(VLOOKUP($M190,[2]ActorTable!$1:$1048576,MATCH("표준 DI pp Max",[2]ActorTable!$1:$1,0),0)-VLOOKUP($M190,[2]ActorTable!$1:$1048576,MATCH("표준 DI pp Min",[2]ActorTable!$1:$1,0),0)+1))))),
IF($L190="안 지정 캐릭터 영웅등급",
  IF(AND(OR($B190=7,$B190=8),$L190=OFFSET($L190,-1,0)),OFFSET(P190,-1,0),
    VLOOKUP($L190,$AM:$AZ,MATCH($AY$1,$AM$1:$AZ$1,0),0)+INT($H190*(VLOOKUP($L190,$AM:$AZ,MATCH($AZ$1,$AM$1:$AZ$1,0),0)-VLOOKUP($L190,$AM:$AZ,MATCH($AY$1,$AM$1:$AZ$1,0),0)+1))),
IF($L190="지정 캐릭터 PP",
  IF(AND(OR($B190=7,$B190=8),$L190=OFFSET($L190,-1,0)),OFFSET(P190,-1,0),
    INT($N190*VLOOKUP($L190,$AM:$AZ,MATCH($AW$1,$AM$1:$AZ$1,0),0))),
"그외없음")))))))</f>
        <v>삭제</v>
      </c>
      <c r="Q190" t="str">
        <f ca="1">IF($L190="삭제","삭제",
IF($L190="지정 장비",
  IF($O190="DI",
    VLOOKUP($M190,[1]EquipTable!$1:$1048576,MATCH("표준 DI pr Min",[1]EquipTable!$1:$1,0),0)+INT($I190*(VLOOKUP($M190,[1]EquipTable!$1:$1048576,MATCH("표준 DI pr Max",[1]EquipTable!$1:$1,0),0)-VLOOKUP($M190,[1]EquipTable!$1:$1048576,MATCH("표준 DI pr Min",[1]EquipTable!$1:$1,0),0)+1)),
    ROUNDDOWN(VLOOKUP($M190,[1]EquipTable!$1:$1048576,MATCH("표준 GO pr Min",[1]EquipTable!$1:$1,0),0)+INT($I190*(VLOOKUP($M190,[1]EquipTable!$1:$1048576,MATCH("표준 GO pr Max",[1]EquipTable!$1:$1,0),0)-VLOOKUP($M190,[1]EquipTable!$1:$1048576,MATCH("표준 GO pr Min",[1]EquipTable!$1:$1,0),0)+100)),-2)),
IF(OR($L190="캐릭터 상자 일반등급",$L190="캐릭터 상자 영웅등급"),VLOOKUP($L190,$AM:$AZ,MATCH($AW$1,$AM$1:$AZ$1,0),0),
IF(OR($L190="지정 캐릭터",$L190="지정 캐릭터 LBP1",$L190="지정 캐릭터 LBP2",$L190="지정 캐릭터 LBP3"),
  IF(AND(OR($B190=7,$B190=8),$L190=OFFSET($L190,-1,0)),OFFSET(Q190,-1,0),
    INT(VLOOKUP($L190,$AM:$AZ,MATCH($AW$1,$AM$1:$AZ$1,0),0)*(VLOOKUP($M190,[2]ActorTable!$1:$1048576,MATCH("표준 DI pr Min",[2]ActorTable!$1:$1,0),0)+$I190*(VLOOKUP($M190,[2]ActorTable!$1:$1048576,MATCH("표준 DI pr Max",[2]ActorTable!$1:$1,0),0)-VLOOKUP($M190,[2]ActorTable!$1:$1048576,MATCH("표준 DI pr Min",[2]ActorTable!$1:$1,0),0)+1)))),
IF($L190="안 지정 캐릭터 영웅등급",
  IF(AND(OR($B190=7,$B190=8),$L190=OFFSET($L190,-1,0)),OFFSET(Q190,-1,0),
    VLOOKUP($L190,$AM:$AZ,MATCH($AW$1,$AM$1:$AZ$1,0),0)+INT($I190*(VLOOKUP($L190,$AM:$AZ,MATCH($AX$1,$AM$1:$AZ$1,0),0)-VLOOKUP($L190,$AM:$AZ,MATCH($AW$1,$AM$1:$AZ$1,0),0)+1))),
IF($L190="지정 캐릭터 PP",
  IF(AND(OR($B190=7,$B190=8),$L190=OFFSET($L190,-1,0)),OFFSET(Q190,-1,0),
    INT($N190*(VLOOKUP($L190,$AM:$AZ,MATCH($AX$1,$AM$1:$AZ$1,0),0)*(VLOOKUP($L190,$AM:$AZ,MATCH($AY$1,$AM$1:$AZ$1,0),0)+$I190*(VLOOKUP($L190,$AM:$AZ,MATCH($AY$1,$AM$1:$AZ$1,0),0)-VLOOKUP($L190,$AM:$AZ,MATCH($AX$1,$AM$1:$AZ$1,0),0)))))),
IF(OR($L190="안 지정 캐릭터 PP 일반등급",$L190="안 지정 캐릭터 PP 영웅등급"),
  IF(AND(OR($B190=7,$B190=8),$L190=OFFSET($L190,-1,0)),OFFSET(Q190,-1,0),
    $N190*VLOOKUP($L190,$AM:$AZ,MATCH($AW$1,$AM$1:$AZ$1,0),0)),
"그외없음")))))))</f>
        <v>삭제</v>
      </c>
      <c r="R190" t="str">
        <f ca="1">IF(OR(ISNUMBER(M190),M190="삭제"),"",
IF(LEFT(M190,5)="Equip",
  IF($BK$1&lt;VLOOKUP(M190,[1]EquipTable!$1:$1048576,MATCH("업데이트순번",[1]EquipTable!$1:$1,0),0),"업데이트순번이상",""),
IF(LEFT(M190,5)="Actor",
  IF($BP$1&lt;VLOOKUP(M190,[2]ActorTable!$1:$1048576,MATCH("업데이트순번",[2]ActorTable!$1:$1,0),0),"업데이트순번이상",""),
"그외없음")))</f>
        <v/>
      </c>
      <c r="S190">
        <f t="shared" ca="1" si="44"/>
        <v>0</v>
      </c>
      <c r="Z190" t="str">
        <f t="shared" ca="1" si="39"/>
        <v/>
      </c>
      <c r="AG190" t="str">
        <f t="shared" si="40"/>
        <v/>
      </c>
      <c r="AH190" t="str">
        <f>IF(OR(
  AND(NOT(ISERROR(FIND("상자",AA190))),ISBLANK(AB190)),
  AND(ISBLANK(AA190),ISBLANK(AB190)),
  AND(NOT(ISERROR(FIND("안 지정",AA190))),ISNUMBER(AB190))),"",
IF(AND(NOT(ISERROR(FIND("상자",AA190))),NOT(ISBLANK(AB190))),"밸류불필요",
IF(AND(NOT(ISERROR(FIND("안 지정",AA190))),NOT(ISNUMBER(AB190))),"숫자필요",
IF(NOT(ISERROR(FIND("장비",AA190))),
  IFERROR(VLOOKUP(AB190,[1]EquipTable!$A:$T,MATCH("이름참고",[1]EquipTable!$1:$1,0),0),"장비없음"),
IF(NOT(ISERROR(FIND("캐릭터",AA190))),
  IFERROR(VLOOKUP(AB190,[2]ActorTable!$A:$G,MATCH("이름참고",[2]ActorTable!$1:$1,0),0),"캐릭터없음"),
"")))))</f>
        <v/>
      </c>
      <c r="AI190">
        <v>1</v>
      </c>
      <c r="AJ19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v>
      </c>
      <c r="AK190" t="str">
        <f t="shared" ca="1" si="41"/>
        <v>{"dy":27,"sl":6}</v>
      </c>
    </row>
    <row r="191" spans="1:37">
      <c r="A191">
        <v>28</v>
      </c>
      <c r="B191">
        <v>0</v>
      </c>
      <c r="C191">
        <f t="shared" si="35"/>
        <v>0</v>
      </c>
      <c r="D191">
        <f t="shared" ca="1" si="42"/>
        <v>0.65776806937170118</v>
      </c>
      <c r="E191">
        <f t="shared" ca="1" si="42"/>
        <v>0.71097335604866818</v>
      </c>
      <c r="F191">
        <f t="shared" ca="1" si="36"/>
        <v>0.43240234357260998</v>
      </c>
      <c r="G191">
        <f t="shared" ca="1" si="36"/>
        <v>0.56412023298831659</v>
      </c>
      <c r="H191">
        <f t="shared" ca="1" si="36"/>
        <v>0.62692875656876457</v>
      </c>
      <c r="I191">
        <f t="shared" ca="1" si="36"/>
        <v>0.58805849980118396</v>
      </c>
      <c r="L191" t="str">
        <f t="shared" ca="1" si="37"/>
        <v>지정 장비</v>
      </c>
      <c r="M191" t="e">
        <f t="shared" ca="1" si="38"/>
        <v>#VALUE!</v>
      </c>
      <c r="N191">
        <f t="shared" ca="1" si="43"/>
        <v>1</v>
      </c>
      <c r="O191" t="str">
        <f ca="1">IF($L191="삭제","삭제",
IF($L191="지정 장비",
  IF(ISBLANK(VLOOKUP($M191,[1]EquipTable!$1:$1048576,MATCH("표준 GO pr Min",[1]EquipTable!$1:$1,0),0)),"DI",
    IF(ISBLANK(VLOOKUP($M191,[1]EquipTable!$1:$1048576,MATCH("표준 DI pr Min",[1]EquipTable!$1:$1,0),0)),"GO",
      IF(G191&lt;0.5,"DI","GO"))),
IF(OR($L191="캐릭터 상자 일반등급",$L191="캐릭터 상자 영웅등급"),"DI",
IF(OR($L191="지정 캐릭터",$L191="지정 캐릭터 LBP1",$L191="지정 캐릭터 LBP2",$L191="지정 캐릭터 LBP3",$L191="안 지정 캐릭터 영웅등급"),"DI",
IF($L191="지정 캐릭터 PP","DI",
IF(OR($L191="안 지정 캐릭터 PP 일반등급",$L191="안 지정 캐릭터 PP 영웅등급"),"GO",
"그외없음"))))))</f>
        <v>GO</v>
      </c>
      <c r="P191" t="str">
        <f ca="1">IF($L191="삭제","삭제",
IF($O191="GO","삭제",
IF($L191="지정 장비",
  IF(ISBLANK(VLOOKUP($M191,[1]EquipTable!$1:$1048576,MATCH("표준 DI pp Min",[1]EquipTable!$1:$1,0),0)),"삭제",
    VLOOKUP($M191,[1]EquipTable!$1:$1048576,MATCH("표준 DI pp Min",[1]EquipTable!$1:$1,0),0)+INT($H191*(VLOOKUP($M191,[1]EquipTable!$1:$1048576,MATCH("표준 DI pp Max",[1]EquipTable!$1:$1,0),0)-VLOOKUP($M191,[1]EquipTable!$1:$1048576,MATCH("표준 DI pp Min",[1]EquipTable!$1:$1,0),0)+1))),
IF(OR($L191="캐릭터 상자 일반등급",$L191="캐릭터 상자 영웅등급"),"삭제",
IF(OR($L191="지정 캐릭터",$L191="지정 캐릭터 LBP1",$L191="지정 캐릭터 LBP2",$L191="지정 캐릭터 LBP3"),
  IF(AND(OR($B191=7,$B191=8),$L191=OFFSET($L191,-1,0)),OFFSET(P191,-1,0),
    IF(ISBLANK(VLOOKUP($M191,[2]ActorTable!$1:$1048576,MATCH("표준 DI pp Min",[2]ActorTable!$1:$1,0),0)),"삭제",
      INT(VLOOKUP($L191,$AM:$AZ,MATCH($AW$1,$AM$1:$AZ$1,0),0)*(VLOOKUP($M191,[2]ActorTable!$1:$1048576,MATCH("표준 DI pp Min",[2]ActorTable!$1:$1,0),0)+$H191*(VLOOKUP($M191,[2]ActorTable!$1:$1048576,MATCH("표준 DI pp Max",[2]ActorTable!$1:$1,0),0)-VLOOKUP($M191,[2]ActorTable!$1:$1048576,MATCH("표준 DI pp Min",[2]ActorTable!$1:$1,0),0)+1))))),
IF($L191="안 지정 캐릭터 영웅등급",
  IF(AND(OR($B191=7,$B191=8),$L191=OFFSET($L191,-1,0)),OFFSET(P191,-1,0),
    VLOOKUP($L191,$AM:$AZ,MATCH($AY$1,$AM$1:$AZ$1,0),0)+INT($H191*(VLOOKUP($L191,$AM:$AZ,MATCH($AZ$1,$AM$1:$AZ$1,0),0)-VLOOKUP($L191,$AM:$AZ,MATCH($AY$1,$AM$1:$AZ$1,0),0)+1))),
IF($L191="지정 캐릭터 PP",
  IF(AND(OR($B191=7,$B191=8),$L191=OFFSET($L191,-1,0)),OFFSET(P191,-1,0),
    INT($N191*VLOOKUP($L191,$AM:$AZ,MATCH($AW$1,$AM$1:$AZ$1,0),0))),
"그외없음")))))))</f>
        <v>삭제</v>
      </c>
      <c r="Q191" t="e">
        <f ca="1">IF($L191="삭제","삭제",
IF($L191="지정 장비",
  IF($O191="DI",
    VLOOKUP($M191,[1]EquipTable!$1:$1048576,MATCH("표준 DI pr Min",[1]EquipTable!$1:$1,0),0)+INT($I191*(VLOOKUP($M191,[1]EquipTable!$1:$1048576,MATCH("표준 DI pr Max",[1]EquipTable!$1:$1,0),0)-VLOOKUP($M191,[1]EquipTable!$1:$1048576,MATCH("표준 DI pr Min",[1]EquipTable!$1:$1,0),0)+1)),
    ROUNDDOWN(VLOOKUP($M191,[1]EquipTable!$1:$1048576,MATCH("표준 GO pr Min",[1]EquipTable!$1:$1,0),0)+INT($I191*(VLOOKUP($M191,[1]EquipTable!$1:$1048576,MATCH("표준 GO pr Max",[1]EquipTable!$1:$1,0),0)-VLOOKUP($M191,[1]EquipTable!$1:$1048576,MATCH("표준 GO pr Min",[1]EquipTable!$1:$1,0),0)+100)),-2)),
IF(OR($L191="캐릭터 상자 일반등급",$L191="캐릭터 상자 영웅등급"),VLOOKUP($L191,$AM:$AZ,MATCH($AW$1,$AM$1:$AZ$1,0),0),
IF(OR($L191="지정 캐릭터",$L191="지정 캐릭터 LBP1",$L191="지정 캐릭터 LBP2",$L191="지정 캐릭터 LBP3"),
  IF(AND(OR($B191=7,$B191=8),$L191=OFFSET($L191,-1,0)),OFFSET(Q191,-1,0),
    INT(VLOOKUP($L191,$AM:$AZ,MATCH($AW$1,$AM$1:$AZ$1,0),0)*(VLOOKUP($M191,[2]ActorTable!$1:$1048576,MATCH("표준 DI pr Min",[2]ActorTable!$1:$1,0),0)+$I191*(VLOOKUP($M191,[2]ActorTable!$1:$1048576,MATCH("표준 DI pr Max",[2]ActorTable!$1:$1,0),0)-VLOOKUP($M191,[2]ActorTable!$1:$1048576,MATCH("표준 DI pr Min",[2]ActorTable!$1:$1,0),0)+1)))),
IF($L191="안 지정 캐릭터 영웅등급",
  IF(AND(OR($B191=7,$B191=8),$L191=OFFSET($L191,-1,0)),OFFSET(Q191,-1,0),
    VLOOKUP($L191,$AM:$AZ,MATCH($AW$1,$AM$1:$AZ$1,0),0)+INT($I191*(VLOOKUP($L191,$AM:$AZ,MATCH($AX$1,$AM$1:$AZ$1,0),0)-VLOOKUP($L191,$AM:$AZ,MATCH($AW$1,$AM$1:$AZ$1,0),0)+1))),
IF($L191="지정 캐릭터 PP",
  IF(AND(OR($B191=7,$B191=8),$L191=OFFSET($L191,-1,0)),OFFSET(Q191,-1,0),
    INT($N191*(VLOOKUP($L191,$AM:$AZ,MATCH($AX$1,$AM$1:$AZ$1,0),0)*(VLOOKUP($L191,$AM:$AZ,MATCH($AY$1,$AM$1:$AZ$1,0),0)+$I191*(VLOOKUP($L191,$AM:$AZ,MATCH($AY$1,$AM$1:$AZ$1,0),0)-VLOOKUP($L191,$AM:$AZ,MATCH($AX$1,$AM$1:$AZ$1,0),0)))))),
IF(OR($L191="안 지정 캐릭터 PP 일반등급",$L191="안 지정 캐릭터 PP 영웅등급"),
  IF(AND(OR($B191=7,$B191=8),$L191=OFFSET($L191,-1,0)),OFFSET(Q191,-1,0),
    $N191*VLOOKUP($L191,$AM:$AZ,MATCH($AW$1,$AM$1:$AZ$1,0),0)),
"그외없음")))))))</f>
        <v>#VALUE!</v>
      </c>
      <c r="R191" t="e">
        <f ca="1">IF(OR(ISNUMBER(M191),M191="삭제"),"",
IF(LEFT(M191,5)="Equip",
  IF($BK$1&lt;VLOOKUP(M191,[1]EquipTable!$1:$1048576,MATCH("업데이트순번",[1]EquipTable!$1:$1,0),0),"업데이트순번이상",""),
IF(LEFT(M191,5)="Actor",
  IF($BP$1&lt;VLOOKUP(M191,[2]ActorTable!$1:$1048576,MATCH("업데이트순번",[2]ActorTable!$1:$1,0),0),"업데이트순번이상",""),
"그외없음")))</f>
        <v>#VALUE!</v>
      </c>
      <c r="S191" t="e">
        <f t="shared" ca="1" si="44"/>
        <v>#VALUE!</v>
      </c>
      <c r="T191" t="s">
        <v>83</v>
      </c>
      <c r="U191" t="s">
        <v>186</v>
      </c>
      <c r="V191">
        <v>1</v>
      </c>
      <c r="W191" t="s">
        <v>130</v>
      </c>
      <c r="Y191">
        <v>4700</v>
      </c>
      <c r="Z191" t="str">
        <f t="shared" ca="1" si="39"/>
        <v>fe</v>
      </c>
      <c r="AA191" t="s">
        <v>83</v>
      </c>
      <c r="AB191" t="s">
        <v>186</v>
      </c>
      <c r="AC191">
        <v>1</v>
      </c>
      <c r="AD191" t="s">
        <v>130</v>
      </c>
      <c r="AF191">
        <v>4700</v>
      </c>
      <c r="AG191" t="str">
        <f t="shared" si="40"/>
        <v/>
      </c>
      <c r="AH191" t="str">
        <f>IF(OR(
  AND(NOT(ISERROR(FIND("상자",AA191))),ISBLANK(AB191)),
  AND(ISBLANK(AA191),ISBLANK(AB191)),
  AND(NOT(ISERROR(FIND("안 지정",AA191))),ISNUMBER(AB191))),"",
IF(AND(NOT(ISERROR(FIND("상자",AA191))),NOT(ISBLANK(AB191))),"밸류불필요",
IF(AND(NOT(ISERROR(FIND("안 지정",AA191))),NOT(ISNUMBER(AB191))),"숫자필요",
IF(NOT(ISERROR(FIND("장비",AA191))),
  IFERROR(VLOOKUP(AB191,[1]EquipTable!$A:$T,MATCH("이름참고",[1]EquipTable!$1:$1,0),0),"장비없음"),
IF(NOT(ISERROR(FIND("캐릭터",AA191))),
  IFERROR(VLOOKUP(AB191,[2]ActorTable!$A:$G,MATCH("이름참고",[2]ActorTable!$1:$1,0),0),"캐릭터없음"),
"")))))</f>
        <v>원시적 대검</v>
      </c>
      <c r="AI191">
        <v>1</v>
      </c>
      <c r="AJ19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v>
      </c>
      <c r="AK191" t="str">
        <f t="shared" ca="1" si="41"/>
        <v>{"dy":28,"sl":0,"tp":"fe","vl":"Equip8002","cn":1,"pt":"GO","pr":4700}</v>
      </c>
    </row>
    <row r="192" spans="1:37">
      <c r="A192">
        <v>28</v>
      </c>
      <c r="B192">
        <v>1</v>
      </c>
      <c r="C192">
        <f t="shared" si="35"/>
        <v>0</v>
      </c>
      <c r="D192">
        <f t="shared" ca="1" si="42"/>
        <v>0.78591063014171503</v>
      </c>
      <c r="E192">
        <f t="shared" ca="1" si="42"/>
        <v>0.33952512565519999</v>
      </c>
      <c r="F192">
        <f t="shared" ca="1" si="36"/>
        <v>0.17621375409829265</v>
      </c>
      <c r="G192">
        <f t="shared" ca="1" si="36"/>
        <v>0.54081668003449124</v>
      </c>
      <c r="H192">
        <f t="shared" ca="1" si="36"/>
        <v>0.99976827808789925</v>
      </c>
      <c r="I192">
        <f t="shared" ca="1" si="36"/>
        <v>0.11208764020879958</v>
      </c>
      <c r="L192" t="str">
        <f t="shared" ca="1" si="37"/>
        <v>지정 장비</v>
      </c>
      <c r="M192" t="e">
        <f t="shared" ca="1" si="38"/>
        <v>#VALUE!</v>
      </c>
      <c r="N192">
        <f t="shared" ca="1" si="43"/>
        <v>1</v>
      </c>
      <c r="O192" t="str">
        <f ca="1">IF($L192="삭제","삭제",
IF($L192="지정 장비",
  IF(ISBLANK(VLOOKUP($M192,[1]EquipTable!$1:$1048576,MATCH("표준 GO pr Min",[1]EquipTable!$1:$1,0),0)),"DI",
    IF(ISBLANK(VLOOKUP($M192,[1]EquipTable!$1:$1048576,MATCH("표준 DI pr Min",[1]EquipTable!$1:$1,0),0)),"GO",
      IF(G192&lt;0.5,"DI","GO"))),
IF(OR($L192="캐릭터 상자 일반등급",$L192="캐릭터 상자 영웅등급"),"DI",
IF(OR($L192="지정 캐릭터",$L192="지정 캐릭터 LBP1",$L192="지정 캐릭터 LBP2",$L192="지정 캐릭터 LBP3",$L192="안 지정 캐릭터 영웅등급"),"DI",
IF($L192="지정 캐릭터 PP","DI",
IF(OR($L192="안 지정 캐릭터 PP 일반등급",$L192="안 지정 캐릭터 PP 영웅등급"),"GO",
"그외없음"))))))</f>
        <v>GO</v>
      </c>
      <c r="P192" t="str">
        <f ca="1">IF($L192="삭제","삭제",
IF($O192="GO","삭제",
IF($L192="지정 장비",
  IF(ISBLANK(VLOOKUP($M192,[1]EquipTable!$1:$1048576,MATCH("표준 DI pp Min",[1]EquipTable!$1:$1,0),0)),"삭제",
    VLOOKUP($M192,[1]EquipTable!$1:$1048576,MATCH("표준 DI pp Min",[1]EquipTable!$1:$1,0),0)+INT($H192*(VLOOKUP($M192,[1]EquipTable!$1:$1048576,MATCH("표준 DI pp Max",[1]EquipTable!$1:$1,0),0)-VLOOKUP($M192,[1]EquipTable!$1:$1048576,MATCH("표준 DI pp Min",[1]EquipTable!$1:$1,0),0)+1))),
IF(OR($L192="캐릭터 상자 일반등급",$L192="캐릭터 상자 영웅등급"),"삭제",
IF(OR($L192="지정 캐릭터",$L192="지정 캐릭터 LBP1",$L192="지정 캐릭터 LBP2",$L192="지정 캐릭터 LBP3"),
  IF(AND(OR($B192=7,$B192=8),$L192=OFFSET($L192,-1,0)),OFFSET(P192,-1,0),
    IF(ISBLANK(VLOOKUP($M192,[2]ActorTable!$1:$1048576,MATCH("표준 DI pp Min",[2]ActorTable!$1:$1,0),0)),"삭제",
      INT(VLOOKUP($L192,$AM:$AZ,MATCH($AW$1,$AM$1:$AZ$1,0),0)*(VLOOKUP($M192,[2]ActorTable!$1:$1048576,MATCH("표준 DI pp Min",[2]ActorTable!$1:$1,0),0)+$H192*(VLOOKUP($M192,[2]ActorTable!$1:$1048576,MATCH("표준 DI pp Max",[2]ActorTable!$1:$1,0),0)-VLOOKUP($M192,[2]ActorTable!$1:$1048576,MATCH("표준 DI pp Min",[2]ActorTable!$1:$1,0),0)+1))))),
IF($L192="안 지정 캐릭터 영웅등급",
  IF(AND(OR($B192=7,$B192=8),$L192=OFFSET($L192,-1,0)),OFFSET(P192,-1,0),
    VLOOKUP($L192,$AM:$AZ,MATCH($AY$1,$AM$1:$AZ$1,0),0)+INT($H192*(VLOOKUP($L192,$AM:$AZ,MATCH($AZ$1,$AM$1:$AZ$1,0),0)-VLOOKUP($L192,$AM:$AZ,MATCH($AY$1,$AM$1:$AZ$1,0),0)+1))),
IF($L192="지정 캐릭터 PP",
  IF(AND(OR($B192=7,$B192=8),$L192=OFFSET($L192,-1,0)),OFFSET(P192,-1,0),
    INT($N192*VLOOKUP($L192,$AM:$AZ,MATCH($AW$1,$AM$1:$AZ$1,0),0))),
"그외없음")))))))</f>
        <v>삭제</v>
      </c>
      <c r="Q192" t="e">
        <f ca="1">IF($L192="삭제","삭제",
IF($L192="지정 장비",
  IF($O192="DI",
    VLOOKUP($M192,[1]EquipTable!$1:$1048576,MATCH("표준 DI pr Min",[1]EquipTable!$1:$1,0),0)+INT($I192*(VLOOKUP($M192,[1]EquipTable!$1:$1048576,MATCH("표준 DI pr Max",[1]EquipTable!$1:$1,0),0)-VLOOKUP($M192,[1]EquipTable!$1:$1048576,MATCH("표준 DI pr Min",[1]EquipTable!$1:$1,0),0)+1)),
    ROUNDDOWN(VLOOKUP($M192,[1]EquipTable!$1:$1048576,MATCH("표준 GO pr Min",[1]EquipTable!$1:$1,0),0)+INT($I192*(VLOOKUP($M192,[1]EquipTable!$1:$1048576,MATCH("표준 GO pr Max",[1]EquipTable!$1:$1,0),0)-VLOOKUP($M192,[1]EquipTable!$1:$1048576,MATCH("표준 GO pr Min",[1]EquipTable!$1:$1,0),0)+100)),-2)),
IF(OR($L192="캐릭터 상자 일반등급",$L192="캐릭터 상자 영웅등급"),VLOOKUP($L192,$AM:$AZ,MATCH($AW$1,$AM$1:$AZ$1,0),0),
IF(OR($L192="지정 캐릭터",$L192="지정 캐릭터 LBP1",$L192="지정 캐릭터 LBP2",$L192="지정 캐릭터 LBP3"),
  IF(AND(OR($B192=7,$B192=8),$L192=OFFSET($L192,-1,0)),OFFSET(Q192,-1,0),
    INT(VLOOKUP($L192,$AM:$AZ,MATCH($AW$1,$AM$1:$AZ$1,0),0)*(VLOOKUP($M192,[2]ActorTable!$1:$1048576,MATCH("표준 DI pr Min",[2]ActorTable!$1:$1,0),0)+$I192*(VLOOKUP($M192,[2]ActorTable!$1:$1048576,MATCH("표준 DI pr Max",[2]ActorTable!$1:$1,0),0)-VLOOKUP($M192,[2]ActorTable!$1:$1048576,MATCH("표준 DI pr Min",[2]ActorTable!$1:$1,0),0)+1)))),
IF($L192="안 지정 캐릭터 영웅등급",
  IF(AND(OR($B192=7,$B192=8),$L192=OFFSET($L192,-1,0)),OFFSET(Q192,-1,0),
    VLOOKUP($L192,$AM:$AZ,MATCH($AW$1,$AM$1:$AZ$1,0),0)+INT($I192*(VLOOKUP($L192,$AM:$AZ,MATCH($AX$1,$AM$1:$AZ$1,0),0)-VLOOKUP($L192,$AM:$AZ,MATCH($AW$1,$AM$1:$AZ$1,0),0)+1))),
IF($L192="지정 캐릭터 PP",
  IF(AND(OR($B192=7,$B192=8),$L192=OFFSET($L192,-1,0)),OFFSET(Q192,-1,0),
    INT($N192*(VLOOKUP($L192,$AM:$AZ,MATCH($AX$1,$AM$1:$AZ$1,0),0)*(VLOOKUP($L192,$AM:$AZ,MATCH($AY$1,$AM$1:$AZ$1,0),0)+$I192*(VLOOKUP($L192,$AM:$AZ,MATCH($AY$1,$AM$1:$AZ$1,0),0)-VLOOKUP($L192,$AM:$AZ,MATCH($AX$1,$AM$1:$AZ$1,0),0)))))),
IF(OR($L192="안 지정 캐릭터 PP 일반등급",$L192="안 지정 캐릭터 PP 영웅등급"),
  IF(AND(OR($B192=7,$B192=8),$L192=OFFSET($L192,-1,0)),OFFSET(Q192,-1,0),
    $N192*VLOOKUP($L192,$AM:$AZ,MATCH($AW$1,$AM$1:$AZ$1,0),0)),
"그외없음")))))))</f>
        <v>#VALUE!</v>
      </c>
      <c r="R192" t="e">
        <f ca="1">IF(OR(ISNUMBER(M192),M192="삭제"),"",
IF(LEFT(M192,5)="Equip",
  IF($BK$1&lt;VLOOKUP(M192,[1]EquipTable!$1:$1048576,MATCH("업데이트순번",[1]EquipTable!$1:$1,0),0),"업데이트순번이상",""),
IF(LEFT(M192,5)="Actor",
  IF($BP$1&lt;VLOOKUP(M192,[2]ActorTable!$1:$1048576,MATCH("업데이트순번",[2]ActorTable!$1:$1,0),0),"업데이트순번이상",""),
"그외없음")))</f>
        <v>#VALUE!</v>
      </c>
      <c r="S192" t="e">
        <f t="shared" ca="1" si="44"/>
        <v>#VALUE!</v>
      </c>
      <c r="T192" t="s">
        <v>83</v>
      </c>
      <c r="U192" t="s">
        <v>220</v>
      </c>
      <c r="V192">
        <v>1</v>
      </c>
      <c r="W192" t="s">
        <v>134</v>
      </c>
      <c r="Y192">
        <v>5</v>
      </c>
      <c r="Z192" t="str">
        <f t="shared" ca="1" si="39"/>
        <v>fe</v>
      </c>
      <c r="AA192" t="s">
        <v>83</v>
      </c>
      <c r="AB192" t="s">
        <v>220</v>
      </c>
      <c r="AC192">
        <v>1</v>
      </c>
      <c r="AD192" t="s">
        <v>134</v>
      </c>
      <c r="AF192">
        <v>5</v>
      </c>
      <c r="AG192" t="str">
        <f t="shared" si="40"/>
        <v/>
      </c>
      <c r="AH192" t="str">
        <f>IF(OR(
  AND(NOT(ISERROR(FIND("상자",AA192))),ISBLANK(AB192)),
  AND(ISBLANK(AA192),ISBLANK(AB192)),
  AND(NOT(ISERROR(FIND("안 지정",AA192))),ISNUMBER(AB192))),"",
IF(AND(NOT(ISERROR(FIND("상자",AA192))),NOT(ISBLANK(AB192))),"밸류불필요",
IF(AND(NOT(ISERROR(FIND("안 지정",AA192))),NOT(ISNUMBER(AB192))),"숫자필요",
IF(NOT(ISERROR(FIND("장비",AA192))),
  IFERROR(VLOOKUP(AB192,[1]EquipTable!$A:$T,MATCH("이름참고",[1]EquipTable!$1:$1,0),0),"장비없음"),
IF(NOT(ISERROR(FIND("캐릭터",AA192))),
  IFERROR(VLOOKUP(AB192,[2]ActorTable!$A:$G,MATCH("이름참고",[2]ActorTable!$1:$1,0),0),"캐릭터없음"),
"")))))</f>
        <v>잔혹한 마족의 몽둥이</v>
      </c>
      <c r="AI192">
        <v>1</v>
      </c>
      <c r="AJ19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v>
      </c>
      <c r="AK192" t="str">
        <f t="shared" ca="1" si="41"/>
        <v>{"dy":28,"sl":1,"tp":"fe","vl":"Equip4201","cn":1,"pt":"DI","pr":5}</v>
      </c>
    </row>
    <row r="193" spans="1:37">
      <c r="A193">
        <v>28</v>
      </c>
      <c r="B193">
        <v>2</v>
      </c>
      <c r="C193">
        <f t="shared" si="35"/>
        <v>0</v>
      </c>
      <c r="D193">
        <f t="shared" ca="1" si="42"/>
        <v>0.54010285833626959</v>
      </c>
      <c r="E193">
        <f t="shared" ca="1" si="42"/>
        <v>7.4410703749734464E-2</v>
      </c>
      <c r="F193">
        <f t="shared" ca="1" si="36"/>
        <v>0.99451818545750315</v>
      </c>
      <c r="G193">
        <f t="shared" ca="1" si="36"/>
        <v>0.6633299290548027</v>
      </c>
      <c r="H193">
        <f t="shared" ca="1" si="36"/>
        <v>4.3901464937585621E-2</v>
      </c>
      <c r="I193">
        <f t="shared" ca="1" si="36"/>
        <v>0.82793039197888141</v>
      </c>
      <c r="L193" t="str">
        <f t="shared" ca="1" si="37"/>
        <v>안 지정 캐릭터 PP 영웅등급</v>
      </c>
      <c r="M193">
        <f t="shared" ca="1" si="38"/>
        <v>7441</v>
      </c>
      <c r="N193">
        <f t="shared" ca="1" si="43"/>
        <v>9</v>
      </c>
      <c r="O193" t="str">
        <f ca="1">IF($L193="삭제","삭제",
IF($L193="지정 장비",
  IF(ISBLANK(VLOOKUP($M193,[1]EquipTable!$1:$1048576,MATCH("표준 GO pr Min",[1]EquipTable!$1:$1,0),0)),"DI",
    IF(ISBLANK(VLOOKUP($M193,[1]EquipTable!$1:$1048576,MATCH("표준 DI pr Min",[1]EquipTable!$1:$1,0),0)),"GO",
      IF(G193&lt;0.5,"DI","GO"))),
IF(OR($L193="캐릭터 상자 일반등급",$L193="캐릭터 상자 영웅등급"),"DI",
IF(OR($L193="지정 캐릭터",$L193="지정 캐릭터 LBP1",$L193="지정 캐릭터 LBP2",$L193="지정 캐릭터 LBP3",$L193="안 지정 캐릭터 영웅등급"),"DI",
IF($L193="지정 캐릭터 PP","DI",
IF(OR($L193="안 지정 캐릭터 PP 일반등급",$L193="안 지정 캐릭터 PP 영웅등급"),"GO",
"그외없음"))))))</f>
        <v>GO</v>
      </c>
      <c r="P193" t="str">
        <f ca="1">IF($L193="삭제","삭제",
IF($O193="GO","삭제",
IF($L193="지정 장비",
  IF(ISBLANK(VLOOKUP($M193,[1]EquipTable!$1:$1048576,MATCH("표준 DI pp Min",[1]EquipTable!$1:$1,0),0)),"삭제",
    VLOOKUP($M193,[1]EquipTable!$1:$1048576,MATCH("표준 DI pp Min",[1]EquipTable!$1:$1,0),0)+INT($H193*(VLOOKUP($M193,[1]EquipTable!$1:$1048576,MATCH("표준 DI pp Max",[1]EquipTable!$1:$1,0),0)-VLOOKUP($M193,[1]EquipTable!$1:$1048576,MATCH("표준 DI pp Min",[1]EquipTable!$1:$1,0),0)+1))),
IF(OR($L193="캐릭터 상자 일반등급",$L193="캐릭터 상자 영웅등급"),"삭제",
IF(OR($L193="지정 캐릭터",$L193="지정 캐릭터 LBP1",$L193="지정 캐릭터 LBP2",$L193="지정 캐릭터 LBP3"),
  IF(AND(OR($B193=7,$B193=8),$L193=OFFSET($L193,-1,0)),OFFSET(P193,-1,0),
    IF(ISBLANK(VLOOKUP($M193,[2]ActorTable!$1:$1048576,MATCH("표준 DI pp Min",[2]ActorTable!$1:$1,0),0)),"삭제",
      INT(VLOOKUP($L193,$AM:$AZ,MATCH($AW$1,$AM$1:$AZ$1,0),0)*(VLOOKUP($M193,[2]ActorTable!$1:$1048576,MATCH("표준 DI pp Min",[2]ActorTable!$1:$1,0),0)+$H193*(VLOOKUP($M193,[2]ActorTable!$1:$1048576,MATCH("표준 DI pp Max",[2]ActorTable!$1:$1,0),0)-VLOOKUP($M193,[2]ActorTable!$1:$1048576,MATCH("표준 DI pp Min",[2]ActorTable!$1:$1,0),0)+1))))),
IF($L193="안 지정 캐릭터 영웅등급",
  IF(AND(OR($B193=7,$B193=8),$L193=OFFSET($L193,-1,0)),OFFSET(P193,-1,0),
    VLOOKUP($L193,$AM:$AZ,MATCH($AY$1,$AM$1:$AZ$1,0),0)+INT($H193*(VLOOKUP($L193,$AM:$AZ,MATCH($AZ$1,$AM$1:$AZ$1,0),0)-VLOOKUP($L193,$AM:$AZ,MATCH($AY$1,$AM$1:$AZ$1,0),0)+1))),
IF($L193="지정 캐릭터 PP",
  IF(AND(OR($B193=7,$B193=8),$L193=OFFSET($L193,-1,0)),OFFSET(P193,-1,0),
    INT($N193*VLOOKUP($L193,$AM:$AZ,MATCH($AW$1,$AM$1:$AZ$1,0),0))),
"그외없음")))))))</f>
        <v>삭제</v>
      </c>
      <c r="Q193">
        <f ca="1">IF($L193="삭제","삭제",
IF($L193="지정 장비",
  IF($O193="DI",
    VLOOKUP($M193,[1]EquipTable!$1:$1048576,MATCH("표준 DI pr Min",[1]EquipTable!$1:$1,0),0)+INT($I193*(VLOOKUP($M193,[1]EquipTable!$1:$1048576,MATCH("표준 DI pr Max",[1]EquipTable!$1:$1,0),0)-VLOOKUP($M193,[1]EquipTable!$1:$1048576,MATCH("표준 DI pr Min",[1]EquipTable!$1:$1,0),0)+1)),
    ROUNDDOWN(VLOOKUP($M193,[1]EquipTable!$1:$1048576,MATCH("표준 GO pr Min",[1]EquipTable!$1:$1,0),0)+INT($I193*(VLOOKUP($M193,[1]EquipTable!$1:$1048576,MATCH("표준 GO pr Max",[1]EquipTable!$1:$1,0),0)-VLOOKUP($M193,[1]EquipTable!$1:$1048576,MATCH("표준 GO pr Min",[1]EquipTable!$1:$1,0),0)+100)),-2)),
IF(OR($L193="캐릭터 상자 일반등급",$L193="캐릭터 상자 영웅등급"),VLOOKUP($L193,$AM:$AZ,MATCH($AW$1,$AM$1:$AZ$1,0),0),
IF(OR($L193="지정 캐릭터",$L193="지정 캐릭터 LBP1",$L193="지정 캐릭터 LBP2",$L193="지정 캐릭터 LBP3"),
  IF(AND(OR($B193=7,$B193=8),$L193=OFFSET($L193,-1,0)),OFFSET(Q193,-1,0),
    INT(VLOOKUP($L193,$AM:$AZ,MATCH($AW$1,$AM$1:$AZ$1,0),0)*(VLOOKUP($M193,[2]ActorTable!$1:$1048576,MATCH("표준 DI pr Min",[2]ActorTable!$1:$1,0),0)+$I193*(VLOOKUP($M193,[2]ActorTable!$1:$1048576,MATCH("표준 DI pr Max",[2]ActorTable!$1:$1,0),0)-VLOOKUP($M193,[2]ActorTable!$1:$1048576,MATCH("표준 DI pr Min",[2]ActorTable!$1:$1,0),0)+1)))),
IF($L193="안 지정 캐릭터 영웅등급",
  IF(AND(OR($B193=7,$B193=8),$L193=OFFSET($L193,-1,0)),OFFSET(Q193,-1,0),
    VLOOKUP($L193,$AM:$AZ,MATCH($AW$1,$AM$1:$AZ$1,0),0)+INT($I193*(VLOOKUP($L193,$AM:$AZ,MATCH($AX$1,$AM$1:$AZ$1,0),0)-VLOOKUP($L193,$AM:$AZ,MATCH($AW$1,$AM$1:$AZ$1,0),0)+1))),
IF($L193="지정 캐릭터 PP",
  IF(AND(OR($B193=7,$B193=8),$L193=OFFSET($L193,-1,0)),OFFSET(Q193,-1,0),
    INT($N193*(VLOOKUP($L193,$AM:$AZ,MATCH($AX$1,$AM$1:$AZ$1,0),0)*(VLOOKUP($L193,$AM:$AZ,MATCH($AY$1,$AM$1:$AZ$1,0),0)+$I193*(VLOOKUP($L193,$AM:$AZ,MATCH($AY$1,$AM$1:$AZ$1,0),0)-VLOOKUP($L193,$AM:$AZ,MATCH($AX$1,$AM$1:$AZ$1,0),0)))))),
IF(OR($L193="안 지정 캐릭터 PP 일반등급",$L193="안 지정 캐릭터 PP 영웅등급"),
  IF(AND(OR($B193=7,$B193=8),$L193=OFFSET($L193,-1,0)),OFFSET(Q193,-1,0),
    $N193*VLOOKUP($L193,$AM:$AZ,MATCH($AW$1,$AM$1:$AZ$1,0),0)),
"그외없음")))))))</f>
        <v>900</v>
      </c>
      <c r="R193" t="str">
        <f ca="1">IF(OR(ISNUMBER(M193),M193="삭제"),"",
IF(LEFT(M193,5)="Equip",
  IF($BK$1&lt;VLOOKUP(M193,[1]EquipTable!$1:$1048576,MATCH("업데이트순번",[1]EquipTable!$1:$1,0),0),"업데이트순번이상",""),
IF(LEFT(M193,5)="Actor",
  IF($BP$1&lt;VLOOKUP(M193,[2]ActorTable!$1:$1048576,MATCH("업데이트순번",[2]ActorTable!$1:$1,0),0),"업데이트순번이상",""),
"그외없음")))</f>
        <v/>
      </c>
      <c r="S193">
        <f t="shared" ca="1" si="44"/>
        <v>0</v>
      </c>
      <c r="T193" t="s">
        <v>92</v>
      </c>
      <c r="U193">
        <v>55575</v>
      </c>
      <c r="V193">
        <v>12</v>
      </c>
      <c r="W193" t="s">
        <v>130</v>
      </c>
      <c r="Y193">
        <v>1200</v>
      </c>
      <c r="Z193" t="str">
        <f t="shared" ca="1" si="39"/>
        <v>uph</v>
      </c>
      <c r="AA193" t="s">
        <v>92</v>
      </c>
      <c r="AB193">
        <v>55575</v>
      </c>
      <c r="AC193">
        <v>12</v>
      </c>
      <c r="AD193" t="s">
        <v>130</v>
      </c>
      <c r="AF193">
        <v>1200</v>
      </c>
      <c r="AG193" t="str">
        <f t="shared" si="40"/>
        <v/>
      </c>
      <c r="AH193" t="str">
        <f>IF(OR(
  AND(NOT(ISERROR(FIND("상자",AA193))),ISBLANK(AB193)),
  AND(ISBLANK(AA193),ISBLANK(AB193)),
  AND(NOT(ISERROR(FIND("안 지정",AA193))),ISNUMBER(AB193))),"",
IF(AND(NOT(ISERROR(FIND("상자",AA193))),NOT(ISBLANK(AB193))),"밸류불필요",
IF(AND(NOT(ISERROR(FIND("안 지정",AA193))),NOT(ISNUMBER(AB193))),"숫자필요",
IF(NOT(ISERROR(FIND("장비",AA193))),
  IFERROR(VLOOKUP(AB193,[1]EquipTable!$A:$T,MATCH("이름참고",[1]EquipTable!$1:$1,0),0),"장비없음"),
IF(NOT(ISERROR(FIND("캐릭터",AA193))),
  IFERROR(VLOOKUP(AB193,[2]ActorTable!$A:$G,MATCH("이름참고",[2]ActorTable!$1:$1,0),0),"캐릭터없음"),
"")))))</f>
        <v/>
      </c>
      <c r="AI193">
        <v>1</v>
      </c>
      <c r="AJ19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v>
      </c>
      <c r="AK193" t="str">
        <f t="shared" ca="1" si="41"/>
        <v>{"dy":28,"sl":2,"tp":"uph","vl":"55575","cn":12,"pt":"GO","pr":1200}</v>
      </c>
    </row>
    <row r="194" spans="1:37">
      <c r="A194">
        <v>28</v>
      </c>
      <c r="B194">
        <v>3</v>
      </c>
      <c r="C194">
        <f t="shared" ref="C194:C257" si="46">IF(B194&lt;=6,0,
IF(B194=7,1,2))</f>
        <v>0</v>
      </c>
      <c r="D194">
        <f t="shared" ca="1" si="42"/>
        <v>0.96256596527573612</v>
      </c>
      <c r="E194">
        <f t="shared" ca="1" si="42"/>
        <v>0.36509188528027126</v>
      </c>
      <c r="F194">
        <f t="shared" ca="1" si="42"/>
        <v>0.68478809523962481</v>
      </c>
      <c r="G194">
        <f t="shared" ca="1" si="42"/>
        <v>0.76147885918364067</v>
      </c>
      <c r="H194">
        <f t="shared" ca="1" si="42"/>
        <v>0.4590985940445822</v>
      </c>
      <c r="I194">
        <f t="shared" ca="1" si="42"/>
        <v>0.52202679221392889</v>
      </c>
      <c r="L194" t="str">
        <f t="shared" ref="L194:L257" ca="1" si="47">IF(LEN(J194)&lt;&gt;0,J194,VLOOKUP(D194+$B194,$BG:$BH,MATCH($BH$1,$BG$1:$BH$1,0),1))</f>
        <v>안 지정 캐릭터 PP 일반등급</v>
      </c>
      <c r="M194">
        <f t="shared" ref="M194:M257" ca="1" si="48">IF(LEN(K194)&lt;&gt;0,
  IF(LEN($J194)=0,"두 칸 모두 입력",
  IF($J194="지정 장비",K194,INDEX($BR:$BR,MATCH(K194,$BS:$BS,0)))),
IF($L194="삭제","삭제",
IF($L194="지정 장비",VLOOKUP($E194,$BL:$BM,MATCH($BM$1,$BL$1:$BM$1,0),1),
IF(OR($L194="캐릭터 상자 일반등급",$L194="캐릭터 상자 영웅등급"),"삭제",
IF(OR($L194="지정 캐릭터",$L194="지정 캐릭터 PP",$L194="지정 캐릭터 LBP1",$L194="지정 캐릭터 LBP2",$L194="지정 캐릭터 LBP3"),
  IF(AND(OR($B194=7,$B194=8),$L194=OFFSET($L194,-1,0)),OFFSET(M194,-1,0),VLOOKUP($E194,$BQ:$BR,MATCH($BR$1,$BQ$1:$BR$1,0),1)),
IF(OR($L194="안 지정 캐릭터 영웅등급",$L194="안 지정 캐릭터 PP 일반등급",$L194="안 지정 캐릭터 PP 영웅등급"),
  IF(AND(OR($B194=7,$B194=8),$L194=OFFSET($L194,-1,0)),OFFSET(M194,-1,0),INT($E194*100000)),
"그외없음"))))))</f>
        <v>36509</v>
      </c>
      <c r="N194">
        <f t="shared" ca="1" si="43"/>
        <v>11</v>
      </c>
      <c r="O194" t="str">
        <f ca="1">IF($L194="삭제","삭제",
IF($L194="지정 장비",
  IF(ISBLANK(VLOOKUP($M194,[1]EquipTable!$1:$1048576,MATCH("표준 GO pr Min",[1]EquipTable!$1:$1,0),0)),"DI",
    IF(ISBLANK(VLOOKUP($M194,[1]EquipTable!$1:$1048576,MATCH("표준 DI pr Min",[1]EquipTable!$1:$1,0),0)),"GO",
      IF(G194&lt;0.5,"DI","GO"))),
IF(OR($L194="캐릭터 상자 일반등급",$L194="캐릭터 상자 영웅등급"),"DI",
IF(OR($L194="지정 캐릭터",$L194="지정 캐릭터 LBP1",$L194="지정 캐릭터 LBP2",$L194="지정 캐릭터 LBP3",$L194="안 지정 캐릭터 영웅등급"),"DI",
IF($L194="지정 캐릭터 PP","DI",
IF(OR($L194="안 지정 캐릭터 PP 일반등급",$L194="안 지정 캐릭터 PP 영웅등급"),"GO",
"그외없음"))))))</f>
        <v>GO</v>
      </c>
      <c r="P194" t="str">
        <f ca="1">IF($L194="삭제","삭제",
IF($O194="GO","삭제",
IF($L194="지정 장비",
  IF(ISBLANK(VLOOKUP($M194,[1]EquipTable!$1:$1048576,MATCH("표준 DI pp Min",[1]EquipTable!$1:$1,0),0)),"삭제",
    VLOOKUP($M194,[1]EquipTable!$1:$1048576,MATCH("표준 DI pp Min",[1]EquipTable!$1:$1,0),0)+INT($H194*(VLOOKUP($M194,[1]EquipTable!$1:$1048576,MATCH("표준 DI pp Max",[1]EquipTable!$1:$1,0),0)-VLOOKUP($M194,[1]EquipTable!$1:$1048576,MATCH("표준 DI pp Min",[1]EquipTable!$1:$1,0),0)+1))),
IF(OR($L194="캐릭터 상자 일반등급",$L194="캐릭터 상자 영웅등급"),"삭제",
IF(OR($L194="지정 캐릭터",$L194="지정 캐릭터 LBP1",$L194="지정 캐릭터 LBP2",$L194="지정 캐릭터 LBP3"),
  IF(AND(OR($B194=7,$B194=8),$L194=OFFSET($L194,-1,0)),OFFSET(P194,-1,0),
    IF(ISBLANK(VLOOKUP($M194,[2]ActorTable!$1:$1048576,MATCH("표준 DI pp Min",[2]ActorTable!$1:$1,0),0)),"삭제",
      INT(VLOOKUP($L194,$AM:$AZ,MATCH($AW$1,$AM$1:$AZ$1,0),0)*(VLOOKUP($M194,[2]ActorTable!$1:$1048576,MATCH("표준 DI pp Min",[2]ActorTable!$1:$1,0),0)+$H194*(VLOOKUP($M194,[2]ActorTable!$1:$1048576,MATCH("표준 DI pp Max",[2]ActorTable!$1:$1,0),0)-VLOOKUP($M194,[2]ActorTable!$1:$1048576,MATCH("표준 DI pp Min",[2]ActorTable!$1:$1,0),0)+1))))),
IF($L194="안 지정 캐릭터 영웅등급",
  IF(AND(OR($B194=7,$B194=8),$L194=OFFSET($L194,-1,0)),OFFSET(P194,-1,0),
    VLOOKUP($L194,$AM:$AZ,MATCH($AY$1,$AM$1:$AZ$1,0),0)+INT($H194*(VLOOKUP($L194,$AM:$AZ,MATCH($AZ$1,$AM$1:$AZ$1,0),0)-VLOOKUP($L194,$AM:$AZ,MATCH($AY$1,$AM$1:$AZ$1,0),0)+1))),
IF($L194="지정 캐릭터 PP",
  IF(AND(OR($B194=7,$B194=8),$L194=OFFSET($L194,-1,0)),OFFSET(P194,-1,0),
    INT($N194*VLOOKUP($L194,$AM:$AZ,MATCH($AW$1,$AM$1:$AZ$1,0),0))),
"그외없음")))))))</f>
        <v>삭제</v>
      </c>
      <c r="Q194">
        <f ca="1">IF($L194="삭제","삭제",
IF($L194="지정 장비",
  IF($O194="DI",
    VLOOKUP($M194,[1]EquipTable!$1:$1048576,MATCH("표준 DI pr Min",[1]EquipTable!$1:$1,0),0)+INT($I194*(VLOOKUP($M194,[1]EquipTable!$1:$1048576,MATCH("표준 DI pr Max",[1]EquipTable!$1:$1,0),0)-VLOOKUP($M194,[1]EquipTable!$1:$1048576,MATCH("표준 DI pr Min",[1]EquipTable!$1:$1,0),0)+1)),
    ROUNDDOWN(VLOOKUP($M194,[1]EquipTable!$1:$1048576,MATCH("표준 GO pr Min",[1]EquipTable!$1:$1,0),0)+INT($I194*(VLOOKUP($M194,[1]EquipTable!$1:$1048576,MATCH("표준 GO pr Max",[1]EquipTable!$1:$1,0),0)-VLOOKUP($M194,[1]EquipTable!$1:$1048576,MATCH("표준 GO pr Min",[1]EquipTable!$1:$1,0),0)+100)),-2)),
IF(OR($L194="캐릭터 상자 일반등급",$L194="캐릭터 상자 영웅등급"),VLOOKUP($L194,$AM:$AZ,MATCH($AW$1,$AM$1:$AZ$1,0),0),
IF(OR($L194="지정 캐릭터",$L194="지정 캐릭터 LBP1",$L194="지정 캐릭터 LBP2",$L194="지정 캐릭터 LBP3"),
  IF(AND(OR($B194=7,$B194=8),$L194=OFFSET($L194,-1,0)),OFFSET(Q194,-1,0),
    INT(VLOOKUP($L194,$AM:$AZ,MATCH($AW$1,$AM$1:$AZ$1,0),0)*(VLOOKUP($M194,[2]ActorTable!$1:$1048576,MATCH("표준 DI pr Min",[2]ActorTable!$1:$1,0),0)+$I194*(VLOOKUP($M194,[2]ActorTable!$1:$1048576,MATCH("표준 DI pr Max",[2]ActorTable!$1:$1,0),0)-VLOOKUP($M194,[2]ActorTable!$1:$1048576,MATCH("표준 DI pr Min",[2]ActorTable!$1:$1,0),0)+1)))),
IF($L194="안 지정 캐릭터 영웅등급",
  IF(AND(OR($B194=7,$B194=8),$L194=OFFSET($L194,-1,0)),OFFSET(Q194,-1,0),
    VLOOKUP($L194,$AM:$AZ,MATCH($AW$1,$AM$1:$AZ$1,0),0)+INT($I194*(VLOOKUP($L194,$AM:$AZ,MATCH($AX$1,$AM$1:$AZ$1,0),0)-VLOOKUP($L194,$AM:$AZ,MATCH($AW$1,$AM$1:$AZ$1,0),0)+1))),
IF($L194="지정 캐릭터 PP",
  IF(AND(OR($B194=7,$B194=8),$L194=OFFSET($L194,-1,0)),OFFSET(Q194,-1,0),
    INT($N194*(VLOOKUP($L194,$AM:$AZ,MATCH($AX$1,$AM$1:$AZ$1,0),0)*(VLOOKUP($L194,$AM:$AZ,MATCH($AY$1,$AM$1:$AZ$1,0),0)+$I194*(VLOOKUP($L194,$AM:$AZ,MATCH($AY$1,$AM$1:$AZ$1,0),0)-VLOOKUP($L194,$AM:$AZ,MATCH($AX$1,$AM$1:$AZ$1,0),0)))))),
IF(OR($L194="안 지정 캐릭터 PP 일반등급",$L194="안 지정 캐릭터 PP 영웅등급"),
  IF(AND(OR($B194=7,$B194=8),$L194=OFFSET($L194,-1,0)),OFFSET(Q194,-1,0),
    $N194*VLOOKUP($L194,$AM:$AZ,MATCH($AW$1,$AM$1:$AZ$1,0),0)),
"그외없음")))))))</f>
        <v>1100</v>
      </c>
      <c r="R194" t="str">
        <f ca="1">IF(OR(ISNUMBER(M194),M194="삭제"),"",
IF(LEFT(M194,5)="Equip",
  IF($BK$1&lt;VLOOKUP(M194,[1]EquipTable!$1:$1048576,MATCH("업데이트순번",[1]EquipTable!$1:$1,0),0),"업데이트순번이상",""),
IF(LEFT(M194,5)="Actor",
  IF($BP$1&lt;VLOOKUP(M194,[2]ActorTable!$1:$1048576,MATCH("업데이트순번",[2]ActorTable!$1:$1,0),0),"업데이트순번이상",""),
"그외없음")))</f>
        <v/>
      </c>
      <c r="S194">
        <f t="shared" ca="1" si="44"/>
        <v>0</v>
      </c>
      <c r="T194" t="s">
        <v>93</v>
      </c>
      <c r="U194">
        <v>20372</v>
      </c>
      <c r="V194">
        <v>10</v>
      </c>
      <c r="W194" t="s">
        <v>130</v>
      </c>
      <c r="Y194">
        <v>1000</v>
      </c>
      <c r="Z194" t="str">
        <f t="shared" ref="Z194:Z257" ca="1" si="49">IF(ISBLANK(AA194),"",
VLOOKUP(AA194,OFFSET(INDIRECT("$A:$B"),0,MATCH(AA$1&amp;"_Verify",INDIRECT("$1:$1"),0)-1),2,0)
)</f>
        <v>upn</v>
      </c>
      <c r="AA194" t="s">
        <v>93</v>
      </c>
      <c r="AB194">
        <v>20372</v>
      </c>
      <c r="AC194">
        <v>10</v>
      </c>
      <c r="AD194" t="s">
        <v>130</v>
      </c>
      <c r="AF194">
        <v>1000</v>
      </c>
      <c r="AG194" t="str">
        <f t="shared" ref="AG194:AG257" si="50">IF(ISBLANK($AA194),"",
IF(AND($B194&gt;=VLOOKUP($AA194,$AM:$AP,3,0),$B194&lt;=VLOOKUP($AA194,$AM:$AP,4,0)),"","슬롯타입이상"))</f>
        <v/>
      </c>
      <c r="AH194" t="str">
        <f>IF(OR(
  AND(NOT(ISERROR(FIND("상자",AA194))),ISBLANK(AB194)),
  AND(ISBLANK(AA194),ISBLANK(AB194)),
  AND(NOT(ISERROR(FIND("안 지정",AA194))),ISNUMBER(AB194))),"",
IF(AND(NOT(ISERROR(FIND("상자",AA194))),NOT(ISBLANK(AB194))),"밸류불필요",
IF(AND(NOT(ISERROR(FIND("안 지정",AA194))),NOT(ISNUMBER(AB194))),"숫자필요",
IF(NOT(ISERROR(FIND("장비",AA194))),
  IFERROR(VLOOKUP(AB194,[1]EquipTable!$A:$T,MATCH("이름참고",[1]EquipTable!$1:$1,0),0),"장비없음"),
IF(NOT(ISERROR(FIND("캐릭터",AA194))),
  IFERROR(VLOOKUP(AB194,[2]ActorTable!$A:$G,MATCH("이름참고",[2]ActorTable!$1:$1,0),0),"캐릭터없음"),
"")))))</f>
        <v/>
      </c>
      <c r="AI194">
        <v>1</v>
      </c>
      <c r="AJ19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v>
      </c>
      <c r="AK194" t="str">
        <f t="shared" ref="AK194:AK257" ca="1" si="51">IF(AI194&lt;&gt;1,"",
"{"""&amp;A$1&amp;""":"&amp;A194
&amp;","""&amp;B$1&amp;""":"&amp;B194
&amp;IF(LEN(Z194)=0,"",","""&amp;Z$1&amp;""":"""&amp;Z194&amp;"""")
&amp;IF(LEN(AB194)=0,"",","""&amp;AB$1&amp;""":"""&amp;AB194&amp;"""")
&amp;IF(LEN(AC194)=0,"",","""&amp;AC$1&amp;""":"&amp;AC194)
&amp;IF(LEN(AD194)=0,"",","""&amp;AD$1&amp;""":"""&amp;AD194&amp;"""")
&amp;IF(LEN(AE194)=0,"",","""&amp;AE$1&amp;""":"&amp;AE194)
&amp;IF(LEN(AF194)=0,"",","""&amp;AF$1&amp;""":"&amp;AF194)&amp;"}")</f>
        <v>{"dy":28,"sl":3,"tp":"upn","vl":"20372","cn":10,"pt":"GO","pr":1000}</v>
      </c>
    </row>
    <row r="195" spans="1:37">
      <c r="A195">
        <v>28</v>
      </c>
      <c r="B195">
        <v>4</v>
      </c>
      <c r="C195">
        <f t="shared" si="46"/>
        <v>0</v>
      </c>
      <c r="D195">
        <f t="shared" ref="D195:H258" ca="1" si="52">RAND()</f>
        <v>0.42071809555149586</v>
      </c>
      <c r="E195">
        <f t="shared" ca="1" si="52"/>
        <v>0.9222522175698985</v>
      </c>
      <c r="F195">
        <f t="shared" ca="1" si="52"/>
        <v>0.17153237292829282</v>
      </c>
      <c r="G195">
        <f t="shared" ca="1" si="52"/>
        <v>0.75744655905600988</v>
      </c>
      <c r="H195">
        <f t="shared" ca="1" si="52"/>
        <v>0.50313949554409898</v>
      </c>
      <c r="I195">
        <f t="shared" ref="I195:I226" ca="1" si="53">RAND()</f>
        <v>0.56880244798561619</v>
      </c>
      <c r="L195" t="str">
        <f t="shared" ca="1" si="47"/>
        <v>안 지정 캐릭터 PP 일반등급</v>
      </c>
      <c r="M195">
        <f t="shared" ca="1" si="48"/>
        <v>92225</v>
      </c>
      <c r="N195">
        <f t="shared" ref="N195:N258" ca="1" si="54">IF($L195="삭제","삭제",
IF(OR($L195="지정 장비",$L195="캐릭터 상자 일반등급",$L195="캐릭터 상자 영웅등급",$L195="지정 캐릭터",$L195="지정 캐릭터 LBP1",$L195="지정 캐릭터 LBP2",$L195="지정 캐릭터 LBP3",$L195="안 지정 캐릭터 영웅등급"),1,
IF($L195="지정 캐릭터 PP",
  IF(AND(OR($B195=7,$B195=8),$L195=OFFSET($L195,-1,0)),OFFSET(N195,-1,0),
    VLOOKUP($L195,$AM:$AY,MATCH($AU$1,$AM$1:$AY$1,0),0)+INT($E195*(VLOOKUP($L195,$AM:$AY,MATCH($AV$1,$AM$1:$AY$1,0),0)-VLOOKUP($L195,$AM:$AY,MATCH($AU$1,$AM$1:$AY$1,0),0)+1))),
IF(OR($L195="안 지정 캐릭터 PP 일반등급",$L195="안 지정 캐릭터 PP 영웅등급"),
  IF(AND(OR($B195=7,$B195=8),$L195=OFFSET($L195,-1,0)),OFFSET(N195,-1,0),
    VLOOKUP($L195,$AM:$AY,MATCH($AU$1,$AM$1:$AY$1,0),0)+INT($E195*(VLOOKUP($L195,$AM:$AY,MATCH($AV$1,$AM$1:$AY$1,0),0)-VLOOKUP($L195,$AM:$AY,MATCH($AU$1,$AM$1:$AY$1,0),0)+1))),
"그외없음"))))</f>
        <v>14</v>
      </c>
      <c r="O195" t="str">
        <f ca="1">IF($L195="삭제","삭제",
IF($L195="지정 장비",
  IF(ISBLANK(VLOOKUP($M195,[1]EquipTable!$1:$1048576,MATCH("표준 GO pr Min",[1]EquipTable!$1:$1,0),0)),"DI",
    IF(ISBLANK(VLOOKUP($M195,[1]EquipTable!$1:$1048576,MATCH("표준 DI pr Min",[1]EquipTable!$1:$1,0),0)),"GO",
      IF(G195&lt;0.5,"DI","GO"))),
IF(OR($L195="캐릭터 상자 일반등급",$L195="캐릭터 상자 영웅등급"),"DI",
IF(OR($L195="지정 캐릭터",$L195="지정 캐릭터 LBP1",$L195="지정 캐릭터 LBP2",$L195="지정 캐릭터 LBP3",$L195="안 지정 캐릭터 영웅등급"),"DI",
IF($L195="지정 캐릭터 PP","DI",
IF(OR($L195="안 지정 캐릭터 PP 일반등급",$L195="안 지정 캐릭터 PP 영웅등급"),"GO",
"그외없음"))))))</f>
        <v>GO</v>
      </c>
      <c r="P195" t="str">
        <f ca="1">IF($L195="삭제","삭제",
IF($O195="GO","삭제",
IF($L195="지정 장비",
  IF(ISBLANK(VLOOKUP($M195,[1]EquipTable!$1:$1048576,MATCH("표준 DI pp Min",[1]EquipTable!$1:$1,0),0)),"삭제",
    VLOOKUP($M195,[1]EquipTable!$1:$1048576,MATCH("표준 DI pp Min",[1]EquipTable!$1:$1,0),0)+INT($H195*(VLOOKUP($M195,[1]EquipTable!$1:$1048576,MATCH("표준 DI pp Max",[1]EquipTable!$1:$1,0),0)-VLOOKUP($M195,[1]EquipTable!$1:$1048576,MATCH("표준 DI pp Min",[1]EquipTable!$1:$1,0),0)+1))),
IF(OR($L195="캐릭터 상자 일반등급",$L195="캐릭터 상자 영웅등급"),"삭제",
IF(OR($L195="지정 캐릭터",$L195="지정 캐릭터 LBP1",$L195="지정 캐릭터 LBP2",$L195="지정 캐릭터 LBP3"),
  IF(AND(OR($B195=7,$B195=8),$L195=OFFSET($L195,-1,0)),OFFSET(P195,-1,0),
    IF(ISBLANK(VLOOKUP($M195,[2]ActorTable!$1:$1048576,MATCH("표준 DI pp Min",[2]ActorTable!$1:$1,0),0)),"삭제",
      INT(VLOOKUP($L195,$AM:$AZ,MATCH($AW$1,$AM$1:$AZ$1,0),0)*(VLOOKUP($M195,[2]ActorTable!$1:$1048576,MATCH("표준 DI pp Min",[2]ActorTable!$1:$1,0),0)+$H195*(VLOOKUP($M195,[2]ActorTable!$1:$1048576,MATCH("표준 DI pp Max",[2]ActorTable!$1:$1,0),0)-VLOOKUP($M195,[2]ActorTable!$1:$1048576,MATCH("표준 DI pp Min",[2]ActorTable!$1:$1,0),0)+1))))),
IF($L195="안 지정 캐릭터 영웅등급",
  IF(AND(OR($B195=7,$B195=8),$L195=OFFSET($L195,-1,0)),OFFSET(P195,-1,0),
    VLOOKUP($L195,$AM:$AZ,MATCH($AY$1,$AM$1:$AZ$1,0),0)+INT($H195*(VLOOKUP($L195,$AM:$AZ,MATCH($AZ$1,$AM$1:$AZ$1,0),0)-VLOOKUP($L195,$AM:$AZ,MATCH($AY$1,$AM$1:$AZ$1,0),0)+1))),
IF($L195="지정 캐릭터 PP",
  IF(AND(OR($B195=7,$B195=8),$L195=OFFSET($L195,-1,0)),OFFSET(P195,-1,0),
    INT($N195*VLOOKUP($L195,$AM:$AZ,MATCH($AW$1,$AM$1:$AZ$1,0),0))),
"그외없음")))))))</f>
        <v>삭제</v>
      </c>
      <c r="Q195">
        <f ca="1">IF($L195="삭제","삭제",
IF($L195="지정 장비",
  IF($O195="DI",
    VLOOKUP($M195,[1]EquipTable!$1:$1048576,MATCH("표준 DI pr Min",[1]EquipTable!$1:$1,0),0)+INT($I195*(VLOOKUP($M195,[1]EquipTable!$1:$1048576,MATCH("표준 DI pr Max",[1]EquipTable!$1:$1,0),0)-VLOOKUP($M195,[1]EquipTable!$1:$1048576,MATCH("표준 DI pr Min",[1]EquipTable!$1:$1,0),0)+1)),
    ROUNDDOWN(VLOOKUP($M195,[1]EquipTable!$1:$1048576,MATCH("표준 GO pr Min",[1]EquipTable!$1:$1,0),0)+INT($I195*(VLOOKUP($M195,[1]EquipTable!$1:$1048576,MATCH("표준 GO pr Max",[1]EquipTable!$1:$1,0),0)-VLOOKUP($M195,[1]EquipTable!$1:$1048576,MATCH("표준 GO pr Min",[1]EquipTable!$1:$1,0),0)+100)),-2)),
IF(OR($L195="캐릭터 상자 일반등급",$L195="캐릭터 상자 영웅등급"),VLOOKUP($L195,$AM:$AZ,MATCH($AW$1,$AM$1:$AZ$1,0),0),
IF(OR($L195="지정 캐릭터",$L195="지정 캐릭터 LBP1",$L195="지정 캐릭터 LBP2",$L195="지정 캐릭터 LBP3"),
  IF(AND(OR($B195=7,$B195=8),$L195=OFFSET($L195,-1,0)),OFFSET(Q195,-1,0),
    INT(VLOOKUP($L195,$AM:$AZ,MATCH($AW$1,$AM$1:$AZ$1,0),0)*(VLOOKUP($M195,[2]ActorTable!$1:$1048576,MATCH("표준 DI pr Min",[2]ActorTable!$1:$1,0),0)+$I195*(VLOOKUP($M195,[2]ActorTable!$1:$1048576,MATCH("표준 DI pr Max",[2]ActorTable!$1:$1,0),0)-VLOOKUP($M195,[2]ActorTable!$1:$1048576,MATCH("표준 DI pr Min",[2]ActorTable!$1:$1,0),0)+1)))),
IF($L195="안 지정 캐릭터 영웅등급",
  IF(AND(OR($B195=7,$B195=8),$L195=OFFSET($L195,-1,0)),OFFSET(Q195,-1,0),
    VLOOKUP($L195,$AM:$AZ,MATCH($AW$1,$AM$1:$AZ$1,0),0)+INT($I195*(VLOOKUP($L195,$AM:$AZ,MATCH($AX$1,$AM$1:$AZ$1,0),0)-VLOOKUP($L195,$AM:$AZ,MATCH($AW$1,$AM$1:$AZ$1,0),0)+1))),
IF($L195="지정 캐릭터 PP",
  IF(AND(OR($B195=7,$B195=8),$L195=OFFSET($L195,-1,0)),OFFSET(Q195,-1,0),
    INT($N195*(VLOOKUP($L195,$AM:$AZ,MATCH($AX$1,$AM$1:$AZ$1,0),0)*(VLOOKUP($L195,$AM:$AZ,MATCH($AY$1,$AM$1:$AZ$1,0),0)+$I195*(VLOOKUP($L195,$AM:$AZ,MATCH($AY$1,$AM$1:$AZ$1,0),0)-VLOOKUP($L195,$AM:$AZ,MATCH($AX$1,$AM$1:$AZ$1,0),0)))))),
IF(OR($L195="안 지정 캐릭터 PP 일반등급",$L195="안 지정 캐릭터 PP 영웅등급"),
  IF(AND(OR($B195=7,$B195=8),$L195=OFFSET($L195,-1,0)),OFFSET(Q195,-1,0),
    $N195*VLOOKUP($L195,$AM:$AZ,MATCH($AW$1,$AM$1:$AZ$1,0),0)),
"그외없음")))))))</f>
        <v>1400</v>
      </c>
      <c r="R195" t="str">
        <f ca="1">IF(OR(ISNUMBER(M195),M195="삭제"),"",
IF(LEFT(M195,5)="Equip",
  IF($BK$1&lt;VLOOKUP(M195,[1]EquipTable!$1:$1048576,MATCH("업데이트순번",[1]EquipTable!$1:$1,0),0),"업데이트순번이상",""),
IF(LEFT(M195,5)="Actor",
  IF($BP$1&lt;VLOOKUP(M195,[2]ActorTable!$1:$1048576,MATCH("업데이트순번",[2]ActorTable!$1:$1,0),0),"업데이트순번이상",""),
"그외없음")))</f>
        <v/>
      </c>
      <c r="S195">
        <f t="shared" ref="S195:S258" ca="1" si="55">IF(OR(ISNUMBER(M195),M195="삭제"),0,
IF(LEFT(M195,5)="Equip",IF(MID(M195,7,1)="4",1,0),
IF(LEFT(M195,5)="Actor",IF(MID(M195,7,1)="2",1,0),
"그외없음")))</f>
        <v>0</v>
      </c>
      <c r="T195" t="s">
        <v>93</v>
      </c>
      <c r="U195">
        <v>35215</v>
      </c>
      <c r="V195">
        <v>11</v>
      </c>
      <c r="W195" t="s">
        <v>130</v>
      </c>
      <c r="Y195">
        <v>1100</v>
      </c>
      <c r="Z195" t="str">
        <f t="shared" ca="1" si="49"/>
        <v>upn</v>
      </c>
      <c r="AA195" t="s">
        <v>93</v>
      </c>
      <c r="AB195">
        <v>35215</v>
      </c>
      <c r="AC195">
        <v>11</v>
      </c>
      <c r="AD195" t="s">
        <v>130</v>
      </c>
      <c r="AF195">
        <v>1100</v>
      </c>
      <c r="AG195" t="str">
        <f t="shared" si="50"/>
        <v/>
      </c>
      <c r="AH195" t="str">
        <f>IF(OR(
  AND(NOT(ISERROR(FIND("상자",AA195))),ISBLANK(AB195)),
  AND(ISBLANK(AA195),ISBLANK(AB195)),
  AND(NOT(ISERROR(FIND("안 지정",AA195))),ISNUMBER(AB195))),"",
IF(AND(NOT(ISERROR(FIND("상자",AA195))),NOT(ISBLANK(AB195))),"밸류불필요",
IF(AND(NOT(ISERROR(FIND("안 지정",AA195))),NOT(ISNUMBER(AB195))),"숫자필요",
IF(NOT(ISERROR(FIND("장비",AA195))),
  IFERROR(VLOOKUP(AB195,[1]EquipTable!$A:$T,MATCH("이름참고",[1]EquipTable!$1:$1,0),0),"장비없음"),
IF(NOT(ISERROR(FIND("캐릭터",AA195))),
  IFERROR(VLOOKUP(AB195,[2]ActorTable!$A:$G,MATCH("이름참고",[2]ActorTable!$1:$1,0),0),"캐릭터없음"),
"")))))</f>
        <v/>
      </c>
      <c r="AI195">
        <v>1</v>
      </c>
      <c r="AJ195" t="str">
        <f t="shared" ref="AJ195:AJ258" ca="1" si="56">AJ194&amp;IF(LEN(AK195)=0,"",","&amp;AK195)</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v>
      </c>
      <c r="AK195" t="str">
        <f t="shared" ca="1" si="51"/>
        <v>{"dy":28,"sl":4,"tp":"upn","vl":"35215","cn":11,"pt":"GO","pr":1100}</v>
      </c>
    </row>
    <row r="196" spans="1:37">
      <c r="A196">
        <v>28</v>
      </c>
      <c r="B196">
        <v>5</v>
      </c>
      <c r="C196">
        <f t="shared" si="46"/>
        <v>0</v>
      </c>
      <c r="D196">
        <f t="shared" ca="1" si="52"/>
        <v>0.24126849785481042</v>
      </c>
      <c r="E196">
        <f t="shared" ca="1" si="52"/>
        <v>0.43422004382963209</v>
      </c>
      <c r="F196">
        <f t="shared" ca="1" si="52"/>
        <v>0.48840225907421719</v>
      </c>
      <c r="G196">
        <f t="shared" ca="1" si="52"/>
        <v>5.412264259031252E-2</v>
      </c>
      <c r="H196">
        <f t="shared" ca="1" si="52"/>
        <v>0.23274168269543216</v>
      </c>
      <c r="I196">
        <f t="shared" ca="1" si="53"/>
        <v>2.9585778826748843E-2</v>
      </c>
      <c r="L196" t="str">
        <f t="shared" ca="1" si="47"/>
        <v>삭제</v>
      </c>
      <c r="M196" t="str">
        <f t="shared" ca="1" si="48"/>
        <v>삭제</v>
      </c>
      <c r="N196" t="str">
        <f t="shared" ca="1" si="54"/>
        <v>삭제</v>
      </c>
      <c r="O196" t="str">
        <f ca="1">IF($L196="삭제","삭제",
IF($L196="지정 장비",
  IF(ISBLANK(VLOOKUP($M196,[1]EquipTable!$1:$1048576,MATCH("표준 GO pr Min",[1]EquipTable!$1:$1,0),0)),"DI",
    IF(ISBLANK(VLOOKUP($M196,[1]EquipTable!$1:$1048576,MATCH("표준 DI pr Min",[1]EquipTable!$1:$1,0),0)),"GO",
      IF(G196&lt;0.5,"DI","GO"))),
IF(OR($L196="캐릭터 상자 일반등급",$L196="캐릭터 상자 영웅등급"),"DI",
IF(OR($L196="지정 캐릭터",$L196="지정 캐릭터 LBP1",$L196="지정 캐릭터 LBP2",$L196="지정 캐릭터 LBP3",$L196="안 지정 캐릭터 영웅등급"),"DI",
IF($L196="지정 캐릭터 PP","DI",
IF(OR($L196="안 지정 캐릭터 PP 일반등급",$L196="안 지정 캐릭터 PP 영웅등급"),"GO",
"그외없음"))))))</f>
        <v>삭제</v>
      </c>
      <c r="P196" t="str">
        <f ca="1">IF($L196="삭제","삭제",
IF($O196="GO","삭제",
IF($L196="지정 장비",
  IF(ISBLANK(VLOOKUP($M196,[1]EquipTable!$1:$1048576,MATCH("표준 DI pp Min",[1]EquipTable!$1:$1,0),0)),"삭제",
    VLOOKUP($M196,[1]EquipTable!$1:$1048576,MATCH("표준 DI pp Min",[1]EquipTable!$1:$1,0),0)+INT($H196*(VLOOKUP($M196,[1]EquipTable!$1:$1048576,MATCH("표준 DI pp Max",[1]EquipTable!$1:$1,0),0)-VLOOKUP($M196,[1]EquipTable!$1:$1048576,MATCH("표준 DI pp Min",[1]EquipTable!$1:$1,0),0)+1))),
IF(OR($L196="캐릭터 상자 일반등급",$L196="캐릭터 상자 영웅등급"),"삭제",
IF(OR($L196="지정 캐릭터",$L196="지정 캐릭터 LBP1",$L196="지정 캐릭터 LBP2",$L196="지정 캐릭터 LBP3"),
  IF(AND(OR($B196=7,$B196=8),$L196=OFFSET($L196,-1,0)),OFFSET(P196,-1,0),
    IF(ISBLANK(VLOOKUP($M196,[2]ActorTable!$1:$1048576,MATCH("표준 DI pp Min",[2]ActorTable!$1:$1,0),0)),"삭제",
      INT(VLOOKUP($L196,$AM:$AZ,MATCH($AW$1,$AM$1:$AZ$1,0),0)*(VLOOKUP($M196,[2]ActorTable!$1:$1048576,MATCH("표준 DI pp Min",[2]ActorTable!$1:$1,0),0)+$H196*(VLOOKUP($M196,[2]ActorTable!$1:$1048576,MATCH("표준 DI pp Max",[2]ActorTable!$1:$1,0),0)-VLOOKUP($M196,[2]ActorTable!$1:$1048576,MATCH("표준 DI pp Min",[2]ActorTable!$1:$1,0),0)+1))))),
IF($L196="안 지정 캐릭터 영웅등급",
  IF(AND(OR($B196=7,$B196=8),$L196=OFFSET($L196,-1,0)),OFFSET(P196,-1,0),
    VLOOKUP($L196,$AM:$AZ,MATCH($AY$1,$AM$1:$AZ$1,0),0)+INT($H196*(VLOOKUP($L196,$AM:$AZ,MATCH($AZ$1,$AM$1:$AZ$1,0),0)-VLOOKUP($L196,$AM:$AZ,MATCH($AY$1,$AM$1:$AZ$1,0),0)+1))),
IF($L196="지정 캐릭터 PP",
  IF(AND(OR($B196=7,$B196=8),$L196=OFFSET($L196,-1,0)),OFFSET(P196,-1,0),
    INT($N196*VLOOKUP($L196,$AM:$AZ,MATCH($AW$1,$AM$1:$AZ$1,0),0))),
"그외없음")))))))</f>
        <v>삭제</v>
      </c>
      <c r="Q196" t="str">
        <f ca="1">IF($L196="삭제","삭제",
IF($L196="지정 장비",
  IF($O196="DI",
    VLOOKUP($M196,[1]EquipTable!$1:$1048576,MATCH("표준 DI pr Min",[1]EquipTable!$1:$1,0),0)+INT($I196*(VLOOKUP($M196,[1]EquipTable!$1:$1048576,MATCH("표준 DI pr Max",[1]EquipTable!$1:$1,0),0)-VLOOKUP($M196,[1]EquipTable!$1:$1048576,MATCH("표준 DI pr Min",[1]EquipTable!$1:$1,0),0)+1)),
    ROUNDDOWN(VLOOKUP($M196,[1]EquipTable!$1:$1048576,MATCH("표준 GO pr Min",[1]EquipTable!$1:$1,0),0)+INT($I196*(VLOOKUP($M196,[1]EquipTable!$1:$1048576,MATCH("표준 GO pr Max",[1]EquipTable!$1:$1,0),0)-VLOOKUP($M196,[1]EquipTable!$1:$1048576,MATCH("표준 GO pr Min",[1]EquipTable!$1:$1,0),0)+100)),-2)),
IF(OR($L196="캐릭터 상자 일반등급",$L196="캐릭터 상자 영웅등급"),VLOOKUP($L196,$AM:$AZ,MATCH($AW$1,$AM$1:$AZ$1,0),0),
IF(OR($L196="지정 캐릭터",$L196="지정 캐릭터 LBP1",$L196="지정 캐릭터 LBP2",$L196="지정 캐릭터 LBP3"),
  IF(AND(OR($B196=7,$B196=8),$L196=OFFSET($L196,-1,0)),OFFSET(Q196,-1,0),
    INT(VLOOKUP($L196,$AM:$AZ,MATCH($AW$1,$AM$1:$AZ$1,0),0)*(VLOOKUP($M196,[2]ActorTable!$1:$1048576,MATCH("표준 DI pr Min",[2]ActorTable!$1:$1,0),0)+$I196*(VLOOKUP($M196,[2]ActorTable!$1:$1048576,MATCH("표준 DI pr Max",[2]ActorTable!$1:$1,0),0)-VLOOKUP($M196,[2]ActorTable!$1:$1048576,MATCH("표준 DI pr Min",[2]ActorTable!$1:$1,0),0)+1)))),
IF($L196="안 지정 캐릭터 영웅등급",
  IF(AND(OR($B196=7,$B196=8),$L196=OFFSET($L196,-1,0)),OFFSET(Q196,-1,0),
    VLOOKUP($L196,$AM:$AZ,MATCH($AW$1,$AM$1:$AZ$1,0),0)+INT($I196*(VLOOKUP($L196,$AM:$AZ,MATCH($AX$1,$AM$1:$AZ$1,0),0)-VLOOKUP($L196,$AM:$AZ,MATCH($AW$1,$AM$1:$AZ$1,0),0)+1))),
IF($L196="지정 캐릭터 PP",
  IF(AND(OR($B196=7,$B196=8),$L196=OFFSET($L196,-1,0)),OFFSET(Q196,-1,0),
    INT($N196*(VLOOKUP($L196,$AM:$AZ,MATCH($AX$1,$AM$1:$AZ$1,0),0)*(VLOOKUP($L196,$AM:$AZ,MATCH($AY$1,$AM$1:$AZ$1,0),0)+$I196*(VLOOKUP($L196,$AM:$AZ,MATCH($AY$1,$AM$1:$AZ$1,0),0)-VLOOKUP($L196,$AM:$AZ,MATCH($AX$1,$AM$1:$AZ$1,0),0)))))),
IF(OR($L196="안 지정 캐릭터 PP 일반등급",$L196="안 지정 캐릭터 PP 영웅등급"),
  IF(AND(OR($B196=7,$B196=8),$L196=OFFSET($L196,-1,0)),OFFSET(Q196,-1,0),
    $N196*VLOOKUP($L196,$AM:$AZ,MATCH($AW$1,$AM$1:$AZ$1,0),0)),
"그외없음")))))))</f>
        <v>삭제</v>
      </c>
      <c r="R196" t="str">
        <f ca="1">IF(OR(ISNUMBER(M196),M196="삭제"),"",
IF(LEFT(M196,5)="Equip",
  IF($BK$1&lt;VLOOKUP(M196,[1]EquipTable!$1:$1048576,MATCH("업데이트순번",[1]EquipTable!$1:$1,0),0),"업데이트순번이상",""),
IF(LEFT(M196,5)="Actor",
  IF($BP$1&lt;VLOOKUP(M196,[2]ActorTable!$1:$1048576,MATCH("업데이트순번",[2]ActorTable!$1:$1,0),0),"업데이트순번이상",""),
"그외없음")))</f>
        <v/>
      </c>
      <c r="S196">
        <f t="shared" ca="1" si="55"/>
        <v>0</v>
      </c>
      <c r="Z196" t="str">
        <f t="shared" ca="1" si="49"/>
        <v/>
      </c>
      <c r="AG196" t="str">
        <f t="shared" si="50"/>
        <v/>
      </c>
      <c r="AH196" t="str">
        <f>IF(OR(
  AND(NOT(ISERROR(FIND("상자",AA196))),ISBLANK(AB196)),
  AND(ISBLANK(AA196),ISBLANK(AB196)),
  AND(NOT(ISERROR(FIND("안 지정",AA196))),ISNUMBER(AB196))),"",
IF(AND(NOT(ISERROR(FIND("상자",AA196))),NOT(ISBLANK(AB196))),"밸류불필요",
IF(AND(NOT(ISERROR(FIND("안 지정",AA196))),NOT(ISNUMBER(AB196))),"숫자필요",
IF(NOT(ISERROR(FIND("장비",AA196))),
  IFERROR(VLOOKUP(AB196,[1]EquipTable!$A:$T,MATCH("이름참고",[1]EquipTable!$1:$1,0),0),"장비없음"),
IF(NOT(ISERROR(FIND("캐릭터",AA196))),
  IFERROR(VLOOKUP(AB196,[2]ActorTable!$A:$G,MATCH("이름참고",[2]ActorTable!$1:$1,0),0),"캐릭터없음"),
"")))))</f>
        <v/>
      </c>
      <c r="AI196">
        <v>1</v>
      </c>
      <c r="AJ19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v>
      </c>
      <c r="AK196" t="str">
        <f t="shared" ca="1" si="51"/>
        <v>{"dy":28,"sl":5}</v>
      </c>
    </row>
    <row r="197" spans="1:37">
      <c r="A197">
        <v>28</v>
      </c>
      <c r="B197">
        <v>6</v>
      </c>
      <c r="C197">
        <f t="shared" si="46"/>
        <v>0</v>
      </c>
      <c r="D197">
        <f t="shared" ca="1" si="52"/>
        <v>0.30690256476865696</v>
      </c>
      <c r="E197">
        <f t="shared" ca="1" si="52"/>
        <v>0.35350131905124804</v>
      </c>
      <c r="F197">
        <f t="shared" ca="1" si="52"/>
        <v>0.83069959469754862</v>
      </c>
      <c r="G197">
        <f t="shared" ca="1" si="52"/>
        <v>0.27898636249897257</v>
      </c>
      <c r="H197">
        <f t="shared" ca="1" si="52"/>
        <v>0.2240463566093206</v>
      </c>
      <c r="I197">
        <f t="shared" ca="1" si="53"/>
        <v>0.67092768546687276</v>
      </c>
      <c r="L197" t="str">
        <f t="shared" ca="1" si="47"/>
        <v>삭제</v>
      </c>
      <c r="M197" t="str">
        <f t="shared" ca="1" si="48"/>
        <v>삭제</v>
      </c>
      <c r="N197" t="str">
        <f t="shared" ca="1" si="54"/>
        <v>삭제</v>
      </c>
      <c r="O197" t="str">
        <f ca="1">IF($L197="삭제","삭제",
IF($L197="지정 장비",
  IF(ISBLANK(VLOOKUP($M197,[1]EquipTable!$1:$1048576,MATCH("표준 GO pr Min",[1]EquipTable!$1:$1,0),0)),"DI",
    IF(ISBLANK(VLOOKUP($M197,[1]EquipTable!$1:$1048576,MATCH("표준 DI pr Min",[1]EquipTable!$1:$1,0),0)),"GO",
      IF(G197&lt;0.5,"DI","GO"))),
IF(OR($L197="캐릭터 상자 일반등급",$L197="캐릭터 상자 영웅등급"),"DI",
IF(OR($L197="지정 캐릭터",$L197="지정 캐릭터 LBP1",$L197="지정 캐릭터 LBP2",$L197="지정 캐릭터 LBP3",$L197="안 지정 캐릭터 영웅등급"),"DI",
IF($L197="지정 캐릭터 PP","DI",
IF(OR($L197="안 지정 캐릭터 PP 일반등급",$L197="안 지정 캐릭터 PP 영웅등급"),"GO",
"그외없음"))))))</f>
        <v>삭제</v>
      </c>
      <c r="P197" t="str">
        <f ca="1">IF($L197="삭제","삭제",
IF($O197="GO","삭제",
IF($L197="지정 장비",
  IF(ISBLANK(VLOOKUP($M197,[1]EquipTable!$1:$1048576,MATCH("표준 DI pp Min",[1]EquipTable!$1:$1,0),0)),"삭제",
    VLOOKUP($M197,[1]EquipTable!$1:$1048576,MATCH("표준 DI pp Min",[1]EquipTable!$1:$1,0),0)+INT($H197*(VLOOKUP($M197,[1]EquipTable!$1:$1048576,MATCH("표준 DI pp Max",[1]EquipTable!$1:$1,0),0)-VLOOKUP($M197,[1]EquipTable!$1:$1048576,MATCH("표준 DI pp Min",[1]EquipTable!$1:$1,0),0)+1))),
IF(OR($L197="캐릭터 상자 일반등급",$L197="캐릭터 상자 영웅등급"),"삭제",
IF(OR($L197="지정 캐릭터",$L197="지정 캐릭터 LBP1",$L197="지정 캐릭터 LBP2",$L197="지정 캐릭터 LBP3"),
  IF(AND(OR($B197=7,$B197=8),$L197=OFFSET($L197,-1,0)),OFFSET(P197,-1,0),
    IF(ISBLANK(VLOOKUP($M197,[2]ActorTable!$1:$1048576,MATCH("표준 DI pp Min",[2]ActorTable!$1:$1,0),0)),"삭제",
      INT(VLOOKUP($L197,$AM:$AZ,MATCH($AW$1,$AM$1:$AZ$1,0),0)*(VLOOKUP($M197,[2]ActorTable!$1:$1048576,MATCH("표준 DI pp Min",[2]ActorTable!$1:$1,0),0)+$H197*(VLOOKUP($M197,[2]ActorTable!$1:$1048576,MATCH("표준 DI pp Max",[2]ActorTable!$1:$1,0),0)-VLOOKUP($M197,[2]ActorTable!$1:$1048576,MATCH("표준 DI pp Min",[2]ActorTable!$1:$1,0),0)+1))))),
IF($L197="안 지정 캐릭터 영웅등급",
  IF(AND(OR($B197=7,$B197=8),$L197=OFFSET($L197,-1,0)),OFFSET(P197,-1,0),
    VLOOKUP($L197,$AM:$AZ,MATCH($AY$1,$AM$1:$AZ$1,0),0)+INT($H197*(VLOOKUP($L197,$AM:$AZ,MATCH($AZ$1,$AM$1:$AZ$1,0),0)-VLOOKUP($L197,$AM:$AZ,MATCH($AY$1,$AM$1:$AZ$1,0),0)+1))),
IF($L197="지정 캐릭터 PP",
  IF(AND(OR($B197=7,$B197=8),$L197=OFFSET($L197,-1,0)),OFFSET(P197,-1,0),
    INT($N197*VLOOKUP($L197,$AM:$AZ,MATCH($AW$1,$AM$1:$AZ$1,0),0))),
"그외없음")))))))</f>
        <v>삭제</v>
      </c>
      <c r="Q197" t="str">
        <f ca="1">IF($L197="삭제","삭제",
IF($L197="지정 장비",
  IF($O197="DI",
    VLOOKUP($M197,[1]EquipTable!$1:$1048576,MATCH("표준 DI pr Min",[1]EquipTable!$1:$1,0),0)+INT($I197*(VLOOKUP($M197,[1]EquipTable!$1:$1048576,MATCH("표준 DI pr Max",[1]EquipTable!$1:$1,0),0)-VLOOKUP($M197,[1]EquipTable!$1:$1048576,MATCH("표준 DI pr Min",[1]EquipTable!$1:$1,0),0)+1)),
    ROUNDDOWN(VLOOKUP($M197,[1]EquipTable!$1:$1048576,MATCH("표준 GO pr Min",[1]EquipTable!$1:$1,0),0)+INT($I197*(VLOOKUP($M197,[1]EquipTable!$1:$1048576,MATCH("표준 GO pr Max",[1]EquipTable!$1:$1,0),0)-VLOOKUP($M197,[1]EquipTable!$1:$1048576,MATCH("표준 GO pr Min",[1]EquipTable!$1:$1,0),0)+100)),-2)),
IF(OR($L197="캐릭터 상자 일반등급",$L197="캐릭터 상자 영웅등급"),VLOOKUP($L197,$AM:$AZ,MATCH($AW$1,$AM$1:$AZ$1,0),0),
IF(OR($L197="지정 캐릭터",$L197="지정 캐릭터 LBP1",$L197="지정 캐릭터 LBP2",$L197="지정 캐릭터 LBP3"),
  IF(AND(OR($B197=7,$B197=8),$L197=OFFSET($L197,-1,0)),OFFSET(Q197,-1,0),
    INT(VLOOKUP($L197,$AM:$AZ,MATCH($AW$1,$AM$1:$AZ$1,0),0)*(VLOOKUP($M197,[2]ActorTable!$1:$1048576,MATCH("표준 DI pr Min",[2]ActorTable!$1:$1,0),0)+$I197*(VLOOKUP($M197,[2]ActorTable!$1:$1048576,MATCH("표준 DI pr Max",[2]ActorTable!$1:$1,0),0)-VLOOKUP($M197,[2]ActorTable!$1:$1048576,MATCH("표준 DI pr Min",[2]ActorTable!$1:$1,0),0)+1)))),
IF($L197="안 지정 캐릭터 영웅등급",
  IF(AND(OR($B197=7,$B197=8),$L197=OFFSET($L197,-1,0)),OFFSET(Q197,-1,0),
    VLOOKUP($L197,$AM:$AZ,MATCH($AW$1,$AM$1:$AZ$1,0),0)+INT($I197*(VLOOKUP($L197,$AM:$AZ,MATCH($AX$1,$AM$1:$AZ$1,0),0)-VLOOKUP($L197,$AM:$AZ,MATCH($AW$1,$AM$1:$AZ$1,0),0)+1))),
IF($L197="지정 캐릭터 PP",
  IF(AND(OR($B197=7,$B197=8),$L197=OFFSET($L197,-1,0)),OFFSET(Q197,-1,0),
    INT($N197*(VLOOKUP($L197,$AM:$AZ,MATCH($AX$1,$AM$1:$AZ$1,0),0)*(VLOOKUP($L197,$AM:$AZ,MATCH($AY$1,$AM$1:$AZ$1,0),0)+$I197*(VLOOKUP($L197,$AM:$AZ,MATCH($AY$1,$AM$1:$AZ$1,0),0)-VLOOKUP($L197,$AM:$AZ,MATCH($AX$1,$AM$1:$AZ$1,0),0)))))),
IF(OR($L197="안 지정 캐릭터 PP 일반등급",$L197="안 지정 캐릭터 PP 영웅등급"),
  IF(AND(OR($B197=7,$B197=8),$L197=OFFSET($L197,-1,0)),OFFSET(Q197,-1,0),
    $N197*VLOOKUP($L197,$AM:$AZ,MATCH($AW$1,$AM$1:$AZ$1,0),0)),
"그외없음")))))))</f>
        <v>삭제</v>
      </c>
      <c r="R197" t="str">
        <f ca="1">IF(OR(ISNUMBER(M197),M197="삭제"),"",
IF(LEFT(M197,5)="Equip",
  IF($BK$1&lt;VLOOKUP(M197,[1]EquipTable!$1:$1048576,MATCH("업데이트순번",[1]EquipTable!$1:$1,0),0),"업데이트순번이상",""),
IF(LEFT(M197,5)="Actor",
  IF($BP$1&lt;VLOOKUP(M197,[2]ActorTable!$1:$1048576,MATCH("업데이트순번",[2]ActorTable!$1:$1,0),0),"업데이트순번이상",""),
"그외없음")))</f>
        <v/>
      </c>
      <c r="S197">
        <f t="shared" ca="1" si="55"/>
        <v>0</v>
      </c>
      <c r="Z197" t="str">
        <f t="shared" ca="1" si="49"/>
        <v/>
      </c>
      <c r="AG197" t="str">
        <f t="shared" si="50"/>
        <v/>
      </c>
      <c r="AH197" t="str">
        <f>IF(OR(
  AND(NOT(ISERROR(FIND("상자",AA197))),ISBLANK(AB197)),
  AND(ISBLANK(AA197),ISBLANK(AB197)),
  AND(NOT(ISERROR(FIND("안 지정",AA197))),ISNUMBER(AB197))),"",
IF(AND(NOT(ISERROR(FIND("상자",AA197))),NOT(ISBLANK(AB197))),"밸류불필요",
IF(AND(NOT(ISERROR(FIND("안 지정",AA197))),NOT(ISNUMBER(AB197))),"숫자필요",
IF(NOT(ISERROR(FIND("장비",AA197))),
  IFERROR(VLOOKUP(AB197,[1]EquipTable!$A:$T,MATCH("이름참고",[1]EquipTable!$1:$1,0),0),"장비없음"),
IF(NOT(ISERROR(FIND("캐릭터",AA197))),
  IFERROR(VLOOKUP(AB197,[2]ActorTable!$A:$G,MATCH("이름참고",[2]ActorTable!$1:$1,0),0),"캐릭터없음"),
"")))))</f>
        <v/>
      </c>
      <c r="AI197">
        <v>1</v>
      </c>
      <c r="AJ19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v>
      </c>
      <c r="AK197" t="str">
        <f t="shared" ca="1" si="51"/>
        <v>{"dy":28,"sl":6}</v>
      </c>
    </row>
    <row r="198" spans="1:37">
      <c r="A198">
        <v>29</v>
      </c>
      <c r="B198">
        <v>0</v>
      </c>
      <c r="C198">
        <f t="shared" si="46"/>
        <v>0</v>
      </c>
      <c r="D198">
        <f t="shared" ca="1" si="52"/>
        <v>0.61423338989548537</v>
      </c>
      <c r="E198">
        <f t="shared" ca="1" si="52"/>
        <v>0.45376129978092217</v>
      </c>
      <c r="F198">
        <f t="shared" ca="1" si="52"/>
        <v>0.40436487276331745</v>
      </c>
      <c r="G198">
        <f t="shared" ca="1" si="52"/>
        <v>0.15672635337286855</v>
      </c>
      <c r="H198">
        <f t="shared" ca="1" si="52"/>
        <v>0.98783204226886456</v>
      </c>
      <c r="I198">
        <f t="shared" ca="1" si="53"/>
        <v>0.76286605388943163</v>
      </c>
      <c r="L198" t="str">
        <f t="shared" ca="1" si="47"/>
        <v>지정 장비</v>
      </c>
      <c r="M198" t="e">
        <f t="shared" ca="1" si="48"/>
        <v>#VALUE!</v>
      </c>
      <c r="N198">
        <f t="shared" ca="1" si="54"/>
        <v>1</v>
      </c>
      <c r="O198" t="str">
        <f ca="1">IF($L198="삭제","삭제",
IF($L198="지정 장비",
  IF(ISBLANK(VLOOKUP($M198,[1]EquipTable!$1:$1048576,MATCH("표준 GO pr Min",[1]EquipTable!$1:$1,0),0)),"DI",
    IF(ISBLANK(VLOOKUP($M198,[1]EquipTable!$1:$1048576,MATCH("표준 DI pr Min",[1]EquipTable!$1:$1,0),0)),"GO",
      IF(G198&lt;0.5,"DI","GO"))),
IF(OR($L198="캐릭터 상자 일반등급",$L198="캐릭터 상자 영웅등급"),"DI",
IF(OR($L198="지정 캐릭터",$L198="지정 캐릭터 LBP1",$L198="지정 캐릭터 LBP2",$L198="지정 캐릭터 LBP3",$L198="안 지정 캐릭터 영웅등급"),"DI",
IF($L198="지정 캐릭터 PP","DI",
IF(OR($L198="안 지정 캐릭터 PP 일반등급",$L198="안 지정 캐릭터 PP 영웅등급"),"GO",
"그외없음"))))))</f>
        <v>DI</v>
      </c>
      <c r="P198" t="e">
        <f ca="1">IF($L198="삭제","삭제",
IF($O198="GO","삭제",
IF($L198="지정 장비",
  IF(ISBLANK(VLOOKUP($M198,[1]EquipTable!$1:$1048576,MATCH("표준 DI pp Min",[1]EquipTable!$1:$1,0),0)),"삭제",
    VLOOKUP($M198,[1]EquipTable!$1:$1048576,MATCH("표준 DI pp Min",[1]EquipTable!$1:$1,0),0)+INT($H198*(VLOOKUP($M198,[1]EquipTable!$1:$1048576,MATCH("표준 DI pp Max",[1]EquipTable!$1:$1,0),0)-VLOOKUP($M198,[1]EquipTable!$1:$1048576,MATCH("표준 DI pp Min",[1]EquipTable!$1:$1,0),0)+1))),
IF(OR($L198="캐릭터 상자 일반등급",$L198="캐릭터 상자 영웅등급"),"삭제",
IF(OR($L198="지정 캐릭터",$L198="지정 캐릭터 LBP1",$L198="지정 캐릭터 LBP2",$L198="지정 캐릭터 LBP3"),
  IF(AND(OR($B198=7,$B198=8),$L198=OFFSET($L198,-1,0)),OFFSET(P198,-1,0),
    IF(ISBLANK(VLOOKUP($M198,[2]ActorTable!$1:$1048576,MATCH("표준 DI pp Min",[2]ActorTable!$1:$1,0),0)),"삭제",
      INT(VLOOKUP($L198,$AM:$AZ,MATCH($AW$1,$AM$1:$AZ$1,0),0)*(VLOOKUP($M198,[2]ActorTable!$1:$1048576,MATCH("표준 DI pp Min",[2]ActorTable!$1:$1,0),0)+$H198*(VLOOKUP($M198,[2]ActorTable!$1:$1048576,MATCH("표준 DI pp Max",[2]ActorTable!$1:$1,0),0)-VLOOKUP($M198,[2]ActorTable!$1:$1048576,MATCH("표준 DI pp Min",[2]ActorTable!$1:$1,0),0)+1))))),
IF($L198="안 지정 캐릭터 영웅등급",
  IF(AND(OR($B198=7,$B198=8),$L198=OFFSET($L198,-1,0)),OFFSET(P198,-1,0),
    VLOOKUP($L198,$AM:$AZ,MATCH($AY$1,$AM$1:$AZ$1,0),0)+INT($H198*(VLOOKUP($L198,$AM:$AZ,MATCH($AZ$1,$AM$1:$AZ$1,0),0)-VLOOKUP($L198,$AM:$AZ,MATCH($AY$1,$AM$1:$AZ$1,0),0)+1))),
IF($L198="지정 캐릭터 PP",
  IF(AND(OR($B198=7,$B198=8),$L198=OFFSET($L198,-1,0)),OFFSET(P198,-1,0),
    INT($N198*VLOOKUP($L198,$AM:$AZ,MATCH($AW$1,$AM$1:$AZ$1,0),0))),
"그외없음")))))))</f>
        <v>#VALUE!</v>
      </c>
      <c r="Q198" t="e">
        <f ca="1">IF($L198="삭제","삭제",
IF($L198="지정 장비",
  IF($O198="DI",
    VLOOKUP($M198,[1]EquipTable!$1:$1048576,MATCH("표준 DI pr Min",[1]EquipTable!$1:$1,0),0)+INT($I198*(VLOOKUP($M198,[1]EquipTable!$1:$1048576,MATCH("표준 DI pr Max",[1]EquipTable!$1:$1,0),0)-VLOOKUP($M198,[1]EquipTable!$1:$1048576,MATCH("표준 DI pr Min",[1]EquipTable!$1:$1,0),0)+1)),
    ROUNDDOWN(VLOOKUP($M198,[1]EquipTable!$1:$1048576,MATCH("표준 GO pr Min",[1]EquipTable!$1:$1,0),0)+INT($I198*(VLOOKUP($M198,[1]EquipTable!$1:$1048576,MATCH("표준 GO pr Max",[1]EquipTable!$1:$1,0),0)-VLOOKUP($M198,[1]EquipTable!$1:$1048576,MATCH("표준 GO pr Min",[1]EquipTable!$1:$1,0),0)+100)),-2)),
IF(OR($L198="캐릭터 상자 일반등급",$L198="캐릭터 상자 영웅등급"),VLOOKUP($L198,$AM:$AZ,MATCH($AW$1,$AM$1:$AZ$1,0),0),
IF(OR($L198="지정 캐릭터",$L198="지정 캐릭터 LBP1",$L198="지정 캐릭터 LBP2",$L198="지정 캐릭터 LBP3"),
  IF(AND(OR($B198=7,$B198=8),$L198=OFFSET($L198,-1,0)),OFFSET(Q198,-1,0),
    INT(VLOOKUP($L198,$AM:$AZ,MATCH($AW$1,$AM$1:$AZ$1,0),0)*(VLOOKUP($M198,[2]ActorTable!$1:$1048576,MATCH("표준 DI pr Min",[2]ActorTable!$1:$1,0),0)+$I198*(VLOOKUP($M198,[2]ActorTable!$1:$1048576,MATCH("표준 DI pr Max",[2]ActorTable!$1:$1,0),0)-VLOOKUP($M198,[2]ActorTable!$1:$1048576,MATCH("표준 DI pr Min",[2]ActorTable!$1:$1,0),0)+1)))),
IF($L198="안 지정 캐릭터 영웅등급",
  IF(AND(OR($B198=7,$B198=8),$L198=OFFSET($L198,-1,0)),OFFSET(Q198,-1,0),
    VLOOKUP($L198,$AM:$AZ,MATCH($AW$1,$AM$1:$AZ$1,0),0)+INT($I198*(VLOOKUP($L198,$AM:$AZ,MATCH($AX$1,$AM$1:$AZ$1,0),0)-VLOOKUP($L198,$AM:$AZ,MATCH($AW$1,$AM$1:$AZ$1,0),0)+1))),
IF($L198="지정 캐릭터 PP",
  IF(AND(OR($B198=7,$B198=8),$L198=OFFSET($L198,-1,0)),OFFSET(Q198,-1,0),
    INT($N198*(VLOOKUP($L198,$AM:$AZ,MATCH($AX$1,$AM$1:$AZ$1,0),0)*(VLOOKUP($L198,$AM:$AZ,MATCH($AY$1,$AM$1:$AZ$1,0),0)+$I198*(VLOOKUP($L198,$AM:$AZ,MATCH($AY$1,$AM$1:$AZ$1,0),0)-VLOOKUP($L198,$AM:$AZ,MATCH($AX$1,$AM$1:$AZ$1,0),0)))))),
IF(OR($L198="안 지정 캐릭터 PP 일반등급",$L198="안 지정 캐릭터 PP 영웅등급"),
  IF(AND(OR($B198=7,$B198=8),$L198=OFFSET($L198,-1,0)),OFFSET(Q198,-1,0),
    $N198*VLOOKUP($L198,$AM:$AZ,MATCH($AW$1,$AM$1:$AZ$1,0),0)),
"그외없음")))))))</f>
        <v>#VALUE!</v>
      </c>
      <c r="R198" t="e">
        <f ca="1">IF(OR(ISNUMBER(M198),M198="삭제"),"",
IF(LEFT(M198,5)="Equip",
  IF($BK$1&lt;VLOOKUP(M198,[1]EquipTable!$1:$1048576,MATCH("업데이트순번",[1]EquipTable!$1:$1,0),0),"업데이트순번이상",""),
IF(LEFT(M198,5)="Actor",
  IF($BP$1&lt;VLOOKUP(M198,[2]ActorTable!$1:$1048576,MATCH("업데이트순번",[2]ActorTable!$1:$1,0),0),"업데이트순번이상",""),
"그외없음")))</f>
        <v>#VALUE!</v>
      </c>
      <c r="S198" t="e">
        <f t="shared" ca="1" si="55"/>
        <v>#VALUE!</v>
      </c>
      <c r="T198" t="s">
        <v>83</v>
      </c>
      <c r="U198" t="s">
        <v>198</v>
      </c>
      <c r="V198">
        <v>1</v>
      </c>
      <c r="W198" t="s">
        <v>130</v>
      </c>
      <c r="Y198">
        <v>3400</v>
      </c>
      <c r="Z198" t="str">
        <f t="shared" ca="1" si="49"/>
        <v>fe</v>
      </c>
      <c r="AA198" t="s">
        <v>83</v>
      </c>
      <c r="AB198" t="s">
        <v>198</v>
      </c>
      <c r="AC198">
        <v>1</v>
      </c>
      <c r="AD198" t="s">
        <v>130</v>
      </c>
      <c r="AF198">
        <v>3400</v>
      </c>
      <c r="AG198" t="str">
        <f t="shared" si="50"/>
        <v/>
      </c>
      <c r="AH198" t="str">
        <f>IF(OR(
  AND(NOT(ISERROR(FIND("상자",AA198))),ISBLANK(AB198)),
  AND(ISBLANK(AA198),ISBLANK(AB198)),
  AND(NOT(ISERROR(FIND("안 지정",AA198))),ISNUMBER(AB198))),"",
IF(AND(NOT(ISERROR(FIND("상자",AA198))),NOT(ISBLANK(AB198))),"밸류불필요",
IF(AND(NOT(ISERROR(FIND("안 지정",AA198))),NOT(ISNUMBER(AB198))),"숫자필요",
IF(NOT(ISERROR(FIND("장비",AA198))),
  IFERROR(VLOOKUP(AB198,[1]EquipTable!$A:$T,MATCH("이름참고",[1]EquipTable!$1:$1,0),0),"장비없음"),
IF(NOT(ISERROR(FIND("캐릭터",AA198))),
  IFERROR(VLOOKUP(AB198,[2]ActorTable!$A:$G,MATCH("이름참고",[2]ActorTable!$1:$1,0),0),"캐릭터없음"),
"")))))</f>
        <v>미스틱 해머</v>
      </c>
      <c r="AI198">
        <v>1</v>
      </c>
      <c r="AJ19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v>
      </c>
      <c r="AK198" t="str">
        <f t="shared" ca="1" si="51"/>
        <v>{"dy":29,"sl":0,"tp":"fe","vl":"Equip4202","cn":1,"pt":"GO","pr":3400}</v>
      </c>
    </row>
    <row r="199" spans="1:37">
      <c r="A199">
        <v>29</v>
      </c>
      <c r="B199">
        <v>1</v>
      </c>
      <c r="C199">
        <f t="shared" si="46"/>
        <v>0</v>
      </c>
      <c r="D199">
        <f t="shared" ca="1" si="52"/>
        <v>0.80412447977808676</v>
      </c>
      <c r="E199">
        <f t="shared" ca="1" si="52"/>
        <v>0.54911535471845696</v>
      </c>
      <c r="F199">
        <f t="shared" ca="1" si="52"/>
        <v>0.48552611161648274</v>
      </c>
      <c r="G199">
        <f t="shared" ca="1" si="52"/>
        <v>0.25508359904494082</v>
      </c>
      <c r="H199">
        <f t="shared" ca="1" si="52"/>
        <v>0.7187150361352419</v>
      </c>
      <c r="I199">
        <f t="shared" ca="1" si="53"/>
        <v>0.31801661087177546</v>
      </c>
      <c r="L199" t="str">
        <f t="shared" ca="1" si="47"/>
        <v>지정 장비</v>
      </c>
      <c r="M199" t="e">
        <f t="shared" ca="1" si="48"/>
        <v>#VALUE!</v>
      </c>
      <c r="N199">
        <f t="shared" ca="1" si="54"/>
        <v>1</v>
      </c>
      <c r="O199" t="str">
        <f ca="1">IF($L199="삭제","삭제",
IF($L199="지정 장비",
  IF(ISBLANK(VLOOKUP($M199,[1]EquipTable!$1:$1048576,MATCH("표준 GO pr Min",[1]EquipTable!$1:$1,0),0)),"DI",
    IF(ISBLANK(VLOOKUP($M199,[1]EquipTable!$1:$1048576,MATCH("표준 DI pr Min",[1]EquipTable!$1:$1,0),0)),"GO",
      IF(G199&lt;0.5,"DI","GO"))),
IF(OR($L199="캐릭터 상자 일반등급",$L199="캐릭터 상자 영웅등급"),"DI",
IF(OR($L199="지정 캐릭터",$L199="지정 캐릭터 LBP1",$L199="지정 캐릭터 LBP2",$L199="지정 캐릭터 LBP3",$L199="안 지정 캐릭터 영웅등급"),"DI",
IF($L199="지정 캐릭터 PP","DI",
IF(OR($L199="안 지정 캐릭터 PP 일반등급",$L199="안 지정 캐릭터 PP 영웅등급"),"GO",
"그외없음"))))))</f>
        <v>DI</v>
      </c>
      <c r="P199" t="e">
        <f ca="1">IF($L199="삭제","삭제",
IF($O199="GO","삭제",
IF($L199="지정 장비",
  IF(ISBLANK(VLOOKUP($M199,[1]EquipTable!$1:$1048576,MATCH("표준 DI pp Min",[1]EquipTable!$1:$1,0),0)),"삭제",
    VLOOKUP($M199,[1]EquipTable!$1:$1048576,MATCH("표준 DI pp Min",[1]EquipTable!$1:$1,0),0)+INT($H199*(VLOOKUP($M199,[1]EquipTable!$1:$1048576,MATCH("표준 DI pp Max",[1]EquipTable!$1:$1,0),0)-VLOOKUP($M199,[1]EquipTable!$1:$1048576,MATCH("표준 DI pp Min",[1]EquipTable!$1:$1,0),0)+1))),
IF(OR($L199="캐릭터 상자 일반등급",$L199="캐릭터 상자 영웅등급"),"삭제",
IF(OR($L199="지정 캐릭터",$L199="지정 캐릭터 LBP1",$L199="지정 캐릭터 LBP2",$L199="지정 캐릭터 LBP3"),
  IF(AND(OR($B199=7,$B199=8),$L199=OFFSET($L199,-1,0)),OFFSET(P199,-1,0),
    IF(ISBLANK(VLOOKUP($M199,[2]ActorTable!$1:$1048576,MATCH("표준 DI pp Min",[2]ActorTable!$1:$1,0),0)),"삭제",
      INT(VLOOKUP($L199,$AM:$AZ,MATCH($AW$1,$AM$1:$AZ$1,0),0)*(VLOOKUP($M199,[2]ActorTable!$1:$1048576,MATCH("표준 DI pp Min",[2]ActorTable!$1:$1,0),0)+$H199*(VLOOKUP($M199,[2]ActorTable!$1:$1048576,MATCH("표준 DI pp Max",[2]ActorTable!$1:$1,0),0)-VLOOKUP($M199,[2]ActorTable!$1:$1048576,MATCH("표준 DI pp Min",[2]ActorTable!$1:$1,0),0)+1))))),
IF($L199="안 지정 캐릭터 영웅등급",
  IF(AND(OR($B199=7,$B199=8),$L199=OFFSET($L199,-1,0)),OFFSET(P199,-1,0),
    VLOOKUP($L199,$AM:$AZ,MATCH($AY$1,$AM$1:$AZ$1,0),0)+INT($H199*(VLOOKUP($L199,$AM:$AZ,MATCH($AZ$1,$AM$1:$AZ$1,0),0)-VLOOKUP($L199,$AM:$AZ,MATCH($AY$1,$AM$1:$AZ$1,0),0)+1))),
IF($L199="지정 캐릭터 PP",
  IF(AND(OR($B199=7,$B199=8),$L199=OFFSET($L199,-1,0)),OFFSET(P199,-1,0),
    INT($N199*VLOOKUP($L199,$AM:$AZ,MATCH($AW$1,$AM$1:$AZ$1,0),0))),
"그외없음")))))))</f>
        <v>#VALUE!</v>
      </c>
      <c r="Q199" t="e">
        <f ca="1">IF($L199="삭제","삭제",
IF($L199="지정 장비",
  IF($O199="DI",
    VLOOKUP($M199,[1]EquipTable!$1:$1048576,MATCH("표준 DI pr Min",[1]EquipTable!$1:$1,0),0)+INT($I199*(VLOOKUP($M199,[1]EquipTable!$1:$1048576,MATCH("표준 DI pr Max",[1]EquipTable!$1:$1,0),0)-VLOOKUP($M199,[1]EquipTable!$1:$1048576,MATCH("표준 DI pr Min",[1]EquipTable!$1:$1,0),0)+1)),
    ROUNDDOWN(VLOOKUP($M199,[1]EquipTable!$1:$1048576,MATCH("표준 GO pr Min",[1]EquipTable!$1:$1,0),0)+INT($I199*(VLOOKUP($M199,[1]EquipTable!$1:$1048576,MATCH("표준 GO pr Max",[1]EquipTable!$1:$1,0),0)-VLOOKUP($M199,[1]EquipTable!$1:$1048576,MATCH("표준 GO pr Min",[1]EquipTable!$1:$1,0),0)+100)),-2)),
IF(OR($L199="캐릭터 상자 일반등급",$L199="캐릭터 상자 영웅등급"),VLOOKUP($L199,$AM:$AZ,MATCH($AW$1,$AM$1:$AZ$1,0),0),
IF(OR($L199="지정 캐릭터",$L199="지정 캐릭터 LBP1",$L199="지정 캐릭터 LBP2",$L199="지정 캐릭터 LBP3"),
  IF(AND(OR($B199=7,$B199=8),$L199=OFFSET($L199,-1,0)),OFFSET(Q199,-1,0),
    INT(VLOOKUP($L199,$AM:$AZ,MATCH($AW$1,$AM$1:$AZ$1,0),0)*(VLOOKUP($M199,[2]ActorTable!$1:$1048576,MATCH("표준 DI pr Min",[2]ActorTable!$1:$1,0),0)+$I199*(VLOOKUP($M199,[2]ActorTable!$1:$1048576,MATCH("표준 DI pr Max",[2]ActorTable!$1:$1,0),0)-VLOOKUP($M199,[2]ActorTable!$1:$1048576,MATCH("표준 DI pr Min",[2]ActorTable!$1:$1,0),0)+1)))),
IF($L199="안 지정 캐릭터 영웅등급",
  IF(AND(OR($B199=7,$B199=8),$L199=OFFSET($L199,-1,0)),OFFSET(Q199,-1,0),
    VLOOKUP($L199,$AM:$AZ,MATCH($AW$1,$AM$1:$AZ$1,0),0)+INT($I199*(VLOOKUP($L199,$AM:$AZ,MATCH($AX$1,$AM$1:$AZ$1,0),0)-VLOOKUP($L199,$AM:$AZ,MATCH($AW$1,$AM$1:$AZ$1,0),0)+1))),
IF($L199="지정 캐릭터 PP",
  IF(AND(OR($B199=7,$B199=8),$L199=OFFSET($L199,-1,0)),OFFSET(Q199,-1,0),
    INT($N199*(VLOOKUP($L199,$AM:$AZ,MATCH($AX$1,$AM$1:$AZ$1,0),0)*(VLOOKUP($L199,$AM:$AZ,MATCH($AY$1,$AM$1:$AZ$1,0),0)+$I199*(VLOOKUP($L199,$AM:$AZ,MATCH($AY$1,$AM$1:$AZ$1,0),0)-VLOOKUP($L199,$AM:$AZ,MATCH($AX$1,$AM$1:$AZ$1,0),0)))))),
IF(OR($L199="안 지정 캐릭터 PP 일반등급",$L199="안 지정 캐릭터 PP 영웅등급"),
  IF(AND(OR($B199=7,$B199=8),$L199=OFFSET($L199,-1,0)),OFFSET(Q199,-1,0),
    $N199*VLOOKUP($L199,$AM:$AZ,MATCH($AW$1,$AM$1:$AZ$1,0),0)),
"그외없음")))))))</f>
        <v>#VALUE!</v>
      </c>
      <c r="R199" t="e">
        <f ca="1">IF(OR(ISNUMBER(M199),M199="삭제"),"",
IF(LEFT(M199,5)="Equip",
  IF($BK$1&lt;VLOOKUP(M199,[1]EquipTable!$1:$1048576,MATCH("업데이트순번",[1]EquipTable!$1:$1,0),0),"업데이트순번이상",""),
IF(LEFT(M199,5)="Actor",
  IF($BP$1&lt;VLOOKUP(M199,[2]ActorTable!$1:$1048576,MATCH("업데이트순번",[2]ActorTable!$1:$1,0),0),"업데이트순번이상",""),
"그외없음")))</f>
        <v>#VALUE!</v>
      </c>
      <c r="S199" t="e">
        <f t="shared" ca="1" si="55"/>
        <v>#VALUE!</v>
      </c>
      <c r="T199" t="s">
        <v>83</v>
      </c>
      <c r="U199" t="s">
        <v>221</v>
      </c>
      <c r="V199">
        <v>1</v>
      </c>
      <c r="W199" t="s">
        <v>130</v>
      </c>
      <c r="Y199">
        <v>5400</v>
      </c>
      <c r="Z199" t="str">
        <f t="shared" ca="1" si="49"/>
        <v>fe</v>
      </c>
      <c r="AA199" t="s">
        <v>83</v>
      </c>
      <c r="AB199" t="s">
        <v>221</v>
      </c>
      <c r="AC199">
        <v>1</v>
      </c>
      <c r="AD199" t="s">
        <v>130</v>
      </c>
      <c r="AF199">
        <v>5400</v>
      </c>
      <c r="AG199" t="str">
        <f t="shared" si="50"/>
        <v/>
      </c>
      <c r="AH199" t="str">
        <f>IF(OR(
  AND(NOT(ISERROR(FIND("상자",AA199))),ISBLANK(AB199)),
  AND(ISBLANK(AA199),ISBLANK(AB199)),
  AND(NOT(ISERROR(FIND("안 지정",AA199))),ISNUMBER(AB199))),"",
IF(AND(NOT(ISERROR(FIND("상자",AA199))),NOT(ISBLANK(AB199))),"밸류불필요",
IF(AND(NOT(ISERROR(FIND("안 지정",AA199))),NOT(ISNUMBER(AB199))),"숫자필요",
IF(NOT(ISERROR(FIND("장비",AA199))),
  IFERROR(VLOOKUP(AB199,[1]EquipTable!$A:$T,MATCH("이름참고",[1]EquipTable!$1:$1,0),0),"장비없음"),
IF(NOT(ISERROR(FIND("캐릭터",AA199))),
  IFERROR(VLOOKUP(AB199,[2]ActorTable!$A:$G,MATCH("이름참고",[2]ActorTable!$1:$1,0),0),"캐릭터없음"),
"")))))</f>
        <v>무늬가 새겨진 양손검</v>
      </c>
      <c r="AI199">
        <v>1</v>
      </c>
      <c r="AJ19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v>
      </c>
      <c r="AK199" t="str">
        <f t="shared" ca="1" si="51"/>
        <v>{"dy":29,"sl":1,"tp":"fe","vl":"Equip8001","cn":1,"pt":"GO","pr":5400}</v>
      </c>
    </row>
    <row r="200" spans="1:37">
      <c r="A200">
        <v>29</v>
      </c>
      <c r="B200">
        <v>2</v>
      </c>
      <c r="C200">
        <f t="shared" si="46"/>
        <v>0</v>
      </c>
      <c r="D200">
        <f t="shared" ca="1" si="52"/>
        <v>9.505806740666578E-2</v>
      </c>
      <c r="E200">
        <f t="shared" ca="1" si="52"/>
        <v>0.1128797682073388</v>
      </c>
      <c r="F200">
        <f t="shared" ca="1" si="52"/>
        <v>0.61111445750384019</v>
      </c>
      <c r="G200">
        <f t="shared" ca="1" si="52"/>
        <v>0.71545453537753045</v>
      </c>
      <c r="H200">
        <f t="shared" ca="1" si="52"/>
        <v>0.72975229611237358</v>
      </c>
      <c r="I200">
        <f t="shared" ca="1" si="53"/>
        <v>0.58420684502032227</v>
      </c>
      <c r="L200" t="str">
        <f t="shared" ca="1" si="47"/>
        <v>안 지정 캐릭터 PP 영웅등급</v>
      </c>
      <c r="M200">
        <f t="shared" ca="1" si="48"/>
        <v>11287</v>
      </c>
      <c r="N200">
        <f t="shared" ca="1" si="54"/>
        <v>9</v>
      </c>
      <c r="O200" t="str">
        <f ca="1">IF($L200="삭제","삭제",
IF($L200="지정 장비",
  IF(ISBLANK(VLOOKUP($M200,[1]EquipTable!$1:$1048576,MATCH("표준 GO pr Min",[1]EquipTable!$1:$1,0),0)),"DI",
    IF(ISBLANK(VLOOKUP($M200,[1]EquipTable!$1:$1048576,MATCH("표준 DI pr Min",[1]EquipTable!$1:$1,0),0)),"GO",
      IF(G200&lt;0.5,"DI","GO"))),
IF(OR($L200="캐릭터 상자 일반등급",$L200="캐릭터 상자 영웅등급"),"DI",
IF(OR($L200="지정 캐릭터",$L200="지정 캐릭터 LBP1",$L200="지정 캐릭터 LBP2",$L200="지정 캐릭터 LBP3",$L200="안 지정 캐릭터 영웅등급"),"DI",
IF($L200="지정 캐릭터 PP","DI",
IF(OR($L200="안 지정 캐릭터 PP 일반등급",$L200="안 지정 캐릭터 PP 영웅등급"),"GO",
"그외없음"))))))</f>
        <v>GO</v>
      </c>
      <c r="P200" t="str">
        <f ca="1">IF($L200="삭제","삭제",
IF($O200="GO","삭제",
IF($L200="지정 장비",
  IF(ISBLANK(VLOOKUP($M200,[1]EquipTable!$1:$1048576,MATCH("표준 DI pp Min",[1]EquipTable!$1:$1,0),0)),"삭제",
    VLOOKUP($M200,[1]EquipTable!$1:$1048576,MATCH("표준 DI pp Min",[1]EquipTable!$1:$1,0),0)+INT($H200*(VLOOKUP($M200,[1]EquipTable!$1:$1048576,MATCH("표준 DI pp Max",[1]EquipTable!$1:$1,0),0)-VLOOKUP($M200,[1]EquipTable!$1:$1048576,MATCH("표준 DI pp Min",[1]EquipTable!$1:$1,0),0)+1))),
IF(OR($L200="캐릭터 상자 일반등급",$L200="캐릭터 상자 영웅등급"),"삭제",
IF(OR($L200="지정 캐릭터",$L200="지정 캐릭터 LBP1",$L200="지정 캐릭터 LBP2",$L200="지정 캐릭터 LBP3"),
  IF(AND(OR($B200=7,$B200=8),$L200=OFFSET($L200,-1,0)),OFFSET(P200,-1,0),
    IF(ISBLANK(VLOOKUP($M200,[2]ActorTable!$1:$1048576,MATCH("표준 DI pp Min",[2]ActorTable!$1:$1,0),0)),"삭제",
      INT(VLOOKUP($L200,$AM:$AZ,MATCH($AW$1,$AM$1:$AZ$1,0),0)*(VLOOKUP($M200,[2]ActorTable!$1:$1048576,MATCH("표준 DI pp Min",[2]ActorTable!$1:$1,0),0)+$H200*(VLOOKUP($M200,[2]ActorTable!$1:$1048576,MATCH("표준 DI pp Max",[2]ActorTable!$1:$1,0),0)-VLOOKUP($M200,[2]ActorTable!$1:$1048576,MATCH("표준 DI pp Min",[2]ActorTable!$1:$1,0),0)+1))))),
IF($L200="안 지정 캐릭터 영웅등급",
  IF(AND(OR($B200=7,$B200=8),$L200=OFFSET($L200,-1,0)),OFFSET(P200,-1,0),
    VLOOKUP($L200,$AM:$AZ,MATCH($AY$1,$AM$1:$AZ$1,0),0)+INT($H200*(VLOOKUP($L200,$AM:$AZ,MATCH($AZ$1,$AM$1:$AZ$1,0),0)-VLOOKUP($L200,$AM:$AZ,MATCH($AY$1,$AM$1:$AZ$1,0),0)+1))),
IF($L200="지정 캐릭터 PP",
  IF(AND(OR($B200=7,$B200=8),$L200=OFFSET($L200,-1,0)),OFFSET(P200,-1,0),
    INT($N200*VLOOKUP($L200,$AM:$AZ,MATCH($AW$1,$AM$1:$AZ$1,0),0))),
"그외없음")))))))</f>
        <v>삭제</v>
      </c>
      <c r="Q200">
        <f ca="1">IF($L200="삭제","삭제",
IF($L200="지정 장비",
  IF($O200="DI",
    VLOOKUP($M200,[1]EquipTable!$1:$1048576,MATCH("표준 DI pr Min",[1]EquipTable!$1:$1,0),0)+INT($I200*(VLOOKUP($M200,[1]EquipTable!$1:$1048576,MATCH("표준 DI pr Max",[1]EquipTable!$1:$1,0),0)-VLOOKUP($M200,[1]EquipTable!$1:$1048576,MATCH("표준 DI pr Min",[1]EquipTable!$1:$1,0),0)+1)),
    ROUNDDOWN(VLOOKUP($M200,[1]EquipTable!$1:$1048576,MATCH("표준 GO pr Min",[1]EquipTable!$1:$1,0),0)+INT($I200*(VLOOKUP($M200,[1]EquipTable!$1:$1048576,MATCH("표준 GO pr Max",[1]EquipTable!$1:$1,0),0)-VLOOKUP($M200,[1]EquipTable!$1:$1048576,MATCH("표준 GO pr Min",[1]EquipTable!$1:$1,0),0)+100)),-2)),
IF(OR($L200="캐릭터 상자 일반등급",$L200="캐릭터 상자 영웅등급"),VLOOKUP($L200,$AM:$AZ,MATCH($AW$1,$AM$1:$AZ$1,0),0),
IF(OR($L200="지정 캐릭터",$L200="지정 캐릭터 LBP1",$L200="지정 캐릭터 LBP2",$L200="지정 캐릭터 LBP3"),
  IF(AND(OR($B200=7,$B200=8),$L200=OFFSET($L200,-1,0)),OFFSET(Q200,-1,0),
    INT(VLOOKUP($L200,$AM:$AZ,MATCH($AW$1,$AM$1:$AZ$1,0),0)*(VLOOKUP($M200,[2]ActorTable!$1:$1048576,MATCH("표준 DI pr Min",[2]ActorTable!$1:$1,0),0)+$I200*(VLOOKUP($M200,[2]ActorTable!$1:$1048576,MATCH("표준 DI pr Max",[2]ActorTable!$1:$1,0),0)-VLOOKUP($M200,[2]ActorTable!$1:$1048576,MATCH("표준 DI pr Min",[2]ActorTable!$1:$1,0),0)+1)))),
IF($L200="안 지정 캐릭터 영웅등급",
  IF(AND(OR($B200=7,$B200=8),$L200=OFFSET($L200,-1,0)),OFFSET(Q200,-1,0),
    VLOOKUP($L200,$AM:$AZ,MATCH($AW$1,$AM$1:$AZ$1,0),0)+INT($I200*(VLOOKUP($L200,$AM:$AZ,MATCH($AX$1,$AM$1:$AZ$1,0),0)-VLOOKUP($L200,$AM:$AZ,MATCH($AW$1,$AM$1:$AZ$1,0),0)+1))),
IF($L200="지정 캐릭터 PP",
  IF(AND(OR($B200=7,$B200=8),$L200=OFFSET($L200,-1,0)),OFFSET(Q200,-1,0),
    INT($N200*(VLOOKUP($L200,$AM:$AZ,MATCH($AX$1,$AM$1:$AZ$1,0),0)*(VLOOKUP($L200,$AM:$AZ,MATCH($AY$1,$AM$1:$AZ$1,0),0)+$I200*(VLOOKUP($L200,$AM:$AZ,MATCH($AY$1,$AM$1:$AZ$1,0),0)-VLOOKUP($L200,$AM:$AZ,MATCH($AX$1,$AM$1:$AZ$1,0),0)))))),
IF(OR($L200="안 지정 캐릭터 PP 일반등급",$L200="안 지정 캐릭터 PP 영웅등급"),
  IF(AND(OR($B200=7,$B200=8),$L200=OFFSET($L200,-1,0)),OFFSET(Q200,-1,0),
    $N200*VLOOKUP($L200,$AM:$AZ,MATCH($AW$1,$AM$1:$AZ$1,0),0)),
"그외없음")))))))</f>
        <v>900</v>
      </c>
      <c r="R200" t="str">
        <f ca="1">IF(OR(ISNUMBER(M200),M200="삭제"),"",
IF(LEFT(M200,5)="Equip",
  IF($BK$1&lt;VLOOKUP(M200,[1]EquipTable!$1:$1048576,MATCH("업데이트순번",[1]EquipTable!$1:$1,0),0),"업데이트순번이상",""),
IF(LEFT(M200,5)="Actor",
  IF($BP$1&lt;VLOOKUP(M200,[2]ActorTable!$1:$1048576,MATCH("업데이트순번",[2]ActorTable!$1:$1,0),0),"업데이트순번이상",""),
"그외없음")))</f>
        <v/>
      </c>
      <c r="S200">
        <f t="shared" ca="1" si="55"/>
        <v>0</v>
      </c>
      <c r="T200" t="s">
        <v>92</v>
      </c>
      <c r="U200">
        <v>11366</v>
      </c>
      <c r="V200">
        <v>9</v>
      </c>
      <c r="W200" t="s">
        <v>130</v>
      </c>
      <c r="Y200">
        <v>900</v>
      </c>
      <c r="Z200" t="str">
        <f t="shared" ca="1" si="49"/>
        <v>uph</v>
      </c>
      <c r="AA200" t="s">
        <v>92</v>
      </c>
      <c r="AB200">
        <v>11366</v>
      </c>
      <c r="AC200">
        <v>9</v>
      </c>
      <c r="AD200" t="s">
        <v>130</v>
      </c>
      <c r="AF200">
        <v>900</v>
      </c>
      <c r="AG200" t="str">
        <f t="shared" si="50"/>
        <v/>
      </c>
      <c r="AH200" t="str">
        <f>IF(OR(
  AND(NOT(ISERROR(FIND("상자",AA200))),ISBLANK(AB200)),
  AND(ISBLANK(AA200),ISBLANK(AB200)),
  AND(NOT(ISERROR(FIND("안 지정",AA200))),ISNUMBER(AB200))),"",
IF(AND(NOT(ISERROR(FIND("상자",AA200))),NOT(ISBLANK(AB200))),"밸류불필요",
IF(AND(NOT(ISERROR(FIND("안 지정",AA200))),NOT(ISNUMBER(AB200))),"숫자필요",
IF(NOT(ISERROR(FIND("장비",AA200))),
  IFERROR(VLOOKUP(AB200,[1]EquipTable!$A:$T,MATCH("이름참고",[1]EquipTable!$1:$1,0),0),"장비없음"),
IF(NOT(ISERROR(FIND("캐릭터",AA200))),
  IFERROR(VLOOKUP(AB200,[2]ActorTable!$A:$G,MATCH("이름참고",[2]ActorTable!$1:$1,0),0),"캐릭터없음"),
"")))))</f>
        <v/>
      </c>
      <c r="AI200">
        <v>1</v>
      </c>
      <c r="AJ20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v>
      </c>
      <c r="AK200" t="str">
        <f t="shared" ca="1" si="51"/>
        <v>{"dy":29,"sl":2,"tp":"uph","vl":"11366","cn":9,"pt":"GO","pr":900}</v>
      </c>
    </row>
    <row r="201" spans="1:37">
      <c r="A201">
        <v>29</v>
      </c>
      <c r="B201">
        <v>3</v>
      </c>
      <c r="C201">
        <f t="shared" si="46"/>
        <v>0</v>
      </c>
      <c r="D201">
        <f t="shared" ca="1" si="52"/>
        <v>0.1267704183000784</v>
      </c>
      <c r="E201">
        <f t="shared" ca="1" si="52"/>
        <v>0.17695428970510829</v>
      </c>
      <c r="F201">
        <f t="shared" ca="1" si="52"/>
        <v>0.22755338924327206</v>
      </c>
      <c r="G201">
        <f t="shared" ca="1" si="52"/>
        <v>0.35418898976864988</v>
      </c>
      <c r="H201">
        <f t="shared" ca="1" si="52"/>
        <v>0.96846638356739667</v>
      </c>
      <c r="I201">
        <f t="shared" ca="1" si="53"/>
        <v>0.19692770177307306</v>
      </c>
      <c r="L201" t="str">
        <f t="shared" ca="1" si="47"/>
        <v>안 지정 캐릭터 PP 영웅등급</v>
      </c>
      <c r="M201">
        <f t="shared" ca="1" si="48"/>
        <v>17695</v>
      </c>
      <c r="N201">
        <f t="shared" ca="1" si="54"/>
        <v>10</v>
      </c>
      <c r="O201" t="str">
        <f ca="1">IF($L201="삭제","삭제",
IF($L201="지정 장비",
  IF(ISBLANK(VLOOKUP($M201,[1]EquipTable!$1:$1048576,MATCH("표준 GO pr Min",[1]EquipTable!$1:$1,0),0)),"DI",
    IF(ISBLANK(VLOOKUP($M201,[1]EquipTable!$1:$1048576,MATCH("표준 DI pr Min",[1]EquipTable!$1:$1,0),0)),"GO",
      IF(G201&lt;0.5,"DI","GO"))),
IF(OR($L201="캐릭터 상자 일반등급",$L201="캐릭터 상자 영웅등급"),"DI",
IF(OR($L201="지정 캐릭터",$L201="지정 캐릭터 LBP1",$L201="지정 캐릭터 LBP2",$L201="지정 캐릭터 LBP3",$L201="안 지정 캐릭터 영웅등급"),"DI",
IF($L201="지정 캐릭터 PP","DI",
IF(OR($L201="안 지정 캐릭터 PP 일반등급",$L201="안 지정 캐릭터 PP 영웅등급"),"GO",
"그외없음"))))))</f>
        <v>GO</v>
      </c>
      <c r="P201" t="str">
        <f ca="1">IF($L201="삭제","삭제",
IF($O201="GO","삭제",
IF($L201="지정 장비",
  IF(ISBLANK(VLOOKUP($M201,[1]EquipTable!$1:$1048576,MATCH("표준 DI pp Min",[1]EquipTable!$1:$1,0),0)),"삭제",
    VLOOKUP($M201,[1]EquipTable!$1:$1048576,MATCH("표준 DI pp Min",[1]EquipTable!$1:$1,0),0)+INT($H201*(VLOOKUP($M201,[1]EquipTable!$1:$1048576,MATCH("표준 DI pp Max",[1]EquipTable!$1:$1,0),0)-VLOOKUP($M201,[1]EquipTable!$1:$1048576,MATCH("표준 DI pp Min",[1]EquipTable!$1:$1,0),0)+1))),
IF(OR($L201="캐릭터 상자 일반등급",$L201="캐릭터 상자 영웅등급"),"삭제",
IF(OR($L201="지정 캐릭터",$L201="지정 캐릭터 LBP1",$L201="지정 캐릭터 LBP2",$L201="지정 캐릭터 LBP3"),
  IF(AND(OR($B201=7,$B201=8),$L201=OFFSET($L201,-1,0)),OFFSET(P201,-1,0),
    IF(ISBLANK(VLOOKUP($M201,[2]ActorTable!$1:$1048576,MATCH("표준 DI pp Min",[2]ActorTable!$1:$1,0),0)),"삭제",
      INT(VLOOKUP($L201,$AM:$AZ,MATCH($AW$1,$AM$1:$AZ$1,0),0)*(VLOOKUP($M201,[2]ActorTable!$1:$1048576,MATCH("표준 DI pp Min",[2]ActorTable!$1:$1,0),0)+$H201*(VLOOKUP($M201,[2]ActorTable!$1:$1048576,MATCH("표준 DI pp Max",[2]ActorTable!$1:$1,0),0)-VLOOKUP($M201,[2]ActorTable!$1:$1048576,MATCH("표준 DI pp Min",[2]ActorTable!$1:$1,0),0)+1))))),
IF($L201="안 지정 캐릭터 영웅등급",
  IF(AND(OR($B201=7,$B201=8),$L201=OFFSET($L201,-1,0)),OFFSET(P201,-1,0),
    VLOOKUP($L201,$AM:$AZ,MATCH($AY$1,$AM$1:$AZ$1,0),0)+INT($H201*(VLOOKUP($L201,$AM:$AZ,MATCH($AZ$1,$AM$1:$AZ$1,0),0)-VLOOKUP($L201,$AM:$AZ,MATCH($AY$1,$AM$1:$AZ$1,0),0)+1))),
IF($L201="지정 캐릭터 PP",
  IF(AND(OR($B201=7,$B201=8),$L201=OFFSET($L201,-1,0)),OFFSET(P201,-1,0),
    INT($N201*VLOOKUP($L201,$AM:$AZ,MATCH($AW$1,$AM$1:$AZ$1,0),0))),
"그외없음")))))))</f>
        <v>삭제</v>
      </c>
      <c r="Q201">
        <f ca="1">IF($L201="삭제","삭제",
IF($L201="지정 장비",
  IF($O201="DI",
    VLOOKUP($M201,[1]EquipTable!$1:$1048576,MATCH("표준 DI pr Min",[1]EquipTable!$1:$1,0),0)+INT($I201*(VLOOKUP($M201,[1]EquipTable!$1:$1048576,MATCH("표준 DI pr Max",[1]EquipTable!$1:$1,0),0)-VLOOKUP($M201,[1]EquipTable!$1:$1048576,MATCH("표준 DI pr Min",[1]EquipTable!$1:$1,0),0)+1)),
    ROUNDDOWN(VLOOKUP($M201,[1]EquipTable!$1:$1048576,MATCH("표준 GO pr Min",[1]EquipTable!$1:$1,0),0)+INT($I201*(VLOOKUP($M201,[1]EquipTable!$1:$1048576,MATCH("표준 GO pr Max",[1]EquipTable!$1:$1,0),0)-VLOOKUP($M201,[1]EquipTable!$1:$1048576,MATCH("표준 GO pr Min",[1]EquipTable!$1:$1,0),0)+100)),-2)),
IF(OR($L201="캐릭터 상자 일반등급",$L201="캐릭터 상자 영웅등급"),VLOOKUP($L201,$AM:$AZ,MATCH($AW$1,$AM$1:$AZ$1,0),0),
IF(OR($L201="지정 캐릭터",$L201="지정 캐릭터 LBP1",$L201="지정 캐릭터 LBP2",$L201="지정 캐릭터 LBP3"),
  IF(AND(OR($B201=7,$B201=8),$L201=OFFSET($L201,-1,0)),OFFSET(Q201,-1,0),
    INT(VLOOKUP($L201,$AM:$AZ,MATCH($AW$1,$AM$1:$AZ$1,0),0)*(VLOOKUP($M201,[2]ActorTable!$1:$1048576,MATCH("표준 DI pr Min",[2]ActorTable!$1:$1,0),0)+$I201*(VLOOKUP($M201,[2]ActorTable!$1:$1048576,MATCH("표준 DI pr Max",[2]ActorTable!$1:$1,0),0)-VLOOKUP($M201,[2]ActorTable!$1:$1048576,MATCH("표준 DI pr Min",[2]ActorTable!$1:$1,0),0)+1)))),
IF($L201="안 지정 캐릭터 영웅등급",
  IF(AND(OR($B201=7,$B201=8),$L201=OFFSET($L201,-1,0)),OFFSET(Q201,-1,0),
    VLOOKUP($L201,$AM:$AZ,MATCH($AW$1,$AM$1:$AZ$1,0),0)+INT($I201*(VLOOKUP($L201,$AM:$AZ,MATCH($AX$1,$AM$1:$AZ$1,0),0)-VLOOKUP($L201,$AM:$AZ,MATCH($AW$1,$AM$1:$AZ$1,0),0)+1))),
IF($L201="지정 캐릭터 PP",
  IF(AND(OR($B201=7,$B201=8),$L201=OFFSET($L201,-1,0)),OFFSET(Q201,-1,0),
    INT($N201*(VLOOKUP($L201,$AM:$AZ,MATCH($AX$1,$AM$1:$AZ$1,0),0)*(VLOOKUP($L201,$AM:$AZ,MATCH($AY$1,$AM$1:$AZ$1,0),0)+$I201*(VLOOKUP($L201,$AM:$AZ,MATCH($AY$1,$AM$1:$AZ$1,0),0)-VLOOKUP($L201,$AM:$AZ,MATCH($AX$1,$AM$1:$AZ$1,0),0)))))),
IF(OR($L201="안 지정 캐릭터 PP 일반등급",$L201="안 지정 캐릭터 PP 영웅등급"),
  IF(AND(OR($B201=7,$B201=8),$L201=OFFSET($L201,-1,0)),OFFSET(Q201,-1,0),
    $N201*VLOOKUP($L201,$AM:$AZ,MATCH($AW$1,$AM$1:$AZ$1,0),0)),
"그외없음")))))))</f>
        <v>1000</v>
      </c>
      <c r="R201" t="str">
        <f ca="1">IF(OR(ISNUMBER(M201),M201="삭제"),"",
IF(LEFT(M201,5)="Equip",
  IF($BK$1&lt;VLOOKUP(M201,[1]EquipTable!$1:$1048576,MATCH("업데이트순번",[1]EquipTable!$1:$1,0),0),"업데이트순번이상",""),
IF(LEFT(M201,5)="Actor",
  IF($BP$1&lt;VLOOKUP(M201,[2]ActorTable!$1:$1048576,MATCH("업데이트순번",[2]ActorTable!$1:$1,0),0),"업데이트순번이상",""),
"그외없음")))</f>
        <v/>
      </c>
      <c r="S201">
        <f t="shared" ca="1" si="55"/>
        <v>0</v>
      </c>
      <c r="T201" t="s">
        <v>93</v>
      </c>
      <c r="U201">
        <v>69130</v>
      </c>
      <c r="V201">
        <v>13</v>
      </c>
      <c r="W201" t="s">
        <v>130</v>
      </c>
      <c r="Y201">
        <v>1300</v>
      </c>
      <c r="Z201" t="str">
        <f t="shared" ca="1" si="49"/>
        <v>upn</v>
      </c>
      <c r="AA201" t="s">
        <v>93</v>
      </c>
      <c r="AB201">
        <v>69130</v>
      </c>
      <c r="AC201">
        <v>13</v>
      </c>
      <c r="AD201" t="s">
        <v>130</v>
      </c>
      <c r="AF201">
        <v>1300</v>
      </c>
      <c r="AG201" t="str">
        <f t="shared" si="50"/>
        <v/>
      </c>
      <c r="AH201" t="str">
        <f>IF(OR(
  AND(NOT(ISERROR(FIND("상자",AA201))),ISBLANK(AB201)),
  AND(ISBLANK(AA201),ISBLANK(AB201)),
  AND(NOT(ISERROR(FIND("안 지정",AA201))),ISNUMBER(AB201))),"",
IF(AND(NOT(ISERROR(FIND("상자",AA201))),NOT(ISBLANK(AB201))),"밸류불필요",
IF(AND(NOT(ISERROR(FIND("안 지정",AA201))),NOT(ISNUMBER(AB201))),"숫자필요",
IF(NOT(ISERROR(FIND("장비",AA201))),
  IFERROR(VLOOKUP(AB201,[1]EquipTable!$A:$T,MATCH("이름참고",[1]EquipTable!$1:$1,0),0),"장비없음"),
IF(NOT(ISERROR(FIND("캐릭터",AA201))),
  IFERROR(VLOOKUP(AB201,[2]ActorTable!$A:$G,MATCH("이름참고",[2]ActorTable!$1:$1,0),0),"캐릭터없음"),
"")))))</f>
        <v/>
      </c>
      <c r="AI201">
        <v>1</v>
      </c>
      <c r="AJ20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v>
      </c>
      <c r="AK201" t="str">
        <f t="shared" ca="1" si="51"/>
        <v>{"dy":29,"sl":3,"tp":"upn","vl":"69130","cn":13,"pt":"GO","pr":1300}</v>
      </c>
    </row>
    <row r="202" spans="1:37">
      <c r="A202">
        <v>29</v>
      </c>
      <c r="B202">
        <v>4</v>
      </c>
      <c r="C202">
        <f t="shared" si="46"/>
        <v>0</v>
      </c>
      <c r="D202">
        <f t="shared" ca="1" si="52"/>
        <v>0.70858536365017966</v>
      </c>
      <c r="E202">
        <f t="shared" ca="1" si="52"/>
        <v>0.16110287299412918</v>
      </c>
      <c r="F202">
        <f t="shared" ca="1" si="52"/>
        <v>0.18368416155066369</v>
      </c>
      <c r="G202">
        <f t="shared" ca="1" si="52"/>
        <v>0.51229901922750021</v>
      </c>
      <c r="H202">
        <f t="shared" ca="1" si="52"/>
        <v>0.61965463111133712</v>
      </c>
      <c r="I202">
        <f t="shared" ca="1" si="53"/>
        <v>0.57529027834917046</v>
      </c>
      <c r="L202" t="str">
        <f t="shared" ca="1" si="47"/>
        <v>안 지정 캐릭터 PP 일반등급</v>
      </c>
      <c r="M202">
        <f t="shared" ca="1" si="48"/>
        <v>16110</v>
      </c>
      <c r="N202">
        <f t="shared" ca="1" si="54"/>
        <v>9</v>
      </c>
      <c r="O202" t="str">
        <f ca="1">IF($L202="삭제","삭제",
IF($L202="지정 장비",
  IF(ISBLANK(VLOOKUP($M202,[1]EquipTable!$1:$1048576,MATCH("표준 GO pr Min",[1]EquipTable!$1:$1,0),0)),"DI",
    IF(ISBLANK(VLOOKUP($M202,[1]EquipTable!$1:$1048576,MATCH("표준 DI pr Min",[1]EquipTable!$1:$1,0),0)),"GO",
      IF(G202&lt;0.5,"DI","GO"))),
IF(OR($L202="캐릭터 상자 일반등급",$L202="캐릭터 상자 영웅등급"),"DI",
IF(OR($L202="지정 캐릭터",$L202="지정 캐릭터 LBP1",$L202="지정 캐릭터 LBP2",$L202="지정 캐릭터 LBP3",$L202="안 지정 캐릭터 영웅등급"),"DI",
IF($L202="지정 캐릭터 PP","DI",
IF(OR($L202="안 지정 캐릭터 PP 일반등급",$L202="안 지정 캐릭터 PP 영웅등급"),"GO",
"그외없음"))))))</f>
        <v>GO</v>
      </c>
      <c r="P202" t="str">
        <f ca="1">IF($L202="삭제","삭제",
IF($O202="GO","삭제",
IF($L202="지정 장비",
  IF(ISBLANK(VLOOKUP($M202,[1]EquipTable!$1:$1048576,MATCH("표준 DI pp Min",[1]EquipTable!$1:$1,0),0)),"삭제",
    VLOOKUP($M202,[1]EquipTable!$1:$1048576,MATCH("표준 DI pp Min",[1]EquipTable!$1:$1,0),0)+INT($H202*(VLOOKUP($M202,[1]EquipTable!$1:$1048576,MATCH("표준 DI pp Max",[1]EquipTable!$1:$1,0),0)-VLOOKUP($M202,[1]EquipTable!$1:$1048576,MATCH("표준 DI pp Min",[1]EquipTable!$1:$1,0),0)+1))),
IF(OR($L202="캐릭터 상자 일반등급",$L202="캐릭터 상자 영웅등급"),"삭제",
IF(OR($L202="지정 캐릭터",$L202="지정 캐릭터 LBP1",$L202="지정 캐릭터 LBP2",$L202="지정 캐릭터 LBP3"),
  IF(AND(OR($B202=7,$B202=8),$L202=OFFSET($L202,-1,0)),OFFSET(P202,-1,0),
    IF(ISBLANK(VLOOKUP($M202,[2]ActorTable!$1:$1048576,MATCH("표준 DI pp Min",[2]ActorTable!$1:$1,0),0)),"삭제",
      INT(VLOOKUP($L202,$AM:$AZ,MATCH($AW$1,$AM$1:$AZ$1,0),0)*(VLOOKUP($M202,[2]ActorTable!$1:$1048576,MATCH("표준 DI pp Min",[2]ActorTable!$1:$1,0),0)+$H202*(VLOOKUP($M202,[2]ActorTable!$1:$1048576,MATCH("표준 DI pp Max",[2]ActorTable!$1:$1,0),0)-VLOOKUP($M202,[2]ActorTable!$1:$1048576,MATCH("표준 DI pp Min",[2]ActorTable!$1:$1,0),0)+1))))),
IF($L202="안 지정 캐릭터 영웅등급",
  IF(AND(OR($B202=7,$B202=8),$L202=OFFSET($L202,-1,0)),OFFSET(P202,-1,0),
    VLOOKUP($L202,$AM:$AZ,MATCH($AY$1,$AM$1:$AZ$1,0),0)+INT($H202*(VLOOKUP($L202,$AM:$AZ,MATCH($AZ$1,$AM$1:$AZ$1,0),0)-VLOOKUP($L202,$AM:$AZ,MATCH($AY$1,$AM$1:$AZ$1,0),0)+1))),
IF($L202="지정 캐릭터 PP",
  IF(AND(OR($B202=7,$B202=8),$L202=OFFSET($L202,-1,0)),OFFSET(P202,-1,0),
    INT($N202*VLOOKUP($L202,$AM:$AZ,MATCH($AW$1,$AM$1:$AZ$1,0),0))),
"그외없음")))))))</f>
        <v>삭제</v>
      </c>
      <c r="Q202">
        <f ca="1">IF($L202="삭제","삭제",
IF($L202="지정 장비",
  IF($O202="DI",
    VLOOKUP($M202,[1]EquipTable!$1:$1048576,MATCH("표준 DI pr Min",[1]EquipTable!$1:$1,0),0)+INT($I202*(VLOOKUP($M202,[1]EquipTable!$1:$1048576,MATCH("표준 DI pr Max",[1]EquipTable!$1:$1,0),0)-VLOOKUP($M202,[1]EquipTable!$1:$1048576,MATCH("표준 DI pr Min",[1]EquipTable!$1:$1,0),0)+1)),
    ROUNDDOWN(VLOOKUP($M202,[1]EquipTable!$1:$1048576,MATCH("표준 GO pr Min",[1]EquipTable!$1:$1,0),0)+INT($I202*(VLOOKUP($M202,[1]EquipTable!$1:$1048576,MATCH("표준 GO pr Max",[1]EquipTable!$1:$1,0),0)-VLOOKUP($M202,[1]EquipTable!$1:$1048576,MATCH("표준 GO pr Min",[1]EquipTable!$1:$1,0),0)+100)),-2)),
IF(OR($L202="캐릭터 상자 일반등급",$L202="캐릭터 상자 영웅등급"),VLOOKUP($L202,$AM:$AZ,MATCH($AW$1,$AM$1:$AZ$1,0),0),
IF(OR($L202="지정 캐릭터",$L202="지정 캐릭터 LBP1",$L202="지정 캐릭터 LBP2",$L202="지정 캐릭터 LBP3"),
  IF(AND(OR($B202=7,$B202=8),$L202=OFFSET($L202,-1,0)),OFFSET(Q202,-1,0),
    INT(VLOOKUP($L202,$AM:$AZ,MATCH($AW$1,$AM$1:$AZ$1,0),0)*(VLOOKUP($M202,[2]ActorTable!$1:$1048576,MATCH("표준 DI pr Min",[2]ActorTable!$1:$1,0),0)+$I202*(VLOOKUP($M202,[2]ActorTable!$1:$1048576,MATCH("표준 DI pr Max",[2]ActorTable!$1:$1,0),0)-VLOOKUP($M202,[2]ActorTable!$1:$1048576,MATCH("표준 DI pr Min",[2]ActorTable!$1:$1,0),0)+1)))),
IF($L202="안 지정 캐릭터 영웅등급",
  IF(AND(OR($B202=7,$B202=8),$L202=OFFSET($L202,-1,0)),OFFSET(Q202,-1,0),
    VLOOKUP($L202,$AM:$AZ,MATCH($AW$1,$AM$1:$AZ$1,0),0)+INT($I202*(VLOOKUP($L202,$AM:$AZ,MATCH($AX$1,$AM$1:$AZ$1,0),0)-VLOOKUP($L202,$AM:$AZ,MATCH($AW$1,$AM$1:$AZ$1,0),0)+1))),
IF($L202="지정 캐릭터 PP",
  IF(AND(OR($B202=7,$B202=8),$L202=OFFSET($L202,-1,0)),OFFSET(Q202,-1,0),
    INT($N202*(VLOOKUP($L202,$AM:$AZ,MATCH($AX$1,$AM$1:$AZ$1,0),0)*(VLOOKUP($L202,$AM:$AZ,MATCH($AY$1,$AM$1:$AZ$1,0),0)+$I202*(VLOOKUP($L202,$AM:$AZ,MATCH($AY$1,$AM$1:$AZ$1,0),0)-VLOOKUP($L202,$AM:$AZ,MATCH($AX$1,$AM$1:$AZ$1,0),0)))))),
IF(OR($L202="안 지정 캐릭터 PP 일반등급",$L202="안 지정 캐릭터 PP 영웅등급"),
  IF(AND(OR($B202=7,$B202=8),$L202=OFFSET($L202,-1,0)),OFFSET(Q202,-1,0),
    $N202*VLOOKUP($L202,$AM:$AZ,MATCH($AW$1,$AM$1:$AZ$1,0),0)),
"그외없음")))))))</f>
        <v>900</v>
      </c>
      <c r="R202" t="str">
        <f ca="1">IF(OR(ISNUMBER(M202),M202="삭제"),"",
IF(LEFT(M202,5)="Equip",
  IF($BK$1&lt;VLOOKUP(M202,[1]EquipTable!$1:$1048576,MATCH("업데이트순번",[1]EquipTable!$1:$1,0),0),"업데이트순번이상",""),
IF(LEFT(M202,5)="Actor",
  IF($BP$1&lt;VLOOKUP(M202,[2]ActorTable!$1:$1048576,MATCH("업데이트순번",[2]ActorTable!$1:$1,0),0),"업데이트순번이상",""),
"그외없음")))</f>
        <v/>
      </c>
      <c r="S202">
        <f t="shared" ca="1" si="55"/>
        <v>0</v>
      </c>
      <c r="T202" t="s">
        <v>93</v>
      </c>
      <c r="U202">
        <v>76648</v>
      </c>
      <c r="V202">
        <v>13</v>
      </c>
      <c r="W202" t="s">
        <v>130</v>
      </c>
      <c r="Y202">
        <v>1300</v>
      </c>
      <c r="Z202" t="str">
        <f t="shared" ca="1" si="49"/>
        <v>upn</v>
      </c>
      <c r="AA202" t="s">
        <v>93</v>
      </c>
      <c r="AB202">
        <v>76648</v>
      </c>
      <c r="AC202">
        <v>13</v>
      </c>
      <c r="AD202" t="s">
        <v>130</v>
      </c>
      <c r="AF202">
        <v>1300</v>
      </c>
      <c r="AG202" t="str">
        <f t="shared" si="50"/>
        <v/>
      </c>
      <c r="AH202" t="str">
        <f>IF(OR(
  AND(NOT(ISERROR(FIND("상자",AA202))),ISBLANK(AB202)),
  AND(ISBLANK(AA202),ISBLANK(AB202)),
  AND(NOT(ISERROR(FIND("안 지정",AA202))),ISNUMBER(AB202))),"",
IF(AND(NOT(ISERROR(FIND("상자",AA202))),NOT(ISBLANK(AB202))),"밸류불필요",
IF(AND(NOT(ISERROR(FIND("안 지정",AA202))),NOT(ISNUMBER(AB202))),"숫자필요",
IF(NOT(ISERROR(FIND("장비",AA202))),
  IFERROR(VLOOKUP(AB202,[1]EquipTable!$A:$T,MATCH("이름참고",[1]EquipTable!$1:$1,0),0),"장비없음"),
IF(NOT(ISERROR(FIND("캐릭터",AA202))),
  IFERROR(VLOOKUP(AB202,[2]ActorTable!$A:$G,MATCH("이름참고",[2]ActorTable!$1:$1,0),0),"캐릭터없음"),
"")))))</f>
        <v/>
      </c>
      <c r="AI202">
        <v>1</v>
      </c>
      <c r="AJ20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v>
      </c>
      <c r="AK202" t="str">
        <f t="shared" ca="1" si="51"/>
        <v>{"dy":29,"sl":4,"tp":"upn","vl":"76648","cn":13,"pt":"GO","pr":1300}</v>
      </c>
    </row>
    <row r="203" spans="1:37">
      <c r="A203">
        <v>29</v>
      </c>
      <c r="B203">
        <v>5</v>
      </c>
      <c r="C203">
        <f t="shared" si="46"/>
        <v>0</v>
      </c>
      <c r="D203">
        <f t="shared" ca="1" si="52"/>
        <v>0.95143285673075639</v>
      </c>
      <c r="E203">
        <f t="shared" ca="1" si="52"/>
        <v>0.77099213902557606</v>
      </c>
      <c r="F203">
        <f t="shared" ca="1" si="52"/>
        <v>0.90821547433594718</v>
      </c>
      <c r="G203">
        <f t="shared" ca="1" si="52"/>
        <v>0.60617952663913566</v>
      </c>
      <c r="H203">
        <f t="shared" ca="1" si="52"/>
        <v>0.31341615871522532</v>
      </c>
      <c r="I203">
        <f t="shared" ca="1" si="53"/>
        <v>0.75465112578499327</v>
      </c>
      <c r="L203" t="str">
        <f t="shared" ca="1" si="47"/>
        <v>삭제</v>
      </c>
      <c r="M203" t="str">
        <f t="shared" ca="1" si="48"/>
        <v>삭제</v>
      </c>
      <c r="N203" t="str">
        <f t="shared" ca="1" si="54"/>
        <v>삭제</v>
      </c>
      <c r="O203" t="str">
        <f ca="1">IF($L203="삭제","삭제",
IF($L203="지정 장비",
  IF(ISBLANK(VLOOKUP($M203,[1]EquipTable!$1:$1048576,MATCH("표준 GO pr Min",[1]EquipTable!$1:$1,0),0)),"DI",
    IF(ISBLANK(VLOOKUP($M203,[1]EquipTable!$1:$1048576,MATCH("표준 DI pr Min",[1]EquipTable!$1:$1,0),0)),"GO",
      IF(G203&lt;0.5,"DI","GO"))),
IF(OR($L203="캐릭터 상자 일반등급",$L203="캐릭터 상자 영웅등급"),"DI",
IF(OR($L203="지정 캐릭터",$L203="지정 캐릭터 LBP1",$L203="지정 캐릭터 LBP2",$L203="지정 캐릭터 LBP3",$L203="안 지정 캐릭터 영웅등급"),"DI",
IF($L203="지정 캐릭터 PP","DI",
IF(OR($L203="안 지정 캐릭터 PP 일반등급",$L203="안 지정 캐릭터 PP 영웅등급"),"GO",
"그외없음"))))))</f>
        <v>삭제</v>
      </c>
      <c r="P203" t="str">
        <f ca="1">IF($L203="삭제","삭제",
IF($O203="GO","삭제",
IF($L203="지정 장비",
  IF(ISBLANK(VLOOKUP($M203,[1]EquipTable!$1:$1048576,MATCH("표준 DI pp Min",[1]EquipTable!$1:$1,0),0)),"삭제",
    VLOOKUP($M203,[1]EquipTable!$1:$1048576,MATCH("표준 DI pp Min",[1]EquipTable!$1:$1,0),0)+INT($H203*(VLOOKUP($M203,[1]EquipTable!$1:$1048576,MATCH("표준 DI pp Max",[1]EquipTable!$1:$1,0),0)-VLOOKUP($M203,[1]EquipTable!$1:$1048576,MATCH("표준 DI pp Min",[1]EquipTable!$1:$1,0),0)+1))),
IF(OR($L203="캐릭터 상자 일반등급",$L203="캐릭터 상자 영웅등급"),"삭제",
IF(OR($L203="지정 캐릭터",$L203="지정 캐릭터 LBP1",$L203="지정 캐릭터 LBP2",$L203="지정 캐릭터 LBP3"),
  IF(AND(OR($B203=7,$B203=8),$L203=OFFSET($L203,-1,0)),OFFSET(P203,-1,0),
    IF(ISBLANK(VLOOKUP($M203,[2]ActorTable!$1:$1048576,MATCH("표준 DI pp Min",[2]ActorTable!$1:$1,0),0)),"삭제",
      INT(VLOOKUP($L203,$AM:$AZ,MATCH($AW$1,$AM$1:$AZ$1,0),0)*(VLOOKUP($M203,[2]ActorTable!$1:$1048576,MATCH("표준 DI pp Min",[2]ActorTable!$1:$1,0),0)+$H203*(VLOOKUP($M203,[2]ActorTable!$1:$1048576,MATCH("표준 DI pp Max",[2]ActorTable!$1:$1,0),0)-VLOOKUP($M203,[2]ActorTable!$1:$1048576,MATCH("표준 DI pp Min",[2]ActorTable!$1:$1,0),0)+1))))),
IF($L203="안 지정 캐릭터 영웅등급",
  IF(AND(OR($B203=7,$B203=8),$L203=OFFSET($L203,-1,0)),OFFSET(P203,-1,0),
    VLOOKUP($L203,$AM:$AZ,MATCH($AY$1,$AM$1:$AZ$1,0),0)+INT($H203*(VLOOKUP($L203,$AM:$AZ,MATCH($AZ$1,$AM$1:$AZ$1,0),0)-VLOOKUP($L203,$AM:$AZ,MATCH($AY$1,$AM$1:$AZ$1,0),0)+1))),
IF($L203="지정 캐릭터 PP",
  IF(AND(OR($B203=7,$B203=8),$L203=OFFSET($L203,-1,0)),OFFSET(P203,-1,0),
    INT($N203*VLOOKUP($L203,$AM:$AZ,MATCH($AW$1,$AM$1:$AZ$1,0),0))),
"그외없음")))))))</f>
        <v>삭제</v>
      </c>
      <c r="Q203" t="str">
        <f ca="1">IF($L203="삭제","삭제",
IF($L203="지정 장비",
  IF($O203="DI",
    VLOOKUP($M203,[1]EquipTable!$1:$1048576,MATCH("표준 DI pr Min",[1]EquipTable!$1:$1,0),0)+INT($I203*(VLOOKUP($M203,[1]EquipTable!$1:$1048576,MATCH("표준 DI pr Max",[1]EquipTable!$1:$1,0),0)-VLOOKUP($M203,[1]EquipTable!$1:$1048576,MATCH("표준 DI pr Min",[1]EquipTable!$1:$1,0),0)+1)),
    ROUNDDOWN(VLOOKUP($M203,[1]EquipTable!$1:$1048576,MATCH("표준 GO pr Min",[1]EquipTable!$1:$1,0),0)+INT($I203*(VLOOKUP($M203,[1]EquipTable!$1:$1048576,MATCH("표준 GO pr Max",[1]EquipTable!$1:$1,0),0)-VLOOKUP($M203,[1]EquipTable!$1:$1048576,MATCH("표준 GO pr Min",[1]EquipTable!$1:$1,0),0)+100)),-2)),
IF(OR($L203="캐릭터 상자 일반등급",$L203="캐릭터 상자 영웅등급"),VLOOKUP($L203,$AM:$AZ,MATCH($AW$1,$AM$1:$AZ$1,0),0),
IF(OR($L203="지정 캐릭터",$L203="지정 캐릭터 LBP1",$L203="지정 캐릭터 LBP2",$L203="지정 캐릭터 LBP3"),
  IF(AND(OR($B203=7,$B203=8),$L203=OFFSET($L203,-1,0)),OFFSET(Q203,-1,0),
    INT(VLOOKUP($L203,$AM:$AZ,MATCH($AW$1,$AM$1:$AZ$1,0),0)*(VLOOKUP($M203,[2]ActorTable!$1:$1048576,MATCH("표준 DI pr Min",[2]ActorTable!$1:$1,0),0)+$I203*(VLOOKUP($M203,[2]ActorTable!$1:$1048576,MATCH("표준 DI pr Max",[2]ActorTable!$1:$1,0),0)-VLOOKUP($M203,[2]ActorTable!$1:$1048576,MATCH("표준 DI pr Min",[2]ActorTable!$1:$1,0),0)+1)))),
IF($L203="안 지정 캐릭터 영웅등급",
  IF(AND(OR($B203=7,$B203=8),$L203=OFFSET($L203,-1,0)),OFFSET(Q203,-1,0),
    VLOOKUP($L203,$AM:$AZ,MATCH($AW$1,$AM$1:$AZ$1,0),0)+INT($I203*(VLOOKUP($L203,$AM:$AZ,MATCH($AX$1,$AM$1:$AZ$1,0),0)-VLOOKUP($L203,$AM:$AZ,MATCH($AW$1,$AM$1:$AZ$1,0),0)+1))),
IF($L203="지정 캐릭터 PP",
  IF(AND(OR($B203=7,$B203=8),$L203=OFFSET($L203,-1,0)),OFFSET(Q203,-1,0),
    INT($N203*(VLOOKUP($L203,$AM:$AZ,MATCH($AX$1,$AM$1:$AZ$1,0),0)*(VLOOKUP($L203,$AM:$AZ,MATCH($AY$1,$AM$1:$AZ$1,0),0)+$I203*(VLOOKUP($L203,$AM:$AZ,MATCH($AY$1,$AM$1:$AZ$1,0),0)-VLOOKUP($L203,$AM:$AZ,MATCH($AX$1,$AM$1:$AZ$1,0),0)))))),
IF(OR($L203="안 지정 캐릭터 PP 일반등급",$L203="안 지정 캐릭터 PP 영웅등급"),
  IF(AND(OR($B203=7,$B203=8),$L203=OFFSET($L203,-1,0)),OFFSET(Q203,-1,0),
    $N203*VLOOKUP($L203,$AM:$AZ,MATCH($AW$1,$AM$1:$AZ$1,0),0)),
"그외없음")))))))</f>
        <v>삭제</v>
      </c>
      <c r="R203" t="str">
        <f ca="1">IF(OR(ISNUMBER(M203),M203="삭제"),"",
IF(LEFT(M203,5)="Equip",
  IF($BK$1&lt;VLOOKUP(M203,[1]EquipTable!$1:$1048576,MATCH("업데이트순번",[1]EquipTable!$1:$1,0),0),"업데이트순번이상",""),
IF(LEFT(M203,5)="Actor",
  IF($BP$1&lt;VLOOKUP(M203,[2]ActorTable!$1:$1048576,MATCH("업데이트순번",[2]ActorTable!$1:$1,0),0),"업데이트순번이상",""),
"그외없음")))</f>
        <v/>
      </c>
      <c r="S203">
        <f t="shared" ca="1" si="55"/>
        <v>0</v>
      </c>
      <c r="Z203" t="str">
        <f t="shared" ca="1" si="49"/>
        <v/>
      </c>
      <c r="AG203" t="str">
        <f t="shared" si="50"/>
        <v/>
      </c>
      <c r="AH203" t="str">
        <f>IF(OR(
  AND(NOT(ISERROR(FIND("상자",AA203))),ISBLANK(AB203)),
  AND(ISBLANK(AA203),ISBLANK(AB203)),
  AND(NOT(ISERROR(FIND("안 지정",AA203))),ISNUMBER(AB203))),"",
IF(AND(NOT(ISERROR(FIND("상자",AA203))),NOT(ISBLANK(AB203))),"밸류불필요",
IF(AND(NOT(ISERROR(FIND("안 지정",AA203))),NOT(ISNUMBER(AB203))),"숫자필요",
IF(NOT(ISERROR(FIND("장비",AA203))),
  IFERROR(VLOOKUP(AB203,[1]EquipTable!$A:$T,MATCH("이름참고",[1]EquipTable!$1:$1,0),0),"장비없음"),
IF(NOT(ISERROR(FIND("캐릭터",AA203))),
  IFERROR(VLOOKUP(AB203,[2]ActorTable!$A:$G,MATCH("이름참고",[2]ActorTable!$1:$1,0),0),"캐릭터없음"),
"")))))</f>
        <v/>
      </c>
      <c r="AI203">
        <v>1</v>
      </c>
      <c r="AJ20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v>
      </c>
      <c r="AK203" t="str">
        <f t="shared" ca="1" si="51"/>
        <v>{"dy":29,"sl":5}</v>
      </c>
    </row>
    <row r="204" spans="1:37">
      <c r="A204">
        <v>29</v>
      </c>
      <c r="B204">
        <v>6</v>
      </c>
      <c r="C204">
        <f t="shared" si="46"/>
        <v>0</v>
      </c>
      <c r="D204">
        <f t="shared" ca="1" si="52"/>
        <v>0.78564031630366504</v>
      </c>
      <c r="E204">
        <f t="shared" ca="1" si="52"/>
        <v>0.7808591559015442</v>
      </c>
      <c r="F204">
        <f t="shared" ca="1" si="52"/>
        <v>0.52084196243911673</v>
      </c>
      <c r="G204">
        <f t="shared" ca="1" si="52"/>
        <v>0.3479316753299696</v>
      </c>
      <c r="H204">
        <f t="shared" ca="1" si="52"/>
        <v>1.7957872323480895E-2</v>
      </c>
      <c r="I204">
        <f t="shared" ca="1" si="53"/>
        <v>0.69720953076991965</v>
      </c>
      <c r="L204" t="str">
        <f t="shared" ca="1" si="47"/>
        <v>삭제</v>
      </c>
      <c r="M204" t="str">
        <f t="shared" ca="1" si="48"/>
        <v>삭제</v>
      </c>
      <c r="N204" t="str">
        <f t="shared" ca="1" si="54"/>
        <v>삭제</v>
      </c>
      <c r="O204" t="str">
        <f ca="1">IF($L204="삭제","삭제",
IF($L204="지정 장비",
  IF(ISBLANK(VLOOKUP($M204,[1]EquipTable!$1:$1048576,MATCH("표준 GO pr Min",[1]EquipTable!$1:$1,0),0)),"DI",
    IF(ISBLANK(VLOOKUP($M204,[1]EquipTable!$1:$1048576,MATCH("표준 DI pr Min",[1]EquipTable!$1:$1,0),0)),"GO",
      IF(G204&lt;0.5,"DI","GO"))),
IF(OR($L204="캐릭터 상자 일반등급",$L204="캐릭터 상자 영웅등급"),"DI",
IF(OR($L204="지정 캐릭터",$L204="지정 캐릭터 LBP1",$L204="지정 캐릭터 LBP2",$L204="지정 캐릭터 LBP3",$L204="안 지정 캐릭터 영웅등급"),"DI",
IF($L204="지정 캐릭터 PP","DI",
IF(OR($L204="안 지정 캐릭터 PP 일반등급",$L204="안 지정 캐릭터 PP 영웅등급"),"GO",
"그외없음"))))))</f>
        <v>삭제</v>
      </c>
      <c r="P204" t="str">
        <f ca="1">IF($L204="삭제","삭제",
IF($O204="GO","삭제",
IF($L204="지정 장비",
  IF(ISBLANK(VLOOKUP($M204,[1]EquipTable!$1:$1048576,MATCH("표준 DI pp Min",[1]EquipTable!$1:$1,0),0)),"삭제",
    VLOOKUP($M204,[1]EquipTable!$1:$1048576,MATCH("표준 DI pp Min",[1]EquipTable!$1:$1,0),0)+INT($H204*(VLOOKUP($M204,[1]EquipTable!$1:$1048576,MATCH("표준 DI pp Max",[1]EquipTable!$1:$1,0),0)-VLOOKUP($M204,[1]EquipTable!$1:$1048576,MATCH("표준 DI pp Min",[1]EquipTable!$1:$1,0),0)+1))),
IF(OR($L204="캐릭터 상자 일반등급",$L204="캐릭터 상자 영웅등급"),"삭제",
IF(OR($L204="지정 캐릭터",$L204="지정 캐릭터 LBP1",$L204="지정 캐릭터 LBP2",$L204="지정 캐릭터 LBP3"),
  IF(AND(OR($B204=7,$B204=8),$L204=OFFSET($L204,-1,0)),OFFSET(P204,-1,0),
    IF(ISBLANK(VLOOKUP($M204,[2]ActorTable!$1:$1048576,MATCH("표준 DI pp Min",[2]ActorTable!$1:$1,0),0)),"삭제",
      INT(VLOOKUP($L204,$AM:$AZ,MATCH($AW$1,$AM$1:$AZ$1,0),0)*(VLOOKUP($M204,[2]ActorTable!$1:$1048576,MATCH("표준 DI pp Min",[2]ActorTable!$1:$1,0),0)+$H204*(VLOOKUP($M204,[2]ActorTable!$1:$1048576,MATCH("표준 DI pp Max",[2]ActorTable!$1:$1,0),0)-VLOOKUP($M204,[2]ActorTable!$1:$1048576,MATCH("표준 DI pp Min",[2]ActorTable!$1:$1,0),0)+1))))),
IF($L204="안 지정 캐릭터 영웅등급",
  IF(AND(OR($B204=7,$B204=8),$L204=OFFSET($L204,-1,0)),OFFSET(P204,-1,0),
    VLOOKUP($L204,$AM:$AZ,MATCH($AY$1,$AM$1:$AZ$1,0),0)+INT($H204*(VLOOKUP($L204,$AM:$AZ,MATCH($AZ$1,$AM$1:$AZ$1,0),0)-VLOOKUP($L204,$AM:$AZ,MATCH($AY$1,$AM$1:$AZ$1,0),0)+1))),
IF($L204="지정 캐릭터 PP",
  IF(AND(OR($B204=7,$B204=8),$L204=OFFSET($L204,-1,0)),OFFSET(P204,-1,0),
    INT($N204*VLOOKUP($L204,$AM:$AZ,MATCH($AW$1,$AM$1:$AZ$1,0),0))),
"그외없음")))))))</f>
        <v>삭제</v>
      </c>
      <c r="Q204" t="str">
        <f ca="1">IF($L204="삭제","삭제",
IF($L204="지정 장비",
  IF($O204="DI",
    VLOOKUP($M204,[1]EquipTable!$1:$1048576,MATCH("표준 DI pr Min",[1]EquipTable!$1:$1,0),0)+INT($I204*(VLOOKUP($M204,[1]EquipTable!$1:$1048576,MATCH("표준 DI pr Max",[1]EquipTable!$1:$1,0),0)-VLOOKUP($M204,[1]EquipTable!$1:$1048576,MATCH("표준 DI pr Min",[1]EquipTable!$1:$1,0),0)+1)),
    ROUNDDOWN(VLOOKUP($M204,[1]EquipTable!$1:$1048576,MATCH("표준 GO pr Min",[1]EquipTable!$1:$1,0),0)+INT($I204*(VLOOKUP($M204,[1]EquipTable!$1:$1048576,MATCH("표준 GO pr Max",[1]EquipTable!$1:$1,0),0)-VLOOKUP($M204,[1]EquipTable!$1:$1048576,MATCH("표준 GO pr Min",[1]EquipTable!$1:$1,0),0)+100)),-2)),
IF(OR($L204="캐릭터 상자 일반등급",$L204="캐릭터 상자 영웅등급"),VLOOKUP($L204,$AM:$AZ,MATCH($AW$1,$AM$1:$AZ$1,0),0),
IF(OR($L204="지정 캐릭터",$L204="지정 캐릭터 LBP1",$L204="지정 캐릭터 LBP2",$L204="지정 캐릭터 LBP3"),
  IF(AND(OR($B204=7,$B204=8),$L204=OFFSET($L204,-1,0)),OFFSET(Q204,-1,0),
    INT(VLOOKUP($L204,$AM:$AZ,MATCH($AW$1,$AM$1:$AZ$1,0),0)*(VLOOKUP($M204,[2]ActorTable!$1:$1048576,MATCH("표준 DI pr Min",[2]ActorTable!$1:$1,0),0)+$I204*(VLOOKUP($M204,[2]ActorTable!$1:$1048576,MATCH("표준 DI pr Max",[2]ActorTable!$1:$1,0),0)-VLOOKUP($M204,[2]ActorTable!$1:$1048576,MATCH("표준 DI pr Min",[2]ActorTable!$1:$1,0),0)+1)))),
IF($L204="안 지정 캐릭터 영웅등급",
  IF(AND(OR($B204=7,$B204=8),$L204=OFFSET($L204,-1,0)),OFFSET(Q204,-1,0),
    VLOOKUP($L204,$AM:$AZ,MATCH($AW$1,$AM$1:$AZ$1,0),0)+INT($I204*(VLOOKUP($L204,$AM:$AZ,MATCH($AX$1,$AM$1:$AZ$1,0),0)-VLOOKUP($L204,$AM:$AZ,MATCH($AW$1,$AM$1:$AZ$1,0),0)+1))),
IF($L204="지정 캐릭터 PP",
  IF(AND(OR($B204=7,$B204=8),$L204=OFFSET($L204,-1,0)),OFFSET(Q204,-1,0),
    INT($N204*(VLOOKUP($L204,$AM:$AZ,MATCH($AX$1,$AM$1:$AZ$1,0),0)*(VLOOKUP($L204,$AM:$AZ,MATCH($AY$1,$AM$1:$AZ$1,0),0)+$I204*(VLOOKUP($L204,$AM:$AZ,MATCH($AY$1,$AM$1:$AZ$1,0),0)-VLOOKUP($L204,$AM:$AZ,MATCH($AX$1,$AM$1:$AZ$1,0),0)))))),
IF(OR($L204="안 지정 캐릭터 PP 일반등급",$L204="안 지정 캐릭터 PP 영웅등급"),
  IF(AND(OR($B204=7,$B204=8),$L204=OFFSET($L204,-1,0)),OFFSET(Q204,-1,0),
    $N204*VLOOKUP($L204,$AM:$AZ,MATCH($AW$1,$AM$1:$AZ$1,0),0)),
"그외없음")))))))</f>
        <v>삭제</v>
      </c>
      <c r="R204" t="str">
        <f ca="1">IF(OR(ISNUMBER(M204),M204="삭제"),"",
IF(LEFT(M204,5)="Equip",
  IF($BK$1&lt;VLOOKUP(M204,[1]EquipTable!$1:$1048576,MATCH("업데이트순번",[1]EquipTable!$1:$1,0),0),"업데이트순번이상",""),
IF(LEFT(M204,5)="Actor",
  IF($BP$1&lt;VLOOKUP(M204,[2]ActorTable!$1:$1048576,MATCH("업데이트순번",[2]ActorTable!$1:$1,0),0),"업데이트순번이상",""),
"그외없음")))</f>
        <v/>
      </c>
      <c r="S204">
        <f t="shared" ca="1" si="55"/>
        <v>0</v>
      </c>
      <c r="Z204" t="str">
        <f t="shared" ca="1" si="49"/>
        <v/>
      </c>
      <c r="AG204" t="str">
        <f t="shared" si="50"/>
        <v/>
      </c>
      <c r="AH204" t="str">
        <f>IF(OR(
  AND(NOT(ISERROR(FIND("상자",AA204))),ISBLANK(AB204)),
  AND(ISBLANK(AA204),ISBLANK(AB204)),
  AND(NOT(ISERROR(FIND("안 지정",AA204))),ISNUMBER(AB204))),"",
IF(AND(NOT(ISERROR(FIND("상자",AA204))),NOT(ISBLANK(AB204))),"밸류불필요",
IF(AND(NOT(ISERROR(FIND("안 지정",AA204))),NOT(ISNUMBER(AB204))),"숫자필요",
IF(NOT(ISERROR(FIND("장비",AA204))),
  IFERROR(VLOOKUP(AB204,[1]EquipTable!$A:$T,MATCH("이름참고",[1]EquipTable!$1:$1,0),0),"장비없음"),
IF(NOT(ISERROR(FIND("캐릭터",AA204))),
  IFERROR(VLOOKUP(AB204,[2]ActorTable!$A:$G,MATCH("이름참고",[2]ActorTable!$1:$1,0),0),"캐릭터없음"),
"")))))</f>
        <v/>
      </c>
      <c r="AI204">
        <v>1</v>
      </c>
      <c r="AJ20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v>
      </c>
      <c r="AK204" t="str">
        <f t="shared" ca="1" si="51"/>
        <v>{"dy":29,"sl":6}</v>
      </c>
    </row>
    <row r="205" spans="1:37">
      <c r="A205">
        <v>30</v>
      </c>
      <c r="B205">
        <v>0</v>
      </c>
      <c r="C205">
        <f t="shared" si="46"/>
        <v>0</v>
      </c>
      <c r="D205">
        <f t="shared" ca="1" si="52"/>
        <v>0.50465024569946104</v>
      </c>
      <c r="E205">
        <f t="shared" ca="1" si="52"/>
        <v>0.40760529457302286</v>
      </c>
      <c r="F205">
        <f t="shared" ca="1" si="52"/>
        <v>0.23073307606058358</v>
      </c>
      <c r="G205">
        <f t="shared" ca="1" si="52"/>
        <v>0.35467881877852858</v>
      </c>
      <c r="H205">
        <f t="shared" ca="1" si="52"/>
        <v>0.39798319760577749</v>
      </c>
      <c r="I205">
        <f t="shared" ca="1" si="53"/>
        <v>0.56636042606654313</v>
      </c>
      <c r="L205" t="str">
        <f t="shared" ca="1" si="47"/>
        <v>지정 장비</v>
      </c>
      <c r="M205" t="e">
        <f t="shared" ca="1" si="48"/>
        <v>#VALUE!</v>
      </c>
      <c r="N205">
        <f t="shared" ca="1" si="54"/>
        <v>1</v>
      </c>
      <c r="O205" t="str">
        <f ca="1">IF($L205="삭제","삭제",
IF($L205="지정 장비",
  IF(ISBLANK(VLOOKUP($M205,[1]EquipTable!$1:$1048576,MATCH("표준 GO pr Min",[1]EquipTable!$1:$1,0),0)),"DI",
    IF(ISBLANK(VLOOKUP($M205,[1]EquipTable!$1:$1048576,MATCH("표준 DI pr Min",[1]EquipTable!$1:$1,0),0)),"GO",
      IF(G205&lt;0.5,"DI","GO"))),
IF(OR($L205="캐릭터 상자 일반등급",$L205="캐릭터 상자 영웅등급"),"DI",
IF(OR($L205="지정 캐릭터",$L205="지정 캐릭터 LBP1",$L205="지정 캐릭터 LBP2",$L205="지정 캐릭터 LBP3",$L205="안 지정 캐릭터 영웅등급"),"DI",
IF($L205="지정 캐릭터 PP","DI",
IF(OR($L205="안 지정 캐릭터 PP 일반등급",$L205="안 지정 캐릭터 PP 영웅등급"),"GO",
"그외없음"))))))</f>
        <v>DI</v>
      </c>
      <c r="P205" t="e">
        <f ca="1">IF($L205="삭제","삭제",
IF($O205="GO","삭제",
IF($L205="지정 장비",
  IF(ISBLANK(VLOOKUP($M205,[1]EquipTable!$1:$1048576,MATCH("표준 DI pp Min",[1]EquipTable!$1:$1,0),0)),"삭제",
    VLOOKUP($M205,[1]EquipTable!$1:$1048576,MATCH("표준 DI pp Min",[1]EquipTable!$1:$1,0),0)+INT($H205*(VLOOKUP($M205,[1]EquipTable!$1:$1048576,MATCH("표준 DI pp Max",[1]EquipTable!$1:$1,0),0)-VLOOKUP($M205,[1]EquipTable!$1:$1048576,MATCH("표준 DI pp Min",[1]EquipTable!$1:$1,0),0)+1))),
IF(OR($L205="캐릭터 상자 일반등급",$L205="캐릭터 상자 영웅등급"),"삭제",
IF(OR($L205="지정 캐릭터",$L205="지정 캐릭터 LBP1",$L205="지정 캐릭터 LBP2",$L205="지정 캐릭터 LBP3"),
  IF(AND(OR($B205=7,$B205=8),$L205=OFFSET($L205,-1,0)),OFFSET(P205,-1,0),
    IF(ISBLANK(VLOOKUP($M205,[2]ActorTable!$1:$1048576,MATCH("표준 DI pp Min",[2]ActorTable!$1:$1,0),0)),"삭제",
      INT(VLOOKUP($L205,$AM:$AZ,MATCH($AW$1,$AM$1:$AZ$1,0),0)*(VLOOKUP($M205,[2]ActorTable!$1:$1048576,MATCH("표준 DI pp Min",[2]ActorTable!$1:$1,0),0)+$H205*(VLOOKUP($M205,[2]ActorTable!$1:$1048576,MATCH("표준 DI pp Max",[2]ActorTable!$1:$1,0),0)-VLOOKUP($M205,[2]ActorTable!$1:$1048576,MATCH("표준 DI pp Min",[2]ActorTable!$1:$1,0),0)+1))))),
IF($L205="안 지정 캐릭터 영웅등급",
  IF(AND(OR($B205=7,$B205=8),$L205=OFFSET($L205,-1,0)),OFFSET(P205,-1,0),
    VLOOKUP($L205,$AM:$AZ,MATCH($AY$1,$AM$1:$AZ$1,0),0)+INT($H205*(VLOOKUP($L205,$AM:$AZ,MATCH($AZ$1,$AM$1:$AZ$1,0),0)-VLOOKUP($L205,$AM:$AZ,MATCH($AY$1,$AM$1:$AZ$1,0),0)+1))),
IF($L205="지정 캐릭터 PP",
  IF(AND(OR($B205=7,$B205=8),$L205=OFFSET($L205,-1,0)),OFFSET(P205,-1,0),
    INT($N205*VLOOKUP($L205,$AM:$AZ,MATCH($AW$1,$AM$1:$AZ$1,0),0))),
"그외없음")))))))</f>
        <v>#VALUE!</v>
      </c>
      <c r="Q205" t="e">
        <f ca="1">IF($L205="삭제","삭제",
IF($L205="지정 장비",
  IF($O205="DI",
    VLOOKUP($M205,[1]EquipTable!$1:$1048576,MATCH("표준 DI pr Min",[1]EquipTable!$1:$1,0),0)+INT($I205*(VLOOKUP($M205,[1]EquipTable!$1:$1048576,MATCH("표준 DI pr Max",[1]EquipTable!$1:$1,0),0)-VLOOKUP($M205,[1]EquipTable!$1:$1048576,MATCH("표준 DI pr Min",[1]EquipTable!$1:$1,0),0)+1)),
    ROUNDDOWN(VLOOKUP($M205,[1]EquipTable!$1:$1048576,MATCH("표준 GO pr Min",[1]EquipTable!$1:$1,0),0)+INT($I205*(VLOOKUP($M205,[1]EquipTable!$1:$1048576,MATCH("표준 GO pr Max",[1]EquipTable!$1:$1,0),0)-VLOOKUP($M205,[1]EquipTable!$1:$1048576,MATCH("표준 GO pr Min",[1]EquipTable!$1:$1,0),0)+100)),-2)),
IF(OR($L205="캐릭터 상자 일반등급",$L205="캐릭터 상자 영웅등급"),VLOOKUP($L205,$AM:$AZ,MATCH($AW$1,$AM$1:$AZ$1,0),0),
IF(OR($L205="지정 캐릭터",$L205="지정 캐릭터 LBP1",$L205="지정 캐릭터 LBP2",$L205="지정 캐릭터 LBP3"),
  IF(AND(OR($B205=7,$B205=8),$L205=OFFSET($L205,-1,0)),OFFSET(Q205,-1,0),
    INT(VLOOKUP($L205,$AM:$AZ,MATCH($AW$1,$AM$1:$AZ$1,0),0)*(VLOOKUP($M205,[2]ActorTable!$1:$1048576,MATCH("표준 DI pr Min",[2]ActorTable!$1:$1,0),0)+$I205*(VLOOKUP($M205,[2]ActorTable!$1:$1048576,MATCH("표준 DI pr Max",[2]ActorTable!$1:$1,0),0)-VLOOKUP($M205,[2]ActorTable!$1:$1048576,MATCH("표준 DI pr Min",[2]ActorTable!$1:$1,0),0)+1)))),
IF($L205="안 지정 캐릭터 영웅등급",
  IF(AND(OR($B205=7,$B205=8),$L205=OFFSET($L205,-1,0)),OFFSET(Q205,-1,0),
    VLOOKUP($L205,$AM:$AZ,MATCH($AW$1,$AM$1:$AZ$1,0),0)+INT($I205*(VLOOKUP($L205,$AM:$AZ,MATCH($AX$1,$AM$1:$AZ$1,0),0)-VLOOKUP($L205,$AM:$AZ,MATCH($AW$1,$AM$1:$AZ$1,0),0)+1))),
IF($L205="지정 캐릭터 PP",
  IF(AND(OR($B205=7,$B205=8),$L205=OFFSET($L205,-1,0)),OFFSET(Q205,-1,0),
    INT($N205*(VLOOKUP($L205,$AM:$AZ,MATCH($AX$1,$AM$1:$AZ$1,0),0)*(VLOOKUP($L205,$AM:$AZ,MATCH($AY$1,$AM$1:$AZ$1,0),0)+$I205*(VLOOKUP($L205,$AM:$AZ,MATCH($AY$1,$AM$1:$AZ$1,0),0)-VLOOKUP($L205,$AM:$AZ,MATCH($AX$1,$AM$1:$AZ$1,0),0)))))),
IF(OR($L205="안 지정 캐릭터 PP 일반등급",$L205="안 지정 캐릭터 PP 영웅등급"),
  IF(AND(OR($B205=7,$B205=8),$L205=OFFSET($L205,-1,0)),OFFSET(Q205,-1,0),
    $N205*VLOOKUP($L205,$AM:$AZ,MATCH($AW$1,$AM$1:$AZ$1,0),0)),
"그외없음")))))))</f>
        <v>#VALUE!</v>
      </c>
      <c r="R205" t="e">
        <f ca="1">IF(OR(ISNUMBER(M205),M205="삭제"),"",
IF(LEFT(M205,5)="Equip",
  IF($BK$1&lt;VLOOKUP(M205,[1]EquipTable!$1:$1048576,MATCH("업데이트순번",[1]EquipTable!$1:$1,0),0),"업데이트순번이상",""),
IF(LEFT(M205,5)="Actor",
  IF($BP$1&lt;VLOOKUP(M205,[2]ActorTable!$1:$1048576,MATCH("업데이트순번",[2]ActorTable!$1:$1,0),0),"업데이트순번이상",""),
"그외없음")))</f>
        <v>#VALUE!</v>
      </c>
      <c r="S205" t="e">
        <f t="shared" ca="1" si="55"/>
        <v>#VALUE!</v>
      </c>
      <c r="T205" t="s">
        <v>83</v>
      </c>
      <c r="U205" t="s">
        <v>222</v>
      </c>
      <c r="V205">
        <v>1</v>
      </c>
      <c r="W205" t="s">
        <v>134</v>
      </c>
      <c r="Y205">
        <v>5</v>
      </c>
      <c r="Z205" t="str">
        <f t="shared" ca="1" si="49"/>
        <v>fe</v>
      </c>
      <c r="AA205" t="s">
        <v>83</v>
      </c>
      <c r="AB205" t="s">
        <v>222</v>
      </c>
      <c r="AC205">
        <v>1</v>
      </c>
      <c r="AD205" t="s">
        <v>134</v>
      </c>
      <c r="AF205">
        <v>5</v>
      </c>
      <c r="AG205" t="str">
        <f t="shared" si="50"/>
        <v/>
      </c>
      <c r="AH205" t="str">
        <f>IF(OR(
  AND(NOT(ISERROR(FIND("상자",AA205))),ISBLANK(AB205)),
  AND(ISBLANK(AA205),ISBLANK(AB205)),
  AND(NOT(ISERROR(FIND("안 지정",AA205))),ISNUMBER(AB205))),"",
IF(AND(NOT(ISERROR(FIND("상자",AA205))),NOT(ISBLANK(AB205))),"밸류불필요",
IF(AND(NOT(ISERROR(FIND("안 지정",AA205))),NOT(ISNUMBER(AB205))),"숫자필요",
IF(NOT(ISERROR(FIND("장비",AA205))),
  IFERROR(VLOOKUP(AB205,[1]EquipTable!$A:$T,MATCH("이름참고",[1]EquipTable!$1:$1,0),0),"장비없음"),
IF(NOT(ISERROR(FIND("캐릭터",AA205))),
  IFERROR(VLOOKUP(AB205,[2]ActorTable!$A:$G,MATCH("이름참고",[2]ActorTable!$1:$1,0),0),"캐릭터없음"),
"")))))</f>
        <v>헤비 액스</v>
      </c>
      <c r="AI205">
        <v>1</v>
      </c>
      <c r="AJ20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v>
      </c>
      <c r="AK205" t="str">
        <f t="shared" ca="1" si="51"/>
        <v>{"dy":30,"sl":0,"tp":"fe","vl":"Equip0201","cn":1,"pt":"DI","pr":5}</v>
      </c>
    </row>
    <row r="206" spans="1:37">
      <c r="A206">
        <v>30</v>
      </c>
      <c r="B206">
        <v>1</v>
      </c>
      <c r="C206">
        <f t="shared" si="46"/>
        <v>0</v>
      </c>
      <c r="D206">
        <f t="shared" ca="1" si="52"/>
        <v>0.49055898955631594</v>
      </c>
      <c r="E206">
        <f t="shared" ca="1" si="52"/>
        <v>0.74682964604578295</v>
      </c>
      <c r="F206">
        <f t="shared" ca="1" si="52"/>
        <v>0.84519693492127945</v>
      </c>
      <c r="G206">
        <f t="shared" ca="1" si="52"/>
        <v>0.19218046746906692</v>
      </c>
      <c r="H206">
        <f t="shared" ca="1" si="52"/>
        <v>0.31072495826139179</v>
      </c>
      <c r="I206">
        <f t="shared" ca="1" si="53"/>
        <v>0.49815078679089375</v>
      </c>
      <c r="L206" t="str">
        <f t="shared" ca="1" si="47"/>
        <v>지정 장비</v>
      </c>
      <c r="M206" t="e">
        <f t="shared" ca="1" si="48"/>
        <v>#VALUE!</v>
      </c>
      <c r="N206">
        <f t="shared" ca="1" si="54"/>
        <v>1</v>
      </c>
      <c r="O206" t="str">
        <f ca="1">IF($L206="삭제","삭제",
IF($L206="지정 장비",
  IF(ISBLANK(VLOOKUP($M206,[1]EquipTable!$1:$1048576,MATCH("표준 GO pr Min",[1]EquipTable!$1:$1,0),0)),"DI",
    IF(ISBLANK(VLOOKUP($M206,[1]EquipTable!$1:$1048576,MATCH("표준 DI pr Min",[1]EquipTable!$1:$1,0),0)),"GO",
      IF(G206&lt;0.5,"DI","GO"))),
IF(OR($L206="캐릭터 상자 일반등급",$L206="캐릭터 상자 영웅등급"),"DI",
IF(OR($L206="지정 캐릭터",$L206="지정 캐릭터 LBP1",$L206="지정 캐릭터 LBP2",$L206="지정 캐릭터 LBP3",$L206="안 지정 캐릭터 영웅등급"),"DI",
IF($L206="지정 캐릭터 PP","DI",
IF(OR($L206="안 지정 캐릭터 PP 일반등급",$L206="안 지정 캐릭터 PP 영웅등급"),"GO",
"그외없음"))))))</f>
        <v>DI</v>
      </c>
      <c r="P206" t="e">
        <f ca="1">IF($L206="삭제","삭제",
IF($O206="GO","삭제",
IF($L206="지정 장비",
  IF(ISBLANK(VLOOKUP($M206,[1]EquipTable!$1:$1048576,MATCH("표준 DI pp Min",[1]EquipTable!$1:$1,0),0)),"삭제",
    VLOOKUP($M206,[1]EquipTable!$1:$1048576,MATCH("표준 DI pp Min",[1]EquipTable!$1:$1,0),0)+INT($H206*(VLOOKUP($M206,[1]EquipTable!$1:$1048576,MATCH("표준 DI pp Max",[1]EquipTable!$1:$1,0),0)-VLOOKUP($M206,[1]EquipTable!$1:$1048576,MATCH("표준 DI pp Min",[1]EquipTable!$1:$1,0),0)+1))),
IF(OR($L206="캐릭터 상자 일반등급",$L206="캐릭터 상자 영웅등급"),"삭제",
IF(OR($L206="지정 캐릭터",$L206="지정 캐릭터 LBP1",$L206="지정 캐릭터 LBP2",$L206="지정 캐릭터 LBP3"),
  IF(AND(OR($B206=7,$B206=8),$L206=OFFSET($L206,-1,0)),OFFSET(P206,-1,0),
    IF(ISBLANK(VLOOKUP($M206,[2]ActorTable!$1:$1048576,MATCH("표준 DI pp Min",[2]ActorTable!$1:$1,0),0)),"삭제",
      INT(VLOOKUP($L206,$AM:$AZ,MATCH($AW$1,$AM$1:$AZ$1,0),0)*(VLOOKUP($M206,[2]ActorTable!$1:$1048576,MATCH("표준 DI pp Min",[2]ActorTable!$1:$1,0),0)+$H206*(VLOOKUP($M206,[2]ActorTable!$1:$1048576,MATCH("표준 DI pp Max",[2]ActorTable!$1:$1,0),0)-VLOOKUP($M206,[2]ActorTable!$1:$1048576,MATCH("표준 DI pp Min",[2]ActorTable!$1:$1,0),0)+1))))),
IF($L206="안 지정 캐릭터 영웅등급",
  IF(AND(OR($B206=7,$B206=8),$L206=OFFSET($L206,-1,0)),OFFSET(P206,-1,0),
    VLOOKUP($L206,$AM:$AZ,MATCH($AY$1,$AM$1:$AZ$1,0),0)+INT($H206*(VLOOKUP($L206,$AM:$AZ,MATCH($AZ$1,$AM$1:$AZ$1,0),0)-VLOOKUP($L206,$AM:$AZ,MATCH($AY$1,$AM$1:$AZ$1,0),0)+1))),
IF($L206="지정 캐릭터 PP",
  IF(AND(OR($B206=7,$B206=8),$L206=OFFSET($L206,-1,0)),OFFSET(P206,-1,0),
    INT($N206*VLOOKUP($L206,$AM:$AZ,MATCH($AW$1,$AM$1:$AZ$1,0),0))),
"그외없음")))))))</f>
        <v>#VALUE!</v>
      </c>
      <c r="Q206" t="e">
        <f ca="1">IF($L206="삭제","삭제",
IF($L206="지정 장비",
  IF($O206="DI",
    VLOOKUP($M206,[1]EquipTable!$1:$1048576,MATCH("표준 DI pr Min",[1]EquipTable!$1:$1,0),0)+INT($I206*(VLOOKUP($M206,[1]EquipTable!$1:$1048576,MATCH("표준 DI pr Max",[1]EquipTable!$1:$1,0),0)-VLOOKUP($M206,[1]EquipTable!$1:$1048576,MATCH("표준 DI pr Min",[1]EquipTable!$1:$1,0),0)+1)),
    ROUNDDOWN(VLOOKUP($M206,[1]EquipTable!$1:$1048576,MATCH("표준 GO pr Min",[1]EquipTable!$1:$1,0),0)+INT($I206*(VLOOKUP($M206,[1]EquipTable!$1:$1048576,MATCH("표준 GO pr Max",[1]EquipTable!$1:$1,0),0)-VLOOKUP($M206,[1]EquipTable!$1:$1048576,MATCH("표준 GO pr Min",[1]EquipTable!$1:$1,0),0)+100)),-2)),
IF(OR($L206="캐릭터 상자 일반등급",$L206="캐릭터 상자 영웅등급"),VLOOKUP($L206,$AM:$AZ,MATCH($AW$1,$AM$1:$AZ$1,0),0),
IF(OR($L206="지정 캐릭터",$L206="지정 캐릭터 LBP1",$L206="지정 캐릭터 LBP2",$L206="지정 캐릭터 LBP3"),
  IF(AND(OR($B206=7,$B206=8),$L206=OFFSET($L206,-1,0)),OFFSET(Q206,-1,0),
    INT(VLOOKUP($L206,$AM:$AZ,MATCH($AW$1,$AM$1:$AZ$1,0),0)*(VLOOKUP($M206,[2]ActorTable!$1:$1048576,MATCH("표준 DI pr Min",[2]ActorTable!$1:$1,0),0)+$I206*(VLOOKUP($M206,[2]ActorTable!$1:$1048576,MATCH("표준 DI pr Max",[2]ActorTable!$1:$1,0),0)-VLOOKUP($M206,[2]ActorTable!$1:$1048576,MATCH("표준 DI pr Min",[2]ActorTable!$1:$1,0),0)+1)))),
IF($L206="안 지정 캐릭터 영웅등급",
  IF(AND(OR($B206=7,$B206=8),$L206=OFFSET($L206,-1,0)),OFFSET(Q206,-1,0),
    VLOOKUP($L206,$AM:$AZ,MATCH($AW$1,$AM$1:$AZ$1,0),0)+INT($I206*(VLOOKUP($L206,$AM:$AZ,MATCH($AX$1,$AM$1:$AZ$1,0),0)-VLOOKUP($L206,$AM:$AZ,MATCH($AW$1,$AM$1:$AZ$1,0),0)+1))),
IF($L206="지정 캐릭터 PP",
  IF(AND(OR($B206=7,$B206=8),$L206=OFFSET($L206,-1,0)),OFFSET(Q206,-1,0),
    INT($N206*(VLOOKUP($L206,$AM:$AZ,MATCH($AX$1,$AM$1:$AZ$1,0),0)*(VLOOKUP($L206,$AM:$AZ,MATCH($AY$1,$AM$1:$AZ$1,0),0)+$I206*(VLOOKUP($L206,$AM:$AZ,MATCH($AY$1,$AM$1:$AZ$1,0),0)-VLOOKUP($L206,$AM:$AZ,MATCH($AX$1,$AM$1:$AZ$1,0),0)))))),
IF(OR($L206="안 지정 캐릭터 PP 일반등급",$L206="안 지정 캐릭터 PP 영웅등급"),
  IF(AND(OR($B206=7,$B206=8),$L206=OFFSET($L206,-1,0)),OFFSET(Q206,-1,0),
    $N206*VLOOKUP($L206,$AM:$AZ,MATCH($AW$1,$AM$1:$AZ$1,0),0)),
"그외없음")))))))</f>
        <v>#VALUE!</v>
      </c>
      <c r="R206" t="e">
        <f ca="1">IF(OR(ISNUMBER(M206),M206="삭제"),"",
IF(LEFT(M206,5)="Equip",
  IF($BK$1&lt;VLOOKUP(M206,[1]EquipTable!$1:$1048576,MATCH("업데이트순번",[1]EquipTable!$1:$1,0),0),"업데이트순번이상",""),
IF(LEFT(M206,5)="Actor",
  IF($BP$1&lt;VLOOKUP(M206,[2]ActorTable!$1:$1048576,MATCH("업데이트순번",[2]ActorTable!$1:$1,0),0),"업데이트순번이상",""),
"그외없음")))</f>
        <v>#VALUE!</v>
      </c>
      <c r="S206" t="e">
        <f t="shared" ca="1" si="55"/>
        <v>#VALUE!</v>
      </c>
      <c r="T206" t="s">
        <v>83</v>
      </c>
      <c r="U206" t="s">
        <v>208</v>
      </c>
      <c r="V206">
        <v>1</v>
      </c>
      <c r="W206" t="s">
        <v>134</v>
      </c>
      <c r="Y206">
        <v>36</v>
      </c>
      <c r="Z206" t="str">
        <f t="shared" ca="1" si="49"/>
        <v>fe</v>
      </c>
      <c r="AA206" t="s">
        <v>83</v>
      </c>
      <c r="AB206" t="s">
        <v>208</v>
      </c>
      <c r="AC206">
        <v>1</v>
      </c>
      <c r="AD206" t="s">
        <v>134</v>
      </c>
      <c r="AF206">
        <v>36</v>
      </c>
      <c r="AG206" t="str">
        <f t="shared" si="50"/>
        <v/>
      </c>
      <c r="AH206" t="str">
        <f>IF(OR(
  AND(NOT(ISERROR(FIND("상자",AA206))),ISBLANK(AB206)),
  AND(ISBLANK(AA206),ISBLANK(AB206)),
  AND(NOT(ISERROR(FIND("안 지정",AA206))),ISNUMBER(AB206))),"",
IF(AND(NOT(ISERROR(FIND("상자",AA206))),NOT(ISBLANK(AB206))),"밸류불필요",
IF(AND(NOT(ISERROR(FIND("안 지정",AA206))),NOT(ISNUMBER(AB206))),"숫자필요",
IF(NOT(ISERROR(FIND("장비",AA206))),
  IFERROR(VLOOKUP(AB206,[1]EquipTable!$A:$T,MATCH("이름참고",[1]EquipTable!$1:$1,0),0),"장비없음"),
IF(NOT(ISERROR(FIND("캐릭터",AA206))),
  IFERROR(VLOOKUP(AB206,[2]ActorTable!$A:$G,MATCH("이름참고",[2]ActorTable!$1:$1,0),0),"캐릭터없음"),
"")))))</f>
        <v>금장 쉴드</v>
      </c>
      <c r="AI206">
        <v>1</v>
      </c>
      <c r="AJ20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v>
      </c>
      <c r="AK206" t="str">
        <f t="shared" ca="1" si="51"/>
        <v>{"dy":30,"sl":1,"tp":"fe","vl":"Equip7302","cn":1,"pt":"DI","pr":36}</v>
      </c>
    </row>
    <row r="207" spans="1:37">
      <c r="A207">
        <v>30</v>
      </c>
      <c r="B207">
        <v>2</v>
      </c>
      <c r="C207">
        <f t="shared" si="46"/>
        <v>0</v>
      </c>
      <c r="D207">
        <f t="shared" ca="1" si="52"/>
        <v>0.46054684782986244</v>
      </c>
      <c r="E207">
        <f t="shared" ca="1" si="52"/>
        <v>0.10108611751390462</v>
      </c>
      <c r="F207">
        <f t="shared" ca="1" si="52"/>
        <v>0.70104749268510669</v>
      </c>
      <c r="G207">
        <f t="shared" ca="1" si="52"/>
        <v>0.95234118178167604</v>
      </c>
      <c r="H207">
        <f t="shared" ca="1" si="52"/>
        <v>3.2537344035877602E-2</v>
      </c>
      <c r="I207">
        <f t="shared" ca="1" si="53"/>
        <v>0.29538029507083796</v>
      </c>
      <c r="L207" t="str">
        <f t="shared" ca="1" si="47"/>
        <v>안 지정 캐릭터 PP 영웅등급</v>
      </c>
      <c r="M207">
        <f t="shared" ca="1" si="48"/>
        <v>10108</v>
      </c>
      <c r="N207">
        <f t="shared" ca="1" si="54"/>
        <v>9</v>
      </c>
      <c r="O207" t="str">
        <f ca="1">IF($L207="삭제","삭제",
IF($L207="지정 장비",
  IF(ISBLANK(VLOOKUP($M207,[1]EquipTable!$1:$1048576,MATCH("표준 GO pr Min",[1]EquipTable!$1:$1,0),0)),"DI",
    IF(ISBLANK(VLOOKUP($M207,[1]EquipTable!$1:$1048576,MATCH("표준 DI pr Min",[1]EquipTable!$1:$1,0),0)),"GO",
      IF(G207&lt;0.5,"DI","GO"))),
IF(OR($L207="캐릭터 상자 일반등급",$L207="캐릭터 상자 영웅등급"),"DI",
IF(OR($L207="지정 캐릭터",$L207="지정 캐릭터 LBP1",$L207="지정 캐릭터 LBP2",$L207="지정 캐릭터 LBP3",$L207="안 지정 캐릭터 영웅등급"),"DI",
IF($L207="지정 캐릭터 PP","DI",
IF(OR($L207="안 지정 캐릭터 PP 일반등급",$L207="안 지정 캐릭터 PP 영웅등급"),"GO",
"그외없음"))))))</f>
        <v>GO</v>
      </c>
      <c r="P207" t="str">
        <f ca="1">IF($L207="삭제","삭제",
IF($O207="GO","삭제",
IF($L207="지정 장비",
  IF(ISBLANK(VLOOKUP($M207,[1]EquipTable!$1:$1048576,MATCH("표준 DI pp Min",[1]EquipTable!$1:$1,0),0)),"삭제",
    VLOOKUP($M207,[1]EquipTable!$1:$1048576,MATCH("표준 DI pp Min",[1]EquipTable!$1:$1,0),0)+INT($H207*(VLOOKUP($M207,[1]EquipTable!$1:$1048576,MATCH("표준 DI pp Max",[1]EquipTable!$1:$1,0),0)-VLOOKUP($M207,[1]EquipTable!$1:$1048576,MATCH("표준 DI pp Min",[1]EquipTable!$1:$1,0),0)+1))),
IF(OR($L207="캐릭터 상자 일반등급",$L207="캐릭터 상자 영웅등급"),"삭제",
IF(OR($L207="지정 캐릭터",$L207="지정 캐릭터 LBP1",$L207="지정 캐릭터 LBP2",$L207="지정 캐릭터 LBP3"),
  IF(AND(OR($B207=7,$B207=8),$L207=OFFSET($L207,-1,0)),OFFSET(P207,-1,0),
    IF(ISBLANK(VLOOKUP($M207,[2]ActorTable!$1:$1048576,MATCH("표준 DI pp Min",[2]ActorTable!$1:$1,0),0)),"삭제",
      INT(VLOOKUP($L207,$AM:$AZ,MATCH($AW$1,$AM$1:$AZ$1,0),0)*(VLOOKUP($M207,[2]ActorTable!$1:$1048576,MATCH("표준 DI pp Min",[2]ActorTable!$1:$1,0),0)+$H207*(VLOOKUP($M207,[2]ActorTable!$1:$1048576,MATCH("표준 DI pp Max",[2]ActorTable!$1:$1,0),0)-VLOOKUP($M207,[2]ActorTable!$1:$1048576,MATCH("표준 DI pp Min",[2]ActorTable!$1:$1,0),0)+1))))),
IF($L207="안 지정 캐릭터 영웅등급",
  IF(AND(OR($B207=7,$B207=8),$L207=OFFSET($L207,-1,0)),OFFSET(P207,-1,0),
    VLOOKUP($L207,$AM:$AZ,MATCH($AY$1,$AM$1:$AZ$1,0),0)+INT($H207*(VLOOKUP($L207,$AM:$AZ,MATCH($AZ$1,$AM$1:$AZ$1,0),0)-VLOOKUP($L207,$AM:$AZ,MATCH($AY$1,$AM$1:$AZ$1,0),0)+1))),
IF($L207="지정 캐릭터 PP",
  IF(AND(OR($B207=7,$B207=8),$L207=OFFSET($L207,-1,0)),OFFSET(P207,-1,0),
    INT($N207*VLOOKUP($L207,$AM:$AZ,MATCH($AW$1,$AM$1:$AZ$1,0),0))),
"그외없음")))))))</f>
        <v>삭제</v>
      </c>
      <c r="Q207">
        <f ca="1">IF($L207="삭제","삭제",
IF($L207="지정 장비",
  IF($O207="DI",
    VLOOKUP($M207,[1]EquipTable!$1:$1048576,MATCH("표준 DI pr Min",[1]EquipTable!$1:$1,0),0)+INT($I207*(VLOOKUP($M207,[1]EquipTable!$1:$1048576,MATCH("표준 DI pr Max",[1]EquipTable!$1:$1,0),0)-VLOOKUP($M207,[1]EquipTable!$1:$1048576,MATCH("표준 DI pr Min",[1]EquipTable!$1:$1,0),0)+1)),
    ROUNDDOWN(VLOOKUP($M207,[1]EquipTable!$1:$1048576,MATCH("표준 GO pr Min",[1]EquipTable!$1:$1,0),0)+INT($I207*(VLOOKUP($M207,[1]EquipTable!$1:$1048576,MATCH("표준 GO pr Max",[1]EquipTable!$1:$1,0),0)-VLOOKUP($M207,[1]EquipTable!$1:$1048576,MATCH("표준 GO pr Min",[1]EquipTable!$1:$1,0),0)+100)),-2)),
IF(OR($L207="캐릭터 상자 일반등급",$L207="캐릭터 상자 영웅등급"),VLOOKUP($L207,$AM:$AZ,MATCH($AW$1,$AM$1:$AZ$1,0),0),
IF(OR($L207="지정 캐릭터",$L207="지정 캐릭터 LBP1",$L207="지정 캐릭터 LBP2",$L207="지정 캐릭터 LBP3"),
  IF(AND(OR($B207=7,$B207=8),$L207=OFFSET($L207,-1,0)),OFFSET(Q207,-1,0),
    INT(VLOOKUP($L207,$AM:$AZ,MATCH($AW$1,$AM$1:$AZ$1,0),0)*(VLOOKUP($M207,[2]ActorTable!$1:$1048576,MATCH("표준 DI pr Min",[2]ActorTable!$1:$1,0),0)+$I207*(VLOOKUP($M207,[2]ActorTable!$1:$1048576,MATCH("표준 DI pr Max",[2]ActorTable!$1:$1,0),0)-VLOOKUP($M207,[2]ActorTable!$1:$1048576,MATCH("표준 DI pr Min",[2]ActorTable!$1:$1,0),0)+1)))),
IF($L207="안 지정 캐릭터 영웅등급",
  IF(AND(OR($B207=7,$B207=8),$L207=OFFSET($L207,-1,0)),OFFSET(Q207,-1,0),
    VLOOKUP($L207,$AM:$AZ,MATCH($AW$1,$AM$1:$AZ$1,0),0)+INT($I207*(VLOOKUP($L207,$AM:$AZ,MATCH($AX$1,$AM$1:$AZ$1,0),0)-VLOOKUP($L207,$AM:$AZ,MATCH($AW$1,$AM$1:$AZ$1,0),0)+1))),
IF($L207="지정 캐릭터 PP",
  IF(AND(OR($B207=7,$B207=8),$L207=OFFSET($L207,-1,0)),OFFSET(Q207,-1,0),
    INT($N207*(VLOOKUP($L207,$AM:$AZ,MATCH($AX$1,$AM$1:$AZ$1,0),0)*(VLOOKUP($L207,$AM:$AZ,MATCH($AY$1,$AM$1:$AZ$1,0),0)+$I207*(VLOOKUP($L207,$AM:$AZ,MATCH($AY$1,$AM$1:$AZ$1,0),0)-VLOOKUP($L207,$AM:$AZ,MATCH($AX$1,$AM$1:$AZ$1,0),0)))))),
IF(OR($L207="안 지정 캐릭터 PP 일반등급",$L207="안 지정 캐릭터 PP 영웅등급"),
  IF(AND(OR($B207=7,$B207=8),$L207=OFFSET($L207,-1,0)),OFFSET(Q207,-1,0),
    $N207*VLOOKUP($L207,$AM:$AZ,MATCH($AW$1,$AM$1:$AZ$1,0),0)),
"그외없음")))))))</f>
        <v>900</v>
      </c>
      <c r="R207" t="str">
        <f ca="1">IF(OR(ISNUMBER(M207),M207="삭제"),"",
IF(LEFT(M207,5)="Equip",
  IF($BK$1&lt;VLOOKUP(M207,[1]EquipTable!$1:$1048576,MATCH("업데이트순번",[1]EquipTable!$1:$1,0),0),"업데이트순번이상",""),
IF(LEFT(M207,5)="Actor",
  IF($BP$1&lt;VLOOKUP(M207,[2]ActorTable!$1:$1048576,MATCH("업데이트순번",[2]ActorTable!$1:$1,0),0),"업데이트순번이상",""),
"그외없음")))</f>
        <v/>
      </c>
      <c r="S207">
        <f t="shared" ca="1" si="55"/>
        <v>0</v>
      </c>
      <c r="T207" t="s">
        <v>92</v>
      </c>
      <c r="U207">
        <v>70115</v>
      </c>
      <c r="V207">
        <v>13</v>
      </c>
      <c r="W207" t="s">
        <v>130</v>
      </c>
      <c r="Y207">
        <v>1300</v>
      </c>
      <c r="Z207" t="str">
        <f t="shared" ca="1" si="49"/>
        <v>uph</v>
      </c>
      <c r="AA207" t="s">
        <v>92</v>
      </c>
      <c r="AB207">
        <v>70115</v>
      </c>
      <c r="AC207">
        <v>13</v>
      </c>
      <c r="AD207" t="s">
        <v>130</v>
      </c>
      <c r="AF207">
        <v>1300</v>
      </c>
      <c r="AG207" t="str">
        <f t="shared" si="50"/>
        <v/>
      </c>
      <c r="AH207" t="str">
        <f>IF(OR(
  AND(NOT(ISERROR(FIND("상자",AA207))),ISBLANK(AB207)),
  AND(ISBLANK(AA207),ISBLANK(AB207)),
  AND(NOT(ISERROR(FIND("안 지정",AA207))),ISNUMBER(AB207))),"",
IF(AND(NOT(ISERROR(FIND("상자",AA207))),NOT(ISBLANK(AB207))),"밸류불필요",
IF(AND(NOT(ISERROR(FIND("안 지정",AA207))),NOT(ISNUMBER(AB207))),"숫자필요",
IF(NOT(ISERROR(FIND("장비",AA207))),
  IFERROR(VLOOKUP(AB207,[1]EquipTable!$A:$T,MATCH("이름참고",[1]EquipTable!$1:$1,0),0),"장비없음"),
IF(NOT(ISERROR(FIND("캐릭터",AA207))),
  IFERROR(VLOOKUP(AB207,[2]ActorTable!$A:$G,MATCH("이름참고",[2]ActorTable!$1:$1,0),0),"캐릭터없음"),
"")))))</f>
        <v/>
      </c>
      <c r="AI207">
        <v>1</v>
      </c>
      <c r="AJ20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v>
      </c>
      <c r="AK207" t="str">
        <f t="shared" ca="1" si="51"/>
        <v>{"dy":30,"sl":2,"tp":"uph","vl":"70115","cn":13,"pt":"GO","pr":1300}</v>
      </c>
    </row>
    <row r="208" spans="1:37">
      <c r="A208">
        <v>30</v>
      </c>
      <c r="B208">
        <v>3</v>
      </c>
      <c r="C208">
        <f t="shared" si="46"/>
        <v>0</v>
      </c>
      <c r="D208">
        <f t="shared" ca="1" si="52"/>
        <v>0.41345175066617057</v>
      </c>
      <c r="E208">
        <f t="shared" ca="1" si="52"/>
        <v>0.39664787852240324</v>
      </c>
      <c r="F208">
        <f t="shared" ca="1" si="52"/>
        <v>4.8305512897983127E-2</v>
      </c>
      <c r="G208">
        <f t="shared" ca="1" si="52"/>
        <v>0.35924463171091336</v>
      </c>
      <c r="H208">
        <f t="shared" ca="1" si="52"/>
        <v>0.95930686067182747</v>
      </c>
      <c r="I208">
        <f t="shared" ca="1" si="53"/>
        <v>0.88784317452305239</v>
      </c>
      <c r="L208" t="str">
        <f t="shared" ca="1" si="47"/>
        <v>안 지정 캐릭터 PP 일반등급</v>
      </c>
      <c r="M208">
        <f t="shared" ca="1" si="48"/>
        <v>39664</v>
      </c>
      <c r="N208">
        <f t="shared" ca="1" si="54"/>
        <v>11</v>
      </c>
      <c r="O208" t="str">
        <f ca="1">IF($L208="삭제","삭제",
IF($L208="지정 장비",
  IF(ISBLANK(VLOOKUP($M208,[1]EquipTable!$1:$1048576,MATCH("표준 GO pr Min",[1]EquipTable!$1:$1,0),0)),"DI",
    IF(ISBLANK(VLOOKUP($M208,[1]EquipTable!$1:$1048576,MATCH("표준 DI pr Min",[1]EquipTable!$1:$1,0),0)),"GO",
      IF(G208&lt;0.5,"DI","GO"))),
IF(OR($L208="캐릭터 상자 일반등급",$L208="캐릭터 상자 영웅등급"),"DI",
IF(OR($L208="지정 캐릭터",$L208="지정 캐릭터 LBP1",$L208="지정 캐릭터 LBP2",$L208="지정 캐릭터 LBP3",$L208="안 지정 캐릭터 영웅등급"),"DI",
IF($L208="지정 캐릭터 PP","DI",
IF(OR($L208="안 지정 캐릭터 PP 일반등급",$L208="안 지정 캐릭터 PP 영웅등급"),"GO",
"그외없음"))))))</f>
        <v>GO</v>
      </c>
      <c r="P208" t="str">
        <f ca="1">IF($L208="삭제","삭제",
IF($O208="GO","삭제",
IF($L208="지정 장비",
  IF(ISBLANK(VLOOKUP($M208,[1]EquipTable!$1:$1048576,MATCH("표준 DI pp Min",[1]EquipTable!$1:$1,0),0)),"삭제",
    VLOOKUP($M208,[1]EquipTable!$1:$1048576,MATCH("표준 DI pp Min",[1]EquipTable!$1:$1,0),0)+INT($H208*(VLOOKUP($M208,[1]EquipTable!$1:$1048576,MATCH("표준 DI pp Max",[1]EquipTable!$1:$1,0),0)-VLOOKUP($M208,[1]EquipTable!$1:$1048576,MATCH("표준 DI pp Min",[1]EquipTable!$1:$1,0),0)+1))),
IF(OR($L208="캐릭터 상자 일반등급",$L208="캐릭터 상자 영웅등급"),"삭제",
IF(OR($L208="지정 캐릭터",$L208="지정 캐릭터 LBP1",$L208="지정 캐릭터 LBP2",$L208="지정 캐릭터 LBP3"),
  IF(AND(OR($B208=7,$B208=8),$L208=OFFSET($L208,-1,0)),OFFSET(P208,-1,0),
    IF(ISBLANK(VLOOKUP($M208,[2]ActorTable!$1:$1048576,MATCH("표준 DI pp Min",[2]ActorTable!$1:$1,0),0)),"삭제",
      INT(VLOOKUP($L208,$AM:$AZ,MATCH($AW$1,$AM$1:$AZ$1,0),0)*(VLOOKUP($M208,[2]ActorTable!$1:$1048576,MATCH("표준 DI pp Min",[2]ActorTable!$1:$1,0),0)+$H208*(VLOOKUP($M208,[2]ActorTable!$1:$1048576,MATCH("표준 DI pp Max",[2]ActorTable!$1:$1,0),0)-VLOOKUP($M208,[2]ActorTable!$1:$1048576,MATCH("표준 DI pp Min",[2]ActorTable!$1:$1,0),0)+1))))),
IF($L208="안 지정 캐릭터 영웅등급",
  IF(AND(OR($B208=7,$B208=8),$L208=OFFSET($L208,-1,0)),OFFSET(P208,-1,0),
    VLOOKUP($L208,$AM:$AZ,MATCH($AY$1,$AM$1:$AZ$1,0),0)+INT($H208*(VLOOKUP($L208,$AM:$AZ,MATCH($AZ$1,$AM$1:$AZ$1,0),0)-VLOOKUP($L208,$AM:$AZ,MATCH($AY$1,$AM$1:$AZ$1,0),0)+1))),
IF($L208="지정 캐릭터 PP",
  IF(AND(OR($B208=7,$B208=8),$L208=OFFSET($L208,-1,0)),OFFSET(P208,-1,0),
    INT($N208*VLOOKUP($L208,$AM:$AZ,MATCH($AW$1,$AM$1:$AZ$1,0),0))),
"그외없음")))))))</f>
        <v>삭제</v>
      </c>
      <c r="Q208">
        <f ca="1">IF($L208="삭제","삭제",
IF($L208="지정 장비",
  IF($O208="DI",
    VLOOKUP($M208,[1]EquipTable!$1:$1048576,MATCH("표준 DI pr Min",[1]EquipTable!$1:$1,0),0)+INT($I208*(VLOOKUP($M208,[1]EquipTable!$1:$1048576,MATCH("표준 DI pr Max",[1]EquipTable!$1:$1,0),0)-VLOOKUP($M208,[1]EquipTable!$1:$1048576,MATCH("표준 DI pr Min",[1]EquipTable!$1:$1,0),0)+1)),
    ROUNDDOWN(VLOOKUP($M208,[1]EquipTable!$1:$1048576,MATCH("표준 GO pr Min",[1]EquipTable!$1:$1,0),0)+INT($I208*(VLOOKUP($M208,[1]EquipTable!$1:$1048576,MATCH("표준 GO pr Max",[1]EquipTable!$1:$1,0),0)-VLOOKUP($M208,[1]EquipTable!$1:$1048576,MATCH("표준 GO pr Min",[1]EquipTable!$1:$1,0),0)+100)),-2)),
IF(OR($L208="캐릭터 상자 일반등급",$L208="캐릭터 상자 영웅등급"),VLOOKUP($L208,$AM:$AZ,MATCH($AW$1,$AM$1:$AZ$1,0),0),
IF(OR($L208="지정 캐릭터",$L208="지정 캐릭터 LBP1",$L208="지정 캐릭터 LBP2",$L208="지정 캐릭터 LBP3"),
  IF(AND(OR($B208=7,$B208=8),$L208=OFFSET($L208,-1,0)),OFFSET(Q208,-1,0),
    INT(VLOOKUP($L208,$AM:$AZ,MATCH($AW$1,$AM$1:$AZ$1,0),0)*(VLOOKUP($M208,[2]ActorTable!$1:$1048576,MATCH("표준 DI pr Min",[2]ActorTable!$1:$1,0),0)+$I208*(VLOOKUP($M208,[2]ActorTable!$1:$1048576,MATCH("표준 DI pr Max",[2]ActorTable!$1:$1,0),0)-VLOOKUP($M208,[2]ActorTable!$1:$1048576,MATCH("표준 DI pr Min",[2]ActorTable!$1:$1,0),0)+1)))),
IF($L208="안 지정 캐릭터 영웅등급",
  IF(AND(OR($B208=7,$B208=8),$L208=OFFSET($L208,-1,0)),OFFSET(Q208,-1,0),
    VLOOKUP($L208,$AM:$AZ,MATCH($AW$1,$AM$1:$AZ$1,0),0)+INT($I208*(VLOOKUP($L208,$AM:$AZ,MATCH($AX$1,$AM$1:$AZ$1,0),0)-VLOOKUP($L208,$AM:$AZ,MATCH($AW$1,$AM$1:$AZ$1,0),0)+1))),
IF($L208="지정 캐릭터 PP",
  IF(AND(OR($B208=7,$B208=8),$L208=OFFSET($L208,-1,0)),OFFSET(Q208,-1,0),
    INT($N208*(VLOOKUP($L208,$AM:$AZ,MATCH($AX$1,$AM$1:$AZ$1,0),0)*(VLOOKUP($L208,$AM:$AZ,MATCH($AY$1,$AM$1:$AZ$1,0),0)+$I208*(VLOOKUP($L208,$AM:$AZ,MATCH($AY$1,$AM$1:$AZ$1,0),0)-VLOOKUP($L208,$AM:$AZ,MATCH($AX$1,$AM$1:$AZ$1,0),0)))))),
IF(OR($L208="안 지정 캐릭터 PP 일반등급",$L208="안 지정 캐릭터 PP 영웅등급"),
  IF(AND(OR($B208=7,$B208=8),$L208=OFFSET($L208,-1,0)),OFFSET(Q208,-1,0),
    $N208*VLOOKUP($L208,$AM:$AZ,MATCH($AW$1,$AM$1:$AZ$1,0),0)),
"그외없음")))))))</f>
        <v>1100</v>
      </c>
      <c r="R208" t="str">
        <f ca="1">IF(OR(ISNUMBER(M208),M208="삭제"),"",
IF(LEFT(M208,5)="Equip",
  IF($BK$1&lt;VLOOKUP(M208,[1]EquipTable!$1:$1048576,MATCH("업데이트순번",[1]EquipTable!$1:$1,0),0),"업데이트순번이상",""),
IF(LEFT(M208,5)="Actor",
  IF($BP$1&lt;VLOOKUP(M208,[2]ActorTable!$1:$1048576,MATCH("업데이트순번",[2]ActorTable!$1:$1,0),0),"업데이트순번이상",""),
"그외없음")))</f>
        <v/>
      </c>
      <c r="S208">
        <f t="shared" ca="1" si="55"/>
        <v>0</v>
      </c>
      <c r="T208" t="s">
        <v>93</v>
      </c>
      <c r="U208">
        <v>79757</v>
      </c>
      <c r="V208">
        <v>13</v>
      </c>
      <c r="W208" t="s">
        <v>130</v>
      </c>
      <c r="Y208">
        <v>1300</v>
      </c>
      <c r="Z208" t="str">
        <f t="shared" ca="1" si="49"/>
        <v>upn</v>
      </c>
      <c r="AA208" t="s">
        <v>93</v>
      </c>
      <c r="AB208">
        <v>79757</v>
      </c>
      <c r="AC208">
        <v>13</v>
      </c>
      <c r="AD208" t="s">
        <v>130</v>
      </c>
      <c r="AF208">
        <v>1300</v>
      </c>
      <c r="AG208" t="str">
        <f t="shared" si="50"/>
        <v/>
      </c>
      <c r="AH208" t="str">
        <f>IF(OR(
  AND(NOT(ISERROR(FIND("상자",AA208))),ISBLANK(AB208)),
  AND(ISBLANK(AA208),ISBLANK(AB208)),
  AND(NOT(ISERROR(FIND("안 지정",AA208))),ISNUMBER(AB208))),"",
IF(AND(NOT(ISERROR(FIND("상자",AA208))),NOT(ISBLANK(AB208))),"밸류불필요",
IF(AND(NOT(ISERROR(FIND("안 지정",AA208))),NOT(ISNUMBER(AB208))),"숫자필요",
IF(NOT(ISERROR(FIND("장비",AA208))),
  IFERROR(VLOOKUP(AB208,[1]EquipTable!$A:$T,MATCH("이름참고",[1]EquipTable!$1:$1,0),0),"장비없음"),
IF(NOT(ISERROR(FIND("캐릭터",AA208))),
  IFERROR(VLOOKUP(AB208,[2]ActorTable!$A:$G,MATCH("이름참고",[2]ActorTable!$1:$1,0),0),"캐릭터없음"),
"")))))</f>
        <v/>
      </c>
      <c r="AI208">
        <v>1</v>
      </c>
      <c r="AJ20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v>
      </c>
      <c r="AK208" t="str">
        <f t="shared" ca="1" si="51"/>
        <v>{"dy":30,"sl":3,"tp":"upn","vl":"79757","cn":13,"pt":"GO","pr":1300}</v>
      </c>
    </row>
    <row r="209" spans="1:37">
      <c r="A209">
        <v>30</v>
      </c>
      <c r="B209">
        <v>4</v>
      </c>
      <c r="C209">
        <f t="shared" si="46"/>
        <v>0</v>
      </c>
      <c r="D209">
        <f t="shared" ca="1" si="52"/>
        <v>2.5396762719775312E-2</v>
      </c>
      <c r="E209">
        <f t="shared" ca="1" si="52"/>
        <v>0.17155897321412694</v>
      </c>
      <c r="F209">
        <f t="shared" ca="1" si="52"/>
        <v>0.34498595525987785</v>
      </c>
      <c r="G209">
        <f t="shared" ca="1" si="52"/>
        <v>0.27891030597673849</v>
      </c>
      <c r="H209">
        <f t="shared" ca="1" si="52"/>
        <v>0.87224442125148127</v>
      </c>
      <c r="I209">
        <f t="shared" ca="1" si="53"/>
        <v>0.55368542721852332</v>
      </c>
      <c r="L209" t="str">
        <f t="shared" ca="1" si="47"/>
        <v>안 지정 캐릭터 PP 일반등급</v>
      </c>
      <c r="M209">
        <f t="shared" ca="1" si="48"/>
        <v>17155</v>
      </c>
      <c r="N209">
        <f t="shared" ca="1" si="54"/>
        <v>10</v>
      </c>
      <c r="O209" t="str">
        <f ca="1">IF($L209="삭제","삭제",
IF($L209="지정 장비",
  IF(ISBLANK(VLOOKUP($M209,[1]EquipTable!$1:$1048576,MATCH("표준 GO pr Min",[1]EquipTable!$1:$1,0),0)),"DI",
    IF(ISBLANK(VLOOKUP($M209,[1]EquipTable!$1:$1048576,MATCH("표준 DI pr Min",[1]EquipTable!$1:$1,0),0)),"GO",
      IF(G209&lt;0.5,"DI","GO"))),
IF(OR($L209="캐릭터 상자 일반등급",$L209="캐릭터 상자 영웅등급"),"DI",
IF(OR($L209="지정 캐릭터",$L209="지정 캐릭터 LBP1",$L209="지정 캐릭터 LBP2",$L209="지정 캐릭터 LBP3",$L209="안 지정 캐릭터 영웅등급"),"DI",
IF($L209="지정 캐릭터 PP","DI",
IF(OR($L209="안 지정 캐릭터 PP 일반등급",$L209="안 지정 캐릭터 PP 영웅등급"),"GO",
"그외없음"))))))</f>
        <v>GO</v>
      </c>
      <c r="P209" t="str">
        <f ca="1">IF($L209="삭제","삭제",
IF($O209="GO","삭제",
IF($L209="지정 장비",
  IF(ISBLANK(VLOOKUP($M209,[1]EquipTable!$1:$1048576,MATCH("표준 DI pp Min",[1]EquipTable!$1:$1,0),0)),"삭제",
    VLOOKUP($M209,[1]EquipTable!$1:$1048576,MATCH("표준 DI pp Min",[1]EquipTable!$1:$1,0),0)+INT($H209*(VLOOKUP($M209,[1]EquipTable!$1:$1048576,MATCH("표준 DI pp Max",[1]EquipTable!$1:$1,0),0)-VLOOKUP($M209,[1]EquipTable!$1:$1048576,MATCH("표준 DI pp Min",[1]EquipTable!$1:$1,0),0)+1))),
IF(OR($L209="캐릭터 상자 일반등급",$L209="캐릭터 상자 영웅등급"),"삭제",
IF(OR($L209="지정 캐릭터",$L209="지정 캐릭터 LBP1",$L209="지정 캐릭터 LBP2",$L209="지정 캐릭터 LBP3"),
  IF(AND(OR($B209=7,$B209=8),$L209=OFFSET($L209,-1,0)),OFFSET(P209,-1,0),
    IF(ISBLANK(VLOOKUP($M209,[2]ActorTable!$1:$1048576,MATCH("표준 DI pp Min",[2]ActorTable!$1:$1,0),0)),"삭제",
      INT(VLOOKUP($L209,$AM:$AZ,MATCH($AW$1,$AM$1:$AZ$1,0),0)*(VLOOKUP($M209,[2]ActorTable!$1:$1048576,MATCH("표준 DI pp Min",[2]ActorTable!$1:$1,0),0)+$H209*(VLOOKUP($M209,[2]ActorTable!$1:$1048576,MATCH("표준 DI pp Max",[2]ActorTable!$1:$1,0),0)-VLOOKUP($M209,[2]ActorTable!$1:$1048576,MATCH("표준 DI pp Min",[2]ActorTable!$1:$1,0),0)+1))))),
IF($L209="안 지정 캐릭터 영웅등급",
  IF(AND(OR($B209=7,$B209=8),$L209=OFFSET($L209,-1,0)),OFFSET(P209,-1,0),
    VLOOKUP($L209,$AM:$AZ,MATCH($AY$1,$AM$1:$AZ$1,0),0)+INT($H209*(VLOOKUP($L209,$AM:$AZ,MATCH($AZ$1,$AM$1:$AZ$1,0),0)-VLOOKUP($L209,$AM:$AZ,MATCH($AY$1,$AM$1:$AZ$1,0),0)+1))),
IF($L209="지정 캐릭터 PP",
  IF(AND(OR($B209=7,$B209=8),$L209=OFFSET($L209,-1,0)),OFFSET(P209,-1,0),
    INT($N209*VLOOKUP($L209,$AM:$AZ,MATCH($AW$1,$AM$1:$AZ$1,0),0))),
"그외없음")))))))</f>
        <v>삭제</v>
      </c>
      <c r="Q209">
        <f ca="1">IF($L209="삭제","삭제",
IF($L209="지정 장비",
  IF($O209="DI",
    VLOOKUP($M209,[1]EquipTable!$1:$1048576,MATCH("표준 DI pr Min",[1]EquipTable!$1:$1,0),0)+INT($I209*(VLOOKUP($M209,[1]EquipTable!$1:$1048576,MATCH("표준 DI pr Max",[1]EquipTable!$1:$1,0),0)-VLOOKUP($M209,[1]EquipTable!$1:$1048576,MATCH("표준 DI pr Min",[1]EquipTable!$1:$1,0),0)+1)),
    ROUNDDOWN(VLOOKUP($M209,[1]EquipTable!$1:$1048576,MATCH("표준 GO pr Min",[1]EquipTable!$1:$1,0),0)+INT($I209*(VLOOKUP($M209,[1]EquipTable!$1:$1048576,MATCH("표준 GO pr Max",[1]EquipTable!$1:$1,0),0)-VLOOKUP($M209,[1]EquipTable!$1:$1048576,MATCH("표준 GO pr Min",[1]EquipTable!$1:$1,0),0)+100)),-2)),
IF(OR($L209="캐릭터 상자 일반등급",$L209="캐릭터 상자 영웅등급"),VLOOKUP($L209,$AM:$AZ,MATCH($AW$1,$AM$1:$AZ$1,0),0),
IF(OR($L209="지정 캐릭터",$L209="지정 캐릭터 LBP1",$L209="지정 캐릭터 LBP2",$L209="지정 캐릭터 LBP3"),
  IF(AND(OR($B209=7,$B209=8),$L209=OFFSET($L209,-1,0)),OFFSET(Q209,-1,0),
    INT(VLOOKUP($L209,$AM:$AZ,MATCH($AW$1,$AM$1:$AZ$1,0),0)*(VLOOKUP($M209,[2]ActorTable!$1:$1048576,MATCH("표준 DI pr Min",[2]ActorTable!$1:$1,0),0)+$I209*(VLOOKUP($M209,[2]ActorTable!$1:$1048576,MATCH("표준 DI pr Max",[2]ActorTable!$1:$1,0),0)-VLOOKUP($M209,[2]ActorTable!$1:$1048576,MATCH("표준 DI pr Min",[2]ActorTable!$1:$1,0),0)+1)))),
IF($L209="안 지정 캐릭터 영웅등급",
  IF(AND(OR($B209=7,$B209=8),$L209=OFFSET($L209,-1,0)),OFFSET(Q209,-1,0),
    VLOOKUP($L209,$AM:$AZ,MATCH($AW$1,$AM$1:$AZ$1,0),0)+INT($I209*(VLOOKUP($L209,$AM:$AZ,MATCH($AX$1,$AM$1:$AZ$1,0),0)-VLOOKUP($L209,$AM:$AZ,MATCH($AW$1,$AM$1:$AZ$1,0),0)+1))),
IF($L209="지정 캐릭터 PP",
  IF(AND(OR($B209=7,$B209=8),$L209=OFFSET($L209,-1,0)),OFFSET(Q209,-1,0),
    INT($N209*(VLOOKUP($L209,$AM:$AZ,MATCH($AX$1,$AM$1:$AZ$1,0),0)*(VLOOKUP($L209,$AM:$AZ,MATCH($AY$1,$AM$1:$AZ$1,0),0)+$I209*(VLOOKUP($L209,$AM:$AZ,MATCH($AY$1,$AM$1:$AZ$1,0),0)-VLOOKUP($L209,$AM:$AZ,MATCH($AX$1,$AM$1:$AZ$1,0),0)))))),
IF(OR($L209="안 지정 캐릭터 PP 일반등급",$L209="안 지정 캐릭터 PP 영웅등급"),
  IF(AND(OR($B209=7,$B209=8),$L209=OFFSET($L209,-1,0)),OFFSET(Q209,-1,0),
    $N209*VLOOKUP($L209,$AM:$AZ,MATCH($AW$1,$AM$1:$AZ$1,0),0)),
"그외없음")))))))</f>
        <v>1000</v>
      </c>
      <c r="R209" t="str">
        <f ca="1">IF(OR(ISNUMBER(M209),M209="삭제"),"",
IF(LEFT(M209,5)="Equip",
  IF($BK$1&lt;VLOOKUP(M209,[1]EquipTable!$1:$1048576,MATCH("업데이트순번",[1]EquipTable!$1:$1,0),0),"업데이트순번이상",""),
IF(LEFT(M209,5)="Actor",
  IF($BP$1&lt;VLOOKUP(M209,[2]ActorTable!$1:$1048576,MATCH("업데이트순번",[2]ActorTable!$1:$1,0),0),"업데이트순번이상",""),
"그외없음")))</f>
        <v/>
      </c>
      <c r="S209">
        <f t="shared" ca="1" si="55"/>
        <v>0</v>
      </c>
      <c r="T209" t="s">
        <v>93</v>
      </c>
      <c r="U209">
        <v>55339</v>
      </c>
      <c r="V209">
        <v>12</v>
      </c>
      <c r="W209" t="s">
        <v>130</v>
      </c>
      <c r="Y209">
        <v>1200</v>
      </c>
      <c r="Z209" t="str">
        <f t="shared" ca="1" si="49"/>
        <v>upn</v>
      </c>
      <c r="AA209" t="s">
        <v>93</v>
      </c>
      <c r="AB209">
        <v>55339</v>
      </c>
      <c r="AC209">
        <v>12</v>
      </c>
      <c r="AD209" t="s">
        <v>130</v>
      </c>
      <c r="AF209">
        <v>1200</v>
      </c>
      <c r="AG209" t="str">
        <f t="shared" si="50"/>
        <v/>
      </c>
      <c r="AH209" t="str">
        <f>IF(OR(
  AND(NOT(ISERROR(FIND("상자",AA209))),ISBLANK(AB209)),
  AND(ISBLANK(AA209),ISBLANK(AB209)),
  AND(NOT(ISERROR(FIND("안 지정",AA209))),ISNUMBER(AB209))),"",
IF(AND(NOT(ISERROR(FIND("상자",AA209))),NOT(ISBLANK(AB209))),"밸류불필요",
IF(AND(NOT(ISERROR(FIND("안 지정",AA209))),NOT(ISNUMBER(AB209))),"숫자필요",
IF(NOT(ISERROR(FIND("장비",AA209))),
  IFERROR(VLOOKUP(AB209,[1]EquipTable!$A:$T,MATCH("이름참고",[1]EquipTable!$1:$1,0),0),"장비없음"),
IF(NOT(ISERROR(FIND("캐릭터",AA209))),
  IFERROR(VLOOKUP(AB209,[2]ActorTable!$A:$G,MATCH("이름참고",[2]ActorTable!$1:$1,0),0),"캐릭터없음"),
"")))))</f>
        <v/>
      </c>
      <c r="AI209">
        <v>1</v>
      </c>
      <c r="AJ20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v>
      </c>
      <c r="AK209" t="str">
        <f t="shared" ca="1" si="51"/>
        <v>{"dy":30,"sl":4,"tp":"upn","vl":"55339","cn":12,"pt":"GO","pr":1200}</v>
      </c>
    </row>
    <row r="210" spans="1:37">
      <c r="A210">
        <v>30</v>
      </c>
      <c r="B210">
        <v>5</v>
      </c>
      <c r="C210">
        <f t="shared" si="46"/>
        <v>0</v>
      </c>
      <c r="D210">
        <f t="shared" ca="1" si="52"/>
        <v>0.26405893693352767</v>
      </c>
      <c r="E210">
        <f t="shared" ca="1" si="52"/>
        <v>7.6079271892295908E-2</v>
      </c>
      <c r="F210">
        <f t="shared" ca="1" si="52"/>
        <v>0.42725383849186804</v>
      </c>
      <c r="G210">
        <f t="shared" ca="1" si="52"/>
        <v>0.8334361987624469</v>
      </c>
      <c r="H210">
        <f t="shared" ca="1" si="52"/>
        <v>0.4556940260062583</v>
      </c>
      <c r="I210">
        <f t="shared" ca="1" si="53"/>
        <v>0.47988088628666903</v>
      </c>
      <c r="L210" t="str">
        <f t="shared" ca="1" si="47"/>
        <v>삭제</v>
      </c>
      <c r="M210" t="str">
        <f t="shared" ca="1" si="48"/>
        <v>삭제</v>
      </c>
      <c r="N210" t="str">
        <f t="shared" ca="1" si="54"/>
        <v>삭제</v>
      </c>
      <c r="O210" t="str">
        <f ca="1">IF($L210="삭제","삭제",
IF($L210="지정 장비",
  IF(ISBLANK(VLOOKUP($M210,[1]EquipTable!$1:$1048576,MATCH("표준 GO pr Min",[1]EquipTable!$1:$1,0),0)),"DI",
    IF(ISBLANK(VLOOKUP($M210,[1]EquipTable!$1:$1048576,MATCH("표준 DI pr Min",[1]EquipTable!$1:$1,0),0)),"GO",
      IF(G210&lt;0.5,"DI","GO"))),
IF(OR($L210="캐릭터 상자 일반등급",$L210="캐릭터 상자 영웅등급"),"DI",
IF(OR($L210="지정 캐릭터",$L210="지정 캐릭터 LBP1",$L210="지정 캐릭터 LBP2",$L210="지정 캐릭터 LBP3",$L210="안 지정 캐릭터 영웅등급"),"DI",
IF($L210="지정 캐릭터 PP","DI",
IF(OR($L210="안 지정 캐릭터 PP 일반등급",$L210="안 지정 캐릭터 PP 영웅등급"),"GO",
"그외없음"))))))</f>
        <v>삭제</v>
      </c>
      <c r="P210" t="str">
        <f ca="1">IF($L210="삭제","삭제",
IF($O210="GO","삭제",
IF($L210="지정 장비",
  IF(ISBLANK(VLOOKUP($M210,[1]EquipTable!$1:$1048576,MATCH("표준 DI pp Min",[1]EquipTable!$1:$1,0),0)),"삭제",
    VLOOKUP($M210,[1]EquipTable!$1:$1048576,MATCH("표준 DI pp Min",[1]EquipTable!$1:$1,0),0)+INT($H210*(VLOOKUP($M210,[1]EquipTable!$1:$1048576,MATCH("표준 DI pp Max",[1]EquipTable!$1:$1,0),0)-VLOOKUP($M210,[1]EquipTable!$1:$1048576,MATCH("표준 DI pp Min",[1]EquipTable!$1:$1,0),0)+1))),
IF(OR($L210="캐릭터 상자 일반등급",$L210="캐릭터 상자 영웅등급"),"삭제",
IF(OR($L210="지정 캐릭터",$L210="지정 캐릭터 LBP1",$L210="지정 캐릭터 LBP2",$L210="지정 캐릭터 LBP3"),
  IF(AND(OR($B210=7,$B210=8),$L210=OFFSET($L210,-1,0)),OFFSET(P210,-1,0),
    IF(ISBLANK(VLOOKUP($M210,[2]ActorTable!$1:$1048576,MATCH("표준 DI pp Min",[2]ActorTable!$1:$1,0),0)),"삭제",
      INT(VLOOKUP($L210,$AM:$AZ,MATCH($AW$1,$AM$1:$AZ$1,0),0)*(VLOOKUP($M210,[2]ActorTable!$1:$1048576,MATCH("표준 DI pp Min",[2]ActorTable!$1:$1,0),0)+$H210*(VLOOKUP($M210,[2]ActorTable!$1:$1048576,MATCH("표준 DI pp Max",[2]ActorTable!$1:$1,0),0)-VLOOKUP($M210,[2]ActorTable!$1:$1048576,MATCH("표준 DI pp Min",[2]ActorTable!$1:$1,0),0)+1))))),
IF($L210="안 지정 캐릭터 영웅등급",
  IF(AND(OR($B210=7,$B210=8),$L210=OFFSET($L210,-1,0)),OFFSET(P210,-1,0),
    VLOOKUP($L210,$AM:$AZ,MATCH($AY$1,$AM$1:$AZ$1,0),0)+INT($H210*(VLOOKUP($L210,$AM:$AZ,MATCH($AZ$1,$AM$1:$AZ$1,0),0)-VLOOKUP($L210,$AM:$AZ,MATCH($AY$1,$AM$1:$AZ$1,0),0)+1))),
IF($L210="지정 캐릭터 PP",
  IF(AND(OR($B210=7,$B210=8),$L210=OFFSET($L210,-1,0)),OFFSET(P210,-1,0),
    INT($N210*VLOOKUP($L210,$AM:$AZ,MATCH($AW$1,$AM$1:$AZ$1,0),0))),
"그외없음")))))))</f>
        <v>삭제</v>
      </c>
      <c r="Q210" t="str">
        <f ca="1">IF($L210="삭제","삭제",
IF($L210="지정 장비",
  IF($O210="DI",
    VLOOKUP($M210,[1]EquipTable!$1:$1048576,MATCH("표준 DI pr Min",[1]EquipTable!$1:$1,0),0)+INT($I210*(VLOOKUP($M210,[1]EquipTable!$1:$1048576,MATCH("표준 DI pr Max",[1]EquipTable!$1:$1,0),0)-VLOOKUP($M210,[1]EquipTable!$1:$1048576,MATCH("표준 DI pr Min",[1]EquipTable!$1:$1,0),0)+1)),
    ROUNDDOWN(VLOOKUP($M210,[1]EquipTable!$1:$1048576,MATCH("표준 GO pr Min",[1]EquipTable!$1:$1,0),0)+INT($I210*(VLOOKUP($M210,[1]EquipTable!$1:$1048576,MATCH("표준 GO pr Max",[1]EquipTable!$1:$1,0),0)-VLOOKUP($M210,[1]EquipTable!$1:$1048576,MATCH("표준 GO pr Min",[1]EquipTable!$1:$1,0),0)+100)),-2)),
IF(OR($L210="캐릭터 상자 일반등급",$L210="캐릭터 상자 영웅등급"),VLOOKUP($L210,$AM:$AZ,MATCH($AW$1,$AM$1:$AZ$1,0),0),
IF(OR($L210="지정 캐릭터",$L210="지정 캐릭터 LBP1",$L210="지정 캐릭터 LBP2",$L210="지정 캐릭터 LBP3"),
  IF(AND(OR($B210=7,$B210=8),$L210=OFFSET($L210,-1,0)),OFFSET(Q210,-1,0),
    INT(VLOOKUP($L210,$AM:$AZ,MATCH($AW$1,$AM$1:$AZ$1,0),0)*(VLOOKUP($M210,[2]ActorTable!$1:$1048576,MATCH("표준 DI pr Min",[2]ActorTable!$1:$1,0),0)+$I210*(VLOOKUP($M210,[2]ActorTable!$1:$1048576,MATCH("표준 DI pr Max",[2]ActorTable!$1:$1,0),0)-VLOOKUP($M210,[2]ActorTable!$1:$1048576,MATCH("표준 DI pr Min",[2]ActorTable!$1:$1,0),0)+1)))),
IF($L210="안 지정 캐릭터 영웅등급",
  IF(AND(OR($B210=7,$B210=8),$L210=OFFSET($L210,-1,0)),OFFSET(Q210,-1,0),
    VLOOKUP($L210,$AM:$AZ,MATCH($AW$1,$AM$1:$AZ$1,0),0)+INT($I210*(VLOOKUP($L210,$AM:$AZ,MATCH($AX$1,$AM$1:$AZ$1,0),0)-VLOOKUP($L210,$AM:$AZ,MATCH($AW$1,$AM$1:$AZ$1,0),0)+1))),
IF($L210="지정 캐릭터 PP",
  IF(AND(OR($B210=7,$B210=8),$L210=OFFSET($L210,-1,0)),OFFSET(Q210,-1,0),
    INT($N210*(VLOOKUP($L210,$AM:$AZ,MATCH($AX$1,$AM$1:$AZ$1,0),0)*(VLOOKUP($L210,$AM:$AZ,MATCH($AY$1,$AM$1:$AZ$1,0),0)+$I210*(VLOOKUP($L210,$AM:$AZ,MATCH($AY$1,$AM$1:$AZ$1,0),0)-VLOOKUP($L210,$AM:$AZ,MATCH($AX$1,$AM$1:$AZ$1,0),0)))))),
IF(OR($L210="안 지정 캐릭터 PP 일반등급",$L210="안 지정 캐릭터 PP 영웅등급"),
  IF(AND(OR($B210=7,$B210=8),$L210=OFFSET($L210,-1,0)),OFFSET(Q210,-1,0),
    $N210*VLOOKUP($L210,$AM:$AZ,MATCH($AW$1,$AM$1:$AZ$1,0),0)),
"그외없음")))))))</f>
        <v>삭제</v>
      </c>
      <c r="R210" t="str">
        <f ca="1">IF(OR(ISNUMBER(M210),M210="삭제"),"",
IF(LEFT(M210,5)="Equip",
  IF($BK$1&lt;VLOOKUP(M210,[1]EquipTable!$1:$1048576,MATCH("업데이트순번",[1]EquipTable!$1:$1,0),0),"업데이트순번이상",""),
IF(LEFT(M210,5)="Actor",
  IF($BP$1&lt;VLOOKUP(M210,[2]ActorTable!$1:$1048576,MATCH("업데이트순번",[2]ActorTable!$1:$1,0),0),"업데이트순번이상",""),
"그외없음")))</f>
        <v/>
      </c>
      <c r="S210">
        <f t="shared" ca="1" si="55"/>
        <v>0</v>
      </c>
      <c r="Z210" t="str">
        <f t="shared" ca="1" si="49"/>
        <v/>
      </c>
      <c r="AG210" t="str">
        <f t="shared" si="50"/>
        <v/>
      </c>
      <c r="AH210" t="str">
        <f>IF(OR(
  AND(NOT(ISERROR(FIND("상자",AA210))),ISBLANK(AB210)),
  AND(ISBLANK(AA210),ISBLANK(AB210)),
  AND(NOT(ISERROR(FIND("안 지정",AA210))),ISNUMBER(AB210))),"",
IF(AND(NOT(ISERROR(FIND("상자",AA210))),NOT(ISBLANK(AB210))),"밸류불필요",
IF(AND(NOT(ISERROR(FIND("안 지정",AA210))),NOT(ISNUMBER(AB210))),"숫자필요",
IF(NOT(ISERROR(FIND("장비",AA210))),
  IFERROR(VLOOKUP(AB210,[1]EquipTable!$A:$T,MATCH("이름참고",[1]EquipTable!$1:$1,0),0),"장비없음"),
IF(NOT(ISERROR(FIND("캐릭터",AA210))),
  IFERROR(VLOOKUP(AB210,[2]ActorTable!$A:$G,MATCH("이름참고",[2]ActorTable!$1:$1,0),0),"캐릭터없음"),
"")))))</f>
        <v/>
      </c>
      <c r="AI210">
        <v>1</v>
      </c>
      <c r="AJ21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v>
      </c>
      <c r="AK210" t="str">
        <f t="shared" ca="1" si="51"/>
        <v>{"dy":30,"sl":5}</v>
      </c>
    </row>
    <row r="211" spans="1:37">
      <c r="A211">
        <v>30</v>
      </c>
      <c r="B211">
        <v>6</v>
      </c>
      <c r="C211">
        <f t="shared" si="46"/>
        <v>0</v>
      </c>
      <c r="D211">
        <f t="shared" ca="1" si="52"/>
        <v>0.41400393770218935</v>
      </c>
      <c r="E211">
        <f t="shared" ca="1" si="52"/>
        <v>0.8381052217082311</v>
      </c>
      <c r="F211">
        <f t="shared" ca="1" si="52"/>
        <v>0.52047414330149422</v>
      </c>
      <c r="G211">
        <f t="shared" ca="1" si="52"/>
        <v>0.56722608010171827</v>
      </c>
      <c r="H211">
        <f t="shared" ca="1" si="52"/>
        <v>0.64494534825971361</v>
      </c>
      <c r="I211">
        <f t="shared" ca="1" si="53"/>
        <v>0.95038629077099479</v>
      </c>
      <c r="L211" t="str">
        <f t="shared" ca="1" si="47"/>
        <v>삭제</v>
      </c>
      <c r="M211" t="str">
        <f t="shared" ca="1" si="48"/>
        <v>삭제</v>
      </c>
      <c r="N211" t="str">
        <f t="shared" ca="1" si="54"/>
        <v>삭제</v>
      </c>
      <c r="O211" t="str">
        <f ca="1">IF($L211="삭제","삭제",
IF($L211="지정 장비",
  IF(ISBLANK(VLOOKUP($M211,[1]EquipTable!$1:$1048576,MATCH("표준 GO pr Min",[1]EquipTable!$1:$1,0),0)),"DI",
    IF(ISBLANK(VLOOKUP($M211,[1]EquipTable!$1:$1048576,MATCH("표준 DI pr Min",[1]EquipTable!$1:$1,0),0)),"GO",
      IF(G211&lt;0.5,"DI","GO"))),
IF(OR($L211="캐릭터 상자 일반등급",$L211="캐릭터 상자 영웅등급"),"DI",
IF(OR($L211="지정 캐릭터",$L211="지정 캐릭터 LBP1",$L211="지정 캐릭터 LBP2",$L211="지정 캐릭터 LBP3",$L211="안 지정 캐릭터 영웅등급"),"DI",
IF($L211="지정 캐릭터 PP","DI",
IF(OR($L211="안 지정 캐릭터 PP 일반등급",$L211="안 지정 캐릭터 PP 영웅등급"),"GO",
"그외없음"))))))</f>
        <v>삭제</v>
      </c>
      <c r="P211" t="str">
        <f ca="1">IF($L211="삭제","삭제",
IF($O211="GO","삭제",
IF($L211="지정 장비",
  IF(ISBLANK(VLOOKUP($M211,[1]EquipTable!$1:$1048576,MATCH("표준 DI pp Min",[1]EquipTable!$1:$1,0),0)),"삭제",
    VLOOKUP($M211,[1]EquipTable!$1:$1048576,MATCH("표준 DI pp Min",[1]EquipTable!$1:$1,0),0)+INT($H211*(VLOOKUP($M211,[1]EquipTable!$1:$1048576,MATCH("표준 DI pp Max",[1]EquipTable!$1:$1,0),0)-VLOOKUP($M211,[1]EquipTable!$1:$1048576,MATCH("표준 DI pp Min",[1]EquipTable!$1:$1,0),0)+1))),
IF(OR($L211="캐릭터 상자 일반등급",$L211="캐릭터 상자 영웅등급"),"삭제",
IF(OR($L211="지정 캐릭터",$L211="지정 캐릭터 LBP1",$L211="지정 캐릭터 LBP2",$L211="지정 캐릭터 LBP3"),
  IF(AND(OR($B211=7,$B211=8),$L211=OFFSET($L211,-1,0)),OFFSET(P211,-1,0),
    IF(ISBLANK(VLOOKUP($M211,[2]ActorTable!$1:$1048576,MATCH("표준 DI pp Min",[2]ActorTable!$1:$1,0),0)),"삭제",
      INT(VLOOKUP($L211,$AM:$AZ,MATCH($AW$1,$AM$1:$AZ$1,0),0)*(VLOOKUP($M211,[2]ActorTable!$1:$1048576,MATCH("표준 DI pp Min",[2]ActorTable!$1:$1,0),0)+$H211*(VLOOKUP($M211,[2]ActorTable!$1:$1048576,MATCH("표준 DI pp Max",[2]ActorTable!$1:$1,0),0)-VLOOKUP($M211,[2]ActorTable!$1:$1048576,MATCH("표준 DI pp Min",[2]ActorTable!$1:$1,0),0)+1))))),
IF($L211="안 지정 캐릭터 영웅등급",
  IF(AND(OR($B211=7,$B211=8),$L211=OFFSET($L211,-1,0)),OFFSET(P211,-1,0),
    VLOOKUP($L211,$AM:$AZ,MATCH($AY$1,$AM$1:$AZ$1,0),0)+INT($H211*(VLOOKUP($L211,$AM:$AZ,MATCH($AZ$1,$AM$1:$AZ$1,0),0)-VLOOKUP($L211,$AM:$AZ,MATCH($AY$1,$AM$1:$AZ$1,0),0)+1))),
IF($L211="지정 캐릭터 PP",
  IF(AND(OR($B211=7,$B211=8),$L211=OFFSET($L211,-1,0)),OFFSET(P211,-1,0),
    INT($N211*VLOOKUP($L211,$AM:$AZ,MATCH($AW$1,$AM$1:$AZ$1,0),0))),
"그외없음")))))))</f>
        <v>삭제</v>
      </c>
      <c r="Q211" t="str">
        <f ca="1">IF($L211="삭제","삭제",
IF($L211="지정 장비",
  IF($O211="DI",
    VLOOKUP($M211,[1]EquipTable!$1:$1048576,MATCH("표준 DI pr Min",[1]EquipTable!$1:$1,0),0)+INT($I211*(VLOOKUP($M211,[1]EquipTable!$1:$1048576,MATCH("표준 DI pr Max",[1]EquipTable!$1:$1,0),0)-VLOOKUP($M211,[1]EquipTable!$1:$1048576,MATCH("표준 DI pr Min",[1]EquipTable!$1:$1,0),0)+1)),
    ROUNDDOWN(VLOOKUP($M211,[1]EquipTable!$1:$1048576,MATCH("표준 GO pr Min",[1]EquipTable!$1:$1,0),0)+INT($I211*(VLOOKUP($M211,[1]EquipTable!$1:$1048576,MATCH("표준 GO pr Max",[1]EquipTable!$1:$1,0),0)-VLOOKUP($M211,[1]EquipTable!$1:$1048576,MATCH("표준 GO pr Min",[1]EquipTable!$1:$1,0),0)+100)),-2)),
IF(OR($L211="캐릭터 상자 일반등급",$L211="캐릭터 상자 영웅등급"),VLOOKUP($L211,$AM:$AZ,MATCH($AW$1,$AM$1:$AZ$1,0),0),
IF(OR($L211="지정 캐릭터",$L211="지정 캐릭터 LBP1",$L211="지정 캐릭터 LBP2",$L211="지정 캐릭터 LBP3"),
  IF(AND(OR($B211=7,$B211=8),$L211=OFFSET($L211,-1,0)),OFFSET(Q211,-1,0),
    INT(VLOOKUP($L211,$AM:$AZ,MATCH($AW$1,$AM$1:$AZ$1,0),0)*(VLOOKUP($M211,[2]ActorTable!$1:$1048576,MATCH("표준 DI pr Min",[2]ActorTable!$1:$1,0),0)+$I211*(VLOOKUP($M211,[2]ActorTable!$1:$1048576,MATCH("표준 DI pr Max",[2]ActorTable!$1:$1,0),0)-VLOOKUP($M211,[2]ActorTable!$1:$1048576,MATCH("표준 DI pr Min",[2]ActorTable!$1:$1,0),0)+1)))),
IF($L211="안 지정 캐릭터 영웅등급",
  IF(AND(OR($B211=7,$B211=8),$L211=OFFSET($L211,-1,0)),OFFSET(Q211,-1,0),
    VLOOKUP($L211,$AM:$AZ,MATCH($AW$1,$AM$1:$AZ$1,0),0)+INT($I211*(VLOOKUP($L211,$AM:$AZ,MATCH($AX$1,$AM$1:$AZ$1,0),0)-VLOOKUP($L211,$AM:$AZ,MATCH($AW$1,$AM$1:$AZ$1,0),0)+1))),
IF($L211="지정 캐릭터 PP",
  IF(AND(OR($B211=7,$B211=8),$L211=OFFSET($L211,-1,0)),OFFSET(Q211,-1,0),
    INT($N211*(VLOOKUP($L211,$AM:$AZ,MATCH($AX$1,$AM$1:$AZ$1,0),0)*(VLOOKUP($L211,$AM:$AZ,MATCH($AY$1,$AM$1:$AZ$1,0),0)+$I211*(VLOOKUP($L211,$AM:$AZ,MATCH($AY$1,$AM$1:$AZ$1,0),0)-VLOOKUP($L211,$AM:$AZ,MATCH($AX$1,$AM$1:$AZ$1,0),0)))))),
IF(OR($L211="안 지정 캐릭터 PP 일반등급",$L211="안 지정 캐릭터 PP 영웅등급"),
  IF(AND(OR($B211=7,$B211=8),$L211=OFFSET($L211,-1,0)),OFFSET(Q211,-1,0),
    $N211*VLOOKUP($L211,$AM:$AZ,MATCH($AW$1,$AM$1:$AZ$1,0),0)),
"그외없음")))))))</f>
        <v>삭제</v>
      </c>
      <c r="R211" t="str">
        <f ca="1">IF(OR(ISNUMBER(M211),M211="삭제"),"",
IF(LEFT(M211,5)="Equip",
  IF($BK$1&lt;VLOOKUP(M211,[1]EquipTable!$1:$1048576,MATCH("업데이트순번",[1]EquipTable!$1:$1,0),0),"업데이트순번이상",""),
IF(LEFT(M211,5)="Actor",
  IF($BP$1&lt;VLOOKUP(M211,[2]ActorTable!$1:$1048576,MATCH("업데이트순번",[2]ActorTable!$1:$1,0),0),"업데이트순번이상",""),
"그외없음")))</f>
        <v/>
      </c>
      <c r="S211">
        <f t="shared" ca="1" si="55"/>
        <v>0</v>
      </c>
      <c r="Z211" t="str">
        <f t="shared" ca="1" si="49"/>
        <v/>
      </c>
      <c r="AG211" t="str">
        <f t="shared" si="50"/>
        <v/>
      </c>
      <c r="AH211" t="str">
        <f>IF(OR(
  AND(NOT(ISERROR(FIND("상자",AA211))),ISBLANK(AB211)),
  AND(ISBLANK(AA211),ISBLANK(AB211)),
  AND(NOT(ISERROR(FIND("안 지정",AA211))),ISNUMBER(AB211))),"",
IF(AND(NOT(ISERROR(FIND("상자",AA211))),NOT(ISBLANK(AB211))),"밸류불필요",
IF(AND(NOT(ISERROR(FIND("안 지정",AA211))),NOT(ISNUMBER(AB211))),"숫자필요",
IF(NOT(ISERROR(FIND("장비",AA211))),
  IFERROR(VLOOKUP(AB211,[1]EquipTable!$A:$T,MATCH("이름참고",[1]EquipTable!$1:$1,0),0),"장비없음"),
IF(NOT(ISERROR(FIND("캐릭터",AA211))),
  IFERROR(VLOOKUP(AB211,[2]ActorTable!$A:$G,MATCH("이름참고",[2]ActorTable!$1:$1,0),0),"캐릭터없음"),
"")))))</f>
        <v/>
      </c>
      <c r="AI211">
        <v>1</v>
      </c>
      <c r="AJ21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v>
      </c>
      <c r="AK211" t="str">
        <f t="shared" ca="1" si="51"/>
        <v>{"dy":30,"sl":6}</v>
      </c>
    </row>
    <row r="212" spans="1:37">
      <c r="A212">
        <v>31</v>
      </c>
      <c r="B212">
        <v>0</v>
      </c>
      <c r="C212">
        <f t="shared" si="46"/>
        <v>0</v>
      </c>
      <c r="D212">
        <f t="shared" ca="1" si="52"/>
        <v>0.50143657696280863</v>
      </c>
      <c r="E212">
        <f t="shared" ca="1" si="52"/>
        <v>0.65335281278507462</v>
      </c>
      <c r="F212">
        <f t="shared" ca="1" si="52"/>
        <v>1.6724641828190223E-2</v>
      </c>
      <c r="G212">
        <f t="shared" ca="1" si="52"/>
        <v>0.83260738017652691</v>
      </c>
      <c r="H212">
        <f t="shared" ca="1" si="52"/>
        <v>0.92296077270268484</v>
      </c>
      <c r="I212">
        <f t="shared" ca="1" si="53"/>
        <v>0.29184501013065123</v>
      </c>
      <c r="L212" t="str">
        <f t="shared" ca="1" si="47"/>
        <v>지정 장비</v>
      </c>
      <c r="M212" t="e">
        <f t="shared" ca="1" si="48"/>
        <v>#VALUE!</v>
      </c>
      <c r="N212">
        <f t="shared" ca="1" si="54"/>
        <v>1</v>
      </c>
      <c r="O212" t="str">
        <f ca="1">IF($L212="삭제","삭제",
IF($L212="지정 장비",
  IF(ISBLANK(VLOOKUP($M212,[1]EquipTable!$1:$1048576,MATCH("표준 GO pr Min",[1]EquipTable!$1:$1,0),0)),"DI",
    IF(ISBLANK(VLOOKUP($M212,[1]EquipTable!$1:$1048576,MATCH("표준 DI pr Min",[1]EquipTable!$1:$1,0),0)),"GO",
      IF(G212&lt;0.5,"DI","GO"))),
IF(OR($L212="캐릭터 상자 일반등급",$L212="캐릭터 상자 영웅등급"),"DI",
IF(OR($L212="지정 캐릭터",$L212="지정 캐릭터 LBP1",$L212="지정 캐릭터 LBP2",$L212="지정 캐릭터 LBP3",$L212="안 지정 캐릭터 영웅등급"),"DI",
IF($L212="지정 캐릭터 PP","DI",
IF(OR($L212="안 지정 캐릭터 PP 일반등급",$L212="안 지정 캐릭터 PP 영웅등급"),"GO",
"그외없음"))))))</f>
        <v>GO</v>
      </c>
      <c r="P212" t="str">
        <f ca="1">IF($L212="삭제","삭제",
IF($O212="GO","삭제",
IF($L212="지정 장비",
  IF(ISBLANK(VLOOKUP($M212,[1]EquipTable!$1:$1048576,MATCH("표준 DI pp Min",[1]EquipTable!$1:$1,0),0)),"삭제",
    VLOOKUP($M212,[1]EquipTable!$1:$1048576,MATCH("표준 DI pp Min",[1]EquipTable!$1:$1,0),0)+INT($H212*(VLOOKUP($M212,[1]EquipTable!$1:$1048576,MATCH("표준 DI pp Max",[1]EquipTable!$1:$1,0),0)-VLOOKUP($M212,[1]EquipTable!$1:$1048576,MATCH("표준 DI pp Min",[1]EquipTable!$1:$1,0),0)+1))),
IF(OR($L212="캐릭터 상자 일반등급",$L212="캐릭터 상자 영웅등급"),"삭제",
IF(OR($L212="지정 캐릭터",$L212="지정 캐릭터 LBP1",$L212="지정 캐릭터 LBP2",$L212="지정 캐릭터 LBP3"),
  IF(AND(OR($B212=7,$B212=8),$L212=OFFSET($L212,-1,0)),OFFSET(P212,-1,0),
    IF(ISBLANK(VLOOKUP($M212,[2]ActorTable!$1:$1048576,MATCH("표준 DI pp Min",[2]ActorTable!$1:$1,0),0)),"삭제",
      INT(VLOOKUP($L212,$AM:$AZ,MATCH($AW$1,$AM$1:$AZ$1,0),0)*(VLOOKUP($M212,[2]ActorTable!$1:$1048576,MATCH("표준 DI pp Min",[2]ActorTable!$1:$1,0),0)+$H212*(VLOOKUP($M212,[2]ActorTable!$1:$1048576,MATCH("표준 DI pp Max",[2]ActorTable!$1:$1,0),0)-VLOOKUP($M212,[2]ActorTable!$1:$1048576,MATCH("표준 DI pp Min",[2]ActorTable!$1:$1,0),0)+1))))),
IF($L212="안 지정 캐릭터 영웅등급",
  IF(AND(OR($B212=7,$B212=8),$L212=OFFSET($L212,-1,0)),OFFSET(P212,-1,0),
    VLOOKUP($L212,$AM:$AZ,MATCH($AY$1,$AM$1:$AZ$1,0),0)+INT($H212*(VLOOKUP($L212,$AM:$AZ,MATCH($AZ$1,$AM$1:$AZ$1,0),0)-VLOOKUP($L212,$AM:$AZ,MATCH($AY$1,$AM$1:$AZ$1,0),0)+1))),
IF($L212="지정 캐릭터 PP",
  IF(AND(OR($B212=7,$B212=8),$L212=OFFSET($L212,-1,0)),OFFSET(P212,-1,0),
    INT($N212*VLOOKUP($L212,$AM:$AZ,MATCH($AW$1,$AM$1:$AZ$1,0),0))),
"그외없음")))))))</f>
        <v>삭제</v>
      </c>
      <c r="Q212" t="e">
        <f ca="1">IF($L212="삭제","삭제",
IF($L212="지정 장비",
  IF($O212="DI",
    VLOOKUP($M212,[1]EquipTable!$1:$1048576,MATCH("표준 DI pr Min",[1]EquipTable!$1:$1,0),0)+INT($I212*(VLOOKUP($M212,[1]EquipTable!$1:$1048576,MATCH("표준 DI pr Max",[1]EquipTable!$1:$1,0),0)-VLOOKUP($M212,[1]EquipTable!$1:$1048576,MATCH("표준 DI pr Min",[1]EquipTable!$1:$1,0),0)+1)),
    ROUNDDOWN(VLOOKUP($M212,[1]EquipTable!$1:$1048576,MATCH("표준 GO pr Min",[1]EquipTable!$1:$1,0),0)+INT($I212*(VLOOKUP($M212,[1]EquipTable!$1:$1048576,MATCH("표준 GO pr Max",[1]EquipTable!$1:$1,0),0)-VLOOKUP($M212,[1]EquipTable!$1:$1048576,MATCH("표준 GO pr Min",[1]EquipTable!$1:$1,0),0)+100)),-2)),
IF(OR($L212="캐릭터 상자 일반등급",$L212="캐릭터 상자 영웅등급"),VLOOKUP($L212,$AM:$AZ,MATCH($AW$1,$AM$1:$AZ$1,0),0),
IF(OR($L212="지정 캐릭터",$L212="지정 캐릭터 LBP1",$L212="지정 캐릭터 LBP2",$L212="지정 캐릭터 LBP3"),
  IF(AND(OR($B212=7,$B212=8),$L212=OFFSET($L212,-1,0)),OFFSET(Q212,-1,0),
    INT(VLOOKUP($L212,$AM:$AZ,MATCH($AW$1,$AM$1:$AZ$1,0),0)*(VLOOKUP($M212,[2]ActorTable!$1:$1048576,MATCH("표준 DI pr Min",[2]ActorTable!$1:$1,0),0)+$I212*(VLOOKUP($M212,[2]ActorTable!$1:$1048576,MATCH("표준 DI pr Max",[2]ActorTable!$1:$1,0),0)-VLOOKUP($M212,[2]ActorTable!$1:$1048576,MATCH("표준 DI pr Min",[2]ActorTable!$1:$1,0),0)+1)))),
IF($L212="안 지정 캐릭터 영웅등급",
  IF(AND(OR($B212=7,$B212=8),$L212=OFFSET($L212,-1,0)),OFFSET(Q212,-1,0),
    VLOOKUP($L212,$AM:$AZ,MATCH($AW$1,$AM$1:$AZ$1,0),0)+INT($I212*(VLOOKUP($L212,$AM:$AZ,MATCH($AX$1,$AM$1:$AZ$1,0),0)-VLOOKUP($L212,$AM:$AZ,MATCH($AW$1,$AM$1:$AZ$1,0),0)+1))),
IF($L212="지정 캐릭터 PP",
  IF(AND(OR($B212=7,$B212=8),$L212=OFFSET($L212,-1,0)),OFFSET(Q212,-1,0),
    INT($N212*(VLOOKUP($L212,$AM:$AZ,MATCH($AX$1,$AM$1:$AZ$1,0),0)*(VLOOKUP($L212,$AM:$AZ,MATCH($AY$1,$AM$1:$AZ$1,0),0)+$I212*(VLOOKUP($L212,$AM:$AZ,MATCH($AY$1,$AM$1:$AZ$1,0),0)-VLOOKUP($L212,$AM:$AZ,MATCH($AX$1,$AM$1:$AZ$1,0),0)))))),
IF(OR($L212="안 지정 캐릭터 PP 일반등급",$L212="안 지정 캐릭터 PP 영웅등급"),
  IF(AND(OR($B212=7,$B212=8),$L212=OFFSET($L212,-1,0)),OFFSET(Q212,-1,0),
    $N212*VLOOKUP($L212,$AM:$AZ,MATCH($AW$1,$AM$1:$AZ$1,0),0)),
"그외없음")))))))</f>
        <v>#VALUE!</v>
      </c>
      <c r="R212" t="e">
        <f ca="1">IF(OR(ISNUMBER(M212),M212="삭제"),"",
IF(LEFT(M212,5)="Equip",
  IF($BK$1&lt;VLOOKUP(M212,[1]EquipTable!$1:$1048576,MATCH("업데이트순번",[1]EquipTable!$1:$1,0),0),"업데이트순번이상",""),
IF(LEFT(M212,5)="Actor",
  IF($BP$1&lt;VLOOKUP(M212,[2]ActorTable!$1:$1048576,MATCH("업데이트순번",[2]ActorTable!$1:$1,0),0),"업데이트순번이상",""),
"그외없음")))</f>
        <v>#VALUE!</v>
      </c>
      <c r="S212" t="e">
        <f t="shared" ca="1" si="55"/>
        <v>#VALUE!</v>
      </c>
      <c r="T212" t="s">
        <v>83</v>
      </c>
      <c r="U212" t="s">
        <v>186</v>
      </c>
      <c r="V212">
        <v>1</v>
      </c>
      <c r="W212" t="s">
        <v>130</v>
      </c>
      <c r="Y212">
        <v>5200</v>
      </c>
      <c r="Z212" t="str">
        <f t="shared" ca="1" si="49"/>
        <v>fe</v>
      </c>
      <c r="AA212" t="s">
        <v>83</v>
      </c>
      <c r="AB212" t="s">
        <v>186</v>
      </c>
      <c r="AC212">
        <v>1</v>
      </c>
      <c r="AD212" t="s">
        <v>130</v>
      </c>
      <c r="AF212">
        <v>5200</v>
      </c>
      <c r="AG212" t="str">
        <f t="shared" si="50"/>
        <v/>
      </c>
      <c r="AH212" t="str">
        <f>IF(OR(
  AND(NOT(ISERROR(FIND("상자",AA212))),ISBLANK(AB212)),
  AND(ISBLANK(AA212),ISBLANK(AB212)),
  AND(NOT(ISERROR(FIND("안 지정",AA212))),ISNUMBER(AB212))),"",
IF(AND(NOT(ISERROR(FIND("상자",AA212))),NOT(ISBLANK(AB212))),"밸류불필요",
IF(AND(NOT(ISERROR(FIND("안 지정",AA212))),NOT(ISNUMBER(AB212))),"숫자필요",
IF(NOT(ISERROR(FIND("장비",AA212))),
  IFERROR(VLOOKUP(AB212,[1]EquipTable!$A:$T,MATCH("이름참고",[1]EquipTable!$1:$1,0),0),"장비없음"),
IF(NOT(ISERROR(FIND("캐릭터",AA212))),
  IFERROR(VLOOKUP(AB212,[2]ActorTable!$A:$G,MATCH("이름참고",[2]ActorTable!$1:$1,0),0),"캐릭터없음"),
"")))))</f>
        <v>원시적 대검</v>
      </c>
      <c r="AI212">
        <v>1</v>
      </c>
      <c r="AJ21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v>
      </c>
      <c r="AK212" t="str">
        <f t="shared" ca="1" si="51"/>
        <v>{"dy":31,"sl":0,"tp":"fe","vl":"Equip8002","cn":1,"pt":"GO","pr":5200}</v>
      </c>
    </row>
    <row r="213" spans="1:37">
      <c r="A213">
        <v>31</v>
      </c>
      <c r="B213">
        <v>1</v>
      </c>
      <c r="C213">
        <f t="shared" si="46"/>
        <v>0</v>
      </c>
      <c r="D213">
        <f t="shared" ca="1" si="52"/>
        <v>0.26765557305583898</v>
      </c>
      <c r="E213">
        <f t="shared" ca="1" si="52"/>
        <v>0.80500762670479376</v>
      </c>
      <c r="F213">
        <f t="shared" ca="1" si="52"/>
        <v>0.50685994808660306</v>
      </c>
      <c r="G213">
        <f t="shared" ca="1" si="52"/>
        <v>0.89178148891655096</v>
      </c>
      <c r="H213">
        <f t="shared" ca="1" si="52"/>
        <v>0.56551211518517497</v>
      </c>
      <c r="I213">
        <f t="shared" ca="1" si="53"/>
        <v>0.40907249207762619</v>
      </c>
      <c r="L213" t="str">
        <f t="shared" ca="1" si="47"/>
        <v>지정 장비</v>
      </c>
      <c r="M213" t="e">
        <f t="shared" ca="1" si="48"/>
        <v>#VALUE!</v>
      </c>
      <c r="N213">
        <f t="shared" ca="1" si="54"/>
        <v>1</v>
      </c>
      <c r="O213" t="str">
        <f ca="1">IF($L213="삭제","삭제",
IF($L213="지정 장비",
  IF(ISBLANK(VLOOKUP($M213,[1]EquipTable!$1:$1048576,MATCH("표준 GO pr Min",[1]EquipTable!$1:$1,0),0)),"DI",
    IF(ISBLANK(VLOOKUP($M213,[1]EquipTable!$1:$1048576,MATCH("표준 DI pr Min",[1]EquipTable!$1:$1,0),0)),"GO",
      IF(G213&lt;0.5,"DI","GO"))),
IF(OR($L213="캐릭터 상자 일반등급",$L213="캐릭터 상자 영웅등급"),"DI",
IF(OR($L213="지정 캐릭터",$L213="지정 캐릭터 LBP1",$L213="지정 캐릭터 LBP2",$L213="지정 캐릭터 LBP3",$L213="안 지정 캐릭터 영웅등급"),"DI",
IF($L213="지정 캐릭터 PP","DI",
IF(OR($L213="안 지정 캐릭터 PP 일반등급",$L213="안 지정 캐릭터 PP 영웅등급"),"GO",
"그외없음"))))))</f>
        <v>GO</v>
      </c>
      <c r="P213" t="str">
        <f ca="1">IF($L213="삭제","삭제",
IF($O213="GO","삭제",
IF($L213="지정 장비",
  IF(ISBLANK(VLOOKUP($M213,[1]EquipTable!$1:$1048576,MATCH("표준 DI pp Min",[1]EquipTable!$1:$1,0),0)),"삭제",
    VLOOKUP($M213,[1]EquipTable!$1:$1048576,MATCH("표준 DI pp Min",[1]EquipTable!$1:$1,0),0)+INT($H213*(VLOOKUP($M213,[1]EquipTable!$1:$1048576,MATCH("표준 DI pp Max",[1]EquipTable!$1:$1,0),0)-VLOOKUP($M213,[1]EquipTable!$1:$1048576,MATCH("표준 DI pp Min",[1]EquipTable!$1:$1,0),0)+1))),
IF(OR($L213="캐릭터 상자 일반등급",$L213="캐릭터 상자 영웅등급"),"삭제",
IF(OR($L213="지정 캐릭터",$L213="지정 캐릭터 LBP1",$L213="지정 캐릭터 LBP2",$L213="지정 캐릭터 LBP3"),
  IF(AND(OR($B213=7,$B213=8),$L213=OFFSET($L213,-1,0)),OFFSET(P213,-1,0),
    IF(ISBLANK(VLOOKUP($M213,[2]ActorTable!$1:$1048576,MATCH("표준 DI pp Min",[2]ActorTable!$1:$1,0),0)),"삭제",
      INT(VLOOKUP($L213,$AM:$AZ,MATCH($AW$1,$AM$1:$AZ$1,0),0)*(VLOOKUP($M213,[2]ActorTable!$1:$1048576,MATCH("표준 DI pp Min",[2]ActorTable!$1:$1,0),0)+$H213*(VLOOKUP($M213,[2]ActorTable!$1:$1048576,MATCH("표준 DI pp Max",[2]ActorTable!$1:$1,0),0)-VLOOKUP($M213,[2]ActorTable!$1:$1048576,MATCH("표준 DI pp Min",[2]ActorTable!$1:$1,0),0)+1))))),
IF($L213="안 지정 캐릭터 영웅등급",
  IF(AND(OR($B213=7,$B213=8),$L213=OFFSET($L213,-1,0)),OFFSET(P213,-1,0),
    VLOOKUP($L213,$AM:$AZ,MATCH($AY$1,$AM$1:$AZ$1,0),0)+INT($H213*(VLOOKUP($L213,$AM:$AZ,MATCH($AZ$1,$AM$1:$AZ$1,0),0)-VLOOKUP($L213,$AM:$AZ,MATCH($AY$1,$AM$1:$AZ$1,0),0)+1))),
IF($L213="지정 캐릭터 PP",
  IF(AND(OR($B213=7,$B213=8),$L213=OFFSET($L213,-1,0)),OFFSET(P213,-1,0),
    INT($N213*VLOOKUP($L213,$AM:$AZ,MATCH($AW$1,$AM$1:$AZ$1,0),0))),
"그외없음")))))))</f>
        <v>삭제</v>
      </c>
      <c r="Q213" t="e">
        <f ca="1">IF($L213="삭제","삭제",
IF($L213="지정 장비",
  IF($O213="DI",
    VLOOKUP($M213,[1]EquipTable!$1:$1048576,MATCH("표준 DI pr Min",[1]EquipTable!$1:$1,0),0)+INT($I213*(VLOOKUP($M213,[1]EquipTable!$1:$1048576,MATCH("표준 DI pr Max",[1]EquipTable!$1:$1,0),0)-VLOOKUP($M213,[1]EquipTable!$1:$1048576,MATCH("표준 DI pr Min",[1]EquipTable!$1:$1,0),0)+1)),
    ROUNDDOWN(VLOOKUP($M213,[1]EquipTable!$1:$1048576,MATCH("표준 GO pr Min",[1]EquipTable!$1:$1,0),0)+INT($I213*(VLOOKUP($M213,[1]EquipTable!$1:$1048576,MATCH("표준 GO pr Max",[1]EquipTable!$1:$1,0),0)-VLOOKUP($M213,[1]EquipTable!$1:$1048576,MATCH("표준 GO pr Min",[1]EquipTable!$1:$1,0),0)+100)),-2)),
IF(OR($L213="캐릭터 상자 일반등급",$L213="캐릭터 상자 영웅등급"),VLOOKUP($L213,$AM:$AZ,MATCH($AW$1,$AM$1:$AZ$1,0),0),
IF(OR($L213="지정 캐릭터",$L213="지정 캐릭터 LBP1",$L213="지정 캐릭터 LBP2",$L213="지정 캐릭터 LBP3"),
  IF(AND(OR($B213=7,$B213=8),$L213=OFFSET($L213,-1,0)),OFFSET(Q213,-1,0),
    INT(VLOOKUP($L213,$AM:$AZ,MATCH($AW$1,$AM$1:$AZ$1,0),0)*(VLOOKUP($M213,[2]ActorTable!$1:$1048576,MATCH("표준 DI pr Min",[2]ActorTable!$1:$1,0),0)+$I213*(VLOOKUP($M213,[2]ActorTable!$1:$1048576,MATCH("표준 DI pr Max",[2]ActorTable!$1:$1,0),0)-VLOOKUP($M213,[2]ActorTable!$1:$1048576,MATCH("표준 DI pr Min",[2]ActorTable!$1:$1,0),0)+1)))),
IF($L213="안 지정 캐릭터 영웅등급",
  IF(AND(OR($B213=7,$B213=8),$L213=OFFSET($L213,-1,0)),OFFSET(Q213,-1,0),
    VLOOKUP($L213,$AM:$AZ,MATCH($AW$1,$AM$1:$AZ$1,0),0)+INT($I213*(VLOOKUP($L213,$AM:$AZ,MATCH($AX$1,$AM$1:$AZ$1,0),0)-VLOOKUP($L213,$AM:$AZ,MATCH($AW$1,$AM$1:$AZ$1,0),0)+1))),
IF($L213="지정 캐릭터 PP",
  IF(AND(OR($B213=7,$B213=8),$L213=OFFSET($L213,-1,0)),OFFSET(Q213,-1,0),
    INT($N213*(VLOOKUP($L213,$AM:$AZ,MATCH($AX$1,$AM$1:$AZ$1,0),0)*(VLOOKUP($L213,$AM:$AZ,MATCH($AY$1,$AM$1:$AZ$1,0),0)+$I213*(VLOOKUP($L213,$AM:$AZ,MATCH($AY$1,$AM$1:$AZ$1,0),0)-VLOOKUP($L213,$AM:$AZ,MATCH($AX$1,$AM$1:$AZ$1,0),0)))))),
IF(OR($L213="안 지정 캐릭터 PP 일반등급",$L213="안 지정 캐릭터 PP 영웅등급"),
  IF(AND(OR($B213=7,$B213=8),$L213=OFFSET($L213,-1,0)),OFFSET(Q213,-1,0),
    $N213*VLOOKUP($L213,$AM:$AZ,MATCH($AW$1,$AM$1:$AZ$1,0),0)),
"그외없음")))))))</f>
        <v>#VALUE!</v>
      </c>
      <c r="R213" t="e">
        <f ca="1">IF(OR(ISNUMBER(M213),M213="삭제"),"",
IF(LEFT(M213,5)="Equip",
  IF($BK$1&lt;VLOOKUP(M213,[1]EquipTable!$1:$1048576,MATCH("업데이트순번",[1]EquipTable!$1:$1,0),0),"업데이트순번이상",""),
IF(LEFT(M213,5)="Actor",
  IF($BP$1&lt;VLOOKUP(M213,[2]ActorTable!$1:$1048576,MATCH("업데이트순번",[2]ActorTable!$1:$1,0),0),"업데이트순번이상",""),
"그외없음")))</f>
        <v>#VALUE!</v>
      </c>
      <c r="S213" t="e">
        <f t="shared" ca="1" si="55"/>
        <v>#VALUE!</v>
      </c>
      <c r="T213" t="s">
        <v>83</v>
      </c>
      <c r="U213" t="s">
        <v>223</v>
      </c>
      <c r="V213">
        <v>1</v>
      </c>
      <c r="W213" t="s">
        <v>130</v>
      </c>
      <c r="Y213">
        <v>3400</v>
      </c>
      <c r="Z213" t="str">
        <f t="shared" ca="1" si="49"/>
        <v>fe</v>
      </c>
      <c r="AA213" t="s">
        <v>83</v>
      </c>
      <c r="AB213" t="s">
        <v>223</v>
      </c>
      <c r="AC213">
        <v>1</v>
      </c>
      <c r="AD213" t="s">
        <v>130</v>
      </c>
      <c r="AF213">
        <v>3400</v>
      </c>
      <c r="AG213" t="str">
        <f t="shared" si="50"/>
        <v/>
      </c>
      <c r="AH213" t="str">
        <f>IF(OR(
  AND(NOT(ISERROR(FIND("상자",AA213))),ISBLANK(AB213)),
  AND(ISBLANK(AA213),ISBLANK(AB213)),
  AND(NOT(ISERROR(FIND("안 지정",AA213))),ISNUMBER(AB213))),"",
IF(AND(NOT(ISERROR(FIND("상자",AA213))),NOT(ISBLANK(AB213))),"밸류불필요",
IF(AND(NOT(ISERROR(FIND("안 지정",AA213))),NOT(ISNUMBER(AB213))),"숫자필요",
IF(NOT(ISERROR(FIND("장비",AA213))),
  IFERROR(VLOOKUP(AB213,[1]EquipTable!$A:$T,MATCH("이름참고",[1]EquipTable!$1:$1,0),0),"장비없음"),
IF(NOT(ISERROR(FIND("캐릭터",AA213))),
  IFERROR(VLOOKUP(AB213,[2]ActorTable!$A:$G,MATCH("이름참고",[2]ActorTable!$1:$1,0),0),"캐릭터없음"),
"")))))</f>
        <v>스켈레톤 쉴드</v>
      </c>
      <c r="AI213">
        <v>1</v>
      </c>
      <c r="AJ21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v>
      </c>
      <c r="AK213" t="str">
        <f t="shared" ca="1" si="51"/>
        <v>{"dy":31,"sl":1,"tp":"fe","vl":"Equip7102","cn":1,"pt":"GO","pr":3400}</v>
      </c>
    </row>
    <row r="214" spans="1:37">
      <c r="A214">
        <v>31</v>
      </c>
      <c r="B214">
        <v>2</v>
      </c>
      <c r="C214">
        <f t="shared" si="46"/>
        <v>0</v>
      </c>
      <c r="D214">
        <f t="shared" ca="1" si="52"/>
        <v>0.33457259978751275</v>
      </c>
      <c r="E214">
        <f t="shared" ca="1" si="52"/>
        <v>0.36887014304562027</v>
      </c>
      <c r="F214">
        <f t="shared" ca="1" si="52"/>
        <v>0.37671795299453303</v>
      </c>
      <c r="G214">
        <f t="shared" ca="1" si="52"/>
        <v>0.64670718347690492</v>
      </c>
      <c r="H214">
        <f t="shared" ca="1" si="52"/>
        <v>0.12714418828927332</v>
      </c>
      <c r="I214">
        <f t="shared" ca="1" si="53"/>
        <v>0.4343719244113835</v>
      </c>
      <c r="L214" t="str">
        <f t="shared" ca="1" si="47"/>
        <v>안 지정 캐릭터 PP 영웅등급</v>
      </c>
      <c r="M214">
        <f t="shared" ca="1" si="48"/>
        <v>36887</v>
      </c>
      <c r="N214">
        <f t="shared" ca="1" si="54"/>
        <v>11</v>
      </c>
      <c r="O214" t="str">
        <f ca="1">IF($L214="삭제","삭제",
IF($L214="지정 장비",
  IF(ISBLANK(VLOOKUP($M214,[1]EquipTable!$1:$1048576,MATCH("표준 GO pr Min",[1]EquipTable!$1:$1,0),0)),"DI",
    IF(ISBLANK(VLOOKUP($M214,[1]EquipTable!$1:$1048576,MATCH("표준 DI pr Min",[1]EquipTable!$1:$1,0),0)),"GO",
      IF(G214&lt;0.5,"DI","GO"))),
IF(OR($L214="캐릭터 상자 일반등급",$L214="캐릭터 상자 영웅등급"),"DI",
IF(OR($L214="지정 캐릭터",$L214="지정 캐릭터 LBP1",$L214="지정 캐릭터 LBP2",$L214="지정 캐릭터 LBP3",$L214="안 지정 캐릭터 영웅등급"),"DI",
IF($L214="지정 캐릭터 PP","DI",
IF(OR($L214="안 지정 캐릭터 PP 일반등급",$L214="안 지정 캐릭터 PP 영웅등급"),"GO",
"그외없음"))))))</f>
        <v>GO</v>
      </c>
      <c r="P214" t="str">
        <f ca="1">IF($L214="삭제","삭제",
IF($O214="GO","삭제",
IF($L214="지정 장비",
  IF(ISBLANK(VLOOKUP($M214,[1]EquipTable!$1:$1048576,MATCH("표준 DI pp Min",[1]EquipTable!$1:$1,0),0)),"삭제",
    VLOOKUP($M214,[1]EquipTable!$1:$1048576,MATCH("표준 DI pp Min",[1]EquipTable!$1:$1,0),0)+INT($H214*(VLOOKUP($M214,[1]EquipTable!$1:$1048576,MATCH("표준 DI pp Max",[1]EquipTable!$1:$1,0),0)-VLOOKUP($M214,[1]EquipTable!$1:$1048576,MATCH("표준 DI pp Min",[1]EquipTable!$1:$1,0),0)+1))),
IF(OR($L214="캐릭터 상자 일반등급",$L214="캐릭터 상자 영웅등급"),"삭제",
IF(OR($L214="지정 캐릭터",$L214="지정 캐릭터 LBP1",$L214="지정 캐릭터 LBP2",$L214="지정 캐릭터 LBP3"),
  IF(AND(OR($B214=7,$B214=8),$L214=OFFSET($L214,-1,0)),OFFSET(P214,-1,0),
    IF(ISBLANK(VLOOKUP($M214,[2]ActorTable!$1:$1048576,MATCH("표준 DI pp Min",[2]ActorTable!$1:$1,0),0)),"삭제",
      INT(VLOOKUP($L214,$AM:$AZ,MATCH($AW$1,$AM$1:$AZ$1,0),0)*(VLOOKUP($M214,[2]ActorTable!$1:$1048576,MATCH("표준 DI pp Min",[2]ActorTable!$1:$1,0),0)+$H214*(VLOOKUP($M214,[2]ActorTable!$1:$1048576,MATCH("표준 DI pp Max",[2]ActorTable!$1:$1,0),0)-VLOOKUP($M214,[2]ActorTable!$1:$1048576,MATCH("표준 DI pp Min",[2]ActorTable!$1:$1,0),0)+1))))),
IF($L214="안 지정 캐릭터 영웅등급",
  IF(AND(OR($B214=7,$B214=8),$L214=OFFSET($L214,-1,0)),OFFSET(P214,-1,0),
    VLOOKUP($L214,$AM:$AZ,MATCH($AY$1,$AM$1:$AZ$1,0),0)+INT($H214*(VLOOKUP($L214,$AM:$AZ,MATCH($AZ$1,$AM$1:$AZ$1,0),0)-VLOOKUP($L214,$AM:$AZ,MATCH($AY$1,$AM$1:$AZ$1,0),0)+1))),
IF($L214="지정 캐릭터 PP",
  IF(AND(OR($B214=7,$B214=8),$L214=OFFSET($L214,-1,0)),OFFSET(P214,-1,0),
    INT($N214*VLOOKUP($L214,$AM:$AZ,MATCH($AW$1,$AM$1:$AZ$1,0),0))),
"그외없음")))))))</f>
        <v>삭제</v>
      </c>
      <c r="Q214">
        <f ca="1">IF($L214="삭제","삭제",
IF($L214="지정 장비",
  IF($O214="DI",
    VLOOKUP($M214,[1]EquipTable!$1:$1048576,MATCH("표준 DI pr Min",[1]EquipTable!$1:$1,0),0)+INT($I214*(VLOOKUP($M214,[1]EquipTable!$1:$1048576,MATCH("표준 DI pr Max",[1]EquipTable!$1:$1,0),0)-VLOOKUP($M214,[1]EquipTable!$1:$1048576,MATCH("표준 DI pr Min",[1]EquipTable!$1:$1,0),0)+1)),
    ROUNDDOWN(VLOOKUP($M214,[1]EquipTable!$1:$1048576,MATCH("표준 GO pr Min",[1]EquipTable!$1:$1,0),0)+INT($I214*(VLOOKUP($M214,[1]EquipTable!$1:$1048576,MATCH("표준 GO pr Max",[1]EquipTable!$1:$1,0),0)-VLOOKUP($M214,[1]EquipTable!$1:$1048576,MATCH("표준 GO pr Min",[1]EquipTable!$1:$1,0),0)+100)),-2)),
IF(OR($L214="캐릭터 상자 일반등급",$L214="캐릭터 상자 영웅등급"),VLOOKUP($L214,$AM:$AZ,MATCH($AW$1,$AM$1:$AZ$1,0),0),
IF(OR($L214="지정 캐릭터",$L214="지정 캐릭터 LBP1",$L214="지정 캐릭터 LBP2",$L214="지정 캐릭터 LBP3"),
  IF(AND(OR($B214=7,$B214=8),$L214=OFFSET($L214,-1,0)),OFFSET(Q214,-1,0),
    INT(VLOOKUP($L214,$AM:$AZ,MATCH($AW$1,$AM$1:$AZ$1,0),0)*(VLOOKUP($M214,[2]ActorTable!$1:$1048576,MATCH("표준 DI pr Min",[2]ActorTable!$1:$1,0),0)+$I214*(VLOOKUP($M214,[2]ActorTable!$1:$1048576,MATCH("표준 DI pr Max",[2]ActorTable!$1:$1,0),0)-VLOOKUP($M214,[2]ActorTable!$1:$1048576,MATCH("표준 DI pr Min",[2]ActorTable!$1:$1,0),0)+1)))),
IF($L214="안 지정 캐릭터 영웅등급",
  IF(AND(OR($B214=7,$B214=8),$L214=OFFSET($L214,-1,0)),OFFSET(Q214,-1,0),
    VLOOKUP($L214,$AM:$AZ,MATCH($AW$1,$AM$1:$AZ$1,0),0)+INT($I214*(VLOOKUP($L214,$AM:$AZ,MATCH($AX$1,$AM$1:$AZ$1,0),0)-VLOOKUP($L214,$AM:$AZ,MATCH($AW$1,$AM$1:$AZ$1,0),0)+1))),
IF($L214="지정 캐릭터 PP",
  IF(AND(OR($B214=7,$B214=8),$L214=OFFSET($L214,-1,0)),OFFSET(Q214,-1,0),
    INT($N214*(VLOOKUP($L214,$AM:$AZ,MATCH($AX$1,$AM$1:$AZ$1,0),0)*(VLOOKUP($L214,$AM:$AZ,MATCH($AY$1,$AM$1:$AZ$1,0),0)+$I214*(VLOOKUP($L214,$AM:$AZ,MATCH($AY$1,$AM$1:$AZ$1,0),0)-VLOOKUP($L214,$AM:$AZ,MATCH($AX$1,$AM$1:$AZ$1,0),0)))))),
IF(OR($L214="안 지정 캐릭터 PP 일반등급",$L214="안 지정 캐릭터 PP 영웅등급"),
  IF(AND(OR($B214=7,$B214=8),$L214=OFFSET($L214,-1,0)),OFFSET(Q214,-1,0),
    $N214*VLOOKUP($L214,$AM:$AZ,MATCH($AW$1,$AM$1:$AZ$1,0),0)),
"그외없음")))))))</f>
        <v>1100</v>
      </c>
      <c r="R214" t="str">
        <f ca="1">IF(OR(ISNUMBER(M214),M214="삭제"),"",
IF(LEFT(M214,5)="Equip",
  IF($BK$1&lt;VLOOKUP(M214,[1]EquipTable!$1:$1048576,MATCH("업데이트순번",[1]EquipTable!$1:$1,0),0),"업데이트순번이상",""),
IF(LEFT(M214,5)="Actor",
  IF($BP$1&lt;VLOOKUP(M214,[2]ActorTable!$1:$1048576,MATCH("업데이트순번",[2]ActorTable!$1:$1,0),0),"업데이트순번이상",""),
"그외없음")))</f>
        <v/>
      </c>
      <c r="S214">
        <f t="shared" ca="1" si="55"/>
        <v>0</v>
      </c>
      <c r="T214" t="s">
        <v>92</v>
      </c>
      <c r="U214">
        <v>8226</v>
      </c>
      <c r="V214">
        <v>9</v>
      </c>
      <c r="W214" t="s">
        <v>130</v>
      </c>
      <c r="Y214">
        <v>900</v>
      </c>
      <c r="Z214" t="str">
        <f t="shared" ca="1" si="49"/>
        <v>uph</v>
      </c>
      <c r="AA214" t="s">
        <v>92</v>
      </c>
      <c r="AB214">
        <v>8226</v>
      </c>
      <c r="AC214">
        <v>9</v>
      </c>
      <c r="AD214" t="s">
        <v>130</v>
      </c>
      <c r="AF214">
        <v>900</v>
      </c>
      <c r="AG214" t="str">
        <f t="shared" si="50"/>
        <v/>
      </c>
      <c r="AH214" t="str">
        <f>IF(OR(
  AND(NOT(ISERROR(FIND("상자",AA214))),ISBLANK(AB214)),
  AND(ISBLANK(AA214),ISBLANK(AB214)),
  AND(NOT(ISERROR(FIND("안 지정",AA214))),ISNUMBER(AB214))),"",
IF(AND(NOT(ISERROR(FIND("상자",AA214))),NOT(ISBLANK(AB214))),"밸류불필요",
IF(AND(NOT(ISERROR(FIND("안 지정",AA214))),NOT(ISNUMBER(AB214))),"숫자필요",
IF(NOT(ISERROR(FIND("장비",AA214))),
  IFERROR(VLOOKUP(AB214,[1]EquipTable!$A:$T,MATCH("이름참고",[1]EquipTable!$1:$1,0),0),"장비없음"),
IF(NOT(ISERROR(FIND("캐릭터",AA214))),
  IFERROR(VLOOKUP(AB214,[2]ActorTable!$A:$G,MATCH("이름참고",[2]ActorTable!$1:$1,0),0),"캐릭터없음"),
"")))))</f>
        <v/>
      </c>
      <c r="AI214">
        <v>1</v>
      </c>
      <c r="AJ21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v>
      </c>
      <c r="AK214" t="str">
        <f t="shared" ca="1" si="51"/>
        <v>{"dy":31,"sl":2,"tp":"uph","vl":"8226","cn":9,"pt":"GO","pr":900}</v>
      </c>
    </row>
    <row r="215" spans="1:37">
      <c r="A215">
        <v>31</v>
      </c>
      <c r="B215">
        <v>3</v>
      </c>
      <c r="C215">
        <f t="shared" si="46"/>
        <v>0</v>
      </c>
      <c r="D215">
        <f t="shared" ca="1" si="52"/>
        <v>0.40092392731350501</v>
      </c>
      <c r="E215">
        <f t="shared" ca="1" si="52"/>
        <v>0.4274253886953695</v>
      </c>
      <c r="F215">
        <f t="shared" ca="1" si="52"/>
        <v>0.17816685106267416</v>
      </c>
      <c r="G215">
        <f t="shared" ca="1" si="52"/>
        <v>0.61882829799059447</v>
      </c>
      <c r="H215">
        <f t="shared" ca="1" si="52"/>
        <v>0.62765896160635604</v>
      </c>
      <c r="I215">
        <f t="shared" ca="1" si="53"/>
        <v>0.41032340340200291</v>
      </c>
      <c r="L215" t="str">
        <f t="shared" ca="1" si="47"/>
        <v>안 지정 캐릭터 PP 일반등급</v>
      </c>
      <c r="M215">
        <f t="shared" ca="1" si="48"/>
        <v>42742</v>
      </c>
      <c r="N215">
        <f t="shared" ca="1" si="54"/>
        <v>11</v>
      </c>
      <c r="O215" t="str">
        <f ca="1">IF($L215="삭제","삭제",
IF($L215="지정 장비",
  IF(ISBLANK(VLOOKUP($M215,[1]EquipTable!$1:$1048576,MATCH("표준 GO pr Min",[1]EquipTable!$1:$1,0),0)),"DI",
    IF(ISBLANK(VLOOKUP($M215,[1]EquipTable!$1:$1048576,MATCH("표준 DI pr Min",[1]EquipTable!$1:$1,0),0)),"GO",
      IF(G215&lt;0.5,"DI","GO"))),
IF(OR($L215="캐릭터 상자 일반등급",$L215="캐릭터 상자 영웅등급"),"DI",
IF(OR($L215="지정 캐릭터",$L215="지정 캐릭터 LBP1",$L215="지정 캐릭터 LBP2",$L215="지정 캐릭터 LBP3",$L215="안 지정 캐릭터 영웅등급"),"DI",
IF($L215="지정 캐릭터 PP","DI",
IF(OR($L215="안 지정 캐릭터 PP 일반등급",$L215="안 지정 캐릭터 PP 영웅등급"),"GO",
"그외없음"))))))</f>
        <v>GO</v>
      </c>
      <c r="P215" t="str">
        <f ca="1">IF($L215="삭제","삭제",
IF($O215="GO","삭제",
IF($L215="지정 장비",
  IF(ISBLANK(VLOOKUP($M215,[1]EquipTable!$1:$1048576,MATCH("표준 DI pp Min",[1]EquipTable!$1:$1,0),0)),"삭제",
    VLOOKUP($M215,[1]EquipTable!$1:$1048576,MATCH("표준 DI pp Min",[1]EquipTable!$1:$1,0),0)+INT($H215*(VLOOKUP($M215,[1]EquipTable!$1:$1048576,MATCH("표준 DI pp Max",[1]EquipTable!$1:$1,0),0)-VLOOKUP($M215,[1]EquipTable!$1:$1048576,MATCH("표준 DI pp Min",[1]EquipTable!$1:$1,0),0)+1))),
IF(OR($L215="캐릭터 상자 일반등급",$L215="캐릭터 상자 영웅등급"),"삭제",
IF(OR($L215="지정 캐릭터",$L215="지정 캐릭터 LBP1",$L215="지정 캐릭터 LBP2",$L215="지정 캐릭터 LBP3"),
  IF(AND(OR($B215=7,$B215=8),$L215=OFFSET($L215,-1,0)),OFFSET(P215,-1,0),
    IF(ISBLANK(VLOOKUP($M215,[2]ActorTable!$1:$1048576,MATCH("표준 DI pp Min",[2]ActorTable!$1:$1,0),0)),"삭제",
      INT(VLOOKUP($L215,$AM:$AZ,MATCH($AW$1,$AM$1:$AZ$1,0),0)*(VLOOKUP($M215,[2]ActorTable!$1:$1048576,MATCH("표준 DI pp Min",[2]ActorTable!$1:$1,0),0)+$H215*(VLOOKUP($M215,[2]ActorTable!$1:$1048576,MATCH("표준 DI pp Max",[2]ActorTable!$1:$1,0),0)-VLOOKUP($M215,[2]ActorTable!$1:$1048576,MATCH("표준 DI pp Min",[2]ActorTable!$1:$1,0),0)+1))))),
IF($L215="안 지정 캐릭터 영웅등급",
  IF(AND(OR($B215=7,$B215=8),$L215=OFFSET($L215,-1,0)),OFFSET(P215,-1,0),
    VLOOKUP($L215,$AM:$AZ,MATCH($AY$1,$AM$1:$AZ$1,0),0)+INT($H215*(VLOOKUP($L215,$AM:$AZ,MATCH($AZ$1,$AM$1:$AZ$1,0),0)-VLOOKUP($L215,$AM:$AZ,MATCH($AY$1,$AM$1:$AZ$1,0),0)+1))),
IF($L215="지정 캐릭터 PP",
  IF(AND(OR($B215=7,$B215=8),$L215=OFFSET($L215,-1,0)),OFFSET(P215,-1,0),
    INT($N215*VLOOKUP($L215,$AM:$AZ,MATCH($AW$1,$AM$1:$AZ$1,0),0))),
"그외없음")))))))</f>
        <v>삭제</v>
      </c>
      <c r="Q215">
        <f ca="1">IF($L215="삭제","삭제",
IF($L215="지정 장비",
  IF($O215="DI",
    VLOOKUP($M215,[1]EquipTable!$1:$1048576,MATCH("표준 DI pr Min",[1]EquipTable!$1:$1,0),0)+INT($I215*(VLOOKUP($M215,[1]EquipTable!$1:$1048576,MATCH("표준 DI pr Max",[1]EquipTable!$1:$1,0),0)-VLOOKUP($M215,[1]EquipTable!$1:$1048576,MATCH("표준 DI pr Min",[1]EquipTable!$1:$1,0),0)+1)),
    ROUNDDOWN(VLOOKUP($M215,[1]EquipTable!$1:$1048576,MATCH("표준 GO pr Min",[1]EquipTable!$1:$1,0),0)+INT($I215*(VLOOKUP($M215,[1]EquipTable!$1:$1048576,MATCH("표준 GO pr Max",[1]EquipTable!$1:$1,0),0)-VLOOKUP($M215,[1]EquipTable!$1:$1048576,MATCH("표준 GO pr Min",[1]EquipTable!$1:$1,0),0)+100)),-2)),
IF(OR($L215="캐릭터 상자 일반등급",$L215="캐릭터 상자 영웅등급"),VLOOKUP($L215,$AM:$AZ,MATCH($AW$1,$AM$1:$AZ$1,0),0),
IF(OR($L215="지정 캐릭터",$L215="지정 캐릭터 LBP1",$L215="지정 캐릭터 LBP2",$L215="지정 캐릭터 LBP3"),
  IF(AND(OR($B215=7,$B215=8),$L215=OFFSET($L215,-1,0)),OFFSET(Q215,-1,0),
    INT(VLOOKUP($L215,$AM:$AZ,MATCH($AW$1,$AM$1:$AZ$1,0),0)*(VLOOKUP($M215,[2]ActorTable!$1:$1048576,MATCH("표준 DI pr Min",[2]ActorTable!$1:$1,0),0)+$I215*(VLOOKUP($M215,[2]ActorTable!$1:$1048576,MATCH("표준 DI pr Max",[2]ActorTable!$1:$1,0),0)-VLOOKUP($M215,[2]ActorTable!$1:$1048576,MATCH("표준 DI pr Min",[2]ActorTable!$1:$1,0),0)+1)))),
IF($L215="안 지정 캐릭터 영웅등급",
  IF(AND(OR($B215=7,$B215=8),$L215=OFFSET($L215,-1,0)),OFFSET(Q215,-1,0),
    VLOOKUP($L215,$AM:$AZ,MATCH($AW$1,$AM$1:$AZ$1,0),0)+INT($I215*(VLOOKUP($L215,$AM:$AZ,MATCH($AX$1,$AM$1:$AZ$1,0),0)-VLOOKUP($L215,$AM:$AZ,MATCH($AW$1,$AM$1:$AZ$1,0),0)+1))),
IF($L215="지정 캐릭터 PP",
  IF(AND(OR($B215=7,$B215=8),$L215=OFFSET($L215,-1,0)),OFFSET(Q215,-1,0),
    INT($N215*(VLOOKUP($L215,$AM:$AZ,MATCH($AX$1,$AM$1:$AZ$1,0),0)*(VLOOKUP($L215,$AM:$AZ,MATCH($AY$1,$AM$1:$AZ$1,0),0)+$I215*(VLOOKUP($L215,$AM:$AZ,MATCH($AY$1,$AM$1:$AZ$1,0),0)-VLOOKUP($L215,$AM:$AZ,MATCH($AX$1,$AM$1:$AZ$1,0),0)))))),
IF(OR($L215="안 지정 캐릭터 PP 일반등급",$L215="안 지정 캐릭터 PP 영웅등급"),
  IF(AND(OR($B215=7,$B215=8),$L215=OFFSET($L215,-1,0)),OFFSET(Q215,-1,0),
    $N215*VLOOKUP($L215,$AM:$AZ,MATCH($AW$1,$AM$1:$AZ$1,0),0)),
"그외없음")))))))</f>
        <v>1100</v>
      </c>
      <c r="R215" t="str">
        <f ca="1">IF(OR(ISNUMBER(M215),M215="삭제"),"",
IF(LEFT(M215,5)="Equip",
  IF($BK$1&lt;VLOOKUP(M215,[1]EquipTable!$1:$1048576,MATCH("업데이트순번",[1]EquipTable!$1:$1,0),0),"업데이트순번이상",""),
IF(LEFT(M215,5)="Actor",
  IF($BP$1&lt;VLOOKUP(M215,[2]ActorTable!$1:$1048576,MATCH("업데이트순번",[2]ActorTable!$1:$1,0),0),"업데이트순번이상",""),
"그외없음")))</f>
        <v/>
      </c>
      <c r="S215">
        <f t="shared" ca="1" si="55"/>
        <v>0</v>
      </c>
      <c r="T215" t="s">
        <v>93</v>
      </c>
      <c r="U215">
        <v>52583</v>
      </c>
      <c r="V215">
        <v>12</v>
      </c>
      <c r="W215" t="s">
        <v>130</v>
      </c>
      <c r="Y215">
        <v>1200</v>
      </c>
      <c r="Z215" t="str">
        <f t="shared" ca="1" si="49"/>
        <v>upn</v>
      </c>
      <c r="AA215" t="s">
        <v>93</v>
      </c>
      <c r="AB215">
        <v>52583</v>
      </c>
      <c r="AC215">
        <v>12</v>
      </c>
      <c r="AD215" t="s">
        <v>130</v>
      </c>
      <c r="AF215">
        <v>1200</v>
      </c>
      <c r="AG215" t="str">
        <f t="shared" si="50"/>
        <v/>
      </c>
      <c r="AH215" t="str">
        <f>IF(OR(
  AND(NOT(ISERROR(FIND("상자",AA215))),ISBLANK(AB215)),
  AND(ISBLANK(AA215),ISBLANK(AB215)),
  AND(NOT(ISERROR(FIND("안 지정",AA215))),ISNUMBER(AB215))),"",
IF(AND(NOT(ISERROR(FIND("상자",AA215))),NOT(ISBLANK(AB215))),"밸류불필요",
IF(AND(NOT(ISERROR(FIND("안 지정",AA215))),NOT(ISNUMBER(AB215))),"숫자필요",
IF(NOT(ISERROR(FIND("장비",AA215))),
  IFERROR(VLOOKUP(AB215,[1]EquipTable!$A:$T,MATCH("이름참고",[1]EquipTable!$1:$1,0),0),"장비없음"),
IF(NOT(ISERROR(FIND("캐릭터",AA215))),
  IFERROR(VLOOKUP(AB215,[2]ActorTable!$A:$G,MATCH("이름참고",[2]ActorTable!$1:$1,0),0),"캐릭터없음"),
"")))))</f>
        <v/>
      </c>
      <c r="AI215">
        <v>1</v>
      </c>
      <c r="AJ21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v>
      </c>
      <c r="AK215" t="str">
        <f t="shared" ca="1" si="51"/>
        <v>{"dy":31,"sl":3,"tp":"upn","vl":"52583","cn":12,"pt":"GO","pr":1200}</v>
      </c>
    </row>
    <row r="216" spans="1:37">
      <c r="A216">
        <v>31</v>
      </c>
      <c r="B216">
        <v>4</v>
      </c>
      <c r="C216">
        <f t="shared" si="46"/>
        <v>0</v>
      </c>
      <c r="D216">
        <f t="shared" ca="1" si="52"/>
        <v>0.93713805733510669</v>
      </c>
      <c r="E216">
        <f t="shared" ca="1" si="52"/>
        <v>0.20375402569411738</v>
      </c>
      <c r="F216">
        <f t="shared" ca="1" si="52"/>
        <v>2.5430045962465231E-2</v>
      </c>
      <c r="G216">
        <f t="shared" ca="1" si="52"/>
        <v>0.7337317015172139</v>
      </c>
      <c r="H216">
        <f t="shared" ca="1" si="52"/>
        <v>0.94694205381848362</v>
      </c>
      <c r="I216">
        <f t="shared" ca="1" si="53"/>
        <v>0.39931095434787856</v>
      </c>
      <c r="L216" t="str">
        <f t="shared" ca="1" si="47"/>
        <v>안 지정 캐릭터 PP 일반등급</v>
      </c>
      <c r="M216">
        <f t="shared" ca="1" si="48"/>
        <v>20375</v>
      </c>
      <c r="N216">
        <f t="shared" ca="1" si="54"/>
        <v>10</v>
      </c>
      <c r="O216" t="str">
        <f ca="1">IF($L216="삭제","삭제",
IF($L216="지정 장비",
  IF(ISBLANK(VLOOKUP($M216,[1]EquipTable!$1:$1048576,MATCH("표준 GO pr Min",[1]EquipTable!$1:$1,0),0)),"DI",
    IF(ISBLANK(VLOOKUP($M216,[1]EquipTable!$1:$1048576,MATCH("표준 DI pr Min",[1]EquipTable!$1:$1,0),0)),"GO",
      IF(G216&lt;0.5,"DI","GO"))),
IF(OR($L216="캐릭터 상자 일반등급",$L216="캐릭터 상자 영웅등급"),"DI",
IF(OR($L216="지정 캐릭터",$L216="지정 캐릭터 LBP1",$L216="지정 캐릭터 LBP2",$L216="지정 캐릭터 LBP3",$L216="안 지정 캐릭터 영웅등급"),"DI",
IF($L216="지정 캐릭터 PP","DI",
IF(OR($L216="안 지정 캐릭터 PP 일반등급",$L216="안 지정 캐릭터 PP 영웅등급"),"GO",
"그외없음"))))))</f>
        <v>GO</v>
      </c>
      <c r="P216" t="str">
        <f ca="1">IF($L216="삭제","삭제",
IF($O216="GO","삭제",
IF($L216="지정 장비",
  IF(ISBLANK(VLOOKUP($M216,[1]EquipTable!$1:$1048576,MATCH("표준 DI pp Min",[1]EquipTable!$1:$1,0),0)),"삭제",
    VLOOKUP($M216,[1]EquipTable!$1:$1048576,MATCH("표준 DI pp Min",[1]EquipTable!$1:$1,0),0)+INT($H216*(VLOOKUP($M216,[1]EquipTable!$1:$1048576,MATCH("표준 DI pp Max",[1]EquipTable!$1:$1,0),0)-VLOOKUP($M216,[1]EquipTable!$1:$1048576,MATCH("표준 DI pp Min",[1]EquipTable!$1:$1,0),0)+1))),
IF(OR($L216="캐릭터 상자 일반등급",$L216="캐릭터 상자 영웅등급"),"삭제",
IF(OR($L216="지정 캐릭터",$L216="지정 캐릭터 LBP1",$L216="지정 캐릭터 LBP2",$L216="지정 캐릭터 LBP3"),
  IF(AND(OR($B216=7,$B216=8),$L216=OFFSET($L216,-1,0)),OFFSET(P216,-1,0),
    IF(ISBLANK(VLOOKUP($M216,[2]ActorTable!$1:$1048576,MATCH("표준 DI pp Min",[2]ActorTable!$1:$1,0),0)),"삭제",
      INT(VLOOKUP($L216,$AM:$AZ,MATCH($AW$1,$AM$1:$AZ$1,0),0)*(VLOOKUP($M216,[2]ActorTable!$1:$1048576,MATCH("표준 DI pp Min",[2]ActorTable!$1:$1,0),0)+$H216*(VLOOKUP($M216,[2]ActorTable!$1:$1048576,MATCH("표준 DI pp Max",[2]ActorTable!$1:$1,0),0)-VLOOKUP($M216,[2]ActorTable!$1:$1048576,MATCH("표준 DI pp Min",[2]ActorTable!$1:$1,0),0)+1))))),
IF($L216="안 지정 캐릭터 영웅등급",
  IF(AND(OR($B216=7,$B216=8),$L216=OFFSET($L216,-1,0)),OFFSET(P216,-1,0),
    VLOOKUP($L216,$AM:$AZ,MATCH($AY$1,$AM$1:$AZ$1,0),0)+INT($H216*(VLOOKUP($L216,$AM:$AZ,MATCH($AZ$1,$AM$1:$AZ$1,0),0)-VLOOKUP($L216,$AM:$AZ,MATCH($AY$1,$AM$1:$AZ$1,0),0)+1))),
IF($L216="지정 캐릭터 PP",
  IF(AND(OR($B216=7,$B216=8),$L216=OFFSET($L216,-1,0)),OFFSET(P216,-1,0),
    INT($N216*VLOOKUP($L216,$AM:$AZ,MATCH($AW$1,$AM$1:$AZ$1,0),0))),
"그외없음")))))))</f>
        <v>삭제</v>
      </c>
      <c r="Q216">
        <f ca="1">IF($L216="삭제","삭제",
IF($L216="지정 장비",
  IF($O216="DI",
    VLOOKUP($M216,[1]EquipTable!$1:$1048576,MATCH("표준 DI pr Min",[1]EquipTable!$1:$1,0),0)+INT($I216*(VLOOKUP($M216,[1]EquipTable!$1:$1048576,MATCH("표준 DI pr Max",[1]EquipTable!$1:$1,0),0)-VLOOKUP($M216,[1]EquipTable!$1:$1048576,MATCH("표준 DI pr Min",[1]EquipTable!$1:$1,0),0)+1)),
    ROUNDDOWN(VLOOKUP($M216,[1]EquipTable!$1:$1048576,MATCH("표준 GO pr Min",[1]EquipTable!$1:$1,0),0)+INT($I216*(VLOOKUP($M216,[1]EquipTable!$1:$1048576,MATCH("표준 GO pr Max",[1]EquipTable!$1:$1,0),0)-VLOOKUP($M216,[1]EquipTable!$1:$1048576,MATCH("표준 GO pr Min",[1]EquipTable!$1:$1,0),0)+100)),-2)),
IF(OR($L216="캐릭터 상자 일반등급",$L216="캐릭터 상자 영웅등급"),VLOOKUP($L216,$AM:$AZ,MATCH($AW$1,$AM$1:$AZ$1,0),0),
IF(OR($L216="지정 캐릭터",$L216="지정 캐릭터 LBP1",$L216="지정 캐릭터 LBP2",$L216="지정 캐릭터 LBP3"),
  IF(AND(OR($B216=7,$B216=8),$L216=OFFSET($L216,-1,0)),OFFSET(Q216,-1,0),
    INT(VLOOKUP($L216,$AM:$AZ,MATCH($AW$1,$AM$1:$AZ$1,0),0)*(VLOOKUP($M216,[2]ActorTable!$1:$1048576,MATCH("표준 DI pr Min",[2]ActorTable!$1:$1,0),0)+$I216*(VLOOKUP($M216,[2]ActorTable!$1:$1048576,MATCH("표준 DI pr Max",[2]ActorTable!$1:$1,0),0)-VLOOKUP($M216,[2]ActorTable!$1:$1048576,MATCH("표준 DI pr Min",[2]ActorTable!$1:$1,0),0)+1)))),
IF($L216="안 지정 캐릭터 영웅등급",
  IF(AND(OR($B216=7,$B216=8),$L216=OFFSET($L216,-1,0)),OFFSET(Q216,-1,0),
    VLOOKUP($L216,$AM:$AZ,MATCH($AW$1,$AM$1:$AZ$1,0),0)+INT($I216*(VLOOKUP($L216,$AM:$AZ,MATCH($AX$1,$AM$1:$AZ$1,0),0)-VLOOKUP($L216,$AM:$AZ,MATCH($AW$1,$AM$1:$AZ$1,0),0)+1))),
IF($L216="지정 캐릭터 PP",
  IF(AND(OR($B216=7,$B216=8),$L216=OFFSET($L216,-1,0)),OFFSET(Q216,-1,0),
    INT($N216*(VLOOKUP($L216,$AM:$AZ,MATCH($AX$1,$AM$1:$AZ$1,0),0)*(VLOOKUP($L216,$AM:$AZ,MATCH($AY$1,$AM$1:$AZ$1,0),0)+$I216*(VLOOKUP($L216,$AM:$AZ,MATCH($AY$1,$AM$1:$AZ$1,0),0)-VLOOKUP($L216,$AM:$AZ,MATCH($AX$1,$AM$1:$AZ$1,0),0)))))),
IF(OR($L216="안 지정 캐릭터 PP 일반등급",$L216="안 지정 캐릭터 PP 영웅등급"),
  IF(AND(OR($B216=7,$B216=8),$L216=OFFSET($L216,-1,0)),OFFSET(Q216,-1,0),
    $N216*VLOOKUP($L216,$AM:$AZ,MATCH($AW$1,$AM$1:$AZ$1,0),0)),
"그외없음")))))))</f>
        <v>1000</v>
      </c>
      <c r="R216" t="str">
        <f ca="1">IF(OR(ISNUMBER(M216),M216="삭제"),"",
IF(LEFT(M216,5)="Equip",
  IF($BK$1&lt;VLOOKUP(M216,[1]EquipTable!$1:$1048576,MATCH("업데이트순번",[1]EquipTable!$1:$1,0),0),"업데이트순번이상",""),
IF(LEFT(M216,5)="Actor",
  IF($BP$1&lt;VLOOKUP(M216,[2]ActorTable!$1:$1048576,MATCH("업데이트순번",[2]ActorTable!$1:$1,0),0),"업데이트순번이상",""),
"그외없음")))</f>
        <v/>
      </c>
      <c r="S216">
        <f t="shared" ca="1" si="55"/>
        <v>0</v>
      </c>
      <c r="T216" t="s">
        <v>93</v>
      </c>
      <c r="U216">
        <v>20825</v>
      </c>
      <c r="V216">
        <v>10</v>
      </c>
      <c r="W216" t="s">
        <v>130</v>
      </c>
      <c r="Y216">
        <v>1000</v>
      </c>
      <c r="Z216" t="str">
        <f t="shared" ca="1" si="49"/>
        <v>upn</v>
      </c>
      <c r="AA216" t="s">
        <v>93</v>
      </c>
      <c r="AB216">
        <v>20825</v>
      </c>
      <c r="AC216">
        <v>10</v>
      </c>
      <c r="AD216" t="s">
        <v>130</v>
      </c>
      <c r="AF216">
        <v>1000</v>
      </c>
      <c r="AG216" t="str">
        <f t="shared" si="50"/>
        <v/>
      </c>
      <c r="AH216" t="str">
        <f>IF(OR(
  AND(NOT(ISERROR(FIND("상자",AA216))),ISBLANK(AB216)),
  AND(ISBLANK(AA216),ISBLANK(AB216)),
  AND(NOT(ISERROR(FIND("안 지정",AA216))),ISNUMBER(AB216))),"",
IF(AND(NOT(ISERROR(FIND("상자",AA216))),NOT(ISBLANK(AB216))),"밸류불필요",
IF(AND(NOT(ISERROR(FIND("안 지정",AA216))),NOT(ISNUMBER(AB216))),"숫자필요",
IF(NOT(ISERROR(FIND("장비",AA216))),
  IFERROR(VLOOKUP(AB216,[1]EquipTable!$A:$T,MATCH("이름참고",[1]EquipTable!$1:$1,0),0),"장비없음"),
IF(NOT(ISERROR(FIND("캐릭터",AA216))),
  IFERROR(VLOOKUP(AB216,[2]ActorTable!$A:$G,MATCH("이름참고",[2]ActorTable!$1:$1,0),0),"캐릭터없음"),
"")))))</f>
        <v/>
      </c>
      <c r="AI216">
        <v>1</v>
      </c>
      <c r="AJ21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v>
      </c>
      <c r="AK216" t="str">
        <f t="shared" ca="1" si="51"/>
        <v>{"dy":31,"sl":4,"tp":"upn","vl":"20825","cn":10,"pt":"GO","pr":1000}</v>
      </c>
    </row>
    <row r="217" spans="1:37">
      <c r="A217">
        <v>31</v>
      </c>
      <c r="B217">
        <v>5</v>
      </c>
      <c r="C217">
        <f t="shared" si="46"/>
        <v>0</v>
      </c>
      <c r="D217">
        <f t="shared" ca="1" si="52"/>
        <v>0.45004817435630828</v>
      </c>
      <c r="E217">
        <f t="shared" ca="1" si="52"/>
        <v>0.34607802299031509</v>
      </c>
      <c r="F217">
        <f t="shared" ca="1" si="52"/>
        <v>0.291612446613989</v>
      </c>
      <c r="G217">
        <f t="shared" ca="1" si="52"/>
        <v>0.40806621391709286</v>
      </c>
      <c r="H217">
        <f t="shared" ca="1" si="52"/>
        <v>0.13633625647776937</v>
      </c>
      <c r="I217">
        <f t="shared" ca="1" si="53"/>
        <v>0.76913507914035151</v>
      </c>
      <c r="L217" t="str">
        <f t="shared" ca="1" si="47"/>
        <v>삭제</v>
      </c>
      <c r="M217" t="str">
        <f t="shared" ca="1" si="48"/>
        <v>삭제</v>
      </c>
      <c r="N217" t="str">
        <f t="shared" ca="1" si="54"/>
        <v>삭제</v>
      </c>
      <c r="O217" t="str">
        <f ca="1">IF($L217="삭제","삭제",
IF($L217="지정 장비",
  IF(ISBLANK(VLOOKUP($M217,[1]EquipTable!$1:$1048576,MATCH("표준 GO pr Min",[1]EquipTable!$1:$1,0),0)),"DI",
    IF(ISBLANK(VLOOKUP($M217,[1]EquipTable!$1:$1048576,MATCH("표준 DI pr Min",[1]EquipTable!$1:$1,0),0)),"GO",
      IF(G217&lt;0.5,"DI","GO"))),
IF(OR($L217="캐릭터 상자 일반등급",$L217="캐릭터 상자 영웅등급"),"DI",
IF(OR($L217="지정 캐릭터",$L217="지정 캐릭터 LBP1",$L217="지정 캐릭터 LBP2",$L217="지정 캐릭터 LBP3",$L217="안 지정 캐릭터 영웅등급"),"DI",
IF($L217="지정 캐릭터 PP","DI",
IF(OR($L217="안 지정 캐릭터 PP 일반등급",$L217="안 지정 캐릭터 PP 영웅등급"),"GO",
"그외없음"))))))</f>
        <v>삭제</v>
      </c>
      <c r="P217" t="str">
        <f ca="1">IF($L217="삭제","삭제",
IF($O217="GO","삭제",
IF($L217="지정 장비",
  IF(ISBLANK(VLOOKUP($M217,[1]EquipTable!$1:$1048576,MATCH("표준 DI pp Min",[1]EquipTable!$1:$1,0),0)),"삭제",
    VLOOKUP($M217,[1]EquipTable!$1:$1048576,MATCH("표준 DI pp Min",[1]EquipTable!$1:$1,0),0)+INT($H217*(VLOOKUP($M217,[1]EquipTable!$1:$1048576,MATCH("표준 DI pp Max",[1]EquipTable!$1:$1,0),0)-VLOOKUP($M217,[1]EquipTable!$1:$1048576,MATCH("표준 DI pp Min",[1]EquipTable!$1:$1,0),0)+1))),
IF(OR($L217="캐릭터 상자 일반등급",$L217="캐릭터 상자 영웅등급"),"삭제",
IF(OR($L217="지정 캐릭터",$L217="지정 캐릭터 LBP1",$L217="지정 캐릭터 LBP2",$L217="지정 캐릭터 LBP3"),
  IF(AND(OR($B217=7,$B217=8),$L217=OFFSET($L217,-1,0)),OFFSET(P217,-1,0),
    IF(ISBLANK(VLOOKUP($M217,[2]ActorTable!$1:$1048576,MATCH("표준 DI pp Min",[2]ActorTable!$1:$1,0),0)),"삭제",
      INT(VLOOKUP($L217,$AM:$AZ,MATCH($AW$1,$AM$1:$AZ$1,0),0)*(VLOOKUP($M217,[2]ActorTable!$1:$1048576,MATCH("표준 DI pp Min",[2]ActorTable!$1:$1,0),0)+$H217*(VLOOKUP($M217,[2]ActorTable!$1:$1048576,MATCH("표준 DI pp Max",[2]ActorTable!$1:$1,0),0)-VLOOKUP($M217,[2]ActorTable!$1:$1048576,MATCH("표준 DI pp Min",[2]ActorTable!$1:$1,0),0)+1))))),
IF($L217="안 지정 캐릭터 영웅등급",
  IF(AND(OR($B217=7,$B217=8),$L217=OFFSET($L217,-1,0)),OFFSET(P217,-1,0),
    VLOOKUP($L217,$AM:$AZ,MATCH($AY$1,$AM$1:$AZ$1,0),0)+INT($H217*(VLOOKUP($L217,$AM:$AZ,MATCH($AZ$1,$AM$1:$AZ$1,0),0)-VLOOKUP($L217,$AM:$AZ,MATCH($AY$1,$AM$1:$AZ$1,0),0)+1))),
IF($L217="지정 캐릭터 PP",
  IF(AND(OR($B217=7,$B217=8),$L217=OFFSET($L217,-1,0)),OFFSET(P217,-1,0),
    INT($N217*VLOOKUP($L217,$AM:$AZ,MATCH($AW$1,$AM$1:$AZ$1,0),0))),
"그외없음")))))))</f>
        <v>삭제</v>
      </c>
      <c r="Q217" t="str">
        <f ca="1">IF($L217="삭제","삭제",
IF($L217="지정 장비",
  IF($O217="DI",
    VLOOKUP($M217,[1]EquipTable!$1:$1048576,MATCH("표준 DI pr Min",[1]EquipTable!$1:$1,0),0)+INT($I217*(VLOOKUP($M217,[1]EquipTable!$1:$1048576,MATCH("표준 DI pr Max",[1]EquipTable!$1:$1,0),0)-VLOOKUP($M217,[1]EquipTable!$1:$1048576,MATCH("표준 DI pr Min",[1]EquipTable!$1:$1,0),0)+1)),
    ROUNDDOWN(VLOOKUP($M217,[1]EquipTable!$1:$1048576,MATCH("표준 GO pr Min",[1]EquipTable!$1:$1,0),0)+INT($I217*(VLOOKUP($M217,[1]EquipTable!$1:$1048576,MATCH("표준 GO pr Max",[1]EquipTable!$1:$1,0),0)-VLOOKUP($M217,[1]EquipTable!$1:$1048576,MATCH("표준 GO pr Min",[1]EquipTable!$1:$1,0),0)+100)),-2)),
IF(OR($L217="캐릭터 상자 일반등급",$L217="캐릭터 상자 영웅등급"),VLOOKUP($L217,$AM:$AZ,MATCH($AW$1,$AM$1:$AZ$1,0),0),
IF(OR($L217="지정 캐릭터",$L217="지정 캐릭터 LBP1",$L217="지정 캐릭터 LBP2",$L217="지정 캐릭터 LBP3"),
  IF(AND(OR($B217=7,$B217=8),$L217=OFFSET($L217,-1,0)),OFFSET(Q217,-1,0),
    INT(VLOOKUP($L217,$AM:$AZ,MATCH($AW$1,$AM$1:$AZ$1,0),0)*(VLOOKUP($M217,[2]ActorTable!$1:$1048576,MATCH("표준 DI pr Min",[2]ActorTable!$1:$1,0),0)+$I217*(VLOOKUP($M217,[2]ActorTable!$1:$1048576,MATCH("표준 DI pr Max",[2]ActorTable!$1:$1,0),0)-VLOOKUP($M217,[2]ActorTable!$1:$1048576,MATCH("표준 DI pr Min",[2]ActorTable!$1:$1,0),0)+1)))),
IF($L217="안 지정 캐릭터 영웅등급",
  IF(AND(OR($B217=7,$B217=8),$L217=OFFSET($L217,-1,0)),OFFSET(Q217,-1,0),
    VLOOKUP($L217,$AM:$AZ,MATCH($AW$1,$AM$1:$AZ$1,0),0)+INT($I217*(VLOOKUP($L217,$AM:$AZ,MATCH($AX$1,$AM$1:$AZ$1,0),0)-VLOOKUP($L217,$AM:$AZ,MATCH($AW$1,$AM$1:$AZ$1,0),0)+1))),
IF($L217="지정 캐릭터 PP",
  IF(AND(OR($B217=7,$B217=8),$L217=OFFSET($L217,-1,0)),OFFSET(Q217,-1,0),
    INT($N217*(VLOOKUP($L217,$AM:$AZ,MATCH($AX$1,$AM$1:$AZ$1,0),0)*(VLOOKUP($L217,$AM:$AZ,MATCH($AY$1,$AM$1:$AZ$1,0),0)+$I217*(VLOOKUP($L217,$AM:$AZ,MATCH($AY$1,$AM$1:$AZ$1,0),0)-VLOOKUP($L217,$AM:$AZ,MATCH($AX$1,$AM$1:$AZ$1,0),0)))))),
IF(OR($L217="안 지정 캐릭터 PP 일반등급",$L217="안 지정 캐릭터 PP 영웅등급"),
  IF(AND(OR($B217=7,$B217=8),$L217=OFFSET($L217,-1,0)),OFFSET(Q217,-1,0),
    $N217*VLOOKUP($L217,$AM:$AZ,MATCH($AW$1,$AM$1:$AZ$1,0),0)),
"그외없음")))))))</f>
        <v>삭제</v>
      </c>
      <c r="R217" t="str">
        <f ca="1">IF(OR(ISNUMBER(M217),M217="삭제"),"",
IF(LEFT(M217,5)="Equip",
  IF($BK$1&lt;VLOOKUP(M217,[1]EquipTable!$1:$1048576,MATCH("업데이트순번",[1]EquipTable!$1:$1,0),0),"업데이트순번이상",""),
IF(LEFT(M217,5)="Actor",
  IF($BP$1&lt;VLOOKUP(M217,[2]ActorTable!$1:$1048576,MATCH("업데이트순번",[2]ActorTable!$1:$1,0),0),"업데이트순번이상",""),
"그외없음")))</f>
        <v/>
      </c>
      <c r="S217">
        <f t="shared" ca="1" si="55"/>
        <v>0</v>
      </c>
      <c r="Z217" t="str">
        <f t="shared" ca="1" si="49"/>
        <v/>
      </c>
      <c r="AG217" t="str">
        <f t="shared" si="50"/>
        <v/>
      </c>
      <c r="AH217" t="str">
        <f>IF(OR(
  AND(NOT(ISERROR(FIND("상자",AA217))),ISBLANK(AB217)),
  AND(ISBLANK(AA217),ISBLANK(AB217)),
  AND(NOT(ISERROR(FIND("안 지정",AA217))),ISNUMBER(AB217))),"",
IF(AND(NOT(ISERROR(FIND("상자",AA217))),NOT(ISBLANK(AB217))),"밸류불필요",
IF(AND(NOT(ISERROR(FIND("안 지정",AA217))),NOT(ISNUMBER(AB217))),"숫자필요",
IF(NOT(ISERROR(FIND("장비",AA217))),
  IFERROR(VLOOKUP(AB217,[1]EquipTable!$A:$T,MATCH("이름참고",[1]EquipTable!$1:$1,0),0),"장비없음"),
IF(NOT(ISERROR(FIND("캐릭터",AA217))),
  IFERROR(VLOOKUP(AB217,[2]ActorTable!$A:$G,MATCH("이름참고",[2]ActorTable!$1:$1,0),0),"캐릭터없음"),
"")))))</f>
        <v/>
      </c>
      <c r="AI217">
        <v>1</v>
      </c>
      <c r="AJ21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v>
      </c>
      <c r="AK217" t="str">
        <f t="shared" ca="1" si="51"/>
        <v>{"dy":31,"sl":5}</v>
      </c>
    </row>
    <row r="218" spans="1:37">
      <c r="A218">
        <v>31</v>
      </c>
      <c r="B218">
        <v>6</v>
      </c>
      <c r="C218">
        <f t="shared" si="46"/>
        <v>0</v>
      </c>
      <c r="D218">
        <f t="shared" ca="1" si="52"/>
        <v>4.6334815575945765E-3</v>
      </c>
      <c r="E218">
        <f t="shared" ca="1" si="52"/>
        <v>0.33579803859501145</v>
      </c>
      <c r="F218">
        <f t="shared" ca="1" si="52"/>
        <v>0.70612297906671007</v>
      </c>
      <c r="G218">
        <f t="shared" ca="1" si="52"/>
        <v>0.96419946934331879</v>
      </c>
      <c r="H218">
        <f t="shared" ca="1" si="52"/>
        <v>0.53965250135508125</v>
      </c>
      <c r="I218">
        <f t="shared" ca="1" si="53"/>
        <v>0.31873194520940606</v>
      </c>
      <c r="L218" t="str">
        <f t="shared" ca="1" si="47"/>
        <v>삭제</v>
      </c>
      <c r="M218" t="str">
        <f t="shared" ca="1" si="48"/>
        <v>삭제</v>
      </c>
      <c r="N218" t="str">
        <f t="shared" ca="1" si="54"/>
        <v>삭제</v>
      </c>
      <c r="O218" t="str">
        <f ca="1">IF($L218="삭제","삭제",
IF($L218="지정 장비",
  IF(ISBLANK(VLOOKUP($M218,[1]EquipTable!$1:$1048576,MATCH("표준 GO pr Min",[1]EquipTable!$1:$1,0),0)),"DI",
    IF(ISBLANK(VLOOKUP($M218,[1]EquipTable!$1:$1048576,MATCH("표준 DI pr Min",[1]EquipTable!$1:$1,0),0)),"GO",
      IF(G218&lt;0.5,"DI","GO"))),
IF(OR($L218="캐릭터 상자 일반등급",$L218="캐릭터 상자 영웅등급"),"DI",
IF(OR($L218="지정 캐릭터",$L218="지정 캐릭터 LBP1",$L218="지정 캐릭터 LBP2",$L218="지정 캐릭터 LBP3",$L218="안 지정 캐릭터 영웅등급"),"DI",
IF($L218="지정 캐릭터 PP","DI",
IF(OR($L218="안 지정 캐릭터 PP 일반등급",$L218="안 지정 캐릭터 PP 영웅등급"),"GO",
"그외없음"))))))</f>
        <v>삭제</v>
      </c>
      <c r="P218" t="str">
        <f ca="1">IF($L218="삭제","삭제",
IF($O218="GO","삭제",
IF($L218="지정 장비",
  IF(ISBLANK(VLOOKUP($M218,[1]EquipTable!$1:$1048576,MATCH("표준 DI pp Min",[1]EquipTable!$1:$1,0),0)),"삭제",
    VLOOKUP($M218,[1]EquipTable!$1:$1048576,MATCH("표준 DI pp Min",[1]EquipTable!$1:$1,0),0)+INT($H218*(VLOOKUP($M218,[1]EquipTable!$1:$1048576,MATCH("표준 DI pp Max",[1]EquipTable!$1:$1,0),0)-VLOOKUP($M218,[1]EquipTable!$1:$1048576,MATCH("표준 DI pp Min",[1]EquipTable!$1:$1,0),0)+1))),
IF(OR($L218="캐릭터 상자 일반등급",$L218="캐릭터 상자 영웅등급"),"삭제",
IF(OR($L218="지정 캐릭터",$L218="지정 캐릭터 LBP1",$L218="지정 캐릭터 LBP2",$L218="지정 캐릭터 LBP3"),
  IF(AND(OR($B218=7,$B218=8),$L218=OFFSET($L218,-1,0)),OFFSET(P218,-1,0),
    IF(ISBLANK(VLOOKUP($M218,[2]ActorTable!$1:$1048576,MATCH("표준 DI pp Min",[2]ActorTable!$1:$1,0),0)),"삭제",
      INT(VLOOKUP($L218,$AM:$AZ,MATCH($AW$1,$AM$1:$AZ$1,0),0)*(VLOOKUP($M218,[2]ActorTable!$1:$1048576,MATCH("표준 DI pp Min",[2]ActorTable!$1:$1,0),0)+$H218*(VLOOKUP($M218,[2]ActorTable!$1:$1048576,MATCH("표준 DI pp Max",[2]ActorTable!$1:$1,0),0)-VLOOKUP($M218,[2]ActorTable!$1:$1048576,MATCH("표준 DI pp Min",[2]ActorTable!$1:$1,0),0)+1))))),
IF($L218="안 지정 캐릭터 영웅등급",
  IF(AND(OR($B218=7,$B218=8),$L218=OFFSET($L218,-1,0)),OFFSET(P218,-1,0),
    VLOOKUP($L218,$AM:$AZ,MATCH($AY$1,$AM$1:$AZ$1,0),0)+INT($H218*(VLOOKUP($L218,$AM:$AZ,MATCH($AZ$1,$AM$1:$AZ$1,0),0)-VLOOKUP($L218,$AM:$AZ,MATCH($AY$1,$AM$1:$AZ$1,0),0)+1))),
IF($L218="지정 캐릭터 PP",
  IF(AND(OR($B218=7,$B218=8),$L218=OFFSET($L218,-1,0)),OFFSET(P218,-1,0),
    INT($N218*VLOOKUP($L218,$AM:$AZ,MATCH($AW$1,$AM$1:$AZ$1,0),0))),
"그외없음")))))))</f>
        <v>삭제</v>
      </c>
      <c r="Q218" t="str">
        <f ca="1">IF($L218="삭제","삭제",
IF($L218="지정 장비",
  IF($O218="DI",
    VLOOKUP($M218,[1]EquipTable!$1:$1048576,MATCH("표준 DI pr Min",[1]EquipTable!$1:$1,0),0)+INT($I218*(VLOOKUP($M218,[1]EquipTable!$1:$1048576,MATCH("표준 DI pr Max",[1]EquipTable!$1:$1,0),0)-VLOOKUP($M218,[1]EquipTable!$1:$1048576,MATCH("표준 DI pr Min",[1]EquipTable!$1:$1,0),0)+1)),
    ROUNDDOWN(VLOOKUP($M218,[1]EquipTable!$1:$1048576,MATCH("표준 GO pr Min",[1]EquipTable!$1:$1,0),0)+INT($I218*(VLOOKUP($M218,[1]EquipTable!$1:$1048576,MATCH("표준 GO pr Max",[1]EquipTable!$1:$1,0),0)-VLOOKUP($M218,[1]EquipTable!$1:$1048576,MATCH("표준 GO pr Min",[1]EquipTable!$1:$1,0),0)+100)),-2)),
IF(OR($L218="캐릭터 상자 일반등급",$L218="캐릭터 상자 영웅등급"),VLOOKUP($L218,$AM:$AZ,MATCH($AW$1,$AM$1:$AZ$1,0),0),
IF(OR($L218="지정 캐릭터",$L218="지정 캐릭터 LBP1",$L218="지정 캐릭터 LBP2",$L218="지정 캐릭터 LBP3"),
  IF(AND(OR($B218=7,$B218=8),$L218=OFFSET($L218,-1,0)),OFFSET(Q218,-1,0),
    INT(VLOOKUP($L218,$AM:$AZ,MATCH($AW$1,$AM$1:$AZ$1,0),0)*(VLOOKUP($M218,[2]ActorTable!$1:$1048576,MATCH("표준 DI pr Min",[2]ActorTable!$1:$1,0),0)+$I218*(VLOOKUP($M218,[2]ActorTable!$1:$1048576,MATCH("표준 DI pr Max",[2]ActorTable!$1:$1,0),0)-VLOOKUP($M218,[2]ActorTable!$1:$1048576,MATCH("표준 DI pr Min",[2]ActorTable!$1:$1,0),0)+1)))),
IF($L218="안 지정 캐릭터 영웅등급",
  IF(AND(OR($B218=7,$B218=8),$L218=OFFSET($L218,-1,0)),OFFSET(Q218,-1,0),
    VLOOKUP($L218,$AM:$AZ,MATCH($AW$1,$AM$1:$AZ$1,0),0)+INT($I218*(VLOOKUP($L218,$AM:$AZ,MATCH($AX$1,$AM$1:$AZ$1,0),0)-VLOOKUP($L218,$AM:$AZ,MATCH($AW$1,$AM$1:$AZ$1,0),0)+1))),
IF($L218="지정 캐릭터 PP",
  IF(AND(OR($B218=7,$B218=8),$L218=OFFSET($L218,-1,0)),OFFSET(Q218,-1,0),
    INT($N218*(VLOOKUP($L218,$AM:$AZ,MATCH($AX$1,$AM$1:$AZ$1,0),0)*(VLOOKUP($L218,$AM:$AZ,MATCH($AY$1,$AM$1:$AZ$1,0),0)+$I218*(VLOOKUP($L218,$AM:$AZ,MATCH($AY$1,$AM$1:$AZ$1,0),0)-VLOOKUP($L218,$AM:$AZ,MATCH($AX$1,$AM$1:$AZ$1,0),0)))))),
IF(OR($L218="안 지정 캐릭터 PP 일반등급",$L218="안 지정 캐릭터 PP 영웅등급"),
  IF(AND(OR($B218=7,$B218=8),$L218=OFFSET($L218,-1,0)),OFFSET(Q218,-1,0),
    $N218*VLOOKUP($L218,$AM:$AZ,MATCH($AW$1,$AM$1:$AZ$1,0),0)),
"그외없음")))))))</f>
        <v>삭제</v>
      </c>
      <c r="R218" t="str">
        <f ca="1">IF(OR(ISNUMBER(M218),M218="삭제"),"",
IF(LEFT(M218,5)="Equip",
  IF($BK$1&lt;VLOOKUP(M218,[1]EquipTable!$1:$1048576,MATCH("업데이트순번",[1]EquipTable!$1:$1,0),0),"업데이트순번이상",""),
IF(LEFT(M218,5)="Actor",
  IF($BP$1&lt;VLOOKUP(M218,[2]ActorTable!$1:$1048576,MATCH("업데이트순번",[2]ActorTable!$1:$1,0),0),"업데이트순번이상",""),
"그외없음")))</f>
        <v/>
      </c>
      <c r="S218">
        <f t="shared" ca="1" si="55"/>
        <v>0</v>
      </c>
      <c r="Z218" t="str">
        <f t="shared" ca="1" si="49"/>
        <v/>
      </c>
      <c r="AG218" t="str">
        <f t="shared" si="50"/>
        <v/>
      </c>
      <c r="AH218" t="str">
        <f>IF(OR(
  AND(NOT(ISERROR(FIND("상자",AA218))),ISBLANK(AB218)),
  AND(ISBLANK(AA218),ISBLANK(AB218)),
  AND(NOT(ISERROR(FIND("안 지정",AA218))),ISNUMBER(AB218))),"",
IF(AND(NOT(ISERROR(FIND("상자",AA218))),NOT(ISBLANK(AB218))),"밸류불필요",
IF(AND(NOT(ISERROR(FIND("안 지정",AA218))),NOT(ISNUMBER(AB218))),"숫자필요",
IF(NOT(ISERROR(FIND("장비",AA218))),
  IFERROR(VLOOKUP(AB218,[1]EquipTable!$A:$T,MATCH("이름참고",[1]EquipTable!$1:$1,0),0),"장비없음"),
IF(NOT(ISERROR(FIND("캐릭터",AA218))),
  IFERROR(VLOOKUP(AB218,[2]ActorTable!$A:$G,MATCH("이름참고",[2]ActorTable!$1:$1,0),0),"캐릭터없음"),
"")))))</f>
        <v/>
      </c>
      <c r="AI218">
        <v>1</v>
      </c>
      <c r="AJ21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v>
      </c>
      <c r="AK218" t="str">
        <f t="shared" ca="1" si="51"/>
        <v>{"dy":31,"sl":6}</v>
      </c>
    </row>
    <row r="219" spans="1:37">
      <c r="A219">
        <v>1</v>
      </c>
      <c r="B219">
        <v>7</v>
      </c>
      <c r="C219">
        <f t="shared" si="46"/>
        <v>1</v>
      </c>
      <c r="D219">
        <f t="shared" ca="1" si="52"/>
        <v>0.61773234610264305</v>
      </c>
      <c r="E219">
        <f t="shared" ca="1" si="52"/>
        <v>0.70205746831951854</v>
      </c>
      <c r="F219">
        <f t="shared" ca="1" si="52"/>
        <v>0.30311855698208356</v>
      </c>
      <c r="G219">
        <f t="shared" ca="1" si="52"/>
        <v>0.62851996023916656</v>
      </c>
      <c r="H219">
        <f t="shared" ca="1" si="52"/>
        <v>6.0170576496951345E-2</v>
      </c>
      <c r="I219">
        <f t="shared" ca="1" si="53"/>
        <v>0.20869248049908717</v>
      </c>
      <c r="L219" t="str">
        <f t="shared" ca="1" si="47"/>
        <v>삭제</v>
      </c>
      <c r="M219" t="str">
        <f t="shared" ca="1" si="48"/>
        <v>삭제</v>
      </c>
      <c r="N219" t="str">
        <f t="shared" ca="1" si="54"/>
        <v>삭제</v>
      </c>
      <c r="O219" t="str">
        <f ca="1">IF($L219="삭제","삭제",
IF($L219="지정 장비",
  IF(ISBLANK(VLOOKUP($M219,[1]EquipTable!$1:$1048576,MATCH("표준 GO pr Min",[1]EquipTable!$1:$1,0),0)),"DI",
    IF(ISBLANK(VLOOKUP($M219,[1]EquipTable!$1:$1048576,MATCH("표준 DI pr Min",[1]EquipTable!$1:$1,0),0)),"GO",
      IF(G219&lt;0.5,"DI","GO"))),
IF(OR($L219="캐릭터 상자 일반등급",$L219="캐릭터 상자 영웅등급"),"DI",
IF(OR($L219="지정 캐릭터",$L219="지정 캐릭터 LBP1",$L219="지정 캐릭터 LBP2",$L219="지정 캐릭터 LBP3",$L219="안 지정 캐릭터 영웅등급"),"DI",
IF($L219="지정 캐릭터 PP","DI",
IF(OR($L219="안 지정 캐릭터 PP 일반등급",$L219="안 지정 캐릭터 PP 영웅등급"),"GO",
"그외없음"))))))</f>
        <v>삭제</v>
      </c>
      <c r="P219" t="str">
        <f ca="1">IF($L219="삭제","삭제",
IF($O219="GO","삭제",
IF($L219="지정 장비",
  IF(ISBLANK(VLOOKUP($M219,[1]EquipTable!$1:$1048576,MATCH("표준 DI pp Min",[1]EquipTable!$1:$1,0),0)),"삭제",
    VLOOKUP($M219,[1]EquipTable!$1:$1048576,MATCH("표준 DI pp Min",[1]EquipTable!$1:$1,0),0)+INT($H219*(VLOOKUP($M219,[1]EquipTable!$1:$1048576,MATCH("표준 DI pp Max",[1]EquipTable!$1:$1,0),0)-VLOOKUP($M219,[1]EquipTable!$1:$1048576,MATCH("표준 DI pp Min",[1]EquipTable!$1:$1,0),0)+1))),
IF(OR($L219="캐릭터 상자 일반등급",$L219="캐릭터 상자 영웅등급"),"삭제",
IF(OR($L219="지정 캐릭터",$L219="지정 캐릭터 LBP1",$L219="지정 캐릭터 LBP2",$L219="지정 캐릭터 LBP3"),
  IF(AND(OR($B219=7,$B219=8),$L219=OFFSET($L219,-1,0)),OFFSET(P219,-1,0),
    IF(ISBLANK(VLOOKUP($M219,[2]ActorTable!$1:$1048576,MATCH("표준 DI pp Min",[2]ActorTable!$1:$1,0),0)),"삭제",
      INT(VLOOKUP($L219,$AM:$AZ,MATCH($AW$1,$AM$1:$AZ$1,0),0)*(VLOOKUP($M219,[2]ActorTable!$1:$1048576,MATCH("표준 DI pp Min",[2]ActorTable!$1:$1,0),0)+$H219*(VLOOKUP($M219,[2]ActorTable!$1:$1048576,MATCH("표준 DI pp Max",[2]ActorTable!$1:$1,0),0)-VLOOKUP($M219,[2]ActorTable!$1:$1048576,MATCH("표준 DI pp Min",[2]ActorTable!$1:$1,0),0)+1))))),
IF($L219="안 지정 캐릭터 영웅등급",
  IF(AND(OR($B219=7,$B219=8),$L219=OFFSET($L219,-1,0)),OFFSET(P219,-1,0),
    VLOOKUP($L219,$AM:$AZ,MATCH($AY$1,$AM$1:$AZ$1,0),0)+INT($H219*(VLOOKUP($L219,$AM:$AZ,MATCH($AZ$1,$AM$1:$AZ$1,0),0)-VLOOKUP($L219,$AM:$AZ,MATCH($AY$1,$AM$1:$AZ$1,0),0)+1))),
IF($L219="지정 캐릭터 PP",
  IF(AND(OR($B219=7,$B219=8),$L219=OFFSET($L219,-1,0)),OFFSET(P219,-1,0),
    INT($N219*VLOOKUP($L219,$AM:$AZ,MATCH($AW$1,$AM$1:$AZ$1,0),0))),
"그외없음")))))))</f>
        <v>삭제</v>
      </c>
      <c r="Q219" t="str">
        <f ca="1">IF($L219="삭제","삭제",
IF($L219="지정 장비",
  IF($O219="DI",
    VLOOKUP($M219,[1]EquipTable!$1:$1048576,MATCH("표준 DI pr Min",[1]EquipTable!$1:$1,0),0)+INT($I219*(VLOOKUP($M219,[1]EquipTable!$1:$1048576,MATCH("표준 DI pr Max",[1]EquipTable!$1:$1,0),0)-VLOOKUP($M219,[1]EquipTable!$1:$1048576,MATCH("표준 DI pr Min",[1]EquipTable!$1:$1,0),0)+1)),
    ROUNDDOWN(VLOOKUP($M219,[1]EquipTable!$1:$1048576,MATCH("표준 GO pr Min",[1]EquipTable!$1:$1,0),0)+INT($I219*(VLOOKUP($M219,[1]EquipTable!$1:$1048576,MATCH("표준 GO pr Max",[1]EquipTable!$1:$1,0),0)-VLOOKUP($M219,[1]EquipTable!$1:$1048576,MATCH("표준 GO pr Min",[1]EquipTable!$1:$1,0),0)+100)),-2)),
IF(OR($L219="캐릭터 상자 일반등급",$L219="캐릭터 상자 영웅등급"),VLOOKUP($L219,$AM:$AZ,MATCH($AW$1,$AM$1:$AZ$1,0),0),
IF(OR($L219="지정 캐릭터",$L219="지정 캐릭터 LBP1",$L219="지정 캐릭터 LBP2",$L219="지정 캐릭터 LBP3"),
  IF(AND(OR($B219=7,$B219=8),$L219=OFFSET($L219,-1,0)),OFFSET(Q219,-1,0),
    INT(VLOOKUP($L219,$AM:$AZ,MATCH($AW$1,$AM$1:$AZ$1,0),0)*(VLOOKUP($M219,[2]ActorTable!$1:$1048576,MATCH("표준 DI pr Min",[2]ActorTable!$1:$1,0),0)+$I219*(VLOOKUP($M219,[2]ActorTable!$1:$1048576,MATCH("표준 DI pr Max",[2]ActorTable!$1:$1,0),0)-VLOOKUP($M219,[2]ActorTable!$1:$1048576,MATCH("표준 DI pr Min",[2]ActorTable!$1:$1,0),0)+1)))),
IF($L219="안 지정 캐릭터 영웅등급",
  IF(AND(OR($B219=7,$B219=8),$L219=OFFSET($L219,-1,0)),OFFSET(Q219,-1,0),
    VLOOKUP($L219,$AM:$AZ,MATCH($AW$1,$AM$1:$AZ$1,0),0)+INT($I219*(VLOOKUP($L219,$AM:$AZ,MATCH($AX$1,$AM$1:$AZ$1,0),0)-VLOOKUP($L219,$AM:$AZ,MATCH($AW$1,$AM$1:$AZ$1,0),0)+1))),
IF($L219="지정 캐릭터 PP",
  IF(AND(OR($B219=7,$B219=8),$L219=OFFSET($L219,-1,0)),OFFSET(Q219,-1,0),
    INT($N219*(VLOOKUP($L219,$AM:$AZ,MATCH($AX$1,$AM$1:$AZ$1,0),0)*(VLOOKUP($L219,$AM:$AZ,MATCH($AY$1,$AM$1:$AZ$1,0),0)+$I219*(VLOOKUP($L219,$AM:$AZ,MATCH($AY$1,$AM$1:$AZ$1,0),0)-VLOOKUP($L219,$AM:$AZ,MATCH($AX$1,$AM$1:$AZ$1,0),0)))))),
IF(OR($L219="안 지정 캐릭터 PP 일반등급",$L219="안 지정 캐릭터 PP 영웅등급"),
  IF(AND(OR($B219=7,$B219=8),$L219=OFFSET($L219,-1,0)),OFFSET(Q219,-1,0),
    $N219*VLOOKUP($L219,$AM:$AZ,MATCH($AW$1,$AM$1:$AZ$1,0),0)),
"그외없음")))))))</f>
        <v>삭제</v>
      </c>
      <c r="R219" t="str">
        <f ca="1">IF(OR(ISNUMBER(M219),M219="삭제"),"",
IF(LEFT(M219,5)="Equip",
  IF($BK$1&lt;VLOOKUP(M219,[1]EquipTable!$1:$1048576,MATCH("업데이트순번",[1]EquipTable!$1:$1,0),0),"업데이트순번이상",""),
IF(LEFT(M219,5)="Actor",
  IF($BP$1&lt;VLOOKUP(M219,[2]ActorTable!$1:$1048576,MATCH("업데이트순번",[2]ActorTable!$1:$1,0),0),"업데이트순번이상",""),
"그외없음")))</f>
        <v/>
      </c>
      <c r="S219">
        <f t="shared" ca="1" si="55"/>
        <v>0</v>
      </c>
      <c r="Z219" t="str">
        <f t="shared" ca="1" si="49"/>
        <v/>
      </c>
      <c r="AG219" t="str">
        <f t="shared" si="50"/>
        <v/>
      </c>
      <c r="AH219" t="str">
        <f>IF(OR(
  AND(NOT(ISERROR(FIND("상자",AA219))),ISBLANK(AB219)),
  AND(ISBLANK(AA219),ISBLANK(AB219)),
  AND(NOT(ISERROR(FIND("안 지정",AA219))),ISNUMBER(AB219))),"",
IF(AND(NOT(ISERROR(FIND("상자",AA219))),NOT(ISBLANK(AB219))),"밸류불필요",
IF(AND(NOT(ISERROR(FIND("안 지정",AA219))),NOT(ISNUMBER(AB219))),"숫자필요",
IF(NOT(ISERROR(FIND("장비",AA219))),
  IFERROR(VLOOKUP(AB219,[1]EquipTable!$A:$T,MATCH("이름참고",[1]EquipTable!$1:$1,0),0),"장비없음"),
IF(NOT(ISERROR(FIND("캐릭터",AA219))),
  IFERROR(VLOOKUP(AB219,[2]ActorTable!$A:$G,MATCH("이름참고",[2]ActorTable!$1:$1,0),0),"캐릭터없음"),
"")))))</f>
        <v/>
      </c>
      <c r="AI219">
        <v>1</v>
      </c>
      <c r="AJ21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v>
      </c>
      <c r="AK219" t="str">
        <f t="shared" ca="1" si="51"/>
        <v>{"dy":1,"sl":7}</v>
      </c>
    </row>
    <row r="220" spans="1:37">
      <c r="A220">
        <v>2</v>
      </c>
      <c r="B220">
        <v>7</v>
      </c>
      <c r="C220">
        <f t="shared" si="46"/>
        <v>1</v>
      </c>
      <c r="D220">
        <f t="shared" ca="1" si="52"/>
        <v>0.92966341967568911</v>
      </c>
      <c r="E220">
        <f t="shared" ca="1" si="52"/>
        <v>0.49436092966723888</v>
      </c>
      <c r="F220">
        <f t="shared" ca="1" si="52"/>
        <v>0.53107294803272787</v>
      </c>
      <c r="G220">
        <f t="shared" ca="1" si="52"/>
        <v>0.89210095053103133</v>
      </c>
      <c r="H220">
        <f t="shared" ca="1" si="52"/>
        <v>0.55720504656983749</v>
      </c>
      <c r="I220">
        <f t="shared" ca="1" si="53"/>
        <v>3.7513978125836456E-2</v>
      </c>
      <c r="L220" t="str">
        <f t="shared" ca="1" si="47"/>
        <v>삭제</v>
      </c>
      <c r="M220" t="str">
        <f t="shared" ca="1" si="48"/>
        <v>삭제</v>
      </c>
      <c r="N220" t="str">
        <f t="shared" ca="1" si="54"/>
        <v>삭제</v>
      </c>
      <c r="O220" t="str">
        <f ca="1">IF($L220="삭제","삭제",
IF($L220="지정 장비",
  IF(ISBLANK(VLOOKUP($M220,[1]EquipTable!$1:$1048576,MATCH("표준 GO pr Min",[1]EquipTable!$1:$1,0),0)),"DI",
    IF(ISBLANK(VLOOKUP($M220,[1]EquipTable!$1:$1048576,MATCH("표준 DI pr Min",[1]EquipTable!$1:$1,0),0)),"GO",
      IF(G220&lt;0.5,"DI","GO"))),
IF(OR($L220="캐릭터 상자 일반등급",$L220="캐릭터 상자 영웅등급"),"DI",
IF(OR($L220="지정 캐릭터",$L220="지정 캐릭터 LBP1",$L220="지정 캐릭터 LBP2",$L220="지정 캐릭터 LBP3",$L220="안 지정 캐릭터 영웅등급"),"DI",
IF($L220="지정 캐릭터 PP","DI",
IF(OR($L220="안 지정 캐릭터 PP 일반등급",$L220="안 지정 캐릭터 PP 영웅등급"),"GO",
"그외없음"))))))</f>
        <v>삭제</v>
      </c>
      <c r="P220" t="str">
        <f ca="1">IF($L220="삭제","삭제",
IF($O220="GO","삭제",
IF($L220="지정 장비",
  IF(ISBLANK(VLOOKUP($M220,[1]EquipTable!$1:$1048576,MATCH("표준 DI pp Min",[1]EquipTable!$1:$1,0),0)),"삭제",
    VLOOKUP($M220,[1]EquipTable!$1:$1048576,MATCH("표준 DI pp Min",[1]EquipTable!$1:$1,0),0)+INT($H220*(VLOOKUP($M220,[1]EquipTable!$1:$1048576,MATCH("표준 DI pp Max",[1]EquipTable!$1:$1,0),0)-VLOOKUP($M220,[1]EquipTable!$1:$1048576,MATCH("표준 DI pp Min",[1]EquipTable!$1:$1,0),0)+1))),
IF(OR($L220="캐릭터 상자 일반등급",$L220="캐릭터 상자 영웅등급"),"삭제",
IF(OR($L220="지정 캐릭터",$L220="지정 캐릭터 LBP1",$L220="지정 캐릭터 LBP2",$L220="지정 캐릭터 LBP3"),
  IF(AND(OR($B220=7,$B220=8),$L220=OFFSET($L220,-1,0)),OFFSET(P220,-1,0),
    IF(ISBLANK(VLOOKUP($M220,[2]ActorTable!$1:$1048576,MATCH("표준 DI pp Min",[2]ActorTable!$1:$1,0),0)),"삭제",
      INT(VLOOKUP($L220,$AM:$AZ,MATCH($AW$1,$AM$1:$AZ$1,0),0)*(VLOOKUP($M220,[2]ActorTable!$1:$1048576,MATCH("표준 DI pp Min",[2]ActorTable!$1:$1,0),0)+$H220*(VLOOKUP($M220,[2]ActorTable!$1:$1048576,MATCH("표준 DI pp Max",[2]ActorTable!$1:$1,0),0)-VLOOKUP($M220,[2]ActorTable!$1:$1048576,MATCH("표준 DI pp Min",[2]ActorTable!$1:$1,0),0)+1))))),
IF($L220="안 지정 캐릭터 영웅등급",
  IF(AND(OR($B220=7,$B220=8),$L220=OFFSET($L220,-1,0)),OFFSET(P220,-1,0),
    VLOOKUP($L220,$AM:$AZ,MATCH($AY$1,$AM$1:$AZ$1,0),0)+INT($H220*(VLOOKUP($L220,$AM:$AZ,MATCH($AZ$1,$AM$1:$AZ$1,0),0)-VLOOKUP($L220,$AM:$AZ,MATCH($AY$1,$AM$1:$AZ$1,0),0)+1))),
IF($L220="지정 캐릭터 PP",
  IF(AND(OR($B220=7,$B220=8),$L220=OFFSET($L220,-1,0)),OFFSET(P220,-1,0),
    INT($N220*VLOOKUP($L220,$AM:$AZ,MATCH($AW$1,$AM$1:$AZ$1,0),0))),
"그외없음")))))))</f>
        <v>삭제</v>
      </c>
      <c r="Q220" t="str">
        <f ca="1">IF($L220="삭제","삭제",
IF($L220="지정 장비",
  IF($O220="DI",
    VLOOKUP($M220,[1]EquipTable!$1:$1048576,MATCH("표준 DI pr Min",[1]EquipTable!$1:$1,0),0)+INT($I220*(VLOOKUP($M220,[1]EquipTable!$1:$1048576,MATCH("표준 DI pr Max",[1]EquipTable!$1:$1,0),0)-VLOOKUP($M220,[1]EquipTable!$1:$1048576,MATCH("표준 DI pr Min",[1]EquipTable!$1:$1,0),0)+1)),
    ROUNDDOWN(VLOOKUP($M220,[1]EquipTable!$1:$1048576,MATCH("표준 GO pr Min",[1]EquipTable!$1:$1,0),0)+INT($I220*(VLOOKUP($M220,[1]EquipTable!$1:$1048576,MATCH("표준 GO pr Max",[1]EquipTable!$1:$1,0),0)-VLOOKUP($M220,[1]EquipTable!$1:$1048576,MATCH("표준 GO pr Min",[1]EquipTable!$1:$1,0),0)+100)),-2)),
IF(OR($L220="캐릭터 상자 일반등급",$L220="캐릭터 상자 영웅등급"),VLOOKUP($L220,$AM:$AZ,MATCH($AW$1,$AM$1:$AZ$1,0),0),
IF(OR($L220="지정 캐릭터",$L220="지정 캐릭터 LBP1",$L220="지정 캐릭터 LBP2",$L220="지정 캐릭터 LBP3"),
  IF(AND(OR($B220=7,$B220=8),$L220=OFFSET($L220,-1,0)),OFFSET(Q220,-1,0),
    INT(VLOOKUP($L220,$AM:$AZ,MATCH($AW$1,$AM$1:$AZ$1,0),0)*(VLOOKUP($M220,[2]ActorTable!$1:$1048576,MATCH("표준 DI pr Min",[2]ActorTable!$1:$1,0),0)+$I220*(VLOOKUP($M220,[2]ActorTable!$1:$1048576,MATCH("표준 DI pr Max",[2]ActorTable!$1:$1,0),0)-VLOOKUP($M220,[2]ActorTable!$1:$1048576,MATCH("표준 DI pr Min",[2]ActorTable!$1:$1,0),0)+1)))),
IF($L220="안 지정 캐릭터 영웅등급",
  IF(AND(OR($B220=7,$B220=8),$L220=OFFSET($L220,-1,0)),OFFSET(Q220,-1,0),
    VLOOKUP($L220,$AM:$AZ,MATCH($AW$1,$AM$1:$AZ$1,0),0)+INT($I220*(VLOOKUP($L220,$AM:$AZ,MATCH($AX$1,$AM$1:$AZ$1,0),0)-VLOOKUP($L220,$AM:$AZ,MATCH($AW$1,$AM$1:$AZ$1,0),0)+1))),
IF($L220="지정 캐릭터 PP",
  IF(AND(OR($B220=7,$B220=8),$L220=OFFSET($L220,-1,0)),OFFSET(Q220,-1,0),
    INT($N220*(VLOOKUP($L220,$AM:$AZ,MATCH($AX$1,$AM$1:$AZ$1,0),0)*(VLOOKUP($L220,$AM:$AZ,MATCH($AY$1,$AM$1:$AZ$1,0),0)+$I220*(VLOOKUP($L220,$AM:$AZ,MATCH($AY$1,$AM$1:$AZ$1,0),0)-VLOOKUP($L220,$AM:$AZ,MATCH($AX$1,$AM$1:$AZ$1,0),0)))))),
IF(OR($L220="안 지정 캐릭터 PP 일반등급",$L220="안 지정 캐릭터 PP 영웅등급"),
  IF(AND(OR($B220=7,$B220=8),$L220=OFFSET($L220,-1,0)),OFFSET(Q220,-1,0),
    $N220*VLOOKUP($L220,$AM:$AZ,MATCH($AW$1,$AM$1:$AZ$1,0),0)),
"그외없음")))))))</f>
        <v>삭제</v>
      </c>
      <c r="R220" t="str">
        <f ca="1">IF(OR(ISNUMBER(M220),M220="삭제"),"",
IF(LEFT(M220,5)="Equip",
  IF($BK$1&lt;VLOOKUP(M220,[1]EquipTable!$1:$1048576,MATCH("업데이트순번",[1]EquipTable!$1:$1,0),0),"업데이트순번이상",""),
IF(LEFT(M220,5)="Actor",
  IF($BP$1&lt;VLOOKUP(M220,[2]ActorTable!$1:$1048576,MATCH("업데이트순번",[2]ActorTable!$1:$1,0),0),"업데이트순번이상",""),
"그외없음")))</f>
        <v/>
      </c>
      <c r="S220">
        <f t="shared" ca="1" si="55"/>
        <v>0</v>
      </c>
      <c r="Z220" t="str">
        <f t="shared" ca="1" si="49"/>
        <v/>
      </c>
      <c r="AG220" t="str">
        <f t="shared" si="50"/>
        <v/>
      </c>
      <c r="AH220" t="str">
        <f>IF(OR(
  AND(NOT(ISERROR(FIND("상자",AA220))),ISBLANK(AB220)),
  AND(ISBLANK(AA220),ISBLANK(AB220)),
  AND(NOT(ISERROR(FIND("안 지정",AA220))),ISNUMBER(AB220))),"",
IF(AND(NOT(ISERROR(FIND("상자",AA220))),NOT(ISBLANK(AB220))),"밸류불필요",
IF(AND(NOT(ISERROR(FIND("안 지정",AA220))),NOT(ISNUMBER(AB220))),"숫자필요",
IF(NOT(ISERROR(FIND("장비",AA220))),
  IFERROR(VLOOKUP(AB220,[1]EquipTable!$A:$T,MATCH("이름참고",[1]EquipTable!$1:$1,0),0),"장비없음"),
IF(NOT(ISERROR(FIND("캐릭터",AA220))),
  IFERROR(VLOOKUP(AB220,[2]ActorTable!$A:$G,MATCH("이름참고",[2]ActorTable!$1:$1,0),0),"캐릭터없음"),
"")))))</f>
        <v/>
      </c>
      <c r="AI220">
        <v>1</v>
      </c>
      <c r="AJ22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v>
      </c>
      <c r="AK220" t="str">
        <f t="shared" ca="1" si="51"/>
        <v>{"dy":2,"sl":7}</v>
      </c>
    </row>
    <row r="221" spans="1:37">
      <c r="A221">
        <v>3</v>
      </c>
      <c r="B221">
        <v>7</v>
      </c>
      <c r="C221">
        <f t="shared" si="46"/>
        <v>1</v>
      </c>
      <c r="D221">
        <f t="shared" ca="1" si="52"/>
        <v>0.95904865647616266</v>
      </c>
      <c r="E221">
        <f t="shared" ca="1" si="52"/>
        <v>0.29641292835646504</v>
      </c>
      <c r="F221">
        <f t="shared" ca="1" si="52"/>
        <v>0.75368431898661625</v>
      </c>
      <c r="G221">
        <f t="shared" ca="1" si="52"/>
        <v>0.73265919824736514</v>
      </c>
      <c r="H221">
        <f t="shared" ca="1" si="52"/>
        <v>0.37974139718444444</v>
      </c>
      <c r="I221">
        <f t="shared" ca="1" si="53"/>
        <v>0.98622929323222208</v>
      </c>
      <c r="L221" t="str">
        <f t="shared" ca="1" si="47"/>
        <v>삭제</v>
      </c>
      <c r="M221" t="str">
        <f t="shared" ca="1" si="48"/>
        <v>삭제</v>
      </c>
      <c r="N221" t="str">
        <f t="shared" ca="1" si="54"/>
        <v>삭제</v>
      </c>
      <c r="O221" t="str">
        <f ca="1">IF($L221="삭제","삭제",
IF($L221="지정 장비",
  IF(ISBLANK(VLOOKUP($M221,[1]EquipTable!$1:$1048576,MATCH("표준 GO pr Min",[1]EquipTable!$1:$1,0),0)),"DI",
    IF(ISBLANK(VLOOKUP($M221,[1]EquipTable!$1:$1048576,MATCH("표준 DI pr Min",[1]EquipTable!$1:$1,0),0)),"GO",
      IF(G221&lt;0.5,"DI","GO"))),
IF(OR($L221="캐릭터 상자 일반등급",$L221="캐릭터 상자 영웅등급"),"DI",
IF(OR($L221="지정 캐릭터",$L221="지정 캐릭터 LBP1",$L221="지정 캐릭터 LBP2",$L221="지정 캐릭터 LBP3",$L221="안 지정 캐릭터 영웅등급"),"DI",
IF($L221="지정 캐릭터 PP","DI",
IF(OR($L221="안 지정 캐릭터 PP 일반등급",$L221="안 지정 캐릭터 PP 영웅등급"),"GO",
"그외없음"))))))</f>
        <v>삭제</v>
      </c>
      <c r="P221" t="str">
        <f ca="1">IF($L221="삭제","삭제",
IF($O221="GO","삭제",
IF($L221="지정 장비",
  IF(ISBLANK(VLOOKUP($M221,[1]EquipTable!$1:$1048576,MATCH("표준 DI pp Min",[1]EquipTable!$1:$1,0),0)),"삭제",
    VLOOKUP($M221,[1]EquipTable!$1:$1048576,MATCH("표준 DI pp Min",[1]EquipTable!$1:$1,0),0)+INT($H221*(VLOOKUP($M221,[1]EquipTable!$1:$1048576,MATCH("표준 DI pp Max",[1]EquipTable!$1:$1,0),0)-VLOOKUP($M221,[1]EquipTable!$1:$1048576,MATCH("표준 DI pp Min",[1]EquipTable!$1:$1,0),0)+1))),
IF(OR($L221="캐릭터 상자 일반등급",$L221="캐릭터 상자 영웅등급"),"삭제",
IF(OR($L221="지정 캐릭터",$L221="지정 캐릭터 LBP1",$L221="지정 캐릭터 LBP2",$L221="지정 캐릭터 LBP3"),
  IF(AND(OR($B221=7,$B221=8),$L221=OFFSET($L221,-1,0)),OFFSET(P221,-1,0),
    IF(ISBLANK(VLOOKUP($M221,[2]ActorTable!$1:$1048576,MATCH("표준 DI pp Min",[2]ActorTable!$1:$1,0),0)),"삭제",
      INT(VLOOKUP($L221,$AM:$AZ,MATCH($AW$1,$AM$1:$AZ$1,0),0)*(VLOOKUP($M221,[2]ActorTable!$1:$1048576,MATCH("표준 DI pp Min",[2]ActorTable!$1:$1,0),0)+$H221*(VLOOKUP($M221,[2]ActorTable!$1:$1048576,MATCH("표준 DI pp Max",[2]ActorTable!$1:$1,0),0)-VLOOKUP($M221,[2]ActorTable!$1:$1048576,MATCH("표준 DI pp Min",[2]ActorTable!$1:$1,0),0)+1))))),
IF($L221="안 지정 캐릭터 영웅등급",
  IF(AND(OR($B221=7,$B221=8),$L221=OFFSET($L221,-1,0)),OFFSET(P221,-1,0),
    VLOOKUP($L221,$AM:$AZ,MATCH($AY$1,$AM$1:$AZ$1,0),0)+INT($H221*(VLOOKUP($L221,$AM:$AZ,MATCH($AZ$1,$AM$1:$AZ$1,0),0)-VLOOKUP($L221,$AM:$AZ,MATCH($AY$1,$AM$1:$AZ$1,0),0)+1))),
IF($L221="지정 캐릭터 PP",
  IF(AND(OR($B221=7,$B221=8),$L221=OFFSET($L221,-1,0)),OFFSET(P221,-1,0),
    INT($N221*VLOOKUP($L221,$AM:$AZ,MATCH($AW$1,$AM$1:$AZ$1,0),0))),
"그외없음")))))))</f>
        <v>삭제</v>
      </c>
      <c r="Q221" t="str">
        <f ca="1">IF($L221="삭제","삭제",
IF($L221="지정 장비",
  IF($O221="DI",
    VLOOKUP($M221,[1]EquipTable!$1:$1048576,MATCH("표준 DI pr Min",[1]EquipTable!$1:$1,0),0)+INT($I221*(VLOOKUP($M221,[1]EquipTable!$1:$1048576,MATCH("표준 DI pr Max",[1]EquipTable!$1:$1,0),0)-VLOOKUP($M221,[1]EquipTable!$1:$1048576,MATCH("표준 DI pr Min",[1]EquipTable!$1:$1,0),0)+1)),
    ROUNDDOWN(VLOOKUP($M221,[1]EquipTable!$1:$1048576,MATCH("표준 GO pr Min",[1]EquipTable!$1:$1,0),0)+INT($I221*(VLOOKUP($M221,[1]EquipTable!$1:$1048576,MATCH("표준 GO pr Max",[1]EquipTable!$1:$1,0),0)-VLOOKUP($M221,[1]EquipTable!$1:$1048576,MATCH("표준 GO pr Min",[1]EquipTable!$1:$1,0),0)+100)),-2)),
IF(OR($L221="캐릭터 상자 일반등급",$L221="캐릭터 상자 영웅등급"),VLOOKUP($L221,$AM:$AZ,MATCH($AW$1,$AM$1:$AZ$1,0),0),
IF(OR($L221="지정 캐릭터",$L221="지정 캐릭터 LBP1",$L221="지정 캐릭터 LBP2",$L221="지정 캐릭터 LBP3"),
  IF(AND(OR($B221=7,$B221=8),$L221=OFFSET($L221,-1,0)),OFFSET(Q221,-1,0),
    INT(VLOOKUP($L221,$AM:$AZ,MATCH($AW$1,$AM$1:$AZ$1,0),0)*(VLOOKUP($M221,[2]ActorTable!$1:$1048576,MATCH("표준 DI pr Min",[2]ActorTable!$1:$1,0),0)+$I221*(VLOOKUP($M221,[2]ActorTable!$1:$1048576,MATCH("표준 DI pr Max",[2]ActorTable!$1:$1,0),0)-VLOOKUP($M221,[2]ActorTable!$1:$1048576,MATCH("표준 DI pr Min",[2]ActorTable!$1:$1,0),0)+1)))),
IF($L221="안 지정 캐릭터 영웅등급",
  IF(AND(OR($B221=7,$B221=8),$L221=OFFSET($L221,-1,0)),OFFSET(Q221,-1,0),
    VLOOKUP($L221,$AM:$AZ,MATCH($AW$1,$AM$1:$AZ$1,0),0)+INT($I221*(VLOOKUP($L221,$AM:$AZ,MATCH($AX$1,$AM$1:$AZ$1,0),0)-VLOOKUP($L221,$AM:$AZ,MATCH($AW$1,$AM$1:$AZ$1,0),0)+1))),
IF($L221="지정 캐릭터 PP",
  IF(AND(OR($B221=7,$B221=8),$L221=OFFSET($L221,-1,0)),OFFSET(Q221,-1,0),
    INT($N221*(VLOOKUP($L221,$AM:$AZ,MATCH($AX$1,$AM$1:$AZ$1,0),0)*(VLOOKUP($L221,$AM:$AZ,MATCH($AY$1,$AM$1:$AZ$1,0),0)+$I221*(VLOOKUP($L221,$AM:$AZ,MATCH($AY$1,$AM$1:$AZ$1,0),0)-VLOOKUP($L221,$AM:$AZ,MATCH($AX$1,$AM$1:$AZ$1,0),0)))))),
IF(OR($L221="안 지정 캐릭터 PP 일반등급",$L221="안 지정 캐릭터 PP 영웅등급"),
  IF(AND(OR($B221=7,$B221=8),$L221=OFFSET($L221,-1,0)),OFFSET(Q221,-1,0),
    $N221*VLOOKUP($L221,$AM:$AZ,MATCH($AW$1,$AM$1:$AZ$1,0),0)),
"그외없음")))))))</f>
        <v>삭제</v>
      </c>
      <c r="R221" t="str">
        <f ca="1">IF(OR(ISNUMBER(M221),M221="삭제"),"",
IF(LEFT(M221,5)="Equip",
  IF($BK$1&lt;VLOOKUP(M221,[1]EquipTable!$1:$1048576,MATCH("업데이트순번",[1]EquipTable!$1:$1,0),0),"업데이트순번이상",""),
IF(LEFT(M221,5)="Actor",
  IF($BP$1&lt;VLOOKUP(M221,[2]ActorTable!$1:$1048576,MATCH("업데이트순번",[2]ActorTable!$1:$1,0),0),"업데이트순번이상",""),
"그외없음")))</f>
        <v/>
      </c>
      <c r="S221">
        <f t="shared" ca="1" si="55"/>
        <v>0</v>
      </c>
      <c r="Z221" t="str">
        <f t="shared" ca="1" si="49"/>
        <v/>
      </c>
      <c r="AG221" t="str">
        <f t="shared" si="50"/>
        <v/>
      </c>
      <c r="AH221" t="str">
        <f>IF(OR(
  AND(NOT(ISERROR(FIND("상자",AA221))),ISBLANK(AB221)),
  AND(ISBLANK(AA221),ISBLANK(AB221)),
  AND(NOT(ISERROR(FIND("안 지정",AA221))),ISNUMBER(AB221))),"",
IF(AND(NOT(ISERROR(FIND("상자",AA221))),NOT(ISBLANK(AB221))),"밸류불필요",
IF(AND(NOT(ISERROR(FIND("안 지정",AA221))),NOT(ISNUMBER(AB221))),"숫자필요",
IF(NOT(ISERROR(FIND("장비",AA221))),
  IFERROR(VLOOKUP(AB221,[1]EquipTable!$A:$T,MATCH("이름참고",[1]EquipTable!$1:$1,0),0),"장비없음"),
IF(NOT(ISERROR(FIND("캐릭터",AA221))),
  IFERROR(VLOOKUP(AB221,[2]ActorTable!$A:$G,MATCH("이름참고",[2]ActorTable!$1:$1,0),0),"캐릭터없음"),
"")))))</f>
        <v/>
      </c>
      <c r="AI221">
        <v>1</v>
      </c>
      <c r="AJ22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v>
      </c>
      <c r="AK221" t="str">
        <f t="shared" ca="1" si="51"/>
        <v>{"dy":3,"sl":7}</v>
      </c>
    </row>
    <row r="222" spans="1:37">
      <c r="A222">
        <v>4</v>
      </c>
      <c r="B222">
        <v>7</v>
      </c>
      <c r="C222">
        <f t="shared" si="46"/>
        <v>1</v>
      </c>
      <c r="D222">
        <f t="shared" ca="1" si="52"/>
        <v>0.5205357855390812</v>
      </c>
      <c r="E222">
        <f t="shared" ca="1" si="52"/>
        <v>0.3681657877247464</v>
      </c>
      <c r="F222">
        <f t="shared" ca="1" si="52"/>
        <v>3.583874564952505E-2</v>
      </c>
      <c r="G222">
        <f t="shared" ca="1" si="52"/>
        <v>0.92442968811233928</v>
      </c>
      <c r="H222">
        <f t="shared" ca="1" si="52"/>
        <v>0.98231574639514752</v>
      </c>
      <c r="I222">
        <f t="shared" ca="1" si="53"/>
        <v>0.69079616174376524</v>
      </c>
      <c r="L222" t="str">
        <f t="shared" ca="1" si="47"/>
        <v>삭제</v>
      </c>
      <c r="M222" t="str">
        <f t="shared" ca="1" si="48"/>
        <v>삭제</v>
      </c>
      <c r="N222" t="str">
        <f t="shared" ca="1" si="54"/>
        <v>삭제</v>
      </c>
      <c r="O222" t="str">
        <f ca="1">IF($L222="삭제","삭제",
IF($L222="지정 장비",
  IF(ISBLANK(VLOOKUP($M222,[1]EquipTable!$1:$1048576,MATCH("표준 GO pr Min",[1]EquipTable!$1:$1,0),0)),"DI",
    IF(ISBLANK(VLOOKUP($M222,[1]EquipTable!$1:$1048576,MATCH("표준 DI pr Min",[1]EquipTable!$1:$1,0),0)),"GO",
      IF(G222&lt;0.5,"DI","GO"))),
IF(OR($L222="캐릭터 상자 일반등급",$L222="캐릭터 상자 영웅등급"),"DI",
IF(OR($L222="지정 캐릭터",$L222="지정 캐릭터 LBP1",$L222="지정 캐릭터 LBP2",$L222="지정 캐릭터 LBP3",$L222="안 지정 캐릭터 영웅등급"),"DI",
IF($L222="지정 캐릭터 PP","DI",
IF(OR($L222="안 지정 캐릭터 PP 일반등급",$L222="안 지정 캐릭터 PP 영웅등급"),"GO",
"그외없음"))))))</f>
        <v>삭제</v>
      </c>
      <c r="P222" t="str">
        <f ca="1">IF($L222="삭제","삭제",
IF($O222="GO","삭제",
IF($L222="지정 장비",
  IF(ISBLANK(VLOOKUP($M222,[1]EquipTable!$1:$1048576,MATCH("표준 DI pp Min",[1]EquipTable!$1:$1,0),0)),"삭제",
    VLOOKUP($M222,[1]EquipTable!$1:$1048576,MATCH("표준 DI pp Min",[1]EquipTable!$1:$1,0),0)+INT($H222*(VLOOKUP($M222,[1]EquipTable!$1:$1048576,MATCH("표준 DI pp Max",[1]EquipTable!$1:$1,0),0)-VLOOKUP($M222,[1]EquipTable!$1:$1048576,MATCH("표준 DI pp Min",[1]EquipTable!$1:$1,0),0)+1))),
IF(OR($L222="캐릭터 상자 일반등급",$L222="캐릭터 상자 영웅등급"),"삭제",
IF(OR($L222="지정 캐릭터",$L222="지정 캐릭터 LBP1",$L222="지정 캐릭터 LBP2",$L222="지정 캐릭터 LBP3"),
  IF(AND(OR($B222=7,$B222=8),$L222=OFFSET($L222,-1,0)),OFFSET(P222,-1,0),
    IF(ISBLANK(VLOOKUP($M222,[2]ActorTable!$1:$1048576,MATCH("표준 DI pp Min",[2]ActorTable!$1:$1,0),0)),"삭제",
      INT(VLOOKUP($L222,$AM:$AZ,MATCH($AW$1,$AM$1:$AZ$1,0),0)*(VLOOKUP($M222,[2]ActorTable!$1:$1048576,MATCH("표준 DI pp Min",[2]ActorTable!$1:$1,0),0)+$H222*(VLOOKUP($M222,[2]ActorTable!$1:$1048576,MATCH("표준 DI pp Max",[2]ActorTable!$1:$1,0),0)-VLOOKUP($M222,[2]ActorTable!$1:$1048576,MATCH("표준 DI pp Min",[2]ActorTable!$1:$1,0),0)+1))))),
IF($L222="안 지정 캐릭터 영웅등급",
  IF(AND(OR($B222=7,$B222=8),$L222=OFFSET($L222,-1,0)),OFFSET(P222,-1,0),
    VLOOKUP($L222,$AM:$AZ,MATCH($AY$1,$AM$1:$AZ$1,0),0)+INT($H222*(VLOOKUP($L222,$AM:$AZ,MATCH($AZ$1,$AM$1:$AZ$1,0),0)-VLOOKUP($L222,$AM:$AZ,MATCH($AY$1,$AM$1:$AZ$1,0),0)+1))),
IF($L222="지정 캐릭터 PP",
  IF(AND(OR($B222=7,$B222=8),$L222=OFFSET($L222,-1,0)),OFFSET(P222,-1,0),
    INT($N222*VLOOKUP($L222,$AM:$AZ,MATCH($AW$1,$AM$1:$AZ$1,0),0))),
"그외없음")))))))</f>
        <v>삭제</v>
      </c>
      <c r="Q222" t="str">
        <f ca="1">IF($L222="삭제","삭제",
IF($L222="지정 장비",
  IF($O222="DI",
    VLOOKUP($M222,[1]EquipTable!$1:$1048576,MATCH("표준 DI pr Min",[1]EquipTable!$1:$1,0),0)+INT($I222*(VLOOKUP($M222,[1]EquipTable!$1:$1048576,MATCH("표준 DI pr Max",[1]EquipTable!$1:$1,0),0)-VLOOKUP($M222,[1]EquipTable!$1:$1048576,MATCH("표준 DI pr Min",[1]EquipTable!$1:$1,0),0)+1)),
    ROUNDDOWN(VLOOKUP($M222,[1]EquipTable!$1:$1048576,MATCH("표준 GO pr Min",[1]EquipTable!$1:$1,0),0)+INT($I222*(VLOOKUP($M222,[1]EquipTable!$1:$1048576,MATCH("표준 GO pr Max",[1]EquipTable!$1:$1,0),0)-VLOOKUP($M222,[1]EquipTable!$1:$1048576,MATCH("표준 GO pr Min",[1]EquipTable!$1:$1,0),0)+100)),-2)),
IF(OR($L222="캐릭터 상자 일반등급",$L222="캐릭터 상자 영웅등급"),VLOOKUP($L222,$AM:$AZ,MATCH($AW$1,$AM$1:$AZ$1,0),0),
IF(OR($L222="지정 캐릭터",$L222="지정 캐릭터 LBP1",$L222="지정 캐릭터 LBP2",$L222="지정 캐릭터 LBP3"),
  IF(AND(OR($B222=7,$B222=8),$L222=OFFSET($L222,-1,0)),OFFSET(Q222,-1,0),
    INT(VLOOKUP($L222,$AM:$AZ,MATCH($AW$1,$AM$1:$AZ$1,0),0)*(VLOOKUP($M222,[2]ActorTable!$1:$1048576,MATCH("표준 DI pr Min",[2]ActorTable!$1:$1,0),0)+$I222*(VLOOKUP($M222,[2]ActorTable!$1:$1048576,MATCH("표준 DI pr Max",[2]ActorTable!$1:$1,0),0)-VLOOKUP($M222,[2]ActorTable!$1:$1048576,MATCH("표준 DI pr Min",[2]ActorTable!$1:$1,0),0)+1)))),
IF($L222="안 지정 캐릭터 영웅등급",
  IF(AND(OR($B222=7,$B222=8),$L222=OFFSET($L222,-1,0)),OFFSET(Q222,-1,0),
    VLOOKUP($L222,$AM:$AZ,MATCH($AW$1,$AM$1:$AZ$1,0),0)+INT($I222*(VLOOKUP($L222,$AM:$AZ,MATCH($AX$1,$AM$1:$AZ$1,0),0)-VLOOKUP($L222,$AM:$AZ,MATCH($AW$1,$AM$1:$AZ$1,0),0)+1))),
IF($L222="지정 캐릭터 PP",
  IF(AND(OR($B222=7,$B222=8),$L222=OFFSET($L222,-1,0)),OFFSET(Q222,-1,0),
    INT($N222*(VLOOKUP($L222,$AM:$AZ,MATCH($AX$1,$AM$1:$AZ$1,0),0)*(VLOOKUP($L222,$AM:$AZ,MATCH($AY$1,$AM$1:$AZ$1,0),0)+$I222*(VLOOKUP($L222,$AM:$AZ,MATCH($AY$1,$AM$1:$AZ$1,0),0)-VLOOKUP($L222,$AM:$AZ,MATCH($AX$1,$AM$1:$AZ$1,0),0)))))),
IF(OR($L222="안 지정 캐릭터 PP 일반등급",$L222="안 지정 캐릭터 PP 영웅등급"),
  IF(AND(OR($B222=7,$B222=8),$L222=OFFSET($L222,-1,0)),OFFSET(Q222,-1,0),
    $N222*VLOOKUP($L222,$AM:$AZ,MATCH($AW$1,$AM$1:$AZ$1,0),0)),
"그외없음")))))))</f>
        <v>삭제</v>
      </c>
      <c r="R222" t="str">
        <f ca="1">IF(OR(ISNUMBER(M222),M222="삭제"),"",
IF(LEFT(M222,5)="Equip",
  IF($BK$1&lt;VLOOKUP(M222,[1]EquipTable!$1:$1048576,MATCH("업데이트순번",[1]EquipTable!$1:$1,0),0),"업데이트순번이상",""),
IF(LEFT(M222,5)="Actor",
  IF($BP$1&lt;VLOOKUP(M222,[2]ActorTable!$1:$1048576,MATCH("업데이트순번",[2]ActorTable!$1:$1,0),0),"업데이트순번이상",""),
"그외없음")))</f>
        <v/>
      </c>
      <c r="S222">
        <f t="shared" ca="1" si="55"/>
        <v>0</v>
      </c>
      <c r="Z222" t="str">
        <f t="shared" ca="1" si="49"/>
        <v/>
      </c>
      <c r="AG222" t="str">
        <f t="shared" si="50"/>
        <v/>
      </c>
      <c r="AH222" t="str">
        <f>IF(OR(
  AND(NOT(ISERROR(FIND("상자",AA222))),ISBLANK(AB222)),
  AND(ISBLANK(AA222),ISBLANK(AB222)),
  AND(NOT(ISERROR(FIND("안 지정",AA222))),ISNUMBER(AB222))),"",
IF(AND(NOT(ISERROR(FIND("상자",AA222))),NOT(ISBLANK(AB222))),"밸류불필요",
IF(AND(NOT(ISERROR(FIND("안 지정",AA222))),NOT(ISNUMBER(AB222))),"숫자필요",
IF(NOT(ISERROR(FIND("장비",AA222))),
  IFERROR(VLOOKUP(AB222,[1]EquipTable!$A:$T,MATCH("이름참고",[1]EquipTable!$1:$1,0),0),"장비없음"),
IF(NOT(ISERROR(FIND("캐릭터",AA222))),
  IFERROR(VLOOKUP(AB222,[2]ActorTable!$A:$G,MATCH("이름참고",[2]ActorTable!$1:$1,0),0),"캐릭터없음"),
"")))))</f>
        <v/>
      </c>
      <c r="AI222">
        <v>1</v>
      </c>
      <c r="AJ22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v>
      </c>
      <c r="AK222" t="str">
        <f t="shared" ca="1" si="51"/>
        <v>{"dy":4,"sl":7}</v>
      </c>
    </row>
    <row r="223" spans="1:37">
      <c r="A223">
        <v>5</v>
      </c>
      <c r="B223">
        <v>7</v>
      </c>
      <c r="C223">
        <f t="shared" si="46"/>
        <v>1</v>
      </c>
      <c r="D223">
        <f t="shared" ca="1" si="52"/>
        <v>0.96028119481963692</v>
      </c>
      <c r="E223">
        <f t="shared" ca="1" si="52"/>
        <v>0.94636868223984871</v>
      </c>
      <c r="F223">
        <f t="shared" ca="1" si="52"/>
        <v>0.98466927779303426</v>
      </c>
      <c r="G223">
        <f t="shared" ca="1" si="52"/>
        <v>0.33210049649630324</v>
      </c>
      <c r="H223">
        <f t="shared" ca="1" si="52"/>
        <v>0.24595643012253077</v>
      </c>
      <c r="I223">
        <f t="shared" ca="1" si="53"/>
        <v>0.12832791934066734</v>
      </c>
      <c r="L223" t="str">
        <f t="shared" ca="1" si="47"/>
        <v>삭제</v>
      </c>
      <c r="M223" t="str">
        <f t="shared" ca="1" si="48"/>
        <v>삭제</v>
      </c>
      <c r="N223" t="str">
        <f t="shared" ca="1" si="54"/>
        <v>삭제</v>
      </c>
      <c r="O223" t="str">
        <f ca="1">IF($L223="삭제","삭제",
IF($L223="지정 장비",
  IF(ISBLANK(VLOOKUP($M223,[1]EquipTable!$1:$1048576,MATCH("표준 GO pr Min",[1]EquipTable!$1:$1,0),0)),"DI",
    IF(ISBLANK(VLOOKUP($M223,[1]EquipTable!$1:$1048576,MATCH("표준 DI pr Min",[1]EquipTable!$1:$1,0),0)),"GO",
      IF(G223&lt;0.5,"DI","GO"))),
IF(OR($L223="캐릭터 상자 일반등급",$L223="캐릭터 상자 영웅등급"),"DI",
IF(OR($L223="지정 캐릭터",$L223="지정 캐릭터 LBP1",$L223="지정 캐릭터 LBP2",$L223="지정 캐릭터 LBP3",$L223="안 지정 캐릭터 영웅등급"),"DI",
IF($L223="지정 캐릭터 PP","DI",
IF(OR($L223="안 지정 캐릭터 PP 일반등급",$L223="안 지정 캐릭터 PP 영웅등급"),"GO",
"그외없음"))))))</f>
        <v>삭제</v>
      </c>
      <c r="P223" t="str">
        <f ca="1">IF($L223="삭제","삭제",
IF($O223="GO","삭제",
IF($L223="지정 장비",
  IF(ISBLANK(VLOOKUP($M223,[1]EquipTable!$1:$1048576,MATCH("표준 DI pp Min",[1]EquipTable!$1:$1,0),0)),"삭제",
    VLOOKUP($M223,[1]EquipTable!$1:$1048576,MATCH("표준 DI pp Min",[1]EquipTable!$1:$1,0),0)+INT($H223*(VLOOKUP($M223,[1]EquipTable!$1:$1048576,MATCH("표준 DI pp Max",[1]EquipTable!$1:$1,0),0)-VLOOKUP($M223,[1]EquipTable!$1:$1048576,MATCH("표준 DI pp Min",[1]EquipTable!$1:$1,0),0)+1))),
IF(OR($L223="캐릭터 상자 일반등급",$L223="캐릭터 상자 영웅등급"),"삭제",
IF(OR($L223="지정 캐릭터",$L223="지정 캐릭터 LBP1",$L223="지정 캐릭터 LBP2",$L223="지정 캐릭터 LBP3"),
  IF(AND(OR($B223=7,$B223=8),$L223=OFFSET($L223,-1,0)),OFFSET(P223,-1,0),
    IF(ISBLANK(VLOOKUP($M223,[2]ActorTable!$1:$1048576,MATCH("표준 DI pp Min",[2]ActorTable!$1:$1,0),0)),"삭제",
      INT(VLOOKUP($L223,$AM:$AZ,MATCH($AW$1,$AM$1:$AZ$1,0),0)*(VLOOKUP($M223,[2]ActorTable!$1:$1048576,MATCH("표준 DI pp Min",[2]ActorTable!$1:$1,0),0)+$H223*(VLOOKUP($M223,[2]ActorTable!$1:$1048576,MATCH("표준 DI pp Max",[2]ActorTable!$1:$1,0),0)-VLOOKUP($M223,[2]ActorTable!$1:$1048576,MATCH("표준 DI pp Min",[2]ActorTable!$1:$1,0),0)+1))))),
IF($L223="안 지정 캐릭터 영웅등급",
  IF(AND(OR($B223=7,$B223=8),$L223=OFFSET($L223,-1,0)),OFFSET(P223,-1,0),
    VLOOKUP($L223,$AM:$AZ,MATCH($AY$1,$AM$1:$AZ$1,0),0)+INT($H223*(VLOOKUP($L223,$AM:$AZ,MATCH($AZ$1,$AM$1:$AZ$1,0),0)-VLOOKUP($L223,$AM:$AZ,MATCH($AY$1,$AM$1:$AZ$1,0),0)+1))),
IF($L223="지정 캐릭터 PP",
  IF(AND(OR($B223=7,$B223=8),$L223=OFFSET($L223,-1,0)),OFFSET(P223,-1,0),
    INT($N223*VLOOKUP($L223,$AM:$AZ,MATCH($AW$1,$AM$1:$AZ$1,0),0))),
"그외없음")))))))</f>
        <v>삭제</v>
      </c>
      <c r="Q223" t="str">
        <f ca="1">IF($L223="삭제","삭제",
IF($L223="지정 장비",
  IF($O223="DI",
    VLOOKUP($M223,[1]EquipTable!$1:$1048576,MATCH("표준 DI pr Min",[1]EquipTable!$1:$1,0),0)+INT($I223*(VLOOKUP($M223,[1]EquipTable!$1:$1048576,MATCH("표준 DI pr Max",[1]EquipTable!$1:$1,0),0)-VLOOKUP($M223,[1]EquipTable!$1:$1048576,MATCH("표준 DI pr Min",[1]EquipTable!$1:$1,0),0)+1)),
    ROUNDDOWN(VLOOKUP($M223,[1]EquipTable!$1:$1048576,MATCH("표준 GO pr Min",[1]EquipTable!$1:$1,0),0)+INT($I223*(VLOOKUP($M223,[1]EquipTable!$1:$1048576,MATCH("표준 GO pr Max",[1]EquipTable!$1:$1,0),0)-VLOOKUP($M223,[1]EquipTable!$1:$1048576,MATCH("표준 GO pr Min",[1]EquipTable!$1:$1,0),0)+100)),-2)),
IF(OR($L223="캐릭터 상자 일반등급",$L223="캐릭터 상자 영웅등급"),VLOOKUP($L223,$AM:$AZ,MATCH($AW$1,$AM$1:$AZ$1,0),0),
IF(OR($L223="지정 캐릭터",$L223="지정 캐릭터 LBP1",$L223="지정 캐릭터 LBP2",$L223="지정 캐릭터 LBP3"),
  IF(AND(OR($B223=7,$B223=8),$L223=OFFSET($L223,-1,0)),OFFSET(Q223,-1,0),
    INT(VLOOKUP($L223,$AM:$AZ,MATCH($AW$1,$AM$1:$AZ$1,0),0)*(VLOOKUP($M223,[2]ActorTable!$1:$1048576,MATCH("표준 DI pr Min",[2]ActorTable!$1:$1,0),0)+$I223*(VLOOKUP($M223,[2]ActorTable!$1:$1048576,MATCH("표준 DI pr Max",[2]ActorTable!$1:$1,0),0)-VLOOKUP($M223,[2]ActorTable!$1:$1048576,MATCH("표준 DI pr Min",[2]ActorTable!$1:$1,0),0)+1)))),
IF($L223="안 지정 캐릭터 영웅등급",
  IF(AND(OR($B223=7,$B223=8),$L223=OFFSET($L223,-1,0)),OFFSET(Q223,-1,0),
    VLOOKUP($L223,$AM:$AZ,MATCH($AW$1,$AM$1:$AZ$1,0),0)+INT($I223*(VLOOKUP($L223,$AM:$AZ,MATCH($AX$1,$AM$1:$AZ$1,0),0)-VLOOKUP($L223,$AM:$AZ,MATCH($AW$1,$AM$1:$AZ$1,0),0)+1))),
IF($L223="지정 캐릭터 PP",
  IF(AND(OR($B223=7,$B223=8),$L223=OFFSET($L223,-1,0)),OFFSET(Q223,-1,0),
    INT($N223*(VLOOKUP($L223,$AM:$AZ,MATCH($AX$1,$AM$1:$AZ$1,0),0)*(VLOOKUP($L223,$AM:$AZ,MATCH($AY$1,$AM$1:$AZ$1,0),0)+$I223*(VLOOKUP($L223,$AM:$AZ,MATCH($AY$1,$AM$1:$AZ$1,0),0)-VLOOKUP($L223,$AM:$AZ,MATCH($AX$1,$AM$1:$AZ$1,0),0)))))),
IF(OR($L223="안 지정 캐릭터 PP 일반등급",$L223="안 지정 캐릭터 PP 영웅등급"),
  IF(AND(OR($B223=7,$B223=8),$L223=OFFSET($L223,-1,0)),OFFSET(Q223,-1,0),
    $N223*VLOOKUP($L223,$AM:$AZ,MATCH($AW$1,$AM$1:$AZ$1,0),0)),
"그외없음")))))))</f>
        <v>삭제</v>
      </c>
      <c r="R223" t="str">
        <f ca="1">IF(OR(ISNUMBER(M223),M223="삭제"),"",
IF(LEFT(M223,5)="Equip",
  IF($BK$1&lt;VLOOKUP(M223,[1]EquipTable!$1:$1048576,MATCH("업데이트순번",[1]EquipTable!$1:$1,0),0),"업데이트순번이상",""),
IF(LEFT(M223,5)="Actor",
  IF($BP$1&lt;VLOOKUP(M223,[2]ActorTable!$1:$1048576,MATCH("업데이트순번",[2]ActorTable!$1:$1,0),0),"업데이트순번이상",""),
"그외없음")))</f>
        <v/>
      </c>
      <c r="S223">
        <f t="shared" ca="1" si="55"/>
        <v>0</v>
      </c>
      <c r="Z223" t="str">
        <f t="shared" ca="1" si="49"/>
        <v/>
      </c>
      <c r="AG223" t="str">
        <f t="shared" si="50"/>
        <v/>
      </c>
      <c r="AH223" t="str">
        <f>IF(OR(
  AND(NOT(ISERROR(FIND("상자",AA223))),ISBLANK(AB223)),
  AND(ISBLANK(AA223),ISBLANK(AB223)),
  AND(NOT(ISERROR(FIND("안 지정",AA223))),ISNUMBER(AB223))),"",
IF(AND(NOT(ISERROR(FIND("상자",AA223))),NOT(ISBLANK(AB223))),"밸류불필요",
IF(AND(NOT(ISERROR(FIND("안 지정",AA223))),NOT(ISNUMBER(AB223))),"숫자필요",
IF(NOT(ISERROR(FIND("장비",AA223))),
  IFERROR(VLOOKUP(AB223,[1]EquipTable!$A:$T,MATCH("이름참고",[1]EquipTable!$1:$1,0),0),"장비없음"),
IF(NOT(ISERROR(FIND("캐릭터",AA223))),
  IFERROR(VLOOKUP(AB223,[2]ActorTable!$A:$G,MATCH("이름참고",[2]ActorTable!$1:$1,0),0),"캐릭터없음"),
"")))))</f>
        <v/>
      </c>
      <c r="AI223">
        <v>1</v>
      </c>
      <c r="AJ22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v>
      </c>
      <c r="AK223" t="str">
        <f t="shared" ca="1" si="51"/>
        <v>{"dy":5,"sl":7}</v>
      </c>
    </row>
    <row r="224" spans="1:37">
      <c r="A224">
        <v>6</v>
      </c>
      <c r="B224">
        <v>7</v>
      </c>
      <c r="C224">
        <f t="shared" si="46"/>
        <v>1</v>
      </c>
      <c r="D224">
        <f t="shared" ca="1" si="52"/>
        <v>0.70302806765993908</v>
      </c>
      <c r="E224">
        <f t="shared" ca="1" si="52"/>
        <v>0.12604330246861217</v>
      </c>
      <c r="F224">
        <f t="shared" ca="1" si="52"/>
        <v>0.68446930743232703</v>
      </c>
      <c r="G224">
        <f t="shared" ca="1" si="52"/>
        <v>0.15998873129684665</v>
      </c>
      <c r="H224">
        <f t="shared" ca="1" si="52"/>
        <v>0.15113442025195856</v>
      </c>
      <c r="I224">
        <f t="shared" ca="1" si="53"/>
        <v>0.90650619036353397</v>
      </c>
      <c r="L224" t="str">
        <f t="shared" ca="1" si="47"/>
        <v>삭제</v>
      </c>
      <c r="M224" t="str">
        <f t="shared" ca="1" si="48"/>
        <v>삭제</v>
      </c>
      <c r="N224" t="str">
        <f t="shared" ca="1" si="54"/>
        <v>삭제</v>
      </c>
      <c r="O224" t="str">
        <f ca="1">IF($L224="삭제","삭제",
IF($L224="지정 장비",
  IF(ISBLANK(VLOOKUP($M224,[1]EquipTable!$1:$1048576,MATCH("표준 GO pr Min",[1]EquipTable!$1:$1,0),0)),"DI",
    IF(ISBLANK(VLOOKUP($M224,[1]EquipTable!$1:$1048576,MATCH("표준 DI pr Min",[1]EquipTable!$1:$1,0),0)),"GO",
      IF(G224&lt;0.5,"DI","GO"))),
IF(OR($L224="캐릭터 상자 일반등급",$L224="캐릭터 상자 영웅등급"),"DI",
IF(OR($L224="지정 캐릭터",$L224="지정 캐릭터 LBP1",$L224="지정 캐릭터 LBP2",$L224="지정 캐릭터 LBP3",$L224="안 지정 캐릭터 영웅등급"),"DI",
IF($L224="지정 캐릭터 PP","DI",
IF(OR($L224="안 지정 캐릭터 PP 일반등급",$L224="안 지정 캐릭터 PP 영웅등급"),"GO",
"그외없음"))))))</f>
        <v>삭제</v>
      </c>
      <c r="P224" t="str">
        <f ca="1">IF($L224="삭제","삭제",
IF($O224="GO","삭제",
IF($L224="지정 장비",
  IF(ISBLANK(VLOOKUP($M224,[1]EquipTable!$1:$1048576,MATCH("표준 DI pp Min",[1]EquipTable!$1:$1,0),0)),"삭제",
    VLOOKUP($M224,[1]EquipTable!$1:$1048576,MATCH("표준 DI pp Min",[1]EquipTable!$1:$1,0),0)+INT($H224*(VLOOKUP($M224,[1]EquipTable!$1:$1048576,MATCH("표준 DI pp Max",[1]EquipTable!$1:$1,0),0)-VLOOKUP($M224,[1]EquipTable!$1:$1048576,MATCH("표준 DI pp Min",[1]EquipTable!$1:$1,0),0)+1))),
IF(OR($L224="캐릭터 상자 일반등급",$L224="캐릭터 상자 영웅등급"),"삭제",
IF(OR($L224="지정 캐릭터",$L224="지정 캐릭터 LBP1",$L224="지정 캐릭터 LBP2",$L224="지정 캐릭터 LBP3"),
  IF(AND(OR($B224=7,$B224=8),$L224=OFFSET($L224,-1,0)),OFFSET(P224,-1,0),
    IF(ISBLANK(VLOOKUP($M224,[2]ActorTable!$1:$1048576,MATCH("표준 DI pp Min",[2]ActorTable!$1:$1,0),0)),"삭제",
      INT(VLOOKUP($L224,$AM:$AZ,MATCH($AW$1,$AM$1:$AZ$1,0),0)*(VLOOKUP($M224,[2]ActorTable!$1:$1048576,MATCH("표준 DI pp Min",[2]ActorTable!$1:$1,0),0)+$H224*(VLOOKUP($M224,[2]ActorTable!$1:$1048576,MATCH("표준 DI pp Max",[2]ActorTable!$1:$1,0),0)-VLOOKUP($M224,[2]ActorTable!$1:$1048576,MATCH("표준 DI pp Min",[2]ActorTable!$1:$1,0),0)+1))))),
IF($L224="안 지정 캐릭터 영웅등급",
  IF(AND(OR($B224=7,$B224=8),$L224=OFFSET($L224,-1,0)),OFFSET(P224,-1,0),
    VLOOKUP($L224,$AM:$AZ,MATCH($AY$1,$AM$1:$AZ$1,0),0)+INT($H224*(VLOOKUP($L224,$AM:$AZ,MATCH($AZ$1,$AM$1:$AZ$1,0),0)-VLOOKUP($L224,$AM:$AZ,MATCH($AY$1,$AM$1:$AZ$1,0),0)+1))),
IF($L224="지정 캐릭터 PP",
  IF(AND(OR($B224=7,$B224=8),$L224=OFFSET($L224,-1,0)),OFFSET(P224,-1,0),
    INT($N224*VLOOKUP($L224,$AM:$AZ,MATCH($AW$1,$AM$1:$AZ$1,0),0))),
"그외없음")))))))</f>
        <v>삭제</v>
      </c>
      <c r="Q224" t="str">
        <f ca="1">IF($L224="삭제","삭제",
IF($L224="지정 장비",
  IF($O224="DI",
    VLOOKUP($M224,[1]EquipTable!$1:$1048576,MATCH("표준 DI pr Min",[1]EquipTable!$1:$1,0),0)+INT($I224*(VLOOKUP($M224,[1]EquipTable!$1:$1048576,MATCH("표준 DI pr Max",[1]EquipTable!$1:$1,0),0)-VLOOKUP($M224,[1]EquipTable!$1:$1048576,MATCH("표준 DI pr Min",[1]EquipTable!$1:$1,0),0)+1)),
    ROUNDDOWN(VLOOKUP($M224,[1]EquipTable!$1:$1048576,MATCH("표준 GO pr Min",[1]EquipTable!$1:$1,0),0)+INT($I224*(VLOOKUP($M224,[1]EquipTable!$1:$1048576,MATCH("표준 GO pr Max",[1]EquipTable!$1:$1,0),0)-VLOOKUP($M224,[1]EquipTable!$1:$1048576,MATCH("표준 GO pr Min",[1]EquipTable!$1:$1,0),0)+100)),-2)),
IF(OR($L224="캐릭터 상자 일반등급",$L224="캐릭터 상자 영웅등급"),VLOOKUP($L224,$AM:$AZ,MATCH($AW$1,$AM$1:$AZ$1,0),0),
IF(OR($L224="지정 캐릭터",$L224="지정 캐릭터 LBP1",$L224="지정 캐릭터 LBP2",$L224="지정 캐릭터 LBP3"),
  IF(AND(OR($B224=7,$B224=8),$L224=OFFSET($L224,-1,0)),OFFSET(Q224,-1,0),
    INT(VLOOKUP($L224,$AM:$AZ,MATCH($AW$1,$AM$1:$AZ$1,0),0)*(VLOOKUP($M224,[2]ActorTable!$1:$1048576,MATCH("표준 DI pr Min",[2]ActorTable!$1:$1,0),0)+$I224*(VLOOKUP($M224,[2]ActorTable!$1:$1048576,MATCH("표준 DI pr Max",[2]ActorTable!$1:$1,0),0)-VLOOKUP($M224,[2]ActorTable!$1:$1048576,MATCH("표준 DI pr Min",[2]ActorTable!$1:$1,0),0)+1)))),
IF($L224="안 지정 캐릭터 영웅등급",
  IF(AND(OR($B224=7,$B224=8),$L224=OFFSET($L224,-1,0)),OFFSET(Q224,-1,0),
    VLOOKUP($L224,$AM:$AZ,MATCH($AW$1,$AM$1:$AZ$1,0),0)+INT($I224*(VLOOKUP($L224,$AM:$AZ,MATCH($AX$1,$AM$1:$AZ$1,0),0)-VLOOKUP($L224,$AM:$AZ,MATCH($AW$1,$AM$1:$AZ$1,0),0)+1))),
IF($L224="지정 캐릭터 PP",
  IF(AND(OR($B224=7,$B224=8),$L224=OFFSET($L224,-1,0)),OFFSET(Q224,-1,0),
    INT($N224*(VLOOKUP($L224,$AM:$AZ,MATCH($AX$1,$AM$1:$AZ$1,0),0)*(VLOOKUP($L224,$AM:$AZ,MATCH($AY$1,$AM$1:$AZ$1,0),0)+$I224*(VLOOKUP($L224,$AM:$AZ,MATCH($AY$1,$AM$1:$AZ$1,0),0)-VLOOKUP($L224,$AM:$AZ,MATCH($AX$1,$AM$1:$AZ$1,0),0)))))),
IF(OR($L224="안 지정 캐릭터 PP 일반등급",$L224="안 지정 캐릭터 PP 영웅등급"),
  IF(AND(OR($B224=7,$B224=8),$L224=OFFSET($L224,-1,0)),OFFSET(Q224,-1,0),
    $N224*VLOOKUP($L224,$AM:$AZ,MATCH($AW$1,$AM$1:$AZ$1,0),0)),
"그외없음")))))))</f>
        <v>삭제</v>
      </c>
      <c r="R224" t="str">
        <f ca="1">IF(OR(ISNUMBER(M224),M224="삭제"),"",
IF(LEFT(M224,5)="Equip",
  IF($BK$1&lt;VLOOKUP(M224,[1]EquipTable!$1:$1048576,MATCH("업데이트순번",[1]EquipTable!$1:$1,0),0),"업데이트순번이상",""),
IF(LEFT(M224,5)="Actor",
  IF($BP$1&lt;VLOOKUP(M224,[2]ActorTable!$1:$1048576,MATCH("업데이트순번",[2]ActorTable!$1:$1,0),0),"업데이트순번이상",""),
"그외없음")))</f>
        <v/>
      </c>
      <c r="S224">
        <f t="shared" ca="1" si="55"/>
        <v>0</v>
      </c>
      <c r="Z224" t="str">
        <f t="shared" ca="1" si="49"/>
        <v/>
      </c>
      <c r="AG224" t="str">
        <f t="shared" si="50"/>
        <v/>
      </c>
      <c r="AH224" t="str">
        <f>IF(OR(
  AND(NOT(ISERROR(FIND("상자",AA224))),ISBLANK(AB224)),
  AND(ISBLANK(AA224),ISBLANK(AB224)),
  AND(NOT(ISERROR(FIND("안 지정",AA224))),ISNUMBER(AB224))),"",
IF(AND(NOT(ISERROR(FIND("상자",AA224))),NOT(ISBLANK(AB224))),"밸류불필요",
IF(AND(NOT(ISERROR(FIND("안 지정",AA224))),NOT(ISNUMBER(AB224))),"숫자필요",
IF(NOT(ISERROR(FIND("장비",AA224))),
  IFERROR(VLOOKUP(AB224,[1]EquipTable!$A:$T,MATCH("이름참고",[1]EquipTable!$1:$1,0),0),"장비없음"),
IF(NOT(ISERROR(FIND("캐릭터",AA224))),
  IFERROR(VLOOKUP(AB224,[2]ActorTable!$A:$G,MATCH("이름참고",[2]ActorTable!$1:$1,0),0),"캐릭터없음"),
"")))))</f>
        <v/>
      </c>
      <c r="AI224">
        <v>1</v>
      </c>
      <c r="AJ22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v>
      </c>
      <c r="AK224" t="str">
        <f t="shared" ca="1" si="51"/>
        <v>{"dy":6,"sl":7}</v>
      </c>
    </row>
    <row r="225" spans="1:37">
      <c r="A225">
        <v>7</v>
      </c>
      <c r="B225">
        <v>7</v>
      </c>
      <c r="C225">
        <f t="shared" si="46"/>
        <v>1</v>
      </c>
      <c r="D225">
        <f t="shared" ca="1" si="52"/>
        <v>0.14138293982039962</v>
      </c>
      <c r="E225">
        <f t="shared" ca="1" si="52"/>
        <v>0.42017846600340891</v>
      </c>
      <c r="F225">
        <f t="shared" ca="1" si="52"/>
        <v>0.1146307909348061</v>
      </c>
      <c r="G225">
        <f t="shared" ca="1" si="52"/>
        <v>0.12440253319442096</v>
      </c>
      <c r="H225">
        <f t="shared" ca="1" si="52"/>
        <v>0.10197279304799578</v>
      </c>
      <c r="I225">
        <f t="shared" ca="1" si="53"/>
        <v>0.25689399627116516</v>
      </c>
      <c r="J225" t="s">
        <v>200</v>
      </c>
      <c r="K225" t="s">
        <v>229</v>
      </c>
      <c r="L225" t="str">
        <f t="shared" si="47"/>
        <v>지정 캐릭터</v>
      </c>
      <c r="M225" t="e">
        <f t="shared" ca="1" si="48"/>
        <v>#N/A</v>
      </c>
      <c r="N225">
        <f t="shared" ca="1" si="54"/>
        <v>1</v>
      </c>
      <c r="O225" t="str">
        <f>IF($L225="삭제","삭제",
IF($L225="지정 장비",
  IF(ISBLANK(VLOOKUP($M225,[1]EquipTable!$1:$1048576,MATCH("표준 GO pr Min",[1]EquipTable!$1:$1,0),0)),"DI",
    IF(ISBLANK(VLOOKUP($M225,[1]EquipTable!$1:$1048576,MATCH("표준 DI pr Min",[1]EquipTable!$1:$1,0),0)),"GO",
      IF(G225&lt;0.5,"DI","GO"))),
IF(OR($L225="캐릭터 상자 일반등급",$L225="캐릭터 상자 영웅등급"),"DI",
IF(OR($L225="지정 캐릭터",$L225="지정 캐릭터 LBP1",$L225="지정 캐릭터 LBP2",$L225="지정 캐릭터 LBP3",$L225="안 지정 캐릭터 영웅등급"),"DI",
IF($L225="지정 캐릭터 PP","DI",
IF(OR($L225="안 지정 캐릭터 PP 일반등급",$L225="안 지정 캐릭터 PP 영웅등급"),"GO",
"그외없음"))))))</f>
        <v>DI</v>
      </c>
      <c r="P225" t="e">
        <f ca="1">IF($L225="삭제","삭제",
IF($O225="GO","삭제",
IF($L225="지정 장비",
  IF(ISBLANK(VLOOKUP($M225,[1]EquipTable!$1:$1048576,MATCH("표준 DI pp Min",[1]EquipTable!$1:$1,0),0)),"삭제",
    VLOOKUP($M225,[1]EquipTable!$1:$1048576,MATCH("표준 DI pp Min",[1]EquipTable!$1:$1,0),0)+INT($H225*(VLOOKUP($M225,[1]EquipTable!$1:$1048576,MATCH("표준 DI pp Max",[1]EquipTable!$1:$1,0),0)-VLOOKUP($M225,[1]EquipTable!$1:$1048576,MATCH("표준 DI pp Min",[1]EquipTable!$1:$1,0),0)+1))),
IF(OR($L225="캐릭터 상자 일반등급",$L225="캐릭터 상자 영웅등급"),"삭제",
IF(OR($L225="지정 캐릭터",$L225="지정 캐릭터 LBP1",$L225="지정 캐릭터 LBP2",$L225="지정 캐릭터 LBP3"),
  IF(AND(OR($B225=7,$B225=8),$L225=OFFSET($L225,-1,0)),OFFSET(P225,-1,0),
    IF(ISBLANK(VLOOKUP($M225,[2]ActorTable!$1:$1048576,MATCH("표준 DI pp Min",[2]ActorTable!$1:$1,0),0)),"삭제",
      INT(VLOOKUP($L225,$AM:$AZ,MATCH($AW$1,$AM$1:$AZ$1,0),0)*(VLOOKUP($M225,[2]ActorTable!$1:$1048576,MATCH("표준 DI pp Min",[2]ActorTable!$1:$1,0),0)+$H225*(VLOOKUP($M225,[2]ActorTable!$1:$1048576,MATCH("표준 DI pp Max",[2]ActorTable!$1:$1,0),0)-VLOOKUP($M225,[2]ActorTable!$1:$1048576,MATCH("표준 DI pp Min",[2]ActorTable!$1:$1,0),0)+1))))),
IF($L225="안 지정 캐릭터 영웅등급",
  IF(AND(OR($B225=7,$B225=8),$L225=OFFSET($L225,-1,0)),OFFSET(P225,-1,0),
    VLOOKUP($L225,$AM:$AZ,MATCH($AY$1,$AM$1:$AZ$1,0),0)+INT($H225*(VLOOKUP($L225,$AM:$AZ,MATCH($AZ$1,$AM$1:$AZ$1,0),0)-VLOOKUP($L225,$AM:$AZ,MATCH($AY$1,$AM$1:$AZ$1,0),0)+1))),
IF($L225="지정 캐릭터 PP",
  IF(AND(OR($B225=7,$B225=8),$L225=OFFSET($L225,-1,0)),OFFSET(P225,-1,0),
    INT($N225*VLOOKUP($L225,$AM:$AZ,MATCH($AW$1,$AM$1:$AZ$1,0),0))),
"그외없음")))))))</f>
        <v>#N/A</v>
      </c>
      <c r="Q225" t="e">
        <f ca="1">IF($L225="삭제","삭제",
IF($L225="지정 장비",
  IF($O225="DI",
    VLOOKUP($M225,[1]EquipTable!$1:$1048576,MATCH("표준 DI pr Min",[1]EquipTable!$1:$1,0),0)+INT($I225*(VLOOKUP($M225,[1]EquipTable!$1:$1048576,MATCH("표준 DI pr Max",[1]EquipTable!$1:$1,0),0)-VLOOKUP($M225,[1]EquipTable!$1:$1048576,MATCH("표준 DI pr Min",[1]EquipTable!$1:$1,0),0)+1)),
    ROUNDDOWN(VLOOKUP($M225,[1]EquipTable!$1:$1048576,MATCH("표준 GO pr Min",[1]EquipTable!$1:$1,0),0)+INT($I225*(VLOOKUP($M225,[1]EquipTable!$1:$1048576,MATCH("표준 GO pr Max",[1]EquipTable!$1:$1,0),0)-VLOOKUP($M225,[1]EquipTable!$1:$1048576,MATCH("표준 GO pr Min",[1]EquipTable!$1:$1,0),0)+100)),-2)),
IF(OR($L225="캐릭터 상자 일반등급",$L225="캐릭터 상자 영웅등급"),VLOOKUP($L225,$AM:$AZ,MATCH($AW$1,$AM$1:$AZ$1,0),0),
IF(OR($L225="지정 캐릭터",$L225="지정 캐릭터 LBP1",$L225="지정 캐릭터 LBP2",$L225="지정 캐릭터 LBP3"),
  IF(AND(OR($B225=7,$B225=8),$L225=OFFSET($L225,-1,0)),OFFSET(Q225,-1,0),
    INT(VLOOKUP($L225,$AM:$AZ,MATCH($AW$1,$AM$1:$AZ$1,0),0)*(VLOOKUP($M225,[2]ActorTable!$1:$1048576,MATCH("표준 DI pr Min",[2]ActorTable!$1:$1,0),0)+$I225*(VLOOKUP($M225,[2]ActorTable!$1:$1048576,MATCH("표준 DI pr Max",[2]ActorTable!$1:$1,0),0)-VLOOKUP($M225,[2]ActorTable!$1:$1048576,MATCH("표준 DI pr Min",[2]ActorTable!$1:$1,0),0)+1)))),
IF($L225="안 지정 캐릭터 영웅등급",
  IF(AND(OR($B225=7,$B225=8),$L225=OFFSET($L225,-1,0)),OFFSET(Q225,-1,0),
    VLOOKUP($L225,$AM:$AZ,MATCH($AW$1,$AM$1:$AZ$1,0),0)+INT($I225*(VLOOKUP($L225,$AM:$AZ,MATCH($AX$1,$AM$1:$AZ$1,0),0)-VLOOKUP($L225,$AM:$AZ,MATCH($AW$1,$AM$1:$AZ$1,0),0)+1))),
IF($L225="지정 캐릭터 PP",
  IF(AND(OR($B225=7,$B225=8),$L225=OFFSET($L225,-1,0)),OFFSET(Q225,-1,0),
    INT($N225*(VLOOKUP($L225,$AM:$AZ,MATCH($AX$1,$AM$1:$AZ$1,0),0)*(VLOOKUP($L225,$AM:$AZ,MATCH($AY$1,$AM$1:$AZ$1,0),0)+$I225*(VLOOKUP($L225,$AM:$AZ,MATCH($AY$1,$AM$1:$AZ$1,0),0)-VLOOKUP($L225,$AM:$AZ,MATCH($AX$1,$AM$1:$AZ$1,0),0)))))),
IF(OR($L225="안 지정 캐릭터 PP 일반등급",$L225="안 지정 캐릭터 PP 영웅등급"),
  IF(AND(OR($B225=7,$B225=8),$L225=OFFSET($L225,-1,0)),OFFSET(Q225,-1,0),
    $N225*VLOOKUP($L225,$AM:$AZ,MATCH($AW$1,$AM$1:$AZ$1,0),0)),
"그외없음")))))))</f>
        <v>#N/A</v>
      </c>
      <c r="R225" t="e">
        <f ca="1">IF(OR(ISNUMBER(M225),M225="삭제"),"",
IF(LEFT(M225,5)="Equip",
  IF($BK$1&lt;VLOOKUP(M225,[1]EquipTable!$1:$1048576,MATCH("업데이트순번",[1]EquipTable!$1:$1,0),0),"업데이트순번이상",""),
IF(LEFT(M225,5)="Actor",
  IF($BP$1&lt;VLOOKUP(M225,[2]ActorTable!$1:$1048576,MATCH("업데이트순번",[2]ActorTable!$1:$1,0),0),"업데이트순번이상",""),
"그외없음")))</f>
        <v>#N/A</v>
      </c>
      <c r="S225" t="e">
        <f t="shared" ca="1" si="55"/>
        <v>#N/A</v>
      </c>
      <c r="T225" t="s">
        <v>86</v>
      </c>
      <c r="U225" t="s">
        <v>103</v>
      </c>
      <c r="V225">
        <v>1</v>
      </c>
      <c r="W225" t="s">
        <v>134</v>
      </c>
      <c r="X225">
        <v>1386</v>
      </c>
      <c r="Y225">
        <v>736</v>
      </c>
      <c r="Z225" t="str">
        <f t="shared" ca="1" si="49"/>
        <v>fc</v>
      </c>
      <c r="AA225" t="s">
        <v>86</v>
      </c>
      <c r="AB225" t="s">
        <v>103</v>
      </c>
      <c r="AC225">
        <v>1</v>
      </c>
      <c r="AD225" t="s">
        <v>134</v>
      </c>
      <c r="AE225">
        <v>1386</v>
      </c>
      <c r="AF225">
        <v>736</v>
      </c>
      <c r="AG225" t="str">
        <f t="shared" si="50"/>
        <v/>
      </c>
      <c r="AH225" t="str">
        <f>IF(OR(
  AND(NOT(ISERROR(FIND("상자",AA225))),ISBLANK(AB225)),
  AND(ISBLANK(AA225),ISBLANK(AB225)),
  AND(NOT(ISERROR(FIND("안 지정",AA225))),ISNUMBER(AB225))),"",
IF(AND(NOT(ISERROR(FIND("상자",AA225))),NOT(ISBLANK(AB225))),"밸류불필요",
IF(AND(NOT(ISERROR(FIND("안 지정",AA225))),NOT(ISNUMBER(AB225))),"숫자필요",
IF(NOT(ISERROR(FIND("장비",AA225))),
  IFERROR(VLOOKUP(AB225,[1]EquipTable!$A:$T,MATCH("이름참고",[1]EquipTable!$1:$1,0),0),"장비없음"),
IF(NOT(ISERROR(FIND("캐릭터",AA225))),
  IFERROR(VLOOKUP(AB225,[2]ActorTable!$A:$G,MATCH("이름참고",[2]ActorTable!$1:$1,0),0),"캐릭터없음"),
"")))))</f>
        <v>메릴</v>
      </c>
      <c r="AI225">
        <v>1</v>
      </c>
      <c r="AJ22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v>
      </c>
      <c r="AK225" t="str">
        <f t="shared" ca="1" si="51"/>
        <v>{"dy":7,"sl":7,"tp":"fc","vl":"Actor3212","cn":1,"pt":"DI","pp":1386,"pr":736}</v>
      </c>
    </row>
    <row r="226" spans="1:37">
      <c r="A226">
        <v>8</v>
      </c>
      <c r="B226">
        <v>7</v>
      </c>
      <c r="C226">
        <f t="shared" si="46"/>
        <v>1</v>
      </c>
      <c r="D226">
        <f t="shared" ca="1" si="52"/>
        <v>0.95849480926757402</v>
      </c>
      <c r="E226">
        <f t="shared" ca="1" si="52"/>
        <v>0.39399369978910137</v>
      </c>
      <c r="F226">
        <f t="shared" ca="1" si="52"/>
        <v>0.21265651001825914</v>
      </c>
      <c r="G226">
        <f t="shared" ca="1" si="52"/>
        <v>0.41839171331410185</v>
      </c>
      <c r="H226">
        <f t="shared" ca="1" si="52"/>
        <v>0.8441499051066782</v>
      </c>
      <c r="I226">
        <f t="shared" ca="1" si="53"/>
        <v>0.38453770647406416</v>
      </c>
      <c r="J226" t="s">
        <v>200</v>
      </c>
      <c r="L226" t="str">
        <f t="shared" si="47"/>
        <v>지정 캐릭터</v>
      </c>
      <c r="M226" t="e">
        <f t="shared" ca="1" si="48"/>
        <v>#N/A</v>
      </c>
      <c r="N226">
        <f t="shared" ca="1" si="54"/>
        <v>1</v>
      </c>
      <c r="O226" t="str">
        <f>IF($L226="삭제","삭제",
IF($L226="지정 장비",
  IF(ISBLANK(VLOOKUP($M226,[1]EquipTable!$1:$1048576,MATCH("표준 GO pr Min",[1]EquipTable!$1:$1,0),0)),"DI",
    IF(ISBLANK(VLOOKUP($M226,[1]EquipTable!$1:$1048576,MATCH("표준 DI pr Min",[1]EquipTable!$1:$1,0),0)),"GO",
      IF(G226&lt;0.5,"DI","GO"))),
IF(OR($L226="캐릭터 상자 일반등급",$L226="캐릭터 상자 영웅등급"),"DI",
IF(OR($L226="지정 캐릭터",$L226="지정 캐릭터 LBP1",$L226="지정 캐릭터 LBP2",$L226="지정 캐릭터 LBP3",$L226="안 지정 캐릭터 영웅등급"),"DI",
IF($L226="지정 캐릭터 PP","DI",
IF(OR($L226="안 지정 캐릭터 PP 일반등급",$L226="안 지정 캐릭터 PP 영웅등급"),"GO",
"그외없음"))))))</f>
        <v>DI</v>
      </c>
      <c r="P226" t="e">
        <f ca="1">IF($L226="삭제","삭제",
IF($O226="GO","삭제",
IF($L226="지정 장비",
  IF(ISBLANK(VLOOKUP($M226,[1]EquipTable!$1:$1048576,MATCH("표준 DI pp Min",[1]EquipTable!$1:$1,0),0)),"삭제",
    VLOOKUP($M226,[1]EquipTable!$1:$1048576,MATCH("표준 DI pp Min",[1]EquipTable!$1:$1,0),0)+INT($H226*(VLOOKUP($M226,[1]EquipTable!$1:$1048576,MATCH("표준 DI pp Max",[1]EquipTable!$1:$1,0),0)-VLOOKUP($M226,[1]EquipTable!$1:$1048576,MATCH("표준 DI pp Min",[1]EquipTable!$1:$1,0),0)+1))),
IF(OR($L226="캐릭터 상자 일반등급",$L226="캐릭터 상자 영웅등급"),"삭제",
IF(OR($L226="지정 캐릭터",$L226="지정 캐릭터 LBP1",$L226="지정 캐릭터 LBP2",$L226="지정 캐릭터 LBP3"),
  IF(AND(OR($B226=7,$B226=8),$L226=OFFSET($L226,-1,0)),OFFSET(P226,-1,0),
    IF(ISBLANK(VLOOKUP($M226,[2]ActorTable!$1:$1048576,MATCH("표준 DI pp Min",[2]ActorTable!$1:$1,0),0)),"삭제",
      INT(VLOOKUP($L226,$AM:$AZ,MATCH($AW$1,$AM$1:$AZ$1,0),0)*(VLOOKUP($M226,[2]ActorTable!$1:$1048576,MATCH("표준 DI pp Min",[2]ActorTable!$1:$1,0),0)+$H226*(VLOOKUP($M226,[2]ActorTable!$1:$1048576,MATCH("표준 DI pp Max",[2]ActorTable!$1:$1,0),0)-VLOOKUP($M226,[2]ActorTable!$1:$1048576,MATCH("표준 DI pp Min",[2]ActorTable!$1:$1,0),0)+1))))),
IF($L226="안 지정 캐릭터 영웅등급",
  IF(AND(OR($B226=7,$B226=8),$L226=OFFSET($L226,-1,0)),OFFSET(P226,-1,0),
    VLOOKUP($L226,$AM:$AZ,MATCH($AY$1,$AM$1:$AZ$1,0),0)+INT($H226*(VLOOKUP($L226,$AM:$AZ,MATCH($AZ$1,$AM$1:$AZ$1,0),0)-VLOOKUP($L226,$AM:$AZ,MATCH($AY$1,$AM$1:$AZ$1,0),0)+1))),
IF($L226="지정 캐릭터 PP",
  IF(AND(OR($B226=7,$B226=8),$L226=OFFSET($L226,-1,0)),OFFSET(P226,-1,0),
    INT($N226*VLOOKUP($L226,$AM:$AZ,MATCH($AW$1,$AM$1:$AZ$1,0),0))),
"그외없음")))))))</f>
        <v>#N/A</v>
      </c>
      <c r="Q226" t="e">
        <f ca="1">IF($L226="삭제","삭제",
IF($L226="지정 장비",
  IF($O226="DI",
    VLOOKUP($M226,[1]EquipTable!$1:$1048576,MATCH("표준 DI pr Min",[1]EquipTable!$1:$1,0),0)+INT($I226*(VLOOKUP($M226,[1]EquipTable!$1:$1048576,MATCH("표준 DI pr Max",[1]EquipTable!$1:$1,0),0)-VLOOKUP($M226,[1]EquipTable!$1:$1048576,MATCH("표준 DI pr Min",[1]EquipTable!$1:$1,0),0)+1)),
    ROUNDDOWN(VLOOKUP($M226,[1]EquipTable!$1:$1048576,MATCH("표준 GO pr Min",[1]EquipTable!$1:$1,0),0)+INT($I226*(VLOOKUP($M226,[1]EquipTable!$1:$1048576,MATCH("표준 GO pr Max",[1]EquipTable!$1:$1,0),0)-VLOOKUP($M226,[1]EquipTable!$1:$1048576,MATCH("표준 GO pr Min",[1]EquipTable!$1:$1,0),0)+100)),-2)),
IF(OR($L226="캐릭터 상자 일반등급",$L226="캐릭터 상자 영웅등급"),VLOOKUP($L226,$AM:$AZ,MATCH($AW$1,$AM$1:$AZ$1,0),0),
IF(OR($L226="지정 캐릭터",$L226="지정 캐릭터 LBP1",$L226="지정 캐릭터 LBP2",$L226="지정 캐릭터 LBP3"),
  IF(AND(OR($B226=7,$B226=8),$L226=OFFSET($L226,-1,0)),OFFSET(Q226,-1,0),
    INT(VLOOKUP($L226,$AM:$AZ,MATCH($AW$1,$AM$1:$AZ$1,0),0)*(VLOOKUP($M226,[2]ActorTable!$1:$1048576,MATCH("표준 DI pr Min",[2]ActorTable!$1:$1,0),0)+$I226*(VLOOKUP($M226,[2]ActorTable!$1:$1048576,MATCH("표준 DI pr Max",[2]ActorTable!$1:$1,0),0)-VLOOKUP($M226,[2]ActorTable!$1:$1048576,MATCH("표준 DI pr Min",[2]ActorTable!$1:$1,0),0)+1)))),
IF($L226="안 지정 캐릭터 영웅등급",
  IF(AND(OR($B226=7,$B226=8),$L226=OFFSET($L226,-1,0)),OFFSET(Q226,-1,0),
    VLOOKUP($L226,$AM:$AZ,MATCH($AW$1,$AM$1:$AZ$1,0),0)+INT($I226*(VLOOKUP($L226,$AM:$AZ,MATCH($AX$1,$AM$1:$AZ$1,0),0)-VLOOKUP($L226,$AM:$AZ,MATCH($AW$1,$AM$1:$AZ$1,0),0)+1))),
IF($L226="지정 캐릭터 PP",
  IF(AND(OR($B226=7,$B226=8),$L226=OFFSET($L226,-1,0)),OFFSET(Q226,-1,0),
    INT($N226*(VLOOKUP($L226,$AM:$AZ,MATCH($AX$1,$AM$1:$AZ$1,0),0)*(VLOOKUP($L226,$AM:$AZ,MATCH($AY$1,$AM$1:$AZ$1,0),0)+$I226*(VLOOKUP($L226,$AM:$AZ,MATCH($AY$1,$AM$1:$AZ$1,0),0)-VLOOKUP($L226,$AM:$AZ,MATCH($AX$1,$AM$1:$AZ$1,0),0)))))),
IF(OR($L226="안 지정 캐릭터 PP 일반등급",$L226="안 지정 캐릭터 PP 영웅등급"),
  IF(AND(OR($B226=7,$B226=8),$L226=OFFSET($L226,-1,0)),OFFSET(Q226,-1,0),
    $N226*VLOOKUP($L226,$AM:$AZ,MATCH($AW$1,$AM$1:$AZ$1,0),0)),
"그외없음")))))))</f>
        <v>#N/A</v>
      </c>
      <c r="R226" t="e">
        <f ca="1">IF(OR(ISNUMBER(M226),M226="삭제"),"",
IF(LEFT(M226,5)="Equip",
  IF($BK$1&lt;VLOOKUP(M226,[1]EquipTable!$1:$1048576,MATCH("업데이트순번",[1]EquipTable!$1:$1,0),0),"업데이트순번이상",""),
IF(LEFT(M226,5)="Actor",
  IF($BP$1&lt;VLOOKUP(M226,[2]ActorTable!$1:$1048576,MATCH("업데이트순번",[2]ActorTable!$1:$1,0),0),"업데이트순번이상",""),
"그외없음")))</f>
        <v>#N/A</v>
      </c>
      <c r="S226" t="e">
        <f t="shared" ca="1" si="55"/>
        <v>#N/A</v>
      </c>
      <c r="T226" t="s">
        <v>86</v>
      </c>
      <c r="U226" t="s">
        <v>103</v>
      </c>
      <c r="V226">
        <v>1</v>
      </c>
      <c r="W226" t="s">
        <v>134</v>
      </c>
      <c r="X226">
        <v>1386</v>
      </c>
      <c r="Y226">
        <v>736</v>
      </c>
      <c r="Z226" t="str">
        <f t="shared" ca="1" si="49"/>
        <v>fc</v>
      </c>
      <c r="AA226" t="s">
        <v>86</v>
      </c>
      <c r="AB226" t="s">
        <v>103</v>
      </c>
      <c r="AC226">
        <v>1</v>
      </c>
      <c r="AD226" t="s">
        <v>134</v>
      </c>
      <c r="AE226">
        <v>1386</v>
      </c>
      <c r="AF226">
        <v>736</v>
      </c>
      <c r="AG226" t="str">
        <f t="shared" si="50"/>
        <v/>
      </c>
      <c r="AH226" t="str">
        <f>IF(OR(
  AND(NOT(ISERROR(FIND("상자",AA226))),ISBLANK(AB226)),
  AND(ISBLANK(AA226),ISBLANK(AB226)),
  AND(NOT(ISERROR(FIND("안 지정",AA226))),ISNUMBER(AB226))),"",
IF(AND(NOT(ISERROR(FIND("상자",AA226))),NOT(ISBLANK(AB226))),"밸류불필요",
IF(AND(NOT(ISERROR(FIND("안 지정",AA226))),NOT(ISNUMBER(AB226))),"숫자필요",
IF(NOT(ISERROR(FIND("장비",AA226))),
  IFERROR(VLOOKUP(AB226,[1]EquipTable!$A:$T,MATCH("이름참고",[1]EquipTable!$1:$1,0),0),"장비없음"),
IF(NOT(ISERROR(FIND("캐릭터",AA226))),
  IFERROR(VLOOKUP(AB226,[2]ActorTable!$A:$G,MATCH("이름참고",[2]ActorTable!$1:$1,0),0),"캐릭터없음"),
"")))))</f>
        <v>메릴</v>
      </c>
      <c r="AI226">
        <v>1</v>
      </c>
      <c r="AJ22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v>
      </c>
      <c r="AK226" t="str">
        <f t="shared" ca="1" si="51"/>
        <v>{"dy":8,"sl":7,"tp":"fc","vl":"Actor3212","cn":1,"pt":"DI","pp":1386,"pr":736}</v>
      </c>
    </row>
    <row r="227" spans="1:37">
      <c r="A227">
        <v>9</v>
      </c>
      <c r="B227">
        <v>7</v>
      </c>
      <c r="C227">
        <f t="shared" si="46"/>
        <v>1</v>
      </c>
      <c r="D227">
        <f t="shared" ca="1" si="52"/>
        <v>0.17784527488434687</v>
      </c>
      <c r="E227">
        <f t="shared" ca="1" si="52"/>
        <v>0.41249064068789731</v>
      </c>
      <c r="F227">
        <f t="shared" ca="1" si="52"/>
        <v>0.97182471058186015</v>
      </c>
      <c r="G227">
        <f t="shared" ref="G227:I280" ca="1" si="57">RAND()</f>
        <v>0.2677256941717151</v>
      </c>
      <c r="H227">
        <f t="shared" ca="1" si="57"/>
        <v>0.12457140851565918</v>
      </c>
      <c r="I227">
        <f t="shared" ca="1" si="57"/>
        <v>0.64738768490973864</v>
      </c>
      <c r="L227" t="str">
        <f t="shared" ca="1" si="47"/>
        <v>삭제</v>
      </c>
      <c r="M227" t="str">
        <f t="shared" ca="1" si="48"/>
        <v>삭제</v>
      </c>
      <c r="N227" t="str">
        <f t="shared" ca="1" si="54"/>
        <v>삭제</v>
      </c>
      <c r="O227" t="str">
        <f ca="1">IF($L227="삭제","삭제",
IF($L227="지정 장비",
  IF(ISBLANK(VLOOKUP($M227,[1]EquipTable!$1:$1048576,MATCH("표준 GO pr Min",[1]EquipTable!$1:$1,0),0)),"DI",
    IF(ISBLANK(VLOOKUP($M227,[1]EquipTable!$1:$1048576,MATCH("표준 DI pr Min",[1]EquipTable!$1:$1,0),0)),"GO",
      IF(G227&lt;0.5,"DI","GO"))),
IF(OR($L227="캐릭터 상자 일반등급",$L227="캐릭터 상자 영웅등급"),"DI",
IF(OR($L227="지정 캐릭터",$L227="지정 캐릭터 LBP1",$L227="지정 캐릭터 LBP2",$L227="지정 캐릭터 LBP3",$L227="안 지정 캐릭터 영웅등급"),"DI",
IF($L227="지정 캐릭터 PP","DI",
IF(OR($L227="안 지정 캐릭터 PP 일반등급",$L227="안 지정 캐릭터 PP 영웅등급"),"GO",
"그외없음"))))))</f>
        <v>삭제</v>
      </c>
      <c r="P227" t="str">
        <f ca="1">IF($L227="삭제","삭제",
IF($O227="GO","삭제",
IF($L227="지정 장비",
  IF(ISBLANK(VLOOKUP($M227,[1]EquipTable!$1:$1048576,MATCH("표준 DI pp Min",[1]EquipTable!$1:$1,0),0)),"삭제",
    VLOOKUP($M227,[1]EquipTable!$1:$1048576,MATCH("표준 DI pp Min",[1]EquipTable!$1:$1,0),0)+INT($H227*(VLOOKUP($M227,[1]EquipTable!$1:$1048576,MATCH("표준 DI pp Max",[1]EquipTable!$1:$1,0),0)-VLOOKUP($M227,[1]EquipTable!$1:$1048576,MATCH("표준 DI pp Min",[1]EquipTable!$1:$1,0),0)+1))),
IF(OR($L227="캐릭터 상자 일반등급",$L227="캐릭터 상자 영웅등급"),"삭제",
IF(OR($L227="지정 캐릭터",$L227="지정 캐릭터 LBP1",$L227="지정 캐릭터 LBP2",$L227="지정 캐릭터 LBP3"),
  IF(AND(OR($B227=7,$B227=8),$L227=OFFSET($L227,-1,0)),OFFSET(P227,-1,0),
    IF(ISBLANK(VLOOKUP($M227,[2]ActorTable!$1:$1048576,MATCH("표준 DI pp Min",[2]ActorTable!$1:$1,0),0)),"삭제",
      INT(VLOOKUP($L227,$AM:$AZ,MATCH($AW$1,$AM$1:$AZ$1,0),0)*(VLOOKUP($M227,[2]ActorTable!$1:$1048576,MATCH("표준 DI pp Min",[2]ActorTable!$1:$1,0),0)+$H227*(VLOOKUP($M227,[2]ActorTable!$1:$1048576,MATCH("표준 DI pp Max",[2]ActorTable!$1:$1,0),0)-VLOOKUP($M227,[2]ActorTable!$1:$1048576,MATCH("표준 DI pp Min",[2]ActorTable!$1:$1,0),0)+1))))),
IF($L227="안 지정 캐릭터 영웅등급",
  IF(AND(OR($B227=7,$B227=8),$L227=OFFSET($L227,-1,0)),OFFSET(P227,-1,0),
    VLOOKUP($L227,$AM:$AZ,MATCH($AY$1,$AM$1:$AZ$1,0),0)+INT($H227*(VLOOKUP($L227,$AM:$AZ,MATCH($AZ$1,$AM$1:$AZ$1,0),0)-VLOOKUP($L227,$AM:$AZ,MATCH($AY$1,$AM$1:$AZ$1,0),0)+1))),
IF($L227="지정 캐릭터 PP",
  IF(AND(OR($B227=7,$B227=8),$L227=OFFSET($L227,-1,0)),OFFSET(P227,-1,0),
    INT($N227*VLOOKUP($L227,$AM:$AZ,MATCH($AW$1,$AM$1:$AZ$1,0),0))),
"그외없음")))))))</f>
        <v>삭제</v>
      </c>
      <c r="Q227" t="str">
        <f ca="1">IF($L227="삭제","삭제",
IF($L227="지정 장비",
  IF($O227="DI",
    VLOOKUP($M227,[1]EquipTable!$1:$1048576,MATCH("표준 DI pr Min",[1]EquipTable!$1:$1,0),0)+INT($I227*(VLOOKUP($M227,[1]EquipTable!$1:$1048576,MATCH("표준 DI pr Max",[1]EquipTable!$1:$1,0),0)-VLOOKUP($M227,[1]EquipTable!$1:$1048576,MATCH("표준 DI pr Min",[1]EquipTable!$1:$1,0),0)+1)),
    ROUNDDOWN(VLOOKUP($M227,[1]EquipTable!$1:$1048576,MATCH("표준 GO pr Min",[1]EquipTable!$1:$1,0),0)+INT($I227*(VLOOKUP($M227,[1]EquipTable!$1:$1048576,MATCH("표준 GO pr Max",[1]EquipTable!$1:$1,0),0)-VLOOKUP($M227,[1]EquipTable!$1:$1048576,MATCH("표준 GO pr Min",[1]EquipTable!$1:$1,0),0)+100)),-2)),
IF(OR($L227="캐릭터 상자 일반등급",$L227="캐릭터 상자 영웅등급"),VLOOKUP($L227,$AM:$AZ,MATCH($AW$1,$AM$1:$AZ$1,0),0),
IF(OR($L227="지정 캐릭터",$L227="지정 캐릭터 LBP1",$L227="지정 캐릭터 LBP2",$L227="지정 캐릭터 LBP3"),
  IF(AND(OR($B227=7,$B227=8),$L227=OFFSET($L227,-1,0)),OFFSET(Q227,-1,0),
    INT(VLOOKUP($L227,$AM:$AZ,MATCH($AW$1,$AM$1:$AZ$1,0),0)*(VLOOKUP($M227,[2]ActorTable!$1:$1048576,MATCH("표준 DI pr Min",[2]ActorTable!$1:$1,0),0)+$I227*(VLOOKUP($M227,[2]ActorTable!$1:$1048576,MATCH("표준 DI pr Max",[2]ActorTable!$1:$1,0),0)-VLOOKUP($M227,[2]ActorTable!$1:$1048576,MATCH("표준 DI pr Min",[2]ActorTable!$1:$1,0),0)+1)))),
IF($L227="안 지정 캐릭터 영웅등급",
  IF(AND(OR($B227=7,$B227=8),$L227=OFFSET($L227,-1,0)),OFFSET(Q227,-1,0),
    VLOOKUP($L227,$AM:$AZ,MATCH($AW$1,$AM$1:$AZ$1,0),0)+INT($I227*(VLOOKUP($L227,$AM:$AZ,MATCH($AX$1,$AM$1:$AZ$1,0),0)-VLOOKUP($L227,$AM:$AZ,MATCH($AW$1,$AM$1:$AZ$1,0),0)+1))),
IF($L227="지정 캐릭터 PP",
  IF(AND(OR($B227=7,$B227=8),$L227=OFFSET($L227,-1,0)),OFFSET(Q227,-1,0),
    INT($N227*(VLOOKUP($L227,$AM:$AZ,MATCH($AX$1,$AM$1:$AZ$1,0),0)*(VLOOKUP($L227,$AM:$AZ,MATCH($AY$1,$AM$1:$AZ$1,0),0)+$I227*(VLOOKUP($L227,$AM:$AZ,MATCH($AY$1,$AM$1:$AZ$1,0),0)-VLOOKUP($L227,$AM:$AZ,MATCH($AX$1,$AM$1:$AZ$1,0),0)))))),
IF(OR($L227="안 지정 캐릭터 PP 일반등급",$L227="안 지정 캐릭터 PP 영웅등급"),
  IF(AND(OR($B227=7,$B227=8),$L227=OFFSET($L227,-1,0)),OFFSET(Q227,-1,0),
    $N227*VLOOKUP($L227,$AM:$AZ,MATCH($AW$1,$AM$1:$AZ$1,0),0)),
"그외없음")))))))</f>
        <v>삭제</v>
      </c>
      <c r="R227" t="str">
        <f ca="1">IF(OR(ISNUMBER(M227),M227="삭제"),"",
IF(LEFT(M227,5)="Equip",
  IF($BK$1&lt;VLOOKUP(M227,[1]EquipTable!$1:$1048576,MATCH("업데이트순번",[1]EquipTable!$1:$1,0),0),"업데이트순번이상",""),
IF(LEFT(M227,5)="Actor",
  IF($BP$1&lt;VLOOKUP(M227,[2]ActorTable!$1:$1048576,MATCH("업데이트순번",[2]ActorTable!$1:$1,0),0),"업데이트순번이상",""),
"그외없음")))</f>
        <v/>
      </c>
      <c r="S227">
        <f t="shared" ca="1" si="55"/>
        <v>0</v>
      </c>
      <c r="Z227" t="str">
        <f t="shared" ca="1" si="49"/>
        <v/>
      </c>
      <c r="AG227" t="str">
        <f t="shared" si="50"/>
        <v/>
      </c>
      <c r="AH227" t="str">
        <f>IF(OR(
  AND(NOT(ISERROR(FIND("상자",AA227))),ISBLANK(AB227)),
  AND(ISBLANK(AA227),ISBLANK(AB227)),
  AND(NOT(ISERROR(FIND("안 지정",AA227))),ISNUMBER(AB227))),"",
IF(AND(NOT(ISERROR(FIND("상자",AA227))),NOT(ISBLANK(AB227))),"밸류불필요",
IF(AND(NOT(ISERROR(FIND("안 지정",AA227))),NOT(ISNUMBER(AB227))),"숫자필요",
IF(NOT(ISERROR(FIND("장비",AA227))),
  IFERROR(VLOOKUP(AB227,[1]EquipTable!$A:$T,MATCH("이름참고",[1]EquipTable!$1:$1,0),0),"장비없음"),
IF(NOT(ISERROR(FIND("캐릭터",AA227))),
  IFERROR(VLOOKUP(AB227,[2]ActorTable!$A:$G,MATCH("이름참고",[2]ActorTable!$1:$1,0),0),"캐릭터없음"),
"")))))</f>
        <v/>
      </c>
      <c r="AI227">
        <v>1</v>
      </c>
      <c r="AJ22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v>
      </c>
      <c r="AK227" t="str">
        <f t="shared" ca="1" si="51"/>
        <v>{"dy":9,"sl":7}</v>
      </c>
    </row>
    <row r="228" spans="1:37">
      <c r="A228">
        <v>10</v>
      </c>
      <c r="B228">
        <v>7</v>
      </c>
      <c r="C228">
        <f t="shared" si="46"/>
        <v>1</v>
      </c>
      <c r="D228">
        <f t="shared" ca="1" si="52"/>
        <v>0.94192705628784112</v>
      </c>
      <c r="E228">
        <f t="shared" ca="1" si="52"/>
        <v>0.36118424313872166</v>
      </c>
      <c r="F228">
        <f t="shared" ca="1" si="52"/>
        <v>0.75641321126821714</v>
      </c>
      <c r="G228">
        <f t="shared" ca="1" si="57"/>
        <v>0.48050590415465511</v>
      </c>
      <c r="H228">
        <f t="shared" ca="1" si="57"/>
        <v>0.86047035656168613</v>
      </c>
      <c r="I228">
        <f t="shared" ca="1" si="57"/>
        <v>0.32079916249333951</v>
      </c>
      <c r="L228" t="str">
        <f t="shared" ca="1" si="47"/>
        <v>삭제</v>
      </c>
      <c r="M228" t="str">
        <f t="shared" ca="1" si="48"/>
        <v>삭제</v>
      </c>
      <c r="N228" t="str">
        <f t="shared" ca="1" si="54"/>
        <v>삭제</v>
      </c>
      <c r="O228" t="str">
        <f ca="1">IF($L228="삭제","삭제",
IF($L228="지정 장비",
  IF(ISBLANK(VLOOKUP($M228,[1]EquipTable!$1:$1048576,MATCH("표준 GO pr Min",[1]EquipTable!$1:$1,0),0)),"DI",
    IF(ISBLANK(VLOOKUP($M228,[1]EquipTable!$1:$1048576,MATCH("표준 DI pr Min",[1]EquipTable!$1:$1,0),0)),"GO",
      IF(G228&lt;0.5,"DI","GO"))),
IF(OR($L228="캐릭터 상자 일반등급",$L228="캐릭터 상자 영웅등급"),"DI",
IF(OR($L228="지정 캐릭터",$L228="지정 캐릭터 LBP1",$L228="지정 캐릭터 LBP2",$L228="지정 캐릭터 LBP3",$L228="안 지정 캐릭터 영웅등급"),"DI",
IF($L228="지정 캐릭터 PP","DI",
IF(OR($L228="안 지정 캐릭터 PP 일반등급",$L228="안 지정 캐릭터 PP 영웅등급"),"GO",
"그외없음"))))))</f>
        <v>삭제</v>
      </c>
      <c r="P228" t="str">
        <f ca="1">IF($L228="삭제","삭제",
IF($O228="GO","삭제",
IF($L228="지정 장비",
  IF(ISBLANK(VLOOKUP($M228,[1]EquipTable!$1:$1048576,MATCH("표준 DI pp Min",[1]EquipTable!$1:$1,0),0)),"삭제",
    VLOOKUP($M228,[1]EquipTable!$1:$1048576,MATCH("표준 DI pp Min",[1]EquipTable!$1:$1,0),0)+INT($H228*(VLOOKUP($M228,[1]EquipTable!$1:$1048576,MATCH("표준 DI pp Max",[1]EquipTable!$1:$1,0),0)-VLOOKUP($M228,[1]EquipTable!$1:$1048576,MATCH("표준 DI pp Min",[1]EquipTable!$1:$1,0),0)+1))),
IF(OR($L228="캐릭터 상자 일반등급",$L228="캐릭터 상자 영웅등급"),"삭제",
IF(OR($L228="지정 캐릭터",$L228="지정 캐릭터 LBP1",$L228="지정 캐릭터 LBP2",$L228="지정 캐릭터 LBP3"),
  IF(AND(OR($B228=7,$B228=8),$L228=OFFSET($L228,-1,0)),OFFSET(P228,-1,0),
    IF(ISBLANK(VLOOKUP($M228,[2]ActorTable!$1:$1048576,MATCH("표준 DI pp Min",[2]ActorTable!$1:$1,0),0)),"삭제",
      INT(VLOOKUP($L228,$AM:$AZ,MATCH($AW$1,$AM$1:$AZ$1,0),0)*(VLOOKUP($M228,[2]ActorTable!$1:$1048576,MATCH("표준 DI pp Min",[2]ActorTable!$1:$1,0),0)+$H228*(VLOOKUP($M228,[2]ActorTable!$1:$1048576,MATCH("표준 DI pp Max",[2]ActorTable!$1:$1,0),0)-VLOOKUP($M228,[2]ActorTable!$1:$1048576,MATCH("표준 DI pp Min",[2]ActorTable!$1:$1,0),0)+1))))),
IF($L228="안 지정 캐릭터 영웅등급",
  IF(AND(OR($B228=7,$B228=8),$L228=OFFSET($L228,-1,0)),OFFSET(P228,-1,0),
    VLOOKUP($L228,$AM:$AZ,MATCH($AY$1,$AM$1:$AZ$1,0),0)+INT($H228*(VLOOKUP($L228,$AM:$AZ,MATCH($AZ$1,$AM$1:$AZ$1,0),0)-VLOOKUP($L228,$AM:$AZ,MATCH($AY$1,$AM$1:$AZ$1,0),0)+1))),
IF($L228="지정 캐릭터 PP",
  IF(AND(OR($B228=7,$B228=8),$L228=OFFSET($L228,-1,0)),OFFSET(P228,-1,0),
    INT($N228*VLOOKUP($L228,$AM:$AZ,MATCH($AW$1,$AM$1:$AZ$1,0),0))),
"그외없음")))))))</f>
        <v>삭제</v>
      </c>
      <c r="Q228" t="str">
        <f ca="1">IF($L228="삭제","삭제",
IF($L228="지정 장비",
  IF($O228="DI",
    VLOOKUP($M228,[1]EquipTable!$1:$1048576,MATCH("표준 DI pr Min",[1]EquipTable!$1:$1,0),0)+INT($I228*(VLOOKUP($M228,[1]EquipTable!$1:$1048576,MATCH("표준 DI pr Max",[1]EquipTable!$1:$1,0),0)-VLOOKUP($M228,[1]EquipTable!$1:$1048576,MATCH("표준 DI pr Min",[1]EquipTable!$1:$1,0),0)+1)),
    ROUNDDOWN(VLOOKUP($M228,[1]EquipTable!$1:$1048576,MATCH("표준 GO pr Min",[1]EquipTable!$1:$1,0),0)+INT($I228*(VLOOKUP($M228,[1]EquipTable!$1:$1048576,MATCH("표준 GO pr Max",[1]EquipTable!$1:$1,0),0)-VLOOKUP($M228,[1]EquipTable!$1:$1048576,MATCH("표준 GO pr Min",[1]EquipTable!$1:$1,0),0)+100)),-2)),
IF(OR($L228="캐릭터 상자 일반등급",$L228="캐릭터 상자 영웅등급"),VLOOKUP($L228,$AM:$AZ,MATCH($AW$1,$AM$1:$AZ$1,0),0),
IF(OR($L228="지정 캐릭터",$L228="지정 캐릭터 LBP1",$L228="지정 캐릭터 LBP2",$L228="지정 캐릭터 LBP3"),
  IF(AND(OR($B228=7,$B228=8),$L228=OFFSET($L228,-1,0)),OFFSET(Q228,-1,0),
    INT(VLOOKUP($L228,$AM:$AZ,MATCH($AW$1,$AM$1:$AZ$1,0),0)*(VLOOKUP($M228,[2]ActorTable!$1:$1048576,MATCH("표준 DI pr Min",[2]ActorTable!$1:$1,0),0)+$I228*(VLOOKUP($M228,[2]ActorTable!$1:$1048576,MATCH("표준 DI pr Max",[2]ActorTable!$1:$1,0),0)-VLOOKUP($M228,[2]ActorTable!$1:$1048576,MATCH("표준 DI pr Min",[2]ActorTable!$1:$1,0),0)+1)))),
IF($L228="안 지정 캐릭터 영웅등급",
  IF(AND(OR($B228=7,$B228=8),$L228=OFFSET($L228,-1,0)),OFFSET(Q228,-1,0),
    VLOOKUP($L228,$AM:$AZ,MATCH($AW$1,$AM$1:$AZ$1,0),0)+INT($I228*(VLOOKUP($L228,$AM:$AZ,MATCH($AX$1,$AM$1:$AZ$1,0),0)-VLOOKUP($L228,$AM:$AZ,MATCH($AW$1,$AM$1:$AZ$1,0),0)+1))),
IF($L228="지정 캐릭터 PP",
  IF(AND(OR($B228=7,$B228=8),$L228=OFFSET($L228,-1,0)),OFFSET(Q228,-1,0),
    INT($N228*(VLOOKUP($L228,$AM:$AZ,MATCH($AX$1,$AM$1:$AZ$1,0),0)*(VLOOKUP($L228,$AM:$AZ,MATCH($AY$1,$AM$1:$AZ$1,0),0)+$I228*(VLOOKUP($L228,$AM:$AZ,MATCH($AY$1,$AM$1:$AZ$1,0),0)-VLOOKUP($L228,$AM:$AZ,MATCH($AX$1,$AM$1:$AZ$1,0),0)))))),
IF(OR($L228="안 지정 캐릭터 PP 일반등급",$L228="안 지정 캐릭터 PP 영웅등급"),
  IF(AND(OR($B228=7,$B228=8),$L228=OFFSET($L228,-1,0)),OFFSET(Q228,-1,0),
    $N228*VLOOKUP($L228,$AM:$AZ,MATCH($AW$1,$AM$1:$AZ$1,0),0)),
"그외없음")))))))</f>
        <v>삭제</v>
      </c>
      <c r="R228" t="str">
        <f ca="1">IF(OR(ISNUMBER(M228),M228="삭제"),"",
IF(LEFT(M228,5)="Equip",
  IF($BK$1&lt;VLOOKUP(M228,[1]EquipTable!$1:$1048576,MATCH("업데이트순번",[1]EquipTable!$1:$1,0),0),"업데이트순번이상",""),
IF(LEFT(M228,5)="Actor",
  IF($BP$1&lt;VLOOKUP(M228,[2]ActorTable!$1:$1048576,MATCH("업데이트순번",[2]ActorTable!$1:$1,0),0),"업데이트순번이상",""),
"그외없음")))</f>
        <v/>
      </c>
      <c r="S228">
        <f t="shared" ca="1" si="55"/>
        <v>0</v>
      </c>
      <c r="Z228" t="str">
        <f t="shared" ca="1" si="49"/>
        <v/>
      </c>
      <c r="AG228" t="str">
        <f t="shared" si="50"/>
        <v/>
      </c>
      <c r="AH228" t="str">
        <f>IF(OR(
  AND(NOT(ISERROR(FIND("상자",AA228))),ISBLANK(AB228)),
  AND(ISBLANK(AA228),ISBLANK(AB228)),
  AND(NOT(ISERROR(FIND("안 지정",AA228))),ISNUMBER(AB228))),"",
IF(AND(NOT(ISERROR(FIND("상자",AA228))),NOT(ISBLANK(AB228))),"밸류불필요",
IF(AND(NOT(ISERROR(FIND("안 지정",AA228))),NOT(ISNUMBER(AB228))),"숫자필요",
IF(NOT(ISERROR(FIND("장비",AA228))),
  IFERROR(VLOOKUP(AB228,[1]EquipTable!$A:$T,MATCH("이름참고",[1]EquipTable!$1:$1,0),0),"장비없음"),
IF(NOT(ISERROR(FIND("캐릭터",AA228))),
  IFERROR(VLOOKUP(AB228,[2]ActorTable!$A:$G,MATCH("이름참고",[2]ActorTable!$1:$1,0),0),"캐릭터없음"),
"")))))</f>
        <v/>
      </c>
      <c r="AI228">
        <v>1</v>
      </c>
      <c r="AJ22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v>
      </c>
      <c r="AK228" t="str">
        <f t="shared" ca="1" si="51"/>
        <v>{"dy":10,"sl":7}</v>
      </c>
    </row>
    <row r="229" spans="1:37">
      <c r="A229">
        <v>11</v>
      </c>
      <c r="B229">
        <v>7</v>
      </c>
      <c r="C229">
        <f t="shared" si="46"/>
        <v>1</v>
      </c>
      <c r="D229">
        <f t="shared" ca="1" si="52"/>
        <v>0.69403322098271336</v>
      </c>
      <c r="E229">
        <f t="shared" ca="1" si="52"/>
        <v>0.77676975058446507</v>
      </c>
      <c r="F229">
        <f t="shared" ca="1" si="52"/>
        <v>0.79136871725656355</v>
      </c>
      <c r="G229">
        <f t="shared" ca="1" si="57"/>
        <v>0.53802367608099055</v>
      </c>
      <c r="H229">
        <f t="shared" ca="1" si="57"/>
        <v>0.70211762119287013</v>
      </c>
      <c r="I229">
        <f t="shared" ca="1" si="57"/>
        <v>0.98742785494064655</v>
      </c>
      <c r="L229" t="str">
        <f t="shared" ca="1" si="47"/>
        <v>삭제</v>
      </c>
      <c r="M229" t="str">
        <f t="shared" ca="1" si="48"/>
        <v>삭제</v>
      </c>
      <c r="N229" t="str">
        <f t="shared" ca="1" si="54"/>
        <v>삭제</v>
      </c>
      <c r="O229" t="str">
        <f ca="1">IF($L229="삭제","삭제",
IF($L229="지정 장비",
  IF(ISBLANK(VLOOKUP($M229,[1]EquipTable!$1:$1048576,MATCH("표준 GO pr Min",[1]EquipTable!$1:$1,0),0)),"DI",
    IF(ISBLANK(VLOOKUP($M229,[1]EquipTable!$1:$1048576,MATCH("표준 DI pr Min",[1]EquipTable!$1:$1,0),0)),"GO",
      IF(G229&lt;0.5,"DI","GO"))),
IF(OR($L229="캐릭터 상자 일반등급",$L229="캐릭터 상자 영웅등급"),"DI",
IF(OR($L229="지정 캐릭터",$L229="지정 캐릭터 LBP1",$L229="지정 캐릭터 LBP2",$L229="지정 캐릭터 LBP3",$L229="안 지정 캐릭터 영웅등급"),"DI",
IF($L229="지정 캐릭터 PP","DI",
IF(OR($L229="안 지정 캐릭터 PP 일반등급",$L229="안 지정 캐릭터 PP 영웅등급"),"GO",
"그외없음"))))))</f>
        <v>삭제</v>
      </c>
      <c r="P229" t="str">
        <f ca="1">IF($L229="삭제","삭제",
IF($O229="GO","삭제",
IF($L229="지정 장비",
  IF(ISBLANK(VLOOKUP($M229,[1]EquipTable!$1:$1048576,MATCH("표준 DI pp Min",[1]EquipTable!$1:$1,0),0)),"삭제",
    VLOOKUP($M229,[1]EquipTable!$1:$1048576,MATCH("표준 DI pp Min",[1]EquipTable!$1:$1,0),0)+INT($H229*(VLOOKUP($M229,[1]EquipTable!$1:$1048576,MATCH("표준 DI pp Max",[1]EquipTable!$1:$1,0),0)-VLOOKUP($M229,[1]EquipTable!$1:$1048576,MATCH("표준 DI pp Min",[1]EquipTable!$1:$1,0),0)+1))),
IF(OR($L229="캐릭터 상자 일반등급",$L229="캐릭터 상자 영웅등급"),"삭제",
IF(OR($L229="지정 캐릭터",$L229="지정 캐릭터 LBP1",$L229="지정 캐릭터 LBP2",$L229="지정 캐릭터 LBP3"),
  IF(AND(OR($B229=7,$B229=8),$L229=OFFSET($L229,-1,0)),OFFSET(P229,-1,0),
    IF(ISBLANK(VLOOKUP($M229,[2]ActorTable!$1:$1048576,MATCH("표준 DI pp Min",[2]ActorTable!$1:$1,0),0)),"삭제",
      INT(VLOOKUP($L229,$AM:$AZ,MATCH($AW$1,$AM$1:$AZ$1,0),0)*(VLOOKUP($M229,[2]ActorTable!$1:$1048576,MATCH("표준 DI pp Min",[2]ActorTable!$1:$1,0),0)+$H229*(VLOOKUP($M229,[2]ActorTable!$1:$1048576,MATCH("표준 DI pp Max",[2]ActorTable!$1:$1,0),0)-VLOOKUP($M229,[2]ActorTable!$1:$1048576,MATCH("표준 DI pp Min",[2]ActorTable!$1:$1,0),0)+1))))),
IF($L229="안 지정 캐릭터 영웅등급",
  IF(AND(OR($B229=7,$B229=8),$L229=OFFSET($L229,-1,0)),OFFSET(P229,-1,0),
    VLOOKUP($L229,$AM:$AZ,MATCH($AY$1,$AM$1:$AZ$1,0),0)+INT($H229*(VLOOKUP($L229,$AM:$AZ,MATCH($AZ$1,$AM$1:$AZ$1,0),0)-VLOOKUP($L229,$AM:$AZ,MATCH($AY$1,$AM$1:$AZ$1,0),0)+1))),
IF($L229="지정 캐릭터 PP",
  IF(AND(OR($B229=7,$B229=8),$L229=OFFSET($L229,-1,0)),OFFSET(P229,-1,0),
    INT($N229*VLOOKUP($L229,$AM:$AZ,MATCH($AW$1,$AM$1:$AZ$1,0),0))),
"그외없음")))))))</f>
        <v>삭제</v>
      </c>
      <c r="Q229" t="str">
        <f ca="1">IF($L229="삭제","삭제",
IF($L229="지정 장비",
  IF($O229="DI",
    VLOOKUP($M229,[1]EquipTable!$1:$1048576,MATCH("표준 DI pr Min",[1]EquipTable!$1:$1,0),0)+INT($I229*(VLOOKUP($M229,[1]EquipTable!$1:$1048576,MATCH("표준 DI pr Max",[1]EquipTable!$1:$1,0),0)-VLOOKUP($M229,[1]EquipTable!$1:$1048576,MATCH("표준 DI pr Min",[1]EquipTable!$1:$1,0),0)+1)),
    ROUNDDOWN(VLOOKUP($M229,[1]EquipTable!$1:$1048576,MATCH("표준 GO pr Min",[1]EquipTable!$1:$1,0),0)+INT($I229*(VLOOKUP($M229,[1]EquipTable!$1:$1048576,MATCH("표준 GO pr Max",[1]EquipTable!$1:$1,0),0)-VLOOKUP($M229,[1]EquipTable!$1:$1048576,MATCH("표준 GO pr Min",[1]EquipTable!$1:$1,0),0)+100)),-2)),
IF(OR($L229="캐릭터 상자 일반등급",$L229="캐릭터 상자 영웅등급"),VLOOKUP($L229,$AM:$AZ,MATCH($AW$1,$AM$1:$AZ$1,0),0),
IF(OR($L229="지정 캐릭터",$L229="지정 캐릭터 LBP1",$L229="지정 캐릭터 LBP2",$L229="지정 캐릭터 LBP3"),
  IF(AND(OR($B229=7,$B229=8),$L229=OFFSET($L229,-1,0)),OFFSET(Q229,-1,0),
    INT(VLOOKUP($L229,$AM:$AZ,MATCH($AW$1,$AM$1:$AZ$1,0),0)*(VLOOKUP($M229,[2]ActorTable!$1:$1048576,MATCH("표준 DI pr Min",[2]ActorTable!$1:$1,0),0)+$I229*(VLOOKUP($M229,[2]ActorTable!$1:$1048576,MATCH("표준 DI pr Max",[2]ActorTable!$1:$1,0),0)-VLOOKUP($M229,[2]ActorTable!$1:$1048576,MATCH("표준 DI pr Min",[2]ActorTable!$1:$1,0),0)+1)))),
IF($L229="안 지정 캐릭터 영웅등급",
  IF(AND(OR($B229=7,$B229=8),$L229=OFFSET($L229,-1,0)),OFFSET(Q229,-1,0),
    VLOOKUP($L229,$AM:$AZ,MATCH($AW$1,$AM$1:$AZ$1,0),0)+INT($I229*(VLOOKUP($L229,$AM:$AZ,MATCH($AX$1,$AM$1:$AZ$1,0),0)-VLOOKUP($L229,$AM:$AZ,MATCH($AW$1,$AM$1:$AZ$1,0),0)+1))),
IF($L229="지정 캐릭터 PP",
  IF(AND(OR($B229=7,$B229=8),$L229=OFFSET($L229,-1,0)),OFFSET(Q229,-1,0),
    INT($N229*(VLOOKUP($L229,$AM:$AZ,MATCH($AX$1,$AM$1:$AZ$1,0),0)*(VLOOKUP($L229,$AM:$AZ,MATCH($AY$1,$AM$1:$AZ$1,0),0)+$I229*(VLOOKUP($L229,$AM:$AZ,MATCH($AY$1,$AM$1:$AZ$1,0),0)-VLOOKUP($L229,$AM:$AZ,MATCH($AX$1,$AM$1:$AZ$1,0),0)))))),
IF(OR($L229="안 지정 캐릭터 PP 일반등급",$L229="안 지정 캐릭터 PP 영웅등급"),
  IF(AND(OR($B229=7,$B229=8),$L229=OFFSET($L229,-1,0)),OFFSET(Q229,-1,0),
    $N229*VLOOKUP($L229,$AM:$AZ,MATCH($AW$1,$AM$1:$AZ$1,0),0)),
"그외없음")))))))</f>
        <v>삭제</v>
      </c>
      <c r="R229" t="str">
        <f ca="1">IF(OR(ISNUMBER(M229),M229="삭제"),"",
IF(LEFT(M229,5)="Equip",
  IF($BK$1&lt;VLOOKUP(M229,[1]EquipTable!$1:$1048576,MATCH("업데이트순번",[1]EquipTable!$1:$1,0),0),"업데이트순번이상",""),
IF(LEFT(M229,5)="Actor",
  IF($BP$1&lt;VLOOKUP(M229,[2]ActorTable!$1:$1048576,MATCH("업데이트순번",[2]ActorTable!$1:$1,0),0),"업데이트순번이상",""),
"그외없음")))</f>
        <v/>
      </c>
      <c r="S229">
        <f t="shared" ca="1" si="55"/>
        <v>0</v>
      </c>
      <c r="Z229" t="str">
        <f t="shared" ca="1" si="49"/>
        <v/>
      </c>
      <c r="AG229" t="str">
        <f t="shared" si="50"/>
        <v/>
      </c>
      <c r="AH229" t="str">
        <f>IF(OR(
  AND(NOT(ISERROR(FIND("상자",AA229))),ISBLANK(AB229)),
  AND(ISBLANK(AA229),ISBLANK(AB229)),
  AND(NOT(ISERROR(FIND("안 지정",AA229))),ISNUMBER(AB229))),"",
IF(AND(NOT(ISERROR(FIND("상자",AA229))),NOT(ISBLANK(AB229))),"밸류불필요",
IF(AND(NOT(ISERROR(FIND("안 지정",AA229))),NOT(ISNUMBER(AB229))),"숫자필요",
IF(NOT(ISERROR(FIND("장비",AA229))),
  IFERROR(VLOOKUP(AB229,[1]EquipTable!$A:$T,MATCH("이름참고",[1]EquipTable!$1:$1,0),0),"장비없음"),
IF(NOT(ISERROR(FIND("캐릭터",AA229))),
  IFERROR(VLOOKUP(AB229,[2]ActorTable!$A:$G,MATCH("이름참고",[2]ActorTable!$1:$1,0),0),"캐릭터없음"),
"")))))</f>
        <v/>
      </c>
      <c r="AI229">
        <v>1</v>
      </c>
      <c r="AJ22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v>
      </c>
      <c r="AK229" t="str">
        <f t="shared" ca="1" si="51"/>
        <v>{"dy":11,"sl":7}</v>
      </c>
    </row>
    <row r="230" spans="1:37">
      <c r="A230">
        <v>12</v>
      </c>
      <c r="B230">
        <v>7</v>
      </c>
      <c r="C230">
        <f t="shared" si="46"/>
        <v>1</v>
      </c>
      <c r="D230">
        <f t="shared" ca="1" si="52"/>
        <v>0.20481191910377461</v>
      </c>
      <c r="E230">
        <f t="shared" ca="1" si="52"/>
        <v>4.3186488294447156E-2</v>
      </c>
      <c r="F230">
        <f t="shared" ca="1" si="52"/>
        <v>0.30842589399357923</v>
      </c>
      <c r="G230">
        <f t="shared" ca="1" si="57"/>
        <v>3.2568017161115903E-2</v>
      </c>
      <c r="H230">
        <f t="shared" ca="1" si="57"/>
        <v>0.59868797825212838</v>
      </c>
      <c r="I230">
        <f t="shared" ca="1" si="57"/>
        <v>0.51681808102104521</v>
      </c>
      <c r="L230" t="str">
        <f t="shared" ca="1" si="47"/>
        <v>삭제</v>
      </c>
      <c r="M230" t="str">
        <f t="shared" ca="1" si="48"/>
        <v>삭제</v>
      </c>
      <c r="N230" t="str">
        <f t="shared" ca="1" si="54"/>
        <v>삭제</v>
      </c>
      <c r="O230" t="str">
        <f ca="1">IF($L230="삭제","삭제",
IF($L230="지정 장비",
  IF(ISBLANK(VLOOKUP($M230,[1]EquipTable!$1:$1048576,MATCH("표준 GO pr Min",[1]EquipTable!$1:$1,0),0)),"DI",
    IF(ISBLANK(VLOOKUP($M230,[1]EquipTable!$1:$1048576,MATCH("표준 DI pr Min",[1]EquipTable!$1:$1,0),0)),"GO",
      IF(G230&lt;0.5,"DI","GO"))),
IF(OR($L230="캐릭터 상자 일반등급",$L230="캐릭터 상자 영웅등급"),"DI",
IF(OR($L230="지정 캐릭터",$L230="지정 캐릭터 LBP1",$L230="지정 캐릭터 LBP2",$L230="지정 캐릭터 LBP3",$L230="안 지정 캐릭터 영웅등급"),"DI",
IF($L230="지정 캐릭터 PP","DI",
IF(OR($L230="안 지정 캐릭터 PP 일반등급",$L230="안 지정 캐릭터 PP 영웅등급"),"GO",
"그외없음"))))))</f>
        <v>삭제</v>
      </c>
      <c r="P230" t="str">
        <f ca="1">IF($L230="삭제","삭제",
IF($O230="GO","삭제",
IF($L230="지정 장비",
  IF(ISBLANK(VLOOKUP($M230,[1]EquipTable!$1:$1048576,MATCH("표준 DI pp Min",[1]EquipTable!$1:$1,0),0)),"삭제",
    VLOOKUP($M230,[1]EquipTable!$1:$1048576,MATCH("표준 DI pp Min",[1]EquipTable!$1:$1,0),0)+INT($H230*(VLOOKUP($M230,[1]EquipTable!$1:$1048576,MATCH("표준 DI pp Max",[1]EquipTable!$1:$1,0),0)-VLOOKUP($M230,[1]EquipTable!$1:$1048576,MATCH("표준 DI pp Min",[1]EquipTable!$1:$1,0),0)+1))),
IF(OR($L230="캐릭터 상자 일반등급",$L230="캐릭터 상자 영웅등급"),"삭제",
IF(OR($L230="지정 캐릭터",$L230="지정 캐릭터 LBP1",$L230="지정 캐릭터 LBP2",$L230="지정 캐릭터 LBP3"),
  IF(AND(OR($B230=7,$B230=8),$L230=OFFSET($L230,-1,0)),OFFSET(P230,-1,0),
    IF(ISBLANK(VLOOKUP($M230,[2]ActorTable!$1:$1048576,MATCH("표준 DI pp Min",[2]ActorTable!$1:$1,0),0)),"삭제",
      INT(VLOOKUP($L230,$AM:$AZ,MATCH($AW$1,$AM$1:$AZ$1,0),0)*(VLOOKUP($M230,[2]ActorTable!$1:$1048576,MATCH("표준 DI pp Min",[2]ActorTable!$1:$1,0),0)+$H230*(VLOOKUP($M230,[2]ActorTable!$1:$1048576,MATCH("표준 DI pp Max",[2]ActorTable!$1:$1,0),0)-VLOOKUP($M230,[2]ActorTable!$1:$1048576,MATCH("표준 DI pp Min",[2]ActorTable!$1:$1,0),0)+1))))),
IF($L230="안 지정 캐릭터 영웅등급",
  IF(AND(OR($B230=7,$B230=8),$L230=OFFSET($L230,-1,0)),OFFSET(P230,-1,0),
    VLOOKUP($L230,$AM:$AZ,MATCH($AY$1,$AM$1:$AZ$1,0),0)+INT($H230*(VLOOKUP($L230,$AM:$AZ,MATCH($AZ$1,$AM$1:$AZ$1,0),0)-VLOOKUP($L230,$AM:$AZ,MATCH($AY$1,$AM$1:$AZ$1,0),0)+1))),
IF($L230="지정 캐릭터 PP",
  IF(AND(OR($B230=7,$B230=8),$L230=OFFSET($L230,-1,0)),OFFSET(P230,-1,0),
    INT($N230*VLOOKUP($L230,$AM:$AZ,MATCH($AW$1,$AM$1:$AZ$1,0),0))),
"그외없음")))))))</f>
        <v>삭제</v>
      </c>
      <c r="Q230" t="str">
        <f ca="1">IF($L230="삭제","삭제",
IF($L230="지정 장비",
  IF($O230="DI",
    VLOOKUP($M230,[1]EquipTable!$1:$1048576,MATCH("표준 DI pr Min",[1]EquipTable!$1:$1,0),0)+INT($I230*(VLOOKUP($M230,[1]EquipTable!$1:$1048576,MATCH("표준 DI pr Max",[1]EquipTable!$1:$1,0),0)-VLOOKUP($M230,[1]EquipTable!$1:$1048576,MATCH("표준 DI pr Min",[1]EquipTable!$1:$1,0),0)+1)),
    ROUNDDOWN(VLOOKUP($M230,[1]EquipTable!$1:$1048576,MATCH("표준 GO pr Min",[1]EquipTable!$1:$1,0),0)+INT($I230*(VLOOKUP($M230,[1]EquipTable!$1:$1048576,MATCH("표준 GO pr Max",[1]EquipTable!$1:$1,0),0)-VLOOKUP($M230,[1]EquipTable!$1:$1048576,MATCH("표준 GO pr Min",[1]EquipTable!$1:$1,0),0)+100)),-2)),
IF(OR($L230="캐릭터 상자 일반등급",$L230="캐릭터 상자 영웅등급"),VLOOKUP($L230,$AM:$AZ,MATCH($AW$1,$AM$1:$AZ$1,0),0),
IF(OR($L230="지정 캐릭터",$L230="지정 캐릭터 LBP1",$L230="지정 캐릭터 LBP2",$L230="지정 캐릭터 LBP3"),
  IF(AND(OR($B230=7,$B230=8),$L230=OFFSET($L230,-1,0)),OFFSET(Q230,-1,0),
    INT(VLOOKUP($L230,$AM:$AZ,MATCH($AW$1,$AM$1:$AZ$1,0),0)*(VLOOKUP($M230,[2]ActorTable!$1:$1048576,MATCH("표준 DI pr Min",[2]ActorTable!$1:$1,0),0)+$I230*(VLOOKUP($M230,[2]ActorTable!$1:$1048576,MATCH("표준 DI pr Max",[2]ActorTable!$1:$1,0),0)-VLOOKUP($M230,[2]ActorTable!$1:$1048576,MATCH("표준 DI pr Min",[2]ActorTable!$1:$1,0),0)+1)))),
IF($L230="안 지정 캐릭터 영웅등급",
  IF(AND(OR($B230=7,$B230=8),$L230=OFFSET($L230,-1,0)),OFFSET(Q230,-1,0),
    VLOOKUP($L230,$AM:$AZ,MATCH($AW$1,$AM$1:$AZ$1,0),0)+INT($I230*(VLOOKUP($L230,$AM:$AZ,MATCH($AX$1,$AM$1:$AZ$1,0),0)-VLOOKUP($L230,$AM:$AZ,MATCH($AW$1,$AM$1:$AZ$1,0),0)+1))),
IF($L230="지정 캐릭터 PP",
  IF(AND(OR($B230=7,$B230=8),$L230=OFFSET($L230,-1,0)),OFFSET(Q230,-1,0),
    INT($N230*(VLOOKUP($L230,$AM:$AZ,MATCH($AX$1,$AM$1:$AZ$1,0),0)*(VLOOKUP($L230,$AM:$AZ,MATCH($AY$1,$AM$1:$AZ$1,0),0)+$I230*(VLOOKUP($L230,$AM:$AZ,MATCH($AY$1,$AM$1:$AZ$1,0),0)-VLOOKUP($L230,$AM:$AZ,MATCH($AX$1,$AM$1:$AZ$1,0),0)))))),
IF(OR($L230="안 지정 캐릭터 PP 일반등급",$L230="안 지정 캐릭터 PP 영웅등급"),
  IF(AND(OR($B230=7,$B230=8),$L230=OFFSET($L230,-1,0)),OFFSET(Q230,-1,0),
    $N230*VLOOKUP($L230,$AM:$AZ,MATCH($AW$1,$AM$1:$AZ$1,0),0)),
"그외없음")))))))</f>
        <v>삭제</v>
      </c>
      <c r="R230" t="str">
        <f ca="1">IF(OR(ISNUMBER(M230),M230="삭제"),"",
IF(LEFT(M230,5)="Equip",
  IF($BK$1&lt;VLOOKUP(M230,[1]EquipTable!$1:$1048576,MATCH("업데이트순번",[1]EquipTable!$1:$1,0),0),"업데이트순번이상",""),
IF(LEFT(M230,5)="Actor",
  IF($BP$1&lt;VLOOKUP(M230,[2]ActorTable!$1:$1048576,MATCH("업데이트순번",[2]ActorTable!$1:$1,0),0),"업데이트순번이상",""),
"그외없음")))</f>
        <v/>
      </c>
      <c r="S230">
        <f t="shared" ca="1" si="55"/>
        <v>0</v>
      </c>
      <c r="Z230" t="str">
        <f t="shared" ca="1" si="49"/>
        <v/>
      </c>
      <c r="AG230" t="str">
        <f t="shared" si="50"/>
        <v/>
      </c>
      <c r="AH230" t="str">
        <f>IF(OR(
  AND(NOT(ISERROR(FIND("상자",AA230))),ISBLANK(AB230)),
  AND(ISBLANK(AA230),ISBLANK(AB230)),
  AND(NOT(ISERROR(FIND("안 지정",AA230))),ISNUMBER(AB230))),"",
IF(AND(NOT(ISERROR(FIND("상자",AA230))),NOT(ISBLANK(AB230))),"밸류불필요",
IF(AND(NOT(ISERROR(FIND("안 지정",AA230))),NOT(ISNUMBER(AB230))),"숫자필요",
IF(NOT(ISERROR(FIND("장비",AA230))),
  IFERROR(VLOOKUP(AB230,[1]EquipTable!$A:$T,MATCH("이름참고",[1]EquipTable!$1:$1,0),0),"장비없음"),
IF(NOT(ISERROR(FIND("캐릭터",AA230))),
  IFERROR(VLOOKUP(AB230,[2]ActorTable!$A:$G,MATCH("이름참고",[2]ActorTable!$1:$1,0),0),"캐릭터없음"),
"")))))</f>
        <v/>
      </c>
      <c r="AI230">
        <v>1</v>
      </c>
      <c r="AJ23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v>
      </c>
      <c r="AK230" t="str">
        <f t="shared" ca="1" si="51"/>
        <v>{"dy":12,"sl":7}</v>
      </c>
    </row>
    <row r="231" spans="1:37">
      <c r="A231">
        <v>13</v>
      </c>
      <c r="B231">
        <v>7</v>
      </c>
      <c r="C231">
        <f t="shared" si="46"/>
        <v>1</v>
      </c>
      <c r="D231">
        <f t="shared" ca="1" si="52"/>
        <v>0.61673553726720642</v>
      </c>
      <c r="E231">
        <f t="shared" ca="1" si="52"/>
        <v>0.69083162420061417</v>
      </c>
      <c r="F231">
        <f t="shared" ca="1" si="52"/>
        <v>0.12489417402540903</v>
      </c>
      <c r="G231">
        <f t="shared" ca="1" si="57"/>
        <v>0.19853923660944339</v>
      </c>
      <c r="H231">
        <f t="shared" ca="1" si="57"/>
        <v>0.69014036397455891</v>
      </c>
      <c r="I231">
        <f t="shared" ca="1" si="57"/>
        <v>0.18363493704695</v>
      </c>
      <c r="L231" t="str">
        <f t="shared" ca="1" si="47"/>
        <v>삭제</v>
      </c>
      <c r="M231" t="str">
        <f t="shared" ca="1" si="48"/>
        <v>삭제</v>
      </c>
      <c r="N231" t="str">
        <f t="shared" ca="1" si="54"/>
        <v>삭제</v>
      </c>
      <c r="O231" t="str">
        <f ca="1">IF($L231="삭제","삭제",
IF($L231="지정 장비",
  IF(ISBLANK(VLOOKUP($M231,[1]EquipTable!$1:$1048576,MATCH("표준 GO pr Min",[1]EquipTable!$1:$1,0),0)),"DI",
    IF(ISBLANK(VLOOKUP($M231,[1]EquipTable!$1:$1048576,MATCH("표준 DI pr Min",[1]EquipTable!$1:$1,0),0)),"GO",
      IF(G231&lt;0.5,"DI","GO"))),
IF(OR($L231="캐릭터 상자 일반등급",$L231="캐릭터 상자 영웅등급"),"DI",
IF(OR($L231="지정 캐릭터",$L231="지정 캐릭터 LBP1",$L231="지정 캐릭터 LBP2",$L231="지정 캐릭터 LBP3",$L231="안 지정 캐릭터 영웅등급"),"DI",
IF($L231="지정 캐릭터 PP","DI",
IF(OR($L231="안 지정 캐릭터 PP 일반등급",$L231="안 지정 캐릭터 PP 영웅등급"),"GO",
"그외없음"))))))</f>
        <v>삭제</v>
      </c>
      <c r="P231" t="str">
        <f ca="1">IF($L231="삭제","삭제",
IF($O231="GO","삭제",
IF($L231="지정 장비",
  IF(ISBLANK(VLOOKUP($M231,[1]EquipTable!$1:$1048576,MATCH("표준 DI pp Min",[1]EquipTable!$1:$1,0),0)),"삭제",
    VLOOKUP($M231,[1]EquipTable!$1:$1048576,MATCH("표준 DI pp Min",[1]EquipTable!$1:$1,0),0)+INT($H231*(VLOOKUP($M231,[1]EquipTable!$1:$1048576,MATCH("표준 DI pp Max",[1]EquipTable!$1:$1,0),0)-VLOOKUP($M231,[1]EquipTable!$1:$1048576,MATCH("표준 DI pp Min",[1]EquipTable!$1:$1,0),0)+1))),
IF(OR($L231="캐릭터 상자 일반등급",$L231="캐릭터 상자 영웅등급"),"삭제",
IF(OR($L231="지정 캐릭터",$L231="지정 캐릭터 LBP1",$L231="지정 캐릭터 LBP2",$L231="지정 캐릭터 LBP3"),
  IF(AND(OR($B231=7,$B231=8),$L231=OFFSET($L231,-1,0)),OFFSET(P231,-1,0),
    IF(ISBLANK(VLOOKUP($M231,[2]ActorTable!$1:$1048576,MATCH("표준 DI pp Min",[2]ActorTable!$1:$1,0),0)),"삭제",
      INT(VLOOKUP($L231,$AM:$AZ,MATCH($AW$1,$AM$1:$AZ$1,0),0)*(VLOOKUP($M231,[2]ActorTable!$1:$1048576,MATCH("표준 DI pp Min",[2]ActorTable!$1:$1,0),0)+$H231*(VLOOKUP($M231,[2]ActorTable!$1:$1048576,MATCH("표준 DI pp Max",[2]ActorTable!$1:$1,0),0)-VLOOKUP($M231,[2]ActorTable!$1:$1048576,MATCH("표준 DI pp Min",[2]ActorTable!$1:$1,0),0)+1))))),
IF($L231="안 지정 캐릭터 영웅등급",
  IF(AND(OR($B231=7,$B231=8),$L231=OFFSET($L231,-1,0)),OFFSET(P231,-1,0),
    VLOOKUP($L231,$AM:$AZ,MATCH($AY$1,$AM$1:$AZ$1,0),0)+INT($H231*(VLOOKUP($L231,$AM:$AZ,MATCH($AZ$1,$AM$1:$AZ$1,0),0)-VLOOKUP($L231,$AM:$AZ,MATCH($AY$1,$AM$1:$AZ$1,0),0)+1))),
IF($L231="지정 캐릭터 PP",
  IF(AND(OR($B231=7,$B231=8),$L231=OFFSET($L231,-1,0)),OFFSET(P231,-1,0),
    INT($N231*VLOOKUP($L231,$AM:$AZ,MATCH($AW$1,$AM$1:$AZ$1,0),0))),
"그외없음")))))))</f>
        <v>삭제</v>
      </c>
      <c r="Q231" t="str">
        <f ca="1">IF($L231="삭제","삭제",
IF($L231="지정 장비",
  IF($O231="DI",
    VLOOKUP($M231,[1]EquipTable!$1:$1048576,MATCH("표준 DI pr Min",[1]EquipTable!$1:$1,0),0)+INT($I231*(VLOOKUP($M231,[1]EquipTable!$1:$1048576,MATCH("표준 DI pr Max",[1]EquipTable!$1:$1,0),0)-VLOOKUP($M231,[1]EquipTable!$1:$1048576,MATCH("표준 DI pr Min",[1]EquipTable!$1:$1,0),0)+1)),
    ROUNDDOWN(VLOOKUP($M231,[1]EquipTable!$1:$1048576,MATCH("표준 GO pr Min",[1]EquipTable!$1:$1,0),0)+INT($I231*(VLOOKUP($M231,[1]EquipTable!$1:$1048576,MATCH("표준 GO pr Max",[1]EquipTable!$1:$1,0),0)-VLOOKUP($M231,[1]EquipTable!$1:$1048576,MATCH("표준 GO pr Min",[1]EquipTable!$1:$1,0),0)+100)),-2)),
IF(OR($L231="캐릭터 상자 일반등급",$L231="캐릭터 상자 영웅등급"),VLOOKUP($L231,$AM:$AZ,MATCH($AW$1,$AM$1:$AZ$1,0),0),
IF(OR($L231="지정 캐릭터",$L231="지정 캐릭터 LBP1",$L231="지정 캐릭터 LBP2",$L231="지정 캐릭터 LBP3"),
  IF(AND(OR($B231=7,$B231=8),$L231=OFFSET($L231,-1,0)),OFFSET(Q231,-1,0),
    INT(VLOOKUP($L231,$AM:$AZ,MATCH($AW$1,$AM$1:$AZ$1,0),0)*(VLOOKUP($M231,[2]ActorTable!$1:$1048576,MATCH("표준 DI pr Min",[2]ActorTable!$1:$1,0),0)+$I231*(VLOOKUP($M231,[2]ActorTable!$1:$1048576,MATCH("표준 DI pr Max",[2]ActorTable!$1:$1,0),0)-VLOOKUP($M231,[2]ActorTable!$1:$1048576,MATCH("표준 DI pr Min",[2]ActorTable!$1:$1,0),0)+1)))),
IF($L231="안 지정 캐릭터 영웅등급",
  IF(AND(OR($B231=7,$B231=8),$L231=OFFSET($L231,-1,0)),OFFSET(Q231,-1,0),
    VLOOKUP($L231,$AM:$AZ,MATCH($AW$1,$AM$1:$AZ$1,0),0)+INT($I231*(VLOOKUP($L231,$AM:$AZ,MATCH($AX$1,$AM$1:$AZ$1,0),0)-VLOOKUP($L231,$AM:$AZ,MATCH($AW$1,$AM$1:$AZ$1,0),0)+1))),
IF($L231="지정 캐릭터 PP",
  IF(AND(OR($B231=7,$B231=8),$L231=OFFSET($L231,-1,0)),OFFSET(Q231,-1,0),
    INT($N231*(VLOOKUP($L231,$AM:$AZ,MATCH($AX$1,$AM$1:$AZ$1,0),0)*(VLOOKUP($L231,$AM:$AZ,MATCH($AY$1,$AM$1:$AZ$1,0),0)+$I231*(VLOOKUP($L231,$AM:$AZ,MATCH($AY$1,$AM$1:$AZ$1,0),0)-VLOOKUP($L231,$AM:$AZ,MATCH($AX$1,$AM$1:$AZ$1,0),0)))))),
IF(OR($L231="안 지정 캐릭터 PP 일반등급",$L231="안 지정 캐릭터 PP 영웅등급"),
  IF(AND(OR($B231=7,$B231=8),$L231=OFFSET($L231,-1,0)),OFFSET(Q231,-1,0),
    $N231*VLOOKUP($L231,$AM:$AZ,MATCH($AW$1,$AM$1:$AZ$1,0),0)),
"그외없음")))))))</f>
        <v>삭제</v>
      </c>
      <c r="R231" t="str">
        <f ca="1">IF(OR(ISNUMBER(M231),M231="삭제"),"",
IF(LEFT(M231,5)="Equip",
  IF($BK$1&lt;VLOOKUP(M231,[1]EquipTable!$1:$1048576,MATCH("업데이트순번",[1]EquipTable!$1:$1,0),0),"업데이트순번이상",""),
IF(LEFT(M231,5)="Actor",
  IF($BP$1&lt;VLOOKUP(M231,[2]ActorTable!$1:$1048576,MATCH("업데이트순번",[2]ActorTable!$1:$1,0),0),"업데이트순번이상",""),
"그외없음")))</f>
        <v/>
      </c>
      <c r="S231">
        <f t="shared" ca="1" si="55"/>
        <v>0</v>
      </c>
      <c r="Z231" t="str">
        <f t="shared" ca="1" si="49"/>
        <v/>
      </c>
      <c r="AG231" t="str">
        <f t="shared" si="50"/>
        <v/>
      </c>
      <c r="AH231" t="str">
        <f>IF(OR(
  AND(NOT(ISERROR(FIND("상자",AA231))),ISBLANK(AB231)),
  AND(ISBLANK(AA231),ISBLANK(AB231)),
  AND(NOT(ISERROR(FIND("안 지정",AA231))),ISNUMBER(AB231))),"",
IF(AND(NOT(ISERROR(FIND("상자",AA231))),NOT(ISBLANK(AB231))),"밸류불필요",
IF(AND(NOT(ISERROR(FIND("안 지정",AA231))),NOT(ISNUMBER(AB231))),"숫자필요",
IF(NOT(ISERROR(FIND("장비",AA231))),
  IFERROR(VLOOKUP(AB231,[1]EquipTable!$A:$T,MATCH("이름참고",[1]EquipTable!$1:$1,0),0),"장비없음"),
IF(NOT(ISERROR(FIND("캐릭터",AA231))),
  IFERROR(VLOOKUP(AB231,[2]ActorTable!$A:$G,MATCH("이름참고",[2]ActorTable!$1:$1,0),0),"캐릭터없음"),
"")))))</f>
        <v/>
      </c>
      <c r="AI231">
        <v>1</v>
      </c>
      <c r="AJ23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v>
      </c>
      <c r="AK231" t="str">
        <f t="shared" ca="1" si="51"/>
        <v>{"dy":13,"sl":7}</v>
      </c>
    </row>
    <row r="232" spans="1:37">
      <c r="A232">
        <v>14</v>
      </c>
      <c r="B232">
        <v>7</v>
      </c>
      <c r="C232">
        <f t="shared" si="46"/>
        <v>1</v>
      </c>
      <c r="D232">
        <f t="shared" ca="1" si="52"/>
        <v>0.8825548057315814</v>
      </c>
      <c r="E232">
        <f t="shared" ca="1" si="52"/>
        <v>0.88714256574934336</v>
      </c>
      <c r="F232">
        <f t="shared" ca="1" si="52"/>
        <v>0.88270004680210146</v>
      </c>
      <c r="G232">
        <f t="shared" ca="1" si="57"/>
        <v>0.97290865497224055</v>
      </c>
      <c r="H232">
        <f t="shared" ca="1" si="57"/>
        <v>0.6240308170179969</v>
      </c>
      <c r="I232">
        <f t="shared" ca="1" si="57"/>
        <v>0.3426614570616322</v>
      </c>
      <c r="L232" t="str">
        <f t="shared" ca="1" si="47"/>
        <v>삭제</v>
      </c>
      <c r="M232" t="str">
        <f t="shared" ca="1" si="48"/>
        <v>삭제</v>
      </c>
      <c r="N232" t="str">
        <f t="shared" ca="1" si="54"/>
        <v>삭제</v>
      </c>
      <c r="O232" t="str">
        <f ca="1">IF($L232="삭제","삭제",
IF($L232="지정 장비",
  IF(ISBLANK(VLOOKUP($M232,[1]EquipTable!$1:$1048576,MATCH("표준 GO pr Min",[1]EquipTable!$1:$1,0),0)),"DI",
    IF(ISBLANK(VLOOKUP($M232,[1]EquipTable!$1:$1048576,MATCH("표준 DI pr Min",[1]EquipTable!$1:$1,0),0)),"GO",
      IF(G232&lt;0.5,"DI","GO"))),
IF(OR($L232="캐릭터 상자 일반등급",$L232="캐릭터 상자 영웅등급"),"DI",
IF(OR($L232="지정 캐릭터",$L232="지정 캐릭터 LBP1",$L232="지정 캐릭터 LBP2",$L232="지정 캐릭터 LBP3",$L232="안 지정 캐릭터 영웅등급"),"DI",
IF($L232="지정 캐릭터 PP","DI",
IF(OR($L232="안 지정 캐릭터 PP 일반등급",$L232="안 지정 캐릭터 PP 영웅등급"),"GO",
"그외없음"))))))</f>
        <v>삭제</v>
      </c>
      <c r="P232" t="str">
        <f ca="1">IF($L232="삭제","삭제",
IF($O232="GO","삭제",
IF($L232="지정 장비",
  IF(ISBLANK(VLOOKUP($M232,[1]EquipTable!$1:$1048576,MATCH("표준 DI pp Min",[1]EquipTable!$1:$1,0),0)),"삭제",
    VLOOKUP($M232,[1]EquipTable!$1:$1048576,MATCH("표준 DI pp Min",[1]EquipTable!$1:$1,0),0)+INT($H232*(VLOOKUP($M232,[1]EquipTable!$1:$1048576,MATCH("표준 DI pp Max",[1]EquipTable!$1:$1,0),0)-VLOOKUP($M232,[1]EquipTable!$1:$1048576,MATCH("표준 DI pp Min",[1]EquipTable!$1:$1,0),0)+1))),
IF(OR($L232="캐릭터 상자 일반등급",$L232="캐릭터 상자 영웅등급"),"삭제",
IF(OR($L232="지정 캐릭터",$L232="지정 캐릭터 LBP1",$L232="지정 캐릭터 LBP2",$L232="지정 캐릭터 LBP3"),
  IF(AND(OR($B232=7,$B232=8),$L232=OFFSET($L232,-1,0)),OFFSET(P232,-1,0),
    IF(ISBLANK(VLOOKUP($M232,[2]ActorTable!$1:$1048576,MATCH("표준 DI pp Min",[2]ActorTable!$1:$1,0),0)),"삭제",
      INT(VLOOKUP($L232,$AM:$AZ,MATCH($AW$1,$AM$1:$AZ$1,0),0)*(VLOOKUP($M232,[2]ActorTable!$1:$1048576,MATCH("표준 DI pp Min",[2]ActorTable!$1:$1,0),0)+$H232*(VLOOKUP($M232,[2]ActorTable!$1:$1048576,MATCH("표준 DI pp Max",[2]ActorTable!$1:$1,0),0)-VLOOKUP($M232,[2]ActorTable!$1:$1048576,MATCH("표준 DI pp Min",[2]ActorTable!$1:$1,0),0)+1))))),
IF($L232="안 지정 캐릭터 영웅등급",
  IF(AND(OR($B232=7,$B232=8),$L232=OFFSET($L232,-1,0)),OFFSET(P232,-1,0),
    VLOOKUP($L232,$AM:$AZ,MATCH($AY$1,$AM$1:$AZ$1,0),0)+INT($H232*(VLOOKUP($L232,$AM:$AZ,MATCH($AZ$1,$AM$1:$AZ$1,0),0)-VLOOKUP($L232,$AM:$AZ,MATCH($AY$1,$AM$1:$AZ$1,0),0)+1))),
IF($L232="지정 캐릭터 PP",
  IF(AND(OR($B232=7,$B232=8),$L232=OFFSET($L232,-1,0)),OFFSET(P232,-1,0),
    INT($N232*VLOOKUP($L232,$AM:$AZ,MATCH($AW$1,$AM$1:$AZ$1,0),0))),
"그외없음")))))))</f>
        <v>삭제</v>
      </c>
      <c r="Q232" t="str">
        <f ca="1">IF($L232="삭제","삭제",
IF($L232="지정 장비",
  IF($O232="DI",
    VLOOKUP($M232,[1]EquipTable!$1:$1048576,MATCH("표준 DI pr Min",[1]EquipTable!$1:$1,0),0)+INT($I232*(VLOOKUP($M232,[1]EquipTable!$1:$1048576,MATCH("표준 DI pr Max",[1]EquipTable!$1:$1,0),0)-VLOOKUP($M232,[1]EquipTable!$1:$1048576,MATCH("표준 DI pr Min",[1]EquipTable!$1:$1,0),0)+1)),
    ROUNDDOWN(VLOOKUP($M232,[1]EquipTable!$1:$1048576,MATCH("표준 GO pr Min",[1]EquipTable!$1:$1,0),0)+INT($I232*(VLOOKUP($M232,[1]EquipTable!$1:$1048576,MATCH("표준 GO pr Max",[1]EquipTable!$1:$1,0),0)-VLOOKUP($M232,[1]EquipTable!$1:$1048576,MATCH("표준 GO pr Min",[1]EquipTable!$1:$1,0),0)+100)),-2)),
IF(OR($L232="캐릭터 상자 일반등급",$L232="캐릭터 상자 영웅등급"),VLOOKUP($L232,$AM:$AZ,MATCH($AW$1,$AM$1:$AZ$1,0),0),
IF(OR($L232="지정 캐릭터",$L232="지정 캐릭터 LBP1",$L232="지정 캐릭터 LBP2",$L232="지정 캐릭터 LBP3"),
  IF(AND(OR($B232=7,$B232=8),$L232=OFFSET($L232,-1,0)),OFFSET(Q232,-1,0),
    INT(VLOOKUP($L232,$AM:$AZ,MATCH($AW$1,$AM$1:$AZ$1,0),0)*(VLOOKUP($M232,[2]ActorTable!$1:$1048576,MATCH("표준 DI pr Min",[2]ActorTable!$1:$1,0),0)+$I232*(VLOOKUP($M232,[2]ActorTable!$1:$1048576,MATCH("표준 DI pr Max",[2]ActorTable!$1:$1,0),0)-VLOOKUP($M232,[2]ActorTable!$1:$1048576,MATCH("표준 DI pr Min",[2]ActorTable!$1:$1,0),0)+1)))),
IF($L232="안 지정 캐릭터 영웅등급",
  IF(AND(OR($B232=7,$B232=8),$L232=OFFSET($L232,-1,0)),OFFSET(Q232,-1,0),
    VLOOKUP($L232,$AM:$AZ,MATCH($AW$1,$AM$1:$AZ$1,0),0)+INT($I232*(VLOOKUP($L232,$AM:$AZ,MATCH($AX$1,$AM$1:$AZ$1,0),0)-VLOOKUP($L232,$AM:$AZ,MATCH($AW$1,$AM$1:$AZ$1,0),0)+1))),
IF($L232="지정 캐릭터 PP",
  IF(AND(OR($B232=7,$B232=8),$L232=OFFSET($L232,-1,0)),OFFSET(Q232,-1,0),
    INT($N232*(VLOOKUP($L232,$AM:$AZ,MATCH($AX$1,$AM$1:$AZ$1,0),0)*(VLOOKUP($L232,$AM:$AZ,MATCH($AY$1,$AM$1:$AZ$1,0),0)+$I232*(VLOOKUP($L232,$AM:$AZ,MATCH($AY$1,$AM$1:$AZ$1,0),0)-VLOOKUP($L232,$AM:$AZ,MATCH($AX$1,$AM$1:$AZ$1,0),0)))))),
IF(OR($L232="안 지정 캐릭터 PP 일반등급",$L232="안 지정 캐릭터 PP 영웅등급"),
  IF(AND(OR($B232=7,$B232=8),$L232=OFFSET($L232,-1,0)),OFFSET(Q232,-1,0),
    $N232*VLOOKUP($L232,$AM:$AZ,MATCH($AW$1,$AM$1:$AZ$1,0),0)),
"그외없음")))))))</f>
        <v>삭제</v>
      </c>
      <c r="R232" t="str">
        <f ca="1">IF(OR(ISNUMBER(M232),M232="삭제"),"",
IF(LEFT(M232,5)="Equip",
  IF($BK$1&lt;VLOOKUP(M232,[1]EquipTable!$1:$1048576,MATCH("업데이트순번",[1]EquipTable!$1:$1,0),0),"업데이트순번이상",""),
IF(LEFT(M232,5)="Actor",
  IF($BP$1&lt;VLOOKUP(M232,[2]ActorTable!$1:$1048576,MATCH("업데이트순번",[2]ActorTable!$1:$1,0),0),"업데이트순번이상",""),
"그외없음")))</f>
        <v/>
      </c>
      <c r="S232">
        <f t="shared" ca="1" si="55"/>
        <v>0</v>
      </c>
      <c r="Z232" t="str">
        <f t="shared" ca="1" si="49"/>
        <v/>
      </c>
      <c r="AG232" t="str">
        <f t="shared" si="50"/>
        <v/>
      </c>
      <c r="AH232" t="str">
        <f>IF(OR(
  AND(NOT(ISERROR(FIND("상자",AA232))),ISBLANK(AB232)),
  AND(ISBLANK(AA232),ISBLANK(AB232)),
  AND(NOT(ISERROR(FIND("안 지정",AA232))),ISNUMBER(AB232))),"",
IF(AND(NOT(ISERROR(FIND("상자",AA232))),NOT(ISBLANK(AB232))),"밸류불필요",
IF(AND(NOT(ISERROR(FIND("안 지정",AA232))),NOT(ISNUMBER(AB232))),"숫자필요",
IF(NOT(ISERROR(FIND("장비",AA232))),
  IFERROR(VLOOKUP(AB232,[1]EquipTable!$A:$T,MATCH("이름참고",[1]EquipTable!$1:$1,0),0),"장비없음"),
IF(NOT(ISERROR(FIND("캐릭터",AA232))),
  IFERROR(VLOOKUP(AB232,[2]ActorTable!$A:$G,MATCH("이름참고",[2]ActorTable!$1:$1,0),0),"캐릭터없음"),
"")))))</f>
        <v/>
      </c>
      <c r="AI232">
        <v>1</v>
      </c>
      <c r="AJ23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v>
      </c>
      <c r="AK232" t="str">
        <f t="shared" ca="1" si="51"/>
        <v>{"dy":14,"sl":7}</v>
      </c>
    </row>
    <row r="233" spans="1:37">
      <c r="A233">
        <v>15</v>
      </c>
      <c r="B233">
        <v>7</v>
      </c>
      <c r="C233">
        <f t="shared" si="46"/>
        <v>1</v>
      </c>
      <c r="D233">
        <f t="shared" ca="1" si="52"/>
        <v>0.7584472631080964</v>
      </c>
      <c r="E233">
        <f t="shared" ca="1" si="52"/>
        <v>0.45768711528502659</v>
      </c>
      <c r="F233">
        <f t="shared" ca="1" si="52"/>
        <v>0.31250306549031881</v>
      </c>
      <c r="G233">
        <f t="shared" ca="1" si="57"/>
        <v>0.8108221930775783</v>
      </c>
      <c r="H233">
        <f t="shared" ca="1" si="57"/>
        <v>0.37756604438279429</v>
      </c>
      <c r="I233">
        <f t="shared" ca="1" si="57"/>
        <v>0.27366060838330064</v>
      </c>
      <c r="L233" t="str">
        <f t="shared" ca="1" si="47"/>
        <v>삭제</v>
      </c>
      <c r="M233" t="str">
        <f t="shared" ca="1" si="48"/>
        <v>삭제</v>
      </c>
      <c r="N233" t="str">
        <f t="shared" ca="1" si="54"/>
        <v>삭제</v>
      </c>
      <c r="O233" t="str">
        <f ca="1">IF($L233="삭제","삭제",
IF($L233="지정 장비",
  IF(ISBLANK(VLOOKUP($M233,[1]EquipTable!$1:$1048576,MATCH("표준 GO pr Min",[1]EquipTable!$1:$1,0),0)),"DI",
    IF(ISBLANK(VLOOKUP($M233,[1]EquipTable!$1:$1048576,MATCH("표준 DI pr Min",[1]EquipTable!$1:$1,0),0)),"GO",
      IF(G233&lt;0.5,"DI","GO"))),
IF(OR($L233="캐릭터 상자 일반등급",$L233="캐릭터 상자 영웅등급"),"DI",
IF(OR($L233="지정 캐릭터",$L233="지정 캐릭터 LBP1",$L233="지정 캐릭터 LBP2",$L233="지정 캐릭터 LBP3",$L233="안 지정 캐릭터 영웅등급"),"DI",
IF($L233="지정 캐릭터 PP","DI",
IF(OR($L233="안 지정 캐릭터 PP 일반등급",$L233="안 지정 캐릭터 PP 영웅등급"),"GO",
"그외없음"))))))</f>
        <v>삭제</v>
      </c>
      <c r="P233" t="str">
        <f ca="1">IF($L233="삭제","삭제",
IF($O233="GO","삭제",
IF($L233="지정 장비",
  IF(ISBLANK(VLOOKUP($M233,[1]EquipTable!$1:$1048576,MATCH("표준 DI pp Min",[1]EquipTable!$1:$1,0),0)),"삭제",
    VLOOKUP($M233,[1]EquipTable!$1:$1048576,MATCH("표준 DI pp Min",[1]EquipTable!$1:$1,0),0)+INT($H233*(VLOOKUP($M233,[1]EquipTable!$1:$1048576,MATCH("표준 DI pp Max",[1]EquipTable!$1:$1,0),0)-VLOOKUP($M233,[1]EquipTable!$1:$1048576,MATCH("표준 DI pp Min",[1]EquipTable!$1:$1,0),0)+1))),
IF(OR($L233="캐릭터 상자 일반등급",$L233="캐릭터 상자 영웅등급"),"삭제",
IF(OR($L233="지정 캐릭터",$L233="지정 캐릭터 LBP1",$L233="지정 캐릭터 LBP2",$L233="지정 캐릭터 LBP3"),
  IF(AND(OR($B233=7,$B233=8),$L233=OFFSET($L233,-1,0)),OFFSET(P233,-1,0),
    IF(ISBLANK(VLOOKUP($M233,[2]ActorTable!$1:$1048576,MATCH("표준 DI pp Min",[2]ActorTable!$1:$1,0),0)),"삭제",
      INT(VLOOKUP($L233,$AM:$AZ,MATCH($AW$1,$AM$1:$AZ$1,0),0)*(VLOOKUP($M233,[2]ActorTable!$1:$1048576,MATCH("표준 DI pp Min",[2]ActorTable!$1:$1,0),0)+$H233*(VLOOKUP($M233,[2]ActorTable!$1:$1048576,MATCH("표준 DI pp Max",[2]ActorTable!$1:$1,0),0)-VLOOKUP($M233,[2]ActorTable!$1:$1048576,MATCH("표준 DI pp Min",[2]ActorTable!$1:$1,0),0)+1))))),
IF($L233="안 지정 캐릭터 영웅등급",
  IF(AND(OR($B233=7,$B233=8),$L233=OFFSET($L233,-1,0)),OFFSET(P233,-1,0),
    VLOOKUP($L233,$AM:$AZ,MATCH($AY$1,$AM$1:$AZ$1,0),0)+INT($H233*(VLOOKUP($L233,$AM:$AZ,MATCH($AZ$1,$AM$1:$AZ$1,0),0)-VLOOKUP($L233,$AM:$AZ,MATCH($AY$1,$AM$1:$AZ$1,0),0)+1))),
IF($L233="지정 캐릭터 PP",
  IF(AND(OR($B233=7,$B233=8),$L233=OFFSET($L233,-1,0)),OFFSET(P233,-1,0),
    INT($N233*VLOOKUP($L233,$AM:$AZ,MATCH($AW$1,$AM$1:$AZ$1,0),0))),
"그외없음")))))))</f>
        <v>삭제</v>
      </c>
      <c r="Q233" t="str">
        <f ca="1">IF($L233="삭제","삭제",
IF($L233="지정 장비",
  IF($O233="DI",
    VLOOKUP($M233,[1]EquipTable!$1:$1048576,MATCH("표준 DI pr Min",[1]EquipTable!$1:$1,0),0)+INT($I233*(VLOOKUP($M233,[1]EquipTable!$1:$1048576,MATCH("표준 DI pr Max",[1]EquipTable!$1:$1,0),0)-VLOOKUP($M233,[1]EquipTable!$1:$1048576,MATCH("표준 DI pr Min",[1]EquipTable!$1:$1,0),0)+1)),
    ROUNDDOWN(VLOOKUP($M233,[1]EquipTable!$1:$1048576,MATCH("표준 GO pr Min",[1]EquipTable!$1:$1,0),0)+INT($I233*(VLOOKUP($M233,[1]EquipTable!$1:$1048576,MATCH("표준 GO pr Max",[1]EquipTable!$1:$1,0),0)-VLOOKUP($M233,[1]EquipTable!$1:$1048576,MATCH("표준 GO pr Min",[1]EquipTable!$1:$1,0),0)+100)),-2)),
IF(OR($L233="캐릭터 상자 일반등급",$L233="캐릭터 상자 영웅등급"),VLOOKUP($L233,$AM:$AZ,MATCH($AW$1,$AM$1:$AZ$1,0),0),
IF(OR($L233="지정 캐릭터",$L233="지정 캐릭터 LBP1",$L233="지정 캐릭터 LBP2",$L233="지정 캐릭터 LBP3"),
  IF(AND(OR($B233=7,$B233=8),$L233=OFFSET($L233,-1,0)),OFFSET(Q233,-1,0),
    INT(VLOOKUP($L233,$AM:$AZ,MATCH($AW$1,$AM$1:$AZ$1,0),0)*(VLOOKUP($M233,[2]ActorTable!$1:$1048576,MATCH("표준 DI pr Min",[2]ActorTable!$1:$1,0),0)+$I233*(VLOOKUP($M233,[2]ActorTable!$1:$1048576,MATCH("표준 DI pr Max",[2]ActorTable!$1:$1,0),0)-VLOOKUP($M233,[2]ActorTable!$1:$1048576,MATCH("표준 DI pr Min",[2]ActorTable!$1:$1,0),0)+1)))),
IF($L233="안 지정 캐릭터 영웅등급",
  IF(AND(OR($B233=7,$B233=8),$L233=OFFSET($L233,-1,0)),OFFSET(Q233,-1,0),
    VLOOKUP($L233,$AM:$AZ,MATCH($AW$1,$AM$1:$AZ$1,0),0)+INT($I233*(VLOOKUP($L233,$AM:$AZ,MATCH($AX$1,$AM$1:$AZ$1,0),0)-VLOOKUP($L233,$AM:$AZ,MATCH($AW$1,$AM$1:$AZ$1,0),0)+1))),
IF($L233="지정 캐릭터 PP",
  IF(AND(OR($B233=7,$B233=8),$L233=OFFSET($L233,-1,0)),OFFSET(Q233,-1,0),
    INT($N233*(VLOOKUP($L233,$AM:$AZ,MATCH($AX$1,$AM$1:$AZ$1,0),0)*(VLOOKUP($L233,$AM:$AZ,MATCH($AY$1,$AM$1:$AZ$1,0),0)+$I233*(VLOOKUP($L233,$AM:$AZ,MATCH($AY$1,$AM$1:$AZ$1,0),0)-VLOOKUP($L233,$AM:$AZ,MATCH($AX$1,$AM$1:$AZ$1,0),0)))))),
IF(OR($L233="안 지정 캐릭터 PP 일반등급",$L233="안 지정 캐릭터 PP 영웅등급"),
  IF(AND(OR($B233=7,$B233=8),$L233=OFFSET($L233,-1,0)),OFFSET(Q233,-1,0),
    $N233*VLOOKUP($L233,$AM:$AZ,MATCH($AW$1,$AM$1:$AZ$1,0),0)),
"그외없음")))))))</f>
        <v>삭제</v>
      </c>
      <c r="R233" t="str">
        <f ca="1">IF(OR(ISNUMBER(M233),M233="삭제"),"",
IF(LEFT(M233,5)="Equip",
  IF($BK$1&lt;VLOOKUP(M233,[1]EquipTable!$1:$1048576,MATCH("업데이트순번",[1]EquipTable!$1:$1,0),0),"업데이트순번이상",""),
IF(LEFT(M233,5)="Actor",
  IF($BP$1&lt;VLOOKUP(M233,[2]ActorTable!$1:$1048576,MATCH("업데이트순번",[2]ActorTable!$1:$1,0),0),"업데이트순번이상",""),
"그외없음")))</f>
        <v/>
      </c>
      <c r="S233">
        <f t="shared" ca="1" si="55"/>
        <v>0</v>
      </c>
      <c r="Z233" t="str">
        <f t="shared" ca="1" si="49"/>
        <v/>
      </c>
      <c r="AG233" t="str">
        <f t="shared" si="50"/>
        <v/>
      </c>
      <c r="AH233" t="str">
        <f>IF(OR(
  AND(NOT(ISERROR(FIND("상자",AA233))),ISBLANK(AB233)),
  AND(ISBLANK(AA233),ISBLANK(AB233)),
  AND(NOT(ISERROR(FIND("안 지정",AA233))),ISNUMBER(AB233))),"",
IF(AND(NOT(ISERROR(FIND("상자",AA233))),NOT(ISBLANK(AB233))),"밸류불필요",
IF(AND(NOT(ISERROR(FIND("안 지정",AA233))),NOT(ISNUMBER(AB233))),"숫자필요",
IF(NOT(ISERROR(FIND("장비",AA233))),
  IFERROR(VLOOKUP(AB233,[1]EquipTable!$A:$T,MATCH("이름참고",[1]EquipTable!$1:$1,0),0),"장비없음"),
IF(NOT(ISERROR(FIND("캐릭터",AA233))),
  IFERROR(VLOOKUP(AB233,[2]ActorTable!$A:$G,MATCH("이름참고",[2]ActorTable!$1:$1,0),0),"캐릭터없음"),
"")))))</f>
        <v/>
      </c>
      <c r="AI233">
        <v>1</v>
      </c>
      <c r="AJ23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v>
      </c>
      <c r="AK233" t="str">
        <f t="shared" ca="1" si="51"/>
        <v>{"dy":15,"sl":7}</v>
      </c>
    </row>
    <row r="234" spans="1:37">
      <c r="A234">
        <v>16</v>
      </c>
      <c r="B234">
        <v>7</v>
      </c>
      <c r="C234">
        <f t="shared" si="46"/>
        <v>1</v>
      </c>
      <c r="D234">
        <f t="shared" ca="1" si="52"/>
        <v>0.83179256633752741</v>
      </c>
      <c r="E234">
        <f t="shared" ca="1" si="52"/>
        <v>0.85401380364112411</v>
      </c>
      <c r="F234">
        <f t="shared" ca="1" si="52"/>
        <v>0.93262441053499445</v>
      </c>
      <c r="G234">
        <f t="shared" ca="1" si="57"/>
        <v>0.54065057128238048</v>
      </c>
      <c r="H234">
        <f t="shared" ca="1" si="57"/>
        <v>0.11248794226593362</v>
      </c>
      <c r="I234">
        <f t="shared" ca="1" si="57"/>
        <v>0.35866038228354369</v>
      </c>
      <c r="L234" t="str">
        <f t="shared" ca="1" si="47"/>
        <v>삭제</v>
      </c>
      <c r="M234" t="str">
        <f t="shared" ca="1" si="48"/>
        <v>삭제</v>
      </c>
      <c r="N234" t="str">
        <f t="shared" ca="1" si="54"/>
        <v>삭제</v>
      </c>
      <c r="O234" t="str">
        <f ca="1">IF($L234="삭제","삭제",
IF($L234="지정 장비",
  IF(ISBLANK(VLOOKUP($M234,[1]EquipTable!$1:$1048576,MATCH("표준 GO pr Min",[1]EquipTable!$1:$1,0),0)),"DI",
    IF(ISBLANK(VLOOKUP($M234,[1]EquipTable!$1:$1048576,MATCH("표준 DI pr Min",[1]EquipTable!$1:$1,0),0)),"GO",
      IF(G234&lt;0.5,"DI","GO"))),
IF(OR($L234="캐릭터 상자 일반등급",$L234="캐릭터 상자 영웅등급"),"DI",
IF(OR($L234="지정 캐릭터",$L234="지정 캐릭터 LBP1",$L234="지정 캐릭터 LBP2",$L234="지정 캐릭터 LBP3",$L234="안 지정 캐릭터 영웅등급"),"DI",
IF($L234="지정 캐릭터 PP","DI",
IF(OR($L234="안 지정 캐릭터 PP 일반등급",$L234="안 지정 캐릭터 PP 영웅등급"),"GO",
"그외없음"))))))</f>
        <v>삭제</v>
      </c>
      <c r="P234" t="str">
        <f ca="1">IF($L234="삭제","삭제",
IF($O234="GO","삭제",
IF($L234="지정 장비",
  IF(ISBLANK(VLOOKUP($M234,[1]EquipTable!$1:$1048576,MATCH("표준 DI pp Min",[1]EquipTable!$1:$1,0),0)),"삭제",
    VLOOKUP($M234,[1]EquipTable!$1:$1048576,MATCH("표준 DI pp Min",[1]EquipTable!$1:$1,0),0)+INT($H234*(VLOOKUP($M234,[1]EquipTable!$1:$1048576,MATCH("표준 DI pp Max",[1]EquipTable!$1:$1,0),0)-VLOOKUP($M234,[1]EquipTable!$1:$1048576,MATCH("표준 DI pp Min",[1]EquipTable!$1:$1,0),0)+1))),
IF(OR($L234="캐릭터 상자 일반등급",$L234="캐릭터 상자 영웅등급"),"삭제",
IF(OR($L234="지정 캐릭터",$L234="지정 캐릭터 LBP1",$L234="지정 캐릭터 LBP2",$L234="지정 캐릭터 LBP3"),
  IF(AND(OR($B234=7,$B234=8),$L234=OFFSET($L234,-1,0)),OFFSET(P234,-1,0),
    IF(ISBLANK(VLOOKUP($M234,[2]ActorTable!$1:$1048576,MATCH("표준 DI pp Min",[2]ActorTable!$1:$1,0),0)),"삭제",
      INT(VLOOKUP($L234,$AM:$AZ,MATCH($AW$1,$AM$1:$AZ$1,0),0)*(VLOOKUP($M234,[2]ActorTable!$1:$1048576,MATCH("표준 DI pp Min",[2]ActorTable!$1:$1,0),0)+$H234*(VLOOKUP($M234,[2]ActorTable!$1:$1048576,MATCH("표준 DI pp Max",[2]ActorTable!$1:$1,0),0)-VLOOKUP($M234,[2]ActorTable!$1:$1048576,MATCH("표준 DI pp Min",[2]ActorTable!$1:$1,0),0)+1))))),
IF($L234="안 지정 캐릭터 영웅등급",
  IF(AND(OR($B234=7,$B234=8),$L234=OFFSET($L234,-1,0)),OFFSET(P234,-1,0),
    VLOOKUP($L234,$AM:$AZ,MATCH($AY$1,$AM$1:$AZ$1,0),0)+INT($H234*(VLOOKUP($L234,$AM:$AZ,MATCH($AZ$1,$AM$1:$AZ$1,0),0)-VLOOKUP($L234,$AM:$AZ,MATCH($AY$1,$AM$1:$AZ$1,0),0)+1))),
IF($L234="지정 캐릭터 PP",
  IF(AND(OR($B234=7,$B234=8),$L234=OFFSET($L234,-1,0)),OFFSET(P234,-1,0),
    INT($N234*VLOOKUP($L234,$AM:$AZ,MATCH($AW$1,$AM$1:$AZ$1,0),0))),
"그외없음")))))))</f>
        <v>삭제</v>
      </c>
      <c r="Q234" t="str">
        <f ca="1">IF($L234="삭제","삭제",
IF($L234="지정 장비",
  IF($O234="DI",
    VLOOKUP($M234,[1]EquipTable!$1:$1048576,MATCH("표준 DI pr Min",[1]EquipTable!$1:$1,0),0)+INT($I234*(VLOOKUP($M234,[1]EquipTable!$1:$1048576,MATCH("표준 DI pr Max",[1]EquipTable!$1:$1,0),0)-VLOOKUP($M234,[1]EquipTable!$1:$1048576,MATCH("표준 DI pr Min",[1]EquipTable!$1:$1,0),0)+1)),
    ROUNDDOWN(VLOOKUP($M234,[1]EquipTable!$1:$1048576,MATCH("표준 GO pr Min",[1]EquipTable!$1:$1,0),0)+INT($I234*(VLOOKUP($M234,[1]EquipTable!$1:$1048576,MATCH("표준 GO pr Max",[1]EquipTable!$1:$1,0),0)-VLOOKUP($M234,[1]EquipTable!$1:$1048576,MATCH("표준 GO pr Min",[1]EquipTable!$1:$1,0),0)+100)),-2)),
IF(OR($L234="캐릭터 상자 일반등급",$L234="캐릭터 상자 영웅등급"),VLOOKUP($L234,$AM:$AZ,MATCH($AW$1,$AM$1:$AZ$1,0),0),
IF(OR($L234="지정 캐릭터",$L234="지정 캐릭터 LBP1",$L234="지정 캐릭터 LBP2",$L234="지정 캐릭터 LBP3"),
  IF(AND(OR($B234=7,$B234=8),$L234=OFFSET($L234,-1,0)),OFFSET(Q234,-1,0),
    INT(VLOOKUP($L234,$AM:$AZ,MATCH($AW$1,$AM$1:$AZ$1,0),0)*(VLOOKUP($M234,[2]ActorTable!$1:$1048576,MATCH("표준 DI pr Min",[2]ActorTable!$1:$1,0),0)+$I234*(VLOOKUP($M234,[2]ActorTable!$1:$1048576,MATCH("표준 DI pr Max",[2]ActorTable!$1:$1,0),0)-VLOOKUP($M234,[2]ActorTable!$1:$1048576,MATCH("표준 DI pr Min",[2]ActorTable!$1:$1,0),0)+1)))),
IF($L234="안 지정 캐릭터 영웅등급",
  IF(AND(OR($B234=7,$B234=8),$L234=OFFSET($L234,-1,0)),OFFSET(Q234,-1,0),
    VLOOKUP($L234,$AM:$AZ,MATCH($AW$1,$AM$1:$AZ$1,0),0)+INT($I234*(VLOOKUP($L234,$AM:$AZ,MATCH($AX$1,$AM$1:$AZ$1,0),0)-VLOOKUP($L234,$AM:$AZ,MATCH($AW$1,$AM$1:$AZ$1,0),0)+1))),
IF($L234="지정 캐릭터 PP",
  IF(AND(OR($B234=7,$B234=8),$L234=OFFSET($L234,-1,0)),OFFSET(Q234,-1,0),
    INT($N234*(VLOOKUP($L234,$AM:$AZ,MATCH($AX$1,$AM$1:$AZ$1,0),0)*(VLOOKUP($L234,$AM:$AZ,MATCH($AY$1,$AM$1:$AZ$1,0),0)+$I234*(VLOOKUP($L234,$AM:$AZ,MATCH($AY$1,$AM$1:$AZ$1,0),0)-VLOOKUP($L234,$AM:$AZ,MATCH($AX$1,$AM$1:$AZ$1,0),0)))))),
IF(OR($L234="안 지정 캐릭터 PP 일반등급",$L234="안 지정 캐릭터 PP 영웅등급"),
  IF(AND(OR($B234=7,$B234=8),$L234=OFFSET($L234,-1,0)),OFFSET(Q234,-1,0),
    $N234*VLOOKUP($L234,$AM:$AZ,MATCH($AW$1,$AM$1:$AZ$1,0),0)),
"그외없음")))))))</f>
        <v>삭제</v>
      </c>
      <c r="R234" t="str">
        <f ca="1">IF(OR(ISNUMBER(M234),M234="삭제"),"",
IF(LEFT(M234,5)="Equip",
  IF($BK$1&lt;VLOOKUP(M234,[1]EquipTable!$1:$1048576,MATCH("업데이트순번",[1]EquipTable!$1:$1,0),0),"업데이트순번이상",""),
IF(LEFT(M234,5)="Actor",
  IF($BP$1&lt;VLOOKUP(M234,[2]ActorTable!$1:$1048576,MATCH("업데이트순번",[2]ActorTable!$1:$1,0),0),"업데이트순번이상",""),
"그외없음")))</f>
        <v/>
      </c>
      <c r="S234">
        <f t="shared" ca="1" si="55"/>
        <v>0</v>
      </c>
      <c r="Z234" t="str">
        <f t="shared" ca="1" si="49"/>
        <v/>
      </c>
      <c r="AG234" t="str">
        <f t="shared" si="50"/>
        <v/>
      </c>
      <c r="AH234" t="str">
        <f>IF(OR(
  AND(NOT(ISERROR(FIND("상자",AA234))),ISBLANK(AB234)),
  AND(ISBLANK(AA234),ISBLANK(AB234)),
  AND(NOT(ISERROR(FIND("안 지정",AA234))),ISNUMBER(AB234))),"",
IF(AND(NOT(ISERROR(FIND("상자",AA234))),NOT(ISBLANK(AB234))),"밸류불필요",
IF(AND(NOT(ISERROR(FIND("안 지정",AA234))),NOT(ISNUMBER(AB234))),"숫자필요",
IF(NOT(ISERROR(FIND("장비",AA234))),
  IFERROR(VLOOKUP(AB234,[1]EquipTable!$A:$T,MATCH("이름참고",[1]EquipTable!$1:$1,0),0),"장비없음"),
IF(NOT(ISERROR(FIND("캐릭터",AA234))),
  IFERROR(VLOOKUP(AB234,[2]ActorTable!$A:$G,MATCH("이름참고",[2]ActorTable!$1:$1,0),0),"캐릭터없음"),
"")))))</f>
        <v/>
      </c>
      <c r="AI234">
        <v>1</v>
      </c>
      <c r="AJ23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v>
      </c>
      <c r="AK234" t="str">
        <f t="shared" ca="1" si="51"/>
        <v>{"dy":16,"sl":7}</v>
      </c>
    </row>
    <row r="235" spans="1:37">
      <c r="A235">
        <v>17</v>
      </c>
      <c r="B235">
        <v>7</v>
      </c>
      <c r="C235">
        <f t="shared" si="46"/>
        <v>1</v>
      </c>
      <c r="D235">
        <f t="shared" ca="1" si="52"/>
        <v>0.41929669762035393</v>
      </c>
      <c r="E235">
        <f t="shared" ca="1" si="52"/>
        <v>0.80205610868603905</v>
      </c>
      <c r="F235">
        <f t="shared" ca="1" si="52"/>
        <v>0.18349904494041613</v>
      </c>
      <c r="G235">
        <f t="shared" ca="1" si="57"/>
        <v>0.64673834706252209</v>
      </c>
      <c r="H235">
        <f t="shared" ca="1" si="57"/>
        <v>0.4849881684420696</v>
      </c>
      <c r="I235">
        <f t="shared" ca="1" si="57"/>
        <v>0.12544801956785634</v>
      </c>
      <c r="L235" t="str">
        <f t="shared" ca="1" si="47"/>
        <v>삭제</v>
      </c>
      <c r="M235" t="str">
        <f t="shared" ca="1" si="48"/>
        <v>삭제</v>
      </c>
      <c r="N235" t="str">
        <f t="shared" ca="1" si="54"/>
        <v>삭제</v>
      </c>
      <c r="O235" t="str">
        <f ca="1">IF($L235="삭제","삭제",
IF($L235="지정 장비",
  IF(ISBLANK(VLOOKUP($M235,[1]EquipTable!$1:$1048576,MATCH("표준 GO pr Min",[1]EquipTable!$1:$1,0),0)),"DI",
    IF(ISBLANK(VLOOKUP($M235,[1]EquipTable!$1:$1048576,MATCH("표준 DI pr Min",[1]EquipTable!$1:$1,0),0)),"GO",
      IF(G235&lt;0.5,"DI","GO"))),
IF(OR($L235="캐릭터 상자 일반등급",$L235="캐릭터 상자 영웅등급"),"DI",
IF(OR($L235="지정 캐릭터",$L235="지정 캐릭터 LBP1",$L235="지정 캐릭터 LBP2",$L235="지정 캐릭터 LBP3",$L235="안 지정 캐릭터 영웅등급"),"DI",
IF($L235="지정 캐릭터 PP","DI",
IF(OR($L235="안 지정 캐릭터 PP 일반등급",$L235="안 지정 캐릭터 PP 영웅등급"),"GO",
"그외없음"))))))</f>
        <v>삭제</v>
      </c>
      <c r="P235" t="str">
        <f ca="1">IF($L235="삭제","삭제",
IF($O235="GO","삭제",
IF($L235="지정 장비",
  IF(ISBLANK(VLOOKUP($M235,[1]EquipTable!$1:$1048576,MATCH("표준 DI pp Min",[1]EquipTable!$1:$1,0),0)),"삭제",
    VLOOKUP($M235,[1]EquipTable!$1:$1048576,MATCH("표준 DI pp Min",[1]EquipTable!$1:$1,0),0)+INT($H235*(VLOOKUP($M235,[1]EquipTable!$1:$1048576,MATCH("표준 DI pp Max",[1]EquipTable!$1:$1,0),0)-VLOOKUP($M235,[1]EquipTable!$1:$1048576,MATCH("표준 DI pp Min",[1]EquipTable!$1:$1,0),0)+1))),
IF(OR($L235="캐릭터 상자 일반등급",$L235="캐릭터 상자 영웅등급"),"삭제",
IF(OR($L235="지정 캐릭터",$L235="지정 캐릭터 LBP1",$L235="지정 캐릭터 LBP2",$L235="지정 캐릭터 LBP3"),
  IF(AND(OR($B235=7,$B235=8),$L235=OFFSET($L235,-1,0)),OFFSET(P235,-1,0),
    IF(ISBLANK(VLOOKUP($M235,[2]ActorTable!$1:$1048576,MATCH("표준 DI pp Min",[2]ActorTable!$1:$1,0),0)),"삭제",
      INT(VLOOKUP($L235,$AM:$AZ,MATCH($AW$1,$AM$1:$AZ$1,0),0)*(VLOOKUP($M235,[2]ActorTable!$1:$1048576,MATCH("표준 DI pp Min",[2]ActorTable!$1:$1,0),0)+$H235*(VLOOKUP($M235,[2]ActorTable!$1:$1048576,MATCH("표준 DI pp Max",[2]ActorTable!$1:$1,0),0)-VLOOKUP($M235,[2]ActorTable!$1:$1048576,MATCH("표준 DI pp Min",[2]ActorTable!$1:$1,0),0)+1))))),
IF($L235="안 지정 캐릭터 영웅등급",
  IF(AND(OR($B235=7,$B235=8),$L235=OFFSET($L235,-1,0)),OFFSET(P235,-1,0),
    VLOOKUP($L235,$AM:$AZ,MATCH($AY$1,$AM$1:$AZ$1,0),0)+INT($H235*(VLOOKUP($L235,$AM:$AZ,MATCH($AZ$1,$AM$1:$AZ$1,0),0)-VLOOKUP($L235,$AM:$AZ,MATCH($AY$1,$AM$1:$AZ$1,0),0)+1))),
IF($L235="지정 캐릭터 PP",
  IF(AND(OR($B235=7,$B235=8),$L235=OFFSET($L235,-1,0)),OFFSET(P235,-1,0),
    INT($N235*VLOOKUP($L235,$AM:$AZ,MATCH($AW$1,$AM$1:$AZ$1,0),0))),
"그외없음")))))))</f>
        <v>삭제</v>
      </c>
      <c r="Q235" t="str">
        <f ca="1">IF($L235="삭제","삭제",
IF($L235="지정 장비",
  IF($O235="DI",
    VLOOKUP($M235,[1]EquipTable!$1:$1048576,MATCH("표준 DI pr Min",[1]EquipTable!$1:$1,0),0)+INT($I235*(VLOOKUP($M235,[1]EquipTable!$1:$1048576,MATCH("표준 DI pr Max",[1]EquipTable!$1:$1,0),0)-VLOOKUP($M235,[1]EquipTable!$1:$1048576,MATCH("표준 DI pr Min",[1]EquipTable!$1:$1,0),0)+1)),
    ROUNDDOWN(VLOOKUP($M235,[1]EquipTable!$1:$1048576,MATCH("표준 GO pr Min",[1]EquipTable!$1:$1,0),0)+INT($I235*(VLOOKUP($M235,[1]EquipTable!$1:$1048576,MATCH("표준 GO pr Max",[1]EquipTable!$1:$1,0),0)-VLOOKUP($M235,[1]EquipTable!$1:$1048576,MATCH("표준 GO pr Min",[1]EquipTable!$1:$1,0),0)+100)),-2)),
IF(OR($L235="캐릭터 상자 일반등급",$L235="캐릭터 상자 영웅등급"),VLOOKUP($L235,$AM:$AZ,MATCH($AW$1,$AM$1:$AZ$1,0),0),
IF(OR($L235="지정 캐릭터",$L235="지정 캐릭터 LBP1",$L235="지정 캐릭터 LBP2",$L235="지정 캐릭터 LBP3"),
  IF(AND(OR($B235=7,$B235=8),$L235=OFFSET($L235,-1,0)),OFFSET(Q235,-1,0),
    INT(VLOOKUP($L235,$AM:$AZ,MATCH($AW$1,$AM$1:$AZ$1,0),0)*(VLOOKUP($M235,[2]ActorTable!$1:$1048576,MATCH("표준 DI pr Min",[2]ActorTable!$1:$1,0),0)+$I235*(VLOOKUP($M235,[2]ActorTable!$1:$1048576,MATCH("표준 DI pr Max",[2]ActorTable!$1:$1,0),0)-VLOOKUP($M235,[2]ActorTable!$1:$1048576,MATCH("표준 DI pr Min",[2]ActorTable!$1:$1,0),0)+1)))),
IF($L235="안 지정 캐릭터 영웅등급",
  IF(AND(OR($B235=7,$B235=8),$L235=OFFSET($L235,-1,0)),OFFSET(Q235,-1,0),
    VLOOKUP($L235,$AM:$AZ,MATCH($AW$1,$AM$1:$AZ$1,0),0)+INT($I235*(VLOOKUP($L235,$AM:$AZ,MATCH($AX$1,$AM$1:$AZ$1,0),0)-VLOOKUP($L235,$AM:$AZ,MATCH($AW$1,$AM$1:$AZ$1,0),0)+1))),
IF($L235="지정 캐릭터 PP",
  IF(AND(OR($B235=7,$B235=8),$L235=OFFSET($L235,-1,0)),OFFSET(Q235,-1,0),
    INT($N235*(VLOOKUP($L235,$AM:$AZ,MATCH($AX$1,$AM$1:$AZ$1,0),0)*(VLOOKUP($L235,$AM:$AZ,MATCH($AY$1,$AM$1:$AZ$1,0),0)+$I235*(VLOOKUP($L235,$AM:$AZ,MATCH($AY$1,$AM$1:$AZ$1,0),0)-VLOOKUP($L235,$AM:$AZ,MATCH($AX$1,$AM$1:$AZ$1,0),0)))))),
IF(OR($L235="안 지정 캐릭터 PP 일반등급",$L235="안 지정 캐릭터 PP 영웅등급"),
  IF(AND(OR($B235=7,$B235=8),$L235=OFFSET($L235,-1,0)),OFFSET(Q235,-1,0),
    $N235*VLOOKUP($L235,$AM:$AZ,MATCH($AW$1,$AM$1:$AZ$1,0),0)),
"그외없음")))))))</f>
        <v>삭제</v>
      </c>
      <c r="R235" t="str">
        <f ca="1">IF(OR(ISNUMBER(M235),M235="삭제"),"",
IF(LEFT(M235,5)="Equip",
  IF($BK$1&lt;VLOOKUP(M235,[1]EquipTable!$1:$1048576,MATCH("업데이트순번",[1]EquipTable!$1:$1,0),0),"업데이트순번이상",""),
IF(LEFT(M235,5)="Actor",
  IF($BP$1&lt;VLOOKUP(M235,[2]ActorTable!$1:$1048576,MATCH("업데이트순번",[2]ActorTable!$1:$1,0),0),"업데이트순번이상",""),
"그외없음")))</f>
        <v/>
      </c>
      <c r="S235">
        <f t="shared" ca="1" si="55"/>
        <v>0</v>
      </c>
      <c r="Z235" t="str">
        <f t="shared" ca="1" si="49"/>
        <v/>
      </c>
      <c r="AG235" t="str">
        <f t="shared" si="50"/>
        <v/>
      </c>
      <c r="AH235" t="str">
        <f>IF(OR(
  AND(NOT(ISERROR(FIND("상자",AA235))),ISBLANK(AB235)),
  AND(ISBLANK(AA235),ISBLANK(AB235)),
  AND(NOT(ISERROR(FIND("안 지정",AA235))),ISNUMBER(AB235))),"",
IF(AND(NOT(ISERROR(FIND("상자",AA235))),NOT(ISBLANK(AB235))),"밸류불필요",
IF(AND(NOT(ISERROR(FIND("안 지정",AA235))),NOT(ISNUMBER(AB235))),"숫자필요",
IF(NOT(ISERROR(FIND("장비",AA235))),
  IFERROR(VLOOKUP(AB235,[1]EquipTable!$A:$T,MATCH("이름참고",[1]EquipTable!$1:$1,0),0),"장비없음"),
IF(NOT(ISERROR(FIND("캐릭터",AA235))),
  IFERROR(VLOOKUP(AB235,[2]ActorTable!$A:$G,MATCH("이름참고",[2]ActorTable!$1:$1,0),0),"캐릭터없음"),
"")))))</f>
        <v/>
      </c>
      <c r="AI235">
        <v>1</v>
      </c>
      <c r="AJ23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v>
      </c>
      <c r="AK235" t="str">
        <f t="shared" ca="1" si="51"/>
        <v>{"dy":17,"sl":7}</v>
      </c>
    </row>
    <row r="236" spans="1:37">
      <c r="A236">
        <v>18</v>
      </c>
      <c r="B236">
        <v>7</v>
      </c>
      <c r="C236">
        <f t="shared" si="46"/>
        <v>1</v>
      </c>
      <c r="D236">
        <f t="shared" ca="1" si="52"/>
        <v>0.88250370705232795</v>
      </c>
      <c r="E236">
        <f t="shared" ca="1" si="52"/>
        <v>0.53479242979483732</v>
      </c>
      <c r="F236">
        <f t="shared" ca="1" si="52"/>
        <v>0.85659663630605831</v>
      </c>
      <c r="G236">
        <f t="shared" ca="1" si="57"/>
        <v>0.46125262987545024</v>
      </c>
      <c r="H236">
        <f t="shared" ca="1" si="57"/>
        <v>0.29688404830234105</v>
      </c>
      <c r="I236">
        <f t="shared" ca="1" si="57"/>
        <v>0.90791580082215573</v>
      </c>
      <c r="L236" t="str">
        <f t="shared" ca="1" si="47"/>
        <v>삭제</v>
      </c>
      <c r="M236" t="str">
        <f t="shared" ca="1" si="48"/>
        <v>삭제</v>
      </c>
      <c r="N236" t="str">
        <f t="shared" ca="1" si="54"/>
        <v>삭제</v>
      </c>
      <c r="O236" t="str">
        <f ca="1">IF($L236="삭제","삭제",
IF($L236="지정 장비",
  IF(ISBLANK(VLOOKUP($M236,[1]EquipTable!$1:$1048576,MATCH("표준 GO pr Min",[1]EquipTable!$1:$1,0),0)),"DI",
    IF(ISBLANK(VLOOKUP($M236,[1]EquipTable!$1:$1048576,MATCH("표준 DI pr Min",[1]EquipTable!$1:$1,0),0)),"GO",
      IF(G236&lt;0.5,"DI","GO"))),
IF(OR($L236="캐릭터 상자 일반등급",$L236="캐릭터 상자 영웅등급"),"DI",
IF(OR($L236="지정 캐릭터",$L236="지정 캐릭터 LBP1",$L236="지정 캐릭터 LBP2",$L236="지정 캐릭터 LBP3",$L236="안 지정 캐릭터 영웅등급"),"DI",
IF($L236="지정 캐릭터 PP","DI",
IF(OR($L236="안 지정 캐릭터 PP 일반등급",$L236="안 지정 캐릭터 PP 영웅등급"),"GO",
"그외없음"))))))</f>
        <v>삭제</v>
      </c>
      <c r="P236" t="str">
        <f ca="1">IF($L236="삭제","삭제",
IF($O236="GO","삭제",
IF($L236="지정 장비",
  IF(ISBLANK(VLOOKUP($M236,[1]EquipTable!$1:$1048576,MATCH("표준 DI pp Min",[1]EquipTable!$1:$1,0),0)),"삭제",
    VLOOKUP($M236,[1]EquipTable!$1:$1048576,MATCH("표준 DI pp Min",[1]EquipTable!$1:$1,0),0)+INT($H236*(VLOOKUP($M236,[1]EquipTable!$1:$1048576,MATCH("표준 DI pp Max",[1]EquipTable!$1:$1,0),0)-VLOOKUP($M236,[1]EquipTable!$1:$1048576,MATCH("표준 DI pp Min",[1]EquipTable!$1:$1,0),0)+1))),
IF(OR($L236="캐릭터 상자 일반등급",$L236="캐릭터 상자 영웅등급"),"삭제",
IF(OR($L236="지정 캐릭터",$L236="지정 캐릭터 LBP1",$L236="지정 캐릭터 LBP2",$L236="지정 캐릭터 LBP3"),
  IF(AND(OR($B236=7,$B236=8),$L236=OFFSET($L236,-1,0)),OFFSET(P236,-1,0),
    IF(ISBLANK(VLOOKUP($M236,[2]ActorTable!$1:$1048576,MATCH("표준 DI pp Min",[2]ActorTable!$1:$1,0),0)),"삭제",
      INT(VLOOKUP($L236,$AM:$AZ,MATCH($AW$1,$AM$1:$AZ$1,0),0)*(VLOOKUP($M236,[2]ActorTable!$1:$1048576,MATCH("표준 DI pp Min",[2]ActorTable!$1:$1,0),0)+$H236*(VLOOKUP($M236,[2]ActorTable!$1:$1048576,MATCH("표준 DI pp Max",[2]ActorTable!$1:$1,0),0)-VLOOKUP($M236,[2]ActorTable!$1:$1048576,MATCH("표준 DI pp Min",[2]ActorTable!$1:$1,0),0)+1))))),
IF($L236="안 지정 캐릭터 영웅등급",
  IF(AND(OR($B236=7,$B236=8),$L236=OFFSET($L236,-1,0)),OFFSET(P236,-1,0),
    VLOOKUP($L236,$AM:$AZ,MATCH($AY$1,$AM$1:$AZ$1,0),0)+INT($H236*(VLOOKUP($L236,$AM:$AZ,MATCH($AZ$1,$AM$1:$AZ$1,0),0)-VLOOKUP($L236,$AM:$AZ,MATCH($AY$1,$AM$1:$AZ$1,0),0)+1))),
IF($L236="지정 캐릭터 PP",
  IF(AND(OR($B236=7,$B236=8),$L236=OFFSET($L236,-1,0)),OFFSET(P236,-1,0),
    INT($N236*VLOOKUP($L236,$AM:$AZ,MATCH($AW$1,$AM$1:$AZ$1,0),0))),
"그외없음")))))))</f>
        <v>삭제</v>
      </c>
      <c r="Q236" t="str">
        <f ca="1">IF($L236="삭제","삭제",
IF($L236="지정 장비",
  IF($O236="DI",
    VLOOKUP($M236,[1]EquipTable!$1:$1048576,MATCH("표준 DI pr Min",[1]EquipTable!$1:$1,0),0)+INT($I236*(VLOOKUP($M236,[1]EquipTable!$1:$1048576,MATCH("표준 DI pr Max",[1]EquipTable!$1:$1,0),0)-VLOOKUP($M236,[1]EquipTable!$1:$1048576,MATCH("표준 DI pr Min",[1]EquipTable!$1:$1,0),0)+1)),
    ROUNDDOWN(VLOOKUP($M236,[1]EquipTable!$1:$1048576,MATCH("표준 GO pr Min",[1]EquipTable!$1:$1,0),0)+INT($I236*(VLOOKUP($M236,[1]EquipTable!$1:$1048576,MATCH("표준 GO pr Max",[1]EquipTable!$1:$1,0),0)-VLOOKUP($M236,[1]EquipTable!$1:$1048576,MATCH("표준 GO pr Min",[1]EquipTable!$1:$1,0),0)+100)),-2)),
IF(OR($L236="캐릭터 상자 일반등급",$L236="캐릭터 상자 영웅등급"),VLOOKUP($L236,$AM:$AZ,MATCH($AW$1,$AM$1:$AZ$1,0),0),
IF(OR($L236="지정 캐릭터",$L236="지정 캐릭터 LBP1",$L236="지정 캐릭터 LBP2",$L236="지정 캐릭터 LBP3"),
  IF(AND(OR($B236=7,$B236=8),$L236=OFFSET($L236,-1,0)),OFFSET(Q236,-1,0),
    INT(VLOOKUP($L236,$AM:$AZ,MATCH($AW$1,$AM$1:$AZ$1,0),0)*(VLOOKUP($M236,[2]ActorTable!$1:$1048576,MATCH("표준 DI pr Min",[2]ActorTable!$1:$1,0),0)+$I236*(VLOOKUP($M236,[2]ActorTable!$1:$1048576,MATCH("표준 DI pr Max",[2]ActorTable!$1:$1,0),0)-VLOOKUP($M236,[2]ActorTable!$1:$1048576,MATCH("표준 DI pr Min",[2]ActorTable!$1:$1,0),0)+1)))),
IF($L236="안 지정 캐릭터 영웅등급",
  IF(AND(OR($B236=7,$B236=8),$L236=OFFSET($L236,-1,0)),OFFSET(Q236,-1,0),
    VLOOKUP($L236,$AM:$AZ,MATCH($AW$1,$AM$1:$AZ$1,0),0)+INT($I236*(VLOOKUP($L236,$AM:$AZ,MATCH($AX$1,$AM$1:$AZ$1,0),0)-VLOOKUP($L236,$AM:$AZ,MATCH($AW$1,$AM$1:$AZ$1,0),0)+1))),
IF($L236="지정 캐릭터 PP",
  IF(AND(OR($B236=7,$B236=8),$L236=OFFSET($L236,-1,0)),OFFSET(Q236,-1,0),
    INT($N236*(VLOOKUP($L236,$AM:$AZ,MATCH($AX$1,$AM$1:$AZ$1,0),0)*(VLOOKUP($L236,$AM:$AZ,MATCH($AY$1,$AM$1:$AZ$1,0),0)+$I236*(VLOOKUP($L236,$AM:$AZ,MATCH($AY$1,$AM$1:$AZ$1,0),0)-VLOOKUP($L236,$AM:$AZ,MATCH($AX$1,$AM$1:$AZ$1,0),0)))))),
IF(OR($L236="안 지정 캐릭터 PP 일반등급",$L236="안 지정 캐릭터 PP 영웅등급"),
  IF(AND(OR($B236=7,$B236=8),$L236=OFFSET($L236,-1,0)),OFFSET(Q236,-1,0),
    $N236*VLOOKUP($L236,$AM:$AZ,MATCH($AW$1,$AM$1:$AZ$1,0),0)),
"그외없음")))))))</f>
        <v>삭제</v>
      </c>
      <c r="R236" t="str">
        <f ca="1">IF(OR(ISNUMBER(M236),M236="삭제"),"",
IF(LEFT(M236,5)="Equip",
  IF($BK$1&lt;VLOOKUP(M236,[1]EquipTable!$1:$1048576,MATCH("업데이트순번",[1]EquipTable!$1:$1,0),0),"업데이트순번이상",""),
IF(LEFT(M236,5)="Actor",
  IF($BP$1&lt;VLOOKUP(M236,[2]ActorTable!$1:$1048576,MATCH("업데이트순번",[2]ActorTable!$1:$1,0),0),"업데이트순번이상",""),
"그외없음")))</f>
        <v/>
      </c>
      <c r="S236">
        <f t="shared" ca="1" si="55"/>
        <v>0</v>
      </c>
      <c r="Z236" t="str">
        <f t="shared" ca="1" si="49"/>
        <v/>
      </c>
      <c r="AG236" t="str">
        <f t="shared" si="50"/>
        <v/>
      </c>
      <c r="AH236" t="str">
        <f>IF(OR(
  AND(NOT(ISERROR(FIND("상자",AA236))),ISBLANK(AB236)),
  AND(ISBLANK(AA236),ISBLANK(AB236)),
  AND(NOT(ISERROR(FIND("안 지정",AA236))),ISNUMBER(AB236))),"",
IF(AND(NOT(ISERROR(FIND("상자",AA236))),NOT(ISBLANK(AB236))),"밸류불필요",
IF(AND(NOT(ISERROR(FIND("안 지정",AA236))),NOT(ISNUMBER(AB236))),"숫자필요",
IF(NOT(ISERROR(FIND("장비",AA236))),
  IFERROR(VLOOKUP(AB236,[1]EquipTable!$A:$T,MATCH("이름참고",[1]EquipTable!$1:$1,0),0),"장비없음"),
IF(NOT(ISERROR(FIND("캐릭터",AA236))),
  IFERROR(VLOOKUP(AB236,[2]ActorTable!$A:$G,MATCH("이름참고",[2]ActorTable!$1:$1,0),0),"캐릭터없음"),
"")))))</f>
        <v/>
      </c>
      <c r="AI236">
        <v>1</v>
      </c>
      <c r="AJ23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v>
      </c>
      <c r="AK236" t="str">
        <f t="shared" ca="1" si="51"/>
        <v>{"dy":18,"sl":7}</v>
      </c>
    </row>
    <row r="237" spans="1:37">
      <c r="A237">
        <v>19</v>
      </c>
      <c r="B237">
        <v>7</v>
      </c>
      <c r="C237">
        <f t="shared" si="46"/>
        <v>1</v>
      </c>
      <c r="D237">
        <f t="shared" ca="1" si="52"/>
        <v>0.18540102212078391</v>
      </c>
      <c r="E237">
        <f t="shared" ca="1" si="52"/>
        <v>0.16405629561801371</v>
      </c>
      <c r="F237">
        <f t="shared" ca="1" si="52"/>
        <v>0.17158967342718756</v>
      </c>
      <c r="G237">
        <f t="shared" ca="1" si="57"/>
        <v>0.13828985906707192</v>
      </c>
      <c r="H237">
        <f t="shared" ca="1" si="57"/>
        <v>0.35618176998966089</v>
      </c>
      <c r="I237">
        <f t="shared" ca="1" si="57"/>
        <v>0.95908118833531253</v>
      </c>
      <c r="L237" t="str">
        <f t="shared" ca="1" si="47"/>
        <v>삭제</v>
      </c>
      <c r="M237" t="str">
        <f t="shared" ca="1" si="48"/>
        <v>삭제</v>
      </c>
      <c r="N237" t="str">
        <f t="shared" ca="1" si="54"/>
        <v>삭제</v>
      </c>
      <c r="O237" t="str">
        <f ca="1">IF($L237="삭제","삭제",
IF($L237="지정 장비",
  IF(ISBLANK(VLOOKUP($M237,[1]EquipTable!$1:$1048576,MATCH("표준 GO pr Min",[1]EquipTable!$1:$1,0),0)),"DI",
    IF(ISBLANK(VLOOKUP($M237,[1]EquipTable!$1:$1048576,MATCH("표준 DI pr Min",[1]EquipTable!$1:$1,0),0)),"GO",
      IF(G237&lt;0.5,"DI","GO"))),
IF(OR($L237="캐릭터 상자 일반등급",$L237="캐릭터 상자 영웅등급"),"DI",
IF(OR($L237="지정 캐릭터",$L237="지정 캐릭터 LBP1",$L237="지정 캐릭터 LBP2",$L237="지정 캐릭터 LBP3",$L237="안 지정 캐릭터 영웅등급"),"DI",
IF($L237="지정 캐릭터 PP","DI",
IF(OR($L237="안 지정 캐릭터 PP 일반등급",$L237="안 지정 캐릭터 PP 영웅등급"),"GO",
"그외없음"))))))</f>
        <v>삭제</v>
      </c>
      <c r="P237" t="str">
        <f ca="1">IF($L237="삭제","삭제",
IF($O237="GO","삭제",
IF($L237="지정 장비",
  IF(ISBLANK(VLOOKUP($M237,[1]EquipTable!$1:$1048576,MATCH("표준 DI pp Min",[1]EquipTable!$1:$1,0),0)),"삭제",
    VLOOKUP($M237,[1]EquipTable!$1:$1048576,MATCH("표준 DI pp Min",[1]EquipTable!$1:$1,0),0)+INT($H237*(VLOOKUP($M237,[1]EquipTable!$1:$1048576,MATCH("표준 DI pp Max",[1]EquipTable!$1:$1,0),0)-VLOOKUP($M237,[1]EquipTable!$1:$1048576,MATCH("표준 DI pp Min",[1]EquipTable!$1:$1,0),0)+1))),
IF(OR($L237="캐릭터 상자 일반등급",$L237="캐릭터 상자 영웅등급"),"삭제",
IF(OR($L237="지정 캐릭터",$L237="지정 캐릭터 LBP1",$L237="지정 캐릭터 LBP2",$L237="지정 캐릭터 LBP3"),
  IF(AND(OR($B237=7,$B237=8),$L237=OFFSET($L237,-1,0)),OFFSET(P237,-1,0),
    IF(ISBLANK(VLOOKUP($M237,[2]ActorTable!$1:$1048576,MATCH("표준 DI pp Min",[2]ActorTable!$1:$1,0),0)),"삭제",
      INT(VLOOKUP($L237,$AM:$AZ,MATCH($AW$1,$AM$1:$AZ$1,0),0)*(VLOOKUP($M237,[2]ActorTable!$1:$1048576,MATCH("표준 DI pp Min",[2]ActorTable!$1:$1,0),0)+$H237*(VLOOKUP($M237,[2]ActorTable!$1:$1048576,MATCH("표준 DI pp Max",[2]ActorTable!$1:$1,0),0)-VLOOKUP($M237,[2]ActorTable!$1:$1048576,MATCH("표준 DI pp Min",[2]ActorTable!$1:$1,0),0)+1))))),
IF($L237="안 지정 캐릭터 영웅등급",
  IF(AND(OR($B237=7,$B237=8),$L237=OFFSET($L237,-1,0)),OFFSET(P237,-1,0),
    VLOOKUP($L237,$AM:$AZ,MATCH($AY$1,$AM$1:$AZ$1,0),0)+INT($H237*(VLOOKUP($L237,$AM:$AZ,MATCH($AZ$1,$AM$1:$AZ$1,0),0)-VLOOKUP($L237,$AM:$AZ,MATCH($AY$1,$AM$1:$AZ$1,0),0)+1))),
IF($L237="지정 캐릭터 PP",
  IF(AND(OR($B237=7,$B237=8),$L237=OFFSET($L237,-1,0)),OFFSET(P237,-1,0),
    INT($N237*VLOOKUP($L237,$AM:$AZ,MATCH($AW$1,$AM$1:$AZ$1,0),0))),
"그외없음")))))))</f>
        <v>삭제</v>
      </c>
      <c r="Q237" t="str">
        <f ca="1">IF($L237="삭제","삭제",
IF($L237="지정 장비",
  IF($O237="DI",
    VLOOKUP($M237,[1]EquipTable!$1:$1048576,MATCH("표준 DI pr Min",[1]EquipTable!$1:$1,0),0)+INT($I237*(VLOOKUP($M237,[1]EquipTable!$1:$1048576,MATCH("표준 DI pr Max",[1]EquipTable!$1:$1,0),0)-VLOOKUP($M237,[1]EquipTable!$1:$1048576,MATCH("표준 DI pr Min",[1]EquipTable!$1:$1,0),0)+1)),
    ROUNDDOWN(VLOOKUP($M237,[1]EquipTable!$1:$1048576,MATCH("표준 GO pr Min",[1]EquipTable!$1:$1,0),0)+INT($I237*(VLOOKUP($M237,[1]EquipTable!$1:$1048576,MATCH("표준 GO pr Max",[1]EquipTable!$1:$1,0),0)-VLOOKUP($M237,[1]EquipTable!$1:$1048576,MATCH("표준 GO pr Min",[1]EquipTable!$1:$1,0),0)+100)),-2)),
IF(OR($L237="캐릭터 상자 일반등급",$L237="캐릭터 상자 영웅등급"),VLOOKUP($L237,$AM:$AZ,MATCH($AW$1,$AM$1:$AZ$1,0),0),
IF(OR($L237="지정 캐릭터",$L237="지정 캐릭터 LBP1",$L237="지정 캐릭터 LBP2",$L237="지정 캐릭터 LBP3"),
  IF(AND(OR($B237=7,$B237=8),$L237=OFFSET($L237,-1,0)),OFFSET(Q237,-1,0),
    INT(VLOOKUP($L237,$AM:$AZ,MATCH($AW$1,$AM$1:$AZ$1,0),0)*(VLOOKUP($M237,[2]ActorTable!$1:$1048576,MATCH("표준 DI pr Min",[2]ActorTable!$1:$1,0),0)+$I237*(VLOOKUP($M237,[2]ActorTable!$1:$1048576,MATCH("표준 DI pr Max",[2]ActorTable!$1:$1,0),0)-VLOOKUP($M237,[2]ActorTable!$1:$1048576,MATCH("표준 DI pr Min",[2]ActorTable!$1:$1,0),0)+1)))),
IF($L237="안 지정 캐릭터 영웅등급",
  IF(AND(OR($B237=7,$B237=8),$L237=OFFSET($L237,-1,0)),OFFSET(Q237,-1,0),
    VLOOKUP($L237,$AM:$AZ,MATCH($AW$1,$AM$1:$AZ$1,0),0)+INT($I237*(VLOOKUP($L237,$AM:$AZ,MATCH($AX$1,$AM$1:$AZ$1,0),0)-VLOOKUP($L237,$AM:$AZ,MATCH($AW$1,$AM$1:$AZ$1,0),0)+1))),
IF($L237="지정 캐릭터 PP",
  IF(AND(OR($B237=7,$B237=8),$L237=OFFSET($L237,-1,0)),OFFSET(Q237,-1,0),
    INT($N237*(VLOOKUP($L237,$AM:$AZ,MATCH($AX$1,$AM$1:$AZ$1,0),0)*(VLOOKUP($L237,$AM:$AZ,MATCH($AY$1,$AM$1:$AZ$1,0),0)+$I237*(VLOOKUP($L237,$AM:$AZ,MATCH($AY$1,$AM$1:$AZ$1,0),0)-VLOOKUP($L237,$AM:$AZ,MATCH($AX$1,$AM$1:$AZ$1,0),0)))))),
IF(OR($L237="안 지정 캐릭터 PP 일반등급",$L237="안 지정 캐릭터 PP 영웅등급"),
  IF(AND(OR($B237=7,$B237=8),$L237=OFFSET($L237,-1,0)),OFFSET(Q237,-1,0),
    $N237*VLOOKUP($L237,$AM:$AZ,MATCH($AW$1,$AM$1:$AZ$1,0),0)),
"그외없음")))))))</f>
        <v>삭제</v>
      </c>
      <c r="R237" t="str">
        <f ca="1">IF(OR(ISNUMBER(M237),M237="삭제"),"",
IF(LEFT(M237,5)="Equip",
  IF($BK$1&lt;VLOOKUP(M237,[1]EquipTable!$1:$1048576,MATCH("업데이트순번",[1]EquipTable!$1:$1,0),0),"업데이트순번이상",""),
IF(LEFT(M237,5)="Actor",
  IF($BP$1&lt;VLOOKUP(M237,[2]ActorTable!$1:$1048576,MATCH("업데이트순번",[2]ActorTable!$1:$1,0),0),"업데이트순번이상",""),
"그외없음")))</f>
        <v/>
      </c>
      <c r="S237">
        <f t="shared" ca="1" si="55"/>
        <v>0</v>
      </c>
      <c r="Z237" t="str">
        <f t="shared" ca="1" si="49"/>
        <v/>
      </c>
      <c r="AG237" t="str">
        <f t="shared" si="50"/>
        <v/>
      </c>
      <c r="AH237" t="str">
        <f>IF(OR(
  AND(NOT(ISERROR(FIND("상자",AA237))),ISBLANK(AB237)),
  AND(ISBLANK(AA237),ISBLANK(AB237)),
  AND(NOT(ISERROR(FIND("안 지정",AA237))),ISNUMBER(AB237))),"",
IF(AND(NOT(ISERROR(FIND("상자",AA237))),NOT(ISBLANK(AB237))),"밸류불필요",
IF(AND(NOT(ISERROR(FIND("안 지정",AA237))),NOT(ISNUMBER(AB237))),"숫자필요",
IF(NOT(ISERROR(FIND("장비",AA237))),
  IFERROR(VLOOKUP(AB237,[1]EquipTable!$A:$T,MATCH("이름참고",[1]EquipTable!$1:$1,0),0),"장비없음"),
IF(NOT(ISERROR(FIND("캐릭터",AA237))),
  IFERROR(VLOOKUP(AB237,[2]ActorTable!$A:$G,MATCH("이름참고",[2]ActorTable!$1:$1,0),0),"캐릭터없음"),
"")))))</f>
        <v/>
      </c>
      <c r="AI237">
        <v>1</v>
      </c>
      <c r="AJ23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v>
      </c>
      <c r="AK237" t="str">
        <f t="shared" ca="1" si="51"/>
        <v>{"dy":19,"sl":7}</v>
      </c>
    </row>
    <row r="238" spans="1:37">
      <c r="A238">
        <v>20</v>
      </c>
      <c r="B238">
        <v>7</v>
      </c>
      <c r="C238">
        <f t="shared" si="46"/>
        <v>1</v>
      </c>
      <c r="D238">
        <f t="shared" ca="1" si="52"/>
        <v>0.80159964072197498</v>
      </c>
      <c r="E238">
        <f t="shared" ca="1" si="52"/>
        <v>0.25874860169563563</v>
      </c>
      <c r="F238">
        <f t="shared" ca="1" si="52"/>
        <v>0.35723136341203343</v>
      </c>
      <c r="G238">
        <f t="shared" ca="1" si="57"/>
        <v>0.29173537881874911</v>
      </c>
      <c r="H238">
        <f t="shared" ca="1" si="57"/>
        <v>0.184560624687515</v>
      </c>
      <c r="I238">
        <f t="shared" ca="1" si="57"/>
        <v>0.73393186782920705</v>
      </c>
      <c r="L238" t="str">
        <f t="shared" ca="1" si="47"/>
        <v>삭제</v>
      </c>
      <c r="M238" t="str">
        <f t="shared" ca="1" si="48"/>
        <v>삭제</v>
      </c>
      <c r="N238" t="str">
        <f t="shared" ca="1" si="54"/>
        <v>삭제</v>
      </c>
      <c r="O238" t="str">
        <f ca="1">IF($L238="삭제","삭제",
IF($L238="지정 장비",
  IF(ISBLANK(VLOOKUP($M238,[1]EquipTable!$1:$1048576,MATCH("표준 GO pr Min",[1]EquipTable!$1:$1,0),0)),"DI",
    IF(ISBLANK(VLOOKUP($M238,[1]EquipTable!$1:$1048576,MATCH("표준 DI pr Min",[1]EquipTable!$1:$1,0),0)),"GO",
      IF(G238&lt;0.5,"DI","GO"))),
IF(OR($L238="캐릭터 상자 일반등급",$L238="캐릭터 상자 영웅등급"),"DI",
IF(OR($L238="지정 캐릭터",$L238="지정 캐릭터 LBP1",$L238="지정 캐릭터 LBP2",$L238="지정 캐릭터 LBP3",$L238="안 지정 캐릭터 영웅등급"),"DI",
IF($L238="지정 캐릭터 PP","DI",
IF(OR($L238="안 지정 캐릭터 PP 일반등급",$L238="안 지정 캐릭터 PP 영웅등급"),"GO",
"그외없음"))))))</f>
        <v>삭제</v>
      </c>
      <c r="P238" t="str">
        <f ca="1">IF($L238="삭제","삭제",
IF($O238="GO","삭제",
IF($L238="지정 장비",
  IF(ISBLANK(VLOOKUP($M238,[1]EquipTable!$1:$1048576,MATCH("표준 DI pp Min",[1]EquipTable!$1:$1,0),0)),"삭제",
    VLOOKUP($M238,[1]EquipTable!$1:$1048576,MATCH("표준 DI pp Min",[1]EquipTable!$1:$1,0),0)+INT($H238*(VLOOKUP($M238,[1]EquipTable!$1:$1048576,MATCH("표준 DI pp Max",[1]EquipTable!$1:$1,0),0)-VLOOKUP($M238,[1]EquipTable!$1:$1048576,MATCH("표준 DI pp Min",[1]EquipTable!$1:$1,0),0)+1))),
IF(OR($L238="캐릭터 상자 일반등급",$L238="캐릭터 상자 영웅등급"),"삭제",
IF(OR($L238="지정 캐릭터",$L238="지정 캐릭터 LBP1",$L238="지정 캐릭터 LBP2",$L238="지정 캐릭터 LBP3"),
  IF(AND(OR($B238=7,$B238=8),$L238=OFFSET($L238,-1,0)),OFFSET(P238,-1,0),
    IF(ISBLANK(VLOOKUP($M238,[2]ActorTable!$1:$1048576,MATCH("표준 DI pp Min",[2]ActorTable!$1:$1,0),0)),"삭제",
      INT(VLOOKUP($L238,$AM:$AZ,MATCH($AW$1,$AM$1:$AZ$1,0),0)*(VLOOKUP($M238,[2]ActorTable!$1:$1048576,MATCH("표준 DI pp Min",[2]ActorTable!$1:$1,0),0)+$H238*(VLOOKUP($M238,[2]ActorTable!$1:$1048576,MATCH("표준 DI pp Max",[2]ActorTable!$1:$1,0),0)-VLOOKUP($M238,[2]ActorTable!$1:$1048576,MATCH("표준 DI pp Min",[2]ActorTable!$1:$1,0),0)+1))))),
IF($L238="안 지정 캐릭터 영웅등급",
  IF(AND(OR($B238=7,$B238=8),$L238=OFFSET($L238,-1,0)),OFFSET(P238,-1,0),
    VLOOKUP($L238,$AM:$AZ,MATCH($AY$1,$AM$1:$AZ$1,0),0)+INT($H238*(VLOOKUP($L238,$AM:$AZ,MATCH($AZ$1,$AM$1:$AZ$1,0),0)-VLOOKUP($L238,$AM:$AZ,MATCH($AY$1,$AM$1:$AZ$1,0),0)+1))),
IF($L238="지정 캐릭터 PP",
  IF(AND(OR($B238=7,$B238=8),$L238=OFFSET($L238,-1,0)),OFFSET(P238,-1,0),
    INT($N238*VLOOKUP($L238,$AM:$AZ,MATCH($AW$1,$AM$1:$AZ$1,0),0))),
"그외없음")))))))</f>
        <v>삭제</v>
      </c>
      <c r="Q238" t="str">
        <f ca="1">IF($L238="삭제","삭제",
IF($L238="지정 장비",
  IF($O238="DI",
    VLOOKUP($M238,[1]EquipTable!$1:$1048576,MATCH("표준 DI pr Min",[1]EquipTable!$1:$1,0),0)+INT($I238*(VLOOKUP($M238,[1]EquipTable!$1:$1048576,MATCH("표준 DI pr Max",[1]EquipTable!$1:$1,0),0)-VLOOKUP($M238,[1]EquipTable!$1:$1048576,MATCH("표준 DI pr Min",[1]EquipTable!$1:$1,0),0)+1)),
    ROUNDDOWN(VLOOKUP($M238,[1]EquipTable!$1:$1048576,MATCH("표준 GO pr Min",[1]EquipTable!$1:$1,0),0)+INT($I238*(VLOOKUP($M238,[1]EquipTable!$1:$1048576,MATCH("표준 GO pr Max",[1]EquipTable!$1:$1,0),0)-VLOOKUP($M238,[1]EquipTable!$1:$1048576,MATCH("표준 GO pr Min",[1]EquipTable!$1:$1,0),0)+100)),-2)),
IF(OR($L238="캐릭터 상자 일반등급",$L238="캐릭터 상자 영웅등급"),VLOOKUP($L238,$AM:$AZ,MATCH($AW$1,$AM$1:$AZ$1,0),0),
IF(OR($L238="지정 캐릭터",$L238="지정 캐릭터 LBP1",$L238="지정 캐릭터 LBP2",$L238="지정 캐릭터 LBP3"),
  IF(AND(OR($B238=7,$B238=8),$L238=OFFSET($L238,-1,0)),OFFSET(Q238,-1,0),
    INT(VLOOKUP($L238,$AM:$AZ,MATCH($AW$1,$AM$1:$AZ$1,0),0)*(VLOOKUP($M238,[2]ActorTable!$1:$1048576,MATCH("표준 DI pr Min",[2]ActorTable!$1:$1,0),0)+$I238*(VLOOKUP($M238,[2]ActorTable!$1:$1048576,MATCH("표준 DI pr Max",[2]ActorTable!$1:$1,0),0)-VLOOKUP($M238,[2]ActorTable!$1:$1048576,MATCH("표준 DI pr Min",[2]ActorTable!$1:$1,0),0)+1)))),
IF($L238="안 지정 캐릭터 영웅등급",
  IF(AND(OR($B238=7,$B238=8),$L238=OFFSET($L238,-1,0)),OFFSET(Q238,-1,0),
    VLOOKUP($L238,$AM:$AZ,MATCH($AW$1,$AM$1:$AZ$1,0),0)+INT($I238*(VLOOKUP($L238,$AM:$AZ,MATCH($AX$1,$AM$1:$AZ$1,0),0)-VLOOKUP($L238,$AM:$AZ,MATCH($AW$1,$AM$1:$AZ$1,0),0)+1))),
IF($L238="지정 캐릭터 PP",
  IF(AND(OR($B238=7,$B238=8),$L238=OFFSET($L238,-1,0)),OFFSET(Q238,-1,0),
    INT($N238*(VLOOKUP($L238,$AM:$AZ,MATCH($AX$1,$AM$1:$AZ$1,0),0)*(VLOOKUP($L238,$AM:$AZ,MATCH($AY$1,$AM$1:$AZ$1,0),0)+$I238*(VLOOKUP($L238,$AM:$AZ,MATCH($AY$1,$AM$1:$AZ$1,0),0)-VLOOKUP($L238,$AM:$AZ,MATCH($AX$1,$AM$1:$AZ$1,0),0)))))),
IF(OR($L238="안 지정 캐릭터 PP 일반등급",$L238="안 지정 캐릭터 PP 영웅등급"),
  IF(AND(OR($B238=7,$B238=8),$L238=OFFSET($L238,-1,0)),OFFSET(Q238,-1,0),
    $N238*VLOOKUP($L238,$AM:$AZ,MATCH($AW$1,$AM$1:$AZ$1,0),0)),
"그외없음")))))))</f>
        <v>삭제</v>
      </c>
      <c r="R238" t="str">
        <f ca="1">IF(OR(ISNUMBER(M238),M238="삭제"),"",
IF(LEFT(M238,5)="Equip",
  IF($BK$1&lt;VLOOKUP(M238,[1]EquipTable!$1:$1048576,MATCH("업데이트순번",[1]EquipTable!$1:$1,0),0),"업데이트순번이상",""),
IF(LEFT(M238,5)="Actor",
  IF($BP$1&lt;VLOOKUP(M238,[2]ActorTable!$1:$1048576,MATCH("업데이트순번",[2]ActorTable!$1:$1,0),0),"업데이트순번이상",""),
"그외없음")))</f>
        <v/>
      </c>
      <c r="S238">
        <f t="shared" ca="1" si="55"/>
        <v>0</v>
      </c>
      <c r="Z238" t="str">
        <f t="shared" ca="1" si="49"/>
        <v/>
      </c>
      <c r="AG238" t="str">
        <f t="shared" si="50"/>
        <v/>
      </c>
      <c r="AH238" t="str">
        <f>IF(OR(
  AND(NOT(ISERROR(FIND("상자",AA238))),ISBLANK(AB238)),
  AND(ISBLANK(AA238),ISBLANK(AB238)),
  AND(NOT(ISERROR(FIND("안 지정",AA238))),ISNUMBER(AB238))),"",
IF(AND(NOT(ISERROR(FIND("상자",AA238))),NOT(ISBLANK(AB238))),"밸류불필요",
IF(AND(NOT(ISERROR(FIND("안 지정",AA238))),NOT(ISNUMBER(AB238))),"숫자필요",
IF(NOT(ISERROR(FIND("장비",AA238))),
  IFERROR(VLOOKUP(AB238,[1]EquipTable!$A:$T,MATCH("이름참고",[1]EquipTable!$1:$1,0),0),"장비없음"),
IF(NOT(ISERROR(FIND("캐릭터",AA238))),
  IFERROR(VLOOKUP(AB238,[2]ActorTable!$A:$G,MATCH("이름참고",[2]ActorTable!$1:$1,0),0),"캐릭터없음"),
"")))))</f>
        <v/>
      </c>
      <c r="AI238">
        <v>1</v>
      </c>
      <c r="AJ23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v>
      </c>
      <c r="AK238" t="str">
        <f t="shared" ca="1" si="51"/>
        <v>{"dy":20,"sl":7}</v>
      </c>
    </row>
    <row r="239" spans="1:37">
      <c r="A239">
        <v>21</v>
      </c>
      <c r="B239">
        <v>7</v>
      </c>
      <c r="C239">
        <f t="shared" si="46"/>
        <v>1</v>
      </c>
      <c r="D239">
        <f t="shared" ca="1" si="52"/>
        <v>0.66067916555875894</v>
      </c>
      <c r="E239">
        <f t="shared" ca="1" si="52"/>
        <v>0.86179987272571668</v>
      </c>
      <c r="F239">
        <f t="shared" ca="1" si="52"/>
        <v>0.95592987177715838</v>
      </c>
      <c r="G239">
        <f t="shared" ca="1" si="57"/>
        <v>0.57977468750875216</v>
      </c>
      <c r="H239">
        <f t="shared" ca="1" si="57"/>
        <v>2.6996711859111233E-2</v>
      </c>
      <c r="I239">
        <f t="shared" ca="1" si="57"/>
        <v>0.20430247510235156</v>
      </c>
      <c r="L239" t="str">
        <f t="shared" ca="1" si="47"/>
        <v>삭제</v>
      </c>
      <c r="M239" t="str">
        <f t="shared" ca="1" si="48"/>
        <v>삭제</v>
      </c>
      <c r="N239" t="str">
        <f t="shared" ca="1" si="54"/>
        <v>삭제</v>
      </c>
      <c r="O239" t="str">
        <f ca="1">IF($L239="삭제","삭제",
IF($L239="지정 장비",
  IF(ISBLANK(VLOOKUP($M239,[1]EquipTable!$1:$1048576,MATCH("표준 GO pr Min",[1]EquipTable!$1:$1,0),0)),"DI",
    IF(ISBLANK(VLOOKUP($M239,[1]EquipTable!$1:$1048576,MATCH("표준 DI pr Min",[1]EquipTable!$1:$1,0),0)),"GO",
      IF(G239&lt;0.5,"DI","GO"))),
IF(OR($L239="캐릭터 상자 일반등급",$L239="캐릭터 상자 영웅등급"),"DI",
IF(OR($L239="지정 캐릭터",$L239="지정 캐릭터 LBP1",$L239="지정 캐릭터 LBP2",$L239="지정 캐릭터 LBP3",$L239="안 지정 캐릭터 영웅등급"),"DI",
IF($L239="지정 캐릭터 PP","DI",
IF(OR($L239="안 지정 캐릭터 PP 일반등급",$L239="안 지정 캐릭터 PP 영웅등급"),"GO",
"그외없음"))))))</f>
        <v>삭제</v>
      </c>
      <c r="P239" t="str">
        <f ca="1">IF($L239="삭제","삭제",
IF($O239="GO","삭제",
IF($L239="지정 장비",
  IF(ISBLANK(VLOOKUP($M239,[1]EquipTable!$1:$1048576,MATCH("표준 DI pp Min",[1]EquipTable!$1:$1,0),0)),"삭제",
    VLOOKUP($M239,[1]EquipTable!$1:$1048576,MATCH("표준 DI pp Min",[1]EquipTable!$1:$1,0),0)+INT($H239*(VLOOKUP($M239,[1]EquipTable!$1:$1048576,MATCH("표준 DI pp Max",[1]EquipTable!$1:$1,0),0)-VLOOKUP($M239,[1]EquipTable!$1:$1048576,MATCH("표준 DI pp Min",[1]EquipTable!$1:$1,0),0)+1))),
IF(OR($L239="캐릭터 상자 일반등급",$L239="캐릭터 상자 영웅등급"),"삭제",
IF(OR($L239="지정 캐릭터",$L239="지정 캐릭터 LBP1",$L239="지정 캐릭터 LBP2",$L239="지정 캐릭터 LBP3"),
  IF(AND(OR($B239=7,$B239=8),$L239=OFFSET($L239,-1,0)),OFFSET(P239,-1,0),
    IF(ISBLANK(VLOOKUP($M239,[2]ActorTable!$1:$1048576,MATCH("표준 DI pp Min",[2]ActorTable!$1:$1,0),0)),"삭제",
      INT(VLOOKUP($L239,$AM:$AZ,MATCH($AW$1,$AM$1:$AZ$1,0),0)*(VLOOKUP($M239,[2]ActorTable!$1:$1048576,MATCH("표준 DI pp Min",[2]ActorTable!$1:$1,0),0)+$H239*(VLOOKUP($M239,[2]ActorTable!$1:$1048576,MATCH("표준 DI pp Max",[2]ActorTable!$1:$1,0),0)-VLOOKUP($M239,[2]ActorTable!$1:$1048576,MATCH("표준 DI pp Min",[2]ActorTable!$1:$1,0),0)+1))))),
IF($L239="안 지정 캐릭터 영웅등급",
  IF(AND(OR($B239=7,$B239=8),$L239=OFFSET($L239,-1,0)),OFFSET(P239,-1,0),
    VLOOKUP($L239,$AM:$AZ,MATCH($AY$1,$AM$1:$AZ$1,0),0)+INT($H239*(VLOOKUP($L239,$AM:$AZ,MATCH($AZ$1,$AM$1:$AZ$1,0),0)-VLOOKUP($L239,$AM:$AZ,MATCH($AY$1,$AM$1:$AZ$1,0),0)+1))),
IF($L239="지정 캐릭터 PP",
  IF(AND(OR($B239=7,$B239=8),$L239=OFFSET($L239,-1,0)),OFFSET(P239,-1,0),
    INT($N239*VLOOKUP($L239,$AM:$AZ,MATCH($AW$1,$AM$1:$AZ$1,0),0))),
"그외없음")))))))</f>
        <v>삭제</v>
      </c>
      <c r="Q239" t="str">
        <f ca="1">IF($L239="삭제","삭제",
IF($L239="지정 장비",
  IF($O239="DI",
    VLOOKUP($M239,[1]EquipTable!$1:$1048576,MATCH("표준 DI pr Min",[1]EquipTable!$1:$1,0),0)+INT($I239*(VLOOKUP($M239,[1]EquipTable!$1:$1048576,MATCH("표준 DI pr Max",[1]EquipTable!$1:$1,0),0)-VLOOKUP($M239,[1]EquipTable!$1:$1048576,MATCH("표준 DI pr Min",[1]EquipTable!$1:$1,0),0)+1)),
    ROUNDDOWN(VLOOKUP($M239,[1]EquipTable!$1:$1048576,MATCH("표준 GO pr Min",[1]EquipTable!$1:$1,0),0)+INT($I239*(VLOOKUP($M239,[1]EquipTable!$1:$1048576,MATCH("표준 GO pr Max",[1]EquipTable!$1:$1,0),0)-VLOOKUP($M239,[1]EquipTable!$1:$1048576,MATCH("표준 GO pr Min",[1]EquipTable!$1:$1,0),0)+100)),-2)),
IF(OR($L239="캐릭터 상자 일반등급",$L239="캐릭터 상자 영웅등급"),VLOOKUP($L239,$AM:$AZ,MATCH($AW$1,$AM$1:$AZ$1,0),0),
IF(OR($L239="지정 캐릭터",$L239="지정 캐릭터 LBP1",$L239="지정 캐릭터 LBP2",$L239="지정 캐릭터 LBP3"),
  IF(AND(OR($B239=7,$B239=8),$L239=OFFSET($L239,-1,0)),OFFSET(Q239,-1,0),
    INT(VLOOKUP($L239,$AM:$AZ,MATCH($AW$1,$AM$1:$AZ$1,0),0)*(VLOOKUP($M239,[2]ActorTable!$1:$1048576,MATCH("표준 DI pr Min",[2]ActorTable!$1:$1,0),0)+$I239*(VLOOKUP($M239,[2]ActorTable!$1:$1048576,MATCH("표준 DI pr Max",[2]ActorTable!$1:$1,0),0)-VLOOKUP($M239,[2]ActorTable!$1:$1048576,MATCH("표준 DI pr Min",[2]ActorTable!$1:$1,0),0)+1)))),
IF($L239="안 지정 캐릭터 영웅등급",
  IF(AND(OR($B239=7,$B239=8),$L239=OFFSET($L239,-1,0)),OFFSET(Q239,-1,0),
    VLOOKUP($L239,$AM:$AZ,MATCH($AW$1,$AM$1:$AZ$1,0),0)+INT($I239*(VLOOKUP($L239,$AM:$AZ,MATCH($AX$1,$AM$1:$AZ$1,0),0)-VLOOKUP($L239,$AM:$AZ,MATCH($AW$1,$AM$1:$AZ$1,0),0)+1))),
IF($L239="지정 캐릭터 PP",
  IF(AND(OR($B239=7,$B239=8),$L239=OFFSET($L239,-1,0)),OFFSET(Q239,-1,0),
    INT($N239*(VLOOKUP($L239,$AM:$AZ,MATCH($AX$1,$AM$1:$AZ$1,0),0)*(VLOOKUP($L239,$AM:$AZ,MATCH($AY$1,$AM$1:$AZ$1,0),0)+$I239*(VLOOKUP($L239,$AM:$AZ,MATCH($AY$1,$AM$1:$AZ$1,0),0)-VLOOKUP($L239,$AM:$AZ,MATCH($AX$1,$AM$1:$AZ$1,0),0)))))),
IF(OR($L239="안 지정 캐릭터 PP 일반등급",$L239="안 지정 캐릭터 PP 영웅등급"),
  IF(AND(OR($B239=7,$B239=8),$L239=OFFSET($L239,-1,0)),OFFSET(Q239,-1,0),
    $N239*VLOOKUP($L239,$AM:$AZ,MATCH($AW$1,$AM$1:$AZ$1,0),0)),
"그외없음")))))))</f>
        <v>삭제</v>
      </c>
      <c r="R239" t="str">
        <f ca="1">IF(OR(ISNUMBER(M239),M239="삭제"),"",
IF(LEFT(M239,5)="Equip",
  IF($BK$1&lt;VLOOKUP(M239,[1]EquipTable!$1:$1048576,MATCH("업데이트순번",[1]EquipTable!$1:$1,0),0),"업데이트순번이상",""),
IF(LEFT(M239,5)="Actor",
  IF($BP$1&lt;VLOOKUP(M239,[2]ActorTable!$1:$1048576,MATCH("업데이트순번",[2]ActorTable!$1:$1,0),0),"업데이트순번이상",""),
"그외없음")))</f>
        <v/>
      </c>
      <c r="S239">
        <f t="shared" ca="1" si="55"/>
        <v>0</v>
      </c>
      <c r="Z239" t="str">
        <f t="shared" ca="1" si="49"/>
        <v/>
      </c>
      <c r="AG239" t="str">
        <f t="shared" si="50"/>
        <v/>
      </c>
      <c r="AH239" t="str">
        <f>IF(OR(
  AND(NOT(ISERROR(FIND("상자",AA239))),ISBLANK(AB239)),
  AND(ISBLANK(AA239),ISBLANK(AB239)),
  AND(NOT(ISERROR(FIND("안 지정",AA239))),ISNUMBER(AB239))),"",
IF(AND(NOT(ISERROR(FIND("상자",AA239))),NOT(ISBLANK(AB239))),"밸류불필요",
IF(AND(NOT(ISERROR(FIND("안 지정",AA239))),NOT(ISNUMBER(AB239))),"숫자필요",
IF(NOT(ISERROR(FIND("장비",AA239))),
  IFERROR(VLOOKUP(AB239,[1]EquipTable!$A:$T,MATCH("이름참고",[1]EquipTable!$1:$1,0),0),"장비없음"),
IF(NOT(ISERROR(FIND("캐릭터",AA239))),
  IFERROR(VLOOKUP(AB239,[2]ActorTable!$A:$G,MATCH("이름참고",[2]ActorTable!$1:$1,0),0),"캐릭터없음"),
"")))))</f>
        <v/>
      </c>
      <c r="AI239">
        <v>1</v>
      </c>
      <c r="AJ23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v>
      </c>
      <c r="AK239" t="str">
        <f t="shared" ca="1" si="51"/>
        <v>{"dy":21,"sl":7}</v>
      </c>
    </row>
    <row r="240" spans="1:37">
      <c r="A240">
        <v>22</v>
      </c>
      <c r="B240">
        <v>7</v>
      </c>
      <c r="C240">
        <f t="shared" si="46"/>
        <v>1</v>
      </c>
      <c r="D240">
        <f t="shared" ca="1" si="52"/>
        <v>0.27404071722212453</v>
      </c>
      <c r="E240">
        <f t="shared" ca="1" si="52"/>
        <v>0.85744569386082914</v>
      </c>
      <c r="F240">
        <f t="shared" ca="1" si="52"/>
        <v>0.16669465737323719</v>
      </c>
      <c r="G240">
        <f t="shared" ca="1" si="57"/>
        <v>0.10242008392833502</v>
      </c>
      <c r="H240">
        <f t="shared" ca="1" si="57"/>
        <v>0.41260009425328248</v>
      </c>
      <c r="I240">
        <f t="shared" ca="1" si="57"/>
        <v>0.47104771274848178</v>
      </c>
      <c r="L240" t="str">
        <f t="shared" ca="1" si="47"/>
        <v>삭제</v>
      </c>
      <c r="M240" t="str">
        <f t="shared" ca="1" si="48"/>
        <v>삭제</v>
      </c>
      <c r="N240" t="str">
        <f t="shared" ca="1" si="54"/>
        <v>삭제</v>
      </c>
      <c r="O240" t="str">
        <f ca="1">IF($L240="삭제","삭제",
IF($L240="지정 장비",
  IF(ISBLANK(VLOOKUP($M240,[1]EquipTable!$1:$1048576,MATCH("표준 GO pr Min",[1]EquipTable!$1:$1,0),0)),"DI",
    IF(ISBLANK(VLOOKUP($M240,[1]EquipTable!$1:$1048576,MATCH("표준 DI pr Min",[1]EquipTable!$1:$1,0),0)),"GO",
      IF(G240&lt;0.5,"DI","GO"))),
IF(OR($L240="캐릭터 상자 일반등급",$L240="캐릭터 상자 영웅등급"),"DI",
IF(OR($L240="지정 캐릭터",$L240="지정 캐릭터 LBP1",$L240="지정 캐릭터 LBP2",$L240="지정 캐릭터 LBP3",$L240="안 지정 캐릭터 영웅등급"),"DI",
IF($L240="지정 캐릭터 PP","DI",
IF(OR($L240="안 지정 캐릭터 PP 일반등급",$L240="안 지정 캐릭터 PP 영웅등급"),"GO",
"그외없음"))))))</f>
        <v>삭제</v>
      </c>
      <c r="P240" t="str">
        <f ca="1">IF($L240="삭제","삭제",
IF($O240="GO","삭제",
IF($L240="지정 장비",
  IF(ISBLANK(VLOOKUP($M240,[1]EquipTable!$1:$1048576,MATCH("표준 DI pp Min",[1]EquipTable!$1:$1,0),0)),"삭제",
    VLOOKUP($M240,[1]EquipTable!$1:$1048576,MATCH("표준 DI pp Min",[1]EquipTable!$1:$1,0),0)+INT($H240*(VLOOKUP($M240,[1]EquipTable!$1:$1048576,MATCH("표준 DI pp Max",[1]EquipTable!$1:$1,0),0)-VLOOKUP($M240,[1]EquipTable!$1:$1048576,MATCH("표준 DI pp Min",[1]EquipTable!$1:$1,0),0)+1))),
IF(OR($L240="캐릭터 상자 일반등급",$L240="캐릭터 상자 영웅등급"),"삭제",
IF(OR($L240="지정 캐릭터",$L240="지정 캐릭터 LBP1",$L240="지정 캐릭터 LBP2",$L240="지정 캐릭터 LBP3"),
  IF(AND(OR($B240=7,$B240=8),$L240=OFFSET($L240,-1,0)),OFFSET(P240,-1,0),
    IF(ISBLANK(VLOOKUP($M240,[2]ActorTable!$1:$1048576,MATCH("표준 DI pp Min",[2]ActorTable!$1:$1,0),0)),"삭제",
      INT(VLOOKUP($L240,$AM:$AZ,MATCH($AW$1,$AM$1:$AZ$1,0),0)*(VLOOKUP($M240,[2]ActorTable!$1:$1048576,MATCH("표준 DI pp Min",[2]ActorTable!$1:$1,0),0)+$H240*(VLOOKUP($M240,[2]ActorTable!$1:$1048576,MATCH("표준 DI pp Max",[2]ActorTable!$1:$1,0),0)-VLOOKUP($M240,[2]ActorTable!$1:$1048576,MATCH("표준 DI pp Min",[2]ActorTable!$1:$1,0),0)+1))))),
IF($L240="안 지정 캐릭터 영웅등급",
  IF(AND(OR($B240=7,$B240=8),$L240=OFFSET($L240,-1,0)),OFFSET(P240,-1,0),
    VLOOKUP($L240,$AM:$AZ,MATCH($AY$1,$AM$1:$AZ$1,0),0)+INT($H240*(VLOOKUP($L240,$AM:$AZ,MATCH($AZ$1,$AM$1:$AZ$1,0),0)-VLOOKUP($L240,$AM:$AZ,MATCH($AY$1,$AM$1:$AZ$1,0),0)+1))),
IF($L240="지정 캐릭터 PP",
  IF(AND(OR($B240=7,$B240=8),$L240=OFFSET($L240,-1,0)),OFFSET(P240,-1,0),
    INT($N240*VLOOKUP($L240,$AM:$AZ,MATCH($AW$1,$AM$1:$AZ$1,0),0))),
"그외없음")))))))</f>
        <v>삭제</v>
      </c>
      <c r="Q240" t="str">
        <f ca="1">IF($L240="삭제","삭제",
IF($L240="지정 장비",
  IF($O240="DI",
    VLOOKUP($M240,[1]EquipTable!$1:$1048576,MATCH("표준 DI pr Min",[1]EquipTable!$1:$1,0),0)+INT($I240*(VLOOKUP($M240,[1]EquipTable!$1:$1048576,MATCH("표준 DI pr Max",[1]EquipTable!$1:$1,0),0)-VLOOKUP($M240,[1]EquipTable!$1:$1048576,MATCH("표준 DI pr Min",[1]EquipTable!$1:$1,0),0)+1)),
    ROUNDDOWN(VLOOKUP($M240,[1]EquipTable!$1:$1048576,MATCH("표준 GO pr Min",[1]EquipTable!$1:$1,0),0)+INT($I240*(VLOOKUP($M240,[1]EquipTable!$1:$1048576,MATCH("표준 GO pr Max",[1]EquipTable!$1:$1,0),0)-VLOOKUP($M240,[1]EquipTable!$1:$1048576,MATCH("표준 GO pr Min",[1]EquipTable!$1:$1,0),0)+100)),-2)),
IF(OR($L240="캐릭터 상자 일반등급",$L240="캐릭터 상자 영웅등급"),VLOOKUP($L240,$AM:$AZ,MATCH($AW$1,$AM$1:$AZ$1,0),0),
IF(OR($L240="지정 캐릭터",$L240="지정 캐릭터 LBP1",$L240="지정 캐릭터 LBP2",$L240="지정 캐릭터 LBP3"),
  IF(AND(OR($B240=7,$B240=8),$L240=OFFSET($L240,-1,0)),OFFSET(Q240,-1,0),
    INT(VLOOKUP($L240,$AM:$AZ,MATCH($AW$1,$AM$1:$AZ$1,0),0)*(VLOOKUP($M240,[2]ActorTable!$1:$1048576,MATCH("표준 DI pr Min",[2]ActorTable!$1:$1,0),0)+$I240*(VLOOKUP($M240,[2]ActorTable!$1:$1048576,MATCH("표준 DI pr Max",[2]ActorTable!$1:$1,0),0)-VLOOKUP($M240,[2]ActorTable!$1:$1048576,MATCH("표준 DI pr Min",[2]ActorTable!$1:$1,0),0)+1)))),
IF($L240="안 지정 캐릭터 영웅등급",
  IF(AND(OR($B240=7,$B240=8),$L240=OFFSET($L240,-1,0)),OFFSET(Q240,-1,0),
    VLOOKUP($L240,$AM:$AZ,MATCH($AW$1,$AM$1:$AZ$1,0),0)+INT($I240*(VLOOKUP($L240,$AM:$AZ,MATCH($AX$1,$AM$1:$AZ$1,0),0)-VLOOKUP($L240,$AM:$AZ,MATCH($AW$1,$AM$1:$AZ$1,0),0)+1))),
IF($L240="지정 캐릭터 PP",
  IF(AND(OR($B240=7,$B240=8),$L240=OFFSET($L240,-1,0)),OFFSET(Q240,-1,0),
    INT($N240*(VLOOKUP($L240,$AM:$AZ,MATCH($AX$1,$AM$1:$AZ$1,0),0)*(VLOOKUP($L240,$AM:$AZ,MATCH($AY$1,$AM$1:$AZ$1,0),0)+$I240*(VLOOKUP($L240,$AM:$AZ,MATCH($AY$1,$AM$1:$AZ$1,0),0)-VLOOKUP($L240,$AM:$AZ,MATCH($AX$1,$AM$1:$AZ$1,0),0)))))),
IF(OR($L240="안 지정 캐릭터 PP 일반등급",$L240="안 지정 캐릭터 PP 영웅등급"),
  IF(AND(OR($B240=7,$B240=8),$L240=OFFSET($L240,-1,0)),OFFSET(Q240,-1,0),
    $N240*VLOOKUP($L240,$AM:$AZ,MATCH($AW$1,$AM$1:$AZ$1,0),0)),
"그외없음")))))))</f>
        <v>삭제</v>
      </c>
      <c r="R240" t="str">
        <f ca="1">IF(OR(ISNUMBER(M240),M240="삭제"),"",
IF(LEFT(M240,5)="Equip",
  IF($BK$1&lt;VLOOKUP(M240,[1]EquipTable!$1:$1048576,MATCH("업데이트순번",[1]EquipTable!$1:$1,0),0),"업데이트순번이상",""),
IF(LEFT(M240,5)="Actor",
  IF($BP$1&lt;VLOOKUP(M240,[2]ActorTable!$1:$1048576,MATCH("업데이트순번",[2]ActorTable!$1:$1,0),0),"업데이트순번이상",""),
"그외없음")))</f>
        <v/>
      </c>
      <c r="S240">
        <f t="shared" ca="1" si="55"/>
        <v>0</v>
      </c>
      <c r="Z240" t="str">
        <f t="shared" ca="1" si="49"/>
        <v/>
      </c>
      <c r="AG240" t="str">
        <f t="shared" si="50"/>
        <v/>
      </c>
      <c r="AH240" t="str">
        <f>IF(OR(
  AND(NOT(ISERROR(FIND("상자",AA240))),ISBLANK(AB240)),
  AND(ISBLANK(AA240),ISBLANK(AB240)),
  AND(NOT(ISERROR(FIND("안 지정",AA240))),ISNUMBER(AB240))),"",
IF(AND(NOT(ISERROR(FIND("상자",AA240))),NOT(ISBLANK(AB240))),"밸류불필요",
IF(AND(NOT(ISERROR(FIND("안 지정",AA240))),NOT(ISNUMBER(AB240))),"숫자필요",
IF(NOT(ISERROR(FIND("장비",AA240))),
  IFERROR(VLOOKUP(AB240,[1]EquipTable!$A:$T,MATCH("이름참고",[1]EquipTable!$1:$1,0),0),"장비없음"),
IF(NOT(ISERROR(FIND("캐릭터",AA240))),
  IFERROR(VLOOKUP(AB240,[2]ActorTable!$A:$G,MATCH("이름참고",[2]ActorTable!$1:$1,0),0),"캐릭터없음"),
"")))))</f>
        <v/>
      </c>
      <c r="AI240">
        <v>1</v>
      </c>
      <c r="AJ24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v>
      </c>
      <c r="AK240" t="str">
        <f t="shared" ca="1" si="51"/>
        <v>{"dy":22,"sl":7}</v>
      </c>
    </row>
    <row r="241" spans="1:37">
      <c r="A241">
        <v>23</v>
      </c>
      <c r="B241">
        <v>7</v>
      </c>
      <c r="C241">
        <f t="shared" si="46"/>
        <v>1</v>
      </c>
      <c r="D241">
        <f t="shared" ca="1" si="52"/>
        <v>0.85781457324398647</v>
      </c>
      <c r="E241">
        <f t="shared" ca="1" si="52"/>
        <v>0.42264398834992878</v>
      </c>
      <c r="F241">
        <f t="shared" ca="1" si="52"/>
        <v>0.85603137257769668</v>
      </c>
      <c r="G241">
        <f t="shared" ca="1" si="57"/>
        <v>2.2762025117746831E-2</v>
      </c>
      <c r="H241">
        <f t="shared" ca="1" si="57"/>
        <v>5.3475875936132677E-2</v>
      </c>
      <c r="I241">
        <f t="shared" ca="1" si="57"/>
        <v>6.1117090834102217E-2</v>
      </c>
      <c r="L241" t="str">
        <f t="shared" ca="1" si="47"/>
        <v>삭제</v>
      </c>
      <c r="M241" t="str">
        <f t="shared" ca="1" si="48"/>
        <v>삭제</v>
      </c>
      <c r="N241" t="str">
        <f t="shared" ca="1" si="54"/>
        <v>삭제</v>
      </c>
      <c r="O241" t="str">
        <f ca="1">IF($L241="삭제","삭제",
IF($L241="지정 장비",
  IF(ISBLANK(VLOOKUP($M241,[1]EquipTable!$1:$1048576,MATCH("표준 GO pr Min",[1]EquipTable!$1:$1,0),0)),"DI",
    IF(ISBLANK(VLOOKUP($M241,[1]EquipTable!$1:$1048576,MATCH("표준 DI pr Min",[1]EquipTable!$1:$1,0),0)),"GO",
      IF(G241&lt;0.5,"DI","GO"))),
IF(OR($L241="캐릭터 상자 일반등급",$L241="캐릭터 상자 영웅등급"),"DI",
IF(OR($L241="지정 캐릭터",$L241="지정 캐릭터 LBP1",$L241="지정 캐릭터 LBP2",$L241="지정 캐릭터 LBP3",$L241="안 지정 캐릭터 영웅등급"),"DI",
IF($L241="지정 캐릭터 PP","DI",
IF(OR($L241="안 지정 캐릭터 PP 일반등급",$L241="안 지정 캐릭터 PP 영웅등급"),"GO",
"그외없음"))))))</f>
        <v>삭제</v>
      </c>
      <c r="P241" t="str">
        <f ca="1">IF($L241="삭제","삭제",
IF($O241="GO","삭제",
IF($L241="지정 장비",
  IF(ISBLANK(VLOOKUP($M241,[1]EquipTable!$1:$1048576,MATCH("표준 DI pp Min",[1]EquipTable!$1:$1,0),0)),"삭제",
    VLOOKUP($M241,[1]EquipTable!$1:$1048576,MATCH("표준 DI pp Min",[1]EquipTable!$1:$1,0),0)+INT($H241*(VLOOKUP($M241,[1]EquipTable!$1:$1048576,MATCH("표준 DI pp Max",[1]EquipTable!$1:$1,0),0)-VLOOKUP($M241,[1]EquipTable!$1:$1048576,MATCH("표준 DI pp Min",[1]EquipTable!$1:$1,0),0)+1))),
IF(OR($L241="캐릭터 상자 일반등급",$L241="캐릭터 상자 영웅등급"),"삭제",
IF(OR($L241="지정 캐릭터",$L241="지정 캐릭터 LBP1",$L241="지정 캐릭터 LBP2",$L241="지정 캐릭터 LBP3"),
  IF(AND(OR($B241=7,$B241=8),$L241=OFFSET($L241,-1,0)),OFFSET(P241,-1,0),
    IF(ISBLANK(VLOOKUP($M241,[2]ActorTable!$1:$1048576,MATCH("표준 DI pp Min",[2]ActorTable!$1:$1,0),0)),"삭제",
      INT(VLOOKUP($L241,$AM:$AZ,MATCH($AW$1,$AM$1:$AZ$1,0),0)*(VLOOKUP($M241,[2]ActorTable!$1:$1048576,MATCH("표준 DI pp Min",[2]ActorTable!$1:$1,0),0)+$H241*(VLOOKUP($M241,[2]ActorTable!$1:$1048576,MATCH("표준 DI pp Max",[2]ActorTable!$1:$1,0),0)-VLOOKUP($M241,[2]ActorTable!$1:$1048576,MATCH("표준 DI pp Min",[2]ActorTable!$1:$1,0),0)+1))))),
IF($L241="안 지정 캐릭터 영웅등급",
  IF(AND(OR($B241=7,$B241=8),$L241=OFFSET($L241,-1,0)),OFFSET(P241,-1,0),
    VLOOKUP($L241,$AM:$AZ,MATCH($AY$1,$AM$1:$AZ$1,0),0)+INT($H241*(VLOOKUP($L241,$AM:$AZ,MATCH($AZ$1,$AM$1:$AZ$1,0),0)-VLOOKUP($L241,$AM:$AZ,MATCH($AY$1,$AM$1:$AZ$1,0),0)+1))),
IF($L241="지정 캐릭터 PP",
  IF(AND(OR($B241=7,$B241=8),$L241=OFFSET($L241,-1,0)),OFFSET(P241,-1,0),
    INT($N241*VLOOKUP($L241,$AM:$AZ,MATCH($AW$1,$AM$1:$AZ$1,0),0))),
"그외없음")))))))</f>
        <v>삭제</v>
      </c>
      <c r="Q241" t="str">
        <f ca="1">IF($L241="삭제","삭제",
IF($L241="지정 장비",
  IF($O241="DI",
    VLOOKUP($M241,[1]EquipTable!$1:$1048576,MATCH("표준 DI pr Min",[1]EquipTable!$1:$1,0),0)+INT($I241*(VLOOKUP($M241,[1]EquipTable!$1:$1048576,MATCH("표준 DI pr Max",[1]EquipTable!$1:$1,0),0)-VLOOKUP($M241,[1]EquipTable!$1:$1048576,MATCH("표준 DI pr Min",[1]EquipTable!$1:$1,0),0)+1)),
    ROUNDDOWN(VLOOKUP($M241,[1]EquipTable!$1:$1048576,MATCH("표준 GO pr Min",[1]EquipTable!$1:$1,0),0)+INT($I241*(VLOOKUP($M241,[1]EquipTable!$1:$1048576,MATCH("표준 GO pr Max",[1]EquipTable!$1:$1,0),0)-VLOOKUP($M241,[1]EquipTable!$1:$1048576,MATCH("표준 GO pr Min",[1]EquipTable!$1:$1,0),0)+100)),-2)),
IF(OR($L241="캐릭터 상자 일반등급",$L241="캐릭터 상자 영웅등급"),VLOOKUP($L241,$AM:$AZ,MATCH($AW$1,$AM$1:$AZ$1,0),0),
IF(OR($L241="지정 캐릭터",$L241="지정 캐릭터 LBP1",$L241="지정 캐릭터 LBP2",$L241="지정 캐릭터 LBP3"),
  IF(AND(OR($B241=7,$B241=8),$L241=OFFSET($L241,-1,0)),OFFSET(Q241,-1,0),
    INT(VLOOKUP($L241,$AM:$AZ,MATCH($AW$1,$AM$1:$AZ$1,0),0)*(VLOOKUP($M241,[2]ActorTable!$1:$1048576,MATCH("표준 DI pr Min",[2]ActorTable!$1:$1,0),0)+$I241*(VLOOKUP($M241,[2]ActorTable!$1:$1048576,MATCH("표준 DI pr Max",[2]ActorTable!$1:$1,0),0)-VLOOKUP($M241,[2]ActorTable!$1:$1048576,MATCH("표준 DI pr Min",[2]ActorTable!$1:$1,0),0)+1)))),
IF($L241="안 지정 캐릭터 영웅등급",
  IF(AND(OR($B241=7,$B241=8),$L241=OFFSET($L241,-1,0)),OFFSET(Q241,-1,0),
    VLOOKUP($L241,$AM:$AZ,MATCH($AW$1,$AM$1:$AZ$1,0),0)+INT($I241*(VLOOKUP($L241,$AM:$AZ,MATCH($AX$1,$AM$1:$AZ$1,0),0)-VLOOKUP($L241,$AM:$AZ,MATCH($AW$1,$AM$1:$AZ$1,0),0)+1))),
IF($L241="지정 캐릭터 PP",
  IF(AND(OR($B241=7,$B241=8),$L241=OFFSET($L241,-1,0)),OFFSET(Q241,-1,0),
    INT($N241*(VLOOKUP($L241,$AM:$AZ,MATCH($AX$1,$AM$1:$AZ$1,0),0)*(VLOOKUP($L241,$AM:$AZ,MATCH($AY$1,$AM$1:$AZ$1,0),0)+$I241*(VLOOKUP($L241,$AM:$AZ,MATCH($AY$1,$AM$1:$AZ$1,0),0)-VLOOKUP($L241,$AM:$AZ,MATCH($AX$1,$AM$1:$AZ$1,0),0)))))),
IF(OR($L241="안 지정 캐릭터 PP 일반등급",$L241="안 지정 캐릭터 PP 영웅등급"),
  IF(AND(OR($B241=7,$B241=8),$L241=OFFSET($L241,-1,0)),OFFSET(Q241,-1,0),
    $N241*VLOOKUP($L241,$AM:$AZ,MATCH($AW$1,$AM$1:$AZ$1,0),0)),
"그외없음")))))))</f>
        <v>삭제</v>
      </c>
      <c r="R241" t="str">
        <f ca="1">IF(OR(ISNUMBER(M241),M241="삭제"),"",
IF(LEFT(M241,5)="Equip",
  IF($BK$1&lt;VLOOKUP(M241,[1]EquipTable!$1:$1048576,MATCH("업데이트순번",[1]EquipTable!$1:$1,0),0),"업데이트순번이상",""),
IF(LEFT(M241,5)="Actor",
  IF($BP$1&lt;VLOOKUP(M241,[2]ActorTable!$1:$1048576,MATCH("업데이트순번",[2]ActorTable!$1:$1,0),0),"업데이트순번이상",""),
"그외없음")))</f>
        <v/>
      </c>
      <c r="S241">
        <f t="shared" ca="1" si="55"/>
        <v>0</v>
      </c>
      <c r="Z241" t="str">
        <f t="shared" ca="1" si="49"/>
        <v/>
      </c>
      <c r="AG241" t="str">
        <f t="shared" si="50"/>
        <v/>
      </c>
      <c r="AH241" t="str">
        <f>IF(OR(
  AND(NOT(ISERROR(FIND("상자",AA241))),ISBLANK(AB241)),
  AND(ISBLANK(AA241),ISBLANK(AB241)),
  AND(NOT(ISERROR(FIND("안 지정",AA241))),ISNUMBER(AB241))),"",
IF(AND(NOT(ISERROR(FIND("상자",AA241))),NOT(ISBLANK(AB241))),"밸류불필요",
IF(AND(NOT(ISERROR(FIND("안 지정",AA241))),NOT(ISNUMBER(AB241))),"숫자필요",
IF(NOT(ISERROR(FIND("장비",AA241))),
  IFERROR(VLOOKUP(AB241,[1]EquipTable!$A:$T,MATCH("이름참고",[1]EquipTable!$1:$1,0),0),"장비없음"),
IF(NOT(ISERROR(FIND("캐릭터",AA241))),
  IFERROR(VLOOKUP(AB241,[2]ActorTable!$A:$G,MATCH("이름참고",[2]ActorTable!$1:$1,0),0),"캐릭터없음"),
"")))))</f>
        <v/>
      </c>
      <c r="AI241">
        <v>1</v>
      </c>
      <c r="AJ24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v>
      </c>
      <c r="AK241" t="str">
        <f t="shared" ca="1" si="51"/>
        <v>{"dy":23,"sl":7}</v>
      </c>
    </row>
    <row r="242" spans="1:37">
      <c r="A242">
        <v>24</v>
      </c>
      <c r="B242">
        <v>7</v>
      </c>
      <c r="C242">
        <f t="shared" si="46"/>
        <v>1</v>
      </c>
      <c r="D242">
        <f t="shared" ca="1" si="52"/>
        <v>0.53067816757444497</v>
      </c>
      <c r="E242">
        <f t="shared" ca="1" si="52"/>
        <v>0.75407602028730369</v>
      </c>
      <c r="F242">
        <f t="shared" ca="1" si="52"/>
        <v>0.21408106170185193</v>
      </c>
      <c r="G242">
        <f t="shared" ca="1" si="57"/>
        <v>0.79713537911211063</v>
      </c>
      <c r="H242">
        <f t="shared" ca="1" si="57"/>
        <v>0.98308464599752365</v>
      </c>
      <c r="I242">
        <f t="shared" ca="1" si="57"/>
        <v>0.25403090451968924</v>
      </c>
      <c r="L242" t="str">
        <f t="shared" ca="1" si="47"/>
        <v>삭제</v>
      </c>
      <c r="M242" t="str">
        <f t="shared" ca="1" si="48"/>
        <v>삭제</v>
      </c>
      <c r="N242" t="str">
        <f t="shared" ca="1" si="54"/>
        <v>삭제</v>
      </c>
      <c r="O242" t="str">
        <f ca="1">IF($L242="삭제","삭제",
IF($L242="지정 장비",
  IF(ISBLANK(VLOOKUP($M242,[1]EquipTable!$1:$1048576,MATCH("표준 GO pr Min",[1]EquipTable!$1:$1,0),0)),"DI",
    IF(ISBLANK(VLOOKUP($M242,[1]EquipTable!$1:$1048576,MATCH("표준 DI pr Min",[1]EquipTable!$1:$1,0),0)),"GO",
      IF(G242&lt;0.5,"DI","GO"))),
IF(OR($L242="캐릭터 상자 일반등급",$L242="캐릭터 상자 영웅등급"),"DI",
IF(OR($L242="지정 캐릭터",$L242="지정 캐릭터 LBP1",$L242="지정 캐릭터 LBP2",$L242="지정 캐릭터 LBP3",$L242="안 지정 캐릭터 영웅등급"),"DI",
IF($L242="지정 캐릭터 PP","DI",
IF(OR($L242="안 지정 캐릭터 PP 일반등급",$L242="안 지정 캐릭터 PP 영웅등급"),"GO",
"그외없음"))))))</f>
        <v>삭제</v>
      </c>
      <c r="P242" t="str">
        <f ca="1">IF($L242="삭제","삭제",
IF($O242="GO","삭제",
IF($L242="지정 장비",
  IF(ISBLANK(VLOOKUP($M242,[1]EquipTable!$1:$1048576,MATCH("표준 DI pp Min",[1]EquipTable!$1:$1,0),0)),"삭제",
    VLOOKUP($M242,[1]EquipTable!$1:$1048576,MATCH("표준 DI pp Min",[1]EquipTable!$1:$1,0),0)+INT($H242*(VLOOKUP($M242,[1]EquipTable!$1:$1048576,MATCH("표준 DI pp Max",[1]EquipTable!$1:$1,0),0)-VLOOKUP($M242,[1]EquipTable!$1:$1048576,MATCH("표준 DI pp Min",[1]EquipTable!$1:$1,0),0)+1))),
IF(OR($L242="캐릭터 상자 일반등급",$L242="캐릭터 상자 영웅등급"),"삭제",
IF(OR($L242="지정 캐릭터",$L242="지정 캐릭터 LBP1",$L242="지정 캐릭터 LBP2",$L242="지정 캐릭터 LBP3"),
  IF(AND(OR($B242=7,$B242=8),$L242=OFFSET($L242,-1,0)),OFFSET(P242,-1,0),
    IF(ISBLANK(VLOOKUP($M242,[2]ActorTable!$1:$1048576,MATCH("표준 DI pp Min",[2]ActorTable!$1:$1,0),0)),"삭제",
      INT(VLOOKUP($L242,$AM:$AZ,MATCH($AW$1,$AM$1:$AZ$1,0),0)*(VLOOKUP($M242,[2]ActorTable!$1:$1048576,MATCH("표준 DI pp Min",[2]ActorTable!$1:$1,0),0)+$H242*(VLOOKUP($M242,[2]ActorTable!$1:$1048576,MATCH("표준 DI pp Max",[2]ActorTable!$1:$1,0),0)-VLOOKUP($M242,[2]ActorTable!$1:$1048576,MATCH("표준 DI pp Min",[2]ActorTable!$1:$1,0),0)+1))))),
IF($L242="안 지정 캐릭터 영웅등급",
  IF(AND(OR($B242=7,$B242=8),$L242=OFFSET($L242,-1,0)),OFFSET(P242,-1,0),
    VLOOKUP($L242,$AM:$AZ,MATCH($AY$1,$AM$1:$AZ$1,0),0)+INT($H242*(VLOOKUP($L242,$AM:$AZ,MATCH($AZ$1,$AM$1:$AZ$1,0),0)-VLOOKUP($L242,$AM:$AZ,MATCH($AY$1,$AM$1:$AZ$1,0),0)+1))),
IF($L242="지정 캐릭터 PP",
  IF(AND(OR($B242=7,$B242=8),$L242=OFFSET($L242,-1,0)),OFFSET(P242,-1,0),
    INT($N242*VLOOKUP($L242,$AM:$AZ,MATCH($AW$1,$AM$1:$AZ$1,0),0))),
"그외없음")))))))</f>
        <v>삭제</v>
      </c>
      <c r="Q242" t="str">
        <f ca="1">IF($L242="삭제","삭제",
IF($L242="지정 장비",
  IF($O242="DI",
    VLOOKUP($M242,[1]EquipTable!$1:$1048576,MATCH("표준 DI pr Min",[1]EquipTable!$1:$1,0),0)+INT($I242*(VLOOKUP($M242,[1]EquipTable!$1:$1048576,MATCH("표준 DI pr Max",[1]EquipTable!$1:$1,0),0)-VLOOKUP($M242,[1]EquipTable!$1:$1048576,MATCH("표준 DI pr Min",[1]EquipTable!$1:$1,0),0)+1)),
    ROUNDDOWN(VLOOKUP($M242,[1]EquipTable!$1:$1048576,MATCH("표준 GO pr Min",[1]EquipTable!$1:$1,0),0)+INT($I242*(VLOOKUP($M242,[1]EquipTable!$1:$1048576,MATCH("표준 GO pr Max",[1]EquipTable!$1:$1,0),0)-VLOOKUP($M242,[1]EquipTable!$1:$1048576,MATCH("표준 GO pr Min",[1]EquipTable!$1:$1,0),0)+100)),-2)),
IF(OR($L242="캐릭터 상자 일반등급",$L242="캐릭터 상자 영웅등급"),VLOOKUP($L242,$AM:$AZ,MATCH($AW$1,$AM$1:$AZ$1,0),0),
IF(OR($L242="지정 캐릭터",$L242="지정 캐릭터 LBP1",$L242="지정 캐릭터 LBP2",$L242="지정 캐릭터 LBP3"),
  IF(AND(OR($B242=7,$B242=8),$L242=OFFSET($L242,-1,0)),OFFSET(Q242,-1,0),
    INT(VLOOKUP($L242,$AM:$AZ,MATCH($AW$1,$AM$1:$AZ$1,0),0)*(VLOOKUP($M242,[2]ActorTable!$1:$1048576,MATCH("표준 DI pr Min",[2]ActorTable!$1:$1,0),0)+$I242*(VLOOKUP($M242,[2]ActorTable!$1:$1048576,MATCH("표준 DI pr Max",[2]ActorTable!$1:$1,0),0)-VLOOKUP($M242,[2]ActorTable!$1:$1048576,MATCH("표준 DI pr Min",[2]ActorTable!$1:$1,0),0)+1)))),
IF($L242="안 지정 캐릭터 영웅등급",
  IF(AND(OR($B242=7,$B242=8),$L242=OFFSET($L242,-1,0)),OFFSET(Q242,-1,0),
    VLOOKUP($L242,$AM:$AZ,MATCH($AW$1,$AM$1:$AZ$1,0),0)+INT($I242*(VLOOKUP($L242,$AM:$AZ,MATCH($AX$1,$AM$1:$AZ$1,0),0)-VLOOKUP($L242,$AM:$AZ,MATCH($AW$1,$AM$1:$AZ$1,0),0)+1))),
IF($L242="지정 캐릭터 PP",
  IF(AND(OR($B242=7,$B242=8),$L242=OFFSET($L242,-1,0)),OFFSET(Q242,-1,0),
    INT($N242*(VLOOKUP($L242,$AM:$AZ,MATCH($AX$1,$AM$1:$AZ$1,0),0)*(VLOOKUP($L242,$AM:$AZ,MATCH($AY$1,$AM$1:$AZ$1,0),0)+$I242*(VLOOKUP($L242,$AM:$AZ,MATCH($AY$1,$AM$1:$AZ$1,0),0)-VLOOKUP($L242,$AM:$AZ,MATCH($AX$1,$AM$1:$AZ$1,0),0)))))),
IF(OR($L242="안 지정 캐릭터 PP 일반등급",$L242="안 지정 캐릭터 PP 영웅등급"),
  IF(AND(OR($B242=7,$B242=8),$L242=OFFSET($L242,-1,0)),OFFSET(Q242,-1,0),
    $N242*VLOOKUP($L242,$AM:$AZ,MATCH($AW$1,$AM$1:$AZ$1,0),0)),
"그외없음")))))))</f>
        <v>삭제</v>
      </c>
      <c r="R242" t="str">
        <f ca="1">IF(OR(ISNUMBER(M242),M242="삭제"),"",
IF(LEFT(M242,5)="Equip",
  IF($BK$1&lt;VLOOKUP(M242,[1]EquipTable!$1:$1048576,MATCH("업데이트순번",[1]EquipTable!$1:$1,0),0),"업데이트순번이상",""),
IF(LEFT(M242,5)="Actor",
  IF($BP$1&lt;VLOOKUP(M242,[2]ActorTable!$1:$1048576,MATCH("업데이트순번",[2]ActorTable!$1:$1,0),0),"업데이트순번이상",""),
"그외없음")))</f>
        <v/>
      </c>
      <c r="S242">
        <f t="shared" ca="1" si="55"/>
        <v>0</v>
      </c>
      <c r="Z242" t="str">
        <f t="shared" ca="1" si="49"/>
        <v/>
      </c>
      <c r="AG242" t="str">
        <f t="shared" si="50"/>
        <v/>
      </c>
      <c r="AH242" t="str">
        <f>IF(OR(
  AND(NOT(ISERROR(FIND("상자",AA242))),ISBLANK(AB242)),
  AND(ISBLANK(AA242),ISBLANK(AB242)),
  AND(NOT(ISERROR(FIND("안 지정",AA242))),ISNUMBER(AB242))),"",
IF(AND(NOT(ISERROR(FIND("상자",AA242))),NOT(ISBLANK(AB242))),"밸류불필요",
IF(AND(NOT(ISERROR(FIND("안 지정",AA242))),NOT(ISNUMBER(AB242))),"숫자필요",
IF(NOT(ISERROR(FIND("장비",AA242))),
  IFERROR(VLOOKUP(AB242,[1]EquipTable!$A:$T,MATCH("이름참고",[1]EquipTable!$1:$1,0),0),"장비없음"),
IF(NOT(ISERROR(FIND("캐릭터",AA242))),
  IFERROR(VLOOKUP(AB242,[2]ActorTable!$A:$G,MATCH("이름참고",[2]ActorTable!$1:$1,0),0),"캐릭터없음"),
"")))))</f>
        <v/>
      </c>
      <c r="AI242">
        <v>1</v>
      </c>
      <c r="AJ24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v>
      </c>
      <c r="AK242" t="str">
        <f t="shared" ca="1" si="51"/>
        <v>{"dy":24,"sl":7}</v>
      </c>
    </row>
    <row r="243" spans="1:37">
      <c r="A243">
        <v>25</v>
      </c>
      <c r="B243">
        <v>7</v>
      </c>
      <c r="C243">
        <f t="shared" si="46"/>
        <v>1</v>
      </c>
      <c r="D243">
        <f t="shared" ca="1" si="52"/>
        <v>0.17432600720637859</v>
      </c>
      <c r="E243">
        <f t="shared" ca="1" si="52"/>
        <v>0.10005385371537789</v>
      </c>
      <c r="F243">
        <f t="shared" ca="1" si="52"/>
        <v>9.9859683123529663E-2</v>
      </c>
      <c r="G243">
        <f t="shared" ca="1" si="57"/>
        <v>0.84298279021668732</v>
      </c>
      <c r="H243">
        <f t="shared" ca="1" si="57"/>
        <v>2.2572882207763767E-2</v>
      </c>
      <c r="I243">
        <f t="shared" ca="1" si="57"/>
        <v>0.8486209365696894</v>
      </c>
      <c r="L243" t="str">
        <f t="shared" ca="1" si="47"/>
        <v>삭제</v>
      </c>
      <c r="M243" t="str">
        <f t="shared" ca="1" si="48"/>
        <v>삭제</v>
      </c>
      <c r="N243" t="str">
        <f t="shared" ca="1" si="54"/>
        <v>삭제</v>
      </c>
      <c r="O243" t="str">
        <f ca="1">IF($L243="삭제","삭제",
IF($L243="지정 장비",
  IF(ISBLANK(VLOOKUP($M243,[1]EquipTable!$1:$1048576,MATCH("표준 GO pr Min",[1]EquipTable!$1:$1,0),0)),"DI",
    IF(ISBLANK(VLOOKUP($M243,[1]EquipTable!$1:$1048576,MATCH("표준 DI pr Min",[1]EquipTable!$1:$1,0),0)),"GO",
      IF(G243&lt;0.5,"DI","GO"))),
IF(OR($L243="캐릭터 상자 일반등급",$L243="캐릭터 상자 영웅등급"),"DI",
IF(OR($L243="지정 캐릭터",$L243="지정 캐릭터 LBP1",$L243="지정 캐릭터 LBP2",$L243="지정 캐릭터 LBP3",$L243="안 지정 캐릭터 영웅등급"),"DI",
IF($L243="지정 캐릭터 PP","DI",
IF(OR($L243="안 지정 캐릭터 PP 일반등급",$L243="안 지정 캐릭터 PP 영웅등급"),"GO",
"그외없음"))))))</f>
        <v>삭제</v>
      </c>
      <c r="P243" t="str">
        <f ca="1">IF($L243="삭제","삭제",
IF($O243="GO","삭제",
IF($L243="지정 장비",
  IF(ISBLANK(VLOOKUP($M243,[1]EquipTable!$1:$1048576,MATCH("표준 DI pp Min",[1]EquipTable!$1:$1,0),0)),"삭제",
    VLOOKUP($M243,[1]EquipTable!$1:$1048576,MATCH("표준 DI pp Min",[1]EquipTable!$1:$1,0),0)+INT($H243*(VLOOKUP($M243,[1]EquipTable!$1:$1048576,MATCH("표준 DI pp Max",[1]EquipTable!$1:$1,0),0)-VLOOKUP($M243,[1]EquipTable!$1:$1048576,MATCH("표준 DI pp Min",[1]EquipTable!$1:$1,0),0)+1))),
IF(OR($L243="캐릭터 상자 일반등급",$L243="캐릭터 상자 영웅등급"),"삭제",
IF(OR($L243="지정 캐릭터",$L243="지정 캐릭터 LBP1",$L243="지정 캐릭터 LBP2",$L243="지정 캐릭터 LBP3"),
  IF(AND(OR($B243=7,$B243=8),$L243=OFFSET($L243,-1,0)),OFFSET(P243,-1,0),
    IF(ISBLANK(VLOOKUP($M243,[2]ActorTable!$1:$1048576,MATCH("표준 DI pp Min",[2]ActorTable!$1:$1,0),0)),"삭제",
      INT(VLOOKUP($L243,$AM:$AZ,MATCH($AW$1,$AM$1:$AZ$1,0),0)*(VLOOKUP($M243,[2]ActorTable!$1:$1048576,MATCH("표준 DI pp Min",[2]ActorTable!$1:$1,0),0)+$H243*(VLOOKUP($M243,[2]ActorTable!$1:$1048576,MATCH("표준 DI pp Max",[2]ActorTable!$1:$1,0),0)-VLOOKUP($M243,[2]ActorTable!$1:$1048576,MATCH("표준 DI pp Min",[2]ActorTable!$1:$1,0),0)+1))))),
IF($L243="안 지정 캐릭터 영웅등급",
  IF(AND(OR($B243=7,$B243=8),$L243=OFFSET($L243,-1,0)),OFFSET(P243,-1,0),
    VLOOKUP($L243,$AM:$AZ,MATCH($AY$1,$AM$1:$AZ$1,0),0)+INT($H243*(VLOOKUP($L243,$AM:$AZ,MATCH($AZ$1,$AM$1:$AZ$1,0),0)-VLOOKUP($L243,$AM:$AZ,MATCH($AY$1,$AM$1:$AZ$1,0),0)+1))),
IF($L243="지정 캐릭터 PP",
  IF(AND(OR($B243=7,$B243=8),$L243=OFFSET($L243,-1,0)),OFFSET(P243,-1,0),
    INT($N243*VLOOKUP($L243,$AM:$AZ,MATCH($AW$1,$AM$1:$AZ$1,0),0))),
"그외없음")))))))</f>
        <v>삭제</v>
      </c>
      <c r="Q243" t="str">
        <f ca="1">IF($L243="삭제","삭제",
IF($L243="지정 장비",
  IF($O243="DI",
    VLOOKUP($M243,[1]EquipTable!$1:$1048576,MATCH("표준 DI pr Min",[1]EquipTable!$1:$1,0),0)+INT($I243*(VLOOKUP($M243,[1]EquipTable!$1:$1048576,MATCH("표준 DI pr Max",[1]EquipTable!$1:$1,0),0)-VLOOKUP($M243,[1]EquipTable!$1:$1048576,MATCH("표준 DI pr Min",[1]EquipTable!$1:$1,0),0)+1)),
    ROUNDDOWN(VLOOKUP($M243,[1]EquipTable!$1:$1048576,MATCH("표준 GO pr Min",[1]EquipTable!$1:$1,0),0)+INT($I243*(VLOOKUP($M243,[1]EquipTable!$1:$1048576,MATCH("표준 GO pr Max",[1]EquipTable!$1:$1,0),0)-VLOOKUP($M243,[1]EquipTable!$1:$1048576,MATCH("표준 GO pr Min",[1]EquipTable!$1:$1,0),0)+100)),-2)),
IF(OR($L243="캐릭터 상자 일반등급",$L243="캐릭터 상자 영웅등급"),VLOOKUP($L243,$AM:$AZ,MATCH($AW$1,$AM$1:$AZ$1,0),0),
IF(OR($L243="지정 캐릭터",$L243="지정 캐릭터 LBP1",$L243="지정 캐릭터 LBP2",$L243="지정 캐릭터 LBP3"),
  IF(AND(OR($B243=7,$B243=8),$L243=OFFSET($L243,-1,0)),OFFSET(Q243,-1,0),
    INT(VLOOKUP($L243,$AM:$AZ,MATCH($AW$1,$AM$1:$AZ$1,0),0)*(VLOOKUP($M243,[2]ActorTable!$1:$1048576,MATCH("표준 DI pr Min",[2]ActorTable!$1:$1,0),0)+$I243*(VLOOKUP($M243,[2]ActorTable!$1:$1048576,MATCH("표준 DI pr Max",[2]ActorTable!$1:$1,0),0)-VLOOKUP($M243,[2]ActorTable!$1:$1048576,MATCH("표준 DI pr Min",[2]ActorTable!$1:$1,0),0)+1)))),
IF($L243="안 지정 캐릭터 영웅등급",
  IF(AND(OR($B243=7,$B243=8),$L243=OFFSET($L243,-1,0)),OFFSET(Q243,-1,0),
    VLOOKUP($L243,$AM:$AZ,MATCH($AW$1,$AM$1:$AZ$1,0),0)+INT($I243*(VLOOKUP($L243,$AM:$AZ,MATCH($AX$1,$AM$1:$AZ$1,0),0)-VLOOKUP($L243,$AM:$AZ,MATCH($AW$1,$AM$1:$AZ$1,0),0)+1))),
IF($L243="지정 캐릭터 PP",
  IF(AND(OR($B243=7,$B243=8),$L243=OFFSET($L243,-1,0)),OFFSET(Q243,-1,0),
    INT($N243*(VLOOKUP($L243,$AM:$AZ,MATCH($AX$1,$AM$1:$AZ$1,0),0)*(VLOOKUP($L243,$AM:$AZ,MATCH($AY$1,$AM$1:$AZ$1,0),0)+$I243*(VLOOKUP($L243,$AM:$AZ,MATCH($AY$1,$AM$1:$AZ$1,0),0)-VLOOKUP($L243,$AM:$AZ,MATCH($AX$1,$AM$1:$AZ$1,0),0)))))),
IF(OR($L243="안 지정 캐릭터 PP 일반등급",$L243="안 지정 캐릭터 PP 영웅등급"),
  IF(AND(OR($B243=7,$B243=8),$L243=OFFSET($L243,-1,0)),OFFSET(Q243,-1,0),
    $N243*VLOOKUP($L243,$AM:$AZ,MATCH($AW$1,$AM$1:$AZ$1,0),0)),
"그외없음")))))))</f>
        <v>삭제</v>
      </c>
      <c r="R243" t="str">
        <f ca="1">IF(OR(ISNUMBER(M243),M243="삭제"),"",
IF(LEFT(M243,5)="Equip",
  IF($BK$1&lt;VLOOKUP(M243,[1]EquipTable!$1:$1048576,MATCH("업데이트순번",[1]EquipTable!$1:$1,0),0),"업데이트순번이상",""),
IF(LEFT(M243,5)="Actor",
  IF($BP$1&lt;VLOOKUP(M243,[2]ActorTable!$1:$1048576,MATCH("업데이트순번",[2]ActorTable!$1:$1,0),0),"업데이트순번이상",""),
"그외없음")))</f>
        <v/>
      </c>
      <c r="S243">
        <f t="shared" ca="1" si="55"/>
        <v>0</v>
      </c>
      <c r="Z243" t="str">
        <f t="shared" ca="1" si="49"/>
        <v/>
      </c>
      <c r="AG243" t="str">
        <f t="shared" si="50"/>
        <v/>
      </c>
      <c r="AH243" t="str">
        <f>IF(OR(
  AND(NOT(ISERROR(FIND("상자",AA243))),ISBLANK(AB243)),
  AND(ISBLANK(AA243),ISBLANK(AB243)),
  AND(NOT(ISERROR(FIND("안 지정",AA243))),ISNUMBER(AB243))),"",
IF(AND(NOT(ISERROR(FIND("상자",AA243))),NOT(ISBLANK(AB243))),"밸류불필요",
IF(AND(NOT(ISERROR(FIND("안 지정",AA243))),NOT(ISNUMBER(AB243))),"숫자필요",
IF(NOT(ISERROR(FIND("장비",AA243))),
  IFERROR(VLOOKUP(AB243,[1]EquipTable!$A:$T,MATCH("이름참고",[1]EquipTable!$1:$1,0),0),"장비없음"),
IF(NOT(ISERROR(FIND("캐릭터",AA243))),
  IFERROR(VLOOKUP(AB243,[2]ActorTable!$A:$G,MATCH("이름참고",[2]ActorTable!$1:$1,0),0),"캐릭터없음"),
"")))))</f>
        <v/>
      </c>
      <c r="AI243">
        <v>1</v>
      </c>
      <c r="AJ24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v>
      </c>
      <c r="AK243" t="str">
        <f t="shared" ca="1" si="51"/>
        <v>{"dy":25,"sl":7}</v>
      </c>
    </row>
    <row r="244" spans="1:37">
      <c r="A244">
        <v>26</v>
      </c>
      <c r="B244">
        <v>7</v>
      </c>
      <c r="C244">
        <f t="shared" si="46"/>
        <v>1</v>
      </c>
      <c r="D244">
        <f t="shared" ca="1" si="52"/>
        <v>0.38354963007974263</v>
      </c>
      <c r="E244">
        <f t="shared" ca="1" si="52"/>
        <v>7.010990416591556E-2</v>
      </c>
      <c r="F244">
        <f t="shared" ca="1" si="52"/>
        <v>0.6968148031684257</v>
      </c>
      <c r="G244">
        <f t="shared" ca="1" si="57"/>
        <v>0.70997851871968676</v>
      </c>
      <c r="H244">
        <f t="shared" ca="1" si="57"/>
        <v>0.96934352541562241</v>
      </c>
      <c r="I244">
        <f t="shared" ca="1" si="57"/>
        <v>0.6906700492548058</v>
      </c>
      <c r="L244" t="str">
        <f t="shared" ca="1" si="47"/>
        <v>삭제</v>
      </c>
      <c r="M244" t="str">
        <f t="shared" ca="1" si="48"/>
        <v>삭제</v>
      </c>
      <c r="N244" t="str">
        <f t="shared" ca="1" si="54"/>
        <v>삭제</v>
      </c>
      <c r="O244" t="str">
        <f ca="1">IF($L244="삭제","삭제",
IF($L244="지정 장비",
  IF(ISBLANK(VLOOKUP($M244,[1]EquipTable!$1:$1048576,MATCH("표준 GO pr Min",[1]EquipTable!$1:$1,0),0)),"DI",
    IF(ISBLANK(VLOOKUP($M244,[1]EquipTable!$1:$1048576,MATCH("표준 DI pr Min",[1]EquipTable!$1:$1,0),0)),"GO",
      IF(G244&lt;0.5,"DI","GO"))),
IF(OR($L244="캐릭터 상자 일반등급",$L244="캐릭터 상자 영웅등급"),"DI",
IF(OR($L244="지정 캐릭터",$L244="지정 캐릭터 LBP1",$L244="지정 캐릭터 LBP2",$L244="지정 캐릭터 LBP3",$L244="안 지정 캐릭터 영웅등급"),"DI",
IF($L244="지정 캐릭터 PP","DI",
IF(OR($L244="안 지정 캐릭터 PP 일반등급",$L244="안 지정 캐릭터 PP 영웅등급"),"GO",
"그외없음"))))))</f>
        <v>삭제</v>
      </c>
      <c r="P244" t="str">
        <f ca="1">IF($L244="삭제","삭제",
IF($O244="GO","삭제",
IF($L244="지정 장비",
  IF(ISBLANK(VLOOKUP($M244,[1]EquipTable!$1:$1048576,MATCH("표준 DI pp Min",[1]EquipTable!$1:$1,0),0)),"삭제",
    VLOOKUP($M244,[1]EquipTable!$1:$1048576,MATCH("표준 DI pp Min",[1]EquipTable!$1:$1,0),0)+INT($H244*(VLOOKUP($M244,[1]EquipTable!$1:$1048576,MATCH("표준 DI pp Max",[1]EquipTable!$1:$1,0),0)-VLOOKUP($M244,[1]EquipTable!$1:$1048576,MATCH("표준 DI pp Min",[1]EquipTable!$1:$1,0),0)+1))),
IF(OR($L244="캐릭터 상자 일반등급",$L244="캐릭터 상자 영웅등급"),"삭제",
IF(OR($L244="지정 캐릭터",$L244="지정 캐릭터 LBP1",$L244="지정 캐릭터 LBP2",$L244="지정 캐릭터 LBP3"),
  IF(AND(OR($B244=7,$B244=8),$L244=OFFSET($L244,-1,0)),OFFSET(P244,-1,0),
    IF(ISBLANK(VLOOKUP($M244,[2]ActorTable!$1:$1048576,MATCH("표준 DI pp Min",[2]ActorTable!$1:$1,0),0)),"삭제",
      INT(VLOOKUP($L244,$AM:$AZ,MATCH($AW$1,$AM$1:$AZ$1,0),0)*(VLOOKUP($M244,[2]ActorTable!$1:$1048576,MATCH("표준 DI pp Min",[2]ActorTable!$1:$1,0),0)+$H244*(VLOOKUP($M244,[2]ActorTable!$1:$1048576,MATCH("표준 DI pp Max",[2]ActorTable!$1:$1,0),0)-VLOOKUP($M244,[2]ActorTable!$1:$1048576,MATCH("표준 DI pp Min",[2]ActorTable!$1:$1,0),0)+1))))),
IF($L244="안 지정 캐릭터 영웅등급",
  IF(AND(OR($B244=7,$B244=8),$L244=OFFSET($L244,-1,0)),OFFSET(P244,-1,0),
    VLOOKUP($L244,$AM:$AZ,MATCH($AY$1,$AM$1:$AZ$1,0),0)+INT($H244*(VLOOKUP($L244,$AM:$AZ,MATCH($AZ$1,$AM$1:$AZ$1,0),0)-VLOOKUP($L244,$AM:$AZ,MATCH($AY$1,$AM$1:$AZ$1,0),0)+1))),
IF($L244="지정 캐릭터 PP",
  IF(AND(OR($B244=7,$B244=8),$L244=OFFSET($L244,-1,0)),OFFSET(P244,-1,0),
    INT($N244*VLOOKUP($L244,$AM:$AZ,MATCH($AW$1,$AM$1:$AZ$1,0),0))),
"그외없음")))))))</f>
        <v>삭제</v>
      </c>
      <c r="Q244" t="str">
        <f ca="1">IF($L244="삭제","삭제",
IF($L244="지정 장비",
  IF($O244="DI",
    VLOOKUP($M244,[1]EquipTable!$1:$1048576,MATCH("표준 DI pr Min",[1]EquipTable!$1:$1,0),0)+INT($I244*(VLOOKUP($M244,[1]EquipTable!$1:$1048576,MATCH("표준 DI pr Max",[1]EquipTable!$1:$1,0),0)-VLOOKUP($M244,[1]EquipTable!$1:$1048576,MATCH("표준 DI pr Min",[1]EquipTable!$1:$1,0),0)+1)),
    ROUNDDOWN(VLOOKUP($M244,[1]EquipTable!$1:$1048576,MATCH("표준 GO pr Min",[1]EquipTable!$1:$1,0),0)+INT($I244*(VLOOKUP($M244,[1]EquipTable!$1:$1048576,MATCH("표준 GO pr Max",[1]EquipTable!$1:$1,0),0)-VLOOKUP($M244,[1]EquipTable!$1:$1048576,MATCH("표준 GO pr Min",[1]EquipTable!$1:$1,0),0)+100)),-2)),
IF(OR($L244="캐릭터 상자 일반등급",$L244="캐릭터 상자 영웅등급"),VLOOKUP($L244,$AM:$AZ,MATCH($AW$1,$AM$1:$AZ$1,0),0),
IF(OR($L244="지정 캐릭터",$L244="지정 캐릭터 LBP1",$L244="지정 캐릭터 LBP2",$L244="지정 캐릭터 LBP3"),
  IF(AND(OR($B244=7,$B244=8),$L244=OFFSET($L244,-1,0)),OFFSET(Q244,-1,0),
    INT(VLOOKUP($L244,$AM:$AZ,MATCH($AW$1,$AM$1:$AZ$1,0),0)*(VLOOKUP($M244,[2]ActorTable!$1:$1048576,MATCH("표준 DI pr Min",[2]ActorTable!$1:$1,0),0)+$I244*(VLOOKUP($M244,[2]ActorTable!$1:$1048576,MATCH("표준 DI pr Max",[2]ActorTable!$1:$1,0),0)-VLOOKUP($M244,[2]ActorTable!$1:$1048576,MATCH("표준 DI pr Min",[2]ActorTable!$1:$1,0),0)+1)))),
IF($L244="안 지정 캐릭터 영웅등급",
  IF(AND(OR($B244=7,$B244=8),$L244=OFFSET($L244,-1,0)),OFFSET(Q244,-1,0),
    VLOOKUP($L244,$AM:$AZ,MATCH($AW$1,$AM$1:$AZ$1,0),0)+INT($I244*(VLOOKUP($L244,$AM:$AZ,MATCH($AX$1,$AM$1:$AZ$1,0),0)-VLOOKUP($L244,$AM:$AZ,MATCH($AW$1,$AM$1:$AZ$1,0),0)+1))),
IF($L244="지정 캐릭터 PP",
  IF(AND(OR($B244=7,$B244=8),$L244=OFFSET($L244,-1,0)),OFFSET(Q244,-1,0),
    INT($N244*(VLOOKUP($L244,$AM:$AZ,MATCH($AX$1,$AM$1:$AZ$1,0),0)*(VLOOKUP($L244,$AM:$AZ,MATCH($AY$1,$AM$1:$AZ$1,0),0)+$I244*(VLOOKUP($L244,$AM:$AZ,MATCH($AY$1,$AM$1:$AZ$1,0),0)-VLOOKUP($L244,$AM:$AZ,MATCH($AX$1,$AM$1:$AZ$1,0),0)))))),
IF(OR($L244="안 지정 캐릭터 PP 일반등급",$L244="안 지정 캐릭터 PP 영웅등급"),
  IF(AND(OR($B244=7,$B244=8),$L244=OFFSET($L244,-1,0)),OFFSET(Q244,-1,0),
    $N244*VLOOKUP($L244,$AM:$AZ,MATCH($AW$1,$AM$1:$AZ$1,0),0)),
"그외없음")))))))</f>
        <v>삭제</v>
      </c>
      <c r="R244" t="str">
        <f ca="1">IF(OR(ISNUMBER(M244),M244="삭제"),"",
IF(LEFT(M244,5)="Equip",
  IF($BK$1&lt;VLOOKUP(M244,[1]EquipTable!$1:$1048576,MATCH("업데이트순번",[1]EquipTable!$1:$1,0),0),"업데이트순번이상",""),
IF(LEFT(M244,5)="Actor",
  IF($BP$1&lt;VLOOKUP(M244,[2]ActorTable!$1:$1048576,MATCH("업데이트순번",[2]ActorTable!$1:$1,0),0),"업데이트순번이상",""),
"그외없음")))</f>
        <v/>
      </c>
      <c r="S244">
        <f t="shared" ca="1" si="55"/>
        <v>0</v>
      </c>
      <c r="Z244" t="str">
        <f t="shared" ca="1" si="49"/>
        <v/>
      </c>
      <c r="AG244" t="str">
        <f t="shared" si="50"/>
        <v/>
      </c>
      <c r="AH244" t="str">
        <f>IF(OR(
  AND(NOT(ISERROR(FIND("상자",AA244))),ISBLANK(AB244)),
  AND(ISBLANK(AA244),ISBLANK(AB244)),
  AND(NOT(ISERROR(FIND("안 지정",AA244))),ISNUMBER(AB244))),"",
IF(AND(NOT(ISERROR(FIND("상자",AA244))),NOT(ISBLANK(AB244))),"밸류불필요",
IF(AND(NOT(ISERROR(FIND("안 지정",AA244))),NOT(ISNUMBER(AB244))),"숫자필요",
IF(NOT(ISERROR(FIND("장비",AA244))),
  IFERROR(VLOOKUP(AB244,[1]EquipTable!$A:$T,MATCH("이름참고",[1]EquipTable!$1:$1,0),0),"장비없음"),
IF(NOT(ISERROR(FIND("캐릭터",AA244))),
  IFERROR(VLOOKUP(AB244,[2]ActorTable!$A:$G,MATCH("이름참고",[2]ActorTable!$1:$1,0),0),"캐릭터없음"),
"")))))</f>
        <v/>
      </c>
      <c r="AI244">
        <v>1</v>
      </c>
      <c r="AJ24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v>
      </c>
      <c r="AK244" t="str">
        <f t="shared" ca="1" si="51"/>
        <v>{"dy":26,"sl":7}</v>
      </c>
    </row>
    <row r="245" spans="1:37">
      <c r="A245">
        <v>27</v>
      </c>
      <c r="B245">
        <v>7</v>
      </c>
      <c r="C245">
        <f t="shared" si="46"/>
        <v>1</v>
      </c>
      <c r="D245">
        <f t="shared" ca="1" si="52"/>
        <v>0.8078433000033004</v>
      </c>
      <c r="E245">
        <f t="shared" ca="1" si="52"/>
        <v>0.40869455612670069</v>
      </c>
      <c r="F245">
        <f t="shared" ca="1" si="52"/>
        <v>0.25284368916403521</v>
      </c>
      <c r="G245">
        <f t="shared" ca="1" si="57"/>
        <v>0.74720350785317624</v>
      </c>
      <c r="H245">
        <f t="shared" ca="1" si="57"/>
        <v>0.29811304065808453</v>
      </c>
      <c r="I245">
        <f t="shared" ca="1" si="57"/>
        <v>0.75288930731151182</v>
      </c>
      <c r="L245" t="str">
        <f t="shared" ca="1" si="47"/>
        <v>삭제</v>
      </c>
      <c r="M245" t="str">
        <f t="shared" ca="1" si="48"/>
        <v>삭제</v>
      </c>
      <c r="N245" t="str">
        <f t="shared" ca="1" si="54"/>
        <v>삭제</v>
      </c>
      <c r="O245" t="str">
        <f ca="1">IF($L245="삭제","삭제",
IF($L245="지정 장비",
  IF(ISBLANK(VLOOKUP($M245,[1]EquipTable!$1:$1048576,MATCH("표준 GO pr Min",[1]EquipTable!$1:$1,0),0)),"DI",
    IF(ISBLANK(VLOOKUP($M245,[1]EquipTable!$1:$1048576,MATCH("표준 DI pr Min",[1]EquipTable!$1:$1,0),0)),"GO",
      IF(G245&lt;0.5,"DI","GO"))),
IF(OR($L245="캐릭터 상자 일반등급",$L245="캐릭터 상자 영웅등급"),"DI",
IF(OR($L245="지정 캐릭터",$L245="지정 캐릭터 LBP1",$L245="지정 캐릭터 LBP2",$L245="지정 캐릭터 LBP3",$L245="안 지정 캐릭터 영웅등급"),"DI",
IF($L245="지정 캐릭터 PP","DI",
IF(OR($L245="안 지정 캐릭터 PP 일반등급",$L245="안 지정 캐릭터 PP 영웅등급"),"GO",
"그외없음"))))))</f>
        <v>삭제</v>
      </c>
      <c r="P245" t="str">
        <f ca="1">IF($L245="삭제","삭제",
IF($O245="GO","삭제",
IF($L245="지정 장비",
  IF(ISBLANK(VLOOKUP($M245,[1]EquipTable!$1:$1048576,MATCH("표준 DI pp Min",[1]EquipTable!$1:$1,0),0)),"삭제",
    VLOOKUP($M245,[1]EquipTable!$1:$1048576,MATCH("표준 DI pp Min",[1]EquipTable!$1:$1,0),0)+INT($H245*(VLOOKUP($M245,[1]EquipTable!$1:$1048576,MATCH("표준 DI pp Max",[1]EquipTable!$1:$1,0),0)-VLOOKUP($M245,[1]EquipTable!$1:$1048576,MATCH("표준 DI pp Min",[1]EquipTable!$1:$1,0),0)+1))),
IF(OR($L245="캐릭터 상자 일반등급",$L245="캐릭터 상자 영웅등급"),"삭제",
IF(OR($L245="지정 캐릭터",$L245="지정 캐릭터 LBP1",$L245="지정 캐릭터 LBP2",$L245="지정 캐릭터 LBP3"),
  IF(AND(OR($B245=7,$B245=8),$L245=OFFSET($L245,-1,0)),OFFSET(P245,-1,0),
    IF(ISBLANK(VLOOKUP($M245,[2]ActorTable!$1:$1048576,MATCH("표준 DI pp Min",[2]ActorTable!$1:$1,0),0)),"삭제",
      INT(VLOOKUP($L245,$AM:$AZ,MATCH($AW$1,$AM$1:$AZ$1,0),0)*(VLOOKUP($M245,[2]ActorTable!$1:$1048576,MATCH("표준 DI pp Min",[2]ActorTable!$1:$1,0),0)+$H245*(VLOOKUP($M245,[2]ActorTable!$1:$1048576,MATCH("표준 DI pp Max",[2]ActorTable!$1:$1,0),0)-VLOOKUP($M245,[2]ActorTable!$1:$1048576,MATCH("표준 DI pp Min",[2]ActorTable!$1:$1,0),0)+1))))),
IF($L245="안 지정 캐릭터 영웅등급",
  IF(AND(OR($B245=7,$B245=8),$L245=OFFSET($L245,-1,0)),OFFSET(P245,-1,0),
    VLOOKUP($L245,$AM:$AZ,MATCH($AY$1,$AM$1:$AZ$1,0),0)+INT($H245*(VLOOKUP($L245,$AM:$AZ,MATCH($AZ$1,$AM$1:$AZ$1,0),0)-VLOOKUP($L245,$AM:$AZ,MATCH($AY$1,$AM$1:$AZ$1,0),0)+1))),
IF($L245="지정 캐릭터 PP",
  IF(AND(OR($B245=7,$B245=8),$L245=OFFSET($L245,-1,0)),OFFSET(P245,-1,0),
    INT($N245*VLOOKUP($L245,$AM:$AZ,MATCH($AW$1,$AM$1:$AZ$1,0),0))),
"그외없음")))))))</f>
        <v>삭제</v>
      </c>
      <c r="Q245" t="str">
        <f ca="1">IF($L245="삭제","삭제",
IF($L245="지정 장비",
  IF($O245="DI",
    VLOOKUP($M245,[1]EquipTable!$1:$1048576,MATCH("표준 DI pr Min",[1]EquipTable!$1:$1,0),0)+INT($I245*(VLOOKUP($M245,[1]EquipTable!$1:$1048576,MATCH("표준 DI pr Max",[1]EquipTable!$1:$1,0),0)-VLOOKUP($M245,[1]EquipTable!$1:$1048576,MATCH("표준 DI pr Min",[1]EquipTable!$1:$1,0),0)+1)),
    ROUNDDOWN(VLOOKUP($M245,[1]EquipTable!$1:$1048576,MATCH("표준 GO pr Min",[1]EquipTable!$1:$1,0),0)+INT($I245*(VLOOKUP($M245,[1]EquipTable!$1:$1048576,MATCH("표준 GO pr Max",[1]EquipTable!$1:$1,0),0)-VLOOKUP($M245,[1]EquipTable!$1:$1048576,MATCH("표준 GO pr Min",[1]EquipTable!$1:$1,0),0)+100)),-2)),
IF(OR($L245="캐릭터 상자 일반등급",$L245="캐릭터 상자 영웅등급"),VLOOKUP($L245,$AM:$AZ,MATCH($AW$1,$AM$1:$AZ$1,0),0),
IF(OR($L245="지정 캐릭터",$L245="지정 캐릭터 LBP1",$L245="지정 캐릭터 LBP2",$L245="지정 캐릭터 LBP3"),
  IF(AND(OR($B245=7,$B245=8),$L245=OFFSET($L245,-1,0)),OFFSET(Q245,-1,0),
    INT(VLOOKUP($L245,$AM:$AZ,MATCH($AW$1,$AM$1:$AZ$1,0),0)*(VLOOKUP($M245,[2]ActorTable!$1:$1048576,MATCH("표준 DI pr Min",[2]ActorTable!$1:$1,0),0)+$I245*(VLOOKUP($M245,[2]ActorTable!$1:$1048576,MATCH("표준 DI pr Max",[2]ActorTable!$1:$1,0),0)-VLOOKUP($M245,[2]ActorTable!$1:$1048576,MATCH("표준 DI pr Min",[2]ActorTable!$1:$1,0),0)+1)))),
IF($L245="안 지정 캐릭터 영웅등급",
  IF(AND(OR($B245=7,$B245=8),$L245=OFFSET($L245,-1,0)),OFFSET(Q245,-1,0),
    VLOOKUP($L245,$AM:$AZ,MATCH($AW$1,$AM$1:$AZ$1,0),0)+INT($I245*(VLOOKUP($L245,$AM:$AZ,MATCH($AX$1,$AM$1:$AZ$1,0),0)-VLOOKUP($L245,$AM:$AZ,MATCH($AW$1,$AM$1:$AZ$1,0),0)+1))),
IF($L245="지정 캐릭터 PP",
  IF(AND(OR($B245=7,$B245=8),$L245=OFFSET($L245,-1,0)),OFFSET(Q245,-1,0),
    INT($N245*(VLOOKUP($L245,$AM:$AZ,MATCH($AX$1,$AM$1:$AZ$1,0),0)*(VLOOKUP($L245,$AM:$AZ,MATCH($AY$1,$AM$1:$AZ$1,0),0)+$I245*(VLOOKUP($L245,$AM:$AZ,MATCH($AY$1,$AM$1:$AZ$1,0),0)-VLOOKUP($L245,$AM:$AZ,MATCH($AX$1,$AM$1:$AZ$1,0),0)))))),
IF(OR($L245="안 지정 캐릭터 PP 일반등급",$L245="안 지정 캐릭터 PP 영웅등급"),
  IF(AND(OR($B245=7,$B245=8),$L245=OFFSET($L245,-1,0)),OFFSET(Q245,-1,0),
    $N245*VLOOKUP($L245,$AM:$AZ,MATCH($AW$1,$AM$1:$AZ$1,0),0)),
"그외없음")))))))</f>
        <v>삭제</v>
      </c>
      <c r="R245" t="str">
        <f ca="1">IF(OR(ISNUMBER(M245),M245="삭제"),"",
IF(LEFT(M245,5)="Equip",
  IF($BK$1&lt;VLOOKUP(M245,[1]EquipTable!$1:$1048576,MATCH("업데이트순번",[1]EquipTable!$1:$1,0),0),"업데이트순번이상",""),
IF(LEFT(M245,5)="Actor",
  IF($BP$1&lt;VLOOKUP(M245,[2]ActorTable!$1:$1048576,MATCH("업데이트순번",[2]ActorTable!$1:$1,0),0),"업데이트순번이상",""),
"그외없음")))</f>
        <v/>
      </c>
      <c r="S245">
        <f t="shared" ca="1" si="55"/>
        <v>0</v>
      </c>
      <c r="Z245" t="str">
        <f t="shared" ca="1" si="49"/>
        <v/>
      </c>
      <c r="AG245" t="str">
        <f t="shared" si="50"/>
        <v/>
      </c>
      <c r="AH245" t="str">
        <f>IF(OR(
  AND(NOT(ISERROR(FIND("상자",AA245))),ISBLANK(AB245)),
  AND(ISBLANK(AA245),ISBLANK(AB245)),
  AND(NOT(ISERROR(FIND("안 지정",AA245))),ISNUMBER(AB245))),"",
IF(AND(NOT(ISERROR(FIND("상자",AA245))),NOT(ISBLANK(AB245))),"밸류불필요",
IF(AND(NOT(ISERROR(FIND("안 지정",AA245))),NOT(ISNUMBER(AB245))),"숫자필요",
IF(NOT(ISERROR(FIND("장비",AA245))),
  IFERROR(VLOOKUP(AB245,[1]EquipTable!$A:$T,MATCH("이름참고",[1]EquipTable!$1:$1,0),0),"장비없음"),
IF(NOT(ISERROR(FIND("캐릭터",AA245))),
  IFERROR(VLOOKUP(AB245,[2]ActorTable!$A:$G,MATCH("이름참고",[2]ActorTable!$1:$1,0),0),"캐릭터없음"),
"")))))</f>
        <v/>
      </c>
      <c r="AI245">
        <v>1</v>
      </c>
      <c r="AJ24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v>
      </c>
      <c r="AK245" t="str">
        <f t="shared" ca="1" si="51"/>
        <v>{"dy":27,"sl":7}</v>
      </c>
    </row>
    <row r="246" spans="1:37">
      <c r="A246">
        <v>28</v>
      </c>
      <c r="B246">
        <v>7</v>
      </c>
      <c r="C246">
        <f t="shared" si="46"/>
        <v>1</v>
      </c>
      <c r="D246">
        <f t="shared" ca="1" si="52"/>
        <v>0.371815933892786</v>
      </c>
      <c r="E246">
        <f t="shared" ca="1" si="52"/>
        <v>8.690703713923098E-2</v>
      </c>
      <c r="F246">
        <f t="shared" ca="1" si="52"/>
        <v>3.6943587976474235E-2</v>
      </c>
      <c r="G246">
        <f t="shared" ca="1" si="57"/>
        <v>0.94297934017760943</v>
      </c>
      <c r="H246">
        <f t="shared" ca="1" si="57"/>
        <v>0.97907001977484265</v>
      </c>
      <c r="I246">
        <f t="shared" ca="1" si="57"/>
        <v>0.26516900687285938</v>
      </c>
      <c r="L246" t="str">
        <f t="shared" ca="1" si="47"/>
        <v>삭제</v>
      </c>
      <c r="M246" t="str">
        <f t="shared" ca="1" si="48"/>
        <v>삭제</v>
      </c>
      <c r="N246" t="str">
        <f t="shared" ca="1" si="54"/>
        <v>삭제</v>
      </c>
      <c r="O246" t="str">
        <f ca="1">IF($L246="삭제","삭제",
IF($L246="지정 장비",
  IF(ISBLANK(VLOOKUP($M246,[1]EquipTable!$1:$1048576,MATCH("표준 GO pr Min",[1]EquipTable!$1:$1,0),0)),"DI",
    IF(ISBLANK(VLOOKUP($M246,[1]EquipTable!$1:$1048576,MATCH("표준 DI pr Min",[1]EquipTable!$1:$1,0),0)),"GO",
      IF(G246&lt;0.5,"DI","GO"))),
IF(OR($L246="캐릭터 상자 일반등급",$L246="캐릭터 상자 영웅등급"),"DI",
IF(OR($L246="지정 캐릭터",$L246="지정 캐릭터 LBP1",$L246="지정 캐릭터 LBP2",$L246="지정 캐릭터 LBP3",$L246="안 지정 캐릭터 영웅등급"),"DI",
IF($L246="지정 캐릭터 PP","DI",
IF(OR($L246="안 지정 캐릭터 PP 일반등급",$L246="안 지정 캐릭터 PP 영웅등급"),"GO",
"그외없음"))))))</f>
        <v>삭제</v>
      </c>
      <c r="P246" t="str">
        <f ca="1">IF($L246="삭제","삭제",
IF($O246="GO","삭제",
IF($L246="지정 장비",
  IF(ISBLANK(VLOOKUP($M246,[1]EquipTable!$1:$1048576,MATCH("표준 DI pp Min",[1]EquipTable!$1:$1,0),0)),"삭제",
    VLOOKUP($M246,[1]EquipTable!$1:$1048576,MATCH("표준 DI pp Min",[1]EquipTable!$1:$1,0),0)+INT($H246*(VLOOKUP($M246,[1]EquipTable!$1:$1048576,MATCH("표준 DI pp Max",[1]EquipTable!$1:$1,0),0)-VLOOKUP($M246,[1]EquipTable!$1:$1048576,MATCH("표준 DI pp Min",[1]EquipTable!$1:$1,0),0)+1))),
IF(OR($L246="캐릭터 상자 일반등급",$L246="캐릭터 상자 영웅등급"),"삭제",
IF(OR($L246="지정 캐릭터",$L246="지정 캐릭터 LBP1",$L246="지정 캐릭터 LBP2",$L246="지정 캐릭터 LBP3"),
  IF(AND(OR($B246=7,$B246=8),$L246=OFFSET($L246,-1,0)),OFFSET(P246,-1,0),
    IF(ISBLANK(VLOOKUP($M246,[2]ActorTable!$1:$1048576,MATCH("표준 DI pp Min",[2]ActorTable!$1:$1,0),0)),"삭제",
      INT(VLOOKUP($L246,$AM:$AZ,MATCH($AW$1,$AM$1:$AZ$1,0),0)*(VLOOKUP($M246,[2]ActorTable!$1:$1048576,MATCH("표준 DI pp Min",[2]ActorTable!$1:$1,0),0)+$H246*(VLOOKUP($M246,[2]ActorTable!$1:$1048576,MATCH("표준 DI pp Max",[2]ActorTable!$1:$1,0),0)-VLOOKUP($M246,[2]ActorTable!$1:$1048576,MATCH("표준 DI pp Min",[2]ActorTable!$1:$1,0),0)+1))))),
IF($L246="안 지정 캐릭터 영웅등급",
  IF(AND(OR($B246=7,$B246=8),$L246=OFFSET($L246,-1,0)),OFFSET(P246,-1,0),
    VLOOKUP($L246,$AM:$AZ,MATCH($AY$1,$AM$1:$AZ$1,0),0)+INT($H246*(VLOOKUP($L246,$AM:$AZ,MATCH($AZ$1,$AM$1:$AZ$1,0),0)-VLOOKUP($L246,$AM:$AZ,MATCH($AY$1,$AM$1:$AZ$1,0),0)+1))),
IF($L246="지정 캐릭터 PP",
  IF(AND(OR($B246=7,$B246=8),$L246=OFFSET($L246,-1,0)),OFFSET(P246,-1,0),
    INT($N246*VLOOKUP($L246,$AM:$AZ,MATCH($AW$1,$AM$1:$AZ$1,0),0))),
"그외없음")))))))</f>
        <v>삭제</v>
      </c>
      <c r="Q246" t="str">
        <f ca="1">IF($L246="삭제","삭제",
IF($L246="지정 장비",
  IF($O246="DI",
    VLOOKUP($M246,[1]EquipTable!$1:$1048576,MATCH("표준 DI pr Min",[1]EquipTable!$1:$1,0),0)+INT($I246*(VLOOKUP($M246,[1]EquipTable!$1:$1048576,MATCH("표준 DI pr Max",[1]EquipTable!$1:$1,0),0)-VLOOKUP($M246,[1]EquipTable!$1:$1048576,MATCH("표준 DI pr Min",[1]EquipTable!$1:$1,0),0)+1)),
    ROUNDDOWN(VLOOKUP($M246,[1]EquipTable!$1:$1048576,MATCH("표준 GO pr Min",[1]EquipTable!$1:$1,0),0)+INT($I246*(VLOOKUP($M246,[1]EquipTable!$1:$1048576,MATCH("표준 GO pr Max",[1]EquipTable!$1:$1,0),0)-VLOOKUP($M246,[1]EquipTable!$1:$1048576,MATCH("표준 GO pr Min",[1]EquipTable!$1:$1,0),0)+100)),-2)),
IF(OR($L246="캐릭터 상자 일반등급",$L246="캐릭터 상자 영웅등급"),VLOOKUP($L246,$AM:$AZ,MATCH($AW$1,$AM$1:$AZ$1,0),0),
IF(OR($L246="지정 캐릭터",$L246="지정 캐릭터 LBP1",$L246="지정 캐릭터 LBP2",$L246="지정 캐릭터 LBP3"),
  IF(AND(OR($B246=7,$B246=8),$L246=OFFSET($L246,-1,0)),OFFSET(Q246,-1,0),
    INT(VLOOKUP($L246,$AM:$AZ,MATCH($AW$1,$AM$1:$AZ$1,0),0)*(VLOOKUP($M246,[2]ActorTable!$1:$1048576,MATCH("표준 DI pr Min",[2]ActorTable!$1:$1,0),0)+$I246*(VLOOKUP($M246,[2]ActorTable!$1:$1048576,MATCH("표준 DI pr Max",[2]ActorTable!$1:$1,0),0)-VLOOKUP($M246,[2]ActorTable!$1:$1048576,MATCH("표준 DI pr Min",[2]ActorTable!$1:$1,0),0)+1)))),
IF($L246="안 지정 캐릭터 영웅등급",
  IF(AND(OR($B246=7,$B246=8),$L246=OFFSET($L246,-1,0)),OFFSET(Q246,-1,0),
    VLOOKUP($L246,$AM:$AZ,MATCH($AW$1,$AM$1:$AZ$1,0),0)+INT($I246*(VLOOKUP($L246,$AM:$AZ,MATCH($AX$1,$AM$1:$AZ$1,0),0)-VLOOKUP($L246,$AM:$AZ,MATCH($AW$1,$AM$1:$AZ$1,0),0)+1))),
IF($L246="지정 캐릭터 PP",
  IF(AND(OR($B246=7,$B246=8),$L246=OFFSET($L246,-1,0)),OFFSET(Q246,-1,0),
    INT($N246*(VLOOKUP($L246,$AM:$AZ,MATCH($AX$1,$AM$1:$AZ$1,0),0)*(VLOOKUP($L246,$AM:$AZ,MATCH($AY$1,$AM$1:$AZ$1,0),0)+$I246*(VLOOKUP($L246,$AM:$AZ,MATCH($AY$1,$AM$1:$AZ$1,0),0)-VLOOKUP($L246,$AM:$AZ,MATCH($AX$1,$AM$1:$AZ$1,0),0)))))),
IF(OR($L246="안 지정 캐릭터 PP 일반등급",$L246="안 지정 캐릭터 PP 영웅등급"),
  IF(AND(OR($B246=7,$B246=8),$L246=OFFSET($L246,-1,0)),OFFSET(Q246,-1,0),
    $N246*VLOOKUP($L246,$AM:$AZ,MATCH($AW$1,$AM$1:$AZ$1,0),0)),
"그외없음")))))))</f>
        <v>삭제</v>
      </c>
      <c r="R246" t="str">
        <f ca="1">IF(OR(ISNUMBER(M246),M246="삭제"),"",
IF(LEFT(M246,5)="Equip",
  IF($BK$1&lt;VLOOKUP(M246,[1]EquipTable!$1:$1048576,MATCH("업데이트순번",[1]EquipTable!$1:$1,0),0),"업데이트순번이상",""),
IF(LEFT(M246,5)="Actor",
  IF($BP$1&lt;VLOOKUP(M246,[2]ActorTable!$1:$1048576,MATCH("업데이트순번",[2]ActorTable!$1:$1,0),0),"업데이트순번이상",""),
"그외없음")))</f>
        <v/>
      </c>
      <c r="S246">
        <f t="shared" ca="1" si="55"/>
        <v>0</v>
      </c>
      <c r="Z246" t="str">
        <f t="shared" ca="1" si="49"/>
        <v/>
      </c>
      <c r="AG246" t="str">
        <f t="shared" si="50"/>
        <v/>
      </c>
      <c r="AH246" t="str">
        <f>IF(OR(
  AND(NOT(ISERROR(FIND("상자",AA246))),ISBLANK(AB246)),
  AND(ISBLANK(AA246),ISBLANK(AB246)),
  AND(NOT(ISERROR(FIND("안 지정",AA246))),ISNUMBER(AB246))),"",
IF(AND(NOT(ISERROR(FIND("상자",AA246))),NOT(ISBLANK(AB246))),"밸류불필요",
IF(AND(NOT(ISERROR(FIND("안 지정",AA246))),NOT(ISNUMBER(AB246))),"숫자필요",
IF(NOT(ISERROR(FIND("장비",AA246))),
  IFERROR(VLOOKUP(AB246,[1]EquipTable!$A:$T,MATCH("이름참고",[1]EquipTable!$1:$1,0),0),"장비없음"),
IF(NOT(ISERROR(FIND("캐릭터",AA246))),
  IFERROR(VLOOKUP(AB246,[2]ActorTable!$A:$G,MATCH("이름참고",[2]ActorTable!$1:$1,0),0),"캐릭터없음"),
"")))))</f>
        <v/>
      </c>
      <c r="AI246">
        <v>1</v>
      </c>
      <c r="AJ24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v>
      </c>
      <c r="AK246" t="str">
        <f t="shared" ca="1" si="51"/>
        <v>{"dy":28,"sl":7}</v>
      </c>
    </row>
    <row r="247" spans="1:37">
      <c r="A247">
        <v>29</v>
      </c>
      <c r="B247">
        <v>7</v>
      </c>
      <c r="C247">
        <f t="shared" si="46"/>
        <v>1</v>
      </c>
      <c r="D247">
        <f t="shared" ca="1" si="52"/>
        <v>0.13296960277359371</v>
      </c>
      <c r="E247">
        <f t="shared" ca="1" si="52"/>
        <v>0.27551652875016819</v>
      </c>
      <c r="F247">
        <f t="shared" ca="1" si="52"/>
        <v>0.80801627449882651</v>
      </c>
      <c r="G247">
        <f t="shared" ca="1" si="57"/>
        <v>0.84269726161902581</v>
      </c>
      <c r="H247">
        <f t="shared" ca="1" si="57"/>
        <v>0.35090174556395615</v>
      </c>
      <c r="I247">
        <f t="shared" ca="1" si="57"/>
        <v>0.59675329016688072</v>
      </c>
      <c r="L247" t="str">
        <f t="shared" ca="1" si="47"/>
        <v>삭제</v>
      </c>
      <c r="M247" t="str">
        <f t="shared" ca="1" si="48"/>
        <v>삭제</v>
      </c>
      <c r="N247" t="str">
        <f t="shared" ca="1" si="54"/>
        <v>삭제</v>
      </c>
      <c r="O247" t="str">
        <f ca="1">IF($L247="삭제","삭제",
IF($L247="지정 장비",
  IF(ISBLANK(VLOOKUP($M247,[1]EquipTable!$1:$1048576,MATCH("표준 GO pr Min",[1]EquipTable!$1:$1,0),0)),"DI",
    IF(ISBLANK(VLOOKUP($M247,[1]EquipTable!$1:$1048576,MATCH("표준 DI pr Min",[1]EquipTable!$1:$1,0),0)),"GO",
      IF(G247&lt;0.5,"DI","GO"))),
IF(OR($L247="캐릭터 상자 일반등급",$L247="캐릭터 상자 영웅등급"),"DI",
IF(OR($L247="지정 캐릭터",$L247="지정 캐릭터 LBP1",$L247="지정 캐릭터 LBP2",$L247="지정 캐릭터 LBP3",$L247="안 지정 캐릭터 영웅등급"),"DI",
IF($L247="지정 캐릭터 PP","DI",
IF(OR($L247="안 지정 캐릭터 PP 일반등급",$L247="안 지정 캐릭터 PP 영웅등급"),"GO",
"그외없음"))))))</f>
        <v>삭제</v>
      </c>
      <c r="P247" t="str">
        <f ca="1">IF($L247="삭제","삭제",
IF($O247="GO","삭제",
IF($L247="지정 장비",
  IF(ISBLANK(VLOOKUP($M247,[1]EquipTable!$1:$1048576,MATCH("표준 DI pp Min",[1]EquipTable!$1:$1,0),0)),"삭제",
    VLOOKUP($M247,[1]EquipTable!$1:$1048576,MATCH("표준 DI pp Min",[1]EquipTable!$1:$1,0),0)+INT($H247*(VLOOKUP($M247,[1]EquipTable!$1:$1048576,MATCH("표준 DI pp Max",[1]EquipTable!$1:$1,0),0)-VLOOKUP($M247,[1]EquipTable!$1:$1048576,MATCH("표준 DI pp Min",[1]EquipTable!$1:$1,0),0)+1))),
IF(OR($L247="캐릭터 상자 일반등급",$L247="캐릭터 상자 영웅등급"),"삭제",
IF(OR($L247="지정 캐릭터",$L247="지정 캐릭터 LBP1",$L247="지정 캐릭터 LBP2",$L247="지정 캐릭터 LBP3"),
  IF(AND(OR($B247=7,$B247=8),$L247=OFFSET($L247,-1,0)),OFFSET(P247,-1,0),
    IF(ISBLANK(VLOOKUP($M247,[2]ActorTable!$1:$1048576,MATCH("표준 DI pp Min",[2]ActorTable!$1:$1,0),0)),"삭제",
      INT(VLOOKUP($L247,$AM:$AZ,MATCH($AW$1,$AM$1:$AZ$1,0),0)*(VLOOKUP($M247,[2]ActorTable!$1:$1048576,MATCH("표준 DI pp Min",[2]ActorTable!$1:$1,0),0)+$H247*(VLOOKUP($M247,[2]ActorTable!$1:$1048576,MATCH("표준 DI pp Max",[2]ActorTable!$1:$1,0),0)-VLOOKUP($M247,[2]ActorTable!$1:$1048576,MATCH("표준 DI pp Min",[2]ActorTable!$1:$1,0),0)+1))))),
IF($L247="안 지정 캐릭터 영웅등급",
  IF(AND(OR($B247=7,$B247=8),$L247=OFFSET($L247,-1,0)),OFFSET(P247,-1,0),
    VLOOKUP($L247,$AM:$AZ,MATCH($AY$1,$AM$1:$AZ$1,0),0)+INT($H247*(VLOOKUP($L247,$AM:$AZ,MATCH($AZ$1,$AM$1:$AZ$1,0),0)-VLOOKUP($L247,$AM:$AZ,MATCH($AY$1,$AM$1:$AZ$1,0),0)+1))),
IF($L247="지정 캐릭터 PP",
  IF(AND(OR($B247=7,$B247=8),$L247=OFFSET($L247,-1,0)),OFFSET(P247,-1,0),
    INT($N247*VLOOKUP($L247,$AM:$AZ,MATCH($AW$1,$AM$1:$AZ$1,0),0))),
"그외없음")))))))</f>
        <v>삭제</v>
      </c>
      <c r="Q247" t="str">
        <f ca="1">IF($L247="삭제","삭제",
IF($L247="지정 장비",
  IF($O247="DI",
    VLOOKUP($M247,[1]EquipTable!$1:$1048576,MATCH("표준 DI pr Min",[1]EquipTable!$1:$1,0),0)+INT($I247*(VLOOKUP($M247,[1]EquipTable!$1:$1048576,MATCH("표준 DI pr Max",[1]EquipTable!$1:$1,0),0)-VLOOKUP($M247,[1]EquipTable!$1:$1048576,MATCH("표준 DI pr Min",[1]EquipTable!$1:$1,0),0)+1)),
    ROUNDDOWN(VLOOKUP($M247,[1]EquipTable!$1:$1048576,MATCH("표준 GO pr Min",[1]EquipTable!$1:$1,0),0)+INT($I247*(VLOOKUP($M247,[1]EquipTable!$1:$1048576,MATCH("표준 GO pr Max",[1]EquipTable!$1:$1,0),0)-VLOOKUP($M247,[1]EquipTable!$1:$1048576,MATCH("표준 GO pr Min",[1]EquipTable!$1:$1,0),0)+100)),-2)),
IF(OR($L247="캐릭터 상자 일반등급",$L247="캐릭터 상자 영웅등급"),VLOOKUP($L247,$AM:$AZ,MATCH($AW$1,$AM$1:$AZ$1,0),0),
IF(OR($L247="지정 캐릭터",$L247="지정 캐릭터 LBP1",$L247="지정 캐릭터 LBP2",$L247="지정 캐릭터 LBP3"),
  IF(AND(OR($B247=7,$B247=8),$L247=OFFSET($L247,-1,0)),OFFSET(Q247,-1,0),
    INT(VLOOKUP($L247,$AM:$AZ,MATCH($AW$1,$AM$1:$AZ$1,0),0)*(VLOOKUP($M247,[2]ActorTable!$1:$1048576,MATCH("표준 DI pr Min",[2]ActorTable!$1:$1,0),0)+$I247*(VLOOKUP($M247,[2]ActorTable!$1:$1048576,MATCH("표준 DI pr Max",[2]ActorTable!$1:$1,0),0)-VLOOKUP($M247,[2]ActorTable!$1:$1048576,MATCH("표준 DI pr Min",[2]ActorTable!$1:$1,0),0)+1)))),
IF($L247="안 지정 캐릭터 영웅등급",
  IF(AND(OR($B247=7,$B247=8),$L247=OFFSET($L247,-1,0)),OFFSET(Q247,-1,0),
    VLOOKUP($L247,$AM:$AZ,MATCH($AW$1,$AM$1:$AZ$1,0),0)+INT($I247*(VLOOKUP($L247,$AM:$AZ,MATCH($AX$1,$AM$1:$AZ$1,0),0)-VLOOKUP($L247,$AM:$AZ,MATCH($AW$1,$AM$1:$AZ$1,0),0)+1))),
IF($L247="지정 캐릭터 PP",
  IF(AND(OR($B247=7,$B247=8),$L247=OFFSET($L247,-1,0)),OFFSET(Q247,-1,0),
    INT($N247*(VLOOKUP($L247,$AM:$AZ,MATCH($AX$1,$AM$1:$AZ$1,0),0)*(VLOOKUP($L247,$AM:$AZ,MATCH($AY$1,$AM$1:$AZ$1,0),0)+$I247*(VLOOKUP($L247,$AM:$AZ,MATCH($AY$1,$AM$1:$AZ$1,0),0)-VLOOKUP($L247,$AM:$AZ,MATCH($AX$1,$AM$1:$AZ$1,0),0)))))),
IF(OR($L247="안 지정 캐릭터 PP 일반등급",$L247="안 지정 캐릭터 PP 영웅등급"),
  IF(AND(OR($B247=7,$B247=8),$L247=OFFSET($L247,-1,0)),OFFSET(Q247,-1,0),
    $N247*VLOOKUP($L247,$AM:$AZ,MATCH($AW$1,$AM$1:$AZ$1,0),0)),
"그외없음")))))))</f>
        <v>삭제</v>
      </c>
      <c r="R247" t="str">
        <f ca="1">IF(OR(ISNUMBER(M247),M247="삭제"),"",
IF(LEFT(M247,5)="Equip",
  IF($BK$1&lt;VLOOKUP(M247,[1]EquipTable!$1:$1048576,MATCH("업데이트순번",[1]EquipTable!$1:$1,0),0),"업데이트순번이상",""),
IF(LEFT(M247,5)="Actor",
  IF($BP$1&lt;VLOOKUP(M247,[2]ActorTable!$1:$1048576,MATCH("업데이트순번",[2]ActorTable!$1:$1,0),0),"업데이트순번이상",""),
"그외없음")))</f>
        <v/>
      </c>
      <c r="S247">
        <f t="shared" ca="1" si="55"/>
        <v>0</v>
      </c>
      <c r="Z247" t="str">
        <f t="shared" ca="1" si="49"/>
        <v/>
      </c>
      <c r="AG247" t="str">
        <f t="shared" si="50"/>
        <v/>
      </c>
      <c r="AH247" t="str">
        <f>IF(OR(
  AND(NOT(ISERROR(FIND("상자",AA247))),ISBLANK(AB247)),
  AND(ISBLANK(AA247),ISBLANK(AB247)),
  AND(NOT(ISERROR(FIND("안 지정",AA247))),ISNUMBER(AB247))),"",
IF(AND(NOT(ISERROR(FIND("상자",AA247))),NOT(ISBLANK(AB247))),"밸류불필요",
IF(AND(NOT(ISERROR(FIND("안 지정",AA247))),NOT(ISNUMBER(AB247))),"숫자필요",
IF(NOT(ISERROR(FIND("장비",AA247))),
  IFERROR(VLOOKUP(AB247,[1]EquipTable!$A:$T,MATCH("이름참고",[1]EquipTable!$1:$1,0),0),"장비없음"),
IF(NOT(ISERROR(FIND("캐릭터",AA247))),
  IFERROR(VLOOKUP(AB247,[2]ActorTable!$A:$G,MATCH("이름참고",[2]ActorTable!$1:$1,0),0),"캐릭터없음"),
"")))))</f>
        <v/>
      </c>
      <c r="AI247">
        <v>1</v>
      </c>
      <c r="AJ24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v>
      </c>
      <c r="AK247" t="str">
        <f t="shared" ca="1" si="51"/>
        <v>{"dy":29,"sl":7}</v>
      </c>
    </row>
    <row r="248" spans="1:37">
      <c r="A248">
        <v>30</v>
      </c>
      <c r="B248">
        <v>7</v>
      </c>
      <c r="C248">
        <f t="shared" si="46"/>
        <v>1</v>
      </c>
      <c r="D248">
        <f t="shared" ca="1" si="52"/>
        <v>0.20098084089444734</v>
      </c>
      <c r="E248">
        <f t="shared" ca="1" si="52"/>
        <v>0.27342870089647409</v>
      </c>
      <c r="F248">
        <f t="shared" ca="1" si="52"/>
        <v>0.78002957933381112</v>
      </c>
      <c r="G248">
        <f t="shared" ca="1" si="57"/>
        <v>0.34683179472137482</v>
      </c>
      <c r="H248">
        <f t="shared" ca="1" si="57"/>
        <v>0.90614178013652047</v>
      </c>
      <c r="I248">
        <f t="shared" ca="1" si="57"/>
        <v>0.22159169629586106</v>
      </c>
      <c r="L248" t="str">
        <f t="shared" ca="1" si="47"/>
        <v>삭제</v>
      </c>
      <c r="M248" t="str">
        <f t="shared" ca="1" si="48"/>
        <v>삭제</v>
      </c>
      <c r="N248" t="str">
        <f t="shared" ca="1" si="54"/>
        <v>삭제</v>
      </c>
      <c r="O248" t="str">
        <f ca="1">IF($L248="삭제","삭제",
IF($L248="지정 장비",
  IF(ISBLANK(VLOOKUP($M248,[1]EquipTable!$1:$1048576,MATCH("표준 GO pr Min",[1]EquipTable!$1:$1,0),0)),"DI",
    IF(ISBLANK(VLOOKUP($M248,[1]EquipTable!$1:$1048576,MATCH("표준 DI pr Min",[1]EquipTable!$1:$1,0),0)),"GO",
      IF(G248&lt;0.5,"DI","GO"))),
IF(OR($L248="캐릭터 상자 일반등급",$L248="캐릭터 상자 영웅등급"),"DI",
IF(OR($L248="지정 캐릭터",$L248="지정 캐릭터 LBP1",$L248="지정 캐릭터 LBP2",$L248="지정 캐릭터 LBP3",$L248="안 지정 캐릭터 영웅등급"),"DI",
IF($L248="지정 캐릭터 PP","DI",
IF(OR($L248="안 지정 캐릭터 PP 일반등급",$L248="안 지정 캐릭터 PP 영웅등급"),"GO",
"그외없음"))))))</f>
        <v>삭제</v>
      </c>
      <c r="P248" t="str">
        <f ca="1">IF($L248="삭제","삭제",
IF($O248="GO","삭제",
IF($L248="지정 장비",
  IF(ISBLANK(VLOOKUP($M248,[1]EquipTable!$1:$1048576,MATCH("표준 DI pp Min",[1]EquipTable!$1:$1,0),0)),"삭제",
    VLOOKUP($M248,[1]EquipTable!$1:$1048576,MATCH("표준 DI pp Min",[1]EquipTable!$1:$1,0),0)+INT($H248*(VLOOKUP($M248,[1]EquipTable!$1:$1048576,MATCH("표준 DI pp Max",[1]EquipTable!$1:$1,0),0)-VLOOKUP($M248,[1]EquipTable!$1:$1048576,MATCH("표준 DI pp Min",[1]EquipTable!$1:$1,0),0)+1))),
IF(OR($L248="캐릭터 상자 일반등급",$L248="캐릭터 상자 영웅등급"),"삭제",
IF(OR($L248="지정 캐릭터",$L248="지정 캐릭터 LBP1",$L248="지정 캐릭터 LBP2",$L248="지정 캐릭터 LBP3"),
  IF(AND(OR($B248=7,$B248=8),$L248=OFFSET($L248,-1,0)),OFFSET(P248,-1,0),
    IF(ISBLANK(VLOOKUP($M248,[2]ActorTable!$1:$1048576,MATCH("표준 DI pp Min",[2]ActorTable!$1:$1,0),0)),"삭제",
      INT(VLOOKUP($L248,$AM:$AZ,MATCH($AW$1,$AM$1:$AZ$1,0),0)*(VLOOKUP($M248,[2]ActorTable!$1:$1048576,MATCH("표준 DI pp Min",[2]ActorTable!$1:$1,0),0)+$H248*(VLOOKUP($M248,[2]ActorTable!$1:$1048576,MATCH("표준 DI pp Max",[2]ActorTable!$1:$1,0),0)-VLOOKUP($M248,[2]ActorTable!$1:$1048576,MATCH("표준 DI pp Min",[2]ActorTable!$1:$1,0),0)+1))))),
IF($L248="안 지정 캐릭터 영웅등급",
  IF(AND(OR($B248=7,$B248=8),$L248=OFFSET($L248,-1,0)),OFFSET(P248,-1,0),
    VLOOKUP($L248,$AM:$AZ,MATCH($AY$1,$AM$1:$AZ$1,0),0)+INT($H248*(VLOOKUP($L248,$AM:$AZ,MATCH($AZ$1,$AM$1:$AZ$1,0),0)-VLOOKUP($L248,$AM:$AZ,MATCH($AY$1,$AM$1:$AZ$1,0),0)+1))),
IF($L248="지정 캐릭터 PP",
  IF(AND(OR($B248=7,$B248=8),$L248=OFFSET($L248,-1,0)),OFFSET(P248,-1,0),
    INT($N248*VLOOKUP($L248,$AM:$AZ,MATCH($AW$1,$AM$1:$AZ$1,0),0))),
"그외없음")))))))</f>
        <v>삭제</v>
      </c>
      <c r="Q248" t="str">
        <f ca="1">IF($L248="삭제","삭제",
IF($L248="지정 장비",
  IF($O248="DI",
    VLOOKUP($M248,[1]EquipTable!$1:$1048576,MATCH("표준 DI pr Min",[1]EquipTable!$1:$1,0),0)+INT($I248*(VLOOKUP($M248,[1]EquipTable!$1:$1048576,MATCH("표준 DI pr Max",[1]EquipTable!$1:$1,0),0)-VLOOKUP($M248,[1]EquipTable!$1:$1048576,MATCH("표준 DI pr Min",[1]EquipTable!$1:$1,0),0)+1)),
    ROUNDDOWN(VLOOKUP($M248,[1]EquipTable!$1:$1048576,MATCH("표준 GO pr Min",[1]EquipTable!$1:$1,0),0)+INT($I248*(VLOOKUP($M248,[1]EquipTable!$1:$1048576,MATCH("표준 GO pr Max",[1]EquipTable!$1:$1,0),0)-VLOOKUP($M248,[1]EquipTable!$1:$1048576,MATCH("표준 GO pr Min",[1]EquipTable!$1:$1,0),0)+100)),-2)),
IF(OR($L248="캐릭터 상자 일반등급",$L248="캐릭터 상자 영웅등급"),VLOOKUP($L248,$AM:$AZ,MATCH($AW$1,$AM$1:$AZ$1,0),0),
IF(OR($L248="지정 캐릭터",$L248="지정 캐릭터 LBP1",$L248="지정 캐릭터 LBP2",$L248="지정 캐릭터 LBP3"),
  IF(AND(OR($B248=7,$B248=8),$L248=OFFSET($L248,-1,0)),OFFSET(Q248,-1,0),
    INT(VLOOKUP($L248,$AM:$AZ,MATCH($AW$1,$AM$1:$AZ$1,0),0)*(VLOOKUP($M248,[2]ActorTable!$1:$1048576,MATCH("표준 DI pr Min",[2]ActorTable!$1:$1,0),0)+$I248*(VLOOKUP($M248,[2]ActorTable!$1:$1048576,MATCH("표준 DI pr Max",[2]ActorTable!$1:$1,0),0)-VLOOKUP($M248,[2]ActorTable!$1:$1048576,MATCH("표준 DI pr Min",[2]ActorTable!$1:$1,0),0)+1)))),
IF($L248="안 지정 캐릭터 영웅등급",
  IF(AND(OR($B248=7,$B248=8),$L248=OFFSET($L248,-1,0)),OFFSET(Q248,-1,0),
    VLOOKUP($L248,$AM:$AZ,MATCH($AW$1,$AM$1:$AZ$1,0),0)+INT($I248*(VLOOKUP($L248,$AM:$AZ,MATCH($AX$1,$AM$1:$AZ$1,0),0)-VLOOKUP($L248,$AM:$AZ,MATCH($AW$1,$AM$1:$AZ$1,0),0)+1))),
IF($L248="지정 캐릭터 PP",
  IF(AND(OR($B248=7,$B248=8),$L248=OFFSET($L248,-1,0)),OFFSET(Q248,-1,0),
    INT($N248*(VLOOKUP($L248,$AM:$AZ,MATCH($AX$1,$AM$1:$AZ$1,0),0)*(VLOOKUP($L248,$AM:$AZ,MATCH($AY$1,$AM$1:$AZ$1,0),0)+$I248*(VLOOKUP($L248,$AM:$AZ,MATCH($AY$1,$AM$1:$AZ$1,0),0)-VLOOKUP($L248,$AM:$AZ,MATCH($AX$1,$AM$1:$AZ$1,0),0)))))),
IF(OR($L248="안 지정 캐릭터 PP 일반등급",$L248="안 지정 캐릭터 PP 영웅등급"),
  IF(AND(OR($B248=7,$B248=8),$L248=OFFSET($L248,-1,0)),OFFSET(Q248,-1,0),
    $N248*VLOOKUP($L248,$AM:$AZ,MATCH($AW$1,$AM$1:$AZ$1,0),0)),
"그외없음")))))))</f>
        <v>삭제</v>
      </c>
      <c r="R248" t="str">
        <f ca="1">IF(OR(ISNUMBER(M248),M248="삭제"),"",
IF(LEFT(M248,5)="Equip",
  IF($BK$1&lt;VLOOKUP(M248,[1]EquipTable!$1:$1048576,MATCH("업데이트순번",[1]EquipTable!$1:$1,0),0),"업데이트순번이상",""),
IF(LEFT(M248,5)="Actor",
  IF($BP$1&lt;VLOOKUP(M248,[2]ActorTable!$1:$1048576,MATCH("업데이트순번",[2]ActorTable!$1:$1,0),0),"업데이트순번이상",""),
"그외없음")))</f>
        <v/>
      </c>
      <c r="S248">
        <f t="shared" ca="1" si="55"/>
        <v>0</v>
      </c>
      <c r="Z248" t="str">
        <f t="shared" ca="1" si="49"/>
        <v/>
      </c>
      <c r="AG248" t="str">
        <f t="shared" si="50"/>
        <v/>
      </c>
      <c r="AH248" t="str">
        <f>IF(OR(
  AND(NOT(ISERROR(FIND("상자",AA248))),ISBLANK(AB248)),
  AND(ISBLANK(AA248),ISBLANK(AB248)),
  AND(NOT(ISERROR(FIND("안 지정",AA248))),ISNUMBER(AB248))),"",
IF(AND(NOT(ISERROR(FIND("상자",AA248))),NOT(ISBLANK(AB248))),"밸류불필요",
IF(AND(NOT(ISERROR(FIND("안 지정",AA248))),NOT(ISNUMBER(AB248))),"숫자필요",
IF(NOT(ISERROR(FIND("장비",AA248))),
  IFERROR(VLOOKUP(AB248,[1]EquipTable!$A:$T,MATCH("이름참고",[1]EquipTable!$1:$1,0),0),"장비없음"),
IF(NOT(ISERROR(FIND("캐릭터",AA248))),
  IFERROR(VLOOKUP(AB248,[2]ActorTable!$A:$G,MATCH("이름참고",[2]ActorTable!$1:$1,0),0),"캐릭터없음"),
"")))))</f>
        <v/>
      </c>
      <c r="AI248">
        <v>1</v>
      </c>
      <c r="AJ24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v>
      </c>
      <c r="AK248" t="str">
        <f t="shared" ca="1" si="51"/>
        <v>{"dy":30,"sl":7}</v>
      </c>
    </row>
    <row r="249" spans="1:37">
      <c r="A249">
        <v>31</v>
      </c>
      <c r="B249">
        <v>7</v>
      </c>
      <c r="C249">
        <f t="shared" si="46"/>
        <v>1</v>
      </c>
      <c r="D249">
        <f t="shared" ca="1" si="52"/>
        <v>0.68123639183959606</v>
      </c>
      <c r="E249">
        <f t="shared" ca="1" si="52"/>
        <v>0.84399064779942901</v>
      </c>
      <c r="F249">
        <f t="shared" ca="1" si="52"/>
        <v>1.9469846468174179E-2</v>
      </c>
      <c r="G249">
        <f t="shared" ca="1" si="57"/>
        <v>0.65802898041633295</v>
      </c>
      <c r="H249">
        <f t="shared" ca="1" si="57"/>
        <v>0.6698128398954547</v>
      </c>
      <c r="I249">
        <f t="shared" ca="1" si="57"/>
        <v>0.81091508564865888</v>
      </c>
      <c r="L249" t="str">
        <f t="shared" ca="1" si="47"/>
        <v>삭제</v>
      </c>
      <c r="M249" t="str">
        <f t="shared" ca="1" si="48"/>
        <v>삭제</v>
      </c>
      <c r="N249" t="str">
        <f t="shared" ca="1" si="54"/>
        <v>삭제</v>
      </c>
      <c r="O249" t="str">
        <f ca="1">IF($L249="삭제","삭제",
IF($L249="지정 장비",
  IF(ISBLANK(VLOOKUP($M249,[1]EquipTable!$1:$1048576,MATCH("표준 GO pr Min",[1]EquipTable!$1:$1,0),0)),"DI",
    IF(ISBLANK(VLOOKUP($M249,[1]EquipTable!$1:$1048576,MATCH("표준 DI pr Min",[1]EquipTable!$1:$1,0),0)),"GO",
      IF(G249&lt;0.5,"DI","GO"))),
IF(OR($L249="캐릭터 상자 일반등급",$L249="캐릭터 상자 영웅등급"),"DI",
IF(OR($L249="지정 캐릭터",$L249="지정 캐릭터 LBP1",$L249="지정 캐릭터 LBP2",$L249="지정 캐릭터 LBP3",$L249="안 지정 캐릭터 영웅등급"),"DI",
IF($L249="지정 캐릭터 PP","DI",
IF(OR($L249="안 지정 캐릭터 PP 일반등급",$L249="안 지정 캐릭터 PP 영웅등급"),"GO",
"그외없음"))))))</f>
        <v>삭제</v>
      </c>
      <c r="P249" t="str">
        <f ca="1">IF($L249="삭제","삭제",
IF($O249="GO","삭제",
IF($L249="지정 장비",
  IF(ISBLANK(VLOOKUP($M249,[1]EquipTable!$1:$1048576,MATCH("표준 DI pp Min",[1]EquipTable!$1:$1,0),0)),"삭제",
    VLOOKUP($M249,[1]EquipTable!$1:$1048576,MATCH("표준 DI pp Min",[1]EquipTable!$1:$1,0),0)+INT($H249*(VLOOKUP($M249,[1]EquipTable!$1:$1048576,MATCH("표준 DI pp Max",[1]EquipTable!$1:$1,0),0)-VLOOKUP($M249,[1]EquipTable!$1:$1048576,MATCH("표준 DI pp Min",[1]EquipTable!$1:$1,0),0)+1))),
IF(OR($L249="캐릭터 상자 일반등급",$L249="캐릭터 상자 영웅등급"),"삭제",
IF(OR($L249="지정 캐릭터",$L249="지정 캐릭터 LBP1",$L249="지정 캐릭터 LBP2",$L249="지정 캐릭터 LBP3"),
  IF(AND(OR($B249=7,$B249=8),$L249=OFFSET($L249,-1,0)),OFFSET(P249,-1,0),
    IF(ISBLANK(VLOOKUP($M249,[2]ActorTable!$1:$1048576,MATCH("표준 DI pp Min",[2]ActorTable!$1:$1,0),0)),"삭제",
      INT(VLOOKUP($L249,$AM:$AZ,MATCH($AW$1,$AM$1:$AZ$1,0),0)*(VLOOKUP($M249,[2]ActorTable!$1:$1048576,MATCH("표준 DI pp Min",[2]ActorTable!$1:$1,0),0)+$H249*(VLOOKUP($M249,[2]ActorTable!$1:$1048576,MATCH("표준 DI pp Max",[2]ActorTable!$1:$1,0),0)-VLOOKUP($M249,[2]ActorTable!$1:$1048576,MATCH("표준 DI pp Min",[2]ActorTable!$1:$1,0),0)+1))))),
IF($L249="안 지정 캐릭터 영웅등급",
  IF(AND(OR($B249=7,$B249=8),$L249=OFFSET($L249,-1,0)),OFFSET(P249,-1,0),
    VLOOKUP($L249,$AM:$AZ,MATCH($AY$1,$AM$1:$AZ$1,0),0)+INT($H249*(VLOOKUP($L249,$AM:$AZ,MATCH($AZ$1,$AM$1:$AZ$1,0),0)-VLOOKUP($L249,$AM:$AZ,MATCH($AY$1,$AM$1:$AZ$1,0),0)+1))),
IF($L249="지정 캐릭터 PP",
  IF(AND(OR($B249=7,$B249=8),$L249=OFFSET($L249,-1,0)),OFFSET(P249,-1,0),
    INT($N249*VLOOKUP($L249,$AM:$AZ,MATCH($AW$1,$AM$1:$AZ$1,0),0))),
"그외없음")))))))</f>
        <v>삭제</v>
      </c>
      <c r="Q249" t="str">
        <f ca="1">IF($L249="삭제","삭제",
IF($L249="지정 장비",
  IF($O249="DI",
    VLOOKUP($M249,[1]EquipTable!$1:$1048576,MATCH("표준 DI pr Min",[1]EquipTable!$1:$1,0),0)+INT($I249*(VLOOKUP($M249,[1]EquipTable!$1:$1048576,MATCH("표준 DI pr Max",[1]EquipTable!$1:$1,0),0)-VLOOKUP($M249,[1]EquipTable!$1:$1048576,MATCH("표준 DI pr Min",[1]EquipTable!$1:$1,0),0)+1)),
    ROUNDDOWN(VLOOKUP($M249,[1]EquipTable!$1:$1048576,MATCH("표준 GO pr Min",[1]EquipTable!$1:$1,0),0)+INT($I249*(VLOOKUP($M249,[1]EquipTable!$1:$1048576,MATCH("표준 GO pr Max",[1]EquipTable!$1:$1,0),0)-VLOOKUP($M249,[1]EquipTable!$1:$1048576,MATCH("표준 GO pr Min",[1]EquipTable!$1:$1,0),0)+100)),-2)),
IF(OR($L249="캐릭터 상자 일반등급",$L249="캐릭터 상자 영웅등급"),VLOOKUP($L249,$AM:$AZ,MATCH($AW$1,$AM$1:$AZ$1,0),0),
IF(OR($L249="지정 캐릭터",$L249="지정 캐릭터 LBP1",$L249="지정 캐릭터 LBP2",$L249="지정 캐릭터 LBP3"),
  IF(AND(OR($B249=7,$B249=8),$L249=OFFSET($L249,-1,0)),OFFSET(Q249,-1,0),
    INT(VLOOKUP($L249,$AM:$AZ,MATCH($AW$1,$AM$1:$AZ$1,0),0)*(VLOOKUP($M249,[2]ActorTable!$1:$1048576,MATCH("표준 DI pr Min",[2]ActorTable!$1:$1,0),0)+$I249*(VLOOKUP($M249,[2]ActorTable!$1:$1048576,MATCH("표준 DI pr Max",[2]ActorTable!$1:$1,0),0)-VLOOKUP($M249,[2]ActorTable!$1:$1048576,MATCH("표준 DI pr Min",[2]ActorTable!$1:$1,0),0)+1)))),
IF($L249="안 지정 캐릭터 영웅등급",
  IF(AND(OR($B249=7,$B249=8),$L249=OFFSET($L249,-1,0)),OFFSET(Q249,-1,0),
    VLOOKUP($L249,$AM:$AZ,MATCH($AW$1,$AM$1:$AZ$1,0),0)+INT($I249*(VLOOKUP($L249,$AM:$AZ,MATCH($AX$1,$AM$1:$AZ$1,0),0)-VLOOKUP($L249,$AM:$AZ,MATCH($AW$1,$AM$1:$AZ$1,0),0)+1))),
IF($L249="지정 캐릭터 PP",
  IF(AND(OR($B249=7,$B249=8),$L249=OFFSET($L249,-1,0)),OFFSET(Q249,-1,0),
    INT($N249*(VLOOKUP($L249,$AM:$AZ,MATCH($AX$1,$AM$1:$AZ$1,0),0)*(VLOOKUP($L249,$AM:$AZ,MATCH($AY$1,$AM$1:$AZ$1,0),0)+$I249*(VLOOKUP($L249,$AM:$AZ,MATCH($AY$1,$AM$1:$AZ$1,0),0)-VLOOKUP($L249,$AM:$AZ,MATCH($AX$1,$AM$1:$AZ$1,0),0)))))),
IF(OR($L249="안 지정 캐릭터 PP 일반등급",$L249="안 지정 캐릭터 PP 영웅등급"),
  IF(AND(OR($B249=7,$B249=8),$L249=OFFSET($L249,-1,0)),OFFSET(Q249,-1,0),
    $N249*VLOOKUP($L249,$AM:$AZ,MATCH($AW$1,$AM$1:$AZ$1,0),0)),
"그외없음")))))))</f>
        <v>삭제</v>
      </c>
      <c r="R249" t="str">
        <f ca="1">IF(OR(ISNUMBER(M249),M249="삭제"),"",
IF(LEFT(M249,5)="Equip",
  IF($BK$1&lt;VLOOKUP(M249,[1]EquipTable!$1:$1048576,MATCH("업데이트순번",[1]EquipTable!$1:$1,0),0),"업데이트순번이상",""),
IF(LEFT(M249,5)="Actor",
  IF($BP$1&lt;VLOOKUP(M249,[2]ActorTable!$1:$1048576,MATCH("업데이트순번",[2]ActorTable!$1:$1,0),0),"업데이트순번이상",""),
"그외없음")))</f>
        <v/>
      </c>
      <c r="S249">
        <f t="shared" ca="1" si="55"/>
        <v>0</v>
      </c>
      <c r="Z249" t="str">
        <f t="shared" ca="1" si="49"/>
        <v/>
      </c>
      <c r="AG249" t="str">
        <f t="shared" si="50"/>
        <v/>
      </c>
      <c r="AH249" t="str">
        <f>IF(OR(
  AND(NOT(ISERROR(FIND("상자",AA249))),ISBLANK(AB249)),
  AND(ISBLANK(AA249),ISBLANK(AB249)),
  AND(NOT(ISERROR(FIND("안 지정",AA249))),ISNUMBER(AB249))),"",
IF(AND(NOT(ISERROR(FIND("상자",AA249))),NOT(ISBLANK(AB249))),"밸류불필요",
IF(AND(NOT(ISERROR(FIND("안 지정",AA249))),NOT(ISNUMBER(AB249))),"숫자필요",
IF(NOT(ISERROR(FIND("장비",AA249))),
  IFERROR(VLOOKUP(AB249,[1]EquipTable!$A:$T,MATCH("이름참고",[1]EquipTable!$1:$1,0),0),"장비없음"),
IF(NOT(ISERROR(FIND("캐릭터",AA249))),
  IFERROR(VLOOKUP(AB249,[2]ActorTable!$A:$G,MATCH("이름참고",[2]ActorTable!$1:$1,0),0),"캐릭터없음"),
"")))))</f>
        <v/>
      </c>
      <c r="AI249">
        <v>1</v>
      </c>
      <c r="AJ24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v>
      </c>
      <c r="AK249" t="str">
        <f t="shared" ca="1" si="51"/>
        <v>{"dy":31,"sl":7}</v>
      </c>
    </row>
    <row r="250" spans="1:37">
      <c r="A250">
        <v>1</v>
      </c>
      <c r="B250">
        <v>8</v>
      </c>
      <c r="C250">
        <f t="shared" si="46"/>
        <v>2</v>
      </c>
      <c r="D250">
        <f t="shared" ca="1" si="52"/>
        <v>0.98652259236901607</v>
      </c>
      <c r="E250">
        <f t="shared" ca="1" si="52"/>
        <v>0.53891806409412857</v>
      </c>
      <c r="F250">
        <f t="shared" ca="1" si="52"/>
        <v>0.51126169633893059</v>
      </c>
      <c r="G250">
        <f t="shared" ca="1" si="57"/>
        <v>0.24283041596271193</v>
      </c>
      <c r="H250">
        <f t="shared" ca="1" si="57"/>
        <v>0.89737842994636696</v>
      </c>
      <c r="I250">
        <f t="shared" ca="1" si="57"/>
        <v>1.7821884032279911E-2</v>
      </c>
      <c r="L250" t="str">
        <f t="shared" ca="1" si="47"/>
        <v>삭제</v>
      </c>
      <c r="M250" t="str">
        <f t="shared" ca="1" si="48"/>
        <v>삭제</v>
      </c>
      <c r="N250" t="str">
        <f t="shared" ca="1" si="54"/>
        <v>삭제</v>
      </c>
      <c r="O250" t="str">
        <f ca="1">IF($L250="삭제","삭제",
IF($L250="지정 장비",
  IF(ISBLANK(VLOOKUP($M250,[1]EquipTable!$1:$1048576,MATCH("표준 GO pr Min",[1]EquipTable!$1:$1,0),0)),"DI",
    IF(ISBLANK(VLOOKUP($M250,[1]EquipTable!$1:$1048576,MATCH("표준 DI pr Min",[1]EquipTable!$1:$1,0),0)),"GO",
      IF(G250&lt;0.5,"DI","GO"))),
IF(OR($L250="캐릭터 상자 일반등급",$L250="캐릭터 상자 영웅등급"),"DI",
IF(OR($L250="지정 캐릭터",$L250="지정 캐릭터 LBP1",$L250="지정 캐릭터 LBP2",$L250="지정 캐릭터 LBP3",$L250="안 지정 캐릭터 영웅등급"),"DI",
IF($L250="지정 캐릭터 PP","DI",
IF(OR($L250="안 지정 캐릭터 PP 일반등급",$L250="안 지정 캐릭터 PP 영웅등급"),"GO",
"그외없음"))))))</f>
        <v>삭제</v>
      </c>
      <c r="P250" t="str">
        <f ca="1">IF($L250="삭제","삭제",
IF($O250="GO","삭제",
IF($L250="지정 장비",
  IF(ISBLANK(VLOOKUP($M250,[1]EquipTable!$1:$1048576,MATCH("표준 DI pp Min",[1]EquipTable!$1:$1,0),0)),"삭제",
    VLOOKUP($M250,[1]EquipTable!$1:$1048576,MATCH("표준 DI pp Min",[1]EquipTable!$1:$1,0),0)+INT($H250*(VLOOKUP($M250,[1]EquipTable!$1:$1048576,MATCH("표준 DI pp Max",[1]EquipTable!$1:$1,0),0)-VLOOKUP($M250,[1]EquipTable!$1:$1048576,MATCH("표준 DI pp Min",[1]EquipTable!$1:$1,0),0)+1))),
IF(OR($L250="캐릭터 상자 일반등급",$L250="캐릭터 상자 영웅등급"),"삭제",
IF(OR($L250="지정 캐릭터",$L250="지정 캐릭터 LBP1",$L250="지정 캐릭터 LBP2",$L250="지정 캐릭터 LBP3"),
  IF(AND(OR($B250=7,$B250=8),$L250=OFFSET($L250,-1,0)),OFFSET(P250,-1,0),
    IF(ISBLANK(VLOOKUP($M250,[2]ActorTable!$1:$1048576,MATCH("표준 DI pp Min",[2]ActorTable!$1:$1,0),0)),"삭제",
      INT(VLOOKUP($L250,$AM:$AZ,MATCH($AW$1,$AM$1:$AZ$1,0),0)*(VLOOKUP($M250,[2]ActorTable!$1:$1048576,MATCH("표준 DI pp Min",[2]ActorTable!$1:$1,0),0)+$H250*(VLOOKUP($M250,[2]ActorTable!$1:$1048576,MATCH("표준 DI pp Max",[2]ActorTable!$1:$1,0),0)-VLOOKUP($M250,[2]ActorTable!$1:$1048576,MATCH("표준 DI pp Min",[2]ActorTable!$1:$1,0),0)+1))))),
IF($L250="안 지정 캐릭터 영웅등급",
  IF(AND(OR($B250=7,$B250=8),$L250=OFFSET($L250,-1,0)),OFFSET(P250,-1,0),
    VLOOKUP($L250,$AM:$AZ,MATCH($AY$1,$AM$1:$AZ$1,0),0)+INT($H250*(VLOOKUP($L250,$AM:$AZ,MATCH($AZ$1,$AM$1:$AZ$1,0),0)-VLOOKUP($L250,$AM:$AZ,MATCH($AY$1,$AM$1:$AZ$1,0),0)+1))),
IF($L250="지정 캐릭터 PP",
  IF(AND(OR($B250=7,$B250=8),$L250=OFFSET($L250,-1,0)),OFFSET(P250,-1,0),
    INT($N250*VLOOKUP($L250,$AM:$AZ,MATCH($AW$1,$AM$1:$AZ$1,0),0))),
"그외없음")))))))</f>
        <v>삭제</v>
      </c>
      <c r="Q250" t="str">
        <f ca="1">IF($L250="삭제","삭제",
IF($L250="지정 장비",
  IF($O250="DI",
    VLOOKUP($M250,[1]EquipTable!$1:$1048576,MATCH("표준 DI pr Min",[1]EquipTable!$1:$1,0),0)+INT($I250*(VLOOKUP($M250,[1]EquipTable!$1:$1048576,MATCH("표준 DI pr Max",[1]EquipTable!$1:$1,0),0)-VLOOKUP($M250,[1]EquipTable!$1:$1048576,MATCH("표준 DI pr Min",[1]EquipTable!$1:$1,0),0)+1)),
    ROUNDDOWN(VLOOKUP($M250,[1]EquipTable!$1:$1048576,MATCH("표준 GO pr Min",[1]EquipTable!$1:$1,0),0)+INT($I250*(VLOOKUP($M250,[1]EquipTable!$1:$1048576,MATCH("표준 GO pr Max",[1]EquipTable!$1:$1,0),0)-VLOOKUP($M250,[1]EquipTable!$1:$1048576,MATCH("표준 GO pr Min",[1]EquipTable!$1:$1,0),0)+100)),-2)),
IF(OR($L250="캐릭터 상자 일반등급",$L250="캐릭터 상자 영웅등급"),VLOOKUP($L250,$AM:$AZ,MATCH($AW$1,$AM$1:$AZ$1,0),0),
IF(OR($L250="지정 캐릭터",$L250="지정 캐릭터 LBP1",$L250="지정 캐릭터 LBP2",$L250="지정 캐릭터 LBP3"),
  IF(AND(OR($B250=7,$B250=8),$L250=OFFSET($L250,-1,0)),OFFSET(Q250,-1,0),
    INT(VLOOKUP($L250,$AM:$AZ,MATCH($AW$1,$AM$1:$AZ$1,0),0)*(VLOOKUP($M250,[2]ActorTable!$1:$1048576,MATCH("표준 DI pr Min",[2]ActorTable!$1:$1,0),0)+$I250*(VLOOKUP($M250,[2]ActorTable!$1:$1048576,MATCH("표준 DI pr Max",[2]ActorTable!$1:$1,0),0)-VLOOKUP($M250,[2]ActorTable!$1:$1048576,MATCH("표준 DI pr Min",[2]ActorTable!$1:$1,0),0)+1)))),
IF($L250="안 지정 캐릭터 영웅등급",
  IF(AND(OR($B250=7,$B250=8),$L250=OFFSET($L250,-1,0)),OFFSET(Q250,-1,0),
    VLOOKUP($L250,$AM:$AZ,MATCH($AW$1,$AM$1:$AZ$1,0),0)+INT($I250*(VLOOKUP($L250,$AM:$AZ,MATCH($AX$1,$AM$1:$AZ$1,0),0)-VLOOKUP($L250,$AM:$AZ,MATCH($AW$1,$AM$1:$AZ$1,0),0)+1))),
IF($L250="지정 캐릭터 PP",
  IF(AND(OR($B250=7,$B250=8),$L250=OFFSET($L250,-1,0)),OFFSET(Q250,-1,0),
    INT($N250*(VLOOKUP($L250,$AM:$AZ,MATCH($AX$1,$AM$1:$AZ$1,0),0)*(VLOOKUP($L250,$AM:$AZ,MATCH($AY$1,$AM$1:$AZ$1,0),0)+$I250*(VLOOKUP($L250,$AM:$AZ,MATCH($AY$1,$AM$1:$AZ$1,0),0)-VLOOKUP($L250,$AM:$AZ,MATCH($AX$1,$AM$1:$AZ$1,0),0)))))),
IF(OR($L250="안 지정 캐릭터 PP 일반등급",$L250="안 지정 캐릭터 PP 영웅등급"),
  IF(AND(OR($B250=7,$B250=8),$L250=OFFSET($L250,-1,0)),OFFSET(Q250,-1,0),
    $N250*VLOOKUP($L250,$AM:$AZ,MATCH($AW$1,$AM$1:$AZ$1,0),0)),
"그외없음")))))))</f>
        <v>삭제</v>
      </c>
      <c r="R250" t="str">
        <f ca="1">IF(OR(ISNUMBER(M250),M250="삭제"),"",
IF(LEFT(M250,5)="Equip",
  IF($BK$1&lt;VLOOKUP(M250,[1]EquipTable!$1:$1048576,MATCH("업데이트순번",[1]EquipTable!$1:$1,0),0),"업데이트순번이상",""),
IF(LEFT(M250,5)="Actor",
  IF($BP$1&lt;VLOOKUP(M250,[2]ActorTable!$1:$1048576,MATCH("업데이트순번",[2]ActorTable!$1:$1,0),0),"업데이트순번이상",""),
"그외없음")))</f>
        <v/>
      </c>
      <c r="S250">
        <f t="shared" ca="1" si="55"/>
        <v>0</v>
      </c>
      <c r="Z250" t="str">
        <f t="shared" ca="1" si="49"/>
        <v/>
      </c>
      <c r="AG250" t="str">
        <f t="shared" si="50"/>
        <v/>
      </c>
      <c r="AH250" t="str">
        <f>IF(OR(
  AND(NOT(ISERROR(FIND("상자",AA250))),ISBLANK(AB250)),
  AND(ISBLANK(AA250),ISBLANK(AB250)),
  AND(NOT(ISERROR(FIND("안 지정",AA250))),ISNUMBER(AB250))),"",
IF(AND(NOT(ISERROR(FIND("상자",AA250))),NOT(ISBLANK(AB250))),"밸류불필요",
IF(AND(NOT(ISERROR(FIND("안 지정",AA250))),NOT(ISNUMBER(AB250))),"숫자필요",
IF(NOT(ISERROR(FIND("장비",AA250))),
  IFERROR(VLOOKUP(AB250,[1]EquipTable!$A:$T,MATCH("이름참고",[1]EquipTable!$1:$1,0),0),"장비없음"),
IF(NOT(ISERROR(FIND("캐릭터",AA250))),
  IFERROR(VLOOKUP(AB250,[2]ActorTable!$A:$G,MATCH("이름참고",[2]ActorTable!$1:$1,0),0),"캐릭터없음"),
"")))))</f>
        <v/>
      </c>
      <c r="AI250">
        <v>1</v>
      </c>
      <c r="AJ25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v>
      </c>
      <c r="AK250" t="str">
        <f t="shared" ca="1" si="51"/>
        <v>{"dy":1,"sl":8}</v>
      </c>
    </row>
    <row r="251" spans="1:37">
      <c r="A251">
        <v>2</v>
      </c>
      <c r="B251">
        <v>8</v>
      </c>
      <c r="C251">
        <f t="shared" si="46"/>
        <v>2</v>
      </c>
      <c r="D251">
        <f t="shared" ca="1" si="52"/>
        <v>0.25852085743350928</v>
      </c>
      <c r="E251">
        <f t="shared" ca="1" si="52"/>
        <v>0.37500420256211731</v>
      </c>
      <c r="F251">
        <f t="shared" ca="1" si="52"/>
        <v>0.79697823045329397</v>
      </c>
      <c r="G251">
        <f t="shared" ca="1" si="57"/>
        <v>0.20396413950323378</v>
      </c>
      <c r="H251">
        <f t="shared" ca="1" si="57"/>
        <v>0.9816391488947861</v>
      </c>
      <c r="I251">
        <f t="shared" ca="1" si="57"/>
        <v>0.12179839645735901</v>
      </c>
      <c r="L251" t="str">
        <f t="shared" ca="1" si="47"/>
        <v>삭제</v>
      </c>
      <c r="M251" t="str">
        <f t="shared" ca="1" si="48"/>
        <v>삭제</v>
      </c>
      <c r="N251" t="str">
        <f t="shared" ca="1" si="54"/>
        <v>삭제</v>
      </c>
      <c r="O251" t="str">
        <f ca="1">IF($L251="삭제","삭제",
IF($L251="지정 장비",
  IF(ISBLANK(VLOOKUP($M251,[1]EquipTable!$1:$1048576,MATCH("표준 GO pr Min",[1]EquipTable!$1:$1,0),0)),"DI",
    IF(ISBLANK(VLOOKUP($M251,[1]EquipTable!$1:$1048576,MATCH("표준 DI pr Min",[1]EquipTable!$1:$1,0),0)),"GO",
      IF(G251&lt;0.5,"DI","GO"))),
IF(OR($L251="캐릭터 상자 일반등급",$L251="캐릭터 상자 영웅등급"),"DI",
IF(OR($L251="지정 캐릭터",$L251="지정 캐릭터 LBP1",$L251="지정 캐릭터 LBP2",$L251="지정 캐릭터 LBP3",$L251="안 지정 캐릭터 영웅등급"),"DI",
IF($L251="지정 캐릭터 PP","DI",
IF(OR($L251="안 지정 캐릭터 PP 일반등급",$L251="안 지정 캐릭터 PP 영웅등급"),"GO",
"그외없음"))))))</f>
        <v>삭제</v>
      </c>
      <c r="P251" t="str">
        <f ca="1">IF($L251="삭제","삭제",
IF($O251="GO","삭제",
IF($L251="지정 장비",
  IF(ISBLANK(VLOOKUP($M251,[1]EquipTable!$1:$1048576,MATCH("표준 DI pp Min",[1]EquipTable!$1:$1,0),0)),"삭제",
    VLOOKUP($M251,[1]EquipTable!$1:$1048576,MATCH("표준 DI pp Min",[1]EquipTable!$1:$1,0),0)+INT($H251*(VLOOKUP($M251,[1]EquipTable!$1:$1048576,MATCH("표준 DI pp Max",[1]EquipTable!$1:$1,0),0)-VLOOKUP($M251,[1]EquipTable!$1:$1048576,MATCH("표준 DI pp Min",[1]EquipTable!$1:$1,0),0)+1))),
IF(OR($L251="캐릭터 상자 일반등급",$L251="캐릭터 상자 영웅등급"),"삭제",
IF(OR($L251="지정 캐릭터",$L251="지정 캐릭터 LBP1",$L251="지정 캐릭터 LBP2",$L251="지정 캐릭터 LBP3"),
  IF(AND(OR($B251=7,$B251=8),$L251=OFFSET($L251,-1,0)),OFFSET(P251,-1,0),
    IF(ISBLANK(VLOOKUP($M251,[2]ActorTable!$1:$1048576,MATCH("표준 DI pp Min",[2]ActorTable!$1:$1,0),0)),"삭제",
      INT(VLOOKUP($L251,$AM:$AZ,MATCH($AW$1,$AM$1:$AZ$1,0),0)*(VLOOKUP($M251,[2]ActorTable!$1:$1048576,MATCH("표준 DI pp Min",[2]ActorTable!$1:$1,0),0)+$H251*(VLOOKUP($M251,[2]ActorTable!$1:$1048576,MATCH("표준 DI pp Max",[2]ActorTable!$1:$1,0),0)-VLOOKUP($M251,[2]ActorTable!$1:$1048576,MATCH("표준 DI pp Min",[2]ActorTable!$1:$1,0),0)+1))))),
IF($L251="안 지정 캐릭터 영웅등급",
  IF(AND(OR($B251=7,$B251=8),$L251=OFFSET($L251,-1,0)),OFFSET(P251,-1,0),
    VLOOKUP($L251,$AM:$AZ,MATCH($AY$1,$AM$1:$AZ$1,0),0)+INT($H251*(VLOOKUP($L251,$AM:$AZ,MATCH($AZ$1,$AM$1:$AZ$1,0),0)-VLOOKUP($L251,$AM:$AZ,MATCH($AY$1,$AM$1:$AZ$1,0),0)+1))),
IF($L251="지정 캐릭터 PP",
  IF(AND(OR($B251=7,$B251=8),$L251=OFFSET($L251,-1,0)),OFFSET(P251,-1,0),
    INT($N251*VLOOKUP($L251,$AM:$AZ,MATCH($AW$1,$AM$1:$AZ$1,0),0))),
"그외없음")))))))</f>
        <v>삭제</v>
      </c>
      <c r="Q251" t="str">
        <f ca="1">IF($L251="삭제","삭제",
IF($L251="지정 장비",
  IF($O251="DI",
    VLOOKUP($M251,[1]EquipTable!$1:$1048576,MATCH("표준 DI pr Min",[1]EquipTable!$1:$1,0),0)+INT($I251*(VLOOKUP($M251,[1]EquipTable!$1:$1048576,MATCH("표준 DI pr Max",[1]EquipTable!$1:$1,0),0)-VLOOKUP($M251,[1]EquipTable!$1:$1048576,MATCH("표준 DI pr Min",[1]EquipTable!$1:$1,0),0)+1)),
    ROUNDDOWN(VLOOKUP($M251,[1]EquipTable!$1:$1048576,MATCH("표준 GO pr Min",[1]EquipTable!$1:$1,0),0)+INT($I251*(VLOOKUP($M251,[1]EquipTable!$1:$1048576,MATCH("표준 GO pr Max",[1]EquipTable!$1:$1,0),0)-VLOOKUP($M251,[1]EquipTable!$1:$1048576,MATCH("표준 GO pr Min",[1]EquipTable!$1:$1,0),0)+100)),-2)),
IF(OR($L251="캐릭터 상자 일반등급",$L251="캐릭터 상자 영웅등급"),VLOOKUP($L251,$AM:$AZ,MATCH($AW$1,$AM$1:$AZ$1,0),0),
IF(OR($L251="지정 캐릭터",$L251="지정 캐릭터 LBP1",$L251="지정 캐릭터 LBP2",$L251="지정 캐릭터 LBP3"),
  IF(AND(OR($B251=7,$B251=8),$L251=OFFSET($L251,-1,0)),OFFSET(Q251,-1,0),
    INT(VLOOKUP($L251,$AM:$AZ,MATCH($AW$1,$AM$1:$AZ$1,0),0)*(VLOOKUP($M251,[2]ActorTable!$1:$1048576,MATCH("표준 DI pr Min",[2]ActorTable!$1:$1,0),0)+$I251*(VLOOKUP($M251,[2]ActorTable!$1:$1048576,MATCH("표준 DI pr Max",[2]ActorTable!$1:$1,0),0)-VLOOKUP($M251,[2]ActorTable!$1:$1048576,MATCH("표준 DI pr Min",[2]ActorTable!$1:$1,0),0)+1)))),
IF($L251="안 지정 캐릭터 영웅등급",
  IF(AND(OR($B251=7,$B251=8),$L251=OFFSET($L251,-1,0)),OFFSET(Q251,-1,0),
    VLOOKUP($L251,$AM:$AZ,MATCH($AW$1,$AM$1:$AZ$1,0),0)+INT($I251*(VLOOKUP($L251,$AM:$AZ,MATCH($AX$1,$AM$1:$AZ$1,0),0)-VLOOKUP($L251,$AM:$AZ,MATCH($AW$1,$AM$1:$AZ$1,0),0)+1))),
IF($L251="지정 캐릭터 PP",
  IF(AND(OR($B251=7,$B251=8),$L251=OFFSET($L251,-1,0)),OFFSET(Q251,-1,0),
    INT($N251*(VLOOKUP($L251,$AM:$AZ,MATCH($AX$1,$AM$1:$AZ$1,0),0)*(VLOOKUP($L251,$AM:$AZ,MATCH($AY$1,$AM$1:$AZ$1,0),0)+$I251*(VLOOKUP($L251,$AM:$AZ,MATCH($AY$1,$AM$1:$AZ$1,0),0)-VLOOKUP($L251,$AM:$AZ,MATCH($AX$1,$AM$1:$AZ$1,0),0)))))),
IF(OR($L251="안 지정 캐릭터 PP 일반등급",$L251="안 지정 캐릭터 PP 영웅등급"),
  IF(AND(OR($B251=7,$B251=8),$L251=OFFSET($L251,-1,0)),OFFSET(Q251,-1,0),
    $N251*VLOOKUP($L251,$AM:$AZ,MATCH($AW$1,$AM$1:$AZ$1,0),0)),
"그외없음")))))))</f>
        <v>삭제</v>
      </c>
      <c r="R251" t="str">
        <f ca="1">IF(OR(ISNUMBER(M251),M251="삭제"),"",
IF(LEFT(M251,5)="Equip",
  IF($BK$1&lt;VLOOKUP(M251,[1]EquipTable!$1:$1048576,MATCH("업데이트순번",[1]EquipTable!$1:$1,0),0),"업데이트순번이상",""),
IF(LEFT(M251,5)="Actor",
  IF($BP$1&lt;VLOOKUP(M251,[2]ActorTable!$1:$1048576,MATCH("업데이트순번",[2]ActorTable!$1:$1,0),0),"업데이트순번이상",""),
"그외없음")))</f>
        <v/>
      </c>
      <c r="S251">
        <f t="shared" ca="1" si="55"/>
        <v>0</v>
      </c>
      <c r="Z251" t="str">
        <f t="shared" ca="1" si="49"/>
        <v/>
      </c>
      <c r="AG251" t="str">
        <f t="shared" si="50"/>
        <v/>
      </c>
      <c r="AH251" t="str">
        <f>IF(OR(
  AND(NOT(ISERROR(FIND("상자",AA251))),ISBLANK(AB251)),
  AND(ISBLANK(AA251),ISBLANK(AB251)),
  AND(NOT(ISERROR(FIND("안 지정",AA251))),ISNUMBER(AB251))),"",
IF(AND(NOT(ISERROR(FIND("상자",AA251))),NOT(ISBLANK(AB251))),"밸류불필요",
IF(AND(NOT(ISERROR(FIND("안 지정",AA251))),NOT(ISNUMBER(AB251))),"숫자필요",
IF(NOT(ISERROR(FIND("장비",AA251))),
  IFERROR(VLOOKUP(AB251,[1]EquipTable!$A:$T,MATCH("이름참고",[1]EquipTable!$1:$1,0),0),"장비없음"),
IF(NOT(ISERROR(FIND("캐릭터",AA251))),
  IFERROR(VLOOKUP(AB251,[2]ActorTable!$A:$G,MATCH("이름참고",[2]ActorTable!$1:$1,0),0),"캐릭터없음"),
"")))))</f>
        <v/>
      </c>
      <c r="AI251">
        <v>1</v>
      </c>
      <c r="AJ25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v>
      </c>
      <c r="AK251" t="str">
        <f t="shared" ca="1" si="51"/>
        <v>{"dy":2,"sl":8}</v>
      </c>
    </row>
    <row r="252" spans="1:37">
      <c r="A252">
        <v>3</v>
      </c>
      <c r="B252">
        <v>8</v>
      </c>
      <c r="C252">
        <f t="shared" si="46"/>
        <v>2</v>
      </c>
      <c r="D252">
        <f t="shared" ca="1" si="52"/>
        <v>0.31561716806269324</v>
      </c>
      <c r="E252">
        <f t="shared" ca="1" si="52"/>
        <v>8.9894396813310462E-2</v>
      </c>
      <c r="F252">
        <f t="shared" ca="1" si="52"/>
        <v>0.76001491099375962</v>
      </c>
      <c r="G252">
        <f t="shared" ca="1" si="57"/>
        <v>0.26031368320220793</v>
      </c>
      <c r="H252">
        <f t="shared" ca="1" si="57"/>
        <v>0.72428728695871758</v>
      </c>
      <c r="I252">
        <f t="shared" ca="1" si="57"/>
        <v>0.29889115284473267</v>
      </c>
      <c r="L252" t="str">
        <f t="shared" ca="1" si="47"/>
        <v>삭제</v>
      </c>
      <c r="M252" t="str">
        <f t="shared" ca="1" si="48"/>
        <v>삭제</v>
      </c>
      <c r="N252" t="str">
        <f t="shared" ca="1" si="54"/>
        <v>삭제</v>
      </c>
      <c r="O252" t="str">
        <f ca="1">IF($L252="삭제","삭제",
IF($L252="지정 장비",
  IF(ISBLANK(VLOOKUP($M252,[1]EquipTable!$1:$1048576,MATCH("표준 GO pr Min",[1]EquipTable!$1:$1,0),0)),"DI",
    IF(ISBLANK(VLOOKUP($M252,[1]EquipTable!$1:$1048576,MATCH("표준 DI pr Min",[1]EquipTable!$1:$1,0),0)),"GO",
      IF(G252&lt;0.5,"DI","GO"))),
IF(OR($L252="캐릭터 상자 일반등급",$L252="캐릭터 상자 영웅등급"),"DI",
IF(OR($L252="지정 캐릭터",$L252="지정 캐릭터 LBP1",$L252="지정 캐릭터 LBP2",$L252="지정 캐릭터 LBP3",$L252="안 지정 캐릭터 영웅등급"),"DI",
IF($L252="지정 캐릭터 PP","DI",
IF(OR($L252="안 지정 캐릭터 PP 일반등급",$L252="안 지정 캐릭터 PP 영웅등급"),"GO",
"그외없음"))))))</f>
        <v>삭제</v>
      </c>
      <c r="P252" t="str">
        <f ca="1">IF($L252="삭제","삭제",
IF($O252="GO","삭제",
IF($L252="지정 장비",
  IF(ISBLANK(VLOOKUP($M252,[1]EquipTable!$1:$1048576,MATCH("표준 DI pp Min",[1]EquipTable!$1:$1,0),0)),"삭제",
    VLOOKUP($M252,[1]EquipTable!$1:$1048576,MATCH("표준 DI pp Min",[1]EquipTable!$1:$1,0),0)+INT($H252*(VLOOKUP($M252,[1]EquipTable!$1:$1048576,MATCH("표준 DI pp Max",[1]EquipTable!$1:$1,0),0)-VLOOKUP($M252,[1]EquipTable!$1:$1048576,MATCH("표준 DI pp Min",[1]EquipTable!$1:$1,0),0)+1))),
IF(OR($L252="캐릭터 상자 일반등급",$L252="캐릭터 상자 영웅등급"),"삭제",
IF(OR($L252="지정 캐릭터",$L252="지정 캐릭터 LBP1",$L252="지정 캐릭터 LBP2",$L252="지정 캐릭터 LBP3"),
  IF(AND(OR($B252=7,$B252=8),$L252=OFFSET($L252,-1,0)),OFFSET(P252,-1,0),
    IF(ISBLANK(VLOOKUP($M252,[2]ActorTable!$1:$1048576,MATCH("표준 DI pp Min",[2]ActorTable!$1:$1,0),0)),"삭제",
      INT(VLOOKUP($L252,$AM:$AZ,MATCH($AW$1,$AM$1:$AZ$1,0),0)*(VLOOKUP($M252,[2]ActorTable!$1:$1048576,MATCH("표준 DI pp Min",[2]ActorTable!$1:$1,0),0)+$H252*(VLOOKUP($M252,[2]ActorTable!$1:$1048576,MATCH("표준 DI pp Max",[2]ActorTable!$1:$1,0),0)-VLOOKUP($M252,[2]ActorTable!$1:$1048576,MATCH("표준 DI pp Min",[2]ActorTable!$1:$1,0),0)+1))))),
IF($L252="안 지정 캐릭터 영웅등급",
  IF(AND(OR($B252=7,$B252=8),$L252=OFFSET($L252,-1,0)),OFFSET(P252,-1,0),
    VLOOKUP($L252,$AM:$AZ,MATCH($AY$1,$AM$1:$AZ$1,0),0)+INT($H252*(VLOOKUP($L252,$AM:$AZ,MATCH($AZ$1,$AM$1:$AZ$1,0),0)-VLOOKUP($L252,$AM:$AZ,MATCH($AY$1,$AM$1:$AZ$1,0),0)+1))),
IF($L252="지정 캐릭터 PP",
  IF(AND(OR($B252=7,$B252=8),$L252=OFFSET($L252,-1,0)),OFFSET(P252,-1,0),
    INT($N252*VLOOKUP($L252,$AM:$AZ,MATCH($AW$1,$AM$1:$AZ$1,0),0))),
"그외없음")))))))</f>
        <v>삭제</v>
      </c>
      <c r="Q252" t="str">
        <f ca="1">IF($L252="삭제","삭제",
IF($L252="지정 장비",
  IF($O252="DI",
    VLOOKUP($M252,[1]EquipTable!$1:$1048576,MATCH("표준 DI pr Min",[1]EquipTable!$1:$1,0),0)+INT($I252*(VLOOKUP($M252,[1]EquipTable!$1:$1048576,MATCH("표준 DI pr Max",[1]EquipTable!$1:$1,0),0)-VLOOKUP($M252,[1]EquipTable!$1:$1048576,MATCH("표준 DI pr Min",[1]EquipTable!$1:$1,0),0)+1)),
    ROUNDDOWN(VLOOKUP($M252,[1]EquipTable!$1:$1048576,MATCH("표준 GO pr Min",[1]EquipTable!$1:$1,0),0)+INT($I252*(VLOOKUP($M252,[1]EquipTable!$1:$1048576,MATCH("표준 GO pr Max",[1]EquipTable!$1:$1,0),0)-VLOOKUP($M252,[1]EquipTable!$1:$1048576,MATCH("표준 GO pr Min",[1]EquipTable!$1:$1,0),0)+100)),-2)),
IF(OR($L252="캐릭터 상자 일반등급",$L252="캐릭터 상자 영웅등급"),VLOOKUP($L252,$AM:$AZ,MATCH($AW$1,$AM$1:$AZ$1,0),0),
IF(OR($L252="지정 캐릭터",$L252="지정 캐릭터 LBP1",$L252="지정 캐릭터 LBP2",$L252="지정 캐릭터 LBP3"),
  IF(AND(OR($B252=7,$B252=8),$L252=OFFSET($L252,-1,0)),OFFSET(Q252,-1,0),
    INT(VLOOKUP($L252,$AM:$AZ,MATCH($AW$1,$AM$1:$AZ$1,0),0)*(VLOOKUP($M252,[2]ActorTable!$1:$1048576,MATCH("표준 DI pr Min",[2]ActorTable!$1:$1,0),0)+$I252*(VLOOKUP($M252,[2]ActorTable!$1:$1048576,MATCH("표준 DI pr Max",[2]ActorTable!$1:$1,0),0)-VLOOKUP($M252,[2]ActorTable!$1:$1048576,MATCH("표준 DI pr Min",[2]ActorTable!$1:$1,0),0)+1)))),
IF($L252="안 지정 캐릭터 영웅등급",
  IF(AND(OR($B252=7,$B252=8),$L252=OFFSET($L252,-1,0)),OFFSET(Q252,-1,0),
    VLOOKUP($L252,$AM:$AZ,MATCH($AW$1,$AM$1:$AZ$1,0),0)+INT($I252*(VLOOKUP($L252,$AM:$AZ,MATCH($AX$1,$AM$1:$AZ$1,0),0)-VLOOKUP($L252,$AM:$AZ,MATCH($AW$1,$AM$1:$AZ$1,0),0)+1))),
IF($L252="지정 캐릭터 PP",
  IF(AND(OR($B252=7,$B252=8),$L252=OFFSET($L252,-1,0)),OFFSET(Q252,-1,0),
    INT($N252*(VLOOKUP($L252,$AM:$AZ,MATCH($AX$1,$AM$1:$AZ$1,0),0)*(VLOOKUP($L252,$AM:$AZ,MATCH($AY$1,$AM$1:$AZ$1,0),0)+$I252*(VLOOKUP($L252,$AM:$AZ,MATCH($AY$1,$AM$1:$AZ$1,0),0)-VLOOKUP($L252,$AM:$AZ,MATCH($AX$1,$AM$1:$AZ$1,0),0)))))),
IF(OR($L252="안 지정 캐릭터 PP 일반등급",$L252="안 지정 캐릭터 PP 영웅등급"),
  IF(AND(OR($B252=7,$B252=8),$L252=OFFSET($L252,-1,0)),OFFSET(Q252,-1,0),
    $N252*VLOOKUP($L252,$AM:$AZ,MATCH($AW$1,$AM$1:$AZ$1,0),0)),
"그외없음")))))))</f>
        <v>삭제</v>
      </c>
      <c r="R252" t="str">
        <f ca="1">IF(OR(ISNUMBER(M252),M252="삭제"),"",
IF(LEFT(M252,5)="Equip",
  IF($BK$1&lt;VLOOKUP(M252,[1]EquipTable!$1:$1048576,MATCH("업데이트순번",[1]EquipTable!$1:$1,0),0),"업데이트순번이상",""),
IF(LEFT(M252,5)="Actor",
  IF($BP$1&lt;VLOOKUP(M252,[2]ActorTable!$1:$1048576,MATCH("업데이트순번",[2]ActorTable!$1:$1,0),0),"업데이트순번이상",""),
"그외없음")))</f>
        <v/>
      </c>
      <c r="S252">
        <f t="shared" ca="1" si="55"/>
        <v>0</v>
      </c>
      <c r="Z252" t="str">
        <f t="shared" ca="1" si="49"/>
        <v/>
      </c>
      <c r="AG252" t="str">
        <f t="shared" si="50"/>
        <v/>
      </c>
      <c r="AH252" t="str">
        <f>IF(OR(
  AND(NOT(ISERROR(FIND("상자",AA252))),ISBLANK(AB252)),
  AND(ISBLANK(AA252),ISBLANK(AB252)),
  AND(NOT(ISERROR(FIND("안 지정",AA252))),ISNUMBER(AB252))),"",
IF(AND(NOT(ISERROR(FIND("상자",AA252))),NOT(ISBLANK(AB252))),"밸류불필요",
IF(AND(NOT(ISERROR(FIND("안 지정",AA252))),NOT(ISNUMBER(AB252))),"숫자필요",
IF(NOT(ISERROR(FIND("장비",AA252))),
  IFERROR(VLOOKUP(AB252,[1]EquipTable!$A:$T,MATCH("이름참고",[1]EquipTable!$1:$1,0),0),"장비없음"),
IF(NOT(ISERROR(FIND("캐릭터",AA252))),
  IFERROR(VLOOKUP(AB252,[2]ActorTable!$A:$G,MATCH("이름참고",[2]ActorTable!$1:$1,0),0),"캐릭터없음"),
"")))))</f>
        <v/>
      </c>
      <c r="AI252">
        <v>1</v>
      </c>
      <c r="AJ25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v>
      </c>
      <c r="AK252" t="str">
        <f t="shared" ca="1" si="51"/>
        <v>{"dy":3,"sl":8}</v>
      </c>
    </row>
    <row r="253" spans="1:37">
      <c r="A253">
        <v>4</v>
      </c>
      <c r="B253">
        <v>8</v>
      </c>
      <c r="C253">
        <f t="shared" si="46"/>
        <v>2</v>
      </c>
      <c r="D253">
        <f t="shared" ca="1" si="52"/>
        <v>7.6615382237066432E-2</v>
      </c>
      <c r="E253">
        <f t="shared" ca="1" si="52"/>
        <v>0.17061244726973912</v>
      </c>
      <c r="F253">
        <f t="shared" ca="1" si="52"/>
        <v>0.20329109508810606</v>
      </c>
      <c r="G253">
        <f t="shared" ca="1" si="57"/>
        <v>0.36035048014753412</v>
      </c>
      <c r="H253">
        <f t="shared" ca="1" si="57"/>
        <v>0.12484257579607683</v>
      </c>
      <c r="I253">
        <f t="shared" ca="1" si="57"/>
        <v>0.49194423417458788</v>
      </c>
      <c r="L253" t="str">
        <f t="shared" ca="1" si="47"/>
        <v>삭제</v>
      </c>
      <c r="M253" t="str">
        <f t="shared" ca="1" si="48"/>
        <v>삭제</v>
      </c>
      <c r="N253" t="str">
        <f t="shared" ca="1" si="54"/>
        <v>삭제</v>
      </c>
      <c r="O253" t="str">
        <f ca="1">IF($L253="삭제","삭제",
IF($L253="지정 장비",
  IF(ISBLANK(VLOOKUP($M253,[1]EquipTable!$1:$1048576,MATCH("표준 GO pr Min",[1]EquipTable!$1:$1,0),0)),"DI",
    IF(ISBLANK(VLOOKUP($M253,[1]EquipTable!$1:$1048576,MATCH("표준 DI pr Min",[1]EquipTable!$1:$1,0),0)),"GO",
      IF(G253&lt;0.5,"DI","GO"))),
IF(OR($L253="캐릭터 상자 일반등급",$L253="캐릭터 상자 영웅등급"),"DI",
IF(OR($L253="지정 캐릭터",$L253="지정 캐릭터 LBP1",$L253="지정 캐릭터 LBP2",$L253="지정 캐릭터 LBP3",$L253="안 지정 캐릭터 영웅등급"),"DI",
IF($L253="지정 캐릭터 PP","DI",
IF(OR($L253="안 지정 캐릭터 PP 일반등급",$L253="안 지정 캐릭터 PP 영웅등급"),"GO",
"그외없음"))))))</f>
        <v>삭제</v>
      </c>
      <c r="P253" t="str">
        <f ca="1">IF($L253="삭제","삭제",
IF($O253="GO","삭제",
IF($L253="지정 장비",
  IF(ISBLANK(VLOOKUP($M253,[1]EquipTable!$1:$1048576,MATCH("표준 DI pp Min",[1]EquipTable!$1:$1,0),0)),"삭제",
    VLOOKUP($M253,[1]EquipTable!$1:$1048576,MATCH("표준 DI pp Min",[1]EquipTable!$1:$1,0),0)+INT($H253*(VLOOKUP($M253,[1]EquipTable!$1:$1048576,MATCH("표준 DI pp Max",[1]EquipTable!$1:$1,0),0)-VLOOKUP($M253,[1]EquipTable!$1:$1048576,MATCH("표준 DI pp Min",[1]EquipTable!$1:$1,0),0)+1))),
IF(OR($L253="캐릭터 상자 일반등급",$L253="캐릭터 상자 영웅등급"),"삭제",
IF(OR($L253="지정 캐릭터",$L253="지정 캐릭터 LBP1",$L253="지정 캐릭터 LBP2",$L253="지정 캐릭터 LBP3"),
  IF(AND(OR($B253=7,$B253=8),$L253=OFFSET($L253,-1,0)),OFFSET(P253,-1,0),
    IF(ISBLANK(VLOOKUP($M253,[2]ActorTable!$1:$1048576,MATCH("표준 DI pp Min",[2]ActorTable!$1:$1,0),0)),"삭제",
      INT(VLOOKUP($L253,$AM:$AZ,MATCH($AW$1,$AM$1:$AZ$1,0),0)*(VLOOKUP($M253,[2]ActorTable!$1:$1048576,MATCH("표준 DI pp Min",[2]ActorTable!$1:$1,0),0)+$H253*(VLOOKUP($M253,[2]ActorTable!$1:$1048576,MATCH("표준 DI pp Max",[2]ActorTable!$1:$1,0),0)-VLOOKUP($M253,[2]ActorTable!$1:$1048576,MATCH("표준 DI pp Min",[2]ActorTable!$1:$1,0),0)+1))))),
IF($L253="안 지정 캐릭터 영웅등급",
  IF(AND(OR($B253=7,$B253=8),$L253=OFFSET($L253,-1,0)),OFFSET(P253,-1,0),
    VLOOKUP($L253,$AM:$AZ,MATCH($AY$1,$AM$1:$AZ$1,0),0)+INT($H253*(VLOOKUP($L253,$AM:$AZ,MATCH($AZ$1,$AM$1:$AZ$1,0),0)-VLOOKUP($L253,$AM:$AZ,MATCH($AY$1,$AM$1:$AZ$1,0),0)+1))),
IF($L253="지정 캐릭터 PP",
  IF(AND(OR($B253=7,$B253=8),$L253=OFFSET($L253,-1,0)),OFFSET(P253,-1,0),
    INT($N253*VLOOKUP($L253,$AM:$AZ,MATCH($AW$1,$AM$1:$AZ$1,0),0))),
"그외없음")))))))</f>
        <v>삭제</v>
      </c>
      <c r="Q253" t="str">
        <f ca="1">IF($L253="삭제","삭제",
IF($L253="지정 장비",
  IF($O253="DI",
    VLOOKUP($M253,[1]EquipTable!$1:$1048576,MATCH("표준 DI pr Min",[1]EquipTable!$1:$1,0),0)+INT($I253*(VLOOKUP($M253,[1]EquipTable!$1:$1048576,MATCH("표준 DI pr Max",[1]EquipTable!$1:$1,0),0)-VLOOKUP($M253,[1]EquipTable!$1:$1048576,MATCH("표준 DI pr Min",[1]EquipTable!$1:$1,0),0)+1)),
    ROUNDDOWN(VLOOKUP($M253,[1]EquipTable!$1:$1048576,MATCH("표준 GO pr Min",[1]EquipTable!$1:$1,0),0)+INT($I253*(VLOOKUP($M253,[1]EquipTable!$1:$1048576,MATCH("표준 GO pr Max",[1]EquipTable!$1:$1,0),0)-VLOOKUP($M253,[1]EquipTable!$1:$1048576,MATCH("표준 GO pr Min",[1]EquipTable!$1:$1,0),0)+100)),-2)),
IF(OR($L253="캐릭터 상자 일반등급",$L253="캐릭터 상자 영웅등급"),VLOOKUP($L253,$AM:$AZ,MATCH($AW$1,$AM$1:$AZ$1,0),0),
IF(OR($L253="지정 캐릭터",$L253="지정 캐릭터 LBP1",$L253="지정 캐릭터 LBP2",$L253="지정 캐릭터 LBP3"),
  IF(AND(OR($B253=7,$B253=8),$L253=OFFSET($L253,-1,0)),OFFSET(Q253,-1,0),
    INT(VLOOKUP($L253,$AM:$AZ,MATCH($AW$1,$AM$1:$AZ$1,0),0)*(VLOOKUP($M253,[2]ActorTable!$1:$1048576,MATCH("표준 DI pr Min",[2]ActorTable!$1:$1,0),0)+$I253*(VLOOKUP($M253,[2]ActorTable!$1:$1048576,MATCH("표준 DI pr Max",[2]ActorTable!$1:$1,0),0)-VLOOKUP($M253,[2]ActorTable!$1:$1048576,MATCH("표준 DI pr Min",[2]ActorTable!$1:$1,0),0)+1)))),
IF($L253="안 지정 캐릭터 영웅등급",
  IF(AND(OR($B253=7,$B253=8),$L253=OFFSET($L253,-1,0)),OFFSET(Q253,-1,0),
    VLOOKUP($L253,$AM:$AZ,MATCH($AW$1,$AM$1:$AZ$1,0),0)+INT($I253*(VLOOKUP($L253,$AM:$AZ,MATCH($AX$1,$AM$1:$AZ$1,0),0)-VLOOKUP($L253,$AM:$AZ,MATCH($AW$1,$AM$1:$AZ$1,0),0)+1))),
IF($L253="지정 캐릭터 PP",
  IF(AND(OR($B253=7,$B253=8),$L253=OFFSET($L253,-1,0)),OFFSET(Q253,-1,0),
    INT($N253*(VLOOKUP($L253,$AM:$AZ,MATCH($AX$1,$AM$1:$AZ$1,0),0)*(VLOOKUP($L253,$AM:$AZ,MATCH($AY$1,$AM$1:$AZ$1,0),0)+$I253*(VLOOKUP($L253,$AM:$AZ,MATCH($AY$1,$AM$1:$AZ$1,0),0)-VLOOKUP($L253,$AM:$AZ,MATCH($AX$1,$AM$1:$AZ$1,0),0)))))),
IF(OR($L253="안 지정 캐릭터 PP 일반등급",$L253="안 지정 캐릭터 PP 영웅등급"),
  IF(AND(OR($B253=7,$B253=8),$L253=OFFSET($L253,-1,0)),OFFSET(Q253,-1,0),
    $N253*VLOOKUP($L253,$AM:$AZ,MATCH($AW$1,$AM$1:$AZ$1,0),0)),
"그외없음")))))))</f>
        <v>삭제</v>
      </c>
      <c r="R253" t="str">
        <f ca="1">IF(OR(ISNUMBER(M253),M253="삭제"),"",
IF(LEFT(M253,5)="Equip",
  IF($BK$1&lt;VLOOKUP(M253,[1]EquipTable!$1:$1048576,MATCH("업데이트순번",[1]EquipTable!$1:$1,0),0),"업데이트순번이상",""),
IF(LEFT(M253,5)="Actor",
  IF($BP$1&lt;VLOOKUP(M253,[2]ActorTable!$1:$1048576,MATCH("업데이트순번",[2]ActorTable!$1:$1,0),0),"업데이트순번이상",""),
"그외없음")))</f>
        <v/>
      </c>
      <c r="S253">
        <f t="shared" ca="1" si="55"/>
        <v>0</v>
      </c>
      <c r="Z253" t="str">
        <f t="shared" ca="1" si="49"/>
        <v/>
      </c>
      <c r="AG253" t="str">
        <f t="shared" si="50"/>
        <v/>
      </c>
      <c r="AH253" t="str">
        <f>IF(OR(
  AND(NOT(ISERROR(FIND("상자",AA253))),ISBLANK(AB253)),
  AND(ISBLANK(AA253),ISBLANK(AB253)),
  AND(NOT(ISERROR(FIND("안 지정",AA253))),ISNUMBER(AB253))),"",
IF(AND(NOT(ISERROR(FIND("상자",AA253))),NOT(ISBLANK(AB253))),"밸류불필요",
IF(AND(NOT(ISERROR(FIND("안 지정",AA253))),NOT(ISNUMBER(AB253))),"숫자필요",
IF(NOT(ISERROR(FIND("장비",AA253))),
  IFERROR(VLOOKUP(AB253,[1]EquipTable!$A:$T,MATCH("이름참고",[1]EquipTable!$1:$1,0),0),"장비없음"),
IF(NOT(ISERROR(FIND("캐릭터",AA253))),
  IFERROR(VLOOKUP(AB253,[2]ActorTable!$A:$G,MATCH("이름참고",[2]ActorTable!$1:$1,0),0),"캐릭터없음"),
"")))))</f>
        <v/>
      </c>
      <c r="AI253">
        <v>1</v>
      </c>
      <c r="AJ25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v>
      </c>
      <c r="AK253" t="str">
        <f t="shared" ca="1" si="51"/>
        <v>{"dy":4,"sl":8}</v>
      </c>
    </row>
    <row r="254" spans="1:37">
      <c r="A254">
        <v>5</v>
      </c>
      <c r="B254">
        <v>8</v>
      </c>
      <c r="C254">
        <f t="shared" si="46"/>
        <v>2</v>
      </c>
      <c r="D254">
        <f t="shared" ca="1" si="52"/>
        <v>0.22967996941902136</v>
      </c>
      <c r="E254">
        <f t="shared" ca="1" si="52"/>
        <v>0.10393509003323353</v>
      </c>
      <c r="F254">
        <f t="shared" ca="1" si="52"/>
        <v>0.43680580862322826</v>
      </c>
      <c r="G254">
        <f t="shared" ca="1" si="57"/>
        <v>0.52483277715160281</v>
      </c>
      <c r="H254">
        <f t="shared" ca="1" si="57"/>
        <v>0.35836250457034624</v>
      </c>
      <c r="I254">
        <f t="shared" ca="1" si="57"/>
        <v>0.54846495128942985</v>
      </c>
      <c r="L254" t="str">
        <f t="shared" ca="1" si="47"/>
        <v>삭제</v>
      </c>
      <c r="M254" t="str">
        <f t="shared" ca="1" si="48"/>
        <v>삭제</v>
      </c>
      <c r="N254" t="str">
        <f t="shared" ca="1" si="54"/>
        <v>삭제</v>
      </c>
      <c r="O254" t="str">
        <f ca="1">IF($L254="삭제","삭제",
IF($L254="지정 장비",
  IF(ISBLANK(VLOOKUP($M254,[1]EquipTable!$1:$1048576,MATCH("표준 GO pr Min",[1]EquipTable!$1:$1,0),0)),"DI",
    IF(ISBLANK(VLOOKUP($M254,[1]EquipTable!$1:$1048576,MATCH("표준 DI pr Min",[1]EquipTable!$1:$1,0),0)),"GO",
      IF(G254&lt;0.5,"DI","GO"))),
IF(OR($L254="캐릭터 상자 일반등급",$L254="캐릭터 상자 영웅등급"),"DI",
IF(OR($L254="지정 캐릭터",$L254="지정 캐릭터 LBP1",$L254="지정 캐릭터 LBP2",$L254="지정 캐릭터 LBP3",$L254="안 지정 캐릭터 영웅등급"),"DI",
IF($L254="지정 캐릭터 PP","DI",
IF(OR($L254="안 지정 캐릭터 PP 일반등급",$L254="안 지정 캐릭터 PP 영웅등급"),"GO",
"그외없음"))))))</f>
        <v>삭제</v>
      </c>
      <c r="P254" t="str">
        <f ca="1">IF($L254="삭제","삭제",
IF($O254="GO","삭제",
IF($L254="지정 장비",
  IF(ISBLANK(VLOOKUP($M254,[1]EquipTable!$1:$1048576,MATCH("표준 DI pp Min",[1]EquipTable!$1:$1,0),0)),"삭제",
    VLOOKUP($M254,[1]EquipTable!$1:$1048576,MATCH("표준 DI pp Min",[1]EquipTable!$1:$1,0),0)+INT($H254*(VLOOKUP($M254,[1]EquipTable!$1:$1048576,MATCH("표준 DI pp Max",[1]EquipTable!$1:$1,0),0)-VLOOKUP($M254,[1]EquipTable!$1:$1048576,MATCH("표준 DI pp Min",[1]EquipTable!$1:$1,0),0)+1))),
IF(OR($L254="캐릭터 상자 일반등급",$L254="캐릭터 상자 영웅등급"),"삭제",
IF(OR($L254="지정 캐릭터",$L254="지정 캐릭터 LBP1",$L254="지정 캐릭터 LBP2",$L254="지정 캐릭터 LBP3"),
  IF(AND(OR($B254=7,$B254=8),$L254=OFFSET($L254,-1,0)),OFFSET(P254,-1,0),
    IF(ISBLANK(VLOOKUP($M254,[2]ActorTable!$1:$1048576,MATCH("표준 DI pp Min",[2]ActorTable!$1:$1,0),0)),"삭제",
      INT(VLOOKUP($L254,$AM:$AZ,MATCH($AW$1,$AM$1:$AZ$1,0),0)*(VLOOKUP($M254,[2]ActorTable!$1:$1048576,MATCH("표준 DI pp Min",[2]ActorTable!$1:$1,0),0)+$H254*(VLOOKUP($M254,[2]ActorTable!$1:$1048576,MATCH("표준 DI pp Max",[2]ActorTable!$1:$1,0),0)-VLOOKUP($M254,[2]ActorTable!$1:$1048576,MATCH("표준 DI pp Min",[2]ActorTable!$1:$1,0),0)+1))))),
IF($L254="안 지정 캐릭터 영웅등급",
  IF(AND(OR($B254=7,$B254=8),$L254=OFFSET($L254,-1,0)),OFFSET(P254,-1,0),
    VLOOKUP($L254,$AM:$AZ,MATCH($AY$1,$AM$1:$AZ$1,0),0)+INT($H254*(VLOOKUP($L254,$AM:$AZ,MATCH($AZ$1,$AM$1:$AZ$1,0),0)-VLOOKUP($L254,$AM:$AZ,MATCH($AY$1,$AM$1:$AZ$1,0),0)+1))),
IF($L254="지정 캐릭터 PP",
  IF(AND(OR($B254=7,$B254=8),$L254=OFFSET($L254,-1,0)),OFFSET(P254,-1,0),
    INT($N254*VLOOKUP($L254,$AM:$AZ,MATCH($AW$1,$AM$1:$AZ$1,0),0))),
"그외없음")))))))</f>
        <v>삭제</v>
      </c>
      <c r="Q254" t="str">
        <f ca="1">IF($L254="삭제","삭제",
IF($L254="지정 장비",
  IF($O254="DI",
    VLOOKUP($M254,[1]EquipTable!$1:$1048576,MATCH("표준 DI pr Min",[1]EquipTable!$1:$1,0),0)+INT($I254*(VLOOKUP($M254,[1]EquipTable!$1:$1048576,MATCH("표준 DI pr Max",[1]EquipTable!$1:$1,0),0)-VLOOKUP($M254,[1]EquipTable!$1:$1048576,MATCH("표준 DI pr Min",[1]EquipTable!$1:$1,0),0)+1)),
    ROUNDDOWN(VLOOKUP($M254,[1]EquipTable!$1:$1048576,MATCH("표준 GO pr Min",[1]EquipTable!$1:$1,0),0)+INT($I254*(VLOOKUP($M254,[1]EquipTable!$1:$1048576,MATCH("표준 GO pr Max",[1]EquipTable!$1:$1,0),0)-VLOOKUP($M254,[1]EquipTable!$1:$1048576,MATCH("표준 GO pr Min",[1]EquipTable!$1:$1,0),0)+100)),-2)),
IF(OR($L254="캐릭터 상자 일반등급",$L254="캐릭터 상자 영웅등급"),VLOOKUP($L254,$AM:$AZ,MATCH($AW$1,$AM$1:$AZ$1,0),0),
IF(OR($L254="지정 캐릭터",$L254="지정 캐릭터 LBP1",$L254="지정 캐릭터 LBP2",$L254="지정 캐릭터 LBP3"),
  IF(AND(OR($B254=7,$B254=8),$L254=OFFSET($L254,-1,0)),OFFSET(Q254,-1,0),
    INT(VLOOKUP($L254,$AM:$AZ,MATCH($AW$1,$AM$1:$AZ$1,0),0)*(VLOOKUP($M254,[2]ActorTable!$1:$1048576,MATCH("표준 DI pr Min",[2]ActorTable!$1:$1,0),0)+$I254*(VLOOKUP($M254,[2]ActorTable!$1:$1048576,MATCH("표준 DI pr Max",[2]ActorTable!$1:$1,0),0)-VLOOKUP($M254,[2]ActorTable!$1:$1048576,MATCH("표준 DI pr Min",[2]ActorTable!$1:$1,0),0)+1)))),
IF($L254="안 지정 캐릭터 영웅등급",
  IF(AND(OR($B254=7,$B254=8),$L254=OFFSET($L254,-1,0)),OFFSET(Q254,-1,0),
    VLOOKUP($L254,$AM:$AZ,MATCH($AW$1,$AM$1:$AZ$1,0),0)+INT($I254*(VLOOKUP($L254,$AM:$AZ,MATCH($AX$1,$AM$1:$AZ$1,0),0)-VLOOKUP($L254,$AM:$AZ,MATCH($AW$1,$AM$1:$AZ$1,0),0)+1))),
IF($L254="지정 캐릭터 PP",
  IF(AND(OR($B254=7,$B254=8),$L254=OFFSET($L254,-1,0)),OFFSET(Q254,-1,0),
    INT($N254*(VLOOKUP($L254,$AM:$AZ,MATCH($AX$1,$AM$1:$AZ$1,0),0)*(VLOOKUP($L254,$AM:$AZ,MATCH($AY$1,$AM$1:$AZ$1,0),0)+$I254*(VLOOKUP($L254,$AM:$AZ,MATCH($AY$1,$AM$1:$AZ$1,0),0)-VLOOKUP($L254,$AM:$AZ,MATCH($AX$1,$AM$1:$AZ$1,0),0)))))),
IF(OR($L254="안 지정 캐릭터 PP 일반등급",$L254="안 지정 캐릭터 PP 영웅등급"),
  IF(AND(OR($B254=7,$B254=8),$L254=OFFSET($L254,-1,0)),OFFSET(Q254,-1,0),
    $N254*VLOOKUP($L254,$AM:$AZ,MATCH($AW$1,$AM$1:$AZ$1,0),0)),
"그외없음")))))))</f>
        <v>삭제</v>
      </c>
      <c r="R254" t="str">
        <f ca="1">IF(OR(ISNUMBER(M254),M254="삭제"),"",
IF(LEFT(M254,5)="Equip",
  IF($BK$1&lt;VLOOKUP(M254,[1]EquipTable!$1:$1048576,MATCH("업데이트순번",[1]EquipTable!$1:$1,0),0),"업데이트순번이상",""),
IF(LEFT(M254,5)="Actor",
  IF($BP$1&lt;VLOOKUP(M254,[2]ActorTable!$1:$1048576,MATCH("업데이트순번",[2]ActorTable!$1:$1,0),0),"업데이트순번이상",""),
"그외없음")))</f>
        <v/>
      </c>
      <c r="S254">
        <f t="shared" ca="1" si="55"/>
        <v>0</v>
      </c>
      <c r="Z254" t="str">
        <f t="shared" ca="1" si="49"/>
        <v/>
      </c>
      <c r="AG254" t="str">
        <f t="shared" si="50"/>
        <v/>
      </c>
      <c r="AH254" t="str">
        <f>IF(OR(
  AND(NOT(ISERROR(FIND("상자",AA254))),ISBLANK(AB254)),
  AND(ISBLANK(AA254),ISBLANK(AB254)),
  AND(NOT(ISERROR(FIND("안 지정",AA254))),ISNUMBER(AB254))),"",
IF(AND(NOT(ISERROR(FIND("상자",AA254))),NOT(ISBLANK(AB254))),"밸류불필요",
IF(AND(NOT(ISERROR(FIND("안 지정",AA254))),NOT(ISNUMBER(AB254))),"숫자필요",
IF(NOT(ISERROR(FIND("장비",AA254))),
  IFERROR(VLOOKUP(AB254,[1]EquipTable!$A:$T,MATCH("이름참고",[1]EquipTable!$1:$1,0),0),"장비없음"),
IF(NOT(ISERROR(FIND("캐릭터",AA254))),
  IFERROR(VLOOKUP(AB254,[2]ActorTable!$A:$G,MATCH("이름참고",[2]ActorTable!$1:$1,0),0),"캐릭터없음"),
"")))))</f>
        <v/>
      </c>
      <c r="AI254">
        <v>1</v>
      </c>
      <c r="AJ25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v>
      </c>
      <c r="AK254" t="str">
        <f t="shared" ca="1" si="51"/>
        <v>{"dy":5,"sl":8}</v>
      </c>
    </row>
    <row r="255" spans="1:37">
      <c r="A255">
        <v>6</v>
      </c>
      <c r="B255">
        <v>8</v>
      </c>
      <c r="C255">
        <f t="shared" si="46"/>
        <v>2</v>
      </c>
      <c r="D255">
        <f t="shared" ca="1" si="52"/>
        <v>0.28627171971503096</v>
      </c>
      <c r="E255">
        <f t="shared" ca="1" si="52"/>
        <v>0.87084003059509385</v>
      </c>
      <c r="F255">
        <f t="shared" ca="1" si="52"/>
        <v>0.95467151775122694</v>
      </c>
      <c r="G255">
        <f t="shared" ca="1" si="57"/>
        <v>0.26490849365822489</v>
      </c>
      <c r="H255">
        <f t="shared" ca="1" si="57"/>
        <v>0.52971366510716122</v>
      </c>
      <c r="I255">
        <f t="shared" ca="1" si="57"/>
        <v>0.39178519391705369</v>
      </c>
      <c r="L255" t="str">
        <f t="shared" ca="1" si="47"/>
        <v>삭제</v>
      </c>
      <c r="M255" t="str">
        <f t="shared" ca="1" si="48"/>
        <v>삭제</v>
      </c>
      <c r="N255" t="str">
        <f t="shared" ca="1" si="54"/>
        <v>삭제</v>
      </c>
      <c r="O255" t="str">
        <f ca="1">IF($L255="삭제","삭제",
IF($L255="지정 장비",
  IF(ISBLANK(VLOOKUP($M255,[1]EquipTable!$1:$1048576,MATCH("표준 GO pr Min",[1]EquipTable!$1:$1,0),0)),"DI",
    IF(ISBLANK(VLOOKUP($M255,[1]EquipTable!$1:$1048576,MATCH("표준 DI pr Min",[1]EquipTable!$1:$1,0),0)),"GO",
      IF(G255&lt;0.5,"DI","GO"))),
IF(OR($L255="캐릭터 상자 일반등급",$L255="캐릭터 상자 영웅등급"),"DI",
IF(OR($L255="지정 캐릭터",$L255="지정 캐릭터 LBP1",$L255="지정 캐릭터 LBP2",$L255="지정 캐릭터 LBP3",$L255="안 지정 캐릭터 영웅등급"),"DI",
IF($L255="지정 캐릭터 PP","DI",
IF(OR($L255="안 지정 캐릭터 PP 일반등급",$L255="안 지정 캐릭터 PP 영웅등급"),"GO",
"그외없음"))))))</f>
        <v>삭제</v>
      </c>
      <c r="P255" t="str">
        <f ca="1">IF($L255="삭제","삭제",
IF($O255="GO","삭제",
IF($L255="지정 장비",
  IF(ISBLANK(VLOOKUP($M255,[1]EquipTable!$1:$1048576,MATCH("표준 DI pp Min",[1]EquipTable!$1:$1,0),0)),"삭제",
    VLOOKUP($M255,[1]EquipTable!$1:$1048576,MATCH("표준 DI pp Min",[1]EquipTable!$1:$1,0),0)+INT($H255*(VLOOKUP($M255,[1]EquipTable!$1:$1048576,MATCH("표준 DI pp Max",[1]EquipTable!$1:$1,0),0)-VLOOKUP($M255,[1]EquipTable!$1:$1048576,MATCH("표준 DI pp Min",[1]EquipTable!$1:$1,0),0)+1))),
IF(OR($L255="캐릭터 상자 일반등급",$L255="캐릭터 상자 영웅등급"),"삭제",
IF(OR($L255="지정 캐릭터",$L255="지정 캐릭터 LBP1",$L255="지정 캐릭터 LBP2",$L255="지정 캐릭터 LBP3"),
  IF(AND(OR($B255=7,$B255=8),$L255=OFFSET($L255,-1,0)),OFFSET(P255,-1,0),
    IF(ISBLANK(VLOOKUP($M255,[2]ActorTable!$1:$1048576,MATCH("표준 DI pp Min",[2]ActorTable!$1:$1,0),0)),"삭제",
      INT(VLOOKUP($L255,$AM:$AZ,MATCH($AW$1,$AM$1:$AZ$1,0),0)*(VLOOKUP($M255,[2]ActorTable!$1:$1048576,MATCH("표준 DI pp Min",[2]ActorTable!$1:$1,0),0)+$H255*(VLOOKUP($M255,[2]ActorTable!$1:$1048576,MATCH("표준 DI pp Max",[2]ActorTable!$1:$1,0),0)-VLOOKUP($M255,[2]ActorTable!$1:$1048576,MATCH("표준 DI pp Min",[2]ActorTable!$1:$1,0),0)+1))))),
IF($L255="안 지정 캐릭터 영웅등급",
  IF(AND(OR($B255=7,$B255=8),$L255=OFFSET($L255,-1,0)),OFFSET(P255,-1,0),
    VLOOKUP($L255,$AM:$AZ,MATCH($AY$1,$AM$1:$AZ$1,0),0)+INT($H255*(VLOOKUP($L255,$AM:$AZ,MATCH($AZ$1,$AM$1:$AZ$1,0),0)-VLOOKUP($L255,$AM:$AZ,MATCH($AY$1,$AM$1:$AZ$1,0),0)+1))),
IF($L255="지정 캐릭터 PP",
  IF(AND(OR($B255=7,$B255=8),$L255=OFFSET($L255,-1,0)),OFFSET(P255,-1,0),
    INT($N255*VLOOKUP($L255,$AM:$AZ,MATCH($AW$1,$AM$1:$AZ$1,0),0))),
"그외없음")))))))</f>
        <v>삭제</v>
      </c>
      <c r="Q255" t="str">
        <f ca="1">IF($L255="삭제","삭제",
IF($L255="지정 장비",
  IF($O255="DI",
    VLOOKUP($M255,[1]EquipTable!$1:$1048576,MATCH("표준 DI pr Min",[1]EquipTable!$1:$1,0),0)+INT($I255*(VLOOKUP($M255,[1]EquipTable!$1:$1048576,MATCH("표준 DI pr Max",[1]EquipTable!$1:$1,0),0)-VLOOKUP($M255,[1]EquipTable!$1:$1048576,MATCH("표준 DI pr Min",[1]EquipTable!$1:$1,0),0)+1)),
    ROUNDDOWN(VLOOKUP($M255,[1]EquipTable!$1:$1048576,MATCH("표준 GO pr Min",[1]EquipTable!$1:$1,0),0)+INT($I255*(VLOOKUP($M255,[1]EquipTable!$1:$1048576,MATCH("표준 GO pr Max",[1]EquipTable!$1:$1,0),0)-VLOOKUP($M255,[1]EquipTable!$1:$1048576,MATCH("표준 GO pr Min",[1]EquipTable!$1:$1,0),0)+100)),-2)),
IF(OR($L255="캐릭터 상자 일반등급",$L255="캐릭터 상자 영웅등급"),VLOOKUP($L255,$AM:$AZ,MATCH($AW$1,$AM$1:$AZ$1,0),0),
IF(OR($L255="지정 캐릭터",$L255="지정 캐릭터 LBP1",$L255="지정 캐릭터 LBP2",$L255="지정 캐릭터 LBP3"),
  IF(AND(OR($B255=7,$B255=8),$L255=OFFSET($L255,-1,0)),OFFSET(Q255,-1,0),
    INT(VLOOKUP($L255,$AM:$AZ,MATCH($AW$1,$AM$1:$AZ$1,0),0)*(VLOOKUP($M255,[2]ActorTable!$1:$1048576,MATCH("표준 DI pr Min",[2]ActorTable!$1:$1,0),0)+$I255*(VLOOKUP($M255,[2]ActorTable!$1:$1048576,MATCH("표준 DI pr Max",[2]ActorTable!$1:$1,0),0)-VLOOKUP($M255,[2]ActorTable!$1:$1048576,MATCH("표준 DI pr Min",[2]ActorTable!$1:$1,0),0)+1)))),
IF($L255="안 지정 캐릭터 영웅등급",
  IF(AND(OR($B255=7,$B255=8),$L255=OFFSET($L255,-1,0)),OFFSET(Q255,-1,0),
    VLOOKUP($L255,$AM:$AZ,MATCH($AW$1,$AM$1:$AZ$1,0),0)+INT($I255*(VLOOKUP($L255,$AM:$AZ,MATCH($AX$1,$AM$1:$AZ$1,0),0)-VLOOKUP($L255,$AM:$AZ,MATCH($AW$1,$AM$1:$AZ$1,0),0)+1))),
IF($L255="지정 캐릭터 PP",
  IF(AND(OR($B255=7,$B255=8),$L255=OFFSET($L255,-1,0)),OFFSET(Q255,-1,0),
    INT($N255*(VLOOKUP($L255,$AM:$AZ,MATCH($AX$1,$AM$1:$AZ$1,0),0)*(VLOOKUP($L255,$AM:$AZ,MATCH($AY$1,$AM$1:$AZ$1,0),0)+$I255*(VLOOKUP($L255,$AM:$AZ,MATCH($AY$1,$AM$1:$AZ$1,0),0)-VLOOKUP($L255,$AM:$AZ,MATCH($AX$1,$AM$1:$AZ$1,0),0)))))),
IF(OR($L255="안 지정 캐릭터 PP 일반등급",$L255="안 지정 캐릭터 PP 영웅등급"),
  IF(AND(OR($B255=7,$B255=8),$L255=OFFSET($L255,-1,0)),OFFSET(Q255,-1,0),
    $N255*VLOOKUP($L255,$AM:$AZ,MATCH($AW$1,$AM$1:$AZ$1,0),0)),
"그외없음")))))))</f>
        <v>삭제</v>
      </c>
      <c r="R255" t="str">
        <f ca="1">IF(OR(ISNUMBER(M255),M255="삭제"),"",
IF(LEFT(M255,5)="Equip",
  IF($BK$1&lt;VLOOKUP(M255,[1]EquipTable!$1:$1048576,MATCH("업데이트순번",[1]EquipTable!$1:$1,0),0),"업데이트순번이상",""),
IF(LEFT(M255,5)="Actor",
  IF($BP$1&lt;VLOOKUP(M255,[2]ActorTable!$1:$1048576,MATCH("업데이트순번",[2]ActorTable!$1:$1,0),0),"업데이트순번이상",""),
"그외없음")))</f>
        <v/>
      </c>
      <c r="S255">
        <f t="shared" ca="1" si="55"/>
        <v>0</v>
      </c>
      <c r="Z255" t="str">
        <f t="shared" ca="1" si="49"/>
        <v/>
      </c>
      <c r="AG255" t="str">
        <f t="shared" si="50"/>
        <v/>
      </c>
      <c r="AH255" t="str">
        <f>IF(OR(
  AND(NOT(ISERROR(FIND("상자",AA255))),ISBLANK(AB255)),
  AND(ISBLANK(AA255),ISBLANK(AB255)),
  AND(NOT(ISERROR(FIND("안 지정",AA255))),ISNUMBER(AB255))),"",
IF(AND(NOT(ISERROR(FIND("상자",AA255))),NOT(ISBLANK(AB255))),"밸류불필요",
IF(AND(NOT(ISERROR(FIND("안 지정",AA255))),NOT(ISNUMBER(AB255))),"숫자필요",
IF(NOT(ISERROR(FIND("장비",AA255))),
  IFERROR(VLOOKUP(AB255,[1]EquipTable!$A:$T,MATCH("이름참고",[1]EquipTable!$1:$1,0),0),"장비없음"),
IF(NOT(ISERROR(FIND("캐릭터",AA255))),
  IFERROR(VLOOKUP(AB255,[2]ActorTable!$A:$G,MATCH("이름참고",[2]ActorTable!$1:$1,0),0),"캐릭터없음"),
"")))))</f>
        <v/>
      </c>
      <c r="AI255">
        <v>1</v>
      </c>
      <c r="AJ25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v>
      </c>
      <c r="AK255" t="str">
        <f t="shared" ca="1" si="51"/>
        <v>{"dy":6,"sl":8}</v>
      </c>
    </row>
    <row r="256" spans="1:37">
      <c r="A256">
        <v>7</v>
      </c>
      <c r="B256">
        <v>8</v>
      </c>
      <c r="C256">
        <f t="shared" si="46"/>
        <v>2</v>
      </c>
      <c r="D256">
        <f t="shared" ca="1" si="52"/>
        <v>0.83735434081359672</v>
      </c>
      <c r="E256">
        <f t="shared" ca="1" si="52"/>
        <v>0.80929241565431298</v>
      </c>
      <c r="F256">
        <f t="shared" ca="1" si="52"/>
        <v>0.90672509881725738</v>
      </c>
      <c r="G256">
        <f t="shared" ca="1" si="57"/>
        <v>0.5722501152536873</v>
      </c>
      <c r="H256">
        <f t="shared" ca="1" si="57"/>
        <v>0.85688128588424961</v>
      </c>
      <c r="I256">
        <f t="shared" ca="1" si="57"/>
        <v>0.69372100873950626</v>
      </c>
      <c r="J256" t="s">
        <v>90</v>
      </c>
      <c r="K256" t="s">
        <v>226</v>
      </c>
      <c r="L256" t="str">
        <f t="shared" si="47"/>
        <v>지정 캐릭터 LBP3</v>
      </c>
      <c r="M256" t="e">
        <f t="shared" ca="1" si="48"/>
        <v>#N/A</v>
      </c>
      <c r="N256">
        <f t="shared" ca="1" si="54"/>
        <v>1</v>
      </c>
      <c r="O256" t="str">
        <f>IF($L256="삭제","삭제",
IF($L256="지정 장비",
  IF(ISBLANK(VLOOKUP($M256,[1]EquipTable!$1:$1048576,MATCH("표준 GO pr Min",[1]EquipTable!$1:$1,0),0)),"DI",
    IF(ISBLANK(VLOOKUP($M256,[1]EquipTable!$1:$1048576,MATCH("표준 DI pr Min",[1]EquipTable!$1:$1,0),0)),"GO",
      IF(G256&lt;0.5,"DI","GO"))),
IF(OR($L256="캐릭터 상자 일반등급",$L256="캐릭터 상자 영웅등급"),"DI",
IF(OR($L256="지정 캐릭터",$L256="지정 캐릭터 LBP1",$L256="지정 캐릭터 LBP2",$L256="지정 캐릭터 LBP3",$L256="안 지정 캐릭터 영웅등급"),"DI",
IF($L256="지정 캐릭터 PP","DI",
IF(OR($L256="안 지정 캐릭터 PP 일반등급",$L256="안 지정 캐릭터 PP 영웅등급"),"GO",
"그외없음"))))))</f>
        <v>DI</v>
      </c>
      <c r="P256" t="e">
        <f ca="1">IF($L256="삭제","삭제",
IF($O256="GO","삭제",
IF($L256="지정 장비",
  IF(ISBLANK(VLOOKUP($M256,[1]EquipTable!$1:$1048576,MATCH("표준 DI pp Min",[1]EquipTable!$1:$1,0),0)),"삭제",
    VLOOKUP($M256,[1]EquipTable!$1:$1048576,MATCH("표준 DI pp Min",[1]EquipTable!$1:$1,0),0)+INT($H256*(VLOOKUP($M256,[1]EquipTable!$1:$1048576,MATCH("표준 DI pp Max",[1]EquipTable!$1:$1,0),0)-VLOOKUP($M256,[1]EquipTable!$1:$1048576,MATCH("표준 DI pp Min",[1]EquipTable!$1:$1,0),0)+1))),
IF(OR($L256="캐릭터 상자 일반등급",$L256="캐릭터 상자 영웅등급"),"삭제",
IF(OR($L256="지정 캐릭터",$L256="지정 캐릭터 LBP1",$L256="지정 캐릭터 LBP2",$L256="지정 캐릭터 LBP3"),
  IF(AND(OR($B256=7,$B256=8),$L256=OFFSET($L256,-1,0)),OFFSET(P256,-1,0),
    IF(ISBLANK(VLOOKUP($M256,[2]ActorTable!$1:$1048576,MATCH("표준 DI pp Min",[2]ActorTable!$1:$1,0),0)),"삭제",
      INT(VLOOKUP($L256,$AM:$AZ,MATCH($AW$1,$AM$1:$AZ$1,0),0)*(VLOOKUP($M256,[2]ActorTable!$1:$1048576,MATCH("표준 DI pp Min",[2]ActorTable!$1:$1,0),0)+$H256*(VLOOKUP($M256,[2]ActorTable!$1:$1048576,MATCH("표준 DI pp Max",[2]ActorTable!$1:$1,0),0)-VLOOKUP($M256,[2]ActorTable!$1:$1048576,MATCH("표준 DI pp Min",[2]ActorTable!$1:$1,0),0)+1))))),
IF($L256="안 지정 캐릭터 영웅등급",
  IF(AND(OR($B256=7,$B256=8),$L256=OFFSET($L256,-1,0)),OFFSET(P256,-1,0),
    VLOOKUP($L256,$AM:$AZ,MATCH($AY$1,$AM$1:$AZ$1,0),0)+INT($H256*(VLOOKUP($L256,$AM:$AZ,MATCH($AZ$1,$AM$1:$AZ$1,0),0)-VLOOKUP($L256,$AM:$AZ,MATCH($AY$1,$AM$1:$AZ$1,0),0)+1))),
IF($L256="지정 캐릭터 PP",
  IF(AND(OR($B256=7,$B256=8),$L256=OFFSET($L256,-1,0)),OFFSET(P256,-1,0),
    INT($N256*VLOOKUP($L256,$AM:$AZ,MATCH($AW$1,$AM$1:$AZ$1,0),0))),
"그외없음")))))))</f>
        <v>#N/A</v>
      </c>
      <c r="Q256" t="e">
        <f ca="1">IF($L256="삭제","삭제",
IF($L256="지정 장비",
  IF($O256="DI",
    VLOOKUP($M256,[1]EquipTable!$1:$1048576,MATCH("표준 DI pr Min",[1]EquipTable!$1:$1,0),0)+INT($I256*(VLOOKUP($M256,[1]EquipTable!$1:$1048576,MATCH("표준 DI pr Max",[1]EquipTable!$1:$1,0),0)-VLOOKUP($M256,[1]EquipTable!$1:$1048576,MATCH("표준 DI pr Min",[1]EquipTable!$1:$1,0),0)+1)),
    ROUNDDOWN(VLOOKUP($M256,[1]EquipTable!$1:$1048576,MATCH("표준 GO pr Min",[1]EquipTable!$1:$1,0),0)+INT($I256*(VLOOKUP($M256,[1]EquipTable!$1:$1048576,MATCH("표준 GO pr Max",[1]EquipTable!$1:$1,0),0)-VLOOKUP($M256,[1]EquipTable!$1:$1048576,MATCH("표준 GO pr Min",[1]EquipTable!$1:$1,0),0)+100)),-2)),
IF(OR($L256="캐릭터 상자 일반등급",$L256="캐릭터 상자 영웅등급"),VLOOKUP($L256,$AM:$AZ,MATCH($AW$1,$AM$1:$AZ$1,0),0),
IF(OR($L256="지정 캐릭터",$L256="지정 캐릭터 LBP1",$L256="지정 캐릭터 LBP2",$L256="지정 캐릭터 LBP3"),
  IF(AND(OR($B256=7,$B256=8),$L256=OFFSET($L256,-1,0)),OFFSET(Q256,-1,0),
    INT(VLOOKUP($L256,$AM:$AZ,MATCH($AW$1,$AM$1:$AZ$1,0),0)*(VLOOKUP($M256,[2]ActorTable!$1:$1048576,MATCH("표준 DI pr Min",[2]ActorTable!$1:$1,0),0)+$I256*(VLOOKUP($M256,[2]ActorTable!$1:$1048576,MATCH("표준 DI pr Max",[2]ActorTable!$1:$1,0),0)-VLOOKUP($M256,[2]ActorTable!$1:$1048576,MATCH("표준 DI pr Min",[2]ActorTable!$1:$1,0),0)+1)))),
IF($L256="안 지정 캐릭터 영웅등급",
  IF(AND(OR($B256=7,$B256=8),$L256=OFFSET($L256,-1,0)),OFFSET(Q256,-1,0),
    VLOOKUP($L256,$AM:$AZ,MATCH($AW$1,$AM$1:$AZ$1,0),0)+INT($I256*(VLOOKUP($L256,$AM:$AZ,MATCH($AX$1,$AM$1:$AZ$1,0),0)-VLOOKUP($L256,$AM:$AZ,MATCH($AW$1,$AM$1:$AZ$1,0),0)+1))),
IF($L256="지정 캐릭터 PP",
  IF(AND(OR($B256=7,$B256=8),$L256=OFFSET($L256,-1,0)),OFFSET(Q256,-1,0),
    INT($N256*(VLOOKUP($L256,$AM:$AZ,MATCH($AX$1,$AM$1:$AZ$1,0),0)*(VLOOKUP($L256,$AM:$AZ,MATCH($AY$1,$AM$1:$AZ$1,0),0)+$I256*(VLOOKUP($L256,$AM:$AZ,MATCH($AY$1,$AM$1:$AZ$1,0),0)-VLOOKUP($L256,$AM:$AZ,MATCH($AX$1,$AM$1:$AZ$1,0),0)))))),
IF(OR($L256="안 지정 캐릭터 PP 일반등급",$L256="안 지정 캐릭터 PP 영웅등급"),
  IF(AND(OR($B256=7,$B256=8),$L256=OFFSET($L256,-1,0)),OFFSET(Q256,-1,0),
    $N256*VLOOKUP($L256,$AM:$AZ,MATCH($AW$1,$AM$1:$AZ$1,0),0)),
"그외없음")))))))</f>
        <v>#N/A</v>
      </c>
      <c r="R256" t="e">
        <f ca="1">IF(OR(ISNUMBER(M256),M256="삭제"),"",
IF(LEFT(M256,5)="Equip",
  IF($BK$1&lt;VLOOKUP(M256,[1]EquipTable!$1:$1048576,MATCH("업데이트순번",[1]EquipTable!$1:$1,0),0),"업데이트순번이상",""),
IF(LEFT(M256,5)="Actor",
  IF($BP$1&lt;VLOOKUP(M256,[2]ActorTable!$1:$1048576,MATCH("업데이트순번",[2]ActorTable!$1:$1,0),0),"업데이트순번이상",""),
"그외없음")))</f>
        <v>#N/A</v>
      </c>
      <c r="S256" t="e">
        <f t="shared" ca="1" si="55"/>
        <v>#N/A</v>
      </c>
      <c r="T256" t="s">
        <v>88</v>
      </c>
      <c r="U256" t="s">
        <v>202</v>
      </c>
      <c r="V256">
        <v>1</v>
      </c>
      <c r="W256" t="s">
        <v>134</v>
      </c>
      <c r="X256">
        <v>200</v>
      </c>
      <c r="Y256">
        <v>115</v>
      </c>
      <c r="Z256" t="str">
        <f t="shared" ca="1" si="49"/>
        <v>fl1</v>
      </c>
      <c r="AA256" t="s">
        <v>88</v>
      </c>
      <c r="AB256" t="s">
        <v>202</v>
      </c>
      <c r="AC256">
        <v>1</v>
      </c>
      <c r="AD256" t="s">
        <v>134</v>
      </c>
      <c r="AE256">
        <v>200</v>
      </c>
      <c r="AF256">
        <v>115</v>
      </c>
      <c r="AG256" t="str">
        <f t="shared" si="50"/>
        <v/>
      </c>
      <c r="AH256" t="str">
        <f>IF(OR(
  AND(NOT(ISERROR(FIND("상자",AA256))),ISBLANK(AB256)),
  AND(ISBLANK(AA256),ISBLANK(AB256)),
  AND(NOT(ISERROR(FIND("안 지정",AA256))),ISNUMBER(AB256))),"",
IF(AND(NOT(ISERROR(FIND("상자",AA256))),NOT(ISBLANK(AB256))),"밸류불필요",
IF(AND(NOT(ISERROR(FIND("안 지정",AA256))),NOT(ISNUMBER(AB256))),"숫자필요",
IF(NOT(ISERROR(FIND("장비",AA256))),
  IFERROR(VLOOKUP(AB256,[1]EquipTable!$A:$T,MATCH("이름참고",[1]EquipTable!$1:$1,0),0),"장비없음"),
IF(NOT(ISERROR(FIND("캐릭터",AA256))),
  IFERROR(VLOOKUP(AB256,[2]ActorTable!$A:$G,MATCH("이름참고",[2]ActorTable!$1:$1,0),0),"캐릭터없음"),
"")))))</f>
        <v>유키</v>
      </c>
      <c r="AI256">
        <v>1</v>
      </c>
      <c r="AJ25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v>
      </c>
      <c r="AK256" t="str">
        <f t="shared" ca="1" si="51"/>
        <v>{"dy":7,"sl":8,"tp":"fl1","vl":"Actor1002","cn":1,"pt":"DI","pp":200,"pr":115}</v>
      </c>
    </row>
    <row r="257" spans="1:37">
      <c r="A257">
        <v>8</v>
      </c>
      <c r="B257">
        <v>8</v>
      </c>
      <c r="C257">
        <f t="shared" si="46"/>
        <v>2</v>
      </c>
      <c r="D257">
        <f t="shared" ca="1" si="52"/>
        <v>4.1528603130896014E-2</v>
      </c>
      <c r="E257">
        <f t="shared" ca="1" si="52"/>
        <v>0.15465914173352391</v>
      </c>
      <c r="F257">
        <f t="shared" ca="1" si="52"/>
        <v>0.92598912238762843</v>
      </c>
      <c r="G257">
        <f t="shared" ca="1" si="57"/>
        <v>0.62103596794307814</v>
      </c>
      <c r="H257">
        <f t="shared" ca="1" si="57"/>
        <v>9.3724981269572849E-2</v>
      </c>
      <c r="I257">
        <f t="shared" ca="1" si="57"/>
        <v>2.8770390752598018E-2</v>
      </c>
      <c r="J257" t="s">
        <v>88</v>
      </c>
      <c r="L257" t="str">
        <f t="shared" si="47"/>
        <v>지정 캐릭터 LBP1</v>
      </c>
      <c r="M257" t="e">
        <f t="shared" ca="1" si="48"/>
        <v>#VALUE!</v>
      </c>
      <c r="N257">
        <f t="shared" ca="1" si="54"/>
        <v>1</v>
      </c>
      <c r="O257" t="str">
        <f>IF($L257="삭제","삭제",
IF($L257="지정 장비",
  IF(ISBLANK(VLOOKUP($M257,[1]EquipTable!$1:$1048576,MATCH("표준 GO pr Min",[1]EquipTable!$1:$1,0),0)),"DI",
    IF(ISBLANK(VLOOKUP($M257,[1]EquipTable!$1:$1048576,MATCH("표준 DI pr Min",[1]EquipTable!$1:$1,0),0)),"GO",
      IF(G257&lt;0.5,"DI","GO"))),
IF(OR($L257="캐릭터 상자 일반등급",$L257="캐릭터 상자 영웅등급"),"DI",
IF(OR($L257="지정 캐릭터",$L257="지정 캐릭터 LBP1",$L257="지정 캐릭터 LBP2",$L257="지정 캐릭터 LBP3",$L257="안 지정 캐릭터 영웅등급"),"DI",
IF($L257="지정 캐릭터 PP","DI",
IF(OR($L257="안 지정 캐릭터 PP 일반등급",$L257="안 지정 캐릭터 PP 영웅등급"),"GO",
"그외없음"))))))</f>
        <v>DI</v>
      </c>
      <c r="P257" t="e">
        <f ca="1">IF($L257="삭제","삭제",
IF($O257="GO","삭제",
IF($L257="지정 장비",
  IF(ISBLANK(VLOOKUP($M257,[1]EquipTable!$1:$1048576,MATCH("표준 DI pp Min",[1]EquipTable!$1:$1,0),0)),"삭제",
    VLOOKUP($M257,[1]EquipTable!$1:$1048576,MATCH("표준 DI pp Min",[1]EquipTable!$1:$1,0),0)+INT($H257*(VLOOKUP($M257,[1]EquipTable!$1:$1048576,MATCH("표준 DI pp Max",[1]EquipTable!$1:$1,0),0)-VLOOKUP($M257,[1]EquipTable!$1:$1048576,MATCH("표준 DI pp Min",[1]EquipTable!$1:$1,0),0)+1))),
IF(OR($L257="캐릭터 상자 일반등급",$L257="캐릭터 상자 영웅등급"),"삭제",
IF(OR($L257="지정 캐릭터",$L257="지정 캐릭터 LBP1",$L257="지정 캐릭터 LBP2",$L257="지정 캐릭터 LBP3"),
  IF(AND(OR($B257=7,$B257=8),$L257=OFFSET($L257,-1,0)),OFFSET(P257,-1,0),
    IF(ISBLANK(VLOOKUP($M257,[2]ActorTable!$1:$1048576,MATCH("표준 DI pp Min",[2]ActorTable!$1:$1,0),0)),"삭제",
      INT(VLOOKUP($L257,$AM:$AZ,MATCH($AW$1,$AM$1:$AZ$1,0),0)*(VLOOKUP($M257,[2]ActorTable!$1:$1048576,MATCH("표준 DI pp Min",[2]ActorTable!$1:$1,0),0)+$H257*(VLOOKUP($M257,[2]ActorTable!$1:$1048576,MATCH("표준 DI pp Max",[2]ActorTable!$1:$1,0),0)-VLOOKUP($M257,[2]ActorTable!$1:$1048576,MATCH("표준 DI pp Min",[2]ActorTable!$1:$1,0),0)+1))))),
IF($L257="안 지정 캐릭터 영웅등급",
  IF(AND(OR($B257=7,$B257=8),$L257=OFFSET($L257,-1,0)),OFFSET(P257,-1,0),
    VLOOKUP($L257,$AM:$AZ,MATCH($AY$1,$AM$1:$AZ$1,0),0)+INT($H257*(VLOOKUP($L257,$AM:$AZ,MATCH($AZ$1,$AM$1:$AZ$1,0),0)-VLOOKUP($L257,$AM:$AZ,MATCH($AY$1,$AM$1:$AZ$1,0),0)+1))),
IF($L257="지정 캐릭터 PP",
  IF(AND(OR($B257=7,$B257=8),$L257=OFFSET($L257,-1,0)),OFFSET(P257,-1,0),
    INT($N257*VLOOKUP($L257,$AM:$AZ,MATCH($AW$1,$AM$1:$AZ$1,0),0))),
"그외없음")))))))</f>
        <v>#VALUE!</v>
      </c>
      <c r="Q257" t="e">
        <f ca="1">IF($L257="삭제","삭제",
IF($L257="지정 장비",
  IF($O257="DI",
    VLOOKUP($M257,[1]EquipTable!$1:$1048576,MATCH("표준 DI pr Min",[1]EquipTable!$1:$1,0),0)+INT($I257*(VLOOKUP($M257,[1]EquipTable!$1:$1048576,MATCH("표준 DI pr Max",[1]EquipTable!$1:$1,0),0)-VLOOKUP($M257,[1]EquipTable!$1:$1048576,MATCH("표준 DI pr Min",[1]EquipTable!$1:$1,0),0)+1)),
    ROUNDDOWN(VLOOKUP($M257,[1]EquipTable!$1:$1048576,MATCH("표준 GO pr Min",[1]EquipTable!$1:$1,0),0)+INT($I257*(VLOOKUP($M257,[1]EquipTable!$1:$1048576,MATCH("표준 GO pr Max",[1]EquipTable!$1:$1,0),0)-VLOOKUP($M257,[1]EquipTable!$1:$1048576,MATCH("표준 GO pr Min",[1]EquipTable!$1:$1,0),0)+100)),-2)),
IF(OR($L257="캐릭터 상자 일반등급",$L257="캐릭터 상자 영웅등급"),VLOOKUP($L257,$AM:$AZ,MATCH($AW$1,$AM$1:$AZ$1,0),0),
IF(OR($L257="지정 캐릭터",$L257="지정 캐릭터 LBP1",$L257="지정 캐릭터 LBP2",$L257="지정 캐릭터 LBP3"),
  IF(AND(OR($B257=7,$B257=8),$L257=OFFSET($L257,-1,0)),OFFSET(Q257,-1,0),
    INT(VLOOKUP($L257,$AM:$AZ,MATCH($AW$1,$AM$1:$AZ$1,0),0)*(VLOOKUP($M257,[2]ActorTable!$1:$1048576,MATCH("표준 DI pr Min",[2]ActorTable!$1:$1,0),0)+$I257*(VLOOKUP($M257,[2]ActorTable!$1:$1048576,MATCH("표준 DI pr Max",[2]ActorTable!$1:$1,0),0)-VLOOKUP($M257,[2]ActorTable!$1:$1048576,MATCH("표준 DI pr Min",[2]ActorTable!$1:$1,0),0)+1)))),
IF($L257="안 지정 캐릭터 영웅등급",
  IF(AND(OR($B257=7,$B257=8),$L257=OFFSET($L257,-1,0)),OFFSET(Q257,-1,0),
    VLOOKUP($L257,$AM:$AZ,MATCH($AW$1,$AM$1:$AZ$1,0),0)+INT($I257*(VLOOKUP($L257,$AM:$AZ,MATCH($AX$1,$AM$1:$AZ$1,0),0)-VLOOKUP($L257,$AM:$AZ,MATCH($AW$1,$AM$1:$AZ$1,0),0)+1))),
IF($L257="지정 캐릭터 PP",
  IF(AND(OR($B257=7,$B257=8),$L257=OFFSET($L257,-1,0)),OFFSET(Q257,-1,0),
    INT($N257*(VLOOKUP($L257,$AM:$AZ,MATCH($AX$1,$AM$1:$AZ$1,0),0)*(VLOOKUP($L257,$AM:$AZ,MATCH($AY$1,$AM$1:$AZ$1,0),0)+$I257*(VLOOKUP($L257,$AM:$AZ,MATCH($AY$1,$AM$1:$AZ$1,0),0)-VLOOKUP($L257,$AM:$AZ,MATCH($AX$1,$AM$1:$AZ$1,0),0)))))),
IF(OR($L257="안 지정 캐릭터 PP 일반등급",$L257="안 지정 캐릭터 PP 영웅등급"),
  IF(AND(OR($B257=7,$B257=8),$L257=OFFSET($L257,-1,0)),OFFSET(Q257,-1,0),
    $N257*VLOOKUP($L257,$AM:$AZ,MATCH($AW$1,$AM$1:$AZ$1,0),0)),
"그외없음")))))))</f>
        <v>#VALUE!</v>
      </c>
      <c r="R257" t="e">
        <f ca="1">IF(OR(ISNUMBER(M257),M257="삭제"),"",
IF(LEFT(M257,5)="Equip",
  IF($BK$1&lt;VLOOKUP(M257,[1]EquipTable!$1:$1048576,MATCH("업데이트순번",[1]EquipTable!$1:$1,0),0),"업데이트순번이상",""),
IF(LEFT(M257,5)="Actor",
  IF($BP$1&lt;VLOOKUP(M257,[2]ActorTable!$1:$1048576,MATCH("업데이트순번",[2]ActorTable!$1:$1,0),0),"업데이트순번이상",""),
"그외없음")))</f>
        <v>#VALUE!</v>
      </c>
      <c r="S257" t="e">
        <f t="shared" ca="1" si="55"/>
        <v>#VALUE!</v>
      </c>
      <c r="T257" t="s">
        <v>88</v>
      </c>
      <c r="U257" t="s">
        <v>202</v>
      </c>
      <c r="V257">
        <v>1</v>
      </c>
      <c r="W257" t="s">
        <v>134</v>
      </c>
      <c r="X257">
        <v>200</v>
      </c>
      <c r="Y257">
        <v>115</v>
      </c>
      <c r="Z257" t="str">
        <f t="shared" ca="1" si="49"/>
        <v>fl1</v>
      </c>
      <c r="AA257" t="s">
        <v>88</v>
      </c>
      <c r="AB257" t="s">
        <v>202</v>
      </c>
      <c r="AC257">
        <v>1</v>
      </c>
      <c r="AD257" t="s">
        <v>134</v>
      </c>
      <c r="AE257">
        <v>200</v>
      </c>
      <c r="AF257">
        <v>115</v>
      </c>
      <c r="AG257" t="str">
        <f t="shared" si="50"/>
        <v/>
      </c>
      <c r="AH257" t="str">
        <f>IF(OR(
  AND(NOT(ISERROR(FIND("상자",AA257))),ISBLANK(AB257)),
  AND(ISBLANK(AA257),ISBLANK(AB257)),
  AND(NOT(ISERROR(FIND("안 지정",AA257))),ISNUMBER(AB257))),"",
IF(AND(NOT(ISERROR(FIND("상자",AA257))),NOT(ISBLANK(AB257))),"밸류불필요",
IF(AND(NOT(ISERROR(FIND("안 지정",AA257))),NOT(ISNUMBER(AB257))),"숫자필요",
IF(NOT(ISERROR(FIND("장비",AA257))),
  IFERROR(VLOOKUP(AB257,[1]EquipTable!$A:$T,MATCH("이름참고",[1]EquipTable!$1:$1,0),0),"장비없음"),
IF(NOT(ISERROR(FIND("캐릭터",AA257))),
  IFERROR(VLOOKUP(AB257,[2]ActorTable!$A:$G,MATCH("이름참고",[2]ActorTable!$1:$1,0),0),"캐릭터없음"),
"")))))</f>
        <v>유키</v>
      </c>
      <c r="AI257">
        <v>1</v>
      </c>
      <c r="AJ25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v>
      </c>
      <c r="AK257" t="str">
        <f t="shared" ca="1" si="51"/>
        <v>{"dy":8,"sl":8,"tp":"fl1","vl":"Actor1002","cn":1,"pt":"DI","pp":200,"pr":115}</v>
      </c>
    </row>
    <row r="258" spans="1:37">
      <c r="A258">
        <v>9</v>
      </c>
      <c r="B258">
        <v>8</v>
      </c>
      <c r="C258">
        <f t="shared" ref="C258:C280" si="58">IF(B258&lt;=6,0,
IF(B258=7,1,2))</f>
        <v>2</v>
      </c>
      <c r="D258">
        <f t="shared" ca="1" si="52"/>
        <v>0.11301968562714459</v>
      </c>
      <c r="E258">
        <f t="shared" ca="1" si="52"/>
        <v>9.771820849963464E-2</v>
      </c>
      <c r="F258">
        <f t="shared" ref="F258:F280" ca="1" si="59">RAND()</f>
        <v>0.93258956678422122</v>
      </c>
      <c r="G258">
        <f t="shared" ca="1" si="57"/>
        <v>0.35449897984508072</v>
      </c>
      <c r="H258">
        <f t="shared" ca="1" si="57"/>
        <v>0.54717552524339397</v>
      </c>
      <c r="I258">
        <f t="shared" ca="1" si="57"/>
        <v>0.94832946230515891</v>
      </c>
      <c r="L258" t="str">
        <f t="shared" ref="L258:L280" ca="1" si="60">IF(LEN(J258)&lt;&gt;0,J258,VLOOKUP(D258+$B258,$BG:$BH,MATCH($BH$1,$BG$1:$BH$1,0),1))</f>
        <v>삭제</v>
      </c>
      <c r="M258" t="str">
        <f t="shared" ref="M258:M280" ca="1" si="61">IF(LEN(K258)&lt;&gt;0,
  IF(LEN($J258)=0,"두 칸 모두 입력",
  IF($J258="지정 장비",K258,INDEX($BR:$BR,MATCH(K258,$BS:$BS,0)))),
IF($L258="삭제","삭제",
IF($L258="지정 장비",VLOOKUP($E258,$BL:$BM,MATCH($BM$1,$BL$1:$BM$1,0),1),
IF(OR($L258="캐릭터 상자 일반등급",$L258="캐릭터 상자 영웅등급"),"삭제",
IF(OR($L258="지정 캐릭터",$L258="지정 캐릭터 PP",$L258="지정 캐릭터 LBP1",$L258="지정 캐릭터 LBP2",$L258="지정 캐릭터 LBP3"),
  IF(AND(OR($B258=7,$B258=8),$L258=OFFSET($L258,-1,0)),OFFSET(M258,-1,0),VLOOKUP($E258,$BQ:$BR,MATCH($BR$1,$BQ$1:$BR$1,0),1)),
IF(OR($L258="안 지정 캐릭터 영웅등급",$L258="안 지정 캐릭터 PP 일반등급",$L258="안 지정 캐릭터 PP 영웅등급"),
  IF(AND(OR($B258=7,$B258=8),$L258=OFFSET($L258,-1,0)),OFFSET(M258,-1,0),INT($E258*100000)),
"그외없음"))))))</f>
        <v>삭제</v>
      </c>
      <c r="N258" t="str">
        <f t="shared" ca="1" si="54"/>
        <v>삭제</v>
      </c>
      <c r="O258" t="str">
        <f ca="1">IF($L258="삭제","삭제",
IF($L258="지정 장비",
  IF(ISBLANK(VLOOKUP($M258,[1]EquipTable!$1:$1048576,MATCH("표준 GO pr Min",[1]EquipTable!$1:$1,0),0)),"DI",
    IF(ISBLANK(VLOOKUP($M258,[1]EquipTable!$1:$1048576,MATCH("표준 DI pr Min",[1]EquipTable!$1:$1,0),0)),"GO",
      IF(G258&lt;0.5,"DI","GO"))),
IF(OR($L258="캐릭터 상자 일반등급",$L258="캐릭터 상자 영웅등급"),"DI",
IF(OR($L258="지정 캐릭터",$L258="지정 캐릭터 LBP1",$L258="지정 캐릭터 LBP2",$L258="지정 캐릭터 LBP3",$L258="안 지정 캐릭터 영웅등급"),"DI",
IF($L258="지정 캐릭터 PP","DI",
IF(OR($L258="안 지정 캐릭터 PP 일반등급",$L258="안 지정 캐릭터 PP 영웅등급"),"GO",
"그외없음"))))))</f>
        <v>삭제</v>
      </c>
      <c r="P258" t="str">
        <f ca="1">IF($L258="삭제","삭제",
IF($O258="GO","삭제",
IF($L258="지정 장비",
  IF(ISBLANK(VLOOKUP($M258,[1]EquipTable!$1:$1048576,MATCH("표준 DI pp Min",[1]EquipTable!$1:$1,0),0)),"삭제",
    VLOOKUP($M258,[1]EquipTable!$1:$1048576,MATCH("표준 DI pp Min",[1]EquipTable!$1:$1,0),0)+INT($H258*(VLOOKUP($M258,[1]EquipTable!$1:$1048576,MATCH("표준 DI pp Max",[1]EquipTable!$1:$1,0),0)-VLOOKUP($M258,[1]EquipTable!$1:$1048576,MATCH("표준 DI pp Min",[1]EquipTable!$1:$1,0),0)+1))),
IF(OR($L258="캐릭터 상자 일반등급",$L258="캐릭터 상자 영웅등급"),"삭제",
IF(OR($L258="지정 캐릭터",$L258="지정 캐릭터 LBP1",$L258="지정 캐릭터 LBP2",$L258="지정 캐릭터 LBP3"),
  IF(AND(OR($B258=7,$B258=8),$L258=OFFSET($L258,-1,0)),OFFSET(P258,-1,0),
    IF(ISBLANK(VLOOKUP($M258,[2]ActorTable!$1:$1048576,MATCH("표준 DI pp Min",[2]ActorTable!$1:$1,0),0)),"삭제",
      INT(VLOOKUP($L258,$AM:$AZ,MATCH($AW$1,$AM$1:$AZ$1,0),0)*(VLOOKUP($M258,[2]ActorTable!$1:$1048576,MATCH("표준 DI pp Min",[2]ActorTable!$1:$1,0),0)+$H258*(VLOOKUP($M258,[2]ActorTable!$1:$1048576,MATCH("표준 DI pp Max",[2]ActorTable!$1:$1,0),0)-VLOOKUP($M258,[2]ActorTable!$1:$1048576,MATCH("표준 DI pp Min",[2]ActorTable!$1:$1,0),0)+1))))),
IF($L258="안 지정 캐릭터 영웅등급",
  IF(AND(OR($B258=7,$B258=8),$L258=OFFSET($L258,-1,0)),OFFSET(P258,-1,0),
    VLOOKUP($L258,$AM:$AZ,MATCH($AY$1,$AM$1:$AZ$1,0),0)+INT($H258*(VLOOKUP($L258,$AM:$AZ,MATCH($AZ$1,$AM$1:$AZ$1,0),0)-VLOOKUP($L258,$AM:$AZ,MATCH($AY$1,$AM$1:$AZ$1,0),0)+1))),
IF($L258="지정 캐릭터 PP",
  IF(AND(OR($B258=7,$B258=8),$L258=OFFSET($L258,-1,0)),OFFSET(P258,-1,0),
    INT($N258*VLOOKUP($L258,$AM:$AZ,MATCH($AW$1,$AM$1:$AZ$1,0),0))),
"그외없음")))))))</f>
        <v>삭제</v>
      </c>
      <c r="Q258" t="str">
        <f ca="1">IF($L258="삭제","삭제",
IF($L258="지정 장비",
  IF($O258="DI",
    VLOOKUP($M258,[1]EquipTable!$1:$1048576,MATCH("표준 DI pr Min",[1]EquipTable!$1:$1,0),0)+INT($I258*(VLOOKUP($M258,[1]EquipTable!$1:$1048576,MATCH("표준 DI pr Max",[1]EquipTable!$1:$1,0),0)-VLOOKUP($M258,[1]EquipTable!$1:$1048576,MATCH("표준 DI pr Min",[1]EquipTable!$1:$1,0),0)+1)),
    ROUNDDOWN(VLOOKUP($M258,[1]EquipTable!$1:$1048576,MATCH("표준 GO pr Min",[1]EquipTable!$1:$1,0),0)+INT($I258*(VLOOKUP($M258,[1]EquipTable!$1:$1048576,MATCH("표준 GO pr Max",[1]EquipTable!$1:$1,0),0)-VLOOKUP($M258,[1]EquipTable!$1:$1048576,MATCH("표준 GO pr Min",[1]EquipTable!$1:$1,0),0)+100)),-2)),
IF(OR($L258="캐릭터 상자 일반등급",$L258="캐릭터 상자 영웅등급"),VLOOKUP($L258,$AM:$AZ,MATCH($AW$1,$AM$1:$AZ$1,0),0),
IF(OR($L258="지정 캐릭터",$L258="지정 캐릭터 LBP1",$L258="지정 캐릭터 LBP2",$L258="지정 캐릭터 LBP3"),
  IF(AND(OR($B258=7,$B258=8),$L258=OFFSET($L258,-1,0)),OFFSET(Q258,-1,0),
    INT(VLOOKUP($L258,$AM:$AZ,MATCH($AW$1,$AM$1:$AZ$1,0),0)*(VLOOKUP($M258,[2]ActorTable!$1:$1048576,MATCH("표준 DI pr Min",[2]ActorTable!$1:$1,0),0)+$I258*(VLOOKUP($M258,[2]ActorTable!$1:$1048576,MATCH("표준 DI pr Max",[2]ActorTable!$1:$1,0),0)-VLOOKUP($M258,[2]ActorTable!$1:$1048576,MATCH("표준 DI pr Min",[2]ActorTable!$1:$1,0),0)+1)))),
IF($L258="안 지정 캐릭터 영웅등급",
  IF(AND(OR($B258=7,$B258=8),$L258=OFFSET($L258,-1,0)),OFFSET(Q258,-1,0),
    VLOOKUP($L258,$AM:$AZ,MATCH($AW$1,$AM$1:$AZ$1,0),0)+INT($I258*(VLOOKUP($L258,$AM:$AZ,MATCH($AX$1,$AM$1:$AZ$1,0),0)-VLOOKUP($L258,$AM:$AZ,MATCH($AW$1,$AM$1:$AZ$1,0),0)+1))),
IF($L258="지정 캐릭터 PP",
  IF(AND(OR($B258=7,$B258=8),$L258=OFFSET($L258,-1,0)),OFFSET(Q258,-1,0),
    INT($N258*(VLOOKUP($L258,$AM:$AZ,MATCH($AX$1,$AM$1:$AZ$1,0),0)*(VLOOKUP($L258,$AM:$AZ,MATCH($AY$1,$AM$1:$AZ$1,0),0)+$I258*(VLOOKUP($L258,$AM:$AZ,MATCH($AY$1,$AM$1:$AZ$1,0),0)-VLOOKUP($L258,$AM:$AZ,MATCH($AX$1,$AM$1:$AZ$1,0),0)))))),
IF(OR($L258="안 지정 캐릭터 PP 일반등급",$L258="안 지정 캐릭터 PP 영웅등급"),
  IF(AND(OR($B258=7,$B258=8),$L258=OFFSET($L258,-1,0)),OFFSET(Q258,-1,0),
    $N258*VLOOKUP($L258,$AM:$AZ,MATCH($AW$1,$AM$1:$AZ$1,0),0)),
"그외없음")))))))</f>
        <v>삭제</v>
      </c>
      <c r="R258" t="str">
        <f ca="1">IF(OR(ISNUMBER(M258),M258="삭제"),"",
IF(LEFT(M258,5)="Equip",
  IF($BK$1&lt;VLOOKUP(M258,[1]EquipTable!$1:$1048576,MATCH("업데이트순번",[1]EquipTable!$1:$1,0),0),"업데이트순번이상",""),
IF(LEFT(M258,5)="Actor",
  IF($BP$1&lt;VLOOKUP(M258,[2]ActorTable!$1:$1048576,MATCH("업데이트순번",[2]ActorTable!$1:$1,0),0),"업데이트순번이상",""),
"그외없음")))</f>
        <v/>
      </c>
      <c r="S258">
        <f t="shared" ca="1" si="55"/>
        <v>0</v>
      </c>
      <c r="Z258" t="str">
        <f t="shared" ref="Z258:Z280" ca="1" si="62">IF(ISBLANK(AA258),"",
VLOOKUP(AA258,OFFSET(INDIRECT("$A:$B"),0,MATCH(AA$1&amp;"_Verify",INDIRECT("$1:$1"),0)-1),2,0)
)</f>
        <v/>
      </c>
      <c r="AG258" t="str">
        <f t="shared" ref="AG258:AG280" si="63">IF(ISBLANK($AA258),"",
IF(AND($B258&gt;=VLOOKUP($AA258,$AM:$AP,3,0),$B258&lt;=VLOOKUP($AA258,$AM:$AP,4,0)),"","슬롯타입이상"))</f>
        <v/>
      </c>
      <c r="AH258" t="str">
        <f>IF(OR(
  AND(NOT(ISERROR(FIND("상자",AA258))),ISBLANK(AB258)),
  AND(ISBLANK(AA258),ISBLANK(AB258)),
  AND(NOT(ISERROR(FIND("안 지정",AA258))),ISNUMBER(AB258))),"",
IF(AND(NOT(ISERROR(FIND("상자",AA258))),NOT(ISBLANK(AB258))),"밸류불필요",
IF(AND(NOT(ISERROR(FIND("안 지정",AA258))),NOT(ISNUMBER(AB258))),"숫자필요",
IF(NOT(ISERROR(FIND("장비",AA258))),
  IFERROR(VLOOKUP(AB258,[1]EquipTable!$A:$T,MATCH("이름참고",[1]EquipTable!$1:$1,0),0),"장비없음"),
IF(NOT(ISERROR(FIND("캐릭터",AA258))),
  IFERROR(VLOOKUP(AB258,[2]ActorTable!$A:$G,MATCH("이름참고",[2]ActorTable!$1:$1,0),0),"캐릭터없음"),
"")))))</f>
        <v/>
      </c>
      <c r="AI258">
        <v>1</v>
      </c>
      <c r="AJ25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v>
      </c>
      <c r="AK258" t="str">
        <f t="shared" ref="AK258:AK280" ca="1" si="64">IF(AI258&lt;&gt;1,"",
"{"""&amp;A$1&amp;""":"&amp;A258
&amp;","""&amp;B$1&amp;""":"&amp;B258
&amp;IF(LEN(Z258)=0,"",","""&amp;Z$1&amp;""":"""&amp;Z258&amp;"""")
&amp;IF(LEN(AB258)=0,"",","""&amp;AB$1&amp;""":"""&amp;AB258&amp;"""")
&amp;IF(LEN(AC258)=0,"",","""&amp;AC$1&amp;""":"&amp;AC258)
&amp;IF(LEN(AD258)=0,"",","""&amp;AD$1&amp;""":"""&amp;AD258&amp;"""")
&amp;IF(LEN(AE258)=0,"",","""&amp;AE$1&amp;""":"&amp;AE258)
&amp;IF(LEN(AF258)=0,"",","""&amp;AF$1&amp;""":"&amp;AF258)&amp;"}")</f>
        <v>{"dy":9,"sl":8}</v>
      </c>
    </row>
    <row r="259" spans="1:37">
      <c r="A259">
        <v>10</v>
      </c>
      <c r="B259">
        <v>8</v>
      </c>
      <c r="C259">
        <f t="shared" si="58"/>
        <v>2</v>
      </c>
      <c r="D259">
        <f t="shared" ref="D259:E280" ca="1" si="65">RAND()</f>
        <v>0.2719802966600009</v>
      </c>
      <c r="E259">
        <f t="shared" ca="1" si="65"/>
        <v>0.50130914431664275</v>
      </c>
      <c r="F259">
        <f t="shared" ca="1" si="59"/>
        <v>0.62167816890330307</v>
      </c>
      <c r="G259">
        <f t="shared" ca="1" si="57"/>
        <v>0.3503272641274443</v>
      </c>
      <c r="H259">
        <f t="shared" ca="1" si="57"/>
        <v>0.87455757940827006</v>
      </c>
      <c r="I259">
        <f t="shared" ca="1" si="57"/>
        <v>0.23191176360709997</v>
      </c>
      <c r="L259" t="str">
        <f t="shared" ca="1" si="60"/>
        <v>삭제</v>
      </c>
      <c r="M259" t="str">
        <f t="shared" ca="1" si="61"/>
        <v>삭제</v>
      </c>
      <c r="N259" t="str">
        <f t="shared" ref="N259:N280" ca="1" si="66">IF($L259="삭제","삭제",
IF(OR($L259="지정 장비",$L259="캐릭터 상자 일반등급",$L259="캐릭터 상자 영웅등급",$L259="지정 캐릭터",$L259="지정 캐릭터 LBP1",$L259="지정 캐릭터 LBP2",$L259="지정 캐릭터 LBP3",$L259="안 지정 캐릭터 영웅등급"),1,
IF($L259="지정 캐릭터 PP",
  IF(AND(OR($B259=7,$B259=8),$L259=OFFSET($L259,-1,0)),OFFSET(N259,-1,0),
    VLOOKUP($L259,$AM:$AY,MATCH($AU$1,$AM$1:$AY$1,0),0)+INT($E259*(VLOOKUP($L259,$AM:$AY,MATCH($AV$1,$AM$1:$AY$1,0),0)-VLOOKUP($L259,$AM:$AY,MATCH($AU$1,$AM$1:$AY$1,0),0)+1))),
IF(OR($L259="안 지정 캐릭터 PP 일반등급",$L259="안 지정 캐릭터 PP 영웅등급"),
  IF(AND(OR($B259=7,$B259=8),$L259=OFFSET($L259,-1,0)),OFFSET(N259,-1,0),
    VLOOKUP($L259,$AM:$AY,MATCH($AU$1,$AM$1:$AY$1,0),0)+INT($E259*(VLOOKUP($L259,$AM:$AY,MATCH($AV$1,$AM$1:$AY$1,0),0)-VLOOKUP($L259,$AM:$AY,MATCH($AU$1,$AM$1:$AY$1,0),0)+1))),
"그외없음"))))</f>
        <v>삭제</v>
      </c>
      <c r="O259" t="str">
        <f ca="1">IF($L259="삭제","삭제",
IF($L259="지정 장비",
  IF(ISBLANK(VLOOKUP($M259,[1]EquipTable!$1:$1048576,MATCH("표준 GO pr Min",[1]EquipTable!$1:$1,0),0)),"DI",
    IF(ISBLANK(VLOOKUP($M259,[1]EquipTable!$1:$1048576,MATCH("표준 DI pr Min",[1]EquipTable!$1:$1,0),0)),"GO",
      IF(G259&lt;0.5,"DI","GO"))),
IF(OR($L259="캐릭터 상자 일반등급",$L259="캐릭터 상자 영웅등급"),"DI",
IF(OR($L259="지정 캐릭터",$L259="지정 캐릭터 LBP1",$L259="지정 캐릭터 LBP2",$L259="지정 캐릭터 LBP3",$L259="안 지정 캐릭터 영웅등급"),"DI",
IF($L259="지정 캐릭터 PP","DI",
IF(OR($L259="안 지정 캐릭터 PP 일반등급",$L259="안 지정 캐릭터 PP 영웅등급"),"GO",
"그외없음"))))))</f>
        <v>삭제</v>
      </c>
      <c r="P259" t="str">
        <f ca="1">IF($L259="삭제","삭제",
IF($O259="GO","삭제",
IF($L259="지정 장비",
  IF(ISBLANK(VLOOKUP($M259,[1]EquipTable!$1:$1048576,MATCH("표준 DI pp Min",[1]EquipTable!$1:$1,0),0)),"삭제",
    VLOOKUP($M259,[1]EquipTable!$1:$1048576,MATCH("표준 DI pp Min",[1]EquipTable!$1:$1,0),0)+INT($H259*(VLOOKUP($M259,[1]EquipTable!$1:$1048576,MATCH("표준 DI pp Max",[1]EquipTable!$1:$1,0),0)-VLOOKUP($M259,[1]EquipTable!$1:$1048576,MATCH("표준 DI pp Min",[1]EquipTable!$1:$1,0),0)+1))),
IF(OR($L259="캐릭터 상자 일반등급",$L259="캐릭터 상자 영웅등급"),"삭제",
IF(OR($L259="지정 캐릭터",$L259="지정 캐릭터 LBP1",$L259="지정 캐릭터 LBP2",$L259="지정 캐릭터 LBP3"),
  IF(AND(OR($B259=7,$B259=8),$L259=OFFSET($L259,-1,0)),OFFSET(P259,-1,0),
    IF(ISBLANK(VLOOKUP($M259,[2]ActorTable!$1:$1048576,MATCH("표준 DI pp Min",[2]ActorTable!$1:$1,0),0)),"삭제",
      INT(VLOOKUP($L259,$AM:$AZ,MATCH($AW$1,$AM$1:$AZ$1,0),0)*(VLOOKUP($M259,[2]ActorTable!$1:$1048576,MATCH("표준 DI pp Min",[2]ActorTable!$1:$1,0),0)+$H259*(VLOOKUP($M259,[2]ActorTable!$1:$1048576,MATCH("표준 DI pp Max",[2]ActorTable!$1:$1,0),0)-VLOOKUP($M259,[2]ActorTable!$1:$1048576,MATCH("표준 DI pp Min",[2]ActorTable!$1:$1,0),0)+1))))),
IF($L259="안 지정 캐릭터 영웅등급",
  IF(AND(OR($B259=7,$B259=8),$L259=OFFSET($L259,-1,0)),OFFSET(P259,-1,0),
    VLOOKUP($L259,$AM:$AZ,MATCH($AY$1,$AM$1:$AZ$1,0),0)+INT($H259*(VLOOKUP($L259,$AM:$AZ,MATCH($AZ$1,$AM$1:$AZ$1,0),0)-VLOOKUP($L259,$AM:$AZ,MATCH($AY$1,$AM$1:$AZ$1,0),0)+1))),
IF($L259="지정 캐릭터 PP",
  IF(AND(OR($B259=7,$B259=8),$L259=OFFSET($L259,-1,0)),OFFSET(P259,-1,0),
    INT($N259*VLOOKUP($L259,$AM:$AZ,MATCH($AW$1,$AM$1:$AZ$1,0),0))),
"그외없음")))))))</f>
        <v>삭제</v>
      </c>
      <c r="Q259" t="str">
        <f ca="1">IF($L259="삭제","삭제",
IF($L259="지정 장비",
  IF($O259="DI",
    VLOOKUP($M259,[1]EquipTable!$1:$1048576,MATCH("표준 DI pr Min",[1]EquipTable!$1:$1,0),0)+INT($I259*(VLOOKUP($M259,[1]EquipTable!$1:$1048576,MATCH("표준 DI pr Max",[1]EquipTable!$1:$1,0),0)-VLOOKUP($M259,[1]EquipTable!$1:$1048576,MATCH("표준 DI pr Min",[1]EquipTable!$1:$1,0),0)+1)),
    ROUNDDOWN(VLOOKUP($M259,[1]EquipTable!$1:$1048576,MATCH("표준 GO pr Min",[1]EquipTable!$1:$1,0),0)+INT($I259*(VLOOKUP($M259,[1]EquipTable!$1:$1048576,MATCH("표준 GO pr Max",[1]EquipTable!$1:$1,0),0)-VLOOKUP($M259,[1]EquipTable!$1:$1048576,MATCH("표준 GO pr Min",[1]EquipTable!$1:$1,0),0)+100)),-2)),
IF(OR($L259="캐릭터 상자 일반등급",$L259="캐릭터 상자 영웅등급"),VLOOKUP($L259,$AM:$AZ,MATCH($AW$1,$AM$1:$AZ$1,0),0),
IF(OR($L259="지정 캐릭터",$L259="지정 캐릭터 LBP1",$L259="지정 캐릭터 LBP2",$L259="지정 캐릭터 LBP3"),
  IF(AND(OR($B259=7,$B259=8),$L259=OFFSET($L259,-1,0)),OFFSET(Q259,-1,0),
    INT(VLOOKUP($L259,$AM:$AZ,MATCH($AW$1,$AM$1:$AZ$1,0),0)*(VLOOKUP($M259,[2]ActorTable!$1:$1048576,MATCH("표준 DI pr Min",[2]ActorTable!$1:$1,0),0)+$I259*(VLOOKUP($M259,[2]ActorTable!$1:$1048576,MATCH("표준 DI pr Max",[2]ActorTable!$1:$1,0),0)-VLOOKUP($M259,[2]ActorTable!$1:$1048576,MATCH("표준 DI pr Min",[2]ActorTable!$1:$1,0),0)+1)))),
IF($L259="안 지정 캐릭터 영웅등급",
  IF(AND(OR($B259=7,$B259=8),$L259=OFFSET($L259,-1,0)),OFFSET(Q259,-1,0),
    VLOOKUP($L259,$AM:$AZ,MATCH($AW$1,$AM$1:$AZ$1,0),0)+INT($I259*(VLOOKUP($L259,$AM:$AZ,MATCH($AX$1,$AM$1:$AZ$1,0),0)-VLOOKUP($L259,$AM:$AZ,MATCH($AW$1,$AM$1:$AZ$1,0),0)+1))),
IF($L259="지정 캐릭터 PP",
  IF(AND(OR($B259=7,$B259=8),$L259=OFFSET($L259,-1,0)),OFFSET(Q259,-1,0),
    INT($N259*(VLOOKUP($L259,$AM:$AZ,MATCH($AX$1,$AM$1:$AZ$1,0),0)*(VLOOKUP($L259,$AM:$AZ,MATCH($AY$1,$AM$1:$AZ$1,0),0)+$I259*(VLOOKUP($L259,$AM:$AZ,MATCH($AY$1,$AM$1:$AZ$1,0),0)-VLOOKUP($L259,$AM:$AZ,MATCH($AX$1,$AM$1:$AZ$1,0),0)))))),
IF(OR($L259="안 지정 캐릭터 PP 일반등급",$L259="안 지정 캐릭터 PP 영웅등급"),
  IF(AND(OR($B259=7,$B259=8),$L259=OFFSET($L259,-1,0)),OFFSET(Q259,-1,0),
    $N259*VLOOKUP($L259,$AM:$AZ,MATCH($AW$1,$AM$1:$AZ$1,0),0)),
"그외없음")))))))</f>
        <v>삭제</v>
      </c>
      <c r="R259" t="str">
        <f ca="1">IF(OR(ISNUMBER(M259),M259="삭제"),"",
IF(LEFT(M259,5)="Equip",
  IF($BK$1&lt;VLOOKUP(M259,[1]EquipTable!$1:$1048576,MATCH("업데이트순번",[1]EquipTable!$1:$1,0),0),"업데이트순번이상",""),
IF(LEFT(M259,5)="Actor",
  IF($BP$1&lt;VLOOKUP(M259,[2]ActorTable!$1:$1048576,MATCH("업데이트순번",[2]ActorTable!$1:$1,0),0),"업데이트순번이상",""),
"그외없음")))</f>
        <v/>
      </c>
      <c r="S259">
        <f t="shared" ref="S259:S280" ca="1" si="67">IF(OR(ISNUMBER(M259),M259="삭제"),0,
IF(LEFT(M259,5)="Equip",IF(MID(M259,7,1)="4",1,0),
IF(LEFT(M259,5)="Actor",IF(MID(M259,7,1)="2",1,0),
"그외없음")))</f>
        <v>0</v>
      </c>
      <c r="Z259" t="str">
        <f t="shared" ca="1" si="62"/>
        <v/>
      </c>
      <c r="AG259" t="str">
        <f t="shared" si="63"/>
        <v/>
      </c>
      <c r="AH259" t="str">
        <f>IF(OR(
  AND(NOT(ISERROR(FIND("상자",AA259))),ISBLANK(AB259)),
  AND(ISBLANK(AA259),ISBLANK(AB259)),
  AND(NOT(ISERROR(FIND("안 지정",AA259))),ISNUMBER(AB259))),"",
IF(AND(NOT(ISERROR(FIND("상자",AA259))),NOT(ISBLANK(AB259))),"밸류불필요",
IF(AND(NOT(ISERROR(FIND("안 지정",AA259))),NOT(ISNUMBER(AB259))),"숫자필요",
IF(NOT(ISERROR(FIND("장비",AA259))),
  IFERROR(VLOOKUP(AB259,[1]EquipTable!$A:$T,MATCH("이름참고",[1]EquipTable!$1:$1,0),0),"장비없음"),
IF(NOT(ISERROR(FIND("캐릭터",AA259))),
  IFERROR(VLOOKUP(AB259,[2]ActorTable!$A:$G,MATCH("이름참고",[2]ActorTable!$1:$1,0),0),"캐릭터없음"),
"")))))</f>
        <v/>
      </c>
      <c r="AI259">
        <v>1</v>
      </c>
      <c r="AJ259" t="str">
        <f t="shared" ref="AJ259:AJ280" ca="1" si="68">AJ258&amp;IF(LEN(AK259)=0,"",","&amp;AK259)</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v>
      </c>
      <c r="AK259" t="str">
        <f t="shared" ca="1" si="64"/>
        <v>{"dy":10,"sl":8}</v>
      </c>
    </row>
    <row r="260" spans="1:37">
      <c r="A260">
        <v>11</v>
      </c>
      <c r="B260">
        <v>8</v>
      </c>
      <c r="C260">
        <f t="shared" si="58"/>
        <v>2</v>
      </c>
      <c r="D260">
        <f t="shared" ca="1" si="65"/>
        <v>0.61386530700588826</v>
      </c>
      <c r="E260">
        <f t="shared" ca="1" si="65"/>
        <v>0.46755061383222463</v>
      </c>
      <c r="F260">
        <f t="shared" ca="1" si="59"/>
        <v>0.80227300299328286</v>
      </c>
      <c r="G260">
        <f t="shared" ca="1" si="57"/>
        <v>0.80488743307565014</v>
      </c>
      <c r="H260">
        <f t="shared" ca="1" si="57"/>
        <v>0.24935588365522277</v>
      </c>
      <c r="I260">
        <f t="shared" ca="1" si="57"/>
        <v>0.55609748500389578</v>
      </c>
      <c r="L260" t="str">
        <f t="shared" ca="1" si="60"/>
        <v>삭제</v>
      </c>
      <c r="M260" t="str">
        <f t="shared" ca="1" si="61"/>
        <v>삭제</v>
      </c>
      <c r="N260" t="str">
        <f t="shared" ca="1" si="66"/>
        <v>삭제</v>
      </c>
      <c r="O260" t="str">
        <f ca="1">IF($L260="삭제","삭제",
IF($L260="지정 장비",
  IF(ISBLANK(VLOOKUP($M260,[1]EquipTable!$1:$1048576,MATCH("표준 GO pr Min",[1]EquipTable!$1:$1,0),0)),"DI",
    IF(ISBLANK(VLOOKUP($M260,[1]EquipTable!$1:$1048576,MATCH("표준 DI pr Min",[1]EquipTable!$1:$1,0),0)),"GO",
      IF(G260&lt;0.5,"DI","GO"))),
IF(OR($L260="캐릭터 상자 일반등급",$L260="캐릭터 상자 영웅등급"),"DI",
IF(OR($L260="지정 캐릭터",$L260="지정 캐릭터 LBP1",$L260="지정 캐릭터 LBP2",$L260="지정 캐릭터 LBP3",$L260="안 지정 캐릭터 영웅등급"),"DI",
IF($L260="지정 캐릭터 PP","DI",
IF(OR($L260="안 지정 캐릭터 PP 일반등급",$L260="안 지정 캐릭터 PP 영웅등급"),"GO",
"그외없음"))))))</f>
        <v>삭제</v>
      </c>
      <c r="P260" t="str">
        <f ca="1">IF($L260="삭제","삭제",
IF($O260="GO","삭제",
IF($L260="지정 장비",
  IF(ISBLANK(VLOOKUP($M260,[1]EquipTable!$1:$1048576,MATCH("표준 DI pp Min",[1]EquipTable!$1:$1,0),0)),"삭제",
    VLOOKUP($M260,[1]EquipTable!$1:$1048576,MATCH("표준 DI pp Min",[1]EquipTable!$1:$1,0),0)+INT($H260*(VLOOKUP($M260,[1]EquipTable!$1:$1048576,MATCH("표준 DI pp Max",[1]EquipTable!$1:$1,0),0)-VLOOKUP($M260,[1]EquipTable!$1:$1048576,MATCH("표준 DI pp Min",[1]EquipTable!$1:$1,0),0)+1))),
IF(OR($L260="캐릭터 상자 일반등급",$L260="캐릭터 상자 영웅등급"),"삭제",
IF(OR($L260="지정 캐릭터",$L260="지정 캐릭터 LBP1",$L260="지정 캐릭터 LBP2",$L260="지정 캐릭터 LBP3"),
  IF(AND(OR($B260=7,$B260=8),$L260=OFFSET($L260,-1,0)),OFFSET(P260,-1,0),
    IF(ISBLANK(VLOOKUP($M260,[2]ActorTable!$1:$1048576,MATCH("표준 DI pp Min",[2]ActorTable!$1:$1,0),0)),"삭제",
      INT(VLOOKUP($L260,$AM:$AZ,MATCH($AW$1,$AM$1:$AZ$1,0),0)*(VLOOKUP($M260,[2]ActorTable!$1:$1048576,MATCH("표준 DI pp Min",[2]ActorTable!$1:$1,0),0)+$H260*(VLOOKUP($M260,[2]ActorTable!$1:$1048576,MATCH("표준 DI pp Max",[2]ActorTable!$1:$1,0),0)-VLOOKUP($M260,[2]ActorTable!$1:$1048576,MATCH("표준 DI pp Min",[2]ActorTable!$1:$1,0),0)+1))))),
IF($L260="안 지정 캐릭터 영웅등급",
  IF(AND(OR($B260=7,$B260=8),$L260=OFFSET($L260,-1,0)),OFFSET(P260,-1,0),
    VLOOKUP($L260,$AM:$AZ,MATCH($AY$1,$AM$1:$AZ$1,0),0)+INT($H260*(VLOOKUP($L260,$AM:$AZ,MATCH($AZ$1,$AM$1:$AZ$1,0),0)-VLOOKUP($L260,$AM:$AZ,MATCH($AY$1,$AM$1:$AZ$1,0),0)+1))),
IF($L260="지정 캐릭터 PP",
  IF(AND(OR($B260=7,$B260=8),$L260=OFFSET($L260,-1,0)),OFFSET(P260,-1,0),
    INT($N260*VLOOKUP($L260,$AM:$AZ,MATCH($AW$1,$AM$1:$AZ$1,0),0))),
"그외없음")))))))</f>
        <v>삭제</v>
      </c>
      <c r="Q260" t="str">
        <f ca="1">IF($L260="삭제","삭제",
IF($L260="지정 장비",
  IF($O260="DI",
    VLOOKUP($M260,[1]EquipTable!$1:$1048576,MATCH("표준 DI pr Min",[1]EquipTable!$1:$1,0),0)+INT($I260*(VLOOKUP($M260,[1]EquipTable!$1:$1048576,MATCH("표준 DI pr Max",[1]EquipTable!$1:$1,0),0)-VLOOKUP($M260,[1]EquipTable!$1:$1048576,MATCH("표준 DI pr Min",[1]EquipTable!$1:$1,0),0)+1)),
    ROUNDDOWN(VLOOKUP($M260,[1]EquipTable!$1:$1048576,MATCH("표준 GO pr Min",[1]EquipTable!$1:$1,0),0)+INT($I260*(VLOOKUP($M260,[1]EquipTable!$1:$1048576,MATCH("표준 GO pr Max",[1]EquipTable!$1:$1,0),0)-VLOOKUP($M260,[1]EquipTable!$1:$1048576,MATCH("표준 GO pr Min",[1]EquipTable!$1:$1,0),0)+100)),-2)),
IF(OR($L260="캐릭터 상자 일반등급",$L260="캐릭터 상자 영웅등급"),VLOOKUP($L260,$AM:$AZ,MATCH($AW$1,$AM$1:$AZ$1,0),0),
IF(OR($L260="지정 캐릭터",$L260="지정 캐릭터 LBP1",$L260="지정 캐릭터 LBP2",$L260="지정 캐릭터 LBP3"),
  IF(AND(OR($B260=7,$B260=8),$L260=OFFSET($L260,-1,0)),OFFSET(Q260,-1,0),
    INT(VLOOKUP($L260,$AM:$AZ,MATCH($AW$1,$AM$1:$AZ$1,0),0)*(VLOOKUP($M260,[2]ActorTable!$1:$1048576,MATCH("표준 DI pr Min",[2]ActorTable!$1:$1,0),0)+$I260*(VLOOKUP($M260,[2]ActorTable!$1:$1048576,MATCH("표준 DI pr Max",[2]ActorTable!$1:$1,0),0)-VLOOKUP($M260,[2]ActorTable!$1:$1048576,MATCH("표준 DI pr Min",[2]ActorTable!$1:$1,0),0)+1)))),
IF($L260="안 지정 캐릭터 영웅등급",
  IF(AND(OR($B260=7,$B260=8),$L260=OFFSET($L260,-1,0)),OFFSET(Q260,-1,0),
    VLOOKUP($L260,$AM:$AZ,MATCH($AW$1,$AM$1:$AZ$1,0),0)+INT($I260*(VLOOKUP($L260,$AM:$AZ,MATCH($AX$1,$AM$1:$AZ$1,0),0)-VLOOKUP($L260,$AM:$AZ,MATCH($AW$1,$AM$1:$AZ$1,0),0)+1))),
IF($L260="지정 캐릭터 PP",
  IF(AND(OR($B260=7,$B260=8),$L260=OFFSET($L260,-1,0)),OFFSET(Q260,-1,0),
    INT($N260*(VLOOKUP($L260,$AM:$AZ,MATCH($AX$1,$AM$1:$AZ$1,0),0)*(VLOOKUP($L260,$AM:$AZ,MATCH($AY$1,$AM$1:$AZ$1,0),0)+$I260*(VLOOKUP($L260,$AM:$AZ,MATCH($AY$1,$AM$1:$AZ$1,0),0)-VLOOKUP($L260,$AM:$AZ,MATCH($AX$1,$AM$1:$AZ$1,0),0)))))),
IF(OR($L260="안 지정 캐릭터 PP 일반등급",$L260="안 지정 캐릭터 PP 영웅등급"),
  IF(AND(OR($B260=7,$B260=8),$L260=OFFSET($L260,-1,0)),OFFSET(Q260,-1,0),
    $N260*VLOOKUP($L260,$AM:$AZ,MATCH($AW$1,$AM$1:$AZ$1,0),0)),
"그외없음")))))))</f>
        <v>삭제</v>
      </c>
      <c r="R260" t="str">
        <f ca="1">IF(OR(ISNUMBER(M260),M260="삭제"),"",
IF(LEFT(M260,5)="Equip",
  IF($BK$1&lt;VLOOKUP(M260,[1]EquipTable!$1:$1048576,MATCH("업데이트순번",[1]EquipTable!$1:$1,0),0),"업데이트순번이상",""),
IF(LEFT(M260,5)="Actor",
  IF($BP$1&lt;VLOOKUP(M260,[2]ActorTable!$1:$1048576,MATCH("업데이트순번",[2]ActorTable!$1:$1,0),0),"업데이트순번이상",""),
"그외없음")))</f>
        <v/>
      </c>
      <c r="S260">
        <f t="shared" ca="1" si="67"/>
        <v>0</v>
      </c>
      <c r="Z260" t="str">
        <f t="shared" ca="1" si="62"/>
        <v/>
      </c>
      <c r="AG260" t="str">
        <f t="shared" si="63"/>
        <v/>
      </c>
      <c r="AH260" t="str">
        <f>IF(OR(
  AND(NOT(ISERROR(FIND("상자",AA260))),ISBLANK(AB260)),
  AND(ISBLANK(AA260),ISBLANK(AB260)),
  AND(NOT(ISERROR(FIND("안 지정",AA260))),ISNUMBER(AB260))),"",
IF(AND(NOT(ISERROR(FIND("상자",AA260))),NOT(ISBLANK(AB260))),"밸류불필요",
IF(AND(NOT(ISERROR(FIND("안 지정",AA260))),NOT(ISNUMBER(AB260))),"숫자필요",
IF(NOT(ISERROR(FIND("장비",AA260))),
  IFERROR(VLOOKUP(AB260,[1]EquipTable!$A:$T,MATCH("이름참고",[1]EquipTable!$1:$1,0),0),"장비없음"),
IF(NOT(ISERROR(FIND("캐릭터",AA260))),
  IFERROR(VLOOKUP(AB260,[2]ActorTable!$A:$G,MATCH("이름참고",[2]ActorTable!$1:$1,0),0),"캐릭터없음"),
"")))))</f>
        <v/>
      </c>
      <c r="AI260">
        <v>1</v>
      </c>
      <c r="AJ26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v>
      </c>
      <c r="AK260" t="str">
        <f t="shared" ca="1" si="64"/>
        <v>{"dy":11,"sl":8}</v>
      </c>
    </row>
    <row r="261" spans="1:37">
      <c r="A261">
        <v>12</v>
      </c>
      <c r="B261">
        <v>8</v>
      </c>
      <c r="C261">
        <f t="shared" si="58"/>
        <v>2</v>
      </c>
      <c r="D261">
        <f t="shared" ca="1" si="65"/>
        <v>0.96749659219564488</v>
      </c>
      <c r="E261">
        <f t="shared" ca="1" si="65"/>
        <v>0.11889177359643355</v>
      </c>
      <c r="F261">
        <f t="shared" ca="1" si="59"/>
        <v>0.16825934214207472</v>
      </c>
      <c r="G261">
        <f t="shared" ca="1" si="57"/>
        <v>0.84432504638386996</v>
      </c>
      <c r="H261">
        <f t="shared" ca="1" si="57"/>
        <v>0.81942669563285175</v>
      </c>
      <c r="I261">
        <f t="shared" ca="1" si="57"/>
        <v>0.472150766206481</v>
      </c>
      <c r="L261" t="str">
        <f t="shared" ca="1" si="60"/>
        <v>삭제</v>
      </c>
      <c r="M261" t="str">
        <f t="shared" ca="1" si="61"/>
        <v>삭제</v>
      </c>
      <c r="N261" t="str">
        <f t="shared" ca="1" si="66"/>
        <v>삭제</v>
      </c>
      <c r="O261" t="str">
        <f ca="1">IF($L261="삭제","삭제",
IF($L261="지정 장비",
  IF(ISBLANK(VLOOKUP($M261,[1]EquipTable!$1:$1048576,MATCH("표준 GO pr Min",[1]EquipTable!$1:$1,0),0)),"DI",
    IF(ISBLANK(VLOOKUP($M261,[1]EquipTable!$1:$1048576,MATCH("표준 DI pr Min",[1]EquipTable!$1:$1,0),0)),"GO",
      IF(G261&lt;0.5,"DI","GO"))),
IF(OR($L261="캐릭터 상자 일반등급",$L261="캐릭터 상자 영웅등급"),"DI",
IF(OR($L261="지정 캐릭터",$L261="지정 캐릭터 LBP1",$L261="지정 캐릭터 LBP2",$L261="지정 캐릭터 LBP3",$L261="안 지정 캐릭터 영웅등급"),"DI",
IF($L261="지정 캐릭터 PP","DI",
IF(OR($L261="안 지정 캐릭터 PP 일반등급",$L261="안 지정 캐릭터 PP 영웅등급"),"GO",
"그외없음"))))))</f>
        <v>삭제</v>
      </c>
      <c r="P261" t="str">
        <f ca="1">IF($L261="삭제","삭제",
IF($O261="GO","삭제",
IF($L261="지정 장비",
  IF(ISBLANK(VLOOKUP($M261,[1]EquipTable!$1:$1048576,MATCH("표준 DI pp Min",[1]EquipTable!$1:$1,0),0)),"삭제",
    VLOOKUP($M261,[1]EquipTable!$1:$1048576,MATCH("표준 DI pp Min",[1]EquipTable!$1:$1,0),0)+INT($H261*(VLOOKUP($M261,[1]EquipTable!$1:$1048576,MATCH("표준 DI pp Max",[1]EquipTable!$1:$1,0),0)-VLOOKUP($M261,[1]EquipTable!$1:$1048576,MATCH("표준 DI pp Min",[1]EquipTable!$1:$1,0),0)+1))),
IF(OR($L261="캐릭터 상자 일반등급",$L261="캐릭터 상자 영웅등급"),"삭제",
IF(OR($L261="지정 캐릭터",$L261="지정 캐릭터 LBP1",$L261="지정 캐릭터 LBP2",$L261="지정 캐릭터 LBP3"),
  IF(AND(OR($B261=7,$B261=8),$L261=OFFSET($L261,-1,0)),OFFSET(P261,-1,0),
    IF(ISBLANK(VLOOKUP($M261,[2]ActorTable!$1:$1048576,MATCH("표준 DI pp Min",[2]ActorTable!$1:$1,0),0)),"삭제",
      INT(VLOOKUP($L261,$AM:$AZ,MATCH($AW$1,$AM$1:$AZ$1,0),0)*(VLOOKUP($M261,[2]ActorTable!$1:$1048576,MATCH("표준 DI pp Min",[2]ActorTable!$1:$1,0),0)+$H261*(VLOOKUP($M261,[2]ActorTable!$1:$1048576,MATCH("표준 DI pp Max",[2]ActorTable!$1:$1,0),0)-VLOOKUP($M261,[2]ActorTable!$1:$1048576,MATCH("표준 DI pp Min",[2]ActorTable!$1:$1,0),0)+1))))),
IF($L261="안 지정 캐릭터 영웅등급",
  IF(AND(OR($B261=7,$B261=8),$L261=OFFSET($L261,-1,0)),OFFSET(P261,-1,0),
    VLOOKUP($L261,$AM:$AZ,MATCH($AY$1,$AM$1:$AZ$1,0),0)+INT($H261*(VLOOKUP($L261,$AM:$AZ,MATCH($AZ$1,$AM$1:$AZ$1,0),0)-VLOOKUP($L261,$AM:$AZ,MATCH($AY$1,$AM$1:$AZ$1,0),0)+1))),
IF($L261="지정 캐릭터 PP",
  IF(AND(OR($B261=7,$B261=8),$L261=OFFSET($L261,-1,0)),OFFSET(P261,-1,0),
    INT($N261*VLOOKUP($L261,$AM:$AZ,MATCH($AW$1,$AM$1:$AZ$1,0),0))),
"그외없음")))))))</f>
        <v>삭제</v>
      </c>
      <c r="Q261" t="str">
        <f ca="1">IF($L261="삭제","삭제",
IF($L261="지정 장비",
  IF($O261="DI",
    VLOOKUP($M261,[1]EquipTable!$1:$1048576,MATCH("표준 DI pr Min",[1]EquipTable!$1:$1,0),0)+INT($I261*(VLOOKUP($M261,[1]EquipTable!$1:$1048576,MATCH("표준 DI pr Max",[1]EquipTable!$1:$1,0),0)-VLOOKUP($M261,[1]EquipTable!$1:$1048576,MATCH("표준 DI pr Min",[1]EquipTable!$1:$1,0),0)+1)),
    ROUNDDOWN(VLOOKUP($M261,[1]EquipTable!$1:$1048576,MATCH("표준 GO pr Min",[1]EquipTable!$1:$1,0),0)+INT($I261*(VLOOKUP($M261,[1]EquipTable!$1:$1048576,MATCH("표준 GO pr Max",[1]EquipTable!$1:$1,0),0)-VLOOKUP($M261,[1]EquipTable!$1:$1048576,MATCH("표준 GO pr Min",[1]EquipTable!$1:$1,0),0)+100)),-2)),
IF(OR($L261="캐릭터 상자 일반등급",$L261="캐릭터 상자 영웅등급"),VLOOKUP($L261,$AM:$AZ,MATCH($AW$1,$AM$1:$AZ$1,0),0),
IF(OR($L261="지정 캐릭터",$L261="지정 캐릭터 LBP1",$L261="지정 캐릭터 LBP2",$L261="지정 캐릭터 LBP3"),
  IF(AND(OR($B261=7,$B261=8),$L261=OFFSET($L261,-1,0)),OFFSET(Q261,-1,0),
    INT(VLOOKUP($L261,$AM:$AZ,MATCH($AW$1,$AM$1:$AZ$1,0),0)*(VLOOKUP($M261,[2]ActorTable!$1:$1048576,MATCH("표준 DI pr Min",[2]ActorTable!$1:$1,0),0)+$I261*(VLOOKUP($M261,[2]ActorTable!$1:$1048576,MATCH("표준 DI pr Max",[2]ActorTable!$1:$1,0),0)-VLOOKUP($M261,[2]ActorTable!$1:$1048576,MATCH("표준 DI pr Min",[2]ActorTable!$1:$1,0),0)+1)))),
IF($L261="안 지정 캐릭터 영웅등급",
  IF(AND(OR($B261=7,$B261=8),$L261=OFFSET($L261,-1,0)),OFFSET(Q261,-1,0),
    VLOOKUP($L261,$AM:$AZ,MATCH($AW$1,$AM$1:$AZ$1,0),0)+INT($I261*(VLOOKUP($L261,$AM:$AZ,MATCH($AX$1,$AM$1:$AZ$1,0),0)-VLOOKUP($L261,$AM:$AZ,MATCH($AW$1,$AM$1:$AZ$1,0),0)+1))),
IF($L261="지정 캐릭터 PP",
  IF(AND(OR($B261=7,$B261=8),$L261=OFFSET($L261,-1,0)),OFFSET(Q261,-1,0),
    INT($N261*(VLOOKUP($L261,$AM:$AZ,MATCH($AX$1,$AM$1:$AZ$1,0),0)*(VLOOKUP($L261,$AM:$AZ,MATCH($AY$1,$AM$1:$AZ$1,0),0)+$I261*(VLOOKUP($L261,$AM:$AZ,MATCH($AY$1,$AM$1:$AZ$1,0),0)-VLOOKUP($L261,$AM:$AZ,MATCH($AX$1,$AM$1:$AZ$1,0),0)))))),
IF(OR($L261="안 지정 캐릭터 PP 일반등급",$L261="안 지정 캐릭터 PP 영웅등급"),
  IF(AND(OR($B261=7,$B261=8),$L261=OFFSET($L261,-1,0)),OFFSET(Q261,-1,0),
    $N261*VLOOKUP($L261,$AM:$AZ,MATCH($AW$1,$AM$1:$AZ$1,0),0)),
"그외없음")))))))</f>
        <v>삭제</v>
      </c>
      <c r="R261" t="str">
        <f ca="1">IF(OR(ISNUMBER(M261),M261="삭제"),"",
IF(LEFT(M261,5)="Equip",
  IF($BK$1&lt;VLOOKUP(M261,[1]EquipTable!$1:$1048576,MATCH("업데이트순번",[1]EquipTable!$1:$1,0),0),"업데이트순번이상",""),
IF(LEFT(M261,5)="Actor",
  IF($BP$1&lt;VLOOKUP(M261,[2]ActorTable!$1:$1048576,MATCH("업데이트순번",[2]ActorTable!$1:$1,0),0),"업데이트순번이상",""),
"그외없음")))</f>
        <v/>
      </c>
      <c r="S261">
        <f t="shared" ca="1" si="67"/>
        <v>0</v>
      </c>
      <c r="Z261" t="str">
        <f t="shared" ca="1" si="62"/>
        <v/>
      </c>
      <c r="AG261" t="str">
        <f t="shared" si="63"/>
        <v/>
      </c>
      <c r="AH261" t="str">
        <f>IF(OR(
  AND(NOT(ISERROR(FIND("상자",AA261))),ISBLANK(AB261)),
  AND(ISBLANK(AA261),ISBLANK(AB261)),
  AND(NOT(ISERROR(FIND("안 지정",AA261))),ISNUMBER(AB261))),"",
IF(AND(NOT(ISERROR(FIND("상자",AA261))),NOT(ISBLANK(AB261))),"밸류불필요",
IF(AND(NOT(ISERROR(FIND("안 지정",AA261))),NOT(ISNUMBER(AB261))),"숫자필요",
IF(NOT(ISERROR(FIND("장비",AA261))),
  IFERROR(VLOOKUP(AB261,[1]EquipTable!$A:$T,MATCH("이름참고",[1]EquipTable!$1:$1,0),0),"장비없음"),
IF(NOT(ISERROR(FIND("캐릭터",AA261))),
  IFERROR(VLOOKUP(AB261,[2]ActorTable!$A:$G,MATCH("이름참고",[2]ActorTable!$1:$1,0),0),"캐릭터없음"),
"")))))</f>
        <v/>
      </c>
      <c r="AI261">
        <v>1</v>
      </c>
      <c r="AJ26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v>
      </c>
      <c r="AK261" t="str">
        <f t="shared" ca="1" si="64"/>
        <v>{"dy":12,"sl":8}</v>
      </c>
    </row>
    <row r="262" spans="1:37">
      <c r="A262">
        <v>13</v>
      </c>
      <c r="B262">
        <v>8</v>
      </c>
      <c r="C262">
        <f t="shared" si="58"/>
        <v>2</v>
      </c>
      <c r="D262">
        <f t="shared" ca="1" si="65"/>
        <v>0.21184783610104874</v>
      </c>
      <c r="E262">
        <f t="shared" ca="1" si="65"/>
        <v>0.96795632709229884</v>
      </c>
      <c r="F262">
        <f t="shared" ca="1" si="59"/>
        <v>0.21953380518410814</v>
      </c>
      <c r="G262">
        <f t="shared" ca="1" si="57"/>
        <v>0.2420669839817482</v>
      </c>
      <c r="H262">
        <f t="shared" ca="1" si="57"/>
        <v>0.66038071579824431</v>
      </c>
      <c r="I262">
        <f t="shared" ca="1" si="57"/>
        <v>0.26386323231712194</v>
      </c>
      <c r="L262" t="str">
        <f t="shared" ca="1" si="60"/>
        <v>삭제</v>
      </c>
      <c r="M262" t="str">
        <f t="shared" ca="1" si="61"/>
        <v>삭제</v>
      </c>
      <c r="N262" t="str">
        <f t="shared" ca="1" si="66"/>
        <v>삭제</v>
      </c>
      <c r="O262" t="str">
        <f ca="1">IF($L262="삭제","삭제",
IF($L262="지정 장비",
  IF(ISBLANK(VLOOKUP($M262,[1]EquipTable!$1:$1048576,MATCH("표준 GO pr Min",[1]EquipTable!$1:$1,0),0)),"DI",
    IF(ISBLANK(VLOOKUP($M262,[1]EquipTable!$1:$1048576,MATCH("표준 DI pr Min",[1]EquipTable!$1:$1,0),0)),"GO",
      IF(G262&lt;0.5,"DI","GO"))),
IF(OR($L262="캐릭터 상자 일반등급",$L262="캐릭터 상자 영웅등급"),"DI",
IF(OR($L262="지정 캐릭터",$L262="지정 캐릭터 LBP1",$L262="지정 캐릭터 LBP2",$L262="지정 캐릭터 LBP3",$L262="안 지정 캐릭터 영웅등급"),"DI",
IF($L262="지정 캐릭터 PP","DI",
IF(OR($L262="안 지정 캐릭터 PP 일반등급",$L262="안 지정 캐릭터 PP 영웅등급"),"GO",
"그외없음"))))))</f>
        <v>삭제</v>
      </c>
      <c r="P262" t="str">
        <f ca="1">IF($L262="삭제","삭제",
IF($O262="GO","삭제",
IF($L262="지정 장비",
  IF(ISBLANK(VLOOKUP($M262,[1]EquipTable!$1:$1048576,MATCH("표준 DI pp Min",[1]EquipTable!$1:$1,0),0)),"삭제",
    VLOOKUP($M262,[1]EquipTable!$1:$1048576,MATCH("표준 DI pp Min",[1]EquipTable!$1:$1,0),0)+INT($H262*(VLOOKUP($M262,[1]EquipTable!$1:$1048576,MATCH("표준 DI pp Max",[1]EquipTable!$1:$1,0),0)-VLOOKUP($M262,[1]EquipTable!$1:$1048576,MATCH("표준 DI pp Min",[1]EquipTable!$1:$1,0),0)+1))),
IF(OR($L262="캐릭터 상자 일반등급",$L262="캐릭터 상자 영웅등급"),"삭제",
IF(OR($L262="지정 캐릭터",$L262="지정 캐릭터 LBP1",$L262="지정 캐릭터 LBP2",$L262="지정 캐릭터 LBP3"),
  IF(AND(OR($B262=7,$B262=8),$L262=OFFSET($L262,-1,0)),OFFSET(P262,-1,0),
    IF(ISBLANK(VLOOKUP($M262,[2]ActorTable!$1:$1048576,MATCH("표준 DI pp Min",[2]ActorTable!$1:$1,0),0)),"삭제",
      INT(VLOOKUP($L262,$AM:$AZ,MATCH($AW$1,$AM$1:$AZ$1,0),0)*(VLOOKUP($M262,[2]ActorTable!$1:$1048576,MATCH("표준 DI pp Min",[2]ActorTable!$1:$1,0),0)+$H262*(VLOOKUP($M262,[2]ActorTable!$1:$1048576,MATCH("표준 DI pp Max",[2]ActorTable!$1:$1,0),0)-VLOOKUP($M262,[2]ActorTable!$1:$1048576,MATCH("표준 DI pp Min",[2]ActorTable!$1:$1,0),0)+1))))),
IF($L262="안 지정 캐릭터 영웅등급",
  IF(AND(OR($B262=7,$B262=8),$L262=OFFSET($L262,-1,0)),OFFSET(P262,-1,0),
    VLOOKUP($L262,$AM:$AZ,MATCH($AY$1,$AM$1:$AZ$1,0),0)+INT($H262*(VLOOKUP($L262,$AM:$AZ,MATCH($AZ$1,$AM$1:$AZ$1,0),0)-VLOOKUP($L262,$AM:$AZ,MATCH($AY$1,$AM$1:$AZ$1,0),0)+1))),
IF($L262="지정 캐릭터 PP",
  IF(AND(OR($B262=7,$B262=8),$L262=OFFSET($L262,-1,0)),OFFSET(P262,-1,0),
    INT($N262*VLOOKUP($L262,$AM:$AZ,MATCH($AW$1,$AM$1:$AZ$1,0),0))),
"그외없음")))))))</f>
        <v>삭제</v>
      </c>
      <c r="Q262" t="str">
        <f ca="1">IF($L262="삭제","삭제",
IF($L262="지정 장비",
  IF($O262="DI",
    VLOOKUP($M262,[1]EquipTable!$1:$1048576,MATCH("표준 DI pr Min",[1]EquipTable!$1:$1,0),0)+INT($I262*(VLOOKUP($M262,[1]EquipTable!$1:$1048576,MATCH("표준 DI pr Max",[1]EquipTable!$1:$1,0),0)-VLOOKUP($M262,[1]EquipTable!$1:$1048576,MATCH("표준 DI pr Min",[1]EquipTable!$1:$1,0),0)+1)),
    ROUNDDOWN(VLOOKUP($M262,[1]EquipTable!$1:$1048576,MATCH("표준 GO pr Min",[1]EquipTable!$1:$1,0),0)+INT($I262*(VLOOKUP($M262,[1]EquipTable!$1:$1048576,MATCH("표준 GO pr Max",[1]EquipTable!$1:$1,0),0)-VLOOKUP($M262,[1]EquipTable!$1:$1048576,MATCH("표준 GO pr Min",[1]EquipTable!$1:$1,0),0)+100)),-2)),
IF(OR($L262="캐릭터 상자 일반등급",$L262="캐릭터 상자 영웅등급"),VLOOKUP($L262,$AM:$AZ,MATCH($AW$1,$AM$1:$AZ$1,0),0),
IF(OR($L262="지정 캐릭터",$L262="지정 캐릭터 LBP1",$L262="지정 캐릭터 LBP2",$L262="지정 캐릭터 LBP3"),
  IF(AND(OR($B262=7,$B262=8),$L262=OFFSET($L262,-1,0)),OFFSET(Q262,-1,0),
    INT(VLOOKUP($L262,$AM:$AZ,MATCH($AW$1,$AM$1:$AZ$1,0),0)*(VLOOKUP($M262,[2]ActorTable!$1:$1048576,MATCH("표준 DI pr Min",[2]ActorTable!$1:$1,0),0)+$I262*(VLOOKUP($M262,[2]ActorTable!$1:$1048576,MATCH("표준 DI pr Max",[2]ActorTable!$1:$1,0),0)-VLOOKUP($M262,[2]ActorTable!$1:$1048576,MATCH("표준 DI pr Min",[2]ActorTable!$1:$1,0),0)+1)))),
IF($L262="안 지정 캐릭터 영웅등급",
  IF(AND(OR($B262=7,$B262=8),$L262=OFFSET($L262,-1,0)),OFFSET(Q262,-1,0),
    VLOOKUP($L262,$AM:$AZ,MATCH($AW$1,$AM$1:$AZ$1,0),0)+INT($I262*(VLOOKUP($L262,$AM:$AZ,MATCH($AX$1,$AM$1:$AZ$1,0),0)-VLOOKUP($L262,$AM:$AZ,MATCH($AW$1,$AM$1:$AZ$1,0),0)+1))),
IF($L262="지정 캐릭터 PP",
  IF(AND(OR($B262=7,$B262=8),$L262=OFFSET($L262,-1,0)),OFFSET(Q262,-1,0),
    INT($N262*(VLOOKUP($L262,$AM:$AZ,MATCH($AX$1,$AM$1:$AZ$1,0),0)*(VLOOKUP($L262,$AM:$AZ,MATCH($AY$1,$AM$1:$AZ$1,0),0)+$I262*(VLOOKUP($L262,$AM:$AZ,MATCH($AY$1,$AM$1:$AZ$1,0),0)-VLOOKUP($L262,$AM:$AZ,MATCH($AX$1,$AM$1:$AZ$1,0),0)))))),
IF(OR($L262="안 지정 캐릭터 PP 일반등급",$L262="안 지정 캐릭터 PP 영웅등급"),
  IF(AND(OR($B262=7,$B262=8),$L262=OFFSET($L262,-1,0)),OFFSET(Q262,-1,0),
    $N262*VLOOKUP($L262,$AM:$AZ,MATCH($AW$1,$AM$1:$AZ$1,0),0)),
"그외없음")))))))</f>
        <v>삭제</v>
      </c>
      <c r="R262" t="str">
        <f ca="1">IF(OR(ISNUMBER(M262),M262="삭제"),"",
IF(LEFT(M262,5)="Equip",
  IF($BK$1&lt;VLOOKUP(M262,[1]EquipTable!$1:$1048576,MATCH("업데이트순번",[1]EquipTable!$1:$1,0),0),"업데이트순번이상",""),
IF(LEFT(M262,5)="Actor",
  IF($BP$1&lt;VLOOKUP(M262,[2]ActorTable!$1:$1048576,MATCH("업데이트순번",[2]ActorTable!$1:$1,0),0),"업데이트순번이상",""),
"그외없음")))</f>
        <v/>
      </c>
      <c r="S262">
        <f t="shared" ca="1" si="67"/>
        <v>0</v>
      </c>
      <c r="Z262" t="str">
        <f t="shared" ca="1" si="62"/>
        <v/>
      </c>
      <c r="AG262" t="str">
        <f t="shared" si="63"/>
        <v/>
      </c>
      <c r="AH262" t="str">
        <f>IF(OR(
  AND(NOT(ISERROR(FIND("상자",AA262))),ISBLANK(AB262)),
  AND(ISBLANK(AA262),ISBLANK(AB262)),
  AND(NOT(ISERROR(FIND("안 지정",AA262))),ISNUMBER(AB262))),"",
IF(AND(NOT(ISERROR(FIND("상자",AA262))),NOT(ISBLANK(AB262))),"밸류불필요",
IF(AND(NOT(ISERROR(FIND("안 지정",AA262))),NOT(ISNUMBER(AB262))),"숫자필요",
IF(NOT(ISERROR(FIND("장비",AA262))),
  IFERROR(VLOOKUP(AB262,[1]EquipTable!$A:$T,MATCH("이름참고",[1]EquipTable!$1:$1,0),0),"장비없음"),
IF(NOT(ISERROR(FIND("캐릭터",AA262))),
  IFERROR(VLOOKUP(AB262,[2]ActorTable!$A:$G,MATCH("이름참고",[2]ActorTable!$1:$1,0),0),"캐릭터없음"),
"")))))</f>
        <v/>
      </c>
      <c r="AI262">
        <v>1</v>
      </c>
      <c r="AJ26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v>
      </c>
      <c r="AK262" t="str">
        <f t="shared" ca="1" si="64"/>
        <v>{"dy":13,"sl":8}</v>
      </c>
    </row>
    <row r="263" spans="1:37">
      <c r="A263">
        <v>14</v>
      </c>
      <c r="B263">
        <v>8</v>
      </c>
      <c r="C263">
        <f t="shared" si="58"/>
        <v>2</v>
      </c>
      <c r="D263">
        <f t="shared" ca="1" si="65"/>
        <v>0.5421843920218179</v>
      </c>
      <c r="E263">
        <f t="shared" ca="1" si="65"/>
        <v>0.99335158776387023</v>
      </c>
      <c r="F263">
        <f t="shared" ca="1" si="59"/>
        <v>0.17824257436165747</v>
      </c>
      <c r="G263">
        <f t="shared" ca="1" si="57"/>
        <v>0.96797463583430421</v>
      </c>
      <c r="H263">
        <f t="shared" ca="1" si="57"/>
        <v>0.73308384095804213</v>
      </c>
      <c r="I263">
        <f t="shared" ca="1" si="57"/>
        <v>0.98398253503890154</v>
      </c>
      <c r="L263" t="str">
        <f t="shared" ca="1" si="60"/>
        <v>삭제</v>
      </c>
      <c r="M263" t="str">
        <f t="shared" ca="1" si="61"/>
        <v>삭제</v>
      </c>
      <c r="N263" t="str">
        <f t="shared" ca="1" si="66"/>
        <v>삭제</v>
      </c>
      <c r="O263" t="str">
        <f ca="1">IF($L263="삭제","삭제",
IF($L263="지정 장비",
  IF(ISBLANK(VLOOKUP($M263,[1]EquipTable!$1:$1048576,MATCH("표준 GO pr Min",[1]EquipTable!$1:$1,0),0)),"DI",
    IF(ISBLANK(VLOOKUP($M263,[1]EquipTable!$1:$1048576,MATCH("표준 DI pr Min",[1]EquipTable!$1:$1,0),0)),"GO",
      IF(G263&lt;0.5,"DI","GO"))),
IF(OR($L263="캐릭터 상자 일반등급",$L263="캐릭터 상자 영웅등급"),"DI",
IF(OR($L263="지정 캐릭터",$L263="지정 캐릭터 LBP1",$L263="지정 캐릭터 LBP2",$L263="지정 캐릭터 LBP3",$L263="안 지정 캐릭터 영웅등급"),"DI",
IF($L263="지정 캐릭터 PP","DI",
IF(OR($L263="안 지정 캐릭터 PP 일반등급",$L263="안 지정 캐릭터 PP 영웅등급"),"GO",
"그외없음"))))))</f>
        <v>삭제</v>
      </c>
      <c r="P263" t="str">
        <f ca="1">IF($L263="삭제","삭제",
IF($O263="GO","삭제",
IF($L263="지정 장비",
  IF(ISBLANK(VLOOKUP($M263,[1]EquipTable!$1:$1048576,MATCH("표준 DI pp Min",[1]EquipTable!$1:$1,0),0)),"삭제",
    VLOOKUP($M263,[1]EquipTable!$1:$1048576,MATCH("표준 DI pp Min",[1]EquipTable!$1:$1,0),0)+INT($H263*(VLOOKUP($M263,[1]EquipTable!$1:$1048576,MATCH("표준 DI pp Max",[1]EquipTable!$1:$1,0),0)-VLOOKUP($M263,[1]EquipTable!$1:$1048576,MATCH("표준 DI pp Min",[1]EquipTable!$1:$1,0),0)+1))),
IF(OR($L263="캐릭터 상자 일반등급",$L263="캐릭터 상자 영웅등급"),"삭제",
IF(OR($L263="지정 캐릭터",$L263="지정 캐릭터 LBP1",$L263="지정 캐릭터 LBP2",$L263="지정 캐릭터 LBP3"),
  IF(AND(OR($B263=7,$B263=8),$L263=OFFSET($L263,-1,0)),OFFSET(P263,-1,0),
    IF(ISBLANK(VLOOKUP($M263,[2]ActorTable!$1:$1048576,MATCH("표준 DI pp Min",[2]ActorTable!$1:$1,0),0)),"삭제",
      INT(VLOOKUP($L263,$AM:$AZ,MATCH($AW$1,$AM$1:$AZ$1,0),0)*(VLOOKUP($M263,[2]ActorTable!$1:$1048576,MATCH("표준 DI pp Min",[2]ActorTable!$1:$1,0),0)+$H263*(VLOOKUP($M263,[2]ActorTable!$1:$1048576,MATCH("표준 DI pp Max",[2]ActorTable!$1:$1,0),0)-VLOOKUP($M263,[2]ActorTable!$1:$1048576,MATCH("표준 DI pp Min",[2]ActorTable!$1:$1,0),0)+1))))),
IF($L263="안 지정 캐릭터 영웅등급",
  IF(AND(OR($B263=7,$B263=8),$L263=OFFSET($L263,-1,0)),OFFSET(P263,-1,0),
    VLOOKUP($L263,$AM:$AZ,MATCH($AY$1,$AM$1:$AZ$1,0),0)+INT($H263*(VLOOKUP($L263,$AM:$AZ,MATCH($AZ$1,$AM$1:$AZ$1,0),0)-VLOOKUP($L263,$AM:$AZ,MATCH($AY$1,$AM$1:$AZ$1,0),0)+1))),
IF($L263="지정 캐릭터 PP",
  IF(AND(OR($B263=7,$B263=8),$L263=OFFSET($L263,-1,0)),OFFSET(P263,-1,0),
    INT($N263*VLOOKUP($L263,$AM:$AZ,MATCH($AW$1,$AM$1:$AZ$1,0),0))),
"그외없음")))))))</f>
        <v>삭제</v>
      </c>
      <c r="Q263" t="str">
        <f ca="1">IF($L263="삭제","삭제",
IF($L263="지정 장비",
  IF($O263="DI",
    VLOOKUP($M263,[1]EquipTable!$1:$1048576,MATCH("표준 DI pr Min",[1]EquipTable!$1:$1,0),0)+INT($I263*(VLOOKUP($M263,[1]EquipTable!$1:$1048576,MATCH("표준 DI pr Max",[1]EquipTable!$1:$1,0),0)-VLOOKUP($M263,[1]EquipTable!$1:$1048576,MATCH("표준 DI pr Min",[1]EquipTable!$1:$1,0),0)+1)),
    ROUNDDOWN(VLOOKUP($M263,[1]EquipTable!$1:$1048576,MATCH("표준 GO pr Min",[1]EquipTable!$1:$1,0),0)+INT($I263*(VLOOKUP($M263,[1]EquipTable!$1:$1048576,MATCH("표준 GO pr Max",[1]EquipTable!$1:$1,0),0)-VLOOKUP($M263,[1]EquipTable!$1:$1048576,MATCH("표준 GO pr Min",[1]EquipTable!$1:$1,0),0)+100)),-2)),
IF(OR($L263="캐릭터 상자 일반등급",$L263="캐릭터 상자 영웅등급"),VLOOKUP($L263,$AM:$AZ,MATCH($AW$1,$AM$1:$AZ$1,0),0),
IF(OR($L263="지정 캐릭터",$L263="지정 캐릭터 LBP1",$L263="지정 캐릭터 LBP2",$L263="지정 캐릭터 LBP3"),
  IF(AND(OR($B263=7,$B263=8),$L263=OFFSET($L263,-1,0)),OFFSET(Q263,-1,0),
    INT(VLOOKUP($L263,$AM:$AZ,MATCH($AW$1,$AM$1:$AZ$1,0),0)*(VLOOKUP($M263,[2]ActorTable!$1:$1048576,MATCH("표준 DI pr Min",[2]ActorTable!$1:$1,0),0)+$I263*(VLOOKUP($M263,[2]ActorTable!$1:$1048576,MATCH("표준 DI pr Max",[2]ActorTable!$1:$1,0),0)-VLOOKUP($M263,[2]ActorTable!$1:$1048576,MATCH("표준 DI pr Min",[2]ActorTable!$1:$1,0),0)+1)))),
IF($L263="안 지정 캐릭터 영웅등급",
  IF(AND(OR($B263=7,$B263=8),$L263=OFFSET($L263,-1,0)),OFFSET(Q263,-1,0),
    VLOOKUP($L263,$AM:$AZ,MATCH($AW$1,$AM$1:$AZ$1,0),0)+INT($I263*(VLOOKUP($L263,$AM:$AZ,MATCH($AX$1,$AM$1:$AZ$1,0),0)-VLOOKUP($L263,$AM:$AZ,MATCH($AW$1,$AM$1:$AZ$1,0),0)+1))),
IF($L263="지정 캐릭터 PP",
  IF(AND(OR($B263=7,$B263=8),$L263=OFFSET($L263,-1,0)),OFFSET(Q263,-1,0),
    INT($N263*(VLOOKUP($L263,$AM:$AZ,MATCH($AX$1,$AM$1:$AZ$1,0),0)*(VLOOKUP($L263,$AM:$AZ,MATCH($AY$1,$AM$1:$AZ$1,0),0)+$I263*(VLOOKUP($L263,$AM:$AZ,MATCH($AY$1,$AM$1:$AZ$1,0),0)-VLOOKUP($L263,$AM:$AZ,MATCH($AX$1,$AM$1:$AZ$1,0),0)))))),
IF(OR($L263="안 지정 캐릭터 PP 일반등급",$L263="안 지정 캐릭터 PP 영웅등급"),
  IF(AND(OR($B263=7,$B263=8),$L263=OFFSET($L263,-1,0)),OFFSET(Q263,-1,0),
    $N263*VLOOKUP($L263,$AM:$AZ,MATCH($AW$1,$AM$1:$AZ$1,0),0)),
"그외없음")))))))</f>
        <v>삭제</v>
      </c>
      <c r="R263" t="str">
        <f ca="1">IF(OR(ISNUMBER(M263),M263="삭제"),"",
IF(LEFT(M263,5)="Equip",
  IF($BK$1&lt;VLOOKUP(M263,[1]EquipTable!$1:$1048576,MATCH("업데이트순번",[1]EquipTable!$1:$1,0),0),"업데이트순번이상",""),
IF(LEFT(M263,5)="Actor",
  IF($BP$1&lt;VLOOKUP(M263,[2]ActorTable!$1:$1048576,MATCH("업데이트순번",[2]ActorTable!$1:$1,0),0),"업데이트순번이상",""),
"그외없음")))</f>
        <v/>
      </c>
      <c r="S263">
        <f t="shared" ca="1" si="67"/>
        <v>0</v>
      </c>
      <c r="Z263" t="str">
        <f t="shared" ca="1" si="62"/>
        <v/>
      </c>
      <c r="AG263" t="str">
        <f t="shared" si="63"/>
        <v/>
      </c>
      <c r="AH263" t="str">
        <f>IF(OR(
  AND(NOT(ISERROR(FIND("상자",AA263))),ISBLANK(AB263)),
  AND(ISBLANK(AA263),ISBLANK(AB263)),
  AND(NOT(ISERROR(FIND("안 지정",AA263))),ISNUMBER(AB263))),"",
IF(AND(NOT(ISERROR(FIND("상자",AA263))),NOT(ISBLANK(AB263))),"밸류불필요",
IF(AND(NOT(ISERROR(FIND("안 지정",AA263))),NOT(ISNUMBER(AB263))),"숫자필요",
IF(NOT(ISERROR(FIND("장비",AA263))),
  IFERROR(VLOOKUP(AB263,[1]EquipTable!$A:$T,MATCH("이름참고",[1]EquipTable!$1:$1,0),0),"장비없음"),
IF(NOT(ISERROR(FIND("캐릭터",AA263))),
  IFERROR(VLOOKUP(AB263,[2]ActorTable!$A:$G,MATCH("이름참고",[2]ActorTable!$1:$1,0),0),"캐릭터없음"),
"")))))</f>
        <v/>
      </c>
      <c r="AI263">
        <v>1</v>
      </c>
      <c r="AJ26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v>
      </c>
      <c r="AK263" t="str">
        <f t="shared" ca="1" si="64"/>
        <v>{"dy":14,"sl":8}</v>
      </c>
    </row>
    <row r="264" spans="1:37">
      <c r="A264">
        <v>15</v>
      </c>
      <c r="B264">
        <v>8</v>
      </c>
      <c r="C264">
        <f t="shared" si="58"/>
        <v>2</v>
      </c>
      <c r="D264">
        <f t="shared" ca="1" si="65"/>
        <v>0.52940645035985723</v>
      </c>
      <c r="E264">
        <f t="shared" ca="1" si="65"/>
        <v>0.38931682549381696</v>
      </c>
      <c r="F264">
        <f t="shared" ca="1" si="59"/>
        <v>0.87732691253744355</v>
      </c>
      <c r="G264">
        <f t="shared" ca="1" si="57"/>
        <v>0.8919767781825102</v>
      </c>
      <c r="H264">
        <f t="shared" ca="1" si="57"/>
        <v>6.0518168098951497E-2</v>
      </c>
      <c r="I264">
        <f t="shared" ca="1" si="57"/>
        <v>0.25711513159398025</v>
      </c>
      <c r="L264" t="str">
        <f t="shared" ca="1" si="60"/>
        <v>삭제</v>
      </c>
      <c r="M264" t="str">
        <f t="shared" ca="1" si="61"/>
        <v>삭제</v>
      </c>
      <c r="N264" t="str">
        <f t="shared" ca="1" si="66"/>
        <v>삭제</v>
      </c>
      <c r="O264" t="str">
        <f ca="1">IF($L264="삭제","삭제",
IF($L264="지정 장비",
  IF(ISBLANK(VLOOKUP($M264,[1]EquipTable!$1:$1048576,MATCH("표준 GO pr Min",[1]EquipTable!$1:$1,0),0)),"DI",
    IF(ISBLANK(VLOOKUP($M264,[1]EquipTable!$1:$1048576,MATCH("표준 DI pr Min",[1]EquipTable!$1:$1,0),0)),"GO",
      IF(G264&lt;0.5,"DI","GO"))),
IF(OR($L264="캐릭터 상자 일반등급",$L264="캐릭터 상자 영웅등급"),"DI",
IF(OR($L264="지정 캐릭터",$L264="지정 캐릭터 LBP1",$L264="지정 캐릭터 LBP2",$L264="지정 캐릭터 LBP3",$L264="안 지정 캐릭터 영웅등급"),"DI",
IF($L264="지정 캐릭터 PP","DI",
IF(OR($L264="안 지정 캐릭터 PP 일반등급",$L264="안 지정 캐릭터 PP 영웅등급"),"GO",
"그외없음"))))))</f>
        <v>삭제</v>
      </c>
      <c r="P264" t="str">
        <f ca="1">IF($L264="삭제","삭제",
IF($O264="GO","삭제",
IF($L264="지정 장비",
  IF(ISBLANK(VLOOKUP($M264,[1]EquipTable!$1:$1048576,MATCH("표준 DI pp Min",[1]EquipTable!$1:$1,0),0)),"삭제",
    VLOOKUP($M264,[1]EquipTable!$1:$1048576,MATCH("표준 DI pp Min",[1]EquipTable!$1:$1,0),0)+INT($H264*(VLOOKUP($M264,[1]EquipTable!$1:$1048576,MATCH("표준 DI pp Max",[1]EquipTable!$1:$1,0),0)-VLOOKUP($M264,[1]EquipTable!$1:$1048576,MATCH("표준 DI pp Min",[1]EquipTable!$1:$1,0),0)+1))),
IF(OR($L264="캐릭터 상자 일반등급",$L264="캐릭터 상자 영웅등급"),"삭제",
IF(OR($L264="지정 캐릭터",$L264="지정 캐릭터 LBP1",$L264="지정 캐릭터 LBP2",$L264="지정 캐릭터 LBP3"),
  IF(AND(OR($B264=7,$B264=8),$L264=OFFSET($L264,-1,0)),OFFSET(P264,-1,0),
    IF(ISBLANK(VLOOKUP($M264,[2]ActorTable!$1:$1048576,MATCH("표준 DI pp Min",[2]ActorTable!$1:$1,0),0)),"삭제",
      INT(VLOOKUP($L264,$AM:$AZ,MATCH($AW$1,$AM$1:$AZ$1,0),0)*(VLOOKUP($M264,[2]ActorTable!$1:$1048576,MATCH("표준 DI pp Min",[2]ActorTable!$1:$1,0),0)+$H264*(VLOOKUP($M264,[2]ActorTable!$1:$1048576,MATCH("표준 DI pp Max",[2]ActorTable!$1:$1,0),0)-VLOOKUP($M264,[2]ActorTable!$1:$1048576,MATCH("표준 DI pp Min",[2]ActorTable!$1:$1,0),0)+1))))),
IF($L264="안 지정 캐릭터 영웅등급",
  IF(AND(OR($B264=7,$B264=8),$L264=OFFSET($L264,-1,0)),OFFSET(P264,-1,0),
    VLOOKUP($L264,$AM:$AZ,MATCH($AY$1,$AM$1:$AZ$1,0),0)+INT($H264*(VLOOKUP($L264,$AM:$AZ,MATCH($AZ$1,$AM$1:$AZ$1,0),0)-VLOOKUP($L264,$AM:$AZ,MATCH($AY$1,$AM$1:$AZ$1,0),0)+1))),
IF($L264="지정 캐릭터 PP",
  IF(AND(OR($B264=7,$B264=8),$L264=OFFSET($L264,-1,0)),OFFSET(P264,-1,0),
    INT($N264*VLOOKUP($L264,$AM:$AZ,MATCH($AW$1,$AM$1:$AZ$1,0),0))),
"그외없음")))))))</f>
        <v>삭제</v>
      </c>
      <c r="Q264" t="str">
        <f ca="1">IF($L264="삭제","삭제",
IF($L264="지정 장비",
  IF($O264="DI",
    VLOOKUP($M264,[1]EquipTable!$1:$1048576,MATCH("표준 DI pr Min",[1]EquipTable!$1:$1,0),0)+INT($I264*(VLOOKUP($M264,[1]EquipTable!$1:$1048576,MATCH("표준 DI pr Max",[1]EquipTable!$1:$1,0),0)-VLOOKUP($M264,[1]EquipTable!$1:$1048576,MATCH("표준 DI pr Min",[1]EquipTable!$1:$1,0),0)+1)),
    ROUNDDOWN(VLOOKUP($M264,[1]EquipTable!$1:$1048576,MATCH("표준 GO pr Min",[1]EquipTable!$1:$1,0),0)+INT($I264*(VLOOKUP($M264,[1]EquipTable!$1:$1048576,MATCH("표준 GO pr Max",[1]EquipTable!$1:$1,0),0)-VLOOKUP($M264,[1]EquipTable!$1:$1048576,MATCH("표준 GO pr Min",[1]EquipTable!$1:$1,0),0)+100)),-2)),
IF(OR($L264="캐릭터 상자 일반등급",$L264="캐릭터 상자 영웅등급"),VLOOKUP($L264,$AM:$AZ,MATCH($AW$1,$AM$1:$AZ$1,0),0),
IF(OR($L264="지정 캐릭터",$L264="지정 캐릭터 LBP1",$L264="지정 캐릭터 LBP2",$L264="지정 캐릭터 LBP3"),
  IF(AND(OR($B264=7,$B264=8),$L264=OFFSET($L264,-1,0)),OFFSET(Q264,-1,0),
    INT(VLOOKUP($L264,$AM:$AZ,MATCH($AW$1,$AM$1:$AZ$1,0),0)*(VLOOKUP($M264,[2]ActorTable!$1:$1048576,MATCH("표준 DI pr Min",[2]ActorTable!$1:$1,0),0)+$I264*(VLOOKUP($M264,[2]ActorTable!$1:$1048576,MATCH("표준 DI pr Max",[2]ActorTable!$1:$1,0),0)-VLOOKUP($M264,[2]ActorTable!$1:$1048576,MATCH("표준 DI pr Min",[2]ActorTable!$1:$1,0),0)+1)))),
IF($L264="안 지정 캐릭터 영웅등급",
  IF(AND(OR($B264=7,$B264=8),$L264=OFFSET($L264,-1,0)),OFFSET(Q264,-1,0),
    VLOOKUP($L264,$AM:$AZ,MATCH($AW$1,$AM$1:$AZ$1,0),0)+INT($I264*(VLOOKUP($L264,$AM:$AZ,MATCH($AX$1,$AM$1:$AZ$1,0),0)-VLOOKUP($L264,$AM:$AZ,MATCH($AW$1,$AM$1:$AZ$1,0),0)+1))),
IF($L264="지정 캐릭터 PP",
  IF(AND(OR($B264=7,$B264=8),$L264=OFFSET($L264,-1,0)),OFFSET(Q264,-1,0),
    INT($N264*(VLOOKUP($L264,$AM:$AZ,MATCH($AX$1,$AM$1:$AZ$1,0),0)*(VLOOKUP($L264,$AM:$AZ,MATCH($AY$1,$AM$1:$AZ$1,0),0)+$I264*(VLOOKUP($L264,$AM:$AZ,MATCH($AY$1,$AM$1:$AZ$1,0),0)-VLOOKUP($L264,$AM:$AZ,MATCH($AX$1,$AM$1:$AZ$1,0),0)))))),
IF(OR($L264="안 지정 캐릭터 PP 일반등급",$L264="안 지정 캐릭터 PP 영웅등급"),
  IF(AND(OR($B264=7,$B264=8),$L264=OFFSET($L264,-1,0)),OFFSET(Q264,-1,0),
    $N264*VLOOKUP($L264,$AM:$AZ,MATCH($AW$1,$AM$1:$AZ$1,0),0)),
"그외없음")))))))</f>
        <v>삭제</v>
      </c>
      <c r="R264" t="str">
        <f ca="1">IF(OR(ISNUMBER(M264),M264="삭제"),"",
IF(LEFT(M264,5)="Equip",
  IF($BK$1&lt;VLOOKUP(M264,[1]EquipTable!$1:$1048576,MATCH("업데이트순번",[1]EquipTable!$1:$1,0),0),"업데이트순번이상",""),
IF(LEFT(M264,5)="Actor",
  IF($BP$1&lt;VLOOKUP(M264,[2]ActorTable!$1:$1048576,MATCH("업데이트순번",[2]ActorTable!$1:$1,0),0),"업데이트순번이상",""),
"그외없음")))</f>
        <v/>
      </c>
      <c r="S264">
        <f t="shared" ca="1" si="67"/>
        <v>0</v>
      </c>
      <c r="Z264" t="str">
        <f t="shared" ca="1" si="62"/>
        <v/>
      </c>
      <c r="AG264" t="str">
        <f t="shared" si="63"/>
        <v/>
      </c>
      <c r="AH264" t="str">
        <f>IF(OR(
  AND(NOT(ISERROR(FIND("상자",AA264))),ISBLANK(AB264)),
  AND(ISBLANK(AA264),ISBLANK(AB264)),
  AND(NOT(ISERROR(FIND("안 지정",AA264))),ISNUMBER(AB264))),"",
IF(AND(NOT(ISERROR(FIND("상자",AA264))),NOT(ISBLANK(AB264))),"밸류불필요",
IF(AND(NOT(ISERROR(FIND("안 지정",AA264))),NOT(ISNUMBER(AB264))),"숫자필요",
IF(NOT(ISERROR(FIND("장비",AA264))),
  IFERROR(VLOOKUP(AB264,[1]EquipTable!$A:$T,MATCH("이름참고",[1]EquipTable!$1:$1,0),0),"장비없음"),
IF(NOT(ISERROR(FIND("캐릭터",AA264))),
  IFERROR(VLOOKUP(AB264,[2]ActorTable!$A:$G,MATCH("이름참고",[2]ActorTable!$1:$1,0),0),"캐릭터없음"),
"")))))</f>
        <v/>
      </c>
      <c r="AI264">
        <v>1</v>
      </c>
      <c r="AJ26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v>
      </c>
      <c r="AK264" t="str">
        <f t="shared" ca="1" si="64"/>
        <v>{"dy":15,"sl":8}</v>
      </c>
    </row>
    <row r="265" spans="1:37">
      <c r="A265">
        <v>16</v>
      </c>
      <c r="B265">
        <v>8</v>
      </c>
      <c r="C265">
        <f t="shared" si="58"/>
        <v>2</v>
      </c>
      <c r="D265">
        <f t="shared" ca="1" si="65"/>
        <v>0.96178309017625607</v>
      </c>
      <c r="E265">
        <f t="shared" ca="1" si="65"/>
        <v>0.24012570100633823</v>
      </c>
      <c r="F265">
        <f t="shared" ca="1" si="59"/>
        <v>0.39641357388972853</v>
      </c>
      <c r="G265">
        <f t="shared" ca="1" si="57"/>
        <v>0.68593223391819658</v>
      </c>
      <c r="H265">
        <f t="shared" ca="1" si="57"/>
        <v>0.74148477025047288</v>
      </c>
      <c r="I265">
        <f t="shared" ca="1" si="57"/>
        <v>9.2700557289415952E-2</v>
      </c>
      <c r="L265" t="str">
        <f t="shared" ca="1" si="60"/>
        <v>삭제</v>
      </c>
      <c r="M265" t="str">
        <f t="shared" ca="1" si="61"/>
        <v>삭제</v>
      </c>
      <c r="N265" t="str">
        <f t="shared" ca="1" si="66"/>
        <v>삭제</v>
      </c>
      <c r="O265" t="str">
        <f ca="1">IF($L265="삭제","삭제",
IF($L265="지정 장비",
  IF(ISBLANK(VLOOKUP($M265,[1]EquipTable!$1:$1048576,MATCH("표준 GO pr Min",[1]EquipTable!$1:$1,0),0)),"DI",
    IF(ISBLANK(VLOOKUP($M265,[1]EquipTable!$1:$1048576,MATCH("표준 DI pr Min",[1]EquipTable!$1:$1,0),0)),"GO",
      IF(G265&lt;0.5,"DI","GO"))),
IF(OR($L265="캐릭터 상자 일반등급",$L265="캐릭터 상자 영웅등급"),"DI",
IF(OR($L265="지정 캐릭터",$L265="지정 캐릭터 LBP1",$L265="지정 캐릭터 LBP2",$L265="지정 캐릭터 LBP3",$L265="안 지정 캐릭터 영웅등급"),"DI",
IF($L265="지정 캐릭터 PP","DI",
IF(OR($L265="안 지정 캐릭터 PP 일반등급",$L265="안 지정 캐릭터 PP 영웅등급"),"GO",
"그외없음"))))))</f>
        <v>삭제</v>
      </c>
      <c r="P265" t="str">
        <f ca="1">IF($L265="삭제","삭제",
IF($O265="GO","삭제",
IF($L265="지정 장비",
  IF(ISBLANK(VLOOKUP($M265,[1]EquipTable!$1:$1048576,MATCH("표준 DI pp Min",[1]EquipTable!$1:$1,0),0)),"삭제",
    VLOOKUP($M265,[1]EquipTable!$1:$1048576,MATCH("표준 DI pp Min",[1]EquipTable!$1:$1,0),0)+INT($H265*(VLOOKUP($M265,[1]EquipTable!$1:$1048576,MATCH("표준 DI pp Max",[1]EquipTable!$1:$1,0),0)-VLOOKUP($M265,[1]EquipTable!$1:$1048576,MATCH("표준 DI pp Min",[1]EquipTable!$1:$1,0),0)+1))),
IF(OR($L265="캐릭터 상자 일반등급",$L265="캐릭터 상자 영웅등급"),"삭제",
IF(OR($L265="지정 캐릭터",$L265="지정 캐릭터 LBP1",$L265="지정 캐릭터 LBP2",$L265="지정 캐릭터 LBP3"),
  IF(AND(OR($B265=7,$B265=8),$L265=OFFSET($L265,-1,0)),OFFSET(P265,-1,0),
    IF(ISBLANK(VLOOKUP($M265,[2]ActorTable!$1:$1048576,MATCH("표준 DI pp Min",[2]ActorTable!$1:$1,0),0)),"삭제",
      INT(VLOOKUP($L265,$AM:$AZ,MATCH($AW$1,$AM$1:$AZ$1,0),0)*(VLOOKUP($M265,[2]ActorTable!$1:$1048576,MATCH("표준 DI pp Min",[2]ActorTable!$1:$1,0),0)+$H265*(VLOOKUP($M265,[2]ActorTable!$1:$1048576,MATCH("표준 DI pp Max",[2]ActorTable!$1:$1,0),0)-VLOOKUP($M265,[2]ActorTable!$1:$1048576,MATCH("표준 DI pp Min",[2]ActorTable!$1:$1,0),0)+1))))),
IF($L265="안 지정 캐릭터 영웅등급",
  IF(AND(OR($B265=7,$B265=8),$L265=OFFSET($L265,-1,0)),OFFSET(P265,-1,0),
    VLOOKUP($L265,$AM:$AZ,MATCH($AY$1,$AM$1:$AZ$1,0),0)+INT($H265*(VLOOKUP($L265,$AM:$AZ,MATCH($AZ$1,$AM$1:$AZ$1,0),0)-VLOOKUP($L265,$AM:$AZ,MATCH($AY$1,$AM$1:$AZ$1,0),0)+1))),
IF($L265="지정 캐릭터 PP",
  IF(AND(OR($B265=7,$B265=8),$L265=OFFSET($L265,-1,0)),OFFSET(P265,-1,0),
    INT($N265*VLOOKUP($L265,$AM:$AZ,MATCH($AW$1,$AM$1:$AZ$1,0),0))),
"그외없음")))))))</f>
        <v>삭제</v>
      </c>
      <c r="Q265" t="str">
        <f ca="1">IF($L265="삭제","삭제",
IF($L265="지정 장비",
  IF($O265="DI",
    VLOOKUP($M265,[1]EquipTable!$1:$1048576,MATCH("표준 DI pr Min",[1]EquipTable!$1:$1,0),0)+INT($I265*(VLOOKUP($M265,[1]EquipTable!$1:$1048576,MATCH("표준 DI pr Max",[1]EquipTable!$1:$1,0),0)-VLOOKUP($M265,[1]EquipTable!$1:$1048576,MATCH("표준 DI pr Min",[1]EquipTable!$1:$1,0),0)+1)),
    ROUNDDOWN(VLOOKUP($M265,[1]EquipTable!$1:$1048576,MATCH("표준 GO pr Min",[1]EquipTable!$1:$1,0),0)+INT($I265*(VLOOKUP($M265,[1]EquipTable!$1:$1048576,MATCH("표준 GO pr Max",[1]EquipTable!$1:$1,0),0)-VLOOKUP($M265,[1]EquipTable!$1:$1048576,MATCH("표준 GO pr Min",[1]EquipTable!$1:$1,0),0)+100)),-2)),
IF(OR($L265="캐릭터 상자 일반등급",$L265="캐릭터 상자 영웅등급"),VLOOKUP($L265,$AM:$AZ,MATCH($AW$1,$AM$1:$AZ$1,0),0),
IF(OR($L265="지정 캐릭터",$L265="지정 캐릭터 LBP1",$L265="지정 캐릭터 LBP2",$L265="지정 캐릭터 LBP3"),
  IF(AND(OR($B265=7,$B265=8),$L265=OFFSET($L265,-1,0)),OFFSET(Q265,-1,0),
    INT(VLOOKUP($L265,$AM:$AZ,MATCH($AW$1,$AM$1:$AZ$1,0),0)*(VLOOKUP($M265,[2]ActorTable!$1:$1048576,MATCH("표준 DI pr Min",[2]ActorTable!$1:$1,0),0)+$I265*(VLOOKUP($M265,[2]ActorTable!$1:$1048576,MATCH("표준 DI pr Max",[2]ActorTable!$1:$1,0),0)-VLOOKUP($M265,[2]ActorTable!$1:$1048576,MATCH("표준 DI pr Min",[2]ActorTable!$1:$1,0),0)+1)))),
IF($L265="안 지정 캐릭터 영웅등급",
  IF(AND(OR($B265=7,$B265=8),$L265=OFFSET($L265,-1,0)),OFFSET(Q265,-1,0),
    VLOOKUP($L265,$AM:$AZ,MATCH($AW$1,$AM$1:$AZ$1,0),0)+INT($I265*(VLOOKUP($L265,$AM:$AZ,MATCH($AX$1,$AM$1:$AZ$1,0),0)-VLOOKUP($L265,$AM:$AZ,MATCH($AW$1,$AM$1:$AZ$1,0),0)+1))),
IF($L265="지정 캐릭터 PP",
  IF(AND(OR($B265=7,$B265=8),$L265=OFFSET($L265,-1,0)),OFFSET(Q265,-1,0),
    INT($N265*(VLOOKUP($L265,$AM:$AZ,MATCH($AX$1,$AM$1:$AZ$1,0),0)*(VLOOKUP($L265,$AM:$AZ,MATCH($AY$1,$AM$1:$AZ$1,0),0)+$I265*(VLOOKUP($L265,$AM:$AZ,MATCH($AY$1,$AM$1:$AZ$1,0),0)-VLOOKUP($L265,$AM:$AZ,MATCH($AX$1,$AM$1:$AZ$1,0),0)))))),
IF(OR($L265="안 지정 캐릭터 PP 일반등급",$L265="안 지정 캐릭터 PP 영웅등급"),
  IF(AND(OR($B265=7,$B265=8),$L265=OFFSET($L265,-1,0)),OFFSET(Q265,-1,0),
    $N265*VLOOKUP($L265,$AM:$AZ,MATCH($AW$1,$AM$1:$AZ$1,0),0)),
"그외없음")))))))</f>
        <v>삭제</v>
      </c>
      <c r="R265" t="str">
        <f ca="1">IF(OR(ISNUMBER(M265),M265="삭제"),"",
IF(LEFT(M265,5)="Equip",
  IF($BK$1&lt;VLOOKUP(M265,[1]EquipTable!$1:$1048576,MATCH("업데이트순번",[1]EquipTable!$1:$1,0),0),"업데이트순번이상",""),
IF(LEFT(M265,5)="Actor",
  IF($BP$1&lt;VLOOKUP(M265,[2]ActorTable!$1:$1048576,MATCH("업데이트순번",[2]ActorTable!$1:$1,0),0),"업데이트순번이상",""),
"그외없음")))</f>
        <v/>
      </c>
      <c r="S265">
        <f t="shared" ca="1" si="67"/>
        <v>0</v>
      </c>
      <c r="Z265" t="str">
        <f t="shared" ca="1" si="62"/>
        <v/>
      </c>
      <c r="AG265" t="str">
        <f t="shared" si="63"/>
        <v/>
      </c>
      <c r="AH265" t="str">
        <f>IF(OR(
  AND(NOT(ISERROR(FIND("상자",AA265))),ISBLANK(AB265)),
  AND(ISBLANK(AA265),ISBLANK(AB265)),
  AND(NOT(ISERROR(FIND("안 지정",AA265))),ISNUMBER(AB265))),"",
IF(AND(NOT(ISERROR(FIND("상자",AA265))),NOT(ISBLANK(AB265))),"밸류불필요",
IF(AND(NOT(ISERROR(FIND("안 지정",AA265))),NOT(ISNUMBER(AB265))),"숫자필요",
IF(NOT(ISERROR(FIND("장비",AA265))),
  IFERROR(VLOOKUP(AB265,[1]EquipTable!$A:$T,MATCH("이름참고",[1]EquipTable!$1:$1,0),0),"장비없음"),
IF(NOT(ISERROR(FIND("캐릭터",AA265))),
  IFERROR(VLOOKUP(AB265,[2]ActorTable!$A:$G,MATCH("이름참고",[2]ActorTable!$1:$1,0),0),"캐릭터없음"),
"")))))</f>
        <v/>
      </c>
      <c r="AI265">
        <v>1</v>
      </c>
      <c r="AJ26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v>
      </c>
      <c r="AK265" t="str">
        <f t="shared" ca="1" si="64"/>
        <v>{"dy":16,"sl":8}</v>
      </c>
    </row>
    <row r="266" spans="1:37">
      <c r="A266">
        <v>17</v>
      </c>
      <c r="B266">
        <v>8</v>
      </c>
      <c r="C266">
        <f t="shared" si="58"/>
        <v>2</v>
      </c>
      <c r="D266">
        <f t="shared" ca="1" si="65"/>
        <v>0.85071663394767216</v>
      </c>
      <c r="E266">
        <f t="shared" ca="1" si="65"/>
        <v>0.36744835719109148</v>
      </c>
      <c r="F266">
        <f t="shared" ca="1" si="59"/>
        <v>0.56031154011035145</v>
      </c>
      <c r="G266">
        <f t="shared" ca="1" si="57"/>
        <v>0.74151446255520093</v>
      </c>
      <c r="H266">
        <f t="shared" ca="1" si="57"/>
        <v>0.76328570905074611</v>
      </c>
      <c r="I266">
        <f t="shared" ca="1" si="57"/>
        <v>0.32664090640236965</v>
      </c>
      <c r="L266" t="str">
        <f t="shared" ca="1" si="60"/>
        <v>삭제</v>
      </c>
      <c r="M266" t="str">
        <f t="shared" ca="1" si="61"/>
        <v>삭제</v>
      </c>
      <c r="N266" t="str">
        <f t="shared" ca="1" si="66"/>
        <v>삭제</v>
      </c>
      <c r="O266" t="str">
        <f ca="1">IF($L266="삭제","삭제",
IF($L266="지정 장비",
  IF(ISBLANK(VLOOKUP($M266,[1]EquipTable!$1:$1048576,MATCH("표준 GO pr Min",[1]EquipTable!$1:$1,0),0)),"DI",
    IF(ISBLANK(VLOOKUP($M266,[1]EquipTable!$1:$1048576,MATCH("표준 DI pr Min",[1]EquipTable!$1:$1,0),0)),"GO",
      IF(G266&lt;0.5,"DI","GO"))),
IF(OR($L266="캐릭터 상자 일반등급",$L266="캐릭터 상자 영웅등급"),"DI",
IF(OR($L266="지정 캐릭터",$L266="지정 캐릭터 LBP1",$L266="지정 캐릭터 LBP2",$L266="지정 캐릭터 LBP3",$L266="안 지정 캐릭터 영웅등급"),"DI",
IF($L266="지정 캐릭터 PP","DI",
IF(OR($L266="안 지정 캐릭터 PP 일반등급",$L266="안 지정 캐릭터 PP 영웅등급"),"GO",
"그외없음"))))))</f>
        <v>삭제</v>
      </c>
      <c r="P266" t="str">
        <f ca="1">IF($L266="삭제","삭제",
IF($O266="GO","삭제",
IF($L266="지정 장비",
  IF(ISBLANK(VLOOKUP($M266,[1]EquipTable!$1:$1048576,MATCH("표준 DI pp Min",[1]EquipTable!$1:$1,0),0)),"삭제",
    VLOOKUP($M266,[1]EquipTable!$1:$1048576,MATCH("표준 DI pp Min",[1]EquipTable!$1:$1,0),0)+INT($H266*(VLOOKUP($M266,[1]EquipTable!$1:$1048576,MATCH("표준 DI pp Max",[1]EquipTable!$1:$1,0),0)-VLOOKUP($M266,[1]EquipTable!$1:$1048576,MATCH("표준 DI pp Min",[1]EquipTable!$1:$1,0),0)+1))),
IF(OR($L266="캐릭터 상자 일반등급",$L266="캐릭터 상자 영웅등급"),"삭제",
IF(OR($L266="지정 캐릭터",$L266="지정 캐릭터 LBP1",$L266="지정 캐릭터 LBP2",$L266="지정 캐릭터 LBP3"),
  IF(AND(OR($B266=7,$B266=8),$L266=OFFSET($L266,-1,0)),OFFSET(P266,-1,0),
    IF(ISBLANK(VLOOKUP($M266,[2]ActorTable!$1:$1048576,MATCH("표준 DI pp Min",[2]ActorTable!$1:$1,0),0)),"삭제",
      INT(VLOOKUP($L266,$AM:$AZ,MATCH($AW$1,$AM$1:$AZ$1,0),0)*(VLOOKUP($M266,[2]ActorTable!$1:$1048576,MATCH("표준 DI pp Min",[2]ActorTable!$1:$1,0),0)+$H266*(VLOOKUP($M266,[2]ActorTable!$1:$1048576,MATCH("표준 DI pp Max",[2]ActorTable!$1:$1,0),0)-VLOOKUP($M266,[2]ActorTable!$1:$1048576,MATCH("표준 DI pp Min",[2]ActorTable!$1:$1,0),0)+1))))),
IF($L266="안 지정 캐릭터 영웅등급",
  IF(AND(OR($B266=7,$B266=8),$L266=OFFSET($L266,-1,0)),OFFSET(P266,-1,0),
    VLOOKUP($L266,$AM:$AZ,MATCH($AY$1,$AM$1:$AZ$1,0),0)+INT($H266*(VLOOKUP($L266,$AM:$AZ,MATCH($AZ$1,$AM$1:$AZ$1,0),0)-VLOOKUP($L266,$AM:$AZ,MATCH($AY$1,$AM$1:$AZ$1,0),0)+1))),
IF($L266="지정 캐릭터 PP",
  IF(AND(OR($B266=7,$B266=8),$L266=OFFSET($L266,-1,0)),OFFSET(P266,-1,0),
    INT($N266*VLOOKUP($L266,$AM:$AZ,MATCH($AW$1,$AM$1:$AZ$1,0),0))),
"그외없음")))))))</f>
        <v>삭제</v>
      </c>
      <c r="Q266" t="str">
        <f ca="1">IF($L266="삭제","삭제",
IF($L266="지정 장비",
  IF($O266="DI",
    VLOOKUP($M266,[1]EquipTable!$1:$1048576,MATCH("표준 DI pr Min",[1]EquipTable!$1:$1,0),0)+INT($I266*(VLOOKUP($M266,[1]EquipTable!$1:$1048576,MATCH("표준 DI pr Max",[1]EquipTable!$1:$1,0),0)-VLOOKUP($M266,[1]EquipTable!$1:$1048576,MATCH("표준 DI pr Min",[1]EquipTable!$1:$1,0),0)+1)),
    ROUNDDOWN(VLOOKUP($M266,[1]EquipTable!$1:$1048576,MATCH("표준 GO pr Min",[1]EquipTable!$1:$1,0),0)+INT($I266*(VLOOKUP($M266,[1]EquipTable!$1:$1048576,MATCH("표준 GO pr Max",[1]EquipTable!$1:$1,0),0)-VLOOKUP($M266,[1]EquipTable!$1:$1048576,MATCH("표준 GO pr Min",[1]EquipTable!$1:$1,0),0)+100)),-2)),
IF(OR($L266="캐릭터 상자 일반등급",$L266="캐릭터 상자 영웅등급"),VLOOKUP($L266,$AM:$AZ,MATCH($AW$1,$AM$1:$AZ$1,0),0),
IF(OR($L266="지정 캐릭터",$L266="지정 캐릭터 LBP1",$L266="지정 캐릭터 LBP2",$L266="지정 캐릭터 LBP3"),
  IF(AND(OR($B266=7,$B266=8),$L266=OFFSET($L266,-1,0)),OFFSET(Q266,-1,0),
    INT(VLOOKUP($L266,$AM:$AZ,MATCH($AW$1,$AM$1:$AZ$1,0),0)*(VLOOKUP($M266,[2]ActorTable!$1:$1048576,MATCH("표준 DI pr Min",[2]ActorTable!$1:$1,0),0)+$I266*(VLOOKUP($M266,[2]ActorTable!$1:$1048576,MATCH("표준 DI pr Max",[2]ActorTable!$1:$1,0),0)-VLOOKUP($M266,[2]ActorTable!$1:$1048576,MATCH("표준 DI pr Min",[2]ActorTable!$1:$1,0),0)+1)))),
IF($L266="안 지정 캐릭터 영웅등급",
  IF(AND(OR($B266=7,$B266=8),$L266=OFFSET($L266,-1,0)),OFFSET(Q266,-1,0),
    VLOOKUP($L266,$AM:$AZ,MATCH($AW$1,$AM$1:$AZ$1,0),0)+INT($I266*(VLOOKUP($L266,$AM:$AZ,MATCH($AX$1,$AM$1:$AZ$1,0),0)-VLOOKUP($L266,$AM:$AZ,MATCH($AW$1,$AM$1:$AZ$1,0),0)+1))),
IF($L266="지정 캐릭터 PP",
  IF(AND(OR($B266=7,$B266=8),$L266=OFFSET($L266,-1,0)),OFFSET(Q266,-1,0),
    INT($N266*(VLOOKUP($L266,$AM:$AZ,MATCH($AX$1,$AM$1:$AZ$1,0),0)*(VLOOKUP($L266,$AM:$AZ,MATCH($AY$1,$AM$1:$AZ$1,0),0)+$I266*(VLOOKUP($L266,$AM:$AZ,MATCH($AY$1,$AM$1:$AZ$1,0),0)-VLOOKUP($L266,$AM:$AZ,MATCH($AX$1,$AM$1:$AZ$1,0),0)))))),
IF(OR($L266="안 지정 캐릭터 PP 일반등급",$L266="안 지정 캐릭터 PP 영웅등급"),
  IF(AND(OR($B266=7,$B266=8),$L266=OFFSET($L266,-1,0)),OFFSET(Q266,-1,0),
    $N266*VLOOKUP($L266,$AM:$AZ,MATCH($AW$1,$AM$1:$AZ$1,0),0)),
"그외없음")))))))</f>
        <v>삭제</v>
      </c>
      <c r="R266" t="str">
        <f ca="1">IF(OR(ISNUMBER(M266),M266="삭제"),"",
IF(LEFT(M266,5)="Equip",
  IF($BK$1&lt;VLOOKUP(M266,[1]EquipTable!$1:$1048576,MATCH("업데이트순번",[1]EquipTable!$1:$1,0),0),"업데이트순번이상",""),
IF(LEFT(M266,5)="Actor",
  IF($BP$1&lt;VLOOKUP(M266,[2]ActorTable!$1:$1048576,MATCH("업데이트순번",[2]ActorTable!$1:$1,0),0),"업데이트순번이상",""),
"그외없음")))</f>
        <v/>
      </c>
      <c r="S266">
        <f t="shared" ca="1" si="67"/>
        <v>0</v>
      </c>
      <c r="Z266" t="str">
        <f t="shared" ca="1" si="62"/>
        <v/>
      </c>
      <c r="AG266" t="str">
        <f t="shared" si="63"/>
        <v/>
      </c>
      <c r="AH266" t="str">
        <f>IF(OR(
  AND(NOT(ISERROR(FIND("상자",AA266))),ISBLANK(AB266)),
  AND(ISBLANK(AA266),ISBLANK(AB266)),
  AND(NOT(ISERROR(FIND("안 지정",AA266))),ISNUMBER(AB266))),"",
IF(AND(NOT(ISERROR(FIND("상자",AA266))),NOT(ISBLANK(AB266))),"밸류불필요",
IF(AND(NOT(ISERROR(FIND("안 지정",AA266))),NOT(ISNUMBER(AB266))),"숫자필요",
IF(NOT(ISERROR(FIND("장비",AA266))),
  IFERROR(VLOOKUP(AB266,[1]EquipTable!$A:$T,MATCH("이름참고",[1]EquipTable!$1:$1,0),0),"장비없음"),
IF(NOT(ISERROR(FIND("캐릭터",AA266))),
  IFERROR(VLOOKUP(AB266,[2]ActorTable!$A:$G,MATCH("이름참고",[2]ActorTable!$1:$1,0),0),"캐릭터없음"),
"")))))</f>
        <v/>
      </c>
      <c r="AI266">
        <v>1</v>
      </c>
      <c r="AJ26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v>
      </c>
      <c r="AK266" t="str">
        <f t="shared" ca="1" si="64"/>
        <v>{"dy":17,"sl":8}</v>
      </c>
    </row>
    <row r="267" spans="1:37">
      <c r="A267">
        <v>18</v>
      </c>
      <c r="B267">
        <v>8</v>
      </c>
      <c r="C267">
        <f t="shared" si="58"/>
        <v>2</v>
      </c>
      <c r="D267">
        <f t="shared" ca="1" si="65"/>
        <v>0.5425319200107559</v>
      </c>
      <c r="E267">
        <f t="shared" ca="1" si="65"/>
        <v>0.61076389670296516</v>
      </c>
      <c r="F267">
        <f t="shared" ca="1" si="59"/>
        <v>0.29524157278708196</v>
      </c>
      <c r="G267">
        <f t="shared" ca="1" si="57"/>
        <v>0.88115137005377298</v>
      </c>
      <c r="H267">
        <f t="shared" ca="1" si="57"/>
        <v>0.90737705226009746</v>
      </c>
      <c r="I267">
        <f t="shared" ca="1" si="57"/>
        <v>0.97214226838911622</v>
      </c>
      <c r="L267" t="str">
        <f t="shared" ca="1" si="60"/>
        <v>삭제</v>
      </c>
      <c r="M267" t="str">
        <f t="shared" ca="1" si="61"/>
        <v>삭제</v>
      </c>
      <c r="N267" t="str">
        <f t="shared" ca="1" si="66"/>
        <v>삭제</v>
      </c>
      <c r="O267" t="str">
        <f ca="1">IF($L267="삭제","삭제",
IF($L267="지정 장비",
  IF(ISBLANK(VLOOKUP($M267,[1]EquipTable!$1:$1048576,MATCH("표준 GO pr Min",[1]EquipTable!$1:$1,0),0)),"DI",
    IF(ISBLANK(VLOOKUP($M267,[1]EquipTable!$1:$1048576,MATCH("표준 DI pr Min",[1]EquipTable!$1:$1,0),0)),"GO",
      IF(G267&lt;0.5,"DI","GO"))),
IF(OR($L267="캐릭터 상자 일반등급",$L267="캐릭터 상자 영웅등급"),"DI",
IF(OR($L267="지정 캐릭터",$L267="지정 캐릭터 LBP1",$L267="지정 캐릭터 LBP2",$L267="지정 캐릭터 LBP3",$L267="안 지정 캐릭터 영웅등급"),"DI",
IF($L267="지정 캐릭터 PP","DI",
IF(OR($L267="안 지정 캐릭터 PP 일반등급",$L267="안 지정 캐릭터 PP 영웅등급"),"GO",
"그외없음"))))))</f>
        <v>삭제</v>
      </c>
      <c r="P267" t="str">
        <f ca="1">IF($L267="삭제","삭제",
IF($O267="GO","삭제",
IF($L267="지정 장비",
  IF(ISBLANK(VLOOKUP($M267,[1]EquipTable!$1:$1048576,MATCH("표준 DI pp Min",[1]EquipTable!$1:$1,0),0)),"삭제",
    VLOOKUP($M267,[1]EquipTable!$1:$1048576,MATCH("표준 DI pp Min",[1]EquipTable!$1:$1,0),0)+INT($H267*(VLOOKUP($M267,[1]EquipTable!$1:$1048576,MATCH("표준 DI pp Max",[1]EquipTable!$1:$1,0),0)-VLOOKUP($M267,[1]EquipTable!$1:$1048576,MATCH("표준 DI pp Min",[1]EquipTable!$1:$1,0),0)+1))),
IF(OR($L267="캐릭터 상자 일반등급",$L267="캐릭터 상자 영웅등급"),"삭제",
IF(OR($L267="지정 캐릭터",$L267="지정 캐릭터 LBP1",$L267="지정 캐릭터 LBP2",$L267="지정 캐릭터 LBP3"),
  IF(AND(OR($B267=7,$B267=8),$L267=OFFSET($L267,-1,0)),OFFSET(P267,-1,0),
    IF(ISBLANK(VLOOKUP($M267,[2]ActorTable!$1:$1048576,MATCH("표준 DI pp Min",[2]ActorTable!$1:$1,0),0)),"삭제",
      INT(VLOOKUP($L267,$AM:$AZ,MATCH($AW$1,$AM$1:$AZ$1,0),0)*(VLOOKUP($M267,[2]ActorTable!$1:$1048576,MATCH("표준 DI pp Min",[2]ActorTable!$1:$1,0),0)+$H267*(VLOOKUP($M267,[2]ActorTable!$1:$1048576,MATCH("표준 DI pp Max",[2]ActorTable!$1:$1,0),0)-VLOOKUP($M267,[2]ActorTable!$1:$1048576,MATCH("표준 DI pp Min",[2]ActorTable!$1:$1,0),0)+1))))),
IF($L267="안 지정 캐릭터 영웅등급",
  IF(AND(OR($B267=7,$B267=8),$L267=OFFSET($L267,-1,0)),OFFSET(P267,-1,0),
    VLOOKUP($L267,$AM:$AZ,MATCH($AY$1,$AM$1:$AZ$1,0),0)+INT($H267*(VLOOKUP($L267,$AM:$AZ,MATCH($AZ$1,$AM$1:$AZ$1,0),0)-VLOOKUP($L267,$AM:$AZ,MATCH($AY$1,$AM$1:$AZ$1,0),0)+1))),
IF($L267="지정 캐릭터 PP",
  IF(AND(OR($B267=7,$B267=8),$L267=OFFSET($L267,-1,0)),OFFSET(P267,-1,0),
    INT($N267*VLOOKUP($L267,$AM:$AZ,MATCH($AW$1,$AM$1:$AZ$1,0),0))),
"그외없음")))))))</f>
        <v>삭제</v>
      </c>
      <c r="Q267" t="str">
        <f ca="1">IF($L267="삭제","삭제",
IF($L267="지정 장비",
  IF($O267="DI",
    VLOOKUP($M267,[1]EquipTable!$1:$1048576,MATCH("표준 DI pr Min",[1]EquipTable!$1:$1,0),0)+INT($I267*(VLOOKUP($M267,[1]EquipTable!$1:$1048576,MATCH("표준 DI pr Max",[1]EquipTable!$1:$1,0),0)-VLOOKUP($M267,[1]EquipTable!$1:$1048576,MATCH("표준 DI pr Min",[1]EquipTable!$1:$1,0),0)+1)),
    ROUNDDOWN(VLOOKUP($M267,[1]EquipTable!$1:$1048576,MATCH("표준 GO pr Min",[1]EquipTable!$1:$1,0),0)+INT($I267*(VLOOKUP($M267,[1]EquipTable!$1:$1048576,MATCH("표준 GO pr Max",[1]EquipTable!$1:$1,0),0)-VLOOKUP($M267,[1]EquipTable!$1:$1048576,MATCH("표준 GO pr Min",[1]EquipTable!$1:$1,0),0)+100)),-2)),
IF(OR($L267="캐릭터 상자 일반등급",$L267="캐릭터 상자 영웅등급"),VLOOKUP($L267,$AM:$AZ,MATCH($AW$1,$AM$1:$AZ$1,0),0),
IF(OR($L267="지정 캐릭터",$L267="지정 캐릭터 LBP1",$L267="지정 캐릭터 LBP2",$L267="지정 캐릭터 LBP3"),
  IF(AND(OR($B267=7,$B267=8),$L267=OFFSET($L267,-1,0)),OFFSET(Q267,-1,0),
    INT(VLOOKUP($L267,$AM:$AZ,MATCH($AW$1,$AM$1:$AZ$1,0),0)*(VLOOKUP($M267,[2]ActorTable!$1:$1048576,MATCH("표준 DI pr Min",[2]ActorTable!$1:$1,0),0)+$I267*(VLOOKUP($M267,[2]ActorTable!$1:$1048576,MATCH("표준 DI pr Max",[2]ActorTable!$1:$1,0),0)-VLOOKUP($M267,[2]ActorTable!$1:$1048576,MATCH("표준 DI pr Min",[2]ActorTable!$1:$1,0),0)+1)))),
IF($L267="안 지정 캐릭터 영웅등급",
  IF(AND(OR($B267=7,$B267=8),$L267=OFFSET($L267,-1,0)),OFFSET(Q267,-1,0),
    VLOOKUP($L267,$AM:$AZ,MATCH($AW$1,$AM$1:$AZ$1,0),0)+INT($I267*(VLOOKUP($L267,$AM:$AZ,MATCH($AX$1,$AM$1:$AZ$1,0),0)-VLOOKUP($L267,$AM:$AZ,MATCH($AW$1,$AM$1:$AZ$1,0),0)+1))),
IF($L267="지정 캐릭터 PP",
  IF(AND(OR($B267=7,$B267=8),$L267=OFFSET($L267,-1,0)),OFFSET(Q267,-1,0),
    INT($N267*(VLOOKUP($L267,$AM:$AZ,MATCH($AX$1,$AM$1:$AZ$1,0),0)*(VLOOKUP($L267,$AM:$AZ,MATCH($AY$1,$AM$1:$AZ$1,0),0)+$I267*(VLOOKUP($L267,$AM:$AZ,MATCH($AY$1,$AM$1:$AZ$1,0),0)-VLOOKUP($L267,$AM:$AZ,MATCH($AX$1,$AM$1:$AZ$1,0),0)))))),
IF(OR($L267="안 지정 캐릭터 PP 일반등급",$L267="안 지정 캐릭터 PP 영웅등급"),
  IF(AND(OR($B267=7,$B267=8),$L267=OFFSET($L267,-1,0)),OFFSET(Q267,-1,0),
    $N267*VLOOKUP($L267,$AM:$AZ,MATCH($AW$1,$AM$1:$AZ$1,0),0)),
"그외없음")))))))</f>
        <v>삭제</v>
      </c>
      <c r="R267" t="str">
        <f ca="1">IF(OR(ISNUMBER(M267),M267="삭제"),"",
IF(LEFT(M267,5)="Equip",
  IF($BK$1&lt;VLOOKUP(M267,[1]EquipTable!$1:$1048576,MATCH("업데이트순번",[1]EquipTable!$1:$1,0),0),"업데이트순번이상",""),
IF(LEFT(M267,5)="Actor",
  IF($BP$1&lt;VLOOKUP(M267,[2]ActorTable!$1:$1048576,MATCH("업데이트순번",[2]ActorTable!$1:$1,0),0),"업데이트순번이상",""),
"그외없음")))</f>
        <v/>
      </c>
      <c r="S267">
        <f t="shared" ca="1" si="67"/>
        <v>0</v>
      </c>
      <c r="Z267" t="str">
        <f t="shared" ca="1" si="62"/>
        <v/>
      </c>
      <c r="AG267" t="str">
        <f t="shared" si="63"/>
        <v/>
      </c>
      <c r="AH267" t="str">
        <f>IF(OR(
  AND(NOT(ISERROR(FIND("상자",AA267))),ISBLANK(AB267)),
  AND(ISBLANK(AA267),ISBLANK(AB267)),
  AND(NOT(ISERROR(FIND("안 지정",AA267))),ISNUMBER(AB267))),"",
IF(AND(NOT(ISERROR(FIND("상자",AA267))),NOT(ISBLANK(AB267))),"밸류불필요",
IF(AND(NOT(ISERROR(FIND("안 지정",AA267))),NOT(ISNUMBER(AB267))),"숫자필요",
IF(NOT(ISERROR(FIND("장비",AA267))),
  IFERROR(VLOOKUP(AB267,[1]EquipTable!$A:$T,MATCH("이름참고",[1]EquipTable!$1:$1,0),0),"장비없음"),
IF(NOT(ISERROR(FIND("캐릭터",AA267))),
  IFERROR(VLOOKUP(AB267,[2]ActorTable!$A:$G,MATCH("이름참고",[2]ActorTable!$1:$1,0),0),"캐릭터없음"),
"")))))</f>
        <v/>
      </c>
      <c r="AI267">
        <v>1</v>
      </c>
      <c r="AJ26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v>
      </c>
      <c r="AK267" t="str">
        <f t="shared" ca="1" si="64"/>
        <v>{"dy":18,"sl":8}</v>
      </c>
    </row>
    <row r="268" spans="1:37">
      <c r="A268">
        <v>19</v>
      </c>
      <c r="B268">
        <v>8</v>
      </c>
      <c r="C268">
        <f t="shared" si="58"/>
        <v>2</v>
      </c>
      <c r="D268">
        <f t="shared" ca="1" si="65"/>
        <v>0.85329786742621727</v>
      </c>
      <c r="E268">
        <f t="shared" ca="1" si="65"/>
        <v>0.15809873864934687</v>
      </c>
      <c r="F268">
        <f t="shared" ca="1" si="59"/>
        <v>0.88341789061455334</v>
      </c>
      <c r="G268">
        <f t="shared" ca="1" si="57"/>
        <v>0.29380952536699823</v>
      </c>
      <c r="H268">
        <f t="shared" ca="1" si="57"/>
        <v>0.26652632508405827</v>
      </c>
      <c r="I268">
        <f t="shared" ca="1" si="57"/>
        <v>0.48374306251733679</v>
      </c>
      <c r="L268" t="str">
        <f t="shared" ca="1" si="60"/>
        <v>삭제</v>
      </c>
      <c r="M268" t="str">
        <f t="shared" ca="1" si="61"/>
        <v>삭제</v>
      </c>
      <c r="N268" t="str">
        <f t="shared" ca="1" si="66"/>
        <v>삭제</v>
      </c>
      <c r="O268" t="str">
        <f ca="1">IF($L268="삭제","삭제",
IF($L268="지정 장비",
  IF(ISBLANK(VLOOKUP($M268,[1]EquipTable!$1:$1048576,MATCH("표준 GO pr Min",[1]EquipTable!$1:$1,0),0)),"DI",
    IF(ISBLANK(VLOOKUP($M268,[1]EquipTable!$1:$1048576,MATCH("표준 DI pr Min",[1]EquipTable!$1:$1,0),0)),"GO",
      IF(G268&lt;0.5,"DI","GO"))),
IF(OR($L268="캐릭터 상자 일반등급",$L268="캐릭터 상자 영웅등급"),"DI",
IF(OR($L268="지정 캐릭터",$L268="지정 캐릭터 LBP1",$L268="지정 캐릭터 LBP2",$L268="지정 캐릭터 LBP3",$L268="안 지정 캐릭터 영웅등급"),"DI",
IF($L268="지정 캐릭터 PP","DI",
IF(OR($L268="안 지정 캐릭터 PP 일반등급",$L268="안 지정 캐릭터 PP 영웅등급"),"GO",
"그외없음"))))))</f>
        <v>삭제</v>
      </c>
      <c r="P268" t="str">
        <f ca="1">IF($L268="삭제","삭제",
IF($O268="GO","삭제",
IF($L268="지정 장비",
  IF(ISBLANK(VLOOKUP($M268,[1]EquipTable!$1:$1048576,MATCH("표준 DI pp Min",[1]EquipTable!$1:$1,0),0)),"삭제",
    VLOOKUP($M268,[1]EquipTable!$1:$1048576,MATCH("표준 DI pp Min",[1]EquipTable!$1:$1,0),0)+INT($H268*(VLOOKUP($M268,[1]EquipTable!$1:$1048576,MATCH("표준 DI pp Max",[1]EquipTable!$1:$1,0),0)-VLOOKUP($M268,[1]EquipTable!$1:$1048576,MATCH("표준 DI pp Min",[1]EquipTable!$1:$1,0),0)+1))),
IF(OR($L268="캐릭터 상자 일반등급",$L268="캐릭터 상자 영웅등급"),"삭제",
IF(OR($L268="지정 캐릭터",$L268="지정 캐릭터 LBP1",$L268="지정 캐릭터 LBP2",$L268="지정 캐릭터 LBP3"),
  IF(AND(OR($B268=7,$B268=8),$L268=OFFSET($L268,-1,0)),OFFSET(P268,-1,0),
    IF(ISBLANK(VLOOKUP($M268,[2]ActorTable!$1:$1048576,MATCH("표준 DI pp Min",[2]ActorTable!$1:$1,0),0)),"삭제",
      INT(VLOOKUP($L268,$AM:$AZ,MATCH($AW$1,$AM$1:$AZ$1,0),0)*(VLOOKUP($M268,[2]ActorTable!$1:$1048576,MATCH("표준 DI pp Min",[2]ActorTable!$1:$1,0),0)+$H268*(VLOOKUP($M268,[2]ActorTable!$1:$1048576,MATCH("표준 DI pp Max",[2]ActorTable!$1:$1,0),0)-VLOOKUP($M268,[2]ActorTable!$1:$1048576,MATCH("표준 DI pp Min",[2]ActorTable!$1:$1,0),0)+1))))),
IF($L268="안 지정 캐릭터 영웅등급",
  IF(AND(OR($B268=7,$B268=8),$L268=OFFSET($L268,-1,0)),OFFSET(P268,-1,0),
    VLOOKUP($L268,$AM:$AZ,MATCH($AY$1,$AM$1:$AZ$1,0),0)+INT($H268*(VLOOKUP($L268,$AM:$AZ,MATCH($AZ$1,$AM$1:$AZ$1,0),0)-VLOOKUP($L268,$AM:$AZ,MATCH($AY$1,$AM$1:$AZ$1,0),0)+1))),
IF($L268="지정 캐릭터 PP",
  IF(AND(OR($B268=7,$B268=8),$L268=OFFSET($L268,-1,0)),OFFSET(P268,-1,0),
    INT($N268*VLOOKUP($L268,$AM:$AZ,MATCH($AW$1,$AM$1:$AZ$1,0),0))),
"그외없음")))))))</f>
        <v>삭제</v>
      </c>
      <c r="Q268" t="str">
        <f ca="1">IF($L268="삭제","삭제",
IF($L268="지정 장비",
  IF($O268="DI",
    VLOOKUP($M268,[1]EquipTable!$1:$1048576,MATCH("표준 DI pr Min",[1]EquipTable!$1:$1,0),0)+INT($I268*(VLOOKUP($M268,[1]EquipTable!$1:$1048576,MATCH("표준 DI pr Max",[1]EquipTable!$1:$1,0),0)-VLOOKUP($M268,[1]EquipTable!$1:$1048576,MATCH("표준 DI pr Min",[1]EquipTable!$1:$1,0),0)+1)),
    ROUNDDOWN(VLOOKUP($M268,[1]EquipTable!$1:$1048576,MATCH("표준 GO pr Min",[1]EquipTable!$1:$1,0),0)+INT($I268*(VLOOKUP($M268,[1]EquipTable!$1:$1048576,MATCH("표준 GO pr Max",[1]EquipTable!$1:$1,0),0)-VLOOKUP($M268,[1]EquipTable!$1:$1048576,MATCH("표준 GO pr Min",[1]EquipTable!$1:$1,0),0)+100)),-2)),
IF(OR($L268="캐릭터 상자 일반등급",$L268="캐릭터 상자 영웅등급"),VLOOKUP($L268,$AM:$AZ,MATCH($AW$1,$AM$1:$AZ$1,0),0),
IF(OR($L268="지정 캐릭터",$L268="지정 캐릭터 LBP1",$L268="지정 캐릭터 LBP2",$L268="지정 캐릭터 LBP3"),
  IF(AND(OR($B268=7,$B268=8),$L268=OFFSET($L268,-1,0)),OFFSET(Q268,-1,0),
    INT(VLOOKUP($L268,$AM:$AZ,MATCH($AW$1,$AM$1:$AZ$1,0),0)*(VLOOKUP($M268,[2]ActorTable!$1:$1048576,MATCH("표준 DI pr Min",[2]ActorTable!$1:$1,0),0)+$I268*(VLOOKUP($M268,[2]ActorTable!$1:$1048576,MATCH("표준 DI pr Max",[2]ActorTable!$1:$1,0),0)-VLOOKUP($M268,[2]ActorTable!$1:$1048576,MATCH("표준 DI pr Min",[2]ActorTable!$1:$1,0),0)+1)))),
IF($L268="안 지정 캐릭터 영웅등급",
  IF(AND(OR($B268=7,$B268=8),$L268=OFFSET($L268,-1,0)),OFFSET(Q268,-1,0),
    VLOOKUP($L268,$AM:$AZ,MATCH($AW$1,$AM$1:$AZ$1,0),0)+INT($I268*(VLOOKUP($L268,$AM:$AZ,MATCH($AX$1,$AM$1:$AZ$1,0),0)-VLOOKUP($L268,$AM:$AZ,MATCH($AW$1,$AM$1:$AZ$1,0),0)+1))),
IF($L268="지정 캐릭터 PP",
  IF(AND(OR($B268=7,$B268=8),$L268=OFFSET($L268,-1,0)),OFFSET(Q268,-1,0),
    INT($N268*(VLOOKUP($L268,$AM:$AZ,MATCH($AX$1,$AM$1:$AZ$1,0),0)*(VLOOKUP($L268,$AM:$AZ,MATCH($AY$1,$AM$1:$AZ$1,0),0)+$I268*(VLOOKUP($L268,$AM:$AZ,MATCH($AY$1,$AM$1:$AZ$1,0),0)-VLOOKUP($L268,$AM:$AZ,MATCH($AX$1,$AM$1:$AZ$1,0),0)))))),
IF(OR($L268="안 지정 캐릭터 PP 일반등급",$L268="안 지정 캐릭터 PP 영웅등급"),
  IF(AND(OR($B268=7,$B268=8),$L268=OFFSET($L268,-1,0)),OFFSET(Q268,-1,0),
    $N268*VLOOKUP($L268,$AM:$AZ,MATCH($AW$1,$AM$1:$AZ$1,0),0)),
"그외없음")))))))</f>
        <v>삭제</v>
      </c>
      <c r="R268" t="str">
        <f ca="1">IF(OR(ISNUMBER(M268),M268="삭제"),"",
IF(LEFT(M268,5)="Equip",
  IF($BK$1&lt;VLOOKUP(M268,[1]EquipTable!$1:$1048576,MATCH("업데이트순번",[1]EquipTable!$1:$1,0),0),"업데이트순번이상",""),
IF(LEFT(M268,5)="Actor",
  IF($BP$1&lt;VLOOKUP(M268,[2]ActorTable!$1:$1048576,MATCH("업데이트순번",[2]ActorTable!$1:$1,0),0),"업데이트순번이상",""),
"그외없음")))</f>
        <v/>
      </c>
      <c r="S268">
        <f t="shared" ca="1" si="67"/>
        <v>0</v>
      </c>
      <c r="Z268" t="str">
        <f t="shared" ca="1" si="62"/>
        <v/>
      </c>
      <c r="AG268" t="str">
        <f t="shared" si="63"/>
        <v/>
      </c>
      <c r="AH268" t="str">
        <f>IF(OR(
  AND(NOT(ISERROR(FIND("상자",AA268))),ISBLANK(AB268)),
  AND(ISBLANK(AA268),ISBLANK(AB268)),
  AND(NOT(ISERROR(FIND("안 지정",AA268))),ISNUMBER(AB268))),"",
IF(AND(NOT(ISERROR(FIND("상자",AA268))),NOT(ISBLANK(AB268))),"밸류불필요",
IF(AND(NOT(ISERROR(FIND("안 지정",AA268))),NOT(ISNUMBER(AB268))),"숫자필요",
IF(NOT(ISERROR(FIND("장비",AA268))),
  IFERROR(VLOOKUP(AB268,[1]EquipTable!$A:$T,MATCH("이름참고",[1]EquipTable!$1:$1,0),0),"장비없음"),
IF(NOT(ISERROR(FIND("캐릭터",AA268))),
  IFERROR(VLOOKUP(AB268,[2]ActorTable!$A:$G,MATCH("이름참고",[2]ActorTable!$1:$1,0),0),"캐릭터없음"),
"")))))</f>
        <v/>
      </c>
      <c r="AI268">
        <v>1</v>
      </c>
      <c r="AJ26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v>
      </c>
      <c r="AK268" t="str">
        <f t="shared" ca="1" si="64"/>
        <v>{"dy":19,"sl":8}</v>
      </c>
    </row>
    <row r="269" spans="1:37">
      <c r="A269">
        <v>20</v>
      </c>
      <c r="B269">
        <v>8</v>
      </c>
      <c r="C269">
        <f t="shared" si="58"/>
        <v>2</v>
      </c>
      <c r="D269">
        <f t="shared" ca="1" si="65"/>
        <v>0.60315680779948921</v>
      </c>
      <c r="E269">
        <f t="shared" ca="1" si="65"/>
        <v>0.85027853122579267</v>
      </c>
      <c r="F269">
        <f t="shared" ca="1" si="59"/>
        <v>0.25197717938639608</v>
      </c>
      <c r="G269">
        <f t="shared" ca="1" si="57"/>
        <v>0.37757907420041115</v>
      </c>
      <c r="H269">
        <f t="shared" ca="1" si="57"/>
        <v>0.55874981020204362</v>
      </c>
      <c r="I269">
        <f t="shared" ca="1" si="57"/>
        <v>0.66253947724121054</v>
      </c>
      <c r="L269" t="str">
        <f t="shared" ca="1" si="60"/>
        <v>삭제</v>
      </c>
      <c r="M269" t="str">
        <f t="shared" ca="1" si="61"/>
        <v>삭제</v>
      </c>
      <c r="N269" t="str">
        <f t="shared" ca="1" si="66"/>
        <v>삭제</v>
      </c>
      <c r="O269" t="str">
        <f ca="1">IF($L269="삭제","삭제",
IF($L269="지정 장비",
  IF(ISBLANK(VLOOKUP($M269,[1]EquipTable!$1:$1048576,MATCH("표준 GO pr Min",[1]EquipTable!$1:$1,0),0)),"DI",
    IF(ISBLANK(VLOOKUP($M269,[1]EquipTable!$1:$1048576,MATCH("표준 DI pr Min",[1]EquipTable!$1:$1,0),0)),"GO",
      IF(G269&lt;0.5,"DI","GO"))),
IF(OR($L269="캐릭터 상자 일반등급",$L269="캐릭터 상자 영웅등급"),"DI",
IF(OR($L269="지정 캐릭터",$L269="지정 캐릭터 LBP1",$L269="지정 캐릭터 LBP2",$L269="지정 캐릭터 LBP3",$L269="안 지정 캐릭터 영웅등급"),"DI",
IF($L269="지정 캐릭터 PP","DI",
IF(OR($L269="안 지정 캐릭터 PP 일반등급",$L269="안 지정 캐릭터 PP 영웅등급"),"GO",
"그외없음"))))))</f>
        <v>삭제</v>
      </c>
      <c r="P269" t="str">
        <f ca="1">IF($L269="삭제","삭제",
IF($O269="GO","삭제",
IF($L269="지정 장비",
  IF(ISBLANK(VLOOKUP($M269,[1]EquipTable!$1:$1048576,MATCH("표준 DI pp Min",[1]EquipTable!$1:$1,0),0)),"삭제",
    VLOOKUP($M269,[1]EquipTable!$1:$1048576,MATCH("표준 DI pp Min",[1]EquipTable!$1:$1,0),0)+INT($H269*(VLOOKUP($M269,[1]EquipTable!$1:$1048576,MATCH("표준 DI pp Max",[1]EquipTable!$1:$1,0),0)-VLOOKUP($M269,[1]EquipTable!$1:$1048576,MATCH("표준 DI pp Min",[1]EquipTable!$1:$1,0),0)+1))),
IF(OR($L269="캐릭터 상자 일반등급",$L269="캐릭터 상자 영웅등급"),"삭제",
IF(OR($L269="지정 캐릭터",$L269="지정 캐릭터 LBP1",$L269="지정 캐릭터 LBP2",$L269="지정 캐릭터 LBP3"),
  IF(AND(OR($B269=7,$B269=8),$L269=OFFSET($L269,-1,0)),OFFSET(P269,-1,0),
    IF(ISBLANK(VLOOKUP($M269,[2]ActorTable!$1:$1048576,MATCH("표준 DI pp Min",[2]ActorTable!$1:$1,0),0)),"삭제",
      INT(VLOOKUP($L269,$AM:$AZ,MATCH($AW$1,$AM$1:$AZ$1,0),0)*(VLOOKUP($M269,[2]ActorTable!$1:$1048576,MATCH("표준 DI pp Min",[2]ActorTable!$1:$1,0),0)+$H269*(VLOOKUP($M269,[2]ActorTable!$1:$1048576,MATCH("표준 DI pp Max",[2]ActorTable!$1:$1,0),0)-VLOOKUP($M269,[2]ActorTable!$1:$1048576,MATCH("표준 DI pp Min",[2]ActorTable!$1:$1,0),0)+1))))),
IF($L269="안 지정 캐릭터 영웅등급",
  IF(AND(OR($B269=7,$B269=8),$L269=OFFSET($L269,-1,0)),OFFSET(P269,-1,0),
    VLOOKUP($L269,$AM:$AZ,MATCH($AY$1,$AM$1:$AZ$1,0),0)+INT($H269*(VLOOKUP($L269,$AM:$AZ,MATCH($AZ$1,$AM$1:$AZ$1,0),0)-VLOOKUP($L269,$AM:$AZ,MATCH($AY$1,$AM$1:$AZ$1,0),0)+1))),
IF($L269="지정 캐릭터 PP",
  IF(AND(OR($B269=7,$B269=8),$L269=OFFSET($L269,-1,0)),OFFSET(P269,-1,0),
    INT($N269*VLOOKUP($L269,$AM:$AZ,MATCH($AW$1,$AM$1:$AZ$1,0),0))),
"그외없음")))))))</f>
        <v>삭제</v>
      </c>
      <c r="Q269" t="str">
        <f ca="1">IF($L269="삭제","삭제",
IF($L269="지정 장비",
  IF($O269="DI",
    VLOOKUP($M269,[1]EquipTable!$1:$1048576,MATCH("표준 DI pr Min",[1]EquipTable!$1:$1,0),0)+INT($I269*(VLOOKUP($M269,[1]EquipTable!$1:$1048576,MATCH("표준 DI pr Max",[1]EquipTable!$1:$1,0),0)-VLOOKUP($M269,[1]EquipTable!$1:$1048576,MATCH("표준 DI pr Min",[1]EquipTable!$1:$1,0),0)+1)),
    ROUNDDOWN(VLOOKUP($M269,[1]EquipTable!$1:$1048576,MATCH("표준 GO pr Min",[1]EquipTable!$1:$1,0),0)+INT($I269*(VLOOKUP($M269,[1]EquipTable!$1:$1048576,MATCH("표준 GO pr Max",[1]EquipTable!$1:$1,0),0)-VLOOKUP($M269,[1]EquipTable!$1:$1048576,MATCH("표준 GO pr Min",[1]EquipTable!$1:$1,0),0)+100)),-2)),
IF(OR($L269="캐릭터 상자 일반등급",$L269="캐릭터 상자 영웅등급"),VLOOKUP($L269,$AM:$AZ,MATCH($AW$1,$AM$1:$AZ$1,0),0),
IF(OR($L269="지정 캐릭터",$L269="지정 캐릭터 LBP1",$L269="지정 캐릭터 LBP2",$L269="지정 캐릭터 LBP3"),
  IF(AND(OR($B269=7,$B269=8),$L269=OFFSET($L269,-1,0)),OFFSET(Q269,-1,0),
    INT(VLOOKUP($L269,$AM:$AZ,MATCH($AW$1,$AM$1:$AZ$1,0),0)*(VLOOKUP($M269,[2]ActorTable!$1:$1048576,MATCH("표준 DI pr Min",[2]ActorTable!$1:$1,0),0)+$I269*(VLOOKUP($M269,[2]ActorTable!$1:$1048576,MATCH("표준 DI pr Max",[2]ActorTable!$1:$1,0),0)-VLOOKUP($M269,[2]ActorTable!$1:$1048576,MATCH("표준 DI pr Min",[2]ActorTable!$1:$1,0),0)+1)))),
IF($L269="안 지정 캐릭터 영웅등급",
  IF(AND(OR($B269=7,$B269=8),$L269=OFFSET($L269,-1,0)),OFFSET(Q269,-1,0),
    VLOOKUP($L269,$AM:$AZ,MATCH($AW$1,$AM$1:$AZ$1,0),0)+INT($I269*(VLOOKUP($L269,$AM:$AZ,MATCH($AX$1,$AM$1:$AZ$1,0),0)-VLOOKUP($L269,$AM:$AZ,MATCH($AW$1,$AM$1:$AZ$1,0),0)+1))),
IF($L269="지정 캐릭터 PP",
  IF(AND(OR($B269=7,$B269=8),$L269=OFFSET($L269,-1,0)),OFFSET(Q269,-1,0),
    INT($N269*(VLOOKUP($L269,$AM:$AZ,MATCH($AX$1,$AM$1:$AZ$1,0),0)*(VLOOKUP($L269,$AM:$AZ,MATCH($AY$1,$AM$1:$AZ$1,0),0)+$I269*(VLOOKUP($L269,$AM:$AZ,MATCH($AY$1,$AM$1:$AZ$1,0),0)-VLOOKUP($L269,$AM:$AZ,MATCH($AX$1,$AM$1:$AZ$1,0),0)))))),
IF(OR($L269="안 지정 캐릭터 PP 일반등급",$L269="안 지정 캐릭터 PP 영웅등급"),
  IF(AND(OR($B269=7,$B269=8),$L269=OFFSET($L269,-1,0)),OFFSET(Q269,-1,0),
    $N269*VLOOKUP($L269,$AM:$AZ,MATCH($AW$1,$AM$1:$AZ$1,0),0)),
"그외없음")))))))</f>
        <v>삭제</v>
      </c>
      <c r="R269" t="str">
        <f ca="1">IF(OR(ISNUMBER(M269),M269="삭제"),"",
IF(LEFT(M269,5)="Equip",
  IF($BK$1&lt;VLOOKUP(M269,[1]EquipTable!$1:$1048576,MATCH("업데이트순번",[1]EquipTable!$1:$1,0),0),"업데이트순번이상",""),
IF(LEFT(M269,5)="Actor",
  IF($BP$1&lt;VLOOKUP(M269,[2]ActorTable!$1:$1048576,MATCH("업데이트순번",[2]ActorTable!$1:$1,0),0),"업데이트순번이상",""),
"그외없음")))</f>
        <v/>
      </c>
      <c r="S269">
        <f t="shared" ca="1" si="67"/>
        <v>0</v>
      </c>
      <c r="Z269" t="str">
        <f t="shared" ca="1" si="62"/>
        <v/>
      </c>
      <c r="AG269" t="str">
        <f t="shared" si="63"/>
        <v/>
      </c>
      <c r="AH269" t="str">
        <f>IF(OR(
  AND(NOT(ISERROR(FIND("상자",AA269))),ISBLANK(AB269)),
  AND(ISBLANK(AA269),ISBLANK(AB269)),
  AND(NOT(ISERROR(FIND("안 지정",AA269))),ISNUMBER(AB269))),"",
IF(AND(NOT(ISERROR(FIND("상자",AA269))),NOT(ISBLANK(AB269))),"밸류불필요",
IF(AND(NOT(ISERROR(FIND("안 지정",AA269))),NOT(ISNUMBER(AB269))),"숫자필요",
IF(NOT(ISERROR(FIND("장비",AA269))),
  IFERROR(VLOOKUP(AB269,[1]EquipTable!$A:$T,MATCH("이름참고",[1]EquipTable!$1:$1,0),0),"장비없음"),
IF(NOT(ISERROR(FIND("캐릭터",AA269))),
  IFERROR(VLOOKUP(AB269,[2]ActorTable!$A:$G,MATCH("이름참고",[2]ActorTable!$1:$1,0),0),"캐릭터없음"),
"")))))</f>
        <v/>
      </c>
      <c r="AI269">
        <v>1</v>
      </c>
      <c r="AJ26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v>
      </c>
      <c r="AK269" t="str">
        <f t="shared" ca="1" si="64"/>
        <v>{"dy":20,"sl":8}</v>
      </c>
    </row>
    <row r="270" spans="1:37">
      <c r="A270">
        <v>21</v>
      </c>
      <c r="B270">
        <v>8</v>
      </c>
      <c r="C270">
        <f t="shared" si="58"/>
        <v>2</v>
      </c>
      <c r="D270">
        <f t="shared" ca="1" si="65"/>
        <v>0.52668122053532462</v>
      </c>
      <c r="E270">
        <f t="shared" ca="1" si="65"/>
        <v>0.90654195209355348</v>
      </c>
      <c r="F270">
        <f t="shared" ca="1" si="59"/>
        <v>0.72096052132788224</v>
      </c>
      <c r="G270">
        <f t="shared" ca="1" si="57"/>
        <v>0.57529109541472689</v>
      </c>
      <c r="H270">
        <f t="shared" ca="1" si="57"/>
        <v>0.43530339227824211</v>
      </c>
      <c r="I270">
        <f t="shared" ca="1" si="57"/>
        <v>0.85835249867687791</v>
      </c>
      <c r="L270" t="str">
        <f t="shared" ca="1" si="60"/>
        <v>삭제</v>
      </c>
      <c r="M270" t="str">
        <f t="shared" ca="1" si="61"/>
        <v>삭제</v>
      </c>
      <c r="N270" t="str">
        <f t="shared" ca="1" si="66"/>
        <v>삭제</v>
      </c>
      <c r="O270" t="str">
        <f ca="1">IF($L270="삭제","삭제",
IF($L270="지정 장비",
  IF(ISBLANK(VLOOKUP($M270,[1]EquipTable!$1:$1048576,MATCH("표준 GO pr Min",[1]EquipTable!$1:$1,0),0)),"DI",
    IF(ISBLANK(VLOOKUP($M270,[1]EquipTable!$1:$1048576,MATCH("표준 DI pr Min",[1]EquipTable!$1:$1,0),0)),"GO",
      IF(G270&lt;0.5,"DI","GO"))),
IF(OR($L270="캐릭터 상자 일반등급",$L270="캐릭터 상자 영웅등급"),"DI",
IF(OR($L270="지정 캐릭터",$L270="지정 캐릭터 LBP1",$L270="지정 캐릭터 LBP2",$L270="지정 캐릭터 LBP3",$L270="안 지정 캐릭터 영웅등급"),"DI",
IF($L270="지정 캐릭터 PP","DI",
IF(OR($L270="안 지정 캐릭터 PP 일반등급",$L270="안 지정 캐릭터 PP 영웅등급"),"GO",
"그외없음"))))))</f>
        <v>삭제</v>
      </c>
      <c r="P270" t="str">
        <f ca="1">IF($L270="삭제","삭제",
IF($O270="GO","삭제",
IF($L270="지정 장비",
  IF(ISBLANK(VLOOKUP($M270,[1]EquipTable!$1:$1048576,MATCH("표준 DI pp Min",[1]EquipTable!$1:$1,0),0)),"삭제",
    VLOOKUP($M270,[1]EquipTable!$1:$1048576,MATCH("표준 DI pp Min",[1]EquipTable!$1:$1,0),0)+INT($H270*(VLOOKUP($M270,[1]EquipTable!$1:$1048576,MATCH("표준 DI pp Max",[1]EquipTable!$1:$1,0),0)-VLOOKUP($M270,[1]EquipTable!$1:$1048576,MATCH("표준 DI pp Min",[1]EquipTable!$1:$1,0),0)+1))),
IF(OR($L270="캐릭터 상자 일반등급",$L270="캐릭터 상자 영웅등급"),"삭제",
IF(OR($L270="지정 캐릭터",$L270="지정 캐릭터 LBP1",$L270="지정 캐릭터 LBP2",$L270="지정 캐릭터 LBP3"),
  IF(AND(OR($B270=7,$B270=8),$L270=OFFSET($L270,-1,0)),OFFSET(P270,-1,0),
    IF(ISBLANK(VLOOKUP($M270,[2]ActorTable!$1:$1048576,MATCH("표준 DI pp Min",[2]ActorTable!$1:$1,0),0)),"삭제",
      INT(VLOOKUP($L270,$AM:$AZ,MATCH($AW$1,$AM$1:$AZ$1,0),0)*(VLOOKUP($M270,[2]ActorTable!$1:$1048576,MATCH("표준 DI pp Min",[2]ActorTable!$1:$1,0),0)+$H270*(VLOOKUP($M270,[2]ActorTable!$1:$1048576,MATCH("표준 DI pp Max",[2]ActorTable!$1:$1,0),0)-VLOOKUP($M270,[2]ActorTable!$1:$1048576,MATCH("표준 DI pp Min",[2]ActorTable!$1:$1,0),0)+1))))),
IF($L270="안 지정 캐릭터 영웅등급",
  IF(AND(OR($B270=7,$B270=8),$L270=OFFSET($L270,-1,0)),OFFSET(P270,-1,0),
    VLOOKUP($L270,$AM:$AZ,MATCH($AY$1,$AM$1:$AZ$1,0),0)+INT($H270*(VLOOKUP($L270,$AM:$AZ,MATCH($AZ$1,$AM$1:$AZ$1,0),0)-VLOOKUP($L270,$AM:$AZ,MATCH($AY$1,$AM$1:$AZ$1,0),0)+1))),
IF($L270="지정 캐릭터 PP",
  IF(AND(OR($B270=7,$B270=8),$L270=OFFSET($L270,-1,0)),OFFSET(P270,-1,0),
    INT($N270*VLOOKUP($L270,$AM:$AZ,MATCH($AW$1,$AM$1:$AZ$1,0),0))),
"그외없음")))))))</f>
        <v>삭제</v>
      </c>
      <c r="Q270" t="str">
        <f ca="1">IF($L270="삭제","삭제",
IF($L270="지정 장비",
  IF($O270="DI",
    VLOOKUP($M270,[1]EquipTable!$1:$1048576,MATCH("표준 DI pr Min",[1]EquipTable!$1:$1,0),0)+INT($I270*(VLOOKUP($M270,[1]EquipTable!$1:$1048576,MATCH("표준 DI pr Max",[1]EquipTable!$1:$1,0),0)-VLOOKUP($M270,[1]EquipTable!$1:$1048576,MATCH("표준 DI pr Min",[1]EquipTable!$1:$1,0),0)+1)),
    ROUNDDOWN(VLOOKUP($M270,[1]EquipTable!$1:$1048576,MATCH("표준 GO pr Min",[1]EquipTable!$1:$1,0),0)+INT($I270*(VLOOKUP($M270,[1]EquipTable!$1:$1048576,MATCH("표준 GO pr Max",[1]EquipTable!$1:$1,0),0)-VLOOKUP($M270,[1]EquipTable!$1:$1048576,MATCH("표준 GO pr Min",[1]EquipTable!$1:$1,0),0)+100)),-2)),
IF(OR($L270="캐릭터 상자 일반등급",$L270="캐릭터 상자 영웅등급"),VLOOKUP($L270,$AM:$AZ,MATCH($AW$1,$AM$1:$AZ$1,0),0),
IF(OR($L270="지정 캐릭터",$L270="지정 캐릭터 LBP1",$L270="지정 캐릭터 LBP2",$L270="지정 캐릭터 LBP3"),
  IF(AND(OR($B270=7,$B270=8),$L270=OFFSET($L270,-1,0)),OFFSET(Q270,-1,0),
    INT(VLOOKUP($L270,$AM:$AZ,MATCH($AW$1,$AM$1:$AZ$1,0),0)*(VLOOKUP($M270,[2]ActorTable!$1:$1048576,MATCH("표준 DI pr Min",[2]ActorTable!$1:$1,0),0)+$I270*(VLOOKUP($M270,[2]ActorTable!$1:$1048576,MATCH("표준 DI pr Max",[2]ActorTable!$1:$1,0),0)-VLOOKUP($M270,[2]ActorTable!$1:$1048576,MATCH("표준 DI pr Min",[2]ActorTable!$1:$1,0),0)+1)))),
IF($L270="안 지정 캐릭터 영웅등급",
  IF(AND(OR($B270=7,$B270=8),$L270=OFFSET($L270,-1,0)),OFFSET(Q270,-1,0),
    VLOOKUP($L270,$AM:$AZ,MATCH($AW$1,$AM$1:$AZ$1,0),0)+INT($I270*(VLOOKUP($L270,$AM:$AZ,MATCH($AX$1,$AM$1:$AZ$1,0),0)-VLOOKUP($L270,$AM:$AZ,MATCH($AW$1,$AM$1:$AZ$1,0),0)+1))),
IF($L270="지정 캐릭터 PP",
  IF(AND(OR($B270=7,$B270=8),$L270=OFFSET($L270,-1,0)),OFFSET(Q270,-1,0),
    INT($N270*(VLOOKUP($L270,$AM:$AZ,MATCH($AX$1,$AM$1:$AZ$1,0),0)*(VLOOKUP($L270,$AM:$AZ,MATCH($AY$1,$AM$1:$AZ$1,0),0)+$I270*(VLOOKUP($L270,$AM:$AZ,MATCH($AY$1,$AM$1:$AZ$1,0),0)-VLOOKUP($L270,$AM:$AZ,MATCH($AX$1,$AM$1:$AZ$1,0),0)))))),
IF(OR($L270="안 지정 캐릭터 PP 일반등급",$L270="안 지정 캐릭터 PP 영웅등급"),
  IF(AND(OR($B270=7,$B270=8),$L270=OFFSET($L270,-1,0)),OFFSET(Q270,-1,0),
    $N270*VLOOKUP($L270,$AM:$AZ,MATCH($AW$1,$AM$1:$AZ$1,0),0)),
"그외없음")))))))</f>
        <v>삭제</v>
      </c>
      <c r="R270" t="str">
        <f ca="1">IF(OR(ISNUMBER(M270),M270="삭제"),"",
IF(LEFT(M270,5)="Equip",
  IF($BK$1&lt;VLOOKUP(M270,[1]EquipTable!$1:$1048576,MATCH("업데이트순번",[1]EquipTable!$1:$1,0),0),"업데이트순번이상",""),
IF(LEFT(M270,5)="Actor",
  IF($BP$1&lt;VLOOKUP(M270,[2]ActorTable!$1:$1048576,MATCH("업데이트순번",[2]ActorTable!$1:$1,0),0),"업데이트순번이상",""),
"그외없음")))</f>
        <v/>
      </c>
      <c r="S270">
        <f t="shared" ca="1" si="67"/>
        <v>0</v>
      </c>
      <c r="Z270" t="str">
        <f t="shared" ca="1" si="62"/>
        <v/>
      </c>
      <c r="AG270" t="str">
        <f t="shared" si="63"/>
        <v/>
      </c>
      <c r="AH270" t="str">
        <f>IF(OR(
  AND(NOT(ISERROR(FIND("상자",AA270))),ISBLANK(AB270)),
  AND(ISBLANK(AA270),ISBLANK(AB270)),
  AND(NOT(ISERROR(FIND("안 지정",AA270))),ISNUMBER(AB270))),"",
IF(AND(NOT(ISERROR(FIND("상자",AA270))),NOT(ISBLANK(AB270))),"밸류불필요",
IF(AND(NOT(ISERROR(FIND("안 지정",AA270))),NOT(ISNUMBER(AB270))),"숫자필요",
IF(NOT(ISERROR(FIND("장비",AA270))),
  IFERROR(VLOOKUP(AB270,[1]EquipTable!$A:$T,MATCH("이름참고",[1]EquipTable!$1:$1,0),0),"장비없음"),
IF(NOT(ISERROR(FIND("캐릭터",AA270))),
  IFERROR(VLOOKUP(AB270,[2]ActorTable!$A:$G,MATCH("이름참고",[2]ActorTable!$1:$1,0),0),"캐릭터없음"),
"")))))</f>
        <v/>
      </c>
      <c r="AI270">
        <v>1</v>
      </c>
      <c r="AJ27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v>
      </c>
      <c r="AK270" t="str">
        <f t="shared" ca="1" si="64"/>
        <v>{"dy":21,"sl":8}</v>
      </c>
    </row>
    <row r="271" spans="1:37">
      <c r="A271">
        <v>22</v>
      </c>
      <c r="B271">
        <v>8</v>
      </c>
      <c r="C271">
        <f t="shared" si="58"/>
        <v>2</v>
      </c>
      <c r="D271">
        <f t="shared" ca="1" si="65"/>
        <v>5.9346407099551413E-2</v>
      </c>
      <c r="E271">
        <f t="shared" ca="1" si="65"/>
        <v>0.11481322653169612</v>
      </c>
      <c r="F271">
        <f t="shared" ca="1" si="59"/>
        <v>0.58016681611247001</v>
      </c>
      <c r="G271">
        <f t="shared" ca="1" si="57"/>
        <v>0.28625166989472695</v>
      </c>
      <c r="H271">
        <f t="shared" ca="1" si="57"/>
        <v>0.97585180021632223</v>
      </c>
      <c r="I271">
        <f t="shared" ca="1" si="57"/>
        <v>7.567913231182255E-2</v>
      </c>
      <c r="L271" t="str">
        <f t="shared" ca="1" si="60"/>
        <v>삭제</v>
      </c>
      <c r="M271" t="str">
        <f t="shared" ca="1" si="61"/>
        <v>삭제</v>
      </c>
      <c r="N271" t="str">
        <f t="shared" ca="1" si="66"/>
        <v>삭제</v>
      </c>
      <c r="O271" t="str">
        <f ca="1">IF($L271="삭제","삭제",
IF($L271="지정 장비",
  IF(ISBLANK(VLOOKUP($M271,[1]EquipTable!$1:$1048576,MATCH("표준 GO pr Min",[1]EquipTable!$1:$1,0),0)),"DI",
    IF(ISBLANK(VLOOKUP($M271,[1]EquipTable!$1:$1048576,MATCH("표준 DI pr Min",[1]EquipTable!$1:$1,0),0)),"GO",
      IF(G271&lt;0.5,"DI","GO"))),
IF(OR($L271="캐릭터 상자 일반등급",$L271="캐릭터 상자 영웅등급"),"DI",
IF(OR($L271="지정 캐릭터",$L271="지정 캐릭터 LBP1",$L271="지정 캐릭터 LBP2",$L271="지정 캐릭터 LBP3",$L271="안 지정 캐릭터 영웅등급"),"DI",
IF($L271="지정 캐릭터 PP","DI",
IF(OR($L271="안 지정 캐릭터 PP 일반등급",$L271="안 지정 캐릭터 PP 영웅등급"),"GO",
"그외없음"))))))</f>
        <v>삭제</v>
      </c>
      <c r="P271" t="str">
        <f ca="1">IF($L271="삭제","삭제",
IF($O271="GO","삭제",
IF($L271="지정 장비",
  IF(ISBLANK(VLOOKUP($M271,[1]EquipTable!$1:$1048576,MATCH("표준 DI pp Min",[1]EquipTable!$1:$1,0),0)),"삭제",
    VLOOKUP($M271,[1]EquipTable!$1:$1048576,MATCH("표준 DI pp Min",[1]EquipTable!$1:$1,0),0)+INT($H271*(VLOOKUP($M271,[1]EquipTable!$1:$1048576,MATCH("표준 DI pp Max",[1]EquipTable!$1:$1,0),0)-VLOOKUP($M271,[1]EquipTable!$1:$1048576,MATCH("표준 DI pp Min",[1]EquipTable!$1:$1,0),0)+1))),
IF(OR($L271="캐릭터 상자 일반등급",$L271="캐릭터 상자 영웅등급"),"삭제",
IF(OR($L271="지정 캐릭터",$L271="지정 캐릭터 LBP1",$L271="지정 캐릭터 LBP2",$L271="지정 캐릭터 LBP3"),
  IF(AND(OR($B271=7,$B271=8),$L271=OFFSET($L271,-1,0)),OFFSET(P271,-1,0),
    IF(ISBLANK(VLOOKUP($M271,[2]ActorTable!$1:$1048576,MATCH("표준 DI pp Min",[2]ActorTable!$1:$1,0),0)),"삭제",
      INT(VLOOKUP($L271,$AM:$AZ,MATCH($AW$1,$AM$1:$AZ$1,0),0)*(VLOOKUP($M271,[2]ActorTable!$1:$1048576,MATCH("표준 DI pp Min",[2]ActorTable!$1:$1,0),0)+$H271*(VLOOKUP($M271,[2]ActorTable!$1:$1048576,MATCH("표준 DI pp Max",[2]ActorTable!$1:$1,0),0)-VLOOKUP($M271,[2]ActorTable!$1:$1048576,MATCH("표준 DI pp Min",[2]ActorTable!$1:$1,0),0)+1))))),
IF($L271="안 지정 캐릭터 영웅등급",
  IF(AND(OR($B271=7,$B271=8),$L271=OFFSET($L271,-1,0)),OFFSET(P271,-1,0),
    VLOOKUP($L271,$AM:$AZ,MATCH($AY$1,$AM$1:$AZ$1,0),0)+INT($H271*(VLOOKUP($L271,$AM:$AZ,MATCH($AZ$1,$AM$1:$AZ$1,0),0)-VLOOKUP($L271,$AM:$AZ,MATCH($AY$1,$AM$1:$AZ$1,0),0)+1))),
IF($L271="지정 캐릭터 PP",
  IF(AND(OR($B271=7,$B271=8),$L271=OFFSET($L271,-1,0)),OFFSET(P271,-1,0),
    INT($N271*VLOOKUP($L271,$AM:$AZ,MATCH($AW$1,$AM$1:$AZ$1,0),0))),
"그외없음")))))))</f>
        <v>삭제</v>
      </c>
      <c r="Q271" t="str">
        <f ca="1">IF($L271="삭제","삭제",
IF($L271="지정 장비",
  IF($O271="DI",
    VLOOKUP($M271,[1]EquipTable!$1:$1048576,MATCH("표준 DI pr Min",[1]EquipTable!$1:$1,0),0)+INT($I271*(VLOOKUP($M271,[1]EquipTable!$1:$1048576,MATCH("표준 DI pr Max",[1]EquipTable!$1:$1,0),0)-VLOOKUP($M271,[1]EquipTable!$1:$1048576,MATCH("표준 DI pr Min",[1]EquipTable!$1:$1,0),0)+1)),
    ROUNDDOWN(VLOOKUP($M271,[1]EquipTable!$1:$1048576,MATCH("표준 GO pr Min",[1]EquipTable!$1:$1,0),0)+INT($I271*(VLOOKUP($M271,[1]EquipTable!$1:$1048576,MATCH("표준 GO pr Max",[1]EquipTable!$1:$1,0),0)-VLOOKUP($M271,[1]EquipTable!$1:$1048576,MATCH("표준 GO pr Min",[1]EquipTable!$1:$1,0),0)+100)),-2)),
IF(OR($L271="캐릭터 상자 일반등급",$L271="캐릭터 상자 영웅등급"),VLOOKUP($L271,$AM:$AZ,MATCH($AW$1,$AM$1:$AZ$1,0),0),
IF(OR($L271="지정 캐릭터",$L271="지정 캐릭터 LBP1",$L271="지정 캐릭터 LBP2",$L271="지정 캐릭터 LBP3"),
  IF(AND(OR($B271=7,$B271=8),$L271=OFFSET($L271,-1,0)),OFFSET(Q271,-1,0),
    INT(VLOOKUP($L271,$AM:$AZ,MATCH($AW$1,$AM$1:$AZ$1,0),0)*(VLOOKUP($M271,[2]ActorTable!$1:$1048576,MATCH("표준 DI pr Min",[2]ActorTable!$1:$1,0),0)+$I271*(VLOOKUP($M271,[2]ActorTable!$1:$1048576,MATCH("표준 DI pr Max",[2]ActorTable!$1:$1,0),0)-VLOOKUP($M271,[2]ActorTable!$1:$1048576,MATCH("표준 DI pr Min",[2]ActorTable!$1:$1,0),0)+1)))),
IF($L271="안 지정 캐릭터 영웅등급",
  IF(AND(OR($B271=7,$B271=8),$L271=OFFSET($L271,-1,0)),OFFSET(Q271,-1,0),
    VLOOKUP($L271,$AM:$AZ,MATCH($AW$1,$AM$1:$AZ$1,0),0)+INT($I271*(VLOOKUP($L271,$AM:$AZ,MATCH($AX$1,$AM$1:$AZ$1,0),0)-VLOOKUP($L271,$AM:$AZ,MATCH($AW$1,$AM$1:$AZ$1,0),0)+1))),
IF($L271="지정 캐릭터 PP",
  IF(AND(OR($B271=7,$B271=8),$L271=OFFSET($L271,-1,0)),OFFSET(Q271,-1,0),
    INT($N271*(VLOOKUP($L271,$AM:$AZ,MATCH($AX$1,$AM$1:$AZ$1,0),0)*(VLOOKUP($L271,$AM:$AZ,MATCH($AY$1,$AM$1:$AZ$1,0),0)+$I271*(VLOOKUP($L271,$AM:$AZ,MATCH($AY$1,$AM$1:$AZ$1,0),0)-VLOOKUP($L271,$AM:$AZ,MATCH($AX$1,$AM$1:$AZ$1,0),0)))))),
IF(OR($L271="안 지정 캐릭터 PP 일반등급",$L271="안 지정 캐릭터 PP 영웅등급"),
  IF(AND(OR($B271=7,$B271=8),$L271=OFFSET($L271,-1,0)),OFFSET(Q271,-1,0),
    $N271*VLOOKUP($L271,$AM:$AZ,MATCH($AW$1,$AM$1:$AZ$1,0),0)),
"그외없음")))))))</f>
        <v>삭제</v>
      </c>
      <c r="R271" t="str">
        <f ca="1">IF(OR(ISNUMBER(M271),M271="삭제"),"",
IF(LEFT(M271,5)="Equip",
  IF($BK$1&lt;VLOOKUP(M271,[1]EquipTable!$1:$1048576,MATCH("업데이트순번",[1]EquipTable!$1:$1,0),0),"업데이트순번이상",""),
IF(LEFT(M271,5)="Actor",
  IF($BP$1&lt;VLOOKUP(M271,[2]ActorTable!$1:$1048576,MATCH("업데이트순번",[2]ActorTable!$1:$1,0),0),"업데이트순번이상",""),
"그외없음")))</f>
        <v/>
      </c>
      <c r="S271">
        <f t="shared" ca="1" si="67"/>
        <v>0</v>
      </c>
      <c r="Z271" t="str">
        <f t="shared" ca="1" si="62"/>
        <v/>
      </c>
      <c r="AG271" t="str">
        <f t="shared" si="63"/>
        <v/>
      </c>
      <c r="AH271" t="str">
        <f>IF(OR(
  AND(NOT(ISERROR(FIND("상자",AA271))),ISBLANK(AB271)),
  AND(ISBLANK(AA271),ISBLANK(AB271)),
  AND(NOT(ISERROR(FIND("안 지정",AA271))),ISNUMBER(AB271))),"",
IF(AND(NOT(ISERROR(FIND("상자",AA271))),NOT(ISBLANK(AB271))),"밸류불필요",
IF(AND(NOT(ISERROR(FIND("안 지정",AA271))),NOT(ISNUMBER(AB271))),"숫자필요",
IF(NOT(ISERROR(FIND("장비",AA271))),
  IFERROR(VLOOKUP(AB271,[1]EquipTable!$A:$T,MATCH("이름참고",[1]EquipTable!$1:$1,0),0),"장비없음"),
IF(NOT(ISERROR(FIND("캐릭터",AA271))),
  IFERROR(VLOOKUP(AB271,[2]ActorTable!$A:$G,MATCH("이름참고",[2]ActorTable!$1:$1,0),0),"캐릭터없음"),
"")))))</f>
        <v/>
      </c>
      <c r="AI271">
        <v>1</v>
      </c>
      <c r="AJ27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v>
      </c>
      <c r="AK271" t="str">
        <f t="shared" ca="1" si="64"/>
        <v>{"dy":22,"sl":8}</v>
      </c>
    </row>
    <row r="272" spans="1:37">
      <c r="A272">
        <v>23</v>
      </c>
      <c r="B272">
        <v>8</v>
      </c>
      <c r="C272">
        <f t="shared" si="58"/>
        <v>2</v>
      </c>
      <c r="D272">
        <f t="shared" ca="1" si="65"/>
        <v>0.10591555474713943</v>
      </c>
      <c r="E272">
        <f t="shared" ca="1" si="65"/>
        <v>0.16004700972810071</v>
      </c>
      <c r="F272">
        <f t="shared" ca="1" si="59"/>
        <v>0.64002762523836676</v>
      </c>
      <c r="G272">
        <f t="shared" ca="1" si="57"/>
        <v>0.71863161526774788</v>
      </c>
      <c r="H272">
        <f t="shared" ca="1" si="57"/>
        <v>0.89957249878405321</v>
      </c>
      <c r="I272">
        <f t="shared" ca="1" si="57"/>
        <v>0.87784098906776487</v>
      </c>
      <c r="L272" t="str">
        <f t="shared" ca="1" si="60"/>
        <v>삭제</v>
      </c>
      <c r="M272" t="str">
        <f t="shared" ca="1" si="61"/>
        <v>삭제</v>
      </c>
      <c r="N272" t="str">
        <f t="shared" ca="1" si="66"/>
        <v>삭제</v>
      </c>
      <c r="O272" t="str">
        <f ca="1">IF($L272="삭제","삭제",
IF($L272="지정 장비",
  IF(ISBLANK(VLOOKUP($M272,[1]EquipTable!$1:$1048576,MATCH("표준 GO pr Min",[1]EquipTable!$1:$1,0),0)),"DI",
    IF(ISBLANK(VLOOKUP($M272,[1]EquipTable!$1:$1048576,MATCH("표준 DI pr Min",[1]EquipTable!$1:$1,0),0)),"GO",
      IF(G272&lt;0.5,"DI","GO"))),
IF(OR($L272="캐릭터 상자 일반등급",$L272="캐릭터 상자 영웅등급"),"DI",
IF(OR($L272="지정 캐릭터",$L272="지정 캐릭터 LBP1",$L272="지정 캐릭터 LBP2",$L272="지정 캐릭터 LBP3",$L272="안 지정 캐릭터 영웅등급"),"DI",
IF($L272="지정 캐릭터 PP","DI",
IF(OR($L272="안 지정 캐릭터 PP 일반등급",$L272="안 지정 캐릭터 PP 영웅등급"),"GO",
"그외없음"))))))</f>
        <v>삭제</v>
      </c>
      <c r="P272" t="str">
        <f ca="1">IF($L272="삭제","삭제",
IF($O272="GO","삭제",
IF($L272="지정 장비",
  IF(ISBLANK(VLOOKUP($M272,[1]EquipTable!$1:$1048576,MATCH("표준 DI pp Min",[1]EquipTable!$1:$1,0),0)),"삭제",
    VLOOKUP($M272,[1]EquipTable!$1:$1048576,MATCH("표준 DI pp Min",[1]EquipTable!$1:$1,0),0)+INT($H272*(VLOOKUP($M272,[1]EquipTable!$1:$1048576,MATCH("표준 DI pp Max",[1]EquipTable!$1:$1,0),0)-VLOOKUP($M272,[1]EquipTable!$1:$1048576,MATCH("표준 DI pp Min",[1]EquipTable!$1:$1,0),0)+1))),
IF(OR($L272="캐릭터 상자 일반등급",$L272="캐릭터 상자 영웅등급"),"삭제",
IF(OR($L272="지정 캐릭터",$L272="지정 캐릭터 LBP1",$L272="지정 캐릭터 LBP2",$L272="지정 캐릭터 LBP3"),
  IF(AND(OR($B272=7,$B272=8),$L272=OFFSET($L272,-1,0)),OFFSET(P272,-1,0),
    IF(ISBLANK(VLOOKUP($M272,[2]ActorTable!$1:$1048576,MATCH("표준 DI pp Min",[2]ActorTable!$1:$1,0),0)),"삭제",
      INT(VLOOKUP($L272,$AM:$AZ,MATCH($AW$1,$AM$1:$AZ$1,0),0)*(VLOOKUP($M272,[2]ActorTable!$1:$1048576,MATCH("표준 DI pp Min",[2]ActorTable!$1:$1,0),0)+$H272*(VLOOKUP($M272,[2]ActorTable!$1:$1048576,MATCH("표준 DI pp Max",[2]ActorTable!$1:$1,0),0)-VLOOKUP($M272,[2]ActorTable!$1:$1048576,MATCH("표준 DI pp Min",[2]ActorTable!$1:$1,0),0)+1))))),
IF($L272="안 지정 캐릭터 영웅등급",
  IF(AND(OR($B272=7,$B272=8),$L272=OFFSET($L272,-1,0)),OFFSET(P272,-1,0),
    VLOOKUP($L272,$AM:$AZ,MATCH($AY$1,$AM$1:$AZ$1,0),0)+INT($H272*(VLOOKUP($L272,$AM:$AZ,MATCH($AZ$1,$AM$1:$AZ$1,0),0)-VLOOKUP($L272,$AM:$AZ,MATCH($AY$1,$AM$1:$AZ$1,0),0)+1))),
IF($L272="지정 캐릭터 PP",
  IF(AND(OR($B272=7,$B272=8),$L272=OFFSET($L272,-1,0)),OFFSET(P272,-1,0),
    INT($N272*VLOOKUP($L272,$AM:$AZ,MATCH($AW$1,$AM$1:$AZ$1,0),0))),
"그외없음")))))))</f>
        <v>삭제</v>
      </c>
      <c r="Q272" t="str">
        <f ca="1">IF($L272="삭제","삭제",
IF($L272="지정 장비",
  IF($O272="DI",
    VLOOKUP($M272,[1]EquipTable!$1:$1048576,MATCH("표준 DI pr Min",[1]EquipTable!$1:$1,0),0)+INT($I272*(VLOOKUP($M272,[1]EquipTable!$1:$1048576,MATCH("표준 DI pr Max",[1]EquipTable!$1:$1,0),0)-VLOOKUP($M272,[1]EquipTable!$1:$1048576,MATCH("표준 DI pr Min",[1]EquipTable!$1:$1,0),0)+1)),
    ROUNDDOWN(VLOOKUP($M272,[1]EquipTable!$1:$1048576,MATCH("표준 GO pr Min",[1]EquipTable!$1:$1,0),0)+INT($I272*(VLOOKUP($M272,[1]EquipTable!$1:$1048576,MATCH("표준 GO pr Max",[1]EquipTable!$1:$1,0),0)-VLOOKUP($M272,[1]EquipTable!$1:$1048576,MATCH("표준 GO pr Min",[1]EquipTable!$1:$1,0),0)+100)),-2)),
IF(OR($L272="캐릭터 상자 일반등급",$L272="캐릭터 상자 영웅등급"),VLOOKUP($L272,$AM:$AZ,MATCH($AW$1,$AM$1:$AZ$1,0),0),
IF(OR($L272="지정 캐릭터",$L272="지정 캐릭터 LBP1",$L272="지정 캐릭터 LBP2",$L272="지정 캐릭터 LBP3"),
  IF(AND(OR($B272=7,$B272=8),$L272=OFFSET($L272,-1,0)),OFFSET(Q272,-1,0),
    INT(VLOOKUP($L272,$AM:$AZ,MATCH($AW$1,$AM$1:$AZ$1,0),0)*(VLOOKUP($M272,[2]ActorTable!$1:$1048576,MATCH("표준 DI pr Min",[2]ActorTable!$1:$1,0),0)+$I272*(VLOOKUP($M272,[2]ActorTable!$1:$1048576,MATCH("표준 DI pr Max",[2]ActorTable!$1:$1,0),0)-VLOOKUP($M272,[2]ActorTable!$1:$1048576,MATCH("표준 DI pr Min",[2]ActorTable!$1:$1,0),0)+1)))),
IF($L272="안 지정 캐릭터 영웅등급",
  IF(AND(OR($B272=7,$B272=8),$L272=OFFSET($L272,-1,0)),OFFSET(Q272,-1,0),
    VLOOKUP($L272,$AM:$AZ,MATCH($AW$1,$AM$1:$AZ$1,0),0)+INT($I272*(VLOOKUP($L272,$AM:$AZ,MATCH($AX$1,$AM$1:$AZ$1,0),0)-VLOOKUP($L272,$AM:$AZ,MATCH($AW$1,$AM$1:$AZ$1,0),0)+1))),
IF($L272="지정 캐릭터 PP",
  IF(AND(OR($B272=7,$B272=8),$L272=OFFSET($L272,-1,0)),OFFSET(Q272,-1,0),
    INT($N272*(VLOOKUP($L272,$AM:$AZ,MATCH($AX$1,$AM$1:$AZ$1,0),0)*(VLOOKUP($L272,$AM:$AZ,MATCH($AY$1,$AM$1:$AZ$1,0),0)+$I272*(VLOOKUP($L272,$AM:$AZ,MATCH($AY$1,$AM$1:$AZ$1,0),0)-VLOOKUP($L272,$AM:$AZ,MATCH($AX$1,$AM$1:$AZ$1,0),0)))))),
IF(OR($L272="안 지정 캐릭터 PP 일반등급",$L272="안 지정 캐릭터 PP 영웅등급"),
  IF(AND(OR($B272=7,$B272=8),$L272=OFFSET($L272,-1,0)),OFFSET(Q272,-1,0),
    $N272*VLOOKUP($L272,$AM:$AZ,MATCH($AW$1,$AM$1:$AZ$1,0),0)),
"그외없음")))))))</f>
        <v>삭제</v>
      </c>
      <c r="R272" t="str">
        <f ca="1">IF(OR(ISNUMBER(M272),M272="삭제"),"",
IF(LEFT(M272,5)="Equip",
  IF($BK$1&lt;VLOOKUP(M272,[1]EquipTable!$1:$1048576,MATCH("업데이트순번",[1]EquipTable!$1:$1,0),0),"업데이트순번이상",""),
IF(LEFT(M272,5)="Actor",
  IF($BP$1&lt;VLOOKUP(M272,[2]ActorTable!$1:$1048576,MATCH("업데이트순번",[2]ActorTable!$1:$1,0),0),"업데이트순번이상",""),
"그외없음")))</f>
        <v/>
      </c>
      <c r="S272">
        <f t="shared" ca="1" si="67"/>
        <v>0</v>
      </c>
      <c r="Z272" t="str">
        <f t="shared" ca="1" si="62"/>
        <v/>
      </c>
      <c r="AG272" t="str">
        <f t="shared" si="63"/>
        <v/>
      </c>
      <c r="AH272" t="str">
        <f>IF(OR(
  AND(NOT(ISERROR(FIND("상자",AA272))),ISBLANK(AB272)),
  AND(ISBLANK(AA272),ISBLANK(AB272)),
  AND(NOT(ISERROR(FIND("안 지정",AA272))),ISNUMBER(AB272))),"",
IF(AND(NOT(ISERROR(FIND("상자",AA272))),NOT(ISBLANK(AB272))),"밸류불필요",
IF(AND(NOT(ISERROR(FIND("안 지정",AA272))),NOT(ISNUMBER(AB272))),"숫자필요",
IF(NOT(ISERROR(FIND("장비",AA272))),
  IFERROR(VLOOKUP(AB272,[1]EquipTable!$A:$T,MATCH("이름참고",[1]EquipTable!$1:$1,0),0),"장비없음"),
IF(NOT(ISERROR(FIND("캐릭터",AA272))),
  IFERROR(VLOOKUP(AB272,[2]ActorTable!$A:$G,MATCH("이름참고",[2]ActorTable!$1:$1,0),0),"캐릭터없음"),
"")))))</f>
        <v/>
      </c>
      <c r="AI272">
        <v>1</v>
      </c>
      <c r="AJ27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v>
      </c>
      <c r="AK272" t="str">
        <f t="shared" ca="1" si="64"/>
        <v>{"dy":23,"sl":8}</v>
      </c>
    </row>
    <row r="273" spans="1:37">
      <c r="A273">
        <v>24</v>
      </c>
      <c r="B273">
        <v>8</v>
      </c>
      <c r="C273">
        <f t="shared" si="58"/>
        <v>2</v>
      </c>
      <c r="D273">
        <f t="shared" ca="1" si="65"/>
        <v>0.27331862507108717</v>
      </c>
      <c r="E273">
        <f t="shared" ca="1" si="65"/>
        <v>0.45858596919034622</v>
      </c>
      <c r="F273">
        <f t="shared" ca="1" si="59"/>
        <v>0.29972188174781755</v>
      </c>
      <c r="G273">
        <f t="shared" ca="1" si="57"/>
        <v>0.77414841483878671</v>
      </c>
      <c r="H273">
        <f t="shared" ca="1" si="57"/>
        <v>6.0084193261135566E-2</v>
      </c>
      <c r="I273">
        <f t="shared" ca="1" si="57"/>
        <v>0.52238007731450309</v>
      </c>
      <c r="L273" t="str">
        <f t="shared" ca="1" si="60"/>
        <v>삭제</v>
      </c>
      <c r="M273" t="str">
        <f t="shared" ca="1" si="61"/>
        <v>삭제</v>
      </c>
      <c r="N273" t="str">
        <f t="shared" ca="1" si="66"/>
        <v>삭제</v>
      </c>
      <c r="O273" t="str">
        <f ca="1">IF($L273="삭제","삭제",
IF($L273="지정 장비",
  IF(ISBLANK(VLOOKUP($M273,[1]EquipTable!$1:$1048576,MATCH("표준 GO pr Min",[1]EquipTable!$1:$1,0),0)),"DI",
    IF(ISBLANK(VLOOKUP($M273,[1]EquipTable!$1:$1048576,MATCH("표준 DI pr Min",[1]EquipTable!$1:$1,0),0)),"GO",
      IF(G273&lt;0.5,"DI","GO"))),
IF(OR($L273="캐릭터 상자 일반등급",$L273="캐릭터 상자 영웅등급"),"DI",
IF(OR($L273="지정 캐릭터",$L273="지정 캐릭터 LBP1",$L273="지정 캐릭터 LBP2",$L273="지정 캐릭터 LBP3",$L273="안 지정 캐릭터 영웅등급"),"DI",
IF($L273="지정 캐릭터 PP","DI",
IF(OR($L273="안 지정 캐릭터 PP 일반등급",$L273="안 지정 캐릭터 PP 영웅등급"),"GO",
"그외없음"))))))</f>
        <v>삭제</v>
      </c>
      <c r="P273" t="str">
        <f ca="1">IF($L273="삭제","삭제",
IF($O273="GO","삭제",
IF($L273="지정 장비",
  IF(ISBLANK(VLOOKUP($M273,[1]EquipTable!$1:$1048576,MATCH("표준 DI pp Min",[1]EquipTable!$1:$1,0),0)),"삭제",
    VLOOKUP($M273,[1]EquipTable!$1:$1048576,MATCH("표준 DI pp Min",[1]EquipTable!$1:$1,0),0)+INT($H273*(VLOOKUP($M273,[1]EquipTable!$1:$1048576,MATCH("표준 DI pp Max",[1]EquipTable!$1:$1,0),0)-VLOOKUP($M273,[1]EquipTable!$1:$1048576,MATCH("표준 DI pp Min",[1]EquipTable!$1:$1,0),0)+1))),
IF(OR($L273="캐릭터 상자 일반등급",$L273="캐릭터 상자 영웅등급"),"삭제",
IF(OR($L273="지정 캐릭터",$L273="지정 캐릭터 LBP1",$L273="지정 캐릭터 LBP2",$L273="지정 캐릭터 LBP3"),
  IF(AND(OR($B273=7,$B273=8),$L273=OFFSET($L273,-1,0)),OFFSET(P273,-1,0),
    IF(ISBLANK(VLOOKUP($M273,[2]ActorTable!$1:$1048576,MATCH("표준 DI pp Min",[2]ActorTable!$1:$1,0),0)),"삭제",
      INT(VLOOKUP($L273,$AM:$AZ,MATCH($AW$1,$AM$1:$AZ$1,0),0)*(VLOOKUP($M273,[2]ActorTable!$1:$1048576,MATCH("표준 DI pp Min",[2]ActorTable!$1:$1,0),0)+$H273*(VLOOKUP($M273,[2]ActorTable!$1:$1048576,MATCH("표준 DI pp Max",[2]ActorTable!$1:$1,0),0)-VLOOKUP($M273,[2]ActorTable!$1:$1048576,MATCH("표준 DI pp Min",[2]ActorTable!$1:$1,0),0)+1))))),
IF($L273="안 지정 캐릭터 영웅등급",
  IF(AND(OR($B273=7,$B273=8),$L273=OFFSET($L273,-1,0)),OFFSET(P273,-1,0),
    VLOOKUP($L273,$AM:$AZ,MATCH($AY$1,$AM$1:$AZ$1,0),0)+INT($H273*(VLOOKUP($L273,$AM:$AZ,MATCH($AZ$1,$AM$1:$AZ$1,0),0)-VLOOKUP($L273,$AM:$AZ,MATCH($AY$1,$AM$1:$AZ$1,0),0)+1))),
IF($L273="지정 캐릭터 PP",
  IF(AND(OR($B273=7,$B273=8),$L273=OFFSET($L273,-1,0)),OFFSET(P273,-1,0),
    INT($N273*VLOOKUP($L273,$AM:$AZ,MATCH($AW$1,$AM$1:$AZ$1,0),0))),
"그외없음")))))))</f>
        <v>삭제</v>
      </c>
      <c r="Q273" t="str">
        <f ca="1">IF($L273="삭제","삭제",
IF($L273="지정 장비",
  IF($O273="DI",
    VLOOKUP($M273,[1]EquipTable!$1:$1048576,MATCH("표준 DI pr Min",[1]EquipTable!$1:$1,0),0)+INT($I273*(VLOOKUP($M273,[1]EquipTable!$1:$1048576,MATCH("표준 DI pr Max",[1]EquipTable!$1:$1,0),0)-VLOOKUP($M273,[1]EquipTable!$1:$1048576,MATCH("표준 DI pr Min",[1]EquipTable!$1:$1,0),0)+1)),
    ROUNDDOWN(VLOOKUP($M273,[1]EquipTable!$1:$1048576,MATCH("표준 GO pr Min",[1]EquipTable!$1:$1,0),0)+INT($I273*(VLOOKUP($M273,[1]EquipTable!$1:$1048576,MATCH("표준 GO pr Max",[1]EquipTable!$1:$1,0),0)-VLOOKUP($M273,[1]EquipTable!$1:$1048576,MATCH("표준 GO pr Min",[1]EquipTable!$1:$1,0),0)+100)),-2)),
IF(OR($L273="캐릭터 상자 일반등급",$L273="캐릭터 상자 영웅등급"),VLOOKUP($L273,$AM:$AZ,MATCH($AW$1,$AM$1:$AZ$1,0),0),
IF(OR($L273="지정 캐릭터",$L273="지정 캐릭터 LBP1",$L273="지정 캐릭터 LBP2",$L273="지정 캐릭터 LBP3"),
  IF(AND(OR($B273=7,$B273=8),$L273=OFFSET($L273,-1,0)),OFFSET(Q273,-1,0),
    INT(VLOOKUP($L273,$AM:$AZ,MATCH($AW$1,$AM$1:$AZ$1,0),0)*(VLOOKUP($M273,[2]ActorTable!$1:$1048576,MATCH("표준 DI pr Min",[2]ActorTable!$1:$1,0),0)+$I273*(VLOOKUP($M273,[2]ActorTable!$1:$1048576,MATCH("표준 DI pr Max",[2]ActorTable!$1:$1,0),0)-VLOOKUP($M273,[2]ActorTable!$1:$1048576,MATCH("표준 DI pr Min",[2]ActorTable!$1:$1,0),0)+1)))),
IF($L273="안 지정 캐릭터 영웅등급",
  IF(AND(OR($B273=7,$B273=8),$L273=OFFSET($L273,-1,0)),OFFSET(Q273,-1,0),
    VLOOKUP($L273,$AM:$AZ,MATCH($AW$1,$AM$1:$AZ$1,0),0)+INT($I273*(VLOOKUP($L273,$AM:$AZ,MATCH($AX$1,$AM$1:$AZ$1,0),0)-VLOOKUP($L273,$AM:$AZ,MATCH($AW$1,$AM$1:$AZ$1,0),0)+1))),
IF($L273="지정 캐릭터 PP",
  IF(AND(OR($B273=7,$B273=8),$L273=OFFSET($L273,-1,0)),OFFSET(Q273,-1,0),
    INT($N273*(VLOOKUP($L273,$AM:$AZ,MATCH($AX$1,$AM$1:$AZ$1,0),0)*(VLOOKUP($L273,$AM:$AZ,MATCH($AY$1,$AM$1:$AZ$1,0),0)+$I273*(VLOOKUP($L273,$AM:$AZ,MATCH($AY$1,$AM$1:$AZ$1,0),0)-VLOOKUP($L273,$AM:$AZ,MATCH($AX$1,$AM$1:$AZ$1,0),0)))))),
IF(OR($L273="안 지정 캐릭터 PP 일반등급",$L273="안 지정 캐릭터 PP 영웅등급"),
  IF(AND(OR($B273=7,$B273=8),$L273=OFFSET($L273,-1,0)),OFFSET(Q273,-1,0),
    $N273*VLOOKUP($L273,$AM:$AZ,MATCH($AW$1,$AM$1:$AZ$1,0),0)),
"그외없음")))))))</f>
        <v>삭제</v>
      </c>
      <c r="R273" t="str">
        <f ca="1">IF(OR(ISNUMBER(M273),M273="삭제"),"",
IF(LEFT(M273,5)="Equip",
  IF($BK$1&lt;VLOOKUP(M273,[1]EquipTable!$1:$1048576,MATCH("업데이트순번",[1]EquipTable!$1:$1,0),0),"업데이트순번이상",""),
IF(LEFT(M273,5)="Actor",
  IF($BP$1&lt;VLOOKUP(M273,[2]ActorTable!$1:$1048576,MATCH("업데이트순번",[2]ActorTable!$1:$1,0),0),"업데이트순번이상",""),
"그외없음")))</f>
        <v/>
      </c>
      <c r="S273">
        <f t="shared" ca="1" si="67"/>
        <v>0</v>
      </c>
      <c r="Z273" t="str">
        <f t="shared" ca="1" si="62"/>
        <v/>
      </c>
      <c r="AG273" t="str">
        <f t="shared" si="63"/>
        <v/>
      </c>
      <c r="AH273" t="str">
        <f>IF(OR(
  AND(NOT(ISERROR(FIND("상자",AA273))),ISBLANK(AB273)),
  AND(ISBLANK(AA273),ISBLANK(AB273)),
  AND(NOT(ISERROR(FIND("안 지정",AA273))),ISNUMBER(AB273))),"",
IF(AND(NOT(ISERROR(FIND("상자",AA273))),NOT(ISBLANK(AB273))),"밸류불필요",
IF(AND(NOT(ISERROR(FIND("안 지정",AA273))),NOT(ISNUMBER(AB273))),"숫자필요",
IF(NOT(ISERROR(FIND("장비",AA273))),
  IFERROR(VLOOKUP(AB273,[1]EquipTable!$A:$T,MATCH("이름참고",[1]EquipTable!$1:$1,0),0),"장비없음"),
IF(NOT(ISERROR(FIND("캐릭터",AA273))),
  IFERROR(VLOOKUP(AB273,[2]ActorTable!$A:$G,MATCH("이름참고",[2]ActorTable!$1:$1,0),0),"캐릭터없음"),
"")))))</f>
        <v/>
      </c>
      <c r="AI273">
        <v>1</v>
      </c>
      <c r="AJ27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v>
      </c>
      <c r="AK273" t="str">
        <f t="shared" ca="1" si="64"/>
        <v>{"dy":24,"sl":8}</v>
      </c>
    </row>
    <row r="274" spans="1:37">
      <c r="A274">
        <v>25</v>
      </c>
      <c r="B274">
        <v>8</v>
      </c>
      <c r="C274">
        <f t="shared" si="58"/>
        <v>2</v>
      </c>
      <c r="D274">
        <f t="shared" ca="1" si="65"/>
        <v>0.15613695748926981</v>
      </c>
      <c r="E274">
        <f t="shared" ca="1" si="65"/>
        <v>0.96912896151364569</v>
      </c>
      <c r="F274">
        <f t="shared" ca="1" si="59"/>
        <v>0.34767822702414952</v>
      </c>
      <c r="G274">
        <f t="shared" ca="1" si="57"/>
        <v>0.61253775324813109</v>
      </c>
      <c r="H274">
        <f t="shared" ca="1" si="57"/>
        <v>0.3763893449855632</v>
      </c>
      <c r="I274">
        <f t="shared" ca="1" si="57"/>
        <v>1.5073174214584539E-2</v>
      </c>
      <c r="L274" t="str">
        <f t="shared" ca="1" si="60"/>
        <v>삭제</v>
      </c>
      <c r="M274" t="str">
        <f t="shared" ca="1" si="61"/>
        <v>삭제</v>
      </c>
      <c r="N274" t="str">
        <f t="shared" ca="1" si="66"/>
        <v>삭제</v>
      </c>
      <c r="O274" t="str">
        <f ca="1">IF($L274="삭제","삭제",
IF($L274="지정 장비",
  IF(ISBLANK(VLOOKUP($M274,[1]EquipTable!$1:$1048576,MATCH("표준 GO pr Min",[1]EquipTable!$1:$1,0),0)),"DI",
    IF(ISBLANK(VLOOKUP($M274,[1]EquipTable!$1:$1048576,MATCH("표준 DI pr Min",[1]EquipTable!$1:$1,0),0)),"GO",
      IF(G274&lt;0.5,"DI","GO"))),
IF(OR($L274="캐릭터 상자 일반등급",$L274="캐릭터 상자 영웅등급"),"DI",
IF(OR($L274="지정 캐릭터",$L274="지정 캐릭터 LBP1",$L274="지정 캐릭터 LBP2",$L274="지정 캐릭터 LBP3",$L274="안 지정 캐릭터 영웅등급"),"DI",
IF($L274="지정 캐릭터 PP","DI",
IF(OR($L274="안 지정 캐릭터 PP 일반등급",$L274="안 지정 캐릭터 PP 영웅등급"),"GO",
"그외없음"))))))</f>
        <v>삭제</v>
      </c>
      <c r="P274" t="str">
        <f ca="1">IF($L274="삭제","삭제",
IF($O274="GO","삭제",
IF($L274="지정 장비",
  IF(ISBLANK(VLOOKUP($M274,[1]EquipTable!$1:$1048576,MATCH("표준 DI pp Min",[1]EquipTable!$1:$1,0),0)),"삭제",
    VLOOKUP($M274,[1]EquipTable!$1:$1048576,MATCH("표준 DI pp Min",[1]EquipTable!$1:$1,0),0)+INT($H274*(VLOOKUP($M274,[1]EquipTable!$1:$1048576,MATCH("표준 DI pp Max",[1]EquipTable!$1:$1,0),0)-VLOOKUP($M274,[1]EquipTable!$1:$1048576,MATCH("표준 DI pp Min",[1]EquipTable!$1:$1,0),0)+1))),
IF(OR($L274="캐릭터 상자 일반등급",$L274="캐릭터 상자 영웅등급"),"삭제",
IF(OR($L274="지정 캐릭터",$L274="지정 캐릭터 LBP1",$L274="지정 캐릭터 LBP2",$L274="지정 캐릭터 LBP3"),
  IF(AND(OR($B274=7,$B274=8),$L274=OFFSET($L274,-1,0)),OFFSET(P274,-1,0),
    IF(ISBLANK(VLOOKUP($M274,[2]ActorTable!$1:$1048576,MATCH("표준 DI pp Min",[2]ActorTable!$1:$1,0),0)),"삭제",
      INT(VLOOKUP($L274,$AM:$AZ,MATCH($AW$1,$AM$1:$AZ$1,0),0)*(VLOOKUP($M274,[2]ActorTable!$1:$1048576,MATCH("표준 DI pp Min",[2]ActorTable!$1:$1,0),0)+$H274*(VLOOKUP($M274,[2]ActorTable!$1:$1048576,MATCH("표준 DI pp Max",[2]ActorTable!$1:$1,0),0)-VLOOKUP($M274,[2]ActorTable!$1:$1048576,MATCH("표준 DI pp Min",[2]ActorTable!$1:$1,0),0)+1))))),
IF($L274="안 지정 캐릭터 영웅등급",
  IF(AND(OR($B274=7,$B274=8),$L274=OFFSET($L274,-1,0)),OFFSET(P274,-1,0),
    VLOOKUP($L274,$AM:$AZ,MATCH($AY$1,$AM$1:$AZ$1,0),0)+INT($H274*(VLOOKUP($L274,$AM:$AZ,MATCH($AZ$1,$AM$1:$AZ$1,0),0)-VLOOKUP($L274,$AM:$AZ,MATCH($AY$1,$AM$1:$AZ$1,0),0)+1))),
IF($L274="지정 캐릭터 PP",
  IF(AND(OR($B274=7,$B274=8),$L274=OFFSET($L274,-1,0)),OFFSET(P274,-1,0),
    INT($N274*VLOOKUP($L274,$AM:$AZ,MATCH($AW$1,$AM$1:$AZ$1,0),0))),
"그외없음")))))))</f>
        <v>삭제</v>
      </c>
      <c r="Q274" t="str">
        <f ca="1">IF($L274="삭제","삭제",
IF($L274="지정 장비",
  IF($O274="DI",
    VLOOKUP($M274,[1]EquipTable!$1:$1048576,MATCH("표준 DI pr Min",[1]EquipTable!$1:$1,0),0)+INT($I274*(VLOOKUP($M274,[1]EquipTable!$1:$1048576,MATCH("표준 DI pr Max",[1]EquipTable!$1:$1,0),0)-VLOOKUP($M274,[1]EquipTable!$1:$1048576,MATCH("표준 DI pr Min",[1]EquipTable!$1:$1,0),0)+1)),
    ROUNDDOWN(VLOOKUP($M274,[1]EquipTable!$1:$1048576,MATCH("표준 GO pr Min",[1]EquipTable!$1:$1,0),0)+INT($I274*(VLOOKUP($M274,[1]EquipTable!$1:$1048576,MATCH("표준 GO pr Max",[1]EquipTable!$1:$1,0),0)-VLOOKUP($M274,[1]EquipTable!$1:$1048576,MATCH("표준 GO pr Min",[1]EquipTable!$1:$1,0),0)+100)),-2)),
IF(OR($L274="캐릭터 상자 일반등급",$L274="캐릭터 상자 영웅등급"),VLOOKUP($L274,$AM:$AZ,MATCH($AW$1,$AM$1:$AZ$1,0),0),
IF(OR($L274="지정 캐릭터",$L274="지정 캐릭터 LBP1",$L274="지정 캐릭터 LBP2",$L274="지정 캐릭터 LBP3"),
  IF(AND(OR($B274=7,$B274=8),$L274=OFFSET($L274,-1,0)),OFFSET(Q274,-1,0),
    INT(VLOOKUP($L274,$AM:$AZ,MATCH($AW$1,$AM$1:$AZ$1,0),0)*(VLOOKUP($M274,[2]ActorTable!$1:$1048576,MATCH("표준 DI pr Min",[2]ActorTable!$1:$1,0),0)+$I274*(VLOOKUP($M274,[2]ActorTable!$1:$1048576,MATCH("표준 DI pr Max",[2]ActorTable!$1:$1,0),0)-VLOOKUP($M274,[2]ActorTable!$1:$1048576,MATCH("표준 DI pr Min",[2]ActorTable!$1:$1,0),0)+1)))),
IF($L274="안 지정 캐릭터 영웅등급",
  IF(AND(OR($B274=7,$B274=8),$L274=OFFSET($L274,-1,0)),OFFSET(Q274,-1,0),
    VLOOKUP($L274,$AM:$AZ,MATCH($AW$1,$AM$1:$AZ$1,0),0)+INT($I274*(VLOOKUP($L274,$AM:$AZ,MATCH($AX$1,$AM$1:$AZ$1,0),0)-VLOOKUP($L274,$AM:$AZ,MATCH($AW$1,$AM$1:$AZ$1,0),0)+1))),
IF($L274="지정 캐릭터 PP",
  IF(AND(OR($B274=7,$B274=8),$L274=OFFSET($L274,-1,0)),OFFSET(Q274,-1,0),
    INT($N274*(VLOOKUP($L274,$AM:$AZ,MATCH($AX$1,$AM$1:$AZ$1,0),0)*(VLOOKUP($L274,$AM:$AZ,MATCH($AY$1,$AM$1:$AZ$1,0),0)+$I274*(VLOOKUP($L274,$AM:$AZ,MATCH($AY$1,$AM$1:$AZ$1,0),0)-VLOOKUP($L274,$AM:$AZ,MATCH($AX$1,$AM$1:$AZ$1,0),0)))))),
IF(OR($L274="안 지정 캐릭터 PP 일반등급",$L274="안 지정 캐릭터 PP 영웅등급"),
  IF(AND(OR($B274=7,$B274=8),$L274=OFFSET($L274,-1,0)),OFFSET(Q274,-1,0),
    $N274*VLOOKUP($L274,$AM:$AZ,MATCH($AW$1,$AM$1:$AZ$1,0),0)),
"그외없음")))))))</f>
        <v>삭제</v>
      </c>
      <c r="R274" t="str">
        <f ca="1">IF(OR(ISNUMBER(M274),M274="삭제"),"",
IF(LEFT(M274,5)="Equip",
  IF($BK$1&lt;VLOOKUP(M274,[1]EquipTable!$1:$1048576,MATCH("업데이트순번",[1]EquipTable!$1:$1,0),0),"업데이트순번이상",""),
IF(LEFT(M274,5)="Actor",
  IF($BP$1&lt;VLOOKUP(M274,[2]ActorTable!$1:$1048576,MATCH("업데이트순번",[2]ActorTable!$1:$1,0),0),"업데이트순번이상",""),
"그외없음")))</f>
        <v/>
      </c>
      <c r="S274">
        <f t="shared" ca="1" si="67"/>
        <v>0</v>
      </c>
      <c r="Z274" t="str">
        <f t="shared" ca="1" si="62"/>
        <v/>
      </c>
      <c r="AG274" t="str">
        <f t="shared" si="63"/>
        <v/>
      </c>
      <c r="AH274" t="str">
        <f>IF(OR(
  AND(NOT(ISERROR(FIND("상자",AA274))),ISBLANK(AB274)),
  AND(ISBLANK(AA274),ISBLANK(AB274)),
  AND(NOT(ISERROR(FIND("안 지정",AA274))),ISNUMBER(AB274))),"",
IF(AND(NOT(ISERROR(FIND("상자",AA274))),NOT(ISBLANK(AB274))),"밸류불필요",
IF(AND(NOT(ISERROR(FIND("안 지정",AA274))),NOT(ISNUMBER(AB274))),"숫자필요",
IF(NOT(ISERROR(FIND("장비",AA274))),
  IFERROR(VLOOKUP(AB274,[1]EquipTable!$A:$T,MATCH("이름참고",[1]EquipTable!$1:$1,0),0),"장비없음"),
IF(NOT(ISERROR(FIND("캐릭터",AA274))),
  IFERROR(VLOOKUP(AB274,[2]ActorTable!$A:$G,MATCH("이름참고",[2]ActorTable!$1:$1,0),0),"캐릭터없음"),
"")))))</f>
        <v/>
      </c>
      <c r="AI274">
        <v>1</v>
      </c>
      <c r="AJ27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v>
      </c>
      <c r="AK274" t="str">
        <f t="shared" ca="1" si="64"/>
        <v>{"dy":25,"sl":8}</v>
      </c>
    </row>
    <row r="275" spans="1:37">
      <c r="A275">
        <v>26</v>
      </c>
      <c r="B275">
        <v>8</v>
      </c>
      <c r="C275">
        <f t="shared" si="58"/>
        <v>2</v>
      </c>
      <c r="D275">
        <f t="shared" ca="1" si="65"/>
        <v>0.83787481623858695</v>
      </c>
      <c r="E275">
        <f t="shared" ca="1" si="65"/>
        <v>1.5919207822926218E-2</v>
      </c>
      <c r="F275">
        <f t="shared" ca="1" si="59"/>
        <v>0.24872203670495485</v>
      </c>
      <c r="G275">
        <f t="shared" ca="1" si="57"/>
        <v>0.20762461702810497</v>
      </c>
      <c r="H275">
        <f t="shared" ca="1" si="57"/>
        <v>0.49861724893725845</v>
      </c>
      <c r="I275">
        <f t="shared" ca="1" si="57"/>
        <v>0.66387222991764672</v>
      </c>
      <c r="L275" t="str">
        <f t="shared" ca="1" si="60"/>
        <v>삭제</v>
      </c>
      <c r="M275" t="str">
        <f t="shared" ca="1" si="61"/>
        <v>삭제</v>
      </c>
      <c r="N275" t="str">
        <f t="shared" ca="1" si="66"/>
        <v>삭제</v>
      </c>
      <c r="O275" t="str">
        <f ca="1">IF($L275="삭제","삭제",
IF($L275="지정 장비",
  IF(ISBLANK(VLOOKUP($M275,[1]EquipTable!$1:$1048576,MATCH("표준 GO pr Min",[1]EquipTable!$1:$1,0),0)),"DI",
    IF(ISBLANK(VLOOKUP($M275,[1]EquipTable!$1:$1048576,MATCH("표준 DI pr Min",[1]EquipTable!$1:$1,0),0)),"GO",
      IF(G275&lt;0.5,"DI","GO"))),
IF(OR($L275="캐릭터 상자 일반등급",$L275="캐릭터 상자 영웅등급"),"DI",
IF(OR($L275="지정 캐릭터",$L275="지정 캐릭터 LBP1",$L275="지정 캐릭터 LBP2",$L275="지정 캐릭터 LBP3",$L275="안 지정 캐릭터 영웅등급"),"DI",
IF($L275="지정 캐릭터 PP","DI",
IF(OR($L275="안 지정 캐릭터 PP 일반등급",$L275="안 지정 캐릭터 PP 영웅등급"),"GO",
"그외없음"))))))</f>
        <v>삭제</v>
      </c>
      <c r="P275" t="str">
        <f ca="1">IF($L275="삭제","삭제",
IF($O275="GO","삭제",
IF($L275="지정 장비",
  IF(ISBLANK(VLOOKUP($M275,[1]EquipTable!$1:$1048576,MATCH("표준 DI pp Min",[1]EquipTable!$1:$1,0),0)),"삭제",
    VLOOKUP($M275,[1]EquipTable!$1:$1048576,MATCH("표준 DI pp Min",[1]EquipTable!$1:$1,0),0)+INT($H275*(VLOOKUP($M275,[1]EquipTable!$1:$1048576,MATCH("표준 DI pp Max",[1]EquipTable!$1:$1,0),0)-VLOOKUP($M275,[1]EquipTable!$1:$1048576,MATCH("표준 DI pp Min",[1]EquipTable!$1:$1,0),0)+1))),
IF(OR($L275="캐릭터 상자 일반등급",$L275="캐릭터 상자 영웅등급"),"삭제",
IF(OR($L275="지정 캐릭터",$L275="지정 캐릭터 LBP1",$L275="지정 캐릭터 LBP2",$L275="지정 캐릭터 LBP3"),
  IF(AND(OR($B275=7,$B275=8),$L275=OFFSET($L275,-1,0)),OFFSET(P275,-1,0),
    IF(ISBLANK(VLOOKUP($M275,[2]ActorTable!$1:$1048576,MATCH("표준 DI pp Min",[2]ActorTable!$1:$1,0),0)),"삭제",
      INT(VLOOKUP($L275,$AM:$AZ,MATCH($AW$1,$AM$1:$AZ$1,0),0)*(VLOOKUP($M275,[2]ActorTable!$1:$1048576,MATCH("표준 DI pp Min",[2]ActorTable!$1:$1,0),0)+$H275*(VLOOKUP($M275,[2]ActorTable!$1:$1048576,MATCH("표준 DI pp Max",[2]ActorTable!$1:$1,0),0)-VLOOKUP($M275,[2]ActorTable!$1:$1048576,MATCH("표준 DI pp Min",[2]ActorTable!$1:$1,0),0)+1))))),
IF($L275="안 지정 캐릭터 영웅등급",
  IF(AND(OR($B275=7,$B275=8),$L275=OFFSET($L275,-1,0)),OFFSET(P275,-1,0),
    VLOOKUP($L275,$AM:$AZ,MATCH($AY$1,$AM$1:$AZ$1,0),0)+INT($H275*(VLOOKUP($L275,$AM:$AZ,MATCH($AZ$1,$AM$1:$AZ$1,0),0)-VLOOKUP($L275,$AM:$AZ,MATCH($AY$1,$AM$1:$AZ$1,0),0)+1))),
IF($L275="지정 캐릭터 PP",
  IF(AND(OR($B275=7,$B275=8),$L275=OFFSET($L275,-1,0)),OFFSET(P275,-1,0),
    INT($N275*VLOOKUP($L275,$AM:$AZ,MATCH($AW$1,$AM$1:$AZ$1,0),0))),
"그외없음")))))))</f>
        <v>삭제</v>
      </c>
      <c r="Q275" t="str">
        <f ca="1">IF($L275="삭제","삭제",
IF($L275="지정 장비",
  IF($O275="DI",
    VLOOKUP($M275,[1]EquipTable!$1:$1048576,MATCH("표준 DI pr Min",[1]EquipTable!$1:$1,0),0)+INT($I275*(VLOOKUP($M275,[1]EquipTable!$1:$1048576,MATCH("표준 DI pr Max",[1]EquipTable!$1:$1,0),0)-VLOOKUP($M275,[1]EquipTable!$1:$1048576,MATCH("표준 DI pr Min",[1]EquipTable!$1:$1,0),0)+1)),
    ROUNDDOWN(VLOOKUP($M275,[1]EquipTable!$1:$1048576,MATCH("표준 GO pr Min",[1]EquipTable!$1:$1,0),0)+INT($I275*(VLOOKUP($M275,[1]EquipTable!$1:$1048576,MATCH("표준 GO pr Max",[1]EquipTable!$1:$1,0),0)-VLOOKUP($M275,[1]EquipTable!$1:$1048576,MATCH("표준 GO pr Min",[1]EquipTable!$1:$1,0),0)+100)),-2)),
IF(OR($L275="캐릭터 상자 일반등급",$L275="캐릭터 상자 영웅등급"),VLOOKUP($L275,$AM:$AZ,MATCH($AW$1,$AM$1:$AZ$1,0),0),
IF(OR($L275="지정 캐릭터",$L275="지정 캐릭터 LBP1",$L275="지정 캐릭터 LBP2",$L275="지정 캐릭터 LBP3"),
  IF(AND(OR($B275=7,$B275=8),$L275=OFFSET($L275,-1,0)),OFFSET(Q275,-1,0),
    INT(VLOOKUP($L275,$AM:$AZ,MATCH($AW$1,$AM$1:$AZ$1,0),0)*(VLOOKUP($M275,[2]ActorTable!$1:$1048576,MATCH("표준 DI pr Min",[2]ActorTable!$1:$1,0),0)+$I275*(VLOOKUP($M275,[2]ActorTable!$1:$1048576,MATCH("표준 DI pr Max",[2]ActorTable!$1:$1,0),0)-VLOOKUP($M275,[2]ActorTable!$1:$1048576,MATCH("표준 DI pr Min",[2]ActorTable!$1:$1,0),0)+1)))),
IF($L275="안 지정 캐릭터 영웅등급",
  IF(AND(OR($B275=7,$B275=8),$L275=OFFSET($L275,-1,0)),OFFSET(Q275,-1,0),
    VLOOKUP($L275,$AM:$AZ,MATCH($AW$1,$AM$1:$AZ$1,0),0)+INT($I275*(VLOOKUP($L275,$AM:$AZ,MATCH($AX$1,$AM$1:$AZ$1,0),0)-VLOOKUP($L275,$AM:$AZ,MATCH($AW$1,$AM$1:$AZ$1,0),0)+1))),
IF($L275="지정 캐릭터 PP",
  IF(AND(OR($B275=7,$B275=8),$L275=OFFSET($L275,-1,0)),OFFSET(Q275,-1,0),
    INT($N275*(VLOOKUP($L275,$AM:$AZ,MATCH($AX$1,$AM$1:$AZ$1,0),0)*(VLOOKUP($L275,$AM:$AZ,MATCH($AY$1,$AM$1:$AZ$1,0),0)+$I275*(VLOOKUP($L275,$AM:$AZ,MATCH($AY$1,$AM$1:$AZ$1,0),0)-VLOOKUP($L275,$AM:$AZ,MATCH($AX$1,$AM$1:$AZ$1,0),0)))))),
IF(OR($L275="안 지정 캐릭터 PP 일반등급",$L275="안 지정 캐릭터 PP 영웅등급"),
  IF(AND(OR($B275=7,$B275=8),$L275=OFFSET($L275,-1,0)),OFFSET(Q275,-1,0),
    $N275*VLOOKUP($L275,$AM:$AZ,MATCH($AW$1,$AM$1:$AZ$1,0),0)),
"그외없음")))))))</f>
        <v>삭제</v>
      </c>
      <c r="R275" t="str">
        <f ca="1">IF(OR(ISNUMBER(M275),M275="삭제"),"",
IF(LEFT(M275,5)="Equip",
  IF($BK$1&lt;VLOOKUP(M275,[1]EquipTable!$1:$1048576,MATCH("업데이트순번",[1]EquipTable!$1:$1,0),0),"업데이트순번이상",""),
IF(LEFT(M275,5)="Actor",
  IF($BP$1&lt;VLOOKUP(M275,[2]ActorTable!$1:$1048576,MATCH("업데이트순번",[2]ActorTable!$1:$1,0),0),"업데이트순번이상",""),
"그외없음")))</f>
        <v/>
      </c>
      <c r="S275">
        <f t="shared" ca="1" si="67"/>
        <v>0</v>
      </c>
      <c r="Z275" t="str">
        <f t="shared" ca="1" si="62"/>
        <v/>
      </c>
      <c r="AG275" t="str">
        <f t="shared" si="63"/>
        <v/>
      </c>
      <c r="AH275" t="str">
        <f>IF(OR(
  AND(NOT(ISERROR(FIND("상자",AA275))),ISBLANK(AB275)),
  AND(ISBLANK(AA275),ISBLANK(AB275)),
  AND(NOT(ISERROR(FIND("안 지정",AA275))),ISNUMBER(AB275))),"",
IF(AND(NOT(ISERROR(FIND("상자",AA275))),NOT(ISBLANK(AB275))),"밸류불필요",
IF(AND(NOT(ISERROR(FIND("안 지정",AA275))),NOT(ISNUMBER(AB275))),"숫자필요",
IF(NOT(ISERROR(FIND("장비",AA275))),
  IFERROR(VLOOKUP(AB275,[1]EquipTable!$A:$T,MATCH("이름참고",[1]EquipTable!$1:$1,0),0),"장비없음"),
IF(NOT(ISERROR(FIND("캐릭터",AA275))),
  IFERROR(VLOOKUP(AB275,[2]ActorTable!$A:$G,MATCH("이름참고",[2]ActorTable!$1:$1,0),0),"캐릭터없음"),
"")))))</f>
        <v/>
      </c>
      <c r="AI275">
        <v>1</v>
      </c>
      <c r="AJ27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v>
      </c>
      <c r="AK275" t="str">
        <f t="shared" ca="1" si="64"/>
        <v>{"dy":26,"sl":8}</v>
      </c>
    </row>
    <row r="276" spans="1:37">
      <c r="A276">
        <v>27</v>
      </c>
      <c r="B276">
        <v>8</v>
      </c>
      <c r="C276">
        <f t="shared" si="58"/>
        <v>2</v>
      </c>
      <c r="D276">
        <f t="shared" ca="1" si="65"/>
        <v>0.46069928896607015</v>
      </c>
      <c r="E276">
        <f t="shared" ca="1" si="65"/>
        <v>0.64443120897811657</v>
      </c>
      <c r="F276">
        <f t="shared" ca="1" si="59"/>
        <v>0.21498594248884717</v>
      </c>
      <c r="G276">
        <f t="shared" ca="1" si="57"/>
        <v>0.72926359355183235</v>
      </c>
      <c r="H276">
        <f t="shared" ca="1" si="57"/>
        <v>0.48131466948783697</v>
      </c>
      <c r="I276">
        <f t="shared" ca="1" si="57"/>
        <v>0.34531243380671472</v>
      </c>
      <c r="L276" t="str">
        <f t="shared" ca="1" si="60"/>
        <v>삭제</v>
      </c>
      <c r="M276" t="str">
        <f t="shared" ca="1" si="61"/>
        <v>삭제</v>
      </c>
      <c r="N276" t="str">
        <f t="shared" ca="1" si="66"/>
        <v>삭제</v>
      </c>
      <c r="O276" t="str">
        <f ca="1">IF($L276="삭제","삭제",
IF($L276="지정 장비",
  IF(ISBLANK(VLOOKUP($M276,[1]EquipTable!$1:$1048576,MATCH("표준 GO pr Min",[1]EquipTable!$1:$1,0),0)),"DI",
    IF(ISBLANK(VLOOKUP($M276,[1]EquipTable!$1:$1048576,MATCH("표준 DI pr Min",[1]EquipTable!$1:$1,0),0)),"GO",
      IF(G276&lt;0.5,"DI","GO"))),
IF(OR($L276="캐릭터 상자 일반등급",$L276="캐릭터 상자 영웅등급"),"DI",
IF(OR($L276="지정 캐릭터",$L276="지정 캐릭터 LBP1",$L276="지정 캐릭터 LBP2",$L276="지정 캐릭터 LBP3",$L276="안 지정 캐릭터 영웅등급"),"DI",
IF($L276="지정 캐릭터 PP","DI",
IF(OR($L276="안 지정 캐릭터 PP 일반등급",$L276="안 지정 캐릭터 PP 영웅등급"),"GO",
"그외없음"))))))</f>
        <v>삭제</v>
      </c>
      <c r="P276" t="str">
        <f ca="1">IF($L276="삭제","삭제",
IF($O276="GO","삭제",
IF($L276="지정 장비",
  IF(ISBLANK(VLOOKUP($M276,[1]EquipTable!$1:$1048576,MATCH("표준 DI pp Min",[1]EquipTable!$1:$1,0),0)),"삭제",
    VLOOKUP($M276,[1]EquipTable!$1:$1048576,MATCH("표준 DI pp Min",[1]EquipTable!$1:$1,0),0)+INT($H276*(VLOOKUP($M276,[1]EquipTable!$1:$1048576,MATCH("표준 DI pp Max",[1]EquipTable!$1:$1,0),0)-VLOOKUP($M276,[1]EquipTable!$1:$1048576,MATCH("표준 DI pp Min",[1]EquipTable!$1:$1,0),0)+1))),
IF(OR($L276="캐릭터 상자 일반등급",$L276="캐릭터 상자 영웅등급"),"삭제",
IF(OR($L276="지정 캐릭터",$L276="지정 캐릭터 LBP1",$L276="지정 캐릭터 LBP2",$L276="지정 캐릭터 LBP3"),
  IF(AND(OR($B276=7,$B276=8),$L276=OFFSET($L276,-1,0)),OFFSET(P276,-1,0),
    IF(ISBLANK(VLOOKUP($M276,[2]ActorTable!$1:$1048576,MATCH("표준 DI pp Min",[2]ActorTable!$1:$1,0),0)),"삭제",
      INT(VLOOKUP($L276,$AM:$AZ,MATCH($AW$1,$AM$1:$AZ$1,0),0)*(VLOOKUP($M276,[2]ActorTable!$1:$1048576,MATCH("표준 DI pp Min",[2]ActorTable!$1:$1,0),0)+$H276*(VLOOKUP($M276,[2]ActorTable!$1:$1048576,MATCH("표준 DI pp Max",[2]ActorTable!$1:$1,0),0)-VLOOKUP($M276,[2]ActorTable!$1:$1048576,MATCH("표준 DI pp Min",[2]ActorTable!$1:$1,0),0)+1))))),
IF($L276="안 지정 캐릭터 영웅등급",
  IF(AND(OR($B276=7,$B276=8),$L276=OFFSET($L276,-1,0)),OFFSET(P276,-1,0),
    VLOOKUP($L276,$AM:$AZ,MATCH($AY$1,$AM$1:$AZ$1,0),0)+INT($H276*(VLOOKUP($L276,$AM:$AZ,MATCH($AZ$1,$AM$1:$AZ$1,0),0)-VLOOKUP($L276,$AM:$AZ,MATCH($AY$1,$AM$1:$AZ$1,0),0)+1))),
IF($L276="지정 캐릭터 PP",
  IF(AND(OR($B276=7,$B276=8),$L276=OFFSET($L276,-1,0)),OFFSET(P276,-1,0),
    INT($N276*VLOOKUP($L276,$AM:$AZ,MATCH($AW$1,$AM$1:$AZ$1,0),0))),
"그외없음")))))))</f>
        <v>삭제</v>
      </c>
      <c r="Q276" t="str">
        <f ca="1">IF($L276="삭제","삭제",
IF($L276="지정 장비",
  IF($O276="DI",
    VLOOKUP($M276,[1]EquipTable!$1:$1048576,MATCH("표준 DI pr Min",[1]EquipTable!$1:$1,0),0)+INT($I276*(VLOOKUP($M276,[1]EquipTable!$1:$1048576,MATCH("표준 DI pr Max",[1]EquipTable!$1:$1,0),0)-VLOOKUP($M276,[1]EquipTable!$1:$1048576,MATCH("표준 DI pr Min",[1]EquipTable!$1:$1,0),0)+1)),
    ROUNDDOWN(VLOOKUP($M276,[1]EquipTable!$1:$1048576,MATCH("표준 GO pr Min",[1]EquipTable!$1:$1,0),0)+INT($I276*(VLOOKUP($M276,[1]EquipTable!$1:$1048576,MATCH("표준 GO pr Max",[1]EquipTable!$1:$1,0),0)-VLOOKUP($M276,[1]EquipTable!$1:$1048576,MATCH("표준 GO pr Min",[1]EquipTable!$1:$1,0),0)+100)),-2)),
IF(OR($L276="캐릭터 상자 일반등급",$L276="캐릭터 상자 영웅등급"),VLOOKUP($L276,$AM:$AZ,MATCH($AW$1,$AM$1:$AZ$1,0),0),
IF(OR($L276="지정 캐릭터",$L276="지정 캐릭터 LBP1",$L276="지정 캐릭터 LBP2",$L276="지정 캐릭터 LBP3"),
  IF(AND(OR($B276=7,$B276=8),$L276=OFFSET($L276,-1,0)),OFFSET(Q276,-1,0),
    INT(VLOOKUP($L276,$AM:$AZ,MATCH($AW$1,$AM$1:$AZ$1,0),0)*(VLOOKUP($M276,[2]ActorTable!$1:$1048576,MATCH("표준 DI pr Min",[2]ActorTable!$1:$1,0),0)+$I276*(VLOOKUP($M276,[2]ActorTable!$1:$1048576,MATCH("표준 DI pr Max",[2]ActorTable!$1:$1,0),0)-VLOOKUP($M276,[2]ActorTable!$1:$1048576,MATCH("표준 DI pr Min",[2]ActorTable!$1:$1,0),0)+1)))),
IF($L276="안 지정 캐릭터 영웅등급",
  IF(AND(OR($B276=7,$B276=8),$L276=OFFSET($L276,-1,0)),OFFSET(Q276,-1,0),
    VLOOKUP($L276,$AM:$AZ,MATCH($AW$1,$AM$1:$AZ$1,0),0)+INT($I276*(VLOOKUP($L276,$AM:$AZ,MATCH($AX$1,$AM$1:$AZ$1,0),0)-VLOOKUP($L276,$AM:$AZ,MATCH($AW$1,$AM$1:$AZ$1,0),0)+1))),
IF($L276="지정 캐릭터 PP",
  IF(AND(OR($B276=7,$B276=8),$L276=OFFSET($L276,-1,0)),OFFSET(Q276,-1,0),
    INT($N276*(VLOOKUP($L276,$AM:$AZ,MATCH($AX$1,$AM$1:$AZ$1,0),0)*(VLOOKUP($L276,$AM:$AZ,MATCH($AY$1,$AM$1:$AZ$1,0),0)+$I276*(VLOOKUP($L276,$AM:$AZ,MATCH($AY$1,$AM$1:$AZ$1,0),0)-VLOOKUP($L276,$AM:$AZ,MATCH($AX$1,$AM$1:$AZ$1,0),0)))))),
IF(OR($L276="안 지정 캐릭터 PP 일반등급",$L276="안 지정 캐릭터 PP 영웅등급"),
  IF(AND(OR($B276=7,$B276=8),$L276=OFFSET($L276,-1,0)),OFFSET(Q276,-1,0),
    $N276*VLOOKUP($L276,$AM:$AZ,MATCH($AW$1,$AM$1:$AZ$1,0),0)),
"그외없음")))))))</f>
        <v>삭제</v>
      </c>
      <c r="R276" t="str">
        <f ca="1">IF(OR(ISNUMBER(M276),M276="삭제"),"",
IF(LEFT(M276,5)="Equip",
  IF($BK$1&lt;VLOOKUP(M276,[1]EquipTable!$1:$1048576,MATCH("업데이트순번",[1]EquipTable!$1:$1,0),0),"업데이트순번이상",""),
IF(LEFT(M276,5)="Actor",
  IF($BP$1&lt;VLOOKUP(M276,[2]ActorTable!$1:$1048576,MATCH("업데이트순번",[2]ActorTable!$1:$1,0),0),"업데이트순번이상",""),
"그외없음")))</f>
        <v/>
      </c>
      <c r="S276">
        <f t="shared" ca="1" si="67"/>
        <v>0</v>
      </c>
      <c r="Z276" t="str">
        <f t="shared" ca="1" si="62"/>
        <v/>
      </c>
      <c r="AG276" t="str">
        <f t="shared" si="63"/>
        <v/>
      </c>
      <c r="AH276" t="str">
        <f>IF(OR(
  AND(NOT(ISERROR(FIND("상자",AA276))),ISBLANK(AB276)),
  AND(ISBLANK(AA276),ISBLANK(AB276)),
  AND(NOT(ISERROR(FIND("안 지정",AA276))),ISNUMBER(AB276))),"",
IF(AND(NOT(ISERROR(FIND("상자",AA276))),NOT(ISBLANK(AB276))),"밸류불필요",
IF(AND(NOT(ISERROR(FIND("안 지정",AA276))),NOT(ISNUMBER(AB276))),"숫자필요",
IF(NOT(ISERROR(FIND("장비",AA276))),
  IFERROR(VLOOKUP(AB276,[1]EquipTable!$A:$T,MATCH("이름참고",[1]EquipTable!$1:$1,0),0),"장비없음"),
IF(NOT(ISERROR(FIND("캐릭터",AA276))),
  IFERROR(VLOOKUP(AB276,[2]ActorTable!$A:$G,MATCH("이름참고",[2]ActorTable!$1:$1,0),0),"캐릭터없음"),
"")))))</f>
        <v/>
      </c>
      <c r="AI276">
        <v>1</v>
      </c>
      <c r="AJ27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v>
      </c>
      <c r="AK276" t="str">
        <f t="shared" ca="1" si="64"/>
        <v>{"dy":27,"sl":8}</v>
      </c>
    </row>
    <row r="277" spans="1:37">
      <c r="A277">
        <v>28</v>
      </c>
      <c r="B277">
        <v>8</v>
      </c>
      <c r="C277">
        <f t="shared" si="58"/>
        <v>2</v>
      </c>
      <c r="D277">
        <f t="shared" ca="1" si="65"/>
        <v>0.45882765381897495</v>
      </c>
      <c r="E277">
        <f t="shared" ca="1" si="65"/>
        <v>0.94375234386171525</v>
      </c>
      <c r="F277">
        <f t="shared" ca="1" si="59"/>
        <v>0.3055812702087366</v>
      </c>
      <c r="G277">
        <f t="shared" ca="1" si="57"/>
        <v>0.4344815177702116</v>
      </c>
      <c r="H277">
        <f t="shared" ca="1" si="57"/>
        <v>0.52730308258361935</v>
      </c>
      <c r="I277">
        <f t="shared" ca="1" si="57"/>
        <v>0.3779905594287305</v>
      </c>
      <c r="L277" t="str">
        <f t="shared" ca="1" si="60"/>
        <v>삭제</v>
      </c>
      <c r="M277" t="str">
        <f t="shared" ca="1" si="61"/>
        <v>삭제</v>
      </c>
      <c r="N277" t="str">
        <f t="shared" ca="1" si="66"/>
        <v>삭제</v>
      </c>
      <c r="O277" t="str">
        <f ca="1">IF($L277="삭제","삭제",
IF($L277="지정 장비",
  IF(ISBLANK(VLOOKUP($M277,[1]EquipTable!$1:$1048576,MATCH("표준 GO pr Min",[1]EquipTable!$1:$1,0),0)),"DI",
    IF(ISBLANK(VLOOKUP($M277,[1]EquipTable!$1:$1048576,MATCH("표준 DI pr Min",[1]EquipTable!$1:$1,0),0)),"GO",
      IF(G277&lt;0.5,"DI","GO"))),
IF(OR($L277="캐릭터 상자 일반등급",$L277="캐릭터 상자 영웅등급"),"DI",
IF(OR($L277="지정 캐릭터",$L277="지정 캐릭터 LBP1",$L277="지정 캐릭터 LBP2",$L277="지정 캐릭터 LBP3",$L277="안 지정 캐릭터 영웅등급"),"DI",
IF($L277="지정 캐릭터 PP","DI",
IF(OR($L277="안 지정 캐릭터 PP 일반등급",$L277="안 지정 캐릭터 PP 영웅등급"),"GO",
"그외없음"))))))</f>
        <v>삭제</v>
      </c>
      <c r="P277" t="str">
        <f ca="1">IF($L277="삭제","삭제",
IF($O277="GO","삭제",
IF($L277="지정 장비",
  IF(ISBLANK(VLOOKUP($M277,[1]EquipTable!$1:$1048576,MATCH("표준 DI pp Min",[1]EquipTable!$1:$1,0),0)),"삭제",
    VLOOKUP($M277,[1]EquipTable!$1:$1048576,MATCH("표준 DI pp Min",[1]EquipTable!$1:$1,0),0)+INT($H277*(VLOOKUP($M277,[1]EquipTable!$1:$1048576,MATCH("표준 DI pp Max",[1]EquipTable!$1:$1,0),0)-VLOOKUP($M277,[1]EquipTable!$1:$1048576,MATCH("표준 DI pp Min",[1]EquipTable!$1:$1,0),0)+1))),
IF(OR($L277="캐릭터 상자 일반등급",$L277="캐릭터 상자 영웅등급"),"삭제",
IF(OR($L277="지정 캐릭터",$L277="지정 캐릭터 LBP1",$L277="지정 캐릭터 LBP2",$L277="지정 캐릭터 LBP3"),
  IF(AND(OR($B277=7,$B277=8),$L277=OFFSET($L277,-1,0)),OFFSET(P277,-1,0),
    IF(ISBLANK(VLOOKUP($M277,[2]ActorTable!$1:$1048576,MATCH("표준 DI pp Min",[2]ActorTable!$1:$1,0),0)),"삭제",
      INT(VLOOKUP($L277,$AM:$AZ,MATCH($AW$1,$AM$1:$AZ$1,0),0)*(VLOOKUP($M277,[2]ActorTable!$1:$1048576,MATCH("표준 DI pp Min",[2]ActorTable!$1:$1,0),0)+$H277*(VLOOKUP($M277,[2]ActorTable!$1:$1048576,MATCH("표준 DI pp Max",[2]ActorTable!$1:$1,0),0)-VLOOKUP($M277,[2]ActorTable!$1:$1048576,MATCH("표준 DI pp Min",[2]ActorTable!$1:$1,0),0)+1))))),
IF($L277="안 지정 캐릭터 영웅등급",
  IF(AND(OR($B277=7,$B277=8),$L277=OFFSET($L277,-1,0)),OFFSET(P277,-1,0),
    VLOOKUP($L277,$AM:$AZ,MATCH($AY$1,$AM$1:$AZ$1,0),0)+INT($H277*(VLOOKUP($L277,$AM:$AZ,MATCH($AZ$1,$AM$1:$AZ$1,0),0)-VLOOKUP($L277,$AM:$AZ,MATCH($AY$1,$AM$1:$AZ$1,0),0)+1))),
IF($L277="지정 캐릭터 PP",
  IF(AND(OR($B277=7,$B277=8),$L277=OFFSET($L277,-1,0)),OFFSET(P277,-1,0),
    INT($N277*VLOOKUP($L277,$AM:$AZ,MATCH($AW$1,$AM$1:$AZ$1,0),0))),
"그외없음")))))))</f>
        <v>삭제</v>
      </c>
      <c r="Q277" t="str">
        <f ca="1">IF($L277="삭제","삭제",
IF($L277="지정 장비",
  IF($O277="DI",
    VLOOKUP($M277,[1]EquipTable!$1:$1048576,MATCH("표준 DI pr Min",[1]EquipTable!$1:$1,0),0)+INT($I277*(VLOOKUP($M277,[1]EquipTable!$1:$1048576,MATCH("표준 DI pr Max",[1]EquipTable!$1:$1,0),0)-VLOOKUP($M277,[1]EquipTable!$1:$1048576,MATCH("표준 DI pr Min",[1]EquipTable!$1:$1,0),0)+1)),
    ROUNDDOWN(VLOOKUP($M277,[1]EquipTable!$1:$1048576,MATCH("표준 GO pr Min",[1]EquipTable!$1:$1,0),0)+INT($I277*(VLOOKUP($M277,[1]EquipTable!$1:$1048576,MATCH("표준 GO pr Max",[1]EquipTable!$1:$1,0),0)-VLOOKUP($M277,[1]EquipTable!$1:$1048576,MATCH("표준 GO pr Min",[1]EquipTable!$1:$1,0),0)+100)),-2)),
IF(OR($L277="캐릭터 상자 일반등급",$L277="캐릭터 상자 영웅등급"),VLOOKUP($L277,$AM:$AZ,MATCH($AW$1,$AM$1:$AZ$1,0),0),
IF(OR($L277="지정 캐릭터",$L277="지정 캐릭터 LBP1",$L277="지정 캐릭터 LBP2",$L277="지정 캐릭터 LBP3"),
  IF(AND(OR($B277=7,$B277=8),$L277=OFFSET($L277,-1,0)),OFFSET(Q277,-1,0),
    INT(VLOOKUP($L277,$AM:$AZ,MATCH($AW$1,$AM$1:$AZ$1,0),0)*(VLOOKUP($M277,[2]ActorTable!$1:$1048576,MATCH("표준 DI pr Min",[2]ActorTable!$1:$1,0),0)+$I277*(VLOOKUP($M277,[2]ActorTable!$1:$1048576,MATCH("표준 DI pr Max",[2]ActorTable!$1:$1,0),0)-VLOOKUP($M277,[2]ActorTable!$1:$1048576,MATCH("표준 DI pr Min",[2]ActorTable!$1:$1,0),0)+1)))),
IF($L277="안 지정 캐릭터 영웅등급",
  IF(AND(OR($B277=7,$B277=8),$L277=OFFSET($L277,-1,0)),OFFSET(Q277,-1,0),
    VLOOKUP($L277,$AM:$AZ,MATCH($AW$1,$AM$1:$AZ$1,0),0)+INT($I277*(VLOOKUP($L277,$AM:$AZ,MATCH($AX$1,$AM$1:$AZ$1,0),0)-VLOOKUP($L277,$AM:$AZ,MATCH($AW$1,$AM$1:$AZ$1,0),0)+1))),
IF($L277="지정 캐릭터 PP",
  IF(AND(OR($B277=7,$B277=8),$L277=OFFSET($L277,-1,0)),OFFSET(Q277,-1,0),
    INT($N277*(VLOOKUP($L277,$AM:$AZ,MATCH($AX$1,$AM$1:$AZ$1,0),0)*(VLOOKUP($L277,$AM:$AZ,MATCH($AY$1,$AM$1:$AZ$1,0),0)+$I277*(VLOOKUP($L277,$AM:$AZ,MATCH($AY$1,$AM$1:$AZ$1,0),0)-VLOOKUP($L277,$AM:$AZ,MATCH($AX$1,$AM$1:$AZ$1,0),0)))))),
IF(OR($L277="안 지정 캐릭터 PP 일반등급",$L277="안 지정 캐릭터 PP 영웅등급"),
  IF(AND(OR($B277=7,$B277=8),$L277=OFFSET($L277,-1,0)),OFFSET(Q277,-1,0),
    $N277*VLOOKUP($L277,$AM:$AZ,MATCH($AW$1,$AM$1:$AZ$1,0),0)),
"그외없음")))))))</f>
        <v>삭제</v>
      </c>
      <c r="R277" t="str">
        <f ca="1">IF(OR(ISNUMBER(M277),M277="삭제"),"",
IF(LEFT(M277,5)="Equip",
  IF($BK$1&lt;VLOOKUP(M277,[1]EquipTable!$1:$1048576,MATCH("업데이트순번",[1]EquipTable!$1:$1,0),0),"업데이트순번이상",""),
IF(LEFT(M277,5)="Actor",
  IF($BP$1&lt;VLOOKUP(M277,[2]ActorTable!$1:$1048576,MATCH("업데이트순번",[2]ActorTable!$1:$1,0),0),"업데이트순번이상",""),
"그외없음")))</f>
        <v/>
      </c>
      <c r="S277">
        <f t="shared" ca="1" si="67"/>
        <v>0</v>
      </c>
      <c r="Z277" t="str">
        <f t="shared" ca="1" si="62"/>
        <v/>
      </c>
      <c r="AG277" t="str">
        <f t="shared" si="63"/>
        <v/>
      </c>
      <c r="AH277" t="str">
        <f>IF(OR(
  AND(NOT(ISERROR(FIND("상자",AA277))),ISBLANK(AB277)),
  AND(ISBLANK(AA277),ISBLANK(AB277)),
  AND(NOT(ISERROR(FIND("안 지정",AA277))),ISNUMBER(AB277))),"",
IF(AND(NOT(ISERROR(FIND("상자",AA277))),NOT(ISBLANK(AB277))),"밸류불필요",
IF(AND(NOT(ISERROR(FIND("안 지정",AA277))),NOT(ISNUMBER(AB277))),"숫자필요",
IF(NOT(ISERROR(FIND("장비",AA277))),
  IFERROR(VLOOKUP(AB277,[1]EquipTable!$A:$T,MATCH("이름참고",[1]EquipTable!$1:$1,0),0),"장비없음"),
IF(NOT(ISERROR(FIND("캐릭터",AA277))),
  IFERROR(VLOOKUP(AB277,[2]ActorTable!$A:$G,MATCH("이름참고",[2]ActorTable!$1:$1,0),0),"캐릭터없음"),
"")))))</f>
        <v/>
      </c>
      <c r="AI277">
        <v>1</v>
      </c>
      <c r="AJ27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v>
      </c>
      <c r="AK277" t="str">
        <f t="shared" ca="1" si="64"/>
        <v>{"dy":28,"sl":8}</v>
      </c>
    </row>
    <row r="278" spans="1:37">
      <c r="A278">
        <v>29</v>
      </c>
      <c r="B278">
        <v>8</v>
      </c>
      <c r="C278">
        <f t="shared" si="58"/>
        <v>2</v>
      </c>
      <c r="D278">
        <f t="shared" ca="1" si="65"/>
        <v>0.59906832330344295</v>
      </c>
      <c r="E278">
        <f t="shared" ca="1" si="65"/>
        <v>0.94806265090002684</v>
      </c>
      <c r="F278">
        <f t="shared" ca="1" si="59"/>
        <v>0.15876366610329951</v>
      </c>
      <c r="G278">
        <f t="shared" ca="1" si="57"/>
        <v>4.3249835193613473E-2</v>
      </c>
      <c r="H278">
        <f t="shared" ca="1" si="57"/>
        <v>0.31813838768019631</v>
      </c>
      <c r="I278">
        <f t="shared" ca="1" si="57"/>
        <v>0.58137191768510244</v>
      </c>
      <c r="L278" t="str">
        <f t="shared" ca="1" si="60"/>
        <v>삭제</v>
      </c>
      <c r="M278" t="str">
        <f t="shared" ca="1" si="61"/>
        <v>삭제</v>
      </c>
      <c r="N278" t="str">
        <f t="shared" ca="1" si="66"/>
        <v>삭제</v>
      </c>
      <c r="O278" t="str">
        <f ca="1">IF($L278="삭제","삭제",
IF($L278="지정 장비",
  IF(ISBLANK(VLOOKUP($M278,[1]EquipTable!$1:$1048576,MATCH("표준 GO pr Min",[1]EquipTable!$1:$1,0),0)),"DI",
    IF(ISBLANK(VLOOKUP($M278,[1]EquipTable!$1:$1048576,MATCH("표준 DI pr Min",[1]EquipTable!$1:$1,0),0)),"GO",
      IF(G278&lt;0.5,"DI","GO"))),
IF(OR($L278="캐릭터 상자 일반등급",$L278="캐릭터 상자 영웅등급"),"DI",
IF(OR($L278="지정 캐릭터",$L278="지정 캐릭터 LBP1",$L278="지정 캐릭터 LBP2",$L278="지정 캐릭터 LBP3",$L278="안 지정 캐릭터 영웅등급"),"DI",
IF($L278="지정 캐릭터 PP","DI",
IF(OR($L278="안 지정 캐릭터 PP 일반등급",$L278="안 지정 캐릭터 PP 영웅등급"),"GO",
"그외없음"))))))</f>
        <v>삭제</v>
      </c>
      <c r="P278" t="str">
        <f ca="1">IF($L278="삭제","삭제",
IF($O278="GO","삭제",
IF($L278="지정 장비",
  IF(ISBLANK(VLOOKUP($M278,[1]EquipTable!$1:$1048576,MATCH("표준 DI pp Min",[1]EquipTable!$1:$1,0),0)),"삭제",
    VLOOKUP($M278,[1]EquipTable!$1:$1048576,MATCH("표준 DI pp Min",[1]EquipTable!$1:$1,0),0)+INT($H278*(VLOOKUP($M278,[1]EquipTable!$1:$1048576,MATCH("표준 DI pp Max",[1]EquipTable!$1:$1,0),0)-VLOOKUP($M278,[1]EquipTable!$1:$1048576,MATCH("표준 DI pp Min",[1]EquipTable!$1:$1,0),0)+1))),
IF(OR($L278="캐릭터 상자 일반등급",$L278="캐릭터 상자 영웅등급"),"삭제",
IF(OR($L278="지정 캐릭터",$L278="지정 캐릭터 LBP1",$L278="지정 캐릭터 LBP2",$L278="지정 캐릭터 LBP3"),
  IF(AND(OR($B278=7,$B278=8),$L278=OFFSET($L278,-1,0)),OFFSET(P278,-1,0),
    IF(ISBLANK(VLOOKUP($M278,[2]ActorTable!$1:$1048576,MATCH("표준 DI pp Min",[2]ActorTable!$1:$1,0),0)),"삭제",
      INT(VLOOKUP($L278,$AM:$AZ,MATCH($AW$1,$AM$1:$AZ$1,0),0)*(VLOOKUP($M278,[2]ActorTable!$1:$1048576,MATCH("표준 DI pp Min",[2]ActorTable!$1:$1,0),0)+$H278*(VLOOKUP($M278,[2]ActorTable!$1:$1048576,MATCH("표준 DI pp Max",[2]ActorTable!$1:$1,0),0)-VLOOKUP($M278,[2]ActorTable!$1:$1048576,MATCH("표준 DI pp Min",[2]ActorTable!$1:$1,0),0)+1))))),
IF($L278="안 지정 캐릭터 영웅등급",
  IF(AND(OR($B278=7,$B278=8),$L278=OFFSET($L278,-1,0)),OFFSET(P278,-1,0),
    VLOOKUP($L278,$AM:$AZ,MATCH($AY$1,$AM$1:$AZ$1,0),0)+INT($H278*(VLOOKUP($L278,$AM:$AZ,MATCH($AZ$1,$AM$1:$AZ$1,0),0)-VLOOKUP($L278,$AM:$AZ,MATCH($AY$1,$AM$1:$AZ$1,0),0)+1))),
IF($L278="지정 캐릭터 PP",
  IF(AND(OR($B278=7,$B278=8),$L278=OFFSET($L278,-1,0)),OFFSET(P278,-1,0),
    INT($N278*VLOOKUP($L278,$AM:$AZ,MATCH($AW$1,$AM$1:$AZ$1,0),0))),
"그외없음")))))))</f>
        <v>삭제</v>
      </c>
      <c r="Q278" t="str">
        <f ca="1">IF($L278="삭제","삭제",
IF($L278="지정 장비",
  IF($O278="DI",
    VLOOKUP($M278,[1]EquipTable!$1:$1048576,MATCH("표준 DI pr Min",[1]EquipTable!$1:$1,0),0)+INT($I278*(VLOOKUP($M278,[1]EquipTable!$1:$1048576,MATCH("표준 DI pr Max",[1]EquipTable!$1:$1,0),0)-VLOOKUP($M278,[1]EquipTable!$1:$1048576,MATCH("표준 DI pr Min",[1]EquipTable!$1:$1,0),0)+1)),
    ROUNDDOWN(VLOOKUP($M278,[1]EquipTable!$1:$1048576,MATCH("표준 GO pr Min",[1]EquipTable!$1:$1,0),0)+INT($I278*(VLOOKUP($M278,[1]EquipTable!$1:$1048576,MATCH("표준 GO pr Max",[1]EquipTable!$1:$1,0),0)-VLOOKUP($M278,[1]EquipTable!$1:$1048576,MATCH("표준 GO pr Min",[1]EquipTable!$1:$1,0),0)+100)),-2)),
IF(OR($L278="캐릭터 상자 일반등급",$L278="캐릭터 상자 영웅등급"),VLOOKUP($L278,$AM:$AZ,MATCH($AW$1,$AM$1:$AZ$1,0),0),
IF(OR($L278="지정 캐릭터",$L278="지정 캐릭터 LBP1",$L278="지정 캐릭터 LBP2",$L278="지정 캐릭터 LBP3"),
  IF(AND(OR($B278=7,$B278=8),$L278=OFFSET($L278,-1,0)),OFFSET(Q278,-1,0),
    INT(VLOOKUP($L278,$AM:$AZ,MATCH($AW$1,$AM$1:$AZ$1,0),0)*(VLOOKUP($M278,[2]ActorTable!$1:$1048576,MATCH("표준 DI pr Min",[2]ActorTable!$1:$1,0),0)+$I278*(VLOOKUP($M278,[2]ActorTable!$1:$1048576,MATCH("표준 DI pr Max",[2]ActorTable!$1:$1,0),0)-VLOOKUP($M278,[2]ActorTable!$1:$1048576,MATCH("표준 DI pr Min",[2]ActorTable!$1:$1,0),0)+1)))),
IF($L278="안 지정 캐릭터 영웅등급",
  IF(AND(OR($B278=7,$B278=8),$L278=OFFSET($L278,-1,0)),OFFSET(Q278,-1,0),
    VLOOKUP($L278,$AM:$AZ,MATCH($AW$1,$AM$1:$AZ$1,0),0)+INT($I278*(VLOOKUP($L278,$AM:$AZ,MATCH($AX$1,$AM$1:$AZ$1,0),0)-VLOOKUP($L278,$AM:$AZ,MATCH($AW$1,$AM$1:$AZ$1,0),0)+1))),
IF($L278="지정 캐릭터 PP",
  IF(AND(OR($B278=7,$B278=8),$L278=OFFSET($L278,-1,0)),OFFSET(Q278,-1,0),
    INT($N278*(VLOOKUP($L278,$AM:$AZ,MATCH($AX$1,$AM$1:$AZ$1,0),0)*(VLOOKUP($L278,$AM:$AZ,MATCH($AY$1,$AM$1:$AZ$1,0),0)+$I278*(VLOOKUP($L278,$AM:$AZ,MATCH($AY$1,$AM$1:$AZ$1,0),0)-VLOOKUP($L278,$AM:$AZ,MATCH($AX$1,$AM$1:$AZ$1,0),0)))))),
IF(OR($L278="안 지정 캐릭터 PP 일반등급",$L278="안 지정 캐릭터 PP 영웅등급"),
  IF(AND(OR($B278=7,$B278=8),$L278=OFFSET($L278,-1,0)),OFFSET(Q278,-1,0),
    $N278*VLOOKUP($L278,$AM:$AZ,MATCH($AW$1,$AM$1:$AZ$1,0),0)),
"그외없음")))))))</f>
        <v>삭제</v>
      </c>
      <c r="R278" t="str">
        <f ca="1">IF(OR(ISNUMBER(M278),M278="삭제"),"",
IF(LEFT(M278,5)="Equip",
  IF($BK$1&lt;VLOOKUP(M278,[1]EquipTable!$1:$1048576,MATCH("업데이트순번",[1]EquipTable!$1:$1,0),0),"업데이트순번이상",""),
IF(LEFT(M278,5)="Actor",
  IF($BP$1&lt;VLOOKUP(M278,[2]ActorTable!$1:$1048576,MATCH("업데이트순번",[2]ActorTable!$1:$1,0),0),"업데이트순번이상",""),
"그외없음")))</f>
        <v/>
      </c>
      <c r="S278">
        <f t="shared" ca="1" si="67"/>
        <v>0</v>
      </c>
      <c r="Z278" t="str">
        <f t="shared" ca="1" si="62"/>
        <v/>
      </c>
      <c r="AG278" t="str">
        <f t="shared" si="63"/>
        <v/>
      </c>
      <c r="AH278" t="str">
        <f>IF(OR(
  AND(NOT(ISERROR(FIND("상자",AA278))),ISBLANK(AB278)),
  AND(ISBLANK(AA278),ISBLANK(AB278)),
  AND(NOT(ISERROR(FIND("안 지정",AA278))),ISNUMBER(AB278))),"",
IF(AND(NOT(ISERROR(FIND("상자",AA278))),NOT(ISBLANK(AB278))),"밸류불필요",
IF(AND(NOT(ISERROR(FIND("안 지정",AA278))),NOT(ISNUMBER(AB278))),"숫자필요",
IF(NOT(ISERROR(FIND("장비",AA278))),
  IFERROR(VLOOKUP(AB278,[1]EquipTable!$A:$T,MATCH("이름참고",[1]EquipTable!$1:$1,0),0),"장비없음"),
IF(NOT(ISERROR(FIND("캐릭터",AA278))),
  IFERROR(VLOOKUP(AB278,[2]ActorTable!$A:$G,MATCH("이름참고",[2]ActorTable!$1:$1,0),0),"캐릭터없음"),
"")))))</f>
        <v/>
      </c>
      <c r="AI278">
        <v>1</v>
      </c>
      <c r="AJ27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v>
      </c>
      <c r="AK278" t="str">
        <f t="shared" ca="1" si="64"/>
        <v>{"dy":29,"sl":8}</v>
      </c>
    </row>
    <row r="279" spans="1:37">
      <c r="A279">
        <v>30</v>
      </c>
      <c r="B279">
        <v>8</v>
      </c>
      <c r="C279">
        <f t="shared" si="58"/>
        <v>2</v>
      </c>
      <c r="D279">
        <f t="shared" ca="1" si="65"/>
        <v>0.58947176166489812</v>
      </c>
      <c r="E279">
        <f t="shared" ca="1" si="65"/>
        <v>6.6800973834623689E-2</v>
      </c>
      <c r="F279">
        <f t="shared" ca="1" si="59"/>
        <v>0.74402615624761415</v>
      </c>
      <c r="G279">
        <f t="shared" ca="1" si="57"/>
        <v>0.76066635890746881</v>
      </c>
      <c r="H279">
        <f t="shared" ca="1" si="57"/>
        <v>2.5742509442910455E-2</v>
      </c>
      <c r="I279">
        <f t="shared" ca="1" si="57"/>
        <v>0.35451967406957652</v>
      </c>
      <c r="L279" t="str">
        <f t="shared" ca="1" si="60"/>
        <v>삭제</v>
      </c>
      <c r="M279" t="str">
        <f t="shared" ca="1" si="61"/>
        <v>삭제</v>
      </c>
      <c r="N279" t="str">
        <f t="shared" ca="1" si="66"/>
        <v>삭제</v>
      </c>
      <c r="O279" t="str">
        <f ca="1">IF($L279="삭제","삭제",
IF($L279="지정 장비",
  IF(ISBLANK(VLOOKUP($M279,[1]EquipTable!$1:$1048576,MATCH("표준 GO pr Min",[1]EquipTable!$1:$1,0),0)),"DI",
    IF(ISBLANK(VLOOKUP($M279,[1]EquipTable!$1:$1048576,MATCH("표준 DI pr Min",[1]EquipTable!$1:$1,0),0)),"GO",
      IF(G279&lt;0.5,"DI","GO"))),
IF(OR($L279="캐릭터 상자 일반등급",$L279="캐릭터 상자 영웅등급"),"DI",
IF(OR($L279="지정 캐릭터",$L279="지정 캐릭터 LBP1",$L279="지정 캐릭터 LBP2",$L279="지정 캐릭터 LBP3",$L279="안 지정 캐릭터 영웅등급"),"DI",
IF($L279="지정 캐릭터 PP","DI",
IF(OR($L279="안 지정 캐릭터 PP 일반등급",$L279="안 지정 캐릭터 PP 영웅등급"),"GO",
"그외없음"))))))</f>
        <v>삭제</v>
      </c>
      <c r="P279" t="str">
        <f ca="1">IF($L279="삭제","삭제",
IF($O279="GO","삭제",
IF($L279="지정 장비",
  IF(ISBLANK(VLOOKUP($M279,[1]EquipTable!$1:$1048576,MATCH("표준 DI pp Min",[1]EquipTable!$1:$1,0),0)),"삭제",
    VLOOKUP($M279,[1]EquipTable!$1:$1048576,MATCH("표준 DI pp Min",[1]EquipTable!$1:$1,0),0)+INT($H279*(VLOOKUP($M279,[1]EquipTable!$1:$1048576,MATCH("표준 DI pp Max",[1]EquipTable!$1:$1,0),0)-VLOOKUP($M279,[1]EquipTable!$1:$1048576,MATCH("표준 DI pp Min",[1]EquipTable!$1:$1,0),0)+1))),
IF(OR($L279="캐릭터 상자 일반등급",$L279="캐릭터 상자 영웅등급"),"삭제",
IF(OR($L279="지정 캐릭터",$L279="지정 캐릭터 LBP1",$L279="지정 캐릭터 LBP2",$L279="지정 캐릭터 LBP3"),
  IF(AND(OR($B279=7,$B279=8),$L279=OFFSET($L279,-1,0)),OFFSET(P279,-1,0),
    IF(ISBLANK(VLOOKUP($M279,[2]ActorTable!$1:$1048576,MATCH("표준 DI pp Min",[2]ActorTable!$1:$1,0),0)),"삭제",
      INT(VLOOKUP($L279,$AM:$AZ,MATCH($AW$1,$AM$1:$AZ$1,0),0)*(VLOOKUP($M279,[2]ActorTable!$1:$1048576,MATCH("표준 DI pp Min",[2]ActorTable!$1:$1,0),0)+$H279*(VLOOKUP($M279,[2]ActorTable!$1:$1048576,MATCH("표준 DI pp Max",[2]ActorTable!$1:$1,0),0)-VLOOKUP($M279,[2]ActorTable!$1:$1048576,MATCH("표준 DI pp Min",[2]ActorTable!$1:$1,0),0)+1))))),
IF($L279="안 지정 캐릭터 영웅등급",
  IF(AND(OR($B279=7,$B279=8),$L279=OFFSET($L279,-1,0)),OFFSET(P279,-1,0),
    VLOOKUP($L279,$AM:$AZ,MATCH($AY$1,$AM$1:$AZ$1,0),0)+INT($H279*(VLOOKUP($L279,$AM:$AZ,MATCH($AZ$1,$AM$1:$AZ$1,0),0)-VLOOKUP($L279,$AM:$AZ,MATCH($AY$1,$AM$1:$AZ$1,0),0)+1))),
IF($L279="지정 캐릭터 PP",
  IF(AND(OR($B279=7,$B279=8),$L279=OFFSET($L279,-1,0)),OFFSET(P279,-1,0),
    INT($N279*VLOOKUP($L279,$AM:$AZ,MATCH($AW$1,$AM$1:$AZ$1,0),0))),
"그외없음")))))))</f>
        <v>삭제</v>
      </c>
      <c r="Q279" t="str">
        <f ca="1">IF($L279="삭제","삭제",
IF($L279="지정 장비",
  IF($O279="DI",
    VLOOKUP($M279,[1]EquipTable!$1:$1048576,MATCH("표준 DI pr Min",[1]EquipTable!$1:$1,0),0)+INT($I279*(VLOOKUP($M279,[1]EquipTable!$1:$1048576,MATCH("표준 DI pr Max",[1]EquipTable!$1:$1,0),0)-VLOOKUP($M279,[1]EquipTable!$1:$1048576,MATCH("표준 DI pr Min",[1]EquipTable!$1:$1,0),0)+1)),
    ROUNDDOWN(VLOOKUP($M279,[1]EquipTable!$1:$1048576,MATCH("표준 GO pr Min",[1]EquipTable!$1:$1,0),0)+INT($I279*(VLOOKUP($M279,[1]EquipTable!$1:$1048576,MATCH("표준 GO pr Max",[1]EquipTable!$1:$1,0),0)-VLOOKUP($M279,[1]EquipTable!$1:$1048576,MATCH("표준 GO pr Min",[1]EquipTable!$1:$1,0),0)+100)),-2)),
IF(OR($L279="캐릭터 상자 일반등급",$L279="캐릭터 상자 영웅등급"),VLOOKUP($L279,$AM:$AZ,MATCH($AW$1,$AM$1:$AZ$1,0),0),
IF(OR($L279="지정 캐릭터",$L279="지정 캐릭터 LBP1",$L279="지정 캐릭터 LBP2",$L279="지정 캐릭터 LBP3"),
  IF(AND(OR($B279=7,$B279=8),$L279=OFFSET($L279,-1,0)),OFFSET(Q279,-1,0),
    INT(VLOOKUP($L279,$AM:$AZ,MATCH($AW$1,$AM$1:$AZ$1,0),0)*(VLOOKUP($M279,[2]ActorTable!$1:$1048576,MATCH("표준 DI pr Min",[2]ActorTable!$1:$1,0),0)+$I279*(VLOOKUP($M279,[2]ActorTable!$1:$1048576,MATCH("표준 DI pr Max",[2]ActorTable!$1:$1,0),0)-VLOOKUP($M279,[2]ActorTable!$1:$1048576,MATCH("표준 DI pr Min",[2]ActorTable!$1:$1,0),0)+1)))),
IF($L279="안 지정 캐릭터 영웅등급",
  IF(AND(OR($B279=7,$B279=8),$L279=OFFSET($L279,-1,0)),OFFSET(Q279,-1,0),
    VLOOKUP($L279,$AM:$AZ,MATCH($AW$1,$AM$1:$AZ$1,0),0)+INT($I279*(VLOOKUP($L279,$AM:$AZ,MATCH($AX$1,$AM$1:$AZ$1,0),0)-VLOOKUP($L279,$AM:$AZ,MATCH($AW$1,$AM$1:$AZ$1,0),0)+1))),
IF($L279="지정 캐릭터 PP",
  IF(AND(OR($B279=7,$B279=8),$L279=OFFSET($L279,-1,0)),OFFSET(Q279,-1,0),
    INT($N279*(VLOOKUP($L279,$AM:$AZ,MATCH($AX$1,$AM$1:$AZ$1,0),0)*(VLOOKUP($L279,$AM:$AZ,MATCH($AY$1,$AM$1:$AZ$1,0),0)+$I279*(VLOOKUP($L279,$AM:$AZ,MATCH($AY$1,$AM$1:$AZ$1,0),0)-VLOOKUP($L279,$AM:$AZ,MATCH($AX$1,$AM$1:$AZ$1,0),0)))))),
IF(OR($L279="안 지정 캐릭터 PP 일반등급",$L279="안 지정 캐릭터 PP 영웅등급"),
  IF(AND(OR($B279=7,$B279=8),$L279=OFFSET($L279,-1,0)),OFFSET(Q279,-1,0),
    $N279*VLOOKUP($L279,$AM:$AZ,MATCH($AW$1,$AM$1:$AZ$1,0),0)),
"그외없음")))))))</f>
        <v>삭제</v>
      </c>
      <c r="R279" t="str">
        <f ca="1">IF(OR(ISNUMBER(M279),M279="삭제"),"",
IF(LEFT(M279,5)="Equip",
  IF($BK$1&lt;VLOOKUP(M279,[1]EquipTable!$1:$1048576,MATCH("업데이트순번",[1]EquipTable!$1:$1,0),0),"업데이트순번이상",""),
IF(LEFT(M279,5)="Actor",
  IF($BP$1&lt;VLOOKUP(M279,[2]ActorTable!$1:$1048576,MATCH("업데이트순번",[2]ActorTable!$1:$1,0),0),"업데이트순번이상",""),
"그외없음")))</f>
        <v/>
      </c>
      <c r="S279">
        <f t="shared" ca="1" si="67"/>
        <v>0</v>
      </c>
      <c r="Z279" t="str">
        <f t="shared" ca="1" si="62"/>
        <v/>
      </c>
      <c r="AG279" t="str">
        <f t="shared" si="63"/>
        <v/>
      </c>
      <c r="AH279" t="str">
        <f>IF(OR(
  AND(NOT(ISERROR(FIND("상자",AA279))),ISBLANK(AB279)),
  AND(ISBLANK(AA279),ISBLANK(AB279)),
  AND(NOT(ISERROR(FIND("안 지정",AA279))),ISNUMBER(AB279))),"",
IF(AND(NOT(ISERROR(FIND("상자",AA279))),NOT(ISBLANK(AB279))),"밸류불필요",
IF(AND(NOT(ISERROR(FIND("안 지정",AA279))),NOT(ISNUMBER(AB279))),"숫자필요",
IF(NOT(ISERROR(FIND("장비",AA279))),
  IFERROR(VLOOKUP(AB279,[1]EquipTable!$A:$T,MATCH("이름참고",[1]EquipTable!$1:$1,0),0),"장비없음"),
IF(NOT(ISERROR(FIND("캐릭터",AA279))),
  IFERROR(VLOOKUP(AB279,[2]ActorTable!$A:$G,MATCH("이름참고",[2]ActorTable!$1:$1,0),0),"캐릭터없음"),
"")))))</f>
        <v/>
      </c>
      <c r="AI279">
        <v>1</v>
      </c>
      <c r="AJ27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v>
      </c>
      <c r="AK279" t="str">
        <f t="shared" ca="1" si="64"/>
        <v>{"dy":30,"sl":8}</v>
      </c>
    </row>
    <row r="280" spans="1:37">
      <c r="A280">
        <v>31</v>
      </c>
      <c r="B280">
        <v>8</v>
      </c>
      <c r="C280">
        <f t="shared" si="58"/>
        <v>2</v>
      </c>
      <c r="D280">
        <f t="shared" ca="1" si="65"/>
        <v>0.23038093122041436</v>
      </c>
      <c r="E280">
        <f t="shared" ca="1" si="65"/>
        <v>0.79885266516134557</v>
      </c>
      <c r="F280">
        <f t="shared" ca="1" si="59"/>
        <v>0.25975707575353613</v>
      </c>
      <c r="G280">
        <f t="shared" ca="1" si="57"/>
        <v>0.50823208116107998</v>
      </c>
      <c r="H280">
        <f t="shared" ca="1" si="57"/>
        <v>0.17411914790962046</v>
      </c>
      <c r="I280">
        <f t="shared" ca="1" si="57"/>
        <v>1.5601920388837565E-2</v>
      </c>
      <c r="L280" t="str">
        <f t="shared" ca="1" si="60"/>
        <v>삭제</v>
      </c>
      <c r="M280" t="str">
        <f t="shared" ca="1" si="61"/>
        <v>삭제</v>
      </c>
      <c r="N280" t="str">
        <f t="shared" ca="1" si="66"/>
        <v>삭제</v>
      </c>
      <c r="O280" t="str">
        <f ca="1">IF($L280="삭제","삭제",
IF($L280="지정 장비",
  IF(ISBLANK(VLOOKUP($M280,[1]EquipTable!$1:$1048576,MATCH("표준 GO pr Min",[1]EquipTable!$1:$1,0),0)),"DI",
    IF(ISBLANK(VLOOKUP($M280,[1]EquipTable!$1:$1048576,MATCH("표준 DI pr Min",[1]EquipTable!$1:$1,0),0)),"GO",
      IF(G280&lt;0.5,"DI","GO"))),
IF(OR($L280="캐릭터 상자 일반등급",$L280="캐릭터 상자 영웅등급"),"DI",
IF(OR($L280="지정 캐릭터",$L280="지정 캐릭터 LBP1",$L280="지정 캐릭터 LBP2",$L280="지정 캐릭터 LBP3",$L280="안 지정 캐릭터 영웅등급"),"DI",
IF($L280="지정 캐릭터 PP","DI",
IF(OR($L280="안 지정 캐릭터 PP 일반등급",$L280="안 지정 캐릭터 PP 영웅등급"),"GO",
"그외없음"))))))</f>
        <v>삭제</v>
      </c>
      <c r="P280" t="str">
        <f ca="1">IF($L280="삭제","삭제",
IF($O280="GO","삭제",
IF($L280="지정 장비",
  IF(ISBLANK(VLOOKUP($M280,[1]EquipTable!$1:$1048576,MATCH("표준 DI pp Min",[1]EquipTable!$1:$1,0),0)),"삭제",
    VLOOKUP($M280,[1]EquipTable!$1:$1048576,MATCH("표준 DI pp Min",[1]EquipTable!$1:$1,0),0)+INT($H280*(VLOOKUP($M280,[1]EquipTable!$1:$1048576,MATCH("표준 DI pp Max",[1]EquipTable!$1:$1,0),0)-VLOOKUP($M280,[1]EquipTable!$1:$1048576,MATCH("표준 DI pp Min",[1]EquipTable!$1:$1,0),0)+1))),
IF(OR($L280="캐릭터 상자 일반등급",$L280="캐릭터 상자 영웅등급"),"삭제",
IF(OR($L280="지정 캐릭터",$L280="지정 캐릭터 LBP1",$L280="지정 캐릭터 LBP2",$L280="지정 캐릭터 LBP3"),
  IF(AND(OR($B280=7,$B280=8),$L280=OFFSET($L280,-1,0)),OFFSET(P280,-1,0),
    IF(ISBLANK(VLOOKUP($M280,[2]ActorTable!$1:$1048576,MATCH("표준 DI pp Min",[2]ActorTable!$1:$1,0),0)),"삭제",
      INT(VLOOKUP($L280,$AM:$AZ,MATCH($AW$1,$AM$1:$AZ$1,0),0)*(VLOOKUP($M280,[2]ActorTable!$1:$1048576,MATCH("표준 DI pp Min",[2]ActorTable!$1:$1,0),0)+$H280*(VLOOKUP($M280,[2]ActorTable!$1:$1048576,MATCH("표준 DI pp Max",[2]ActorTable!$1:$1,0),0)-VLOOKUP($M280,[2]ActorTable!$1:$1048576,MATCH("표준 DI pp Min",[2]ActorTable!$1:$1,0),0)+1))))),
IF($L280="안 지정 캐릭터 영웅등급",
  IF(AND(OR($B280=7,$B280=8),$L280=OFFSET($L280,-1,0)),OFFSET(P280,-1,0),
    VLOOKUP($L280,$AM:$AZ,MATCH($AY$1,$AM$1:$AZ$1,0),0)+INT($H280*(VLOOKUP($L280,$AM:$AZ,MATCH($AZ$1,$AM$1:$AZ$1,0),0)-VLOOKUP($L280,$AM:$AZ,MATCH($AY$1,$AM$1:$AZ$1,0),0)+1))),
IF($L280="지정 캐릭터 PP",
  IF(AND(OR($B280=7,$B280=8),$L280=OFFSET($L280,-1,0)),OFFSET(P280,-1,0),
    INT($N280*VLOOKUP($L280,$AM:$AZ,MATCH($AW$1,$AM$1:$AZ$1,0),0))),
"그외없음")))))))</f>
        <v>삭제</v>
      </c>
      <c r="Q280" t="str">
        <f ca="1">IF($L280="삭제","삭제",
IF($L280="지정 장비",
  IF($O280="DI",
    VLOOKUP($M280,[1]EquipTable!$1:$1048576,MATCH("표준 DI pr Min",[1]EquipTable!$1:$1,0),0)+INT($I280*(VLOOKUP($M280,[1]EquipTable!$1:$1048576,MATCH("표준 DI pr Max",[1]EquipTable!$1:$1,0),0)-VLOOKUP($M280,[1]EquipTable!$1:$1048576,MATCH("표준 DI pr Min",[1]EquipTable!$1:$1,0),0)+1)),
    ROUNDDOWN(VLOOKUP($M280,[1]EquipTable!$1:$1048576,MATCH("표준 GO pr Min",[1]EquipTable!$1:$1,0),0)+INT($I280*(VLOOKUP($M280,[1]EquipTable!$1:$1048576,MATCH("표준 GO pr Max",[1]EquipTable!$1:$1,0),0)-VLOOKUP($M280,[1]EquipTable!$1:$1048576,MATCH("표준 GO pr Min",[1]EquipTable!$1:$1,0),0)+100)),-2)),
IF(OR($L280="캐릭터 상자 일반등급",$L280="캐릭터 상자 영웅등급"),VLOOKUP($L280,$AM:$AZ,MATCH($AW$1,$AM$1:$AZ$1,0),0),
IF(OR($L280="지정 캐릭터",$L280="지정 캐릭터 LBP1",$L280="지정 캐릭터 LBP2",$L280="지정 캐릭터 LBP3"),
  IF(AND(OR($B280=7,$B280=8),$L280=OFFSET($L280,-1,0)),OFFSET(Q280,-1,0),
    INT(VLOOKUP($L280,$AM:$AZ,MATCH($AW$1,$AM$1:$AZ$1,0),0)*(VLOOKUP($M280,[2]ActorTable!$1:$1048576,MATCH("표준 DI pr Min",[2]ActorTable!$1:$1,0),0)+$I280*(VLOOKUP($M280,[2]ActorTable!$1:$1048576,MATCH("표준 DI pr Max",[2]ActorTable!$1:$1,0),0)-VLOOKUP($M280,[2]ActorTable!$1:$1048576,MATCH("표준 DI pr Min",[2]ActorTable!$1:$1,0),0)+1)))),
IF($L280="안 지정 캐릭터 영웅등급",
  IF(AND(OR($B280=7,$B280=8),$L280=OFFSET($L280,-1,0)),OFFSET(Q280,-1,0),
    VLOOKUP($L280,$AM:$AZ,MATCH($AW$1,$AM$1:$AZ$1,0),0)+INT($I280*(VLOOKUP($L280,$AM:$AZ,MATCH($AX$1,$AM$1:$AZ$1,0),0)-VLOOKUP($L280,$AM:$AZ,MATCH($AW$1,$AM$1:$AZ$1,0),0)+1))),
IF($L280="지정 캐릭터 PP",
  IF(AND(OR($B280=7,$B280=8),$L280=OFFSET($L280,-1,0)),OFFSET(Q280,-1,0),
    INT($N280*(VLOOKUP($L280,$AM:$AZ,MATCH($AX$1,$AM$1:$AZ$1,0),0)*(VLOOKUP($L280,$AM:$AZ,MATCH($AY$1,$AM$1:$AZ$1,0),0)+$I280*(VLOOKUP($L280,$AM:$AZ,MATCH($AY$1,$AM$1:$AZ$1,0),0)-VLOOKUP($L280,$AM:$AZ,MATCH($AX$1,$AM$1:$AZ$1,0),0)))))),
IF(OR($L280="안 지정 캐릭터 PP 일반등급",$L280="안 지정 캐릭터 PP 영웅등급"),
  IF(AND(OR($B280=7,$B280=8),$L280=OFFSET($L280,-1,0)),OFFSET(Q280,-1,0),
    $N280*VLOOKUP($L280,$AM:$AZ,MATCH($AW$1,$AM$1:$AZ$1,0),0)),
"그외없음")))))))</f>
        <v>삭제</v>
      </c>
      <c r="R280" t="str">
        <f ca="1">IF(OR(ISNUMBER(M280),M280="삭제"),"",
IF(LEFT(M280,5)="Equip",
  IF($BK$1&lt;VLOOKUP(M280,[1]EquipTable!$1:$1048576,MATCH("업데이트순번",[1]EquipTable!$1:$1,0),0),"업데이트순번이상",""),
IF(LEFT(M280,5)="Actor",
  IF($BP$1&lt;VLOOKUP(M280,[2]ActorTable!$1:$1048576,MATCH("업데이트순번",[2]ActorTable!$1:$1,0),0),"업데이트순번이상",""),
"그외없음")))</f>
        <v/>
      </c>
      <c r="S280">
        <f t="shared" ca="1" si="67"/>
        <v>0</v>
      </c>
      <c r="Z280" t="str">
        <f t="shared" ca="1" si="62"/>
        <v/>
      </c>
      <c r="AG280" t="str">
        <f t="shared" si="63"/>
        <v/>
      </c>
      <c r="AH280" t="str">
        <f>IF(OR(
  AND(NOT(ISERROR(FIND("상자",AA280))),ISBLANK(AB280)),
  AND(ISBLANK(AA280),ISBLANK(AB280)),
  AND(NOT(ISERROR(FIND("안 지정",AA280))),ISNUMBER(AB280))),"",
IF(AND(NOT(ISERROR(FIND("상자",AA280))),NOT(ISBLANK(AB280))),"밸류불필요",
IF(AND(NOT(ISERROR(FIND("안 지정",AA280))),NOT(ISNUMBER(AB280))),"숫자필요",
IF(NOT(ISERROR(FIND("장비",AA280))),
  IFERROR(VLOOKUP(AB280,[1]EquipTable!$A:$T,MATCH("이름참고",[1]EquipTable!$1:$1,0),0),"장비없음"),
IF(NOT(ISERROR(FIND("캐릭터",AA280))),
  IFERROR(VLOOKUP(AB280,[2]ActorTable!$A:$G,MATCH("이름참고",[2]ActorTable!$1:$1,0),0),"캐릭터없음"),
"")))))</f>
        <v/>
      </c>
      <c r="AI280">
        <v>1</v>
      </c>
      <c r="AJ28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AK280" t="str">
        <f t="shared" ca="1" si="64"/>
        <v>{"dy":31,"sl":8}</v>
      </c>
    </row>
  </sheetData>
  <autoFilter ref="AI1:AI280" xr:uid="{2D1E7AD5-7508-4439-B76E-7FCBFCB9C0E2}"/>
  <sortState xmlns:xlrd2="http://schemas.microsoft.com/office/spreadsheetml/2017/richdata2" ref="A2:AK280">
    <sortCondition ref="C2:C280"/>
    <sortCondition ref="A2:A280"/>
    <sortCondition ref="B2:B280"/>
  </sortState>
  <phoneticPr fontId="1" type="noConversion"/>
  <dataValidations count="2">
    <dataValidation type="list" allowBlank="1" showInputMessage="1" showErrorMessage="1" sqref="AA2:AA280 J2:J280" xr:uid="{2C9A71EA-E66E-4755-B69A-000F3F44FEA5}">
      <formula1>OFFSET(INDIRECT("$A$1"),1,MATCH(J$1&amp;"_Verify",INDIRECT("$1:$1"),0)-1,COUNTA(OFFSET(INDIRECT("$A:$A"),0,MATCH(J$1&amp;"_Verify",INDIRECT("$1:$1"),0)-1))-1,1)</formula1>
    </dataValidation>
    <dataValidation type="list" allowBlank="1" showInputMessage="1" showErrorMessage="1" sqref="K2:K280"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B2" sqref="B2"/>
    </sheetView>
    <sheetView workbookViewId="1">
      <selection activeCell="A2" sqref="A2"/>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251</v>
      </c>
      <c r="C2" s="1">
        <v>0.99</v>
      </c>
      <c r="D2" s="1">
        <v>1200</v>
      </c>
      <c r="E2">
        <v>15</v>
      </c>
    </row>
    <row r="3" spans="1:6">
      <c r="A3" t="s">
        <v>16</v>
      </c>
      <c r="B3" t="s">
        <v>253</v>
      </c>
      <c r="C3" s="1">
        <v>4.99</v>
      </c>
      <c r="D3" s="1">
        <v>5900</v>
      </c>
      <c r="E3">
        <v>85</v>
      </c>
    </row>
    <row r="4" spans="1:6">
      <c r="A4" t="s">
        <v>17</v>
      </c>
      <c r="B4" t="s">
        <v>255</v>
      </c>
      <c r="C4" s="1">
        <v>9.99</v>
      </c>
      <c r="D4" s="1">
        <v>12000</v>
      </c>
      <c r="E4">
        <v>180</v>
      </c>
      <c r="F4" t="s">
        <v>21</v>
      </c>
    </row>
    <row r="5" spans="1:6">
      <c r="A5" t="s">
        <v>18</v>
      </c>
      <c r="B5" t="s">
        <v>256</v>
      </c>
      <c r="C5" s="1">
        <v>19.989999999999998</v>
      </c>
      <c r="D5" s="1">
        <v>25000</v>
      </c>
      <c r="E5">
        <v>390</v>
      </c>
    </row>
    <row r="6" spans="1:6">
      <c r="A6" t="s">
        <v>19</v>
      </c>
      <c r="B6" t="s">
        <v>252</v>
      </c>
      <c r="C6" s="1">
        <v>49.99</v>
      </c>
      <c r="D6" s="1">
        <v>65000</v>
      </c>
      <c r="E6">
        <v>1050</v>
      </c>
    </row>
    <row r="7" spans="1:6">
      <c r="A7" t="s">
        <v>20</v>
      </c>
      <c r="B7" t="s">
        <v>254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tabSelected="1"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257</v>
      </c>
      <c r="C2">
        <v>30</v>
      </c>
      <c r="D2">
        <v>9500</v>
      </c>
    </row>
    <row r="3" spans="1:6">
      <c r="A3" t="s">
        <v>7</v>
      </c>
      <c r="B3" t="s">
        <v>258</v>
      </c>
      <c r="C3">
        <v>140</v>
      </c>
      <c r="D3">
        <v>48000</v>
      </c>
      <c r="E3" t="s">
        <v>10</v>
      </c>
      <c r="F3">
        <v>8</v>
      </c>
    </row>
    <row r="4" spans="1:6">
      <c r="A4" t="s">
        <v>8</v>
      </c>
      <c r="B4" t="s">
        <v>259</v>
      </c>
      <c r="C4">
        <v>320</v>
      </c>
      <c r="D4">
        <v>125000</v>
      </c>
      <c r="E4" t="s">
        <v>10</v>
      </c>
      <c r="F4">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ShopLevelPackageTable</vt:lpstr>
      <vt:lpstr>ShopDailyDiamondTable</vt:lpstr>
      <vt:lpstr>daFre서버</vt:lpstr>
      <vt:lpstr>daShp서버</vt:lpstr>
      <vt:lpstr>ShopBoxTable</vt:lpstr>
      <vt:lpstr>ShopDiamondTable</vt:lpstr>
      <vt:lpstr>ShopGoldTable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2020-11-10T09:19:05Z</dcterms:modified>
</cp:coreProperties>
</file>