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312" windowWidth="23256" windowHeight="12276" activeTab="12"/>
  </bookViews>
  <sheets>
    <sheet name="Sheet1" sheetId="1" r:id="rId1"/>
    <sheet name="20170601" sheetId="2" r:id="rId2"/>
    <sheet name="20170602" sheetId="3" r:id="rId3"/>
    <sheet name="20170603" sheetId="4" r:id="rId4"/>
    <sheet name="20170605" sheetId="6" r:id="rId5"/>
    <sheet name="20170606" sheetId="7" r:id="rId6"/>
    <sheet name="20170607" sheetId="8" r:id="rId7"/>
    <sheet name="20170608" sheetId="9" r:id="rId8"/>
    <sheet name="20170609" sheetId="10" r:id="rId9"/>
    <sheet name="20170612" sheetId="13" r:id="rId10"/>
    <sheet name="20170613" sheetId="14" r:id="rId11"/>
    <sheet name="20170614" sheetId="15" r:id="rId12"/>
    <sheet name="20170615" sheetId="16" r:id="rId13"/>
  </sheets>
  <calcPr calcId="125725" refMode="R1C1"/>
</workbook>
</file>

<file path=xl/calcChain.xml><?xml version="1.0" encoding="utf-8"?>
<calcChain xmlns="http://schemas.openxmlformats.org/spreadsheetml/2006/main">
  <c r="F5" i="16"/>
  <c r="K48"/>
  <c r="L48" s="1"/>
  <c r="J48"/>
  <c r="I48"/>
  <c r="F48"/>
  <c r="K47"/>
  <c r="L47" s="1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15"/>
  <c r="K48"/>
  <c r="J48"/>
  <c r="I48"/>
  <c r="F48"/>
  <c r="L47"/>
  <c r="K47"/>
  <c r="J47"/>
  <c r="I47"/>
  <c r="F47"/>
  <c r="K46"/>
  <c r="J46"/>
  <c r="I46"/>
  <c r="F46"/>
  <c r="K45"/>
  <c r="J45"/>
  <c r="I45"/>
  <c r="F45"/>
  <c r="K44"/>
  <c r="J44"/>
  <c r="I44"/>
  <c r="F44"/>
  <c r="K43"/>
  <c r="L43" s="1"/>
  <c r="J43"/>
  <c r="I43"/>
  <c r="F43"/>
  <c r="K42"/>
  <c r="J42"/>
  <c r="I42"/>
  <c r="F42"/>
  <c r="K41"/>
  <c r="J41"/>
  <c r="I41"/>
  <c r="F41"/>
  <c r="K40"/>
  <c r="J40"/>
  <c r="I40"/>
  <c r="F40"/>
  <c r="L39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L35" s="1"/>
  <c r="I35"/>
  <c r="F35"/>
  <c r="J31"/>
  <c r="I31"/>
  <c r="H31"/>
  <c r="E31"/>
  <c r="J30"/>
  <c r="I30"/>
  <c r="H30"/>
  <c r="E30"/>
  <c r="J29"/>
  <c r="K29" s="1"/>
  <c r="I29"/>
  <c r="H29"/>
  <c r="E29"/>
  <c r="J25"/>
  <c r="K25" s="1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14"/>
  <c r="K48"/>
  <c r="L48" s="1"/>
  <c r="J48"/>
  <c r="I48"/>
  <c r="F48"/>
  <c r="K47"/>
  <c r="L47" s="1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K30" s="1"/>
  <c r="H30"/>
  <c r="E30"/>
  <c r="J29"/>
  <c r="I29"/>
  <c r="H29"/>
  <c r="E29"/>
  <c r="J25"/>
  <c r="I25"/>
  <c r="H25"/>
  <c r="E25"/>
  <c r="J24"/>
  <c r="I24"/>
  <c r="H24"/>
  <c r="E24"/>
  <c r="J23"/>
  <c r="I23"/>
  <c r="K23" s="1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K14" s="1"/>
  <c r="H14"/>
  <c r="E14"/>
  <c r="J13"/>
  <c r="I13"/>
  <c r="H13"/>
  <c r="E13"/>
  <c r="D9"/>
  <c r="C9"/>
  <c r="L8"/>
  <c r="E8"/>
  <c r="E7"/>
  <c r="E6"/>
  <c r="J5"/>
  <c r="E5"/>
  <c r="F5" i="13"/>
  <c r="L48"/>
  <c r="K48"/>
  <c r="J48"/>
  <c r="I48"/>
  <c r="F48"/>
  <c r="L47"/>
  <c r="K47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L35" s="1"/>
  <c r="I35"/>
  <c r="F35"/>
  <c r="J31"/>
  <c r="I31"/>
  <c r="H31"/>
  <c r="E31"/>
  <c r="J30"/>
  <c r="I30"/>
  <c r="H30"/>
  <c r="E30"/>
  <c r="J29"/>
  <c r="I29"/>
  <c r="H29"/>
  <c r="E29"/>
  <c r="K25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10"/>
  <c r="K48"/>
  <c r="L48" s="1"/>
  <c r="J48"/>
  <c r="I48"/>
  <c r="F48"/>
  <c r="L47"/>
  <c r="K47"/>
  <c r="J47"/>
  <c r="I47"/>
  <c r="F47"/>
  <c r="K46"/>
  <c r="J46"/>
  <c r="I46"/>
  <c r="F46"/>
  <c r="K45"/>
  <c r="J45"/>
  <c r="I45"/>
  <c r="F45"/>
  <c r="K44"/>
  <c r="L44" s="1"/>
  <c r="J44"/>
  <c r="I44"/>
  <c r="F44"/>
  <c r="K43"/>
  <c r="L43" s="1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H29"/>
  <c r="E29"/>
  <c r="K25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K16" s="1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9"/>
  <c r="K48"/>
  <c r="J48"/>
  <c r="I48"/>
  <c r="F48"/>
  <c r="K47"/>
  <c r="J47"/>
  <c r="I47"/>
  <c r="F47"/>
  <c r="K46"/>
  <c r="J46"/>
  <c r="I46"/>
  <c r="F46"/>
  <c r="K45"/>
  <c r="J45"/>
  <c r="I45"/>
  <c r="F45"/>
  <c r="K44"/>
  <c r="J44"/>
  <c r="I44"/>
  <c r="F44"/>
  <c r="K43"/>
  <c r="L43" s="1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8"/>
  <c r="L48"/>
  <c r="K48"/>
  <c r="J48"/>
  <c r="I48"/>
  <c r="F48"/>
  <c r="K47"/>
  <c r="L47" s="1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K30" s="1"/>
  <c r="H30"/>
  <c r="E30"/>
  <c r="J29"/>
  <c r="I29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7"/>
  <c r="L48"/>
  <c r="K48"/>
  <c r="J48"/>
  <c r="I48"/>
  <c r="F48"/>
  <c r="K47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K29" s="1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K18" s="1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6"/>
  <c r="K48"/>
  <c r="J48"/>
  <c r="I48"/>
  <c r="F48"/>
  <c r="K47"/>
  <c r="L47" s="1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K29" s="1"/>
  <c r="I29"/>
  <c r="H29"/>
  <c r="E29"/>
  <c r="J25"/>
  <c r="I25"/>
  <c r="H25"/>
  <c r="E25"/>
  <c r="J24"/>
  <c r="I24"/>
  <c r="K24" s="1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4"/>
  <c r="K48"/>
  <c r="L48" s="1"/>
  <c r="J48"/>
  <c r="I48"/>
  <c r="F48"/>
  <c r="K47"/>
  <c r="J47"/>
  <c r="I47"/>
  <c r="F47"/>
  <c r="K46"/>
  <c r="J46"/>
  <c r="I46"/>
  <c r="F46"/>
  <c r="K45"/>
  <c r="J45"/>
  <c r="I45"/>
  <c r="F45"/>
  <c r="K44"/>
  <c r="L44" s="1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3"/>
  <c r="K48"/>
  <c r="J48"/>
  <c r="L48" s="1"/>
  <c r="I48"/>
  <c r="F48"/>
  <c r="K47"/>
  <c r="L47" s="1"/>
  <c r="J47"/>
  <c r="I47"/>
  <c r="F47"/>
  <c r="K46"/>
  <c r="J46"/>
  <c r="I46"/>
  <c r="F46"/>
  <c r="K45"/>
  <c r="J45"/>
  <c r="I45"/>
  <c r="F45"/>
  <c r="K44"/>
  <c r="J44"/>
  <c r="I44"/>
  <c r="F44"/>
  <c r="K43"/>
  <c r="J43"/>
  <c r="I43"/>
  <c r="F43"/>
  <c r="K42"/>
  <c r="J42"/>
  <c r="I42"/>
  <c r="F42"/>
  <c r="K41"/>
  <c r="J41"/>
  <c r="I41"/>
  <c r="F41"/>
  <c r="K40"/>
  <c r="J40"/>
  <c r="I40"/>
  <c r="F40"/>
  <c r="K39"/>
  <c r="J39"/>
  <c r="I39"/>
  <c r="F39"/>
  <c r="K38"/>
  <c r="J38"/>
  <c r="I38"/>
  <c r="F38"/>
  <c r="K37"/>
  <c r="J37"/>
  <c r="I37"/>
  <c r="F37"/>
  <c r="K36"/>
  <c r="L36" s="1"/>
  <c r="J36"/>
  <c r="I36"/>
  <c r="F36"/>
  <c r="K35"/>
  <c r="J35"/>
  <c r="I35"/>
  <c r="F35"/>
  <c r="J31"/>
  <c r="I31"/>
  <c r="H31"/>
  <c r="E31"/>
  <c r="J30"/>
  <c r="I30"/>
  <c r="H30"/>
  <c r="E30"/>
  <c r="J29"/>
  <c r="I29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F5" i="2"/>
  <c r="K48"/>
  <c r="J48"/>
  <c r="I48"/>
  <c r="F48"/>
  <c r="K47"/>
  <c r="J47"/>
  <c r="I47"/>
  <c r="F47"/>
  <c r="K46"/>
  <c r="J46"/>
  <c r="I46"/>
  <c r="F46"/>
  <c r="K45"/>
  <c r="J45"/>
  <c r="I45"/>
  <c r="F45"/>
  <c r="K44"/>
  <c r="L44" s="1"/>
  <c r="J44"/>
  <c r="I44"/>
  <c r="F44"/>
  <c r="K43"/>
  <c r="L43" s="1"/>
  <c r="J43"/>
  <c r="I43"/>
  <c r="F43"/>
  <c r="K42"/>
  <c r="J42"/>
  <c r="I42"/>
  <c r="F42"/>
  <c r="K41"/>
  <c r="J41"/>
  <c r="I41"/>
  <c r="F41"/>
  <c r="K40"/>
  <c r="J40"/>
  <c r="L40" s="1"/>
  <c r="I40"/>
  <c r="F40"/>
  <c r="K39"/>
  <c r="J39"/>
  <c r="I39"/>
  <c r="F39"/>
  <c r="K38"/>
  <c r="J38"/>
  <c r="I38"/>
  <c r="F38"/>
  <c r="K37"/>
  <c r="J37"/>
  <c r="I37"/>
  <c r="F37"/>
  <c r="K36"/>
  <c r="J36"/>
  <c r="I36"/>
  <c r="F36"/>
  <c r="K35"/>
  <c r="J35"/>
  <c r="I35"/>
  <c r="F35"/>
  <c r="J31"/>
  <c r="I31"/>
  <c r="H31"/>
  <c r="E31"/>
  <c r="J30"/>
  <c r="I30"/>
  <c r="H30"/>
  <c r="E30"/>
  <c r="J29"/>
  <c r="I29"/>
  <c r="K29" s="1"/>
  <c r="H29"/>
  <c r="E29"/>
  <c r="J25"/>
  <c r="I25"/>
  <c r="H25"/>
  <c r="E25"/>
  <c r="J24"/>
  <c r="I24"/>
  <c r="H24"/>
  <c r="E24"/>
  <c r="J23"/>
  <c r="I23"/>
  <c r="H23"/>
  <c r="E23"/>
  <c r="J19"/>
  <c r="I19"/>
  <c r="H19"/>
  <c r="E19"/>
  <c r="J18"/>
  <c r="I18"/>
  <c r="H18"/>
  <c r="E18"/>
  <c r="J17"/>
  <c r="I17"/>
  <c r="H17"/>
  <c r="E17"/>
  <c r="J16"/>
  <c r="I16"/>
  <c r="H16"/>
  <c r="E16"/>
  <c r="J15"/>
  <c r="I15"/>
  <c r="H15"/>
  <c r="E15"/>
  <c r="J14"/>
  <c r="I14"/>
  <c r="H14"/>
  <c r="E14"/>
  <c r="J13"/>
  <c r="I13"/>
  <c r="H13"/>
  <c r="E13"/>
  <c r="D9"/>
  <c r="C9"/>
  <c r="L8"/>
  <c r="E8"/>
  <c r="E7"/>
  <c r="E6"/>
  <c r="J5"/>
  <c r="E5"/>
  <c r="L8" i="1"/>
  <c r="E9" i="16" l="1"/>
  <c r="L38"/>
  <c r="L46"/>
  <c r="L45"/>
  <c r="L41"/>
  <c r="L39"/>
  <c r="L40"/>
  <c r="K19"/>
  <c r="K17"/>
  <c r="K18"/>
  <c r="K16"/>
  <c r="L43"/>
  <c r="L35"/>
  <c r="L44"/>
  <c r="L42"/>
  <c r="L37"/>
  <c r="L36"/>
  <c r="K29"/>
  <c r="K25"/>
  <c r="K24"/>
  <c r="K23"/>
  <c r="K31"/>
  <c r="K30"/>
  <c r="K15"/>
  <c r="K14"/>
  <c r="K13"/>
  <c r="E9" i="15"/>
  <c r="L48"/>
  <c r="L46"/>
  <c r="L45"/>
  <c r="L41"/>
  <c r="L38"/>
  <c r="L40"/>
  <c r="K18"/>
  <c r="K16"/>
  <c r="K19"/>
  <c r="K17"/>
  <c r="L44"/>
  <c r="L37"/>
  <c r="L42"/>
  <c r="L36"/>
  <c r="K30"/>
  <c r="K24"/>
  <c r="K23"/>
  <c r="K31"/>
  <c r="K15"/>
  <c r="K14"/>
  <c r="K13"/>
  <c r="E9" i="14"/>
  <c r="L46"/>
  <c r="L45"/>
  <c r="L41"/>
  <c r="L39"/>
  <c r="L40"/>
  <c r="L38"/>
  <c r="K19"/>
  <c r="K17"/>
  <c r="K18"/>
  <c r="K16"/>
  <c r="L43"/>
  <c r="L35"/>
  <c r="L44"/>
  <c r="L42"/>
  <c r="L37"/>
  <c r="L36"/>
  <c r="K29"/>
  <c r="K15"/>
  <c r="K13"/>
  <c r="K25"/>
  <c r="K24"/>
  <c r="K31"/>
  <c r="E9" i="13"/>
  <c r="L46"/>
  <c r="L45"/>
  <c r="L41"/>
  <c r="L39"/>
  <c r="L40"/>
  <c r="L38"/>
  <c r="K19"/>
  <c r="K16"/>
  <c r="K17"/>
  <c r="K18"/>
  <c r="L44"/>
  <c r="L43"/>
  <c r="L42"/>
  <c r="L37"/>
  <c r="L36"/>
  <c r="K29"/>
  <c r="K24"/>
  <c r="K23"/>
  <c r="K31"/>
  <c r="K30"/>
  <c r="K15"/>
  <c r="K14"/>
  <c r="K13"/>
  <c r="E9" i="10"/>
  <c r="L39"/>
  <c r="L46"/>
  <c r="L45"/>
  <c r="L41"/>
  <c r="L40"/>
  <c r="L38"/>
  <c r="K19"/>
  <c r="K17"/>
  <c r="K18"/>
  <c r="L37"/>
  <c r="L35"/>
  <c r="L42"/>
  <c r="L36"/>
  <c r="K30"/>
  <c r="K15"/>
  <c r="K24"/>
  <c r="K23"/>
  <c r="K31"/>
  <c r="K29"/>
  <c r="K14"/>
  <c r="K13"/>
  <c r="E9" i="9"/>
  <c r="L47"/>
  <c r="L48"/>
  <c r="L46"/>
  <c r="L45"/>
  <c r="L41"/>
  <c r="L39"/>
  <c r="L40"/>
  <c r="L38"/>
  <c r="K17"/>
  <c r="K18"/>
  <c r="K19"/>
  <c r="K16"/>
  <c r="L36"/>
  <c r="L44"/>
  <c r="L42"/>
  <c r="L37"/>
  <c r="L35"/>
  <c r="K15"/>
  <c r="K14"/>
  <c r="K25"/>
  <c r="K24"/>
  <c r="K23"/>
  <c r="K31"/>
  <c r="K30"/>
  <c r="K29"/>
  <c r="K13"/>
  <c r="E9" i="8"/>
  <c r="L46"/>
  <c r="L45"/>
  <c r="L41"/>
  <c r="L39"/>
  <c r="L40"/>
  <c r="L38"/>
  <c r="K17"/>
  <c r="K16"/>
  <c r="K19"/>
  <c r="K18"/>
  <c r="L43"/>
  <c r="L35"/>
  <c r="L44"/>
  <c r="L42"/>
  <c r="L37"/>
  <c r="L36"/>
  <c r="K25"/>
  <c r="K24"/>
  <c r="K23"/>
  <c r="K31"/>
  <c r="K29"/>
  <c r="K15"/>
  <c r="K14"/>
  <c r="K13"/>
  <c r="E9" i="7"/>
  <c r="L47"/>
  <c r="L46"/>
  <c r="L45"/>
  <c r="L41"/>
  <c r="L39"/>
  <c r="L40"/>
  <c r="L38"/>
  <c r="K19"/>
  <c r="K17"/>
  <c r="K16"/>
  <c r="L43"/>
  <c r="L35"/>
  <c r="L44"/>
  <c r="L42"/>
  <c r="L37"/>
  <c r="L36"/>
  <c r="K25"/>
  <c r="K15"/>
  <c r="K14"/>
  <c r="K24"/>
  <c r="K23"/>
  <c r="K31"/>
  <c r="K30"/>
  <c r="K13"/>
  <c r="E9" i="6"/>
  <c r="L48"/>
  <c r="L39"/>
  <c r="L38"/>
  <c r="L46"/>
  <c r="L45"/>
  <c r="L41"/>
  <c r="L40"/>
  <c r="K17"/>
  <c r="K19"/>
  <c r="K18"/>
  <c r="K16"/>
  <c r="L42"/>
  <c r="L36"/>
  <c r="L44"/>
  <c r="L43"/>
  <c r="L37"/>
  <c r="L35"/>
  <c r="K15"/>
  <c r="K14"/>
  <c r="K13"/>
  <c r="K25"/>
  <c r="K23"/>
  <c r="K31"/>
  <c r="K30"/>
  <c r="E9" i="4"/>
  <c r="L46"/>
  <c r="L47"/>
  <c r="L45"/>
  <c r="L41"/>
  <c r="L39"/>
  <c r="L40"/>
  <c r="L38"/>
  <c r="K19"/>
  <c r="K17"/>
  <c r="K18"/>
  <c r="K16"/>
  <c r="L43"/>
  <c r="L42"/>
  <c r="L37"/>
  <c r="L36"/>
  <c r="L35"/>
  <c r="K30"/>
  <c r="K29"/>
  <c r="K25"/>
  <c r="K24"/>
  <c r="K23"/>
  <c r="K31"/>
  <c r="K15"/>
  <c r="K14"/>
  <c r="K13"/>
  <c r="E9" i="3"/>
  <c r="L46"/>
  <c r="L45"/>
  <c r="L41"/>
  <c r="L39"/>
  <c r="L40"/>
  <c r="L38"/>
  <c r="K19"/>
  <c r="K18"/>
  <c r="K16"/>
  <c r="K17"/>
  <c r="L43"/>
  <c r="L37"/>
  <c r="L44"/>
  <c r="L42"/>
  <c r="L35"/>
  <c r="K15"/>
  <c r="K25"/>
  <c r="K24"/>
  <c r="K23"/>
  <c r="K31"/>
  <c r="K30"/>
  <c r="K29"/>
  <c r="K14"/>
  <c r="K13"/>
  <c r="E9" i="2"/>
  <c r="L48"/>
  <c r="L46"/>
  <c r="L47"/>
  <c r="L45"/>
  <c r="L41"/>
  <c r="L39"/>
  <c r="L38"/>
  <c r="K19"/>
  <c r="K17"/>
  <c r="K18"/>
  <c r="K16"/>
  <c r="L42"/>
  <c r="L37"/>
  <c r="L36"/>
  <c r="L35"/>
  <c r="K25"/>
  <c r="K24"/>
  <c r="K23"/>
  <c r="K13"/>
  <c r="K31"/>
  <c r="K30"/>
  <c r="K15"/>
  <c r="K14"/>
  <c r="E5" i="1"/>
  <c r="J5"/>
  <c r="E6"/>
  <c r="E7"/>
  <c r="E8"/>
  <c r="C9"/>
  <c r="F5" s="1"/>
  <c r="D9"/>
  <c r="E13"/>
  <c r="H13"/>
  <c r="I13"/>
  <c r="J13"/>
  <c r="K13"/>
  <c r="E14"/>
  <c r="H14"/>
  <c r="I14"/>
  <c r="K14" s="1"/>
  <c r="J14"/>
  <c r="E15"/>
  <c r="H15"/>
  <c r="I15"/>
  <c r="J15"/>
  <c r="K15"/>
  <c r="E16"/>
  <c r="H16"/>
  <c r="I16"/>
  <c r="J16"/>
  <c r="K16"/>
  <c r="E17"/>
  <c r="H17"/>
  <c r="I17"/>
  <c r="K17" s="1"/>
  <c r="J17"/>
  <c r="E18"/>
  <c r="H18"/>
  <c r="I18"/>
  <c r="J18"/>
  <c r="K18"/>
  <c r="E19"/>
  <c r="H19"/>
  <c r="I19"/>
  <c r="J19"/>
  <c r="E23"/>
  <c r="H23"/>
  <c r="I23"/>
  <c r="J23"/>
  <c r="E24"/>
  <c r="H24"/>
  <c r="I24"/>
  <c r="K24" s="1"/>
  <c r="J24"/>
  <c r="E25"/>
  <c r="H25"/>
  <c r="I25"/>
  <c r="J25"/>
  <c r="K25"/>
  <c r="E29"/>
  <c r="H29"/>
  <c r="I29"/>
  <c r="J29"/>
  <c r="K29"/>
  <c r="E30"/>
  <c r="H30"/>
  <c r="I30"/>
  <c r="K30" s="1"/>
  <c r="J30"/>
  <c r="E31"/>
  <c r="H31"/>
  <c r="I31"/>
  <c r="J31"/>
  <c r="F35"/>
  <c r="I35"/>
  <c r="J35"/>
  <c r="L35" s="1"/>
  <c r="K35"/>
  <c r="F36"/>
  <c r="I36"/>
  <c r="J36"/>
  <c r="K36"/>
  <c r="F37"/>
  <c r="I37"/>
  <c r="J37"/>
  <c r="L37" s="1"/>
  <c r="K37"/>
  <c r="F38"/>
  <c r="I38"/>
  <c r="J38"/>
  <c r="K38"/>
  <c r="L38"/>
  <c r="F39"/>
  <c r="I39"/>
  <c r="J39"/>
  <c r="K39"/>
  <c r="L39"/>
  <c r="F40"/>
  <c r="I40"/>
  <c r="J40"/>
  <c r="L40" s="1"/>
  <c r="K40"/>
  <c r="F41"/>
  <c r="I41"/>
  <c r="J41"/>
  <c r="K41"/>
  <c r="L41"/>
  <c r="F42"/>
  <c r="I42"/>
  <c r="J42"/>
  <c r="L42" s="1"/>
  <c r="K42"/>
  <c r="F43"/>
  <c r="I43"/>
  <c r="J43"/>
  <c r="K43"/>
  <c r="L43"/>
  <c r="F44"/>
  <c r="I44"/>
  <c r="J44"/>
  <c r="K44"/>
  <c r="F45"/>
  <c r="I45"/>
  <c r="J45"/>
  <c r="K45"/>
  <c r="F46"/>
  <c r="I46"/>
  <c r="J46"/>
  <c r="K46"/>
  <c r="L46"/>
  <c r="F47"/>
  <c r="I47"/>
  <c r="J47"/>
  <c r="L47" s="1"/>
  <c r="K47"/>
  <c r="F48"/>
  <c r="I48"/>
  <c r="J48"/>
  <c r="K48"/>
  <c r="L48"/>
  <c r="K19" l="1"/>
  <c r="K31"/>
  <c r="K23"/>
  <c r="E9"/>
  <c r="L45"/>
  <c r="L36"/>
  <c r="L44"/>
</calcChain>
</file>

<file path=xl/sharedStrings.xml><?xml version="1.0" encoding="utf-8"?>
<sst xmlns="http://schemas.openxmlformats.org/spreadsheetml/2006/main" count="1414" uniqueCount="124">
  <si>
    <r>
      <rPr>
        <sz val="11"/>
        <color theme="1"/>
        <rFont val="新細明體"/>
        <family val="2"/>
      </rPr>
      <t>十大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</rPr>
      <t>所有契約</t>
    </r>
    <r>
      <rPr>
        <sz val="11"/>
        <color theme="1"/>
        <rFont val="Calibri"/>
        <family val="2"/>
      </rPr>
      <t>)</t>
    </r>
    <phoneticPr fontId="2" type="noConversion"/>
  </si>
  <si>
    <r>
      <rPr>
        <sz val="11"/>
        <color theme="1"/>
        <rFont val="新細明體"/>
        <family val="2"/>
      </rPr>
      <t>五大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</rPr>
      <t>所有契約</t>
    </r>
    <r>
      <rPr>
        <sz val="11"/>
        <color theme="1"/>
        <rFont val="Calibri"/>
        <family val="2"/>
      </rPr>
      <t>)</t>
    </r>
    <phoneticPr fontId="2" type="noConversion"/>
  </si>
  <si>
    <r>
      <rPr>
        <sz val="11"/>
        <color theme="1"/>
        <rFont val="新細明體"/>
        <family val="2"/>
      </rPr>
      <t>十大</t>
    </r>
    <r>
      <rPr>
        <sz val="11"/>
        <color theme="1"/>
        <rFont val="Calibri"/>
        <family val="2"/>
      </rPr>
      <t>(yyyyMM)</t>
    </r>
    <phoneticPr fontId="2" type="noConversion"/>
  </si>
  <si>
    <r>
      <rPr>
        <sz val="11"/>
        <color theme="1"/>
        <rFont val="新細明體"/>
        <family val="2"/>
      </rPr>
      <t>五大</t>
    </r>
    <r>
      <rPr>
        <sz val="11"/>
        <color theme="1"/>
        <rFont val="Calibri"/>
        <family val="2"/>
      </rPr>
      <t>(yyyyMM)</t>
    </r>
    <phoneticPr fontId="2" type="noConversion"/>
  </si>
  <si>
    <r>
      <rPr>
        <sz val="11"/>
        <color theme="1"/>
        <rFont val="新細明體"/>
        <family val="2"/>
      </rPr>
      <t>外資</t>
    </r>
    <phoneticPr fontId="2" type="noConversion"/>
  </si>
  <si>
    <r>
      <rPr>
        <sz val="11"/>
        <color theme="1"/>
        <rFont val="新細明體"/>
        <family val="2"/>
      </rPr>
      <t>投信</t>
    </r>
    <phoneticPr fontId="2" type="noConversion"/>
  </si>
  <si>
    <r>
      <rPr>
        <sz val="11"/>
        <color theme="1"/>
        <rFont val="新細明體"/>
        <family val="2"/>
      </rPr>
      <t>自營商</t>
    </r>
    <phoneticPr fontId="2" type="noConversion"/>
  </si>
  <si>
    <r>
      <rPr>
        <sz val="11"/>
        <color theme="1"/>
        <rFont val="新細明體"/>
        <family val="2"/>
      </rPr>
      <t>賣權</t>
    </r>
    <phoneticPr fontId="2" type="noConversion"/>
  </si>
  <si>
    <t xml:space="preserve"> </t>
    <phoneticPr fontId="2" type="noConversion"/>
  </si>
  <si>
    <r>
      <rPr>
        <sz val="11"/>
        <color theme="1"/>
        <rFont val="新細明體"/>
        <family val="2"/>
      </rPr>
      <t>買權</t>
    </r>
    <phoneticPr fontId="2" type="noConversion"/>
  </si>
  <si>
    <r>
      <rPr>
        <sz val="11"/>
        <color theme="1"/>
        <rFont val="細明體"/>
        <family val="3"/>
        <charset val="136"/>
      </rPr>
      <t>淨部位增減</t>
    </r>
    <phoneticPr fontId="2" type="noConversion"/>
  </si>
  <si>
    <r>
      <rPr>
        <sz val="11"/>
        <color theme="1"/>
        <rFont val="新細明體"/>
        <family val="2"/>
      </rPr>
      <t>賣方</t>
    </r>
    <phoneticPr fontId="2" type="noConversion"/>
  </si>
  <si>
    <r>
      <rPr>
        <sz val="11"/>
        <color theme="1"/>
        <rFont val="新細明體"/>
        <family val="2"/>
      </rPr>
      <t>買方</t>
    </r>
    <phoneticPr fontId="2" type="noConversion"/>
  </si>
  <si>
    <r>
      <rPr>
        <sz val="11"/>
        <color theme="1"/>
        <rFont val="新細明體"/>
        <family val="2"/>
      </rPr>
      <t>差額</t>
    </r>
    <phoneticPr fontId="2" type="noConversion"/>
  </si>
  <si>
    <r>
      <rPr>
        <sz val="11"/>
        <color theme="1"/>
        <rFont val="新細明體"/>
        <family val="2"/>
      </rPr>
      <t>身份</t>
    </r>
    <phoneticPr fontId="2" type="noConversion"/>
  </si>
  <si>
    <r>
      <rPr>
        <sz val="11"/>
        <color theme="1"/>
        <rFont val="新細明體"/>
        <family val="2"/>
      </rPr>
      <t>權別</t>
    </r>
    <phoneticPr fontId="2" type="noConversion"/>
  </si>
  <si>
    <r>
      <rPr>
        <b/>
        <sz val="11"/>
        <color theme="1"/>
        <rFont val="新細明體"/>
        <family val="1"/>
        <charset val="136"/>
      </rPr>
      <t>多空變化</t>
    </r>
    <phoneticPr fontId="2" type="noConversion"/>
  </si>
  <si>
    <r>
      <rPr>
        <b/>
        <sz val="11"/>
        <color theme="1"/>
        <rFont val="新細明體"/>
        <family val="1"/>
        <charset val="136"/>
      </rPr>
      <t>今日</t>
    </r>
    <phoneticPr fontId="2" type="noConversion"/>
  </si>
  <si>
    <r>
      <rPr>
        <b/>
        <sz val="11"/>
        <color theme="1"/>
        <rFont val="新細明體"/>
        <family val="1"/>
        <charset val="136"/>
      </rPr>
      <t>昨日</t>
    </r>
    <phoneticPr fontId="2" type="noConversion"/>
  </si>
  <si>
    <r>
      <rPr>
        <b/>
        <sz val="11"/>
        <color theme="1"/>
        <rFont val="新細明體"/>
        <family val="1"/>
        <charset val="136"/>
      </rPr>
      <t>選擇權</t>
    </r>
    <phoneticPr fontId="2" type="noConversion"/>
  </si>
  <si>
    <t>外資</t>
    <phoneticPr fontId="2" type="noConversion"/>
  </si>
  <si>
    <t>投信</t>
    <phoneticPr fontId="2" type="noConversion"/>
  </si>
  <si>
    <t>自營商</t>
    <phoneticPr fontId="2" type="noConversion"/>
  </si>
  <si>
    <r>
      <rPr>
        <sz val="11"/>
        <color theme="1"/>
        <rFont val="新細明體"/>
        <family val="2"/>
      </rPr>
      <t>空單</t>
    </r>
    <phoneticPr fontId="2" type="noConversion"/>
  </si>
  <si>
    <r>
      <rPr>
        <sz val="11"/>
        <color theme="1"/>
        <rFont val="新細明體"/>
        <family val="2"/>
      </rPr>
      <t>多單</t>
    </r>
    <phoneticPr fontId="2" type="noConversion"/>
  </si>
  <si>
    <t>淨額</t>
    <phoneticPr fontId="2" type="noConversion"/>
  </si>
  <si>
    <t>空單</t>
    <phoneticPr fontId="2" type="noConversion"/>
  </si>
  <si>
    <t>多單</t>
    <phoneticPr fontId="2" type="noConversion"/>
  </si>
  <si>
    <t>身分</t>
    <phoneticPr fontId="2" type="noConversion"/>
  </si>
  <si>
    <t>多空變化</t>
    <phoneticPr fontId="2" type="noConversion"/>
  </si>
  <si>
    <t>今日</t>
    <phoneticPr fontId="2" type="noConversion"/>
  </si>
  <si>
    <t>昨日</t>
    <phoneticPr fontId="2" type="noConversion"/>
  </si>
  <si>
    <t>金融期</t>
    <phoneticPr fontId="2" type="noConversion"/>
  </si>
  <si>
    <r>
      <rPr>
        <sz val="11"/>
        <color theme="1"/>
        <rFont val="新細明體"/>
        <family val="2"/>
      </rPr>
      <t>淨額</t>
    </r>
    <phoneticPr fontId="2" type="noConversion"/>
  </si>
  <si>
    <r>
      <rPr>
        <b/>
        <sz val="11"/>
        <color theme="1"/>
        <rFont val="新細明體"/>
        <family val="1"/>
        <charset val="136"/>
      </rPr>
      <t>小台</t>
    </r>
    <phoneticPr fontId="2" type="noConversion"/>
  </si>
  <si>
    <r>
      <rPr>
        <b/>
        <sz val="11"/>
        <color theme="1"/>
        <rFont val="新細明體"/>
        <family val="1"/>
        <charset val="136"/>
      </rPr>
      <t>大台</t>
    </r>
    <phoneticPr fontId="2" type="noConversion"/>
  </si>
  <si>
    <r>
      <rPr>
        <b/>
        <sz val="11"/>
        <color theme="1"/>
        <rFont val="新細明體"/>
        <family val="1"/>
        <charset val="136"/>
      </rPr>
      <t>昨日信用交易統計</t>
    </r>
    <phoneticPr fontId="2" type="noConversion"/>
  </si>
  <si>
    <r>
      <rPr>
        <sz val="11"/>
        <color theme="1"/>
        <rFont val="新細明體"/>
        <family val="2"/>
      </rPr>
      <t>合計</t>
    </r>
    <phoneticPr fontId="2" type="noConversion"/>
  </si>
  <si>
    <r>
      <rPr>
        <sz val="11"/>
        <color theme="1"/>
        <rFont val="新細明體"/>
        <family val="2"/>
      </rPr>
      <t>自營商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</rPr>
      <t>避險</t>
    </r>
    <r>
      <rPr>
        <sz val="11"/>
        <color theme="1"/>
        <rFont val="Calibri"/>
        <family val="2"/>
      </rPr>
      <t>)</t>
    </r>
    <phoneticPr fontId="2" type="noConversion"/>
  </si>
  <si>
    <r>
      <t>6</t>
    </r>
    <r>
      <rPr>
        <b/>
        <sz val="11"/>
        <color theme="1"/>
        <rFont val="新細明體"/>
        <family val="1"/>
        <charset val="136"/>
      </rPr>
      <t>月</t>
    </r>
    <r>
      <rPr>
        <b/>
        <sz val="11"/>
        <color theme="1"/>
        <rFont val="Calibri"/>
        <family val="2"/>
      </rPr>
      <t>3</t>
    </r>
    <r>
      <rPr>
        <b/>
        <sz val="11"/>
        <color theme="1"/>
        <rFont val="新細明體"/>
        <family val="1"/>
        <charset val="136"/>
      </rPr>
      <t>日</t>
    </r>
    <phoneticPr fontId="2" type="noConversion"/>
  </si>
  <si>
    <r>
      <t>6</t>
    </r>
    <r>
      <rPr>
        <b/>
        <sz val="11"/>
        <color theme="1"/>
        <rFont val="新細明體"/>
        <family val="1"/>
        <charset val="136"/>
      </rPr>
      <t>月</t>
    </r>
    <r>
      <rPr>
        <b/>
        <sz val="11"/>
        <color theme="1"/>
        <rFont val="Calibri"/>
        <family val="2"/>
      </rPr>
      <t>2</t>
    </r>
    <r>
      <rPr>
        <b/>
        <sz val="11"/>
        <color theme="1"/>
        <rFont val="新細明體"/>
        <family val="1"/>
        <charset val="136"/>
      </rPr>
      <t>日</t>
    </r>
    <phoneticPr fontId="2" type="noConversion"/>
  </si>
  <si>
    <r>
      <rPr>
        <b/>
        <sz val="11"/>
        <color theme="1"/>
        <rFont val="新細明體"/>
        <family val="1"/>
        <charset val="136"/>
      </rPr>
      <t>昨日變化</t>
    </r>
    <phoneticPr fontId="2" type="noConversion"/>
  </si>
  <si>
    <r>
      <rPr>
        <b/>
        <sz val="11"/>
        <color theme="1"/>
        <rFont val="新細明體"/>
        <family val="1"/>
        <charset val="136"/>
      </rPr>
      <t>散戶摩台留倉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新細明體"/>
        <family val="1"/>
        <charset val="136"/>
      </rPr>
      <t>口</t>
    </r>
    <r>
      <rPr>
        <b/>
        <sz val="11"/>
        <color theme="1"/>
        <rFont val="Calibri"/>
        <family val="2"/>
      </rPr>
      <t>)</t>
    </r>
    <phoneticPr fontId="2" type="noConversion"/>
  </si>
  <si>
    <r>
      <rPr>
        <b/>
        <sz val="11"/>
        <color theme="1"/>
        <rFont val="新細明體"/>
        <family val="1"/>
        <charset val="136"/>
      </rPr>
      <t>成交比重</t>
    </r>
    <phoneticPr fontId="2" type="noConversion"/>
  </si>
  <si>
    <r>
      <rPr>
        <b/>
        <sz val="11"/>
        <color theme="1"/>
        <rFont val="新細明體"/>
        <family val="1"/>
        <charset val="136"/>
      </rPr>
      <t>差額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新細明體"/>
        <family val="1"/>
        <charset val="136"/>
      </rPr>
      <t>億</t>
    </r>
    <r>
      <rPr>
        <b/>
        <sz val="11"/>
        <color theme="1"/>
        <rFont val="Calibri"/>
        <family val="2"/>
      </rPr>
      <t>)</t>
    </r>
    <phoneticPr fontId="2" type="noConversion"/>
  </si>
  <si>
    <r>
      <rPr>
        <b/>
        <sz val="11"/>
        <color theme="1"/>
        <rFont val="新細明體"/>
        <family val="1"/>
        <charset val="136"/>
      </rPr>
      <t>賣出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新細明體"/>
        <family val="1"/>
        <charset val="136"/>
      </rPr>
      <t>億</t>
    </r>
    <r>
      <rPr>
        <b/>
        <sz val="11"/>
        <color theme="1"/>
        <rFont val="Calibri"/>
        <family val="2"/>
      </rPr>
      <t>)</t>
    </r>
    <phoneticPr fontId="2" type="noConversion"/>
  </si>
  <si>
    <r>
      <rPr>
        <b/>
        <sz val="11"/>
        <color theme="1"/>
        <rFont val="新細明體"/>
        <family val="1"/>
        <charset val="136"/>
      </rPr>
      <t>買進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新細明體"/>
        <family val="1"/>
        <charset val="136"/>
      </rPr>
      <t>億</t>
    </r>
    <r>
      <rPr>
        <b/>
        <sz val="11"/>
        <color theme="1"/>
        <rFont val="Calibri"/>
        <family val="2"/>
      </rPr>
      <t>)</t>
    </r>
    <phoneticPr fontId="2" type="noConversion"/>
  </si>
  <si>
    <r>
      <rPr>
        <b/>
        <sz val="11"/>
        <color theme="1"/>
        <rFont val="新細明體"/>
        <family val="1"/>
        <charset val="136"/>
      </rPr>
      <t>現貨</t>
    </r>
    <phoneticPr fontId="2" type="noConversion"/>
  </si>
  <si>
    <r>
      <rPr>
        <b/>
        <sz val="14"/>
        <color theme="1"/>
        <rFont val="新細明體"/>
        <family val="1"/>
        <charset val="136"/>
      </rPr>
      <t>三大法人</t>
    </r>
    <r>
      <rPr>
        <b/>
        <sz val="14"/>
        <color theme="1"/>
        <rFont val="Calibri"/>
        <family val="2"/>
      </rPr>
      <t>/</t>
    </r>
    <r>
      <rPr>
        <b/>
        <sz val="14"/>
        <color theme="1"/>
        <rFont val="新細明體"/>
        <family val="1"/>
        <charset val="136"/>
      </rPr>
      <t>大額交易人</t>
    </r>
    <r>
      <rPr>
        <b/>
        <sz val="14"/>
        <color theme="1"/>
        <rFont val="Calibri"/>
        <family val="2"/>
      </rPr>
      <t xml:space="preserve"> (yyyy/MM/dd) </t>
    </r>
    <r>
      <rPr>
        <b/>
        <sz val="14"/>
        <color theme="1"/>
        <rFont val="新細明體"/>
        <family val="1"/>
        <charset val="136"/>
      </rPr>
      <t>期貨選擇權留倉部位變化</t>
    </r>
    <phoneticPr fontId="2" type="noConversion"/>
  </si>
  <si>
    <t>現貨指數</t>
    <phoneticPr fontId="2" type="noConversion"/>
  </si>
  <si>
    <t>台指期近月</t>
    <phoneticPr fontId="2" type="noConversion"/>
  </si>
  <si>
    <t>台指期今日漲跌</t>
    <phoneticPr fontId="2" type="noConversion"/>
  </si>
  <si>
    <t>▲40</t>
  </si>
  <si>
    <t>五大(2017_x000D_									06)</t>
    <phoneticPr fontId="2" type="noConversion"/>
  </si>
  <si>
    <t>十大(2017_x000D_									06)</t>
    <phoneticPr fontId="2" type="noConversion"/>
  </si>
  <si>
    <t>十大(2017_x000D_									06)</t>
    <phoneticPr fontId="2" type="noConversion"/>
  </si>
  <si>
    <t>五大(2017_x000D_									06)</t>
    <phoneticPr fontId="2" type="noConversion"/>
  </si>
  <si>
    <t>資增1億</t>
  </si>
  <si>
    <t>券減2358張</t>
  </si>
  <si>
    <t>三大法人/大額交易人 (2017/6/1) 期貨選擇權留倉部位變化</t>
    <phoneticPr fontId="2" type="noConversion"/>
  </si>
  <si>
    <t>▲65</t>
  </si>
  <si>
    <t>五大(2017_x000D_									06)</t>
    <phoneticPr fontId="2" type="noConversion"/>
  </si>
  <si>
    <t>十大(2017_x000D_									06)</t>
    <phoneticPr fontId="2" type="noConversion"/>
  </si>
  <si>
    <t>資增4億</t>
  </si>
  <si>
    <t>券增10620張</t>
  </si>
  <si>
    <t>三大法人/大額交易人 (2017/6/2) 期貨選擇權留倉部位變化</t>
    <phoneticPr fontId="2" type="noConversion"/>
  </si>
  <si>
    <t>▲23</t>
  </si>
  <si>
    <t>十大(2017_x000D_									06)</t>
    <phoneticPr fontId="2" type="noConversion"/>
  </si>
  <si>
    <t>十大(2017_x000D_									06)</t>
    <phoneticPr fontId="2" type="noConversion"/>
  </si>
  <si>
    <t>五大(2017_x000D_									06)</t>
    <phoneticPr fontId="2" type="noConversion"/>
  </si>
  <si>
    <t>券減5805張</t>
  </si>
  <si>
    <t>三大法人/大額交易人 (2017/6/3) 期貨選擇權留倉部位變化</t>
    <phoneticPr fontId="2" type="noConversion"/>
  </si>
  <si>
    <t>▲44</t>
  </si>
  <si>
    <t>十大(2017_x000D_									06)</t>
    <phoneticPr fontId="2" type="noConversion"/>
  </si>
  <si>
    <t>五大(2017_x000D_									06)</t>
    <phoneticPr fontId="2" type="noConversion"/>
  </si>
  <si>
    <t>資增5億</t>
  </si>
  <si>
    <t>券減5834張</t>
  </si>
  <si>
    <t>三大法人/大額交易人 (2017/6/5) 期貨選擇權留倉部位變化</t>
    <phoneticPr fontId="2" type="noConversion"/>
  </si>
  <si>
    <t>▼-17</t>
  </si>
  <si>
    <t>十大(2017_x000D_									06)</t>
    <phoneticPr fontId="2" type="noConversion"/>
  </si>
  <si>
    <t>五大(2017_x000D_									06)</t>
    <phoneticPr fontId="2" type="noConversion"/>
  </si>
  <si>
    <t>十大(2017_x000D_									06)</t>
    <phoneticPr fontId="2" type="noConversion"/>
  </si>
  <si>
    <t>資增3億</t>
  </si>
  <si>
    <t>券減8904張</t>
  </si>
  <si>
    <t>三大法人/大額交易人 (2017/6/6) 期貨選擇權留倉部位變化</t>
    <phoneticPr fontId="2" type="noConversion"/>
  </si>
  <si>
    <t>▲7</t>
  </si>
  <si>
    <t>十大(2017_x000D_									06)</t>
    <phoneticPr fontId="2" type="noConversion"/>
  </si>
  <si>
    <t>五大(2017_x000D_									06)</t>
    <phoneticPr fontId="2" type="noConversion"/>
  </si>
  <si>
    <t>券增14654張</t>
  </si>
  <si>
    <t>三大法人/大額交易人 (2017/6/7) 期貨選擇權留倉部位變化</t>
    <phoneticPr fontId="2" type="noConversion"/>
  </si>
  <si>
    <t>▲20</t>
  </si>
  <si>
    <t>五大(2017_x000D_									06)</t>
    <phoneticPr fontId="2" type="noConversion"/>
  </si>
  <si>
    <t>十大(2017_x000D_									06)</t>
    <phoneticPr fontId="2" type="noConversion"/>
  </si>
  <si>
    <t>五大(2017_x000D_									06)</t>
    <phoneticPr fontId="2" type="noConversion"/>
  </si>
  <si>
    <t>資減3億</t>
  </si>
  <si>
    <t>券減1483張</t>
  </si>
  <si>
    <t>三大法人/大額交易人 (2017/6/8) 期貨選擇權留倉部位變化</t>
    <phoneticPr fontId="2" type="noConversion"/>
  </si>
  <si>
    <t>▼-20</t>
  </si>
  <si>
    <t>十大(2017_x000D_									06)</t>
    <phoneticPr fontId="2" type="noConversion"/>
  </si>
  <si>
    <t>五大(2017_x000D_									06)</t>
    <phoneticPr fontId="2" type="noConversion"/>
  </si>
  <si>
    <t>資增0億</t>
  </si>
  <si>
    <t>券增23995張</t>
  </si>
  <si>
    <t>三大法人/大額交易人 (2017/6/9) 期貨選擇權留倉部位變化</t>
    <phoneticPr fontId="2" type="noConversion"/>
  </si>
  <si>
    <t>▼-71</t>
  </si>
  <si>
    <t>五大(2017_x000D_									06)</t>
    <phoneticPr fontId="2" type="noConversion"/>
  </si>
  <si>
    <t>十大(2017_x000D_									06)</t>
    <phoneticPr fontId="2" type="noConversion"/>
  </si>
  <si>
    <t>五大(2017_x000D_									06)</t>
    <phoneticPr fontId="2" type="noConversion"/>
  </si>
  <si>
    <t>券增2461張</t>
  </si>
  <si>
    <t>三大法人/大額交易人 (2017/6/12) 期貨選擇權留倉部位變化</t>
    <phoneticPr fontId="2" type="noConversion"/>
  </si>
  <si>
    <t>▲19</t>
  </si>
  <si>
    <t>十大(2017_x000D_									06)</t>
    <phoneticPr fontId="2" type="noConversion"/>
  </si>
  <si>
    <t>五大(2017_x000D_									06)</t>
    <phoneticPr fontId="2" type="noConversion"/>
  </si>
  <si>
    <t>券減1538張</t>
  </si>
  <si>
    <t>三大法人/大額交易人 (2017/6/13) 期貨選擇權留倉部位變化</t>
    <phoneticPr fontId="2" type="noConversion"/>
  </si>
  <si>
    <t>十大(2017_x000D_									06)</t>
    <phoneticPr fontId="2" type="noConversion"/>
  </si>
  <si>
    <t>五大(2017_x000D_									06)</t>
    <phoneticPr fontId="2" type="noConversion"/>
  </si>
  <si>
    <t>券減10208張</t>
  </si>
  <si>
    <t>三大法人/大額交易人 (2017/6/14) 期貨選擇權留倉部位變化</t>
    <phoneticPr fontId="2" type="noConversion"/>
  </si>
  <si>
    <t>▲11</t>
  </si>
  <si>
    <t>十大(2017_x000D_									06)</t>
    <phoneticPr fontId="2" type="noConversion"/>
  </si>
  <si>
    <t>五大(2017_x000D_									06)</t>
    <phoneticPr fontId="2" type="noConversion"/>
  </si>
  <si>
    <t>資減10億</t>
  </si>
  <si>
    <t>券減22407張</t>
  </si>
  <si>
    <t>三大法人/大額交易人 (2017/6/15) 期貨選擇權留倉部位變化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</si>
</sst>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#,##0_ ;[Red]\-#,##0\ "/>
    <numFmt numFmtId="177" formatCode="#\.00,,;[Red]\-#\.00,,"/>
  </numFmts>
  <fonts count="17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新細明體"/>
      <family val="2"/>
    </font>
    <font>
      <sz val="11"/>
      <color theme="1"/>
      <name val="細明體"/>
      <family val="3"/>
      <charset val="136"/>
    </font>
    <font>
      <b/>
      <sz val="11"/>
      <color theme="1"/>
      <name val="新細明體"/>
      <family val="1"/>
      <charset val="136"/>
    </font>
    <font>
      <b/>
      <sz val="11"/>
      <color theme="1"/>
      <name val="細明體"/>
      <family val="3"/>
      <charset val="136"/>
    </font>
    <font>
      <b/>
      <sz val="11"/>
      <color theme="3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FF0000"/>
      <name val="新細明體"/>
      <family val="1"/>
      <charset val="136"/>
    </font>
    <font>
      <b/>
      <sz val="14"/>
      <color theme="1"/>
      <name val="Calibri"/>
      <family val="2"/>
    </font>
    <font>
      <b/>
      <sz val="14"/>
      <color theme="1"/>
      <name val="新細明體"/>
      <family val="1"/>
      <charset val="136"/>
    </font>
    <font>
      <sz val="11"/>
      <color rgb="FF00B05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CE8F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0" borderId="0" xfId="0" applyFont="1" applyAlignment="1"/>
    <xf numFmtId="176" fontId="1" fillId="2" borderId="1" xfId="0" applyNumberFormat="1" applyFont="1" applyFill="1" applyBorder="1"/>
    <xf numFmtId="176" fontId="1" fillId="3" borderId="2" xfId="0" applyNumberFormat="1" applyFont="1" applyFill="1" applyBorder="1"/>
    <xf numFmtId="176" fontId="1" fillId="3" borderId="3" xfId="0" applyNumberFormat="1" applyFont="1" applyFill="1" applyBorder="1"/>
    <xf numFmtId="176" fontId="4" fillId="2" borderId="1" xfId="0" applyNumberFormat="1" applyFont="1" applyFill="1" applyBorder="1"/>
    <xf numFmtId="176" fontId="1" fillId="4" borderId="2" xfId="0" applyNumberFormat="1" applyFont="1" applyFill="1" applyBorder="1"/>
    <xf numFmtId="176" fontId="1" fillId="4" borderId="4" xfId="0" applyNumberFormat="1" applyFont="1" applyFill="1" applyBorder="1"/>
    <xf numFmtId="176" fontId="1" fillId="2" borderId="4" xfId="0" applyNumberFormat="1" applyFont="1" applyFill="1" applyBorder="1"/>
    <xf numFmtId="0" fontId="1" fillId="5" borderId="4" xfId="0" applyFont="1" applyFill="1" applyBorder="1"/>
    <xf numFmtId="176" fontId="1" fillId="2" borderId="6" xfId="0" applyNumberFormat="1" applyFont="1" applyFill="1" applyBorder="1"/>
    <xf numFmtId="176" fontId="1" fillId="3" borderId="7" xfId="0" applyNumberFormat="1" applyFont="1" applyFill="1" applyBorder="1"/>
    <xf numFmtId="176" fontId="1" fillId="3" borderId="8" xfId="0" applyNumberFormat="1" applyFont="1" applyFill="1" applyBorder="1"/>
    <xf numFmtId="176" fontId="4" fillId="2" borderId="9" xfId="0" applyNumberFormat="1" applyFont="1" applyFill="1" applyBorder="1"/>
    <xf numFmtId="176" fontId="1" fillId="4" borderId="7" xfId="0" applyNumberFormat="1" applyFont="1" applyFill="1" applyBorder="1"/>
    <xf numFmtId="176" fontId="1" fillId="4" borderId="5" xfId="0" applyNumberFormat="1" applyFont="1" applyFill="1" applyBorder="1"/>
    <xf numFmtId="176" fontId="1" fillId="2" borderId="5" xfId="0" applyNumberFormat="1" applyFont="1" applyFill="1" applyBorder="1"/>
    <xf numFmtId="0" fontId="1" fillId="5" borderId="10" xfId="0" applyFont="1" applyFill="1" applyBorder="1"/>
    <xf numFmtId="176" fontId="4" fillId="2" borderId="6" xfId="0" applyNumberFormat="1" applyFont="1" applyFill="1" applyBorder="1"/>
    <xf numFmtId="0" fontId="1" fillId="5" borderId="11" xfId="0" applyFont="1" applyFill="1" applyBorder="1" applyAlignment="1">
      <alignment wrapText="1"/>
    </xf>
    <xf numFmtId="176" fontId="1" fillId="2" borderId="12" xfId="0" applyNumberFormat="1" applyFont="1" applyFill="1" applyBorder="1"/>
    <xf numFmtId="176" fontId="4" fillId="2" borderId="12" xfId="0" applyNumberFormat="1" applyFont="1" applyFill="1" applyBorder="1"/>
    <xf numFmtId="0" fontId="1" fillId="5" borderId="5" xfId="0" applyFont="1" applyFill="1" applyBorder="1"/>
    <xf numFmtId="176" fontId="1" fillId="3" borderId="13" xfId="0" applyNumberFormat="1" applyFont="1" applyFill="1" applyBorder="1"/>
    <xf numFmtId="176" fontId="1" fillId="3" borderId="14" xfId="0" applyNumberFormat="1" applyFont="1" applyFill="1" applyBorder="1"/>
    <xf numFmtId="176" fontId="1" fillId="4" borderId="13" xfId="0" applyNumberFormat="1" applyFont="1" applyFill="1" applyBorder="1"/>
    <xf numFmtId="176" fontId="1" fillId="4" borderId="15" xfId="0" applyNumberFormat="1" applyFont="1" applyFill="1" applyBorder="1"/>
    <xf numFmtId="176" fontId="1" fillId="2" borderId="15" xfId="0" applyNumberFormat="1" applyFont="1" applyFill="1" applyBorder="1"/>
    <xf numFmtId="0" fontId="1" fillId="5" borderId="15" xfId="0" applyFont="1" applyFill="1" applyBorder="1"/>
    <xf numFmtId="176" fontId="1" fillId="4" borderId="16" xfId="0" applyNumberFormat="1" applyFont="1" applyFill="1" applyBorder="1"/>
    <xf numFmtId="176" fontId="1" fillId="4" borderId="10" xfId="0" applyNumberFormat="1" applyFont="1" applyFill="1" applyBorder="1"/>
    <xf numFmtId="176" fontId="1" fillId="2" borderId="10" xfId="0" applyNumberFormat="1" applyFont="1" applyFill="1" applyBorder="1"/>
    <xf numFmtId="0" fontId="1" fillId="2" borderId="17" xfId="0" applyFont="1" applyFill="1" applyBorder="1"/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/>
    <xf numFmtId="0" fontId="4" fillId="7" borderId="4" xfId="0" applyFont="1" applyFill="1" applyBorder="1"/>
    <xf numFmtId="0" fontId="6" fillId="0" borderId="0" xfId="0" applyFont="1"/>
    <xf numFmtId="0" fontId="8" fillId="7" borderId="4" xfId="0" applyFont="1" applyFill="1" applyBorder="1"/>
    <xf numFmtId="176" fontId="1" fillId="3" borderId="22" xfId="0" applyNumberFormat="1" applyFont="1" applyFill="1" applyBorder="1"/>
    <xf numFmtId="176" fontId="1" fillId="3" borderId="20" xfId="0" applyNumberFormat="1" applyFont="1" applyFill="1" applyBorder="1"/>
    <xf numFmtId="176" fontId="1" fillId="3" borderId="18" xfId="0" applyNumberFormat="1" applyFont="1" applyFill="1" applyBorder="1"/>
    <xf numFmtId="0" fontId="1" fillId="5" borderId="4" xfId="0" applyFont="1" applyFill="1" applyBorder="1" applyAlignment="1">
      <alignment wrapText="1"/>
    </xf>
    <xf numFmtId="176" fontId="4" fillId="2" borderId="23" xfId="0" applyNumberFormat="1" applyFont="1" applyFill="1" applyBorder="1"/>
    <xf numFmtId="176" fontId="1" fillId="4" borderId="20" xfId="0" applyNumberFormat="1" applyFont="1" applyFill="1" applyBorder="1"/>
    <xf numFmtId="176" fontId="1" fillId="4" borderId="11" xfId="0" applyNumberFormat="1" applyFont="1" applyFill="1" applyBorder="1"/>
    <xf numFmtId="176" fontId="1" fillId="2" borderId="11" xfId="0" applyNumberFormat="1" applyFont="1" applyFill="1" applyBorder="1"/>
    <xf numFmtId="0" fontId="1" fillId="5" borderId="11" xfId="0" applyFont="1" applyFill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9" fillId="0" borderId="0" xfId="0" applyFont="1" applyBorder="1" applyAlignment="1">
      <alignment vertical="center"/>
    </xf>
    <xf numFmtId="0" fontId="3" fillId="0" borderId="4" xfId="0" applyFont="1" applyBorder="1"/>
    <xf numFmtId="0" fontId="10" fillId="0" borderId="4" xfId="0" applyFont="1" applyBorder="1" applyAlignment="1">
      <alignment vertical="center"/>
    </xf>
    <xf numFmtId="177" fontId="4" fillId="2" borderId="25" xfId="0" applyNumberFormat="1" applyFont="1" applyFill="1" applyBorder="1"/>
    <xf numFmtId="177" fontId="1" fillId="4" borderId="7" xfId="0" applyNumberFormat="1" applyFont="1" applyFill="1" applyBorder="1"/>
    <xf numFmtId="177" fontId="1" fillId="4" borderId="5" xfId="0" applyNumberFormat="1" applyFont="1" applyFill="1" applyBorder="1"/>
    <xf numFmtId="0" fontId="11" fillId="0" borderId="0" xfId="0" applyFont="1"/>
    <xf numFmtId="177" fontId="4" fillId="2" borderId="1" xfId="0" applyNumberFormat="1" applyFont="1" applyFill="1" applyBorder="1"/>
    <xf numFmtId="177" fontId="1" fillId="4" borderId="13" xfId="0" applyNumberFormat="1" applyFont="1" applyFill="1" applyBorder="1"/>
    <xf numFmtId="177" fontId="1" fillId="4" borderId="15" xfId="0" applyNumberFormat="1" applyFont="1" applyFill="1" applyBorder="1"/>
    <xf numFmtId="0" fontId="1" fillId="0" borderId="0" xfId="0" applyFont="1" applyAlignment="1">
      <alignment wrapText="1"/>
    </xf>
    <xf numFmtId="177" fontId="4" fillId="2" borderId="6" xfId="0" applyNumberFormat="1" applyFont="1" applyFill="1" applyBorder="1"/>
    <xf numFmtId="177" fontId="1" fillId="4" borderId="2" xfId="0" applyNumberFormat="1" applyFont="1" applyFill="1" applyBorder="1"/>
    <xf numFmtId="177" fontId="1" fillId="4" borderId="4" xfId="0" applyNumberFormat="1" applyFont="1" applyFill="1" applyBorder="1"/>
    <xf numFmtId="177" fontId="4" fillId="2" borderId="12" xfId="0" applyNumberFormat="1" applyFont="1" applyFill="1" applyBorder="1"/>
    <xf numFmtId="0" fontId="4" fillId="4" borderId="4" xfId="0" applyFont="1" applyFill="1" applyBorder="1" applyAlignment="1">
      <alignment horizontal="center"/>
    </xf>
    <xf numFmtId="177" fontId="4" fillId="2" borderId="17" xfId="0" applyNumberFormat="1" applyFont="1" applyFill="1" applyBorder="1"/>
    <xf numFmtId="0" fontId="4" fillId="6" borderId="1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11" xfId="0" applyFont="1" applyFill="1" applyBorder="1"/>
    <xf numFmtId="176" fontId="1" fillId="2" borderId="23" xfId="0" applyNumberFormat="1" applyFont="1" applyFill="1" applyBorder="1"/>
    <xf numFmtId="0" fontId="4" fillId="6" borderId="29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176" fontId="4" fillId="2" borderId="23" xfId="0" applyNumberFormat="1" applyFont="1" applyFill="1" applyBorder="1" applyAlignment="1">
      <alignment horizontal="center"/>
    </xf>
    <xf numFmtId="176" fontId="4" fillId="2" borderId="12" xfId="0" applyNumberFormat="1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0" fontId="1" fillId="3" borderId="28" xfId="0" applyNumberFormat="1" applyFont="1" applyFill="1" applyBorder="1" applyAlignment="1">
      <alignment horizontal="center" vertical="center"/>
    </xf>
    <xf numFmtId="10" fontId="1" fillId="3" borderId="26" xfId="0" applyNumberFormat="1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176" fontId="10" fillId="2" borderId="23" xfId="0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10" fillId="0" borderId="4" xfId="0" applyFont="1" applyBorder="1"/>
    <xf numFmtId="0" fontId="16" fillId="2" borderId="27" xfId="0" applyFont="1" applyFill="1" applyBorder="1" applyAlignment="1">
      <alignment horizontal="center" vertical="center" wrapText="1"/>
    </xf>
    <xf numFmtId="176" fontId="3" fillId="2" borderId="23" xfId="0" applyNumberFormat="1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7317528" y="57170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7029855" y="200025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678603</xdr:colOff>
      <xdr:row>2</xdr:row>
      <xdr:rowOff>171652</xdr:rowOff>
    </xdr:from>
    <xdr:ext cx="1087576" cy="6372225"/>
    <xdr:sp macro="" textlink="">
      <xdr:nvSpPr>
        <xdr:cNvPr id="2" name="文字方塊 1"/>
        <xdr:cNvSpPr txBox="1"/>
      </xdr:nvSpPr>
      <xdr:spPr>
        <a:xfrm>
          <a:off x="9083463" y="438352"/>
          <a:ext cx="1087576" cy="6372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r>
            <a:rPr lang="zh-TW" altLang="en-US" sz="1200" b="1">
              <a:solidFill>
                <a:srgbClr val="FF0000"/>
              </a:solidFill>
            </a:rPr>
            <a:t>若因參考本資料以致於產生任何損失及糾紛，本人不負任何法律責任。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上述資料為無償提供，僅供個人參考，所有資訊以交易所公告為準。</a:t>
          </a:r>
          <a:endParaRPr lang="en-US" altLang="zh-TW" sz="1200" b="1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本資料原始資料來源為台灣證券、期貨交易所。</a:t>
          </a:r>
          <a:endParaRPr lang="zh-TW" altLang="zh-TW" sz="1200" b="1">
            <a:solidFill>
              <a:srgbClr val="FF0000"/>
            </a:solidFill>
          </a:endParaRPr>
        </a:p>
        <a:p>
          <a:endParaRPr lang="zh-TW" altLang="en-US" sz="12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324255</xdr:colOff>
      <xdr:row>10</xdr:row>
      <xdr:rowOff>2</xdr:rowOff>
    </xdr:from>
    <xdr:ext cx="428932" cy="2269785"/>
    <xdr:sp macro="" textlink="">
      <xdr:nvSpPr>
        <xdr:cNvPr id="3" name="文字方塊 2"/>
        <xdr:cNvSpPr txBox="1"/>
      </xdr:nvSpPr>
      <xdr:spPr>
        <a:xfrm>
          <a:off x="8729115" y="1813562"/>
          <a:ext cx="428932" cy="226978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wordArtVertRtl" wrap="square" rtlCol="0" anchor="t">
          <a:noAutofit/>
        </a:bodyPr>
        <a:lstStyle/>
        <a:p>
          <a:endParaRPr lang="zh-TW" altLang="en-US" sz="12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48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74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/>
      <c r="D5" s="68"/>
      <c r="E5" s="72">
        <f>C5-D5</f>
        <v>0</v>
      </c>
      <c r="F5" s="101">
        <f>((C9+D9)/298.77)/2</f>
        <v>0</v>
      </c>
      <c r="H5" s="71" t="s">
        <v>40</v>
      </c>
      <c r="I5" s="71" t="s">
        <v>39</v>
      </c>
      <c r="J5" s="105">
        <f>I6-H6</f>
        <v>0</v>
      </c>
      <c r="K5" s="106"/>
      <c r="L5" s="77"/>
      <c r="M5" s="100"/>
      <c r="N5" s="100"/>
    </row>
    <row r="6" spans="2:17" ht="15.6" thickBot="1">
      <c r="B6" s="10" t="s">
        <v>38</v>
      </c>
      <c r="C6" s="69"/>
      <c r="D6" s="68"/>
      <c r="E6" s="70">
        <f>C6-D6</f>
        <v>0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/>
      <c r="D7" s="68"/>
      <c r="E7" s="67">
        <f>C7-D7</f>
        <v>0</v>
      </c>
      <c r="F7" s="103"/>
      <c r="H7" s="110"/>
      <c r="I7" s="110"/>
      <c r="J7" s="105"/>
      <c r="K7" s="108"/>
      <c r="L7" s="11"/>
      <c r="M7" s="100"/>
      <c r="N7" s="100"/>
      <c r="P7" s="66"/>
      <c r="Q7" s="2"/>
    </row>
    <row r="8" spans="2:17" ht="15.6" thickBot="1">
      <c r="B8" s="10" t="s">
        <v>4</v>
      </c>
      <c r="C8" s="65"/>
      <c r="D8" s="64"/>
      <c r="E8" s="63">
        <f>C8-D8</f>
        <v>0</v>
      </c>
      <c r="F8" s="103"/>
      <c r="K8" s="62"/>
      <c r="L8" s="94">
        <f>L7-L5</f>
        <v>0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0</v>
      </c>
      <c r="D9" s="60">
        <f>D5+D6+D7+D8</f>
        <v>0</v>
      </c>
      <c r="E9" s="59">
        <f>E5+E6+E7+E8</f>
        <v>0</v>
      </c>
      <c r="F9" s="104"/>
      <c r="H9" s="111" t="s">
        <v>36</v>
      </c>
      <c r="I9" s="111"/>
      <c r="J9" s="58"/>
      <c r="K9" s="57"/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/>
      <c r="D13" s="7"/>
      <c r="E13" s="9">
        <f t="shared" ref="E13:E19" si="0">C13-D13</f>
        <v>0</v>
      </c>
      <c r="F13" s="8"/>
      <c r="G13" s="7"/>
      <c r="H13" s="19">
        <f t="shared" ref="H13:H19" si="1">F13-G13</f>
        <v>0</v>
      </c>
      <c r="I13" s="5">
        <f t="shared" ref="I13:J19" si="2">F13-C13</f>
        <v>0</v>
      </c>
      <c r="J13" s="4">
        <f t="shared" si="2"/>
        <v>0</v>
      </c>
      <c r="K13" s="11">
        <f t="shared" ref="K13:K19" si="3">I13-J13</f>
        <v>0</v>
      </c>
      <c r="M13" s="100"/>
      <c r="N13" s="100"/>
      <c r="P13" s="2"/>
      <c r="Q13" s="2"/>
    </row>
    <row r="14" spans="2:17" ht="15">
      <c r="B14" s="10" t="s">
        <v>5</v>
      </c>
      <c r="C14" s="8"/>
      <c r="D14" s="7"/>
      <c r="E14" s="9">
        <f t="shared" si="0"/>
        <v>0</v>
      </c>
      <c r="F14" s="8"/>
      <c r="G14" s="7"/>
      <c r="H14" s="19">
        <f t="shared" si="1"/>
        <v>0</v>
      </c>
      <c r="I14" s="5">
        <f t="shared" si="2"/>
        <v>0</v>
      </c>
      <c r="J14" s="4">
        <f t="shared" si="2"/>
        <v>0</v>
      </c>
      <c r="K14" s="11">
        <f t="shared" si="3"/>
        <v>0</v>
      </c>
      <c r="M14" s="100"/>
      <c r="N14" s="100"/>
      <c r="P14" s="2"/>
      <c r="Q14" s="2"/>
    </row>
    <row r="15" spans="2:17" ht="15">
      <c r="B15" s="53" t="s">
        <v>4</v>
      </c>
      <c r="C15" s="51"/>
      <c r="D15" s="50"/>
      <c r="E15" s="52">
        <f t="shared" si="0"/>
        <v>0</v>
      </c>
      <c r="F15" s="51"/>
      <c r="G15" s="50"/>
      <c r="H15" s="49">
        <f t="shared" si="1"/>
        <v>0</v>
      </c>
      <c r="I15" s="47">
        <f t="shared" si="2"/>
        <v>0</v>
      </c>
      <c r="J15" s="46">
        <f t="shared" si="2"/>
        <v>0</v>
      </c>
      <c r="K15" s="11">
        <f t="shared" si="3"/>
        <v>0</v>
      </c>
      <c r="M15" s="100"/>
      <c r="N15" s="100"/>
      <c r="P15" s="2"/>
      <c r="Q15" s="2"/>
    </row>
    <row r="16" spans="2:17" ht="15">
      <c r="B16" s="20" t="s">
        <v>3</v>
      </c>
      <c r="C16" s="51"/>
      <c r="D16" s="50"/>
      <c r="E16" s="52">
        <f t="shared" si="0"/>
        <v>0</v>
      </c>
      <c r="F16" s="51"/>
      <c r="G16" s="50"/>
      <c r="H16" s="49">
        <f t="shared" si="1"/>
        <v>0</v>
      </c>
      <c r="I16" s="47">
        <f t="shared" si="2"/>
        <v>0</v>
      </c>
      <c r="J16" s="46">
        <f t="shared" si="2"/>
        <v>0</v>
      </c>
      <c r="K16" s="11">
        <f t="shared" si="3"/>
        <v>0</v>
      </c>
      <c r="M16" s="100"/>
      <c r="N16" s="100"/>
      <c r="P16" s="2"/>
      <c r="Q16" s="2"/>
    </row>
    <row r="17" spans="2:17" ht="15">
      <c r="B17" s="53" t="s">
        <v>2</v>
      </c>
      <c r="C17" s="51"/>
      <c r="D17" s="50"/>
      <c r="E17" s="52">
        <f t="shared" si="0"/>
        <v>0</v>
      </c>
      <c r="F17" s="51"/>
      <c r="G17" s="50"/>
      <c r="H17" s="49">
        <f t="shared" si="1"/>
        <v>0</v>
      </c>
      <c r="I17" s="47">
        <f t="shared" si="2"/>
        <v>0</v>
      </c>
      <c r="J17" s="46">
        <f t="shared" si="2"/>
        <v>0</v>
      </c>
      <c r="K17" s="11">
        <f t="shared" si="3"/>
        <v>0</v>
      </c>
      <c r="M17" s="100"/>
      <c r="N17" s="100"/>
      <c r="P17" s="2"/>
      <c r="Q17" s="2"/>
    </row>
    <row r="18" spans="2:17" ht="30">
      <c r="B18" s="48" t="s">
        <v>1</v>
      </c>
      <c r="C18" s="8"/>
      <c r="D18" s="7"/>
      <c r="E18" s="9">
        <f t="shared" si="0"/>
        <v>0</v>
      </c>
      <c r="F18" s="8"/>
      <c r="G18" s="7"/>
      <c r="H18" s="19">
        <f t="shared" si="1"/>
        <v>0</v>
      </c>
      <c r="I18" s="47">
        <f t="shared" si="2"/>
        <v>0</v>
      </c>
      <c r="J18" s="46">
        <f t="shared" si="2"/>
        <v>0</v>
      </c>
      <c r="K18" s="11">
        <f t="shared" si="3"/>
        <v>0</v>
      </c>
      <c r="M18" s="100"/>
      <c r="N18" s="100"/>
      <c r="P18" s="2"/>
      <c r="Q18" s="2"/>
    </row>
    <row r="19" spans="2:17" ht="15.6" thickBot="1">
      <c r="B19" s="10" t="s">
        <v>0</v>
      </c>
      <c r="C19" s="8"/>
      <c r="D19" s="7"/>
      <c r="E19" s="9">
        <f t="shared" si="0"/>
        <v>0</v>
      </c>
      <c r="F19" s="8"/>
      <c r="G19" s="7"/>
      <c r="H19" s="6">
        <f t="shared" si="1"/>
        <v>0</v>
      </c>
      <c r="I19" s="45">
        <f t="shared" si="2"/>
        <v>0</v>
      </c>
      <c r="J19" s="4">
        <f t="shared" si="2"/>
        <v>0</v>
      </c>
      <c r="K19" s="3">
        <f t="shared" si="3"/>
        <v>0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/>
      <c r="D23" s="7"/>
      <c r="E23" s="9">
        <f>C23-D23</f>
        <v>0</v>
      </c>
      <c r="F23" s="8"/>
      <c r="G23" s="7"/>
      <c r="H23" s="19">
        <f>F23-G23</f>
        <v>0</v>
      </c>
      <c r="I23" s="5">
        <f t="shared" ref="I23:J25" si="4">F23-C23</f>
        <v>0</v>
      </c>
      <c r="J23" s="4">
        <f t="shared" si="4"/>
        <v>0</v>
      </c>
      <c r="K23" s="11">
        <f>I23-J23</f>
        <v>0</v>
      </c>
      <c r="M23" s="100"/>
      <c r="N23" s="100"/>
      <c r="P23" s="2"/>
      <c r="Q23" s="2"/>
    </row>
    <row r="24" spans="2:17" ht="15">
      <c r="B24" s="10" t="s">
        <v>5</v>
      </c>
      <c r="C24" s="8"/>
      <c r="D24" s="7"/>
      <c r="E24" s="9">
        <f>C24-D24</f>
        <v>0</v>
      </c>
      <c r="F24" s="8"/>
      <c r="G24" s="7"/>
      <c r="H24" s="19">
        <f>F24-G24</f>
        <v>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/>
      <c r="D25" s="7"/>
      <c r="E25" s="9">
        <f>C25-D25</f>
        <v>0</v>
      </c>
      <c r="F25" s="8"/>
      <c r="G25" s="7"/>
      <c r="H25" s="6">
        <f>F25-G25</f>
        <v>0</v>
      </c>
      <c r="I25" s="5">
        <f t="shared" si="4"/>
        <v>0</v>
      </c>
      <c r="J25" s="4">
        <f t="shared" si="4"/>
        <v>0</v>
      </c>
      <c r="K25" s="3">
        <f>I25-J25</f>
        <v>0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/>
      <c r="D29" s="38"/>
      <c r="E29" s="9">
        <f>C29-D29</f>
        <v>0</v>
      </c>
      <c r="F29" s="38"/>
      <c r="G29" s="38"/>
      <c r="H29" s="9">
        <f>F29-G29</f>
        <v>0</v>
      </c>
      <c r="I29" s="5">
        <f t="shared" ref="I29:J31" si="5">F29-C29</f>
        <v>0</v>
      </c>
      <c r="J29" s="4">
        <f t="shared" si="5"/>
        <v>0</v>
      </c>
      <c r="K29" s="11">
        <f>I29-J29</f>
        <v>0</v>
      </c>
      <c r="M29" s="100"/>
      <c r="N29" s="100"/>
      <c r="P29" s="2"/>
      <c r="Q29" s="2"/>
    </row>
    <row r="30" spans="2:17">
      <c r="B30" s="10" t="s">
        <v>21</v>
      </c>
      <c r="C30" s="38"/>
      <c r="D30" s="38"/>
      <c r="E30" s="9">
        <f>C30-D30</f>
        <v>0</v>
      </c>
      <c r="F30" s="38"/>
      <c r="G30" s="38"/>
      <c r="H30" s="9">
        <f>F30-G30</f>
        <v>0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/>
      <c r="D31" s="38"/>
      <c r="E31" s="9">
        <f>C31-D31</f>
        <v>0</v>
      </c>
      <c r="F31" s="38"/>
      <c r="G31" s="38"/>
      <c r="H31" s="9">
        <f>F31-G31</f>
        <v>0</v>
      </c>
      <c r="I31" s="5">
        <f t="shared" si="5"/>
        <v>0</v>
      </c>
      <c r="J31" s="4">
        <f t="shared" si="5"/>
        <v>0</v>
      </c>
      <c r="K31" s="3">
        <f>I31-J31</f>
        <v>0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/>
      <c r="E35" s="7"/>
      <c r="F35" s="9">
        <f t="shared" ref="F35:F48" si="6">D35-E35</f>
        <v>0</v>
      </c>
      <c r="G35" s="8"/>
      <c r="H35" s="7"/>
      <c r="I35" s="19">
        <f t="shared" ref="I35:I48" si="7">G35-H35</f>
        <v>0</v>
      </c>
      <c r="J35" s="5">
        <f t="shared" ref="J35:J48" si="8">G35-D35</f>
        <v>0</v>
      </c>
      <c r="K35" s="4">
        <f t="shared" ref="K35:K48" si="9">H35-E35</f>
        <v>0</v>
      </c>
      <c r="L35" s="11">
        <f t="shared" ref="L35:L48" si="10">J35-K35</f>
        <v>0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/>
      <c r="E36" s="7"/>
      <c r="F36" s="9">
        <f t="shared" si="6"/>
        <v>0</v>
      </c>
      <c r="G36" s="8"/>
      <c r="H36" s="7"/>
      <c r="I36" s="19">
        <f t="shared" si="7"/>
        <v>0</v>
      </c>
      <c r="J36" s="5">
        <f t="shared" si="8"/>
        <v>0</v>
      </c>
      <c r="K36" s="4">
        <f t="shared" si="9"/>
        <v>0</v>
      </c>
      <c r="L36" s="11">
        <f t="shared" si="10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/>
      <c r="E37" s="7"/>
      <c r="F37" s="9">
        <f t="shared" si="6"/>
        <v>0</v>
      </c>
      <c r="G37" s="8"/>
      <c r="H37" s="7"/>
      <c r="I37" s="19">
        <f t="shared" si="7"/>
        <v>0</v>
      </c>
      <c r="J37" s="5">
        <f t="shared" si="8"/>
        <v>0</v>
      </c>
      <c r="K37" s="4">
        <f t="shared" si="9"/>
        <v>0</v>
      </c>
      <c r="L37" s="11">
        <f t="shared" si="10"/>
        <v>0</v>
      </c>
      <c r="M37" s="100"/>
      <c r="N37" s="100"/>
      <c r="P37" s="2"/>
      <c r="Q37" s="2"/>
    </row>
    <row r="38" spans="2:21" ht="15">
      <c r="B38" s="92"/>
      <c r="C38" s="20" t="s">
        <v>3</v>
      </c>
      <c r="D38" s="8"/>
      <c r="E38" s="7"/>
      <c r="F38" s="9">
        <f t="shared" si="6"/>
        <v>0</v>
      </c>
      <c r="G38" s="8"/>
      <c r="H38" s="7"/>
      <c r="I38" s="19">
        <f t="shared" si="7"/>
        <v>0</v>
      </c>
      <c r="J38" s="5">
        <f t="shared" si="8"/>
        <v>0</v>
      </c>
      <c r="K38" s="4">
        <f t="shared" si="9"/>
        <v>0</v>
      </c>
      <c r="L38" s="11">
        <f t="shared" si="10"/>
        <v>0</v>
      </c>
      <c r="M38" s="100"/>
      <c r="N38" s="100"/>
      <c r="P38" s="2"/>
      <c r="Q38" s="2"/>
    </row>
    <row r="39" spans="2:21" ht="15">
      <c r="B39" s="92"/>
      <c r="C39" s="10" t="s">
        <v>2</v>
      </c>
      <c r="D39" s="8"/>
      <c r="E39" s="7"/>
      <c r="F39" s="9">
        <f t="shared" si="6"/>
        <v>0</v>
      </c>
      <c r="G39" s="8"/>
      <c r="H39" s="7"/>
      <c r="I39" s="19">
        <f t="shared" si="7"/>
        <v>0</v>
      </c>
      <c r="J39" s="5">
        <f t="shared" si="8"/>
        <v>0</v>
      </c>
      <c r="K39" s="4">
        <f t="shared" si="9"/>
        <v>0</v>
      </c>
      <c r="L39" s="11">
        <f t="shared" si="10"/>
        <v>0</v>
      </c>
      <c r="M39" s="100"/>
      <c r="N39" s="100"/>
      <c r="P39" s="2"/>
      <c r="Q39" s="2"/>
    </row>
    <row r="40" spans="2:21" ht="15">
      <c r="B40" s="92"/>
      <c r="C40" s="18" t="s">
        <v>1</v>
      </c>
      <c r="D40" s="31"/>
      <c r="E40" s="30"/>
      <c r="F40" s="32">
        <f t="shared" si="6"/>
        <v>0</v>
      </c>
      <c r="G40" s="31"/>
      <c r="H40" s="30"/>
      <c r="I40" s="19">
        <f t="shared" si="7"/>
        <v>0</v>
      </c>
      <c r="J40" s="5">
        <f t="shared" si="8"/>
        <v>0</v>
      </c>
      <c r="K40" s="4">
        <f t="shared" si="9"/>
        <v>0</v>
      </c>
      <c r="L40" s="11">
        <f t="shared" si="10"/>
        <v>0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/>
      <c r="E41" s="26"/>
      <c r="F41" s="28">
        <f t="shared" si="6"/>
        <v>0</v>
      </c>
      <c r="G41" s="27"/>
      <c r="H41" s="26"/>
      <c r="I41" s="6">
        <f t="shared" si="7"/>
        <v>0</v>
      </c>
      <c r="J41" s="25">
        <f t="shared" si="8"/>
        <v>0</v>
      </c>
      <c r="K41" s="24">
        <f t="shared" si="9"/>
        <v>0</v>
      </c>
      <c r="L41" s="3">
        <f t="shared" si="10"/>
        <v>0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/>
      <c r="E42" s="15"/>
      <c r="F42" s="17">
        <f t="shared" si="6"/>
        <v>0</v>
      </c>
      <c r="G42" s="16"/>
      <c r="H42" s="15"/>
      <c r="I42" s="22">
        <f t="shared" si="7"/>
        <v>0</v>
      </c>
      <c r="J42" s="13">
        <f t="shared" si="8"/>
        <v>0</v>
      </c>
      <c r="K42" s="12">
        <f t="shared" si="9"/>
        <v>0</v>
      </c>
      <c r="L42" s="21">
        <f t="shared" si="10"/>
        <v>0</v>
      </c>
      <c r="M42" s="100"/>
      <c r="N42" s="100"/>
      <c r="P42" s="2"/>
      <c r="Q42" s="2"/>
    </row>
    <row r="43" spans="2:21" ht="15">
      <c r="B43" s="81"/>
      <c r="C43" s="10" t="s">
        <v>5</v>
      </c>
      <c r="D43" s="8"/>
      <c r="E43" s="7"/>
      <c r="F43" s="9">
        <f t="shared" si="6"/>
        <v>0</v>
      </c>
      <c r="G43" s="8"/>
      <c r="H43" s="7"/>
      <c r="I43" s="19">
        <f t="shared" si="7"/>
        <v>0</v>
      </c>
      <c r="J43" s="5">
        <f t="shared" si="8"/>
        <v>0</v>
      </c>
      <c r="K43" s="4">
        <f t="shared" si="9"/>
        <v>0</v>
      </c>
      <c r="L43" s="11">
        <f t="shared" si="10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/>
      <c r="E44" s="7"/>
      <c r="F44" s="9">
        <f t="shared" si="6"/>
        <v>0</v>
      </c>
      <c r="G44" s="8"/>
      <c r="H44" s="7"/>
      <c r="I44" s="19">
        <f t="shared" si="7"/>
        <v>0</v>
      </c>
      <c r="J44" s="5">
        <f t="shared" si="8"/>
        <v>0</v>
      </c>
      <c r="K44" s="4">
        <f t="shared" si="9"/>
        <v>0</v>
      </c>
      <c r="L44" s="11">
        <f t="shared" si="10"/>
        <v>0</v>
      </c>
      <c r="M44" s="100"/>
      <c r="N44" s="100"/>
      <c r="P44" s="2"/>
      <c r="Q44" s="2"/>
    </row>
    <row r="45" spans="2:21" ht="15">
      <c r="B45" s="81"/>
      <c r="C45" s="20" t="s">
        <v>3</v>
      </c>
      <c r="D45" s="16"/>
      <c r="E45" s="15"/>
      <c r="F45" s="17">
        <f t="shared" si="6"/>
        <v>0</v>
      </c>
      <c r="G45" s="16"/>
      <c r="H45" s="15"/>
      <c r="I45" s="19">
        <f t="shared" si="7"/>
        <v>0</v>
      </c>
      <c r="J45" s="13">
        <f t="shared" si="8"/>
        <v>0</v>
      </c>
      <c r="K45" s="12">
        <f t="shared" si="9"/>
        <v>0</v>
      </c>
      <c r="L45" s="11">
        <f t="shared" si="10"/>
        <v>0</v>
      </c>
      <c r="M45" s="100"/>
      <c r="N45" s="100"/>
      <c r="P45" s="2"/>
      <c r="Q45" s="2"/>
    </row>
    <row r="46" spans="2:21" ht="15">
      <c r="B46" s="81"/>
      <c r="C46" s="10" t="s">
        <v>2</v>
      </c>
      <c r="D46" s="16"/>
      <c r="E46" s="15"/>
      <c r="F46" s="17">
        <f t="shared" si="6"/>
        <v>0</v>
      </c>
      <c r="G46" s="16"/>
      <c r="H46" s="15"/>
      <c r="I46" s="19">
        <f t="shared" si="7"/>
        <v>0</v>
      </c>
      <c r="J46" s="13">
        <f t="shared" si="8"/>
        <v>0</v>
      </c>
      <c r="K46" s="12">
        <f t="shared" si="9"/>
        <v>0</v>
      </c>
      <c r="L46" s="11">
        <f t="shared" si="10"/>
        <v>0</v>
      </c>
      <c r="M46" s="100"/>
      <c r="N46" s="100"/>
      <c r="P46" s="2"/>
      <c r="Q46" s="2"/>
    </row>
    <row r="47" spans="2:21" ht="15">
      <c r="B47" s="81"/>
      <c r="C47" s="18" t="s">
        <v>1</v>
      </c>
      <c r="D47" s="16"/>
      <c r="E47" s="15"/>
      <c r="F47" s="17">
        <f t="shared" si="6"/>
        <v>0</v>
      </c>
      <c r="G47" s="16"/>
      <c r="H47" s="15"/>
      <c r="I47" s="14">
        <f t="shared" si="7"/>
        <v>0</v>
      </c>
      <c r="J47" s="13">
        <f t="shared" si="8"/>
        <v>0</v>
      </c>
      <c r="K47" s="12">
        <f t="shared" si="9"/>
        <v>0</v>
      </c>
      <c r="L47" s="11">
        <f t="shared" si="10"/>
        <v>0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/>
      <c r="E48" s="7"/>
      <c r="F48" s="9">
        <f t="shared" si="6"/>
        <v>0</v>
      </c>
      <c r="G48" s="8"/>
      <c r="H48" s="7"/>
      <c r="I48" s="6">
        <f t="shared" si="7"/>
        <v>0</v>
      </c>
      <c r="J48" s="5">
        <f t="shared" si="8"/>
        <v>0</v>
      </c>
      <c r="K48" s="4">
        <f t="shared" si="9"/>
        <v>0</v>
      </c>
      <c r="L48" s="3">
        <f t="shared" si="10"/>
        <v>0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L8:L9"/>
    <mergeCell ref="B1:J2"/>
    <mergeCell ref="H4:I4"/>
    <mergeCell ref="M4:N48"/>
    <mergeCell ref="F5:F9"/>
    <mergeCell ref="J5:J7"/>
    <mergeCell ref="K5:K7"/>
    <mergeCell ref="H6:H7"/>
    <mergeCell ref="I6:I7"/>
    <mergeCell ref="H9:I9"/>
    <mergeCell ref="C11:E11"/>
    <mergeCell ref="F11:H11"/>
    <mergeCell ref="I11:K11"/>
    <mergeCell ref="C21:E21"/>
    <mergeCell ref="F21:H21"/>
    <mergeCell ref="I21:K21"/>
    <mergeCell ref="B42:B48"/>
    <mergeCell ref="C27:E27"/>
    <mergeCell ref="F27:H27"/>
    <mergeCell ref="I27:K27"/>
    <mergeCell ref="D33:F33"/>
    <mergeCell ref="G33:I33"/>
    <mergeCell ref="J33:L33"/>
    <mergeCell ref="B35:B41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59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1145643710</v>
      </c>
      <c r="D5" s="68">
        <v>1160896650</v>
      </c>
      <c r="E5" s="72">
        <f>C5-D5</f>
        <v>-15252940</v>
      </c>
      <c r="F5" s="101">
        <f>(C9+D9)/82752107040/2</f>
        <v>0.35997889346310957</v>
      </c>
      <c r="H5" s="71" t="s">
        <v>40</v>
      </c>
      <c r="I5" s="71" t="s">
        <v>39</v>
      </c>
      <c r="J5" s="105">
        <f>I6-H6</f>
        <v>0</v>
      </c>
      <c r="K5" s="106" t="s">
        <v>52</v>
      </c>
      <c r="L5" s="77">
        <v>10087.42</v>
      </c>
      <c r="M5" s="100"/>
      <c r="N5" s="100"/>
    </row>
    <row r="6" spans="2:17" ht="15.6" thickBot="1">
      <c r="B6" s="10" t="s">
        <v>38</v>
      </c>
      <c r="C6" s="69">
        <v>4252785932</v>
      </c>
      <c r="D6" s="68">
        <v>3252168465</v>
      </c>
      <c r="E6" s="70">
        <f>C6-D6</f>
        <v>1000617467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843775750</v>
      </c>
      <c r="D7" s="68">
        <v>1234385726</v>
      </c>
      <c r="E7" s="67">
        <f>C7-D7</f>
        <v>-390609976</v>
      </c>
      <c r="F7" s="103"/>
      <c r="H7" s="110"/>
      <c r="I7" s="110"/>
      <c r="J7" s="105"/>
      <c r="K7" s="108"/>
      <c r="L7" s="11">
        <v>10069</v>
      </c>
      <c r="M7" s="100"/>
      <c r="N7" s="100"/>
      <c r="P7" s="66"/>
      <c r="Q7" s="2"/>
    </row>
    <row r="8" spans="2:17" ht="15.6" thickBot="1">
      <c r="B8" s="10" t="s">
        <v>4</v>
      </c>
      <c r="C8" s="65">
        <v>25127388391</v>
      </c>
      <c r="D8" s="64">
        <v>22560979224</v>
      </c>
      <c r="E8" s="63">
        <f>C8-D8</f>
        <v>2566409167</v>
      </c>
      <c r="F8" s="103"/>
      <c r="K8" s="62"/>
      <c r="L8" s="112">
        <f>L7-L5</f>
        <v>-18.420000000000073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31369593783</v>
      </c>
      <c r="D9" s="60">
        <f>D5+D6+D7+D8</f>
        <v>28208430065</v>
      </c>
      <c r="E9" s="59">
        <f>E5+E6+E7+E8</f>
        <v>3161163718</v>
      </c>
      <c r="F9" s="104"/>
      <c r="H9" s="111" t="s">
        <v>36</v>
      </c>
      <c r="I9" s="111"/>
      <c r="J9" s="113" t="s">
        <v>57</v>
      </c>
      <c r="K9" s="114" t="s">
        <v>58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10547</v>
      </c>
      <c r="D13" s="7">
        <v>13037</v>
      </c>
      <c r="E13" s="9">
        <f t="shared" ref="E13:E19" si="0">C13-D13</f>
        <v>-2490</v>
      </c>
      <c r="F13" s="8">
        <v>12630</v>
      </c>
      <c r="G13" s="7">
        <v>11666</v>
      </c>
      <c r="H13" s="19">
        <f t="shared" ref="H13:H19" si="1">F13-G13</f>
        <v>964</v>
      </c>
      <c r="I13" s="5">
        <f t="shared" ref="I13:J19" si="2">F13-C13</f>
        <v>2083</v>
      </c>
      <c r="J13" s="4">
        <f t="shared" si="2"/>
        <v>-1371</v>
      </c>
      <c r="K13" s="11">
        <f t="shared" ref="K13:K19" si="3">I13-J13</f>
        <v>3454</v>
      </c>
      <c r="M13" s="100"/>
      <c r="N13" s="100"/>
      <c r="P13" s="2"/>
      <c r="Q13" s="2"/>
    </row>
    <row r="14" spans="2:17" ht="15">
      <c r="B14" s="10" t="s">
        <v>5</v>
      </c>
      <c r="C14" s="8">
        <v>1607</v>
      </c>
      <c r="D14" s="7">
        <v>37537</v>
      </c>
      <c r="E14" s="9">
        <f t="shared" si="0"/>
        <v>-35930</v>
      </c>
      <c r="F14" s="8">
        <v>1617</v>
      </c>
      <c r="G14" s="7">
        <v>37063</v>
      </c>
      <c r="H14" s="19">
        <f t="shared" si="1"/>
        <v>-35446</v>
      </c>
      <c r="I14" s="5">
        <f t="shared" si="2"/>
        <v>10</v>
      </c>
      <c r="J14" s="4">
        <f t="shared" si="2"/>
        <v>-474</v>
      </c>
      <c r="K14" s="11">
        <f t="shared" si="3"/>
        <v>484</v>
      </c>
      <c r="M14" s="100"/>
      <c r="N14" s="100"/>
      <c r="P14" s="2"/>
      <c r="Q14" s="2"/>
    </row>
    <row r="15" spans="2:17" ht="15">
      <c r="B15" s="53" t="s">
        <v>4</v>
      </c>
      <c r="C15" s="51">
        <v>78492</v>
      </c>
      <c r="D15" s="50">
        <v>21293</v>
      </c>
      <c r="E15" s="52">
        <f t="shared" si="0"/>
        <v>57199</v>
      </c>
      <c r="F15" s="51">
        <v>76635</v>
      </c>
      <c r="G15" s="50">
        <v>21318</v>
      </c>
      <c r="H15" s="49">
        <f t="shared" si="1"/>
        <v>55317</v>
      </c>
      <c r="I15" s="47">
        <f t="shared" si="2"/>
        <v>-1857</v>
      </c>
      <c r="J15" s="46">
        <f t="shared" si="2"/>
        <v>25</v>
      </c>
      <c r="K15" s="11">
        <f t="shared" si="3"/>
        <v>-1882</v>
      </c>
      <c r="M15" s="100"/>
      <c r="N15" s="100"/>
      <c r="P15" s="2"/>
      <c r="Q15" s="2"/>
    </row>
    <row r="16" spans="2:17">
      <c r="B16" s="20" t="s">
        <v>53</v>
      </c>
      <c r="C16" s="51">
        <v>45681</v>
      </c>
      <c r="D16" s="50">
        <v>47105</v>
      </c>
      <c r="E16" s="52">
        <f t="shared" si="0"/>
        <v>-1424</v>
      </c>
      <c r="F16" s="51">
        <v>42585</v>
      </c>
      <c r="G16" s="50">
        <v>46236</v>
      </c>
      <c r="H16" s="49">
        <f t="shared" si="1"/>
        <v>-3651</v>
      </c>
      <c r="I16" s="47">
        <f t="shared" si="2"/>
        <v>-3096</v>
      </c>
      <c r="J16" s="46">
        <f t="shared" si="2"/>
        <v>-869</v>
      </c>
      <c r="K16" s="11">
        <f t="shared" si="3"/>
        <v>-2227</v>
      </c>
      <c r="M16" s="100"/>
      <c r="N16" s="100"/>
      <c r="P16" s="2"/>
      <c r="Q16" s="2"/>
    </row>
    <row r="17" spans="2:17">
      <c r="B17" s="53" t="s">
        <v>54</v>
      </c>
      <c r="C17" s="51">
        <v>59742</v>
      </c>
      <c r="D17" s="50">
        <v>53116</v>
      </c>
      <c r="E17" s="52">
        <f t="shared" si="0"/>
        <v>6626</v>
      </c>
      <c r="F17" s="51">
        <v>57683</v>
      </c>
      <c r="G17" s="50">
        <v>52158</v>
      </c>
      <c r="H17" s="49">
        <f t="shared" si="1"/>
        <v>5525</v>
      </c>
      <c r="I17" s="47">
        <f t="shared" si="2"/>
        <v>-2059</v>
      </c>
      <c r="J17" s="46">
        <f t="shared" si="2"/>
        <v>-958</v>
      </c>
      <c r="K17" s="11">
        <f t="shared" si="3"/>
        <v>-1101</v>
      </c>
      <c r="M17" s="100"/>
      <c r="N17" s="100"/>
      <c r="P17" s="2"/>
      <c r="Q17" s="2"/>
    </row>
    <row r="18" spans="2:17" ht="30">
      <c r="B18" s="48" t="s">
        <v>1</v>
      </c>
      <c r="C18" s="8">
        <v>50427</v>
      </c>
      <c r="D18" s="7">
        <v>50399</v>
      </c>
      <c r="E18" s="9">
        <f t="shared" si="0"/>
        <v>28</v>
      </c>
      <c r="F18" s="8">
        <v>47234</v>
      </c>
      <c r="G18" s="7">
        <v>49795</v>
      </c>
      <c r="H18" s="19">
        <f t="shared" si="1"/>
        <v>-2561</v>
      </c>
      <c r="I18" s="47">
        <f t="shared" si="2"/>
        <v>-3193</v>
      </c>
      <c r="J18" s="46">
        <f t="shared" si="2"/>
        <v>-604</v>
      </c>
      <c r="K18" s="11">
        <f t="shared" si="3"/>
        <v>-2589</v>
      </c>
      <c r="M18" s="100"/>
      <c r="N18" s="100"/>
      <c r="P18" s="2"/>
      <c r="Q18" s="2"/>
    </row>
    <row r="19" spans="2:17" ht="15.6" thickBot="1">
      <c r="B19" s="10" t="s">
        <v>0</v>
      </c>
      <c r="C19" s="8">
        <v>70156</v>
      </c>
      <c r="D19" s="7">
        <v>62927</v>
      </c>
      <c r="E19" s="9">
        <f t="shared" si="0"/>
        <v>7229</v>
      </c>
      <c r="F19" s="8">
        <v>68326</v>
      </c>
      <c r="G19" s="7">
        <v>61801</v>
      </c>
      <c r="H19" s="6">
        <f t="shared" si="1"/>
        <v>6525</v>
      </c>
      <c r="I19" s="45">
        <f t="shared" si="2"/>
        <v>-1830</v>
      </c>
      <c r="J19" s="4">
        <f t="shared" si="2"/>
        <v>-1126</v>
      </c>
      <c r="K19" s="3">
        <f t="shared" si="3"/>
        <v>-704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19003</v>
      </c>
      <c r="D23" s="7">
        <v>6956</v>
      </c>
      <c r="E23" s="9">
        <f>C23-D23</f>
        <v>12047</v>
      </c>
      <c r="F23" s="8">
        <v>19713</v>
      </c>
      <c r="G23" s="7">
        <v>6299</v>
      </c>
      <c r="H23" s="19">
        <f>F23-G23</f>
        <v>13414</v>
      </c>
      <c r="I23" s="5">
        <f t="shared" ref="I23:J25" si="4">F23-C23</f>
        <v>710</v>
      </c>
      <c r="J23" s="4">
        <f t="shared" si="4"/>
        <v>-657</v>
      </c>
      <c r="K23" s="11">
        <f>I23-J23</f>
        <v>1367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2356</v>
      </c>
      <c r="D25" s="7">
        <v>3056</v>
      </c>
      <c r="E25" s="9">
        <f>C25-D25</f>
        <v>-700</v>
      </c>
      <c r="F25" s="8">
        <v>2496</v>
      </c>
      <c r="G25" s="7">
        <v>3164</v>
      </c>
      <c r="H25" s="6">
        <f>F25-G25</f>
        <v>-668</v>
      </c>
      <c r="I25" s="5">
        <f t="shared" si="4"/>
        <v>140</v>
      </c>
      <c r="J25" s="4">
        <f t="shared" si="4"/>
        <v>108</v>
      </c>
      <c r="K25" s="3">
        <f>I25-J25</f>
        <v>32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228</v>
      </c>
      <c r="D29" s="38">
        <v>356</v>
      </c>
      <c r="E29" s="9">
        <f>C29-D29</f>
        <v>-128</v>
      </c>
      <c r="F29" s="38">
        <v>246</v>
      </c>
      <c r="G29" s="38">
        <v>358</v>
      </c>
      <c r="H29" s="9">
        <f>F29-G29</f>
        <v>-112</v>
      </c>
      <c r="I29" s="5">
        <f t="shared" ref="I29:J31" si="5">F29-C29</f>
        <v>18</v>
      </c>
      <c r="J29" s="4">
        <f t="shared" si="5"/>
        <v>2</v>
      </c>
      <c r="K29" s="11">
        <f>I29-J29</f>
        <v>16</v>
      </c>
      <c r="M29" s="100"/>
      <c r="N29" s="100"/>
      <c r="P29" s="2"/>
      <c r="Q29" s="2"/>
    </row>
    <row r="30" spans="2:17">
      <c r="B30" s="10" t="s">
        <v>21</v>
      </c>
      <c r="C30" s="38">
        <v>54</v>
      </c>
      <c r="D30" s="38">
        <v>146</v>
      </c>
      <c r="E30" s="9">
        <f>C30-D30</f>
        <v>-92</v>
      </c>
      <c r="F30" s="38">
        <v>56</v>
      </c>
      <c r="G30" s="38">
        <v>146</v>
      </c>
      <c r="H30" s="9">
        <f>F30-G30</f>
        <v>-90</v>
      </c>
      <c r="I30" s="5">
        <f t="shared" si="5"/>
        <v>2</v>
      </c>
      <c r="J30" s="4">
        <f t="shared" si="5"/>
        <v>0</v>
      </c>
      <c r="K30" s="11">
        <f>I30-J30</f>
        <v>2</v>
      </c>
      <c r="M30" s="100"/>
      <c r="N30" s="100"/>
      <c r="P30" s="2"/>
      <c r="Q30" s="2"/>
    </row>
    <row r="31" spans="2:17" ht="15" thickBot="1">
      <c r="B31" s="10" t="s">
        <v>20</v>
      </c>
      <c r="C31" s="38">
        <v>516</v>
      </c>
      <c r="D31" s="38">
        <v>2101</v>
      </c>
      <c r="E31" s="9">
        <f>C31-D31</f>
        <v>-1585</v>
      </c>
      <c r="F31" s="38">
        <v>503</v>
      </c>
      <c r="G31" s="38">
        <v>2171</v>
      </c>
      <c r="H31" s="9">
        <f>F31-G31</f>
        <v>-1668</v>
      </c>
      <c r="I31" s="5">
        <f t="shared" si="5"/>
        <v>-13</v>
      </c>
      <c r="J31" s="4">
        <f t="shared" si="5"/>
        <v>70</v>
      </c>
      <c r="K31" s="3">
        <f>I31-J31</f>
        <v>-83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92641</v>
      </c>
      <c r="E35" s="7">
        <v>112355</v>
      </c>
      <c r="F35" s="9">
        <f t="shared" ref="F35:F48" si="6">D35-E35</f>
        <v>-19714</v>
      </c>
      <c r="G35" s="8">
        <v>103543</v>
      </c>
      <c r="H35" s="7">
        <v>125652</v>
      </c>
      <c r="I35" s="19">
        <f t="shared" ref="I35:I48" si="7">G35-H35</f>
        <v>-22109</v>
      </c>
      <c r="J35" s="5">
        <f t="shared" ref="J35:K48" si="8">G35-D35</f>
        <v>10902</v>
      </c>
      <c r="K35" s="4">
        <f t="shared" si="8"/>
        <v>13297</v>
      </c>
      <c r="L35" s="11">
        <f t="shared" ref="L35:L48" si="9">J35-K35</f>
        <v>-2395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146306</v>
      </c>
      <c r="E37" s="7">
        <v>16922</v>
      </c>
      <c r="F37" s="9">
        <f t="shared" si="6"/>
        <v>129384</v>
      </c>
      <c r="G37" s="8">
        <v>150539</v>
      </c>
      <c r="H37" s="7">
        <v>17393</v>
      </c>
      <c r="I37" s="19">
        <f t="shared" si="7"/>
        <v>133146</v>
      </c>
      <c r="J37" s="5">
        <f t="shared" si="8"/>
        <v>4233</v>
      </c>
      <c r="K37" s="4">
        <f t="shared" si="8"/>
        <v>471</v>
      </c>
      <c r="L37" s="11">
        <f t="shared" si="9"/>
        <v>3762</v>
      </c>
      <c r="M37" s="100"/>
      <c r="N37" s="100"/>
      <c r="P37" s="2"/>
      <c r="Q37" s="2"/>
    </row>
    <row r="38" spans="2:21">
      <c r="B38" s="92"/>
      <c r="C38" s="20" t="s">
        <v>53</v>
      </c>
      <c r="D38" s="8">
        <v>75828</v>
      </c>
      <c r="E38" s="7">
        <v>34350</v>
      </c>
      <c r="F38" s="9">
        <f t="shared" si="6"/>
        <v>41478</v>
      </c>
      <c r="G38" s="8">
        <v>75050</v>
      </c>
      <c r="H38" s="7">
        <v>34871</v>
      </c>
      <c r="I38" s="19">
        <f t="shared" si="7"/>
        <v>40179</v>
      </c>
      <c r="J38" s="5">
        <f t="shared" si="8"/>
        <v>-778</v>
      </c>
      <c r="K38" s="4">
        <f t="shared" si="8"/>
        <v>521</v>
      </c>
      <c r="L38" s="11">
        <f t="shared" si="9"/>
        <v>-1299</v>
      </c>
      <c r="M38" s="100"/>
      <c r="N38" s="100"/>
      <c r="P38" s="2"/>
      <c r="Q38" s="2"/>
    </row>
    <row r="39" spans="2:21">
      <c r="B39" s="92"/>
      <c r="C39" s="10" t="s">
        <v>55</v>
      </c>
      <c r="D39" s="8">
        <v>111687</v>
      </c>
      <c r="E39" s="7">
        <v>57248</v>
      </c>
      <c r="F39" s="9">
        <f t="shared" si="6"/>
        <v>54439</v>
      </c>
      <c r="G39" s="8">
        <v>112206</v>
      </c>
      <c r="H39" s="7">
        <v>58654</v>
      </c>
      <c r="I39" s="19">
        <f t="shared" si="7"/>
        <v>53552</v>
      </c>
      <c r="J39" s="5">
        <f t="shared" si="8"/>
        <v>519</v>
      </c>
      <c r="K39" s="4">
        <f t="shared" si="8"/>
        <v>1406</v>
      </c>
      <c r="L39" s="11">
        <f t="shared" si="9"/>
        <v>-887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135651</v>
      </c>
      <c r="E40" s="30">
        <v>62859</v>
      </c>
      <c r="F40" s="32">
        <f t="shared" si="6"/>
        <v>72792</v>
      </c>
      <c r="G40" s="31">
        <v>146421</v>
      </c>
      <c r="H40" s="30">
        <v>67809</v>
      </c>
      <c r="I40" s="19">
        <f t="shared" si="7"/>
        <v>78612</v>
      </c>
      <c r="J40" s="5">
        <f t="shared" si="8"/>
        <v>10770</v>
      </c>
      <c r="K40" s="4">
        <f t="shared" si="8"/>
        <v>4950</v>
      </c>
      <c r="L40" s="11">
        <f t="shared" si="9"/>
        <v>5820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178360</v>
      </c>
      <c r="E41" s="26">
        <v>103579</v>
      </c>
      <c r="F41" s="28">
        <f t="shared" si="6"/>
        <v>74781</v>
      </c>
      <c r="G41" s="27">
        <v>196300</v>
      </c>
      <c r="H41" s="26">
        <v>115286</v>
      </c>
      <c r="I41" s="6">
        <f t="shared" si="7"/>
        <v>81014</v>
      </c>
      <c r="J41" s="25">
        <f t="shared" si="8"/>
        <v>17940</v>
      </c>
      <c r="K41" s="24">
        <f t="shared" si="8"/>
        <v>11707</v>
      </c>
      <c r="L41" s="3">
        <f t="shared" si="9"/>
        <v>6233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119215</v>
      </c>
      <c r="E42" s="15">
        <v>135096</v>
      </c>
      <c r="F42" s="17">
        <f t="shared" si="6"/>
        <v>-15881</v>
      </c>
      <c r="G42" s="16">
        <v>147309</v>
      </c>
      <c r="H42" s="15">
        <v>141140</v>
      </c>
      <c r="I42" s="22">
        <f t="shared" si="7"/>
        <v>6169</v>
      </c>
      <c r="J42" s="13">
        <f t="shared" si="8"/>
        <v>28094</v>
      </c>
      <c r="K42" s="12">
        <f t="shared" si="8"/>
        <v>6044</v>
      </c>
      <c r="L42" s="21">
        <f t="shared" si="9"/>
        <v>22050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179756</v>
      </c>
      <c r="E44" s="7">
        <v>41945</v>
      </c>
      <c r="F44" s="9">
        <f t="shared" si="6"/>
        <v>137811</v>
      </c>
      <c r="G44" s="8">
        <v>183533</v>
      </c>
      <c r="H44" s="7">
        <v>42456</v>
      </c>
      <c r="I44" s="19">
        <f t="shared" si="7"/>
        <v>141077</v>
      </c>
      <c r="J44" s="5">
        <f t="shared" si="8"/>
        <v>3777</v>
      </c>
      <c r="K44" s="4">
        <f t="shared" si="8"/>
        <v>511</v>
      </c>
      <c r="L44" s="11">
        <f t="shared" si="9"/>
        <v>3266</v>
      </c>
      <c r="M44" s="100"/>
      <c r="N44" s="100"/>
      <c r="P44" s="2"/>
      <c r="Q44" s="2"/>
    </row>
    <row r="45" spans="2:21">
      <c r="B45" s="81"/>
      <c r="C45" s="20" t="s">
        <v>56</v>
      </c>
      <c r="D45" s="16">
        <v>83721</v>
      </c>
      <c r="E45" s="15">
        <v>90076</v>
      </c>
      <c r="F45" s="17">
        <f t="shared" si="6"/>
        <v>-6355</v>
      </c>
      <c r="G45" s="16">
        <v>83915</v>
      </c>
      <c r="H45" s="15">
        <v>90358</v>
      </c>
      <c r="I45" s="19">
        <f t="shared" si="7"/>
        <v>-6443</v>
      </c>
      <c r="J45" s="13">
        <f t="shared" si="8"/>
        <v>194</v>
      </c>
      <c r="K45" s="12">
        <f t="shared" si="8"/>
        <v>282</v>
      </c>
      <c r="L45" s="11">
        <f t="shared" si="9"/>
        <v>-88</v>
      </c>
      <c r="M45" s="100"/>
      <c r="N45" s="100"/>
      <c r="P45" s="2"/>
      <c r="Q45" s="2"/>
    </row>
    <row r="46" spans="2:21">
      <c r="B46" s="81"/>
      <c r="C46" s="10" t="s">
        <v>55</v>
      </c>
      <c r="D46" s="16">
        <v>112802</v>
      </c>
      <c r="E46" s="15">
        <v>143931</v>
      </c>
      <c r="F46" s="17">
        <f t="shared" si="6"/>
        <v>-31129</v>
      </c>
      <c r="G46" s="16">
        <v>113290</v>
      </c>
      <c r="H46" s="15">
        <v>145079</v>
      </c>
      <c r="I46" s="19">
        <f t="shared" si="7"/>
        <v>-31789</v>
      </c>
      <c r="J46" s="13">
        <f t="shared" si="8"/>
        <v>488</v>
      </c>
      <c r="K46" s="12">
        <f t="shared" si="8"/>
        <v>1148</v>
      </c>
      <c r="L46" s="11">
        <f t="shared" si="9"/>
        <v>-660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102736</v>
      </c>
      <c r="E47" s="15">
        <v>134439</v>
      </c>
      <c r="F47" s="17">
        <f t="shared" si="6"/>
        <v>-31703</v>
      </c>
      <c r="G47" s="16">
        <v>111259</v>
      </c>
      <c r="H47" s="15">
        <v>153561</v>
      </c>
      <c r="I47" s="14">
        <f t="shared" si="7"/>
        <v>-42302</v>
      </c>
      <c r="J47" s="13">
        <f t="shared" si="8"/>
        <v>8523</v>
      </c>
      <c r="K47" s="12">
        <f t="shared" si="8"/>
        <v>19122</v>
      </c>
      <c r="L47" s="11">
        <f t="shared" si="9"/>
        <v>-10599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135891</v>
      </c>
      <c r="E48" s="7">
        <v>212843</v>
      </c>
      <c r="F48" s="9">
        <f t="shared" si="6"/>
        <v>-76952</v>
      </c>
      <c r="G48" s="8">
        <v>161526</v>
      </c>
      <c r="H48" s="7">
        <v>234916</v>
      </c>
      <c r="I48" s="6">
        <f t="shared" si="7"/>
        <v>-73390</v>
      </c>
      <c r="J48" s="5">
        <f t="shared" si="8"/>
        <v>25635</v>
      </c>
      <c r="K48" s="4">
        <f t="shared" si="8"/>
        <v>22073</v>
      </c>
      <c r="L48" s="3">
        <f t="shared" si="9"/>
        <v>3562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65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1031780100</v>
      </c>
      <c r="D5" s="68">
        <v>888978700</v>
      </c>
      <c r="E5" s="72">
        <f>C5-D5</f>
        <v>142801400</v>
      </c>
      <c r="F5" s="101">
        <f>(C9+D9)/88417012089/2</f>
        <v>0.34232335485995863</v>
      </c>
      <c r="H5" s="71" t="s">
        <v>40</v>
      </c>
      <c r="I5" s="71" t="s">
        <v>39</v>
      </c>
      <c r="J5" s="105">
        <f>I6-H6</f>
        <v>0</v>
      </c>
      <c r="K5" s="106" t="s">
        <v>60</v>
      </c>
      <c r="L5" s="77">
        <v>10152.530000000001</v>
      </c>
      <c r="M5" s="100"/>
      <c r="N5" s="100"/>
    </row>
    <row r="6" spans="2:17" ht="15.6" thickBot="1">
      <c r="B6" s="10" t="s">
        <v>38</v>
      </c>
      <c r="C6" s="69">
        <v>4776341812</v>
      </c>
      <c r="D6" s="68">
        <v>3521184213</v>
      </c>
      <c r="E6" s="70">
        <f>C6-D6</f>
        <v>1255157599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1032955650</v>
      </c>
      <c r="D7" s="68">
        <v>961110060</v>
      </c>
      <c r="E7" s="67">
        <f>C7-D7</f>
        <v>71845590</v>
      </c>
      <c r="F7" s="103"/>
      <c r="H7" s="110"/>
      <c r="I7" s="110"/>
      <c r="J7" s="105"/>
      <c r="K7" s="108"/>
      <c r="L7" s="11">
        <v>10135</v>
      </c>
      <c r="M7" s="100"/>
      <c r="N7" s="100"/>
      <c r="P7" s="66"/>
      <c r="Q7" s="2"/>
    </row>
    <row r="8" spans="2:17" ht="15.6" thickBot="1">
      <c r="B8" s="10" t="s">
        <v>4</v>
      </c>
      <c r="C8" s="65">
        <v>26300476467</v>
      </c>
      <c r="D8" s="64">
        <v>22021589408</v>
      </c>
      <c r="E8" s="63">
        <f>C8-D8</f>
        <v>4278887059</v>
      </c>
      <c r="F8" s="103"/>
      <c r="K8" s="62"/>
      <c r="L8" s="112">
        <f>L7-L5</f>
        <v>-17.530000000000655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33141554029</v>
      </c>
      <c r="D9" s="60">
        <f>D5+D6+D7+D8</f>
        <v>27392862381</v>
      </c>
      <c r="E9" s="59">
        <f>E5+E6+E7+E8</f>
        <v>5748691648</v>
      </c>
      <c r="F9" s="104"/>
      <c r="H9" s="111" t="s">
        <v>36</v>
      </c>
      <c r="I9" s="111"/>
      <c r="J9" s="113" t="s">
        <v>63</v>
      </c>
      <c r="K9" s="57" t="s">
        <v>64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12630</v>
      </c>
      <c r="D13" s="7">
        <v>11666</v>
      </c>
      <c r="E13" s="9">
        <f t="shared" ref="E13:E19" si="0">C13-D13</f>
        <v>964</v>
      </c>
      <c r="F13" s="8">
        <v>13797</v>
      </c>
      <c r="G13" s="7">
        <v>12094</v>
      </c>
      <c r="H13" s="19">
        <f t="shared" ref="H13:H19" si="1">F13-G13</f>
        <v>1703</v>
      </c>
      <c r="I13" s="5">
        <f t="shared" ref="I13:J19" si="2">F13-C13</f>
        <v>1167</v>
      </c>
      <c r="J13" s="4">
        <f t="shared" si="2"/>
        <v>428</v>
      </c>
      <c r="K13" s="11">
        <f t="shared" ref="K13:K19" si="3">I13-J13</f>
        <v>739</v>
      </c>
      <c r="M13" s="100"/>
      <c r="N13" s="100"/>
      <c r="P13" s="2"/>
      <c r="Q13" s="2"/>
    </row>
    <row r="14" spans="2:17" ht="15">
      <c r="B14" s="10" t="s">
        <v>5</v>
      </c>
      <c r="C14" s="8">
        <v>1617</v>
      </c>
      <c r="D14" s="7">
        <v>37063</v>
      </c>
      <c r="E14" s="9">
        <f t="shared" si="0"/>
        <v>-35446</v>
      </c>
      <c r="F14" s="8">
        <v>2059</v>
      </c>
      <c r="G14" s="7">
        <v>36577</v>
      </c>
      <c r="H14" s="19">
        <f t="shared" si="1"/>
        <v>-34518</v>
      </c>
      <c r="I14" s="5">
        <f t="shared" si="2"/>
        <v>442</v>
      </c>
      <c r="J14" s="4">
        <f t="shared" si="2"/>
        <v>-486</v>
      </c>
      <c r="K14" s="11">
        <f t="shared" si="3"/>
        <v>928</v>
      </c>
      <c r="M14" s="100"/>
      <c r="N14" s="100"/>
      <c r="P14" s="2"/>
      <c r="Q14" s="2"/>
    </row>
    <row r="15" spans="2:17" ht="15">
      <c r="B15" s="53" t="s">
        <v>4</v>
      </c>
      <c r="C15" s="51">
        <v>76635</v>
      </c>
      <c r="D15" s="50">
        <v>21318</v>
      </c>
      <c r="E15" s="52">
        <f t="shared" si="0"/>
        <v>55317</v>
      </c>
      <c r="F15" s="51">
        <v>76190</v>
      </c>
      <c r="G15" s="50">
        <v>20219</v>
      </c>
      <c r="H15" s="49">
        <f t="shared" si="1"/>
        <v>55971</v>
      </c>
      <c r="I15" s="47">
        <f t="shared" si="2"/>
        <v>-445</v>
      </c>
      <c r="J15" s="46">
        <f t="shared" si="2"/>
        <v>-1099</v>
      </c>
      <c r="K15" s="11">
        <f t="shared" si="3"/>
        <v>654</v>
      </c>
      <c r="M15" s="100"/>
      <c r="N15" s="100"/>
      <c r="P15" s="2"/>
      <c r="Q15" s="2"/>
    </row>
    <row r="16" spans="2:17">
      <c r="B16" s="20" t="s">
        <v>61</v>
      </c>
      <c r="C16" s="51">
        <v>42585</v>
      </c>
      <c r="D16" s="50">
        <v>46236</v>
      </c>
      <c r="E16" s="52">
        <f t="shared" si="0"/>
        <v>-3651</v>
      </c>
      <c r="F16" s="51">
        <v>41251</v>
      </c>
      <c r="G16" s="50">
        <v>44857</v>
      </c>
      <c r="H16" s="49">
        <f t="shared" si="1"/>
        <v>-3606</v>
      </c>
      <c r="I16" s="47">
        <f t="shared" si="2"/>
        <v>-1334</v>
      </c>
      <c r="J16" s="46">
        <f t="shared" si="2"/>
        <v>-1379</v>
      </c>
      <c r="K16" s="11">
        <f t="shared" si="3"/>
        <v>45</v>
      </c>
      <c r="M16" s="100"/>
      <c r="N16" s="100"/>
      <c r="P16" s="2"/>
      <c r="Q16" s="2"/>
    </row>
    <row r="17" spans="2:17">
      <c r="B17" s="53" t="s">
        <v>62</v>
      </c>
      <c r="C17" s="51">
        <v>57683</v>
      </c>
      <c r="D17" s="50">
        <v>52158</v>
      </c>
      <c r="E17" s="52">
        <f t="shared" si="0"/>
        <v>5525</v>
      </c>
      <c r="F17" s="51">
        <v>56586</v>
      </c>
      <c r="G17" s="50">
        <v>50448</v>
      </c>
      <c r="H17" s="49">
        <f t="shared" si="1"/>
        <v>6138</v>
      </c>
      <c r="I17" s="47">
        <f t="shared" si="2"/>
        <v>-1097</v>
      </c>
      <c r="J17" s="46">
        <f t="shared" si="2"/>
        <v>-1710</v>
      </c>
      <c r="K17" s="11">
        <f t="shared" si="3"/>
        <v>613</v>
      </c>
      <c r="M17" s="100"/>
      <c r="N17" s="100"/>
      <c r="P17" s="2"/>
      <c r="Q17" s="2"/>
    </row>
    <row r="18" spans="2:17" ht="30">
      <c r="B18" s="48" t="s">
        <v>1</v>
      </c>
      <c r="C18" s="8">
        <v>47234</v>
      </c>
      <c r="D18" s="7">
        <v>49795</v>
      </c>
      <c r="E18" s="9">
        <f t="shared" si="0"/>
        <v>-2561</v>
      </c>
      <c r="F18" s="8">
        <v>47231</v>
      </c>
      <c r="G18" s="7">
        <v>49389</v>
      </c>
      <c r="H18" s="19">
        <f t="shared" si="1"/>
        <v>-2158</v>
      </c>
      <c r="I18" s="47">
        <f t="shared" si="2"/>
        <v>-3</v>
      </c>
      <c r="J18" s="46">
        <f t="shared" si="2"/>
        <v>-406</v>
      </c>
      <c r="K18" s="11">
        <f t="shared" si="3"/>
        <v>403</v>
      </c>
      <c r="M18" s="100"/>
      <c r="N18" s="100"/>
      <c r="P18" s="2"/>
      <c r="Q18" s="2"/>
    </row>
    <row r="19" spans="2:17" ht="15.6" thickBot="1">
      <c r="B19" s="10" t="s">
        <v>0</v>
      </c>
      <c r="C19" s="8">
        <v>68326</v>
      </c>
      <c r="D19" s="7">
        <v>61801</v>
      </c>
      <c r="E19" s="9">
        <f t="shared" si="0"/>
        <v>6525</v>
      </c>
      <c r="F19" s="8">
        <v>68530</v>
      </c>
      <c r="G19" s="7">
        <v>60056</v>
      </c>
      <c r="H19" s="6">
        <f t="shared" si="1"/>
        <v>8474</v>
      </c>
      <c r="I19" s="45">
        <f t="shared" si="2"/>
        <v>204</v>
      </c>
      <c r="J19" s="4">
        <f t="shared" si="2"/>
        <v>-1745</v>
      </c>
      <c r="K19" s="3">
        <f t="shared" si="3"/>
        <v>1949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19713</v>
      </c>
      <c r="D23" s="7">
        <v>6299</v>
      </c>
      <c r="E23" s="9">
        <f>C23-D23</f>
        <v>13414</v>
      </c>
      <c r="F23" s="8">
        <v>21071</v>
      </c>
      <c r="G23" s="7">
        <v>6398</v>
      </c>
      <c r="H23" s="19">
        <f>F23-G23</f>
        <v>14673</v>
      </c>
      <c r="I23" s="5">
        <f t="shared" ref="I23:J25" si="4">F23-C23</f>
        <v>1358</v>
      </c>
      <c r="J23" s="4">
        <f t="shared" si="4"/>
        <v>99</v>
      </c>
      <c r="K23" s="11">
        <f>I23-J23</f>
        <v>1259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2496</v>
      </c>
      <c r="D25" s="7">
        <v>3164</v>
      </c>
      <c r="E25" s="9">
        <f>C25-D25</f>
        <v>-668</v>
      </c>
      <c r="F25" s="8">
        <v>2519</v>
      </c>
      <c r="G25" s="7">
        <v>2323</v>
      </c>
      <c r="H25" s="6">
        <f>F25-G25</f>
        <v>196</v>
      </c>
      <c r="I25" s="5">
        <f t="shared" si="4"/>
        <v>23</v>
      </c>
      <c r="J25" s="4">
        <f t="shared" si="4"/>
        <v>-841</v>
      </c>
      <c r="K25" s="3">
        <f>I25-J25</f>
        <v>864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246</v>
      </c>
      <c r="D29" s="38">
        <v>358</v>
      </c>
      <c r="E29" s="9">
        <f>C29-D29</f>
        <v>-112</v>
      </c>
      <c r="F29" s="38">
        <v>294</v>
      </c>
      <c r="G29" s="38">
        <v>311</v>
      </c>
      <c r="H29" s="9">
        <f>F29-G29</f>
        <v>-17</v>
      </c>
      <c r="I29" s="5">
        <f t="shared" ref="I29:J31" si="5">F29-C29</f>
        <v>48</v>
      </c>
      <c r="J29" s="4">
        <f t="shared" si="5"/>
        <v>-47</v>
      </c>
      <c r="K29" s="11">
        <f>I29-J29</f>
        <v>95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146</v>
      </c>
      <c r="E30" s="9">
        <f>C30-D30</f>
        <v>-90</v>
      </c>
      <c r="F30" s="38">
        <v>56</v>
      </c>
      <c r="G30" s="38">
        <v>146</v>
      </c>
      <c r="H30" s="9">
        <f>F30-G30</f>
        <v>-90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503</v>
      </c>
      <c r="D31" s="38">
        <v>2171</v>
      </c>
      <c r="E31" s="9">
        <f>C31-D31</f>
        <v>-1668</v>
      </c>
      <c r="F31" s="38">
        <v>547</v>
      </c>
      <c r="G31" s="38">
        <v>2312</v>
      </c>
      <c r="H31" s="9">
        <f>F31-G31</f>
        <v>-1765</v>
      </c>
      <c r="I31" s="5">
        <f t="shared" si="5"/>
        <v>44</v>
      </c>
      <c r="J31" s="4">
        <f t="shared" si="5"/>
        <v>141</v>
      </c>
      <c r="K31" s="3">
        <f>I31-J31</f>
        <v>-97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103543</v>
      </c>
      <c r="E35" s="7">
        <v>125652</v>
      </c>
      <c r="F35" s="9">
        <f t="shared" ref="F35:F48" si="6">D35-E35</f>
        <v>-22109</v>
      </c>
      <c r="G35" s="8">
        <v>107605</v>
      </c>
      <c r="H35" s="7">
        <v>129662</v>
      </c>
      <c r="I35" s="19">
        <f t="shared" ref="I35:I48" si="7">G35-H35</f>
        <v>-22057</v>
      </c>
      <c r="J35" s="5">
        <f t="shared" ref="J35:K48" si="8">G35-D35</f>
        <v>4062</v>
      </c>
      <c r="K35" s="4">
        <f t="shared" si="8"/>
        <v>4010</v>
      </c>
      <c r="L35" s="11">
        <f t="shared" ref="L35:L48" si="9">J35-K35</f>
        <v>52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150539</v>
      </c>
      <c r="E37" s="7">
        <v>17393</v>
      </c>
      <c r="F37" s="9">
        <f t="shared" si="6"/>
        <v>133146</v>
      </c>
      <c r="G37" s="8">
        <v>155436</v>
      </c>
      <c r="H37" s="7">
        <v>17045</v>
      </c>
      <c r="I37" s="19">
        <f t="shared" si="7"/>
        <v>138391</v>
      </c>
      <c r="J37" s="5">
        <f t="shared" si="8"/>
        <v>4897</v>
      </c>
      <c r="K37" s="4">
        <f t="shared" si="8"/>
        <v>-348</v>
      </c>
      <c r="L37" s="11">
        <f t="shared" si="9"/>
        <v>5245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75050</v>
      </c>
      <c r="E38" s="7">
        <v>34871</v>
      </c>
      <c r="F38" s="9">
        <f t="shared" si="6"/>
        <v>40179</v>
      </c>
      <c r="G38" s="8">
        <v>73573</v>
      </c>
      <c r="H38" s="7">
        <v>35446</v>
      </c>
      <c r="I38" s="19">
        <f t="shared" si="7"/>
        <v>38127</v>
      </c>
      <c r="J38" s="5">
        <f t="shared" si="8"/>
        <v>-1477</v>
      </c>
      <c r="K38" s="4">
        <f t="shared" si="8"/>
        <v>575</v>
      </c>
      <c r="L38" s="11">
        <f t="shared" si="9"/>
        <v>-2052</v>
      </c>
      <c r="M38" s="100"/>
      <c r="N38" s="100"/>
      <c r="P38" s="2"/>
      <c r="Q38" s="2"/>
    </row>
    <row r="39" spans="2:21">
      <c r="B39" s="92"/>
      <c r="C39" s="10" t="s">
        <v>62</v>
      </c>
      <c r="D39" s="8">
        <v>112206</v>
      </c>
      <c r="E39" s="7">
        <v>58654</v>
      </c>
      <c r="F39" s="9">
        <f t="shared" si="6"/>
        <v>53552</v>
      </c>
      <c r="G39" s="8">
        <v>108681</v>
      </c>
      <c r="H39" s="7">
        <v>59541</v>
      </c>
      <c r="I39" s="19">
        <f t="shared" si="7"/>
        <v>49140</v>
      </c>
      <c r="J39" s="5">
        <f t="shared" si="8"/>
        <v>-3525</v>
      </c>
      <c r="K39" s="4">
        <f t="shared" si="8"/>
        <v>887</v>
      </c>
      <c r="L39" s="11">
        <f t="shared" si="9"/>
        <v>-4412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146421</v>
      </c>
      <c r="E40" s="30">
        <v>67809</v>
      </c>
      <c r="F40" s="32">
        <f t="shared" si="6"/>
        <v>78612</v>
      </c>
      <c r="G40" s="31">
        <v>147042</v>
      </c>
      <c r="H40" s="30">
        <v>73724</v>
      </c>
      <c r="I40" s="19">
        <f t="shared" si="7"/>
        <v>73318</v>
      </c>
      <c r="J40" s="5">
        <f t="shared" si="8"/>
        <v>621</v>
      </c>
      <c r="K40" s="4">
        <f t="shared" si="8"/>
        <v>5915</v>
      </c>
      <c r="L40" s="11">
        <f t="shared" si="9"/>
        <v>-5294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196300</v>
      </c>
      <c r="E41" s="26">
        <v>115286</v>
      </c>
      <c r="F41" s="28">
        <f t="shared" si="6"/>
        <v>81014</v>
      </c>
      <c r="G41" s="27">
        <v>198288</v>
      </c>
      <c r="H41" s="26">
        <v>122886</v>
      </c>
      <c r="I41" s="6">
        <f t="shared" si="7"/>
        <v>75402</v>
      </c>
      <c r="J41" s="25">
        <f t="shared" si="8"/>
        <v>1988</v>
      </c>
      <c r="K41" s="24">
        <f t="shared" si="8"/>
        <v>7600</v>
      </c>
      <c r="L41" s="3">
        <f t="shared" si="9"/>
        <v>-5612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147309</v>
      </c>
      <c r="E42" s="15">
        <v>141140</v>
      </c>
      <c r="F42" s="17">
        <f t="shared" si="6"/>
        <v>6169</v>
      </c>
      <c r="G42" s="16">
        <v>160358</v>
      </c>
      <c r="H42" s="15">
        <v>146942</v>
      </c>
      <c r="I42" s="22">
        <f t="shared" si="7"/>
        <v>13416</v>
      </c>
      <c r="J42" s="13">
        <f t="shared" si="8"/>
        <v>13049</v>
      </c>
      <c r="K42" s="12">
        <f t="shared" si="8"/>
        <v>5802</v>
      </c>
      <c r="L42" s="21">
        <f t="shared" si="9"/>
        <v>7247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183533</v>
      </c>
      <c r="E44" s="7">
        <v>42456</v>
      </c>
      <c r="F44" s="9">
        <f t="shared" si="6"/>
        <v>141077</v>
      </c>
      <c r="G44" s="8">
        <v>188843</v>
      </c>
      <c r="H44" s="7">
        <v>42882</v>
      </c>
      <c r="I44" s="19">
        <f t="shared" si="7"/>
        <v>145961</v>
      </c>
      <c r="J44" s="5">
        <f t="shared" si="8"/>
        <v>5310</v>
      </c>
      <c r="K44" s="4">
        <f t="shared" si="8"/>
        <v>426</v>
      </c>
      <c r="L44" s="11">
        <f t="shared" si="9"/>
        <v>4884</v>
      </c>
      <c r="M44" s="100"/>
      <c r="N44" s="100"/>
      <c r="P44" s="2"/>
      <c r="Q44" s="2"/>
    </row>
    <row r="45" spans="2:21">
      <c r="B45" s="81"/>
      <c r="C45" s="20" t="s">
        <v>56</v>
      </c>
      <c r="D45" s="16">
        <v>83915</v>
      </c>
      <c r="E45" s="15">
        <v>90358</v>
      </c>
      <c r="F45" s="17">
        <f t="shared" si="6"/>
        <v>-6443</v>
      </c>
      <c r="G45" s="16">
        <v>83825</v>
      </c>
      <c r="H45" s="15">
        <v>94494</v>
      </c>
      <c r="I45" s="19">
        <f t="shared" si="7"/>
        <v>-10669</v>
      </c>
      <c r="J45" s="13">
        <f t="shared" si="8"/>
        <v>-90</v>
      </c>
      <c r="K45" s="12">
        <f t="shared" si="8"/>
        <v>4136</v>
      </c>
      <c r="L45" s="11">
        <f t="shared" si="9"/>
        <v>-4226</v>
      </c>
      <c r="M45" s="100"/>
      <c r="N45" s="100"/>
      <c r="P45" s="2"/>
      <c r="Q45" s="2"/>
    </row>
    <row r="46" spans="2:21">
      <c r="B46" s="81"/>
      <c r="C46" s="10" t="s">
        <v>55</v>
      </c>
      <c r="D46" s="16">
        <v>113290</v>
      </c>
      <c r="E46" s="15">
        <v>145079</v>
      </c>
      <c r="F46" s="17">
        <f t="shared" si="6"/>
        <v>-31789</v>
      </c>
      <c r="G46" s="16">
        <v>114345</v>
      </c>
      <c r="H46" s="15">
        <v>151418</v>
      </c>
      <c r="I46" s="19">
        <f t="shared" si="7"/>
        <v>-37073</v>
      </c>
      <c r="J46" s="13">
        <f t="shared" si="8"/>
        <v>1055</v>
      </c>
      <c r="K46" s="12">
        <f t="shared" si="8"/>
        <v>6339</v>
      </c>
      <c r="L46" s="11">
        <f t="shared" si="9"/>
        <v>-5284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111259</v>
      </c>
      <c r="E47" s="15">
        <v>153561</v>
      </c>
      <c r="F47" s="17">
        <f t="shared" si="6"/>
        <v>-42302</v>
      </c>
      <c r="G47" s="16">
        <v>134911</v>
      </c>
      <c r="H47" s="15">
        <v>157915</v>
      </c>
      <c r="I47" s="14">
        <f t="shared" si="7"/>
        <v>-23004</v>
      </c>
      <c r="J47" s="13">
        <f t="shared" si="8"/>
        <v>23652</v>
      </c>
      <c r="K47" s="12">
        <f t="shared" si="8"/>
        <v>4354</v>
      </c>
      <c r="L47" s="11">
        <f t="shared" si="9"/>
        <v>19298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161526</v>
      </c>
      <c r="E48" s="7">
        <v>234916</v>
      </c>
      <c r="F48" s="9">
        <f t="shared" si="6"/>
        <v>-73390</v>
      </c>
      <c r="G48" s="8">
        <v>186370</v>
      </c>
      <c r="H48" s="7">
        <v>245024</v>
      </c>
      <c r="I48" s="6">
        <f t="shared" si="7"/>
        <v>-58654</v>
      </c>
      <c r="J48" s="5">
        <f t="shared" si="8"/>
        <v>24844</v>
      </c>
      <c r="K48" s="4">
        <f t="shared" si="8"/>
        <v>10108</v>
      </c>
      <c r="L48" s="3">
        <f t="shared" si="9"/>
        <v>14736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71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1094647040</v>
      </c>
      <c r="D5" s="68">
        <v>547707345</v>
      </c>
      <c r="E5" s="72">
        <f>C5-D5</f>
        <v>546939695</v>
      </c>
      <c r="F5" s="101">
        <f>(C9+D9)/46104007889/2</f>
        <v>0.1070037060417266</v>
      </c>
      <c r="H5" s="71" t="s">
        <v>40</v>
      </c>
      <c r="I5" s="71" t="s">
        <v>39</v>
      </c>
      <c r="J5" s="105">
        <f>I6-H6</f>
        <v>0</v>
      </c>
      <c r="K5" s="106" t="s">
        <v>66</v>
      </c>
      <c r="L5" s="77">
        <v>10158.15</v>
      </c>
      <c r="M5" s="100"/>
      <c r="N5" s="100"/>
    </row>
    <row r="6" spans="2:17" ht="15.6" thickBot="1">
      <c r="B6" s="10" t="s">
        <v>38</v>
      </c>
      <c r="C6" s="69">
        <v>2639158206</v>
      </c>
      <c r="D6" s="68">
        <v>2273833510</v>
      </c>
      <c r="E6" s="70">
        <f>C6-D6</f>
        <v>365324696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552470950</v>
      </c>
      <c r="D7" s="68">
        <v>1216051590</v>
      </c>
      <c r="E7" s="67">
        <f>C7-D7</f>
        <v>-663580640</v>
      </c>
      <c r="F7" s="103"/>
      <c r="H7" s="110"/>
      <c r="I7" s="110"/>
      <c r="J7" s="105"/>
      <c r="K7" s="108"/>
      <c r="L7" s="11">
        <v>10157</v>
      </c>
      <c r="M7" s="100"/>
      <c r="N7" s="100"/>
      <c r="P7" s="66"/>
      <c r="Q7" s="2"/>
    </row>
    <row r="8" spans="2:17" ht="15.6" thickBot="1">
      <c r="B8" s="10" t="s">
        <v>4</v>
      </c>
      <c r="C8" s="65">
        <v>803595394</v>
      </c>
      <c r="D8" s="64">
        <v>739135380</v>
      </c>
      <c r="E8" s="63">
        <f>C8-D8</f>
        <v>64460014</v>
      </c>
      <c r="F8" s="103"/>
      <c r="K8" s="62"/>
      <c r="L8" s="112">
        <f>L7-L5</f>
        <v>-1.1499999999996362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5089871590</v>
      </c>
      <c r="D9" s="60">
        <f>D5+D6+D7+D8</f>
        <v>4776727825</v>
      </c>
      <c r="E9" s="59">
        <f>E5+E6+E7+E8</f>
        <v>313143765</v>
      </c>
      <c r="F9" s="104"/>
      <c r="H9" s="111" t="s">
        <v>36</v>
      </c>
      <c r="I9" s="111"/>
      <c r="J9" s="113" t="s">
        <v>57</v>
      </c>
      <c r="K9" s="114" t="s">
        <v>70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13797</v>
      </c>
      <c r="D13" s="7">
        <v>12094</v>
      </c>
      <c r="E13" s="9">
        <f t="shared" ref="E13:E19" si="0">C13-D13</f>
        <v>1703</v>
      </c>
      <c r="F13" s="8">
        <v>13853</v>
      </c>
      <c r="G13" s="7">
        <v>12462</v>
      </c>
      <c r="H13" s="19">
        <f t="shared" ref="H13:H19" si="1">F13-G13</f>
        <v>1391</v>
      </c>
      <c r="I13" s="5">
        <f t="shared" ref="I13:J19" si="2">F13-C13</f>
        <v>56</v>
      </c>
      <c r="J13" s="4">
        <f t="shared" si="2"/>
        <v>368</v>
      </c>
      <c r="K13" s="11">
        <f t="shared" ref="K13:K19" si="3">I13-J13</f>
        <v>-312</v>
      </c>
      <c r="M13" s="100"/>
      <c r="N13" s="100"/>
      <c r="P13" s="2"/>
      <c r="Q13" s="2"/>
    </row>
    <row r="14" spans="2:17" ht="15">
      <c r="B14" s="10" t="s">
        <v>5</v>
      </c>
      <c r="C14" s="8">
        <v>2059</v>
      </c>
      <c r="D14" s="7">
        <v>36577</v>
      </c>
      <c r="E14" s="9">
        <f t="shared" si="0"/>
        <v>-34518</v>
      </c>
      <c r="F14" s="8">
        <v>2011</v>
      </c>
      <c r="G14" s="7">
        <v>36571</v>
      </c>
      <c r="H14" s="19">
        <f t="shared" si="1"/>
        <v>-34560</v>
      </c>
      <c r="I14" s="5">
        <f t="shared" si="2"/>
        <v>-48</v>
      </c>
      <c r="J14" s="4">
        <f t="shared" si="2"/>
        <v>-6</v>
      </c>
      <c r="K14" s="11">
        <f t="shared" si="3"/>
        <v>-42</v>
      </c>
      <c r="M14" s="100"/>
      <c r="N14" s="100"/>
      <c r="P14" s="2"/>
      <c r="Q14" s="2"/>
    </row>
    <row r="15" spans="2:17" ht="15">
      <c r="B15" s="53" t="s">
        <v>4</v>
      </c>
      <c r="C15" s="51">
        <v>76190</v>
      </c>
      <c r="D15" s="50">
        <v>20219</v>
      </c>
      <c r="E15" s="52">
        <f t="shared" si="0"/>
        <v>55971</v>
      </c>
      <c r="F15" s="51">
        <v>76434</v>
      </c>
      <c r="G15" s="50">
        <v>19957</v>
      </c>
      <c r="H15" s="49">
        <f t="shared" si="1"/>
        <v>56477</v>
      </c>
      <c r="I15" s="47">
        <f t="shared" si="2"/>
        <v>244</v>
      </c>
      <c r="J15" s="46">
        <f t="shared" si="2"/>
        <v>-262</v>
      </c>
      <c r="K15" s="11">
        <f t="shared" si="3"/>
        <v>506</v>
      </c>
      <c r="M15" s="100"/>
      <c r="N15" s="100"/>
      <c r="P15" s="2"/>
      <c r="Q15" s="2"/>
    </row>
    <row r="16" spans="2:17">
      <c r="B16" s="20" t="s">
        <v>61</v>
      </c>
      <c r="C16" s="51">
        <v>41251</v>
      </c>
      <c r="D16" s="50">
        <v>44857</v>
      </c>
      <c r="E16" s="52">
        <f t="shared" si="0"/>
        <v>-3606</v>
      </c>
      <c r="F16" s="51">
        <v>41251</v>
      </c>
      <c r="G16" s="50">
        <v>44984</v>
      </c>
      <c r="H16" s="49">
        <f t="shared" si="1"/>
        <v>-3733</v>
      </c>
      <c r="I16" s="47">
        <f t="shared" si="2"/>
        <v>0</v>
      </c>
      <c r="J16" s="46">
        <f t="shared" si="2"/>
        <v>127</v>
      </c>
      <c r="K16" s="11">
        <f t="shared" si="3"/>
        <v>-127</v>
      </c>
      <c r="M16" s="100"/>
      <c r="N16" s="100"/>
      <c r="P16" s="2"/>
      <c r="Q16" s="2"/>
    </row>
    <row r="17" spans="2:17">
      <c r="B17" s="53" t="s">
        <v>67</v>
      </c>
      <c r="C17" s="51">
        <v>56586</v>
      </c>
      <c r="D17" s="50">
        <v>50448</v>
      </c>
      <c r="E17" s="52">
        <f t="shared" si="0"/>
        <v>6138</v>
      </c>
      <c r="F17" s="51">
        <v>56499</v>
      </c>
      <c r="G17" s="50">
        <v>50331</v>
      </c>
      <c r="H17" s="49">
        <f t="shared" si="1"/>
        <v>6168</v>
      </c>
      <c r="I17" s="47">
        <f t="shared" si="2"/>
        <v>-87</v>
      </c>
      <c r="J17" s="46">
        <f t="shared" si="2"/>
        <v>-117</v>
      </c>
      <c r="K17" s="11">
        <f t="shared" si="3"/>
        <v>30</v>
      </c>
      <c r="M17" s="100"/>
      <c r="N17" s="100"/>
      <c r="P17" s="2"/>
      <c r="Q17" s="2"/>
    </row>
    <row r="18" spans="2:17" ht="30">
      <c r="B18" s="48" t="s">
        <v>1</v>
      </c>
      <c r="C18" s="8">
        <v>47231</v>
      </c>
      <c r="D18" s="7">
        <v>49389</v>
      </c>
      <c r="E18" s="9">
        <f t="shared" si="0"/>
        <v>-2158</v>
      </c>
      <c r="F18" s="8">
        <v>47231</v>
      </c>
      <c r="G18" s="7">
        <v>49481</v>
      </c>
      <c r="H18" s="19">
        <f t="shared" si="1"/>
        <v>-2250</v>
      </c>
      <c r="I18" s="47">
        <f t="shared" si="2"/>
        <v>0</v>
      </c>
      <c r="J18" s="46">
        <f t="shared" si="2"/>
        <v>92</v>
      </c>
      <c r="K18" s="11">
        <f t="shared" si="3"/>
        <v>-92</v>
      </c>
      <c r="M18" s="100"/>
      <c r="N18" s="100"/>
      <c r="P18" s="2"/>
      <c r="Q18" s="2"/>
    </row>
    <row r="19" spans="2:17" ht="15.6" thickBot="1">
      <c r="B19" s="10" t="s">
        <v>0</v>
      </c>
      <c r="C19" s="8">
        <v>68530</v>
      </c>
      <c r="D19" s="7">
        <v>60056</v>
      </c>
      <c r="E19" s="9">
        <f t="shared" si="0"/>
        <v>8474</v>
      </c>
      <c r="F19" s="8">
        <v>68375</v>
      </c>
      <c r="G19" s="7">
        <v>60219</v>
      </c>
      <c r="H19" s="6">
        <f t="shared" si="1"/>
        <v>8156</v>
      </c>
      <c r="I19" s="45">
        <f t="shared" si="2"/>
        <v>-155</v>
      </c>
      <c r="J19" s="4">
        <f t="shared" si="2"/>
        <v>163</v>
      </c>
      <c r="K19" s="3">
        <f t="shared" si="3"/>
        <v>-318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21071</v>
      </c>
      <c r="D23" s="7">
        <v>6398</v>
      </c>
      <c r="E23" s="9">
        <f>C23-D23</f>
        <v>14673</v>
      </c>
      <c r="F23" s="8">
        <v>22341</v>
      </c>
      <c r="G23" s="7">
        <v>6941</v>
      </c>
      <c r="H23" s="19">
        <f>F23-G23</f>
        <v>15400</v>
      </c>
      <c r="I23" s="5">
        <f t="shared" ref="I23:J25" si="4">F23-C23</f>
        <v>1270</v>
      </c>
      <c r="J23" s="4">
        <f t="shared" si="4"/>
        <v>543</v>
      </c>
      <c r="K23" s="11">
        <f>I23-J23</f>
        <v>727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2519</v>
      </c>
      <c r="D25" s="7">
        <v>2323</v>
      </c>
      <c r="E25" s="9">
        <f>C25-D25</f>
        <v>196</v>
      </c>
      <c r="F25" s="8">
        <v>2539</v>
      </c>
      <c r="G25" s="7">
        <v>2371</v>
      </c>
      <c r="H25" s="6">
        <f>F25-G25</f>
        <v>168</v>
      </c>
      <c r="I25" s="5">
        <f t="shared" si="4"/>
        <v>20</v>
      </c>
      <c r="J25" s="4">
        <f t="shared" si="4"/>
        <v>48</v>
      </c>
      <c r="K25" s="3">
        <f>I25-J25</f>
        <v>-28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294</v>
      </c>
      <c r="D29" s="38">
        <v>311</v>
      </c>
      <c r="E29" s="9">
        <f>C29-D29</f>
        <v>-17</v>
      </c>
      <c r="F29" s="38">
        <v>320</v>
      </c>
      <c r="G29" s="38">
        <v>326</v>
      </c>
      <c r="H29" s="9">
        <f>F29-G29</f>
        <v>-6</v>
      </c>
      <c r="I29" s="5">
        <f t="shared" ref="I29:J31" si="5">F29-C29</f>
        <v>26</v>
      </c>
      <c r="J29" s="4">
        <f t="shared" si="5"/>
        <v>15</v>
      </c>
      <c r="K29" s="11">
        <f>I29-J29</f>
        <v>11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146</v>
      </c>
      <c r="E30" s="9">
        <f>C30-D30</f>
        <v>-90</v>
      </c>
      <c r="F30" s="38">
        <v>56</v>
      </c>
      <c r="G30" s="38">
        <v>146</v>
      </c>
      <c r="H30" s="9">
        <f>F30-G30</f>
        <v>-90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547</v>
      </c>
      <c r="D31" s="38">
        <v>2312</v>
      </c>
      <c r="E31" s="9">
        <f>C31-D31</f>
        <v>-1765</v>
      </c>
      <c r="F31" s="38">
        <v>548</v>
      </c>
      <c r="G31" s="38">
        <v>2312</v>
      </c>
      <c r="H31" s="9">
        <f>F31-G31</f>
        <v>-1764</v>
      </c>
      <c r="I31" s="5">
        <f t="shared" si="5"/>
        <v>1</v>
      </c>
      <c r="J31" s="4">
        <f t="shared" si="5"/>
        <v>0</v>
      </c>
      <c r="K31" s="3">
        <f>I31-J31</f>
        <v>1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107605</v>
      </c>
      <c r="E35" s="7">
        <v>129662</v>
      </c>
      <c r="F35" s="9">
        <f t="shared" ref="F35:F48" si="6">D35-E35</f>
        <v>-22057</v>
      </c>
      <c r="G35" s="8">
        <v>111631</v>
      </c>
      <c r="H35" s="7">
        <v>136114</v>
      </c>
      <c r="I35" s="19">
        <f t="shared" ref="I35:I48" si="7">G35-H35</f>
        <v>-24483</v>
      </c>
      <c r="J35" s="5">
        <f t="shared" ref="J35:K48" si="8">G35-D35</f>
        <v>4026</v>
      </c>
      <c r="K35" s="4">
        <f t="shared" si="8"/>
        <v>6452</v>
      </c>
      <c r="L35" s="11">
        <f t="shared" ref="L35:L48" si="9">J35-K35</f>
        <v>-2426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155436</v>
      </c>
      <c r="E37" s="7">
        <v>17045</v>
      </c>
      <c r="F37" s="9">
        <f t="shared" si="6"/>
        <v>138391</v>
      </c>
      <c r="G37" s="8">
        <v>156933</v>
      </c>
      <c r="H37" s="7">
        <v>17826</v>
      </c>
      <c r="I37" s="19">
        <f t="shared" si="7"/>
        <v>139107</v>
      </c>
      <c r="J37" s="5">
        <f t="shared" si="8"/>
        <v>1497</v>
      </c>
      <c r="K37" s="4">
        <f t="shared" si="8"/>
        <v>781</v>
      </c>
      <c r="L37" s="11">
        <f t="shared" si="9"/>
        <v>716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73573</v>
      </c>
      <c r="E38" s="7">
        <v>35446</v>
      </c>
      <c r="F38" s="9">
        <f t="shared" si="6"/>
        <v>38127</v>
      </c>
      <c r="G38" s="8">
        <v>74096</v>
      </c>
      <c r="H38" s="7">
        <v>35889</v>
      </c>
      <c r="I38" s="19">
        <f t="shared" si="7"/>
        <v>38207</v>
      </c>
      <c r="J38" s="5">
        <f t="shared" si="8"/>
        <v>523</v>
      </c>
      <c r="K38" s="4">
        <f t="shared" si="8"/>
        <v>443</v>
      </c>
      <c r="L38" s="11">
        <f t="shared" si="9"/>
        <v>80</v>
      </c>
      <c r="M38" s="100"/>
      <c r="N38" s="100"/>
      <c r="P38" s="2"/>
      <c r="Q38" s="2"/>
    </row>
    <row r="39" spans="2:21">
      <c r="B39" s="92"/>
      <c r="C39" s="10" t="s">
        <v>68</v>
      </c>
      <c r="D39" s="8">
        <v>108681</v>
      </c>
      <c r="E39" s="7">
        <v>59541</v>
      </c>
      <c r="F39" s="9">
        <f t="shared" si="6"/>
        <v>49140</v>
      </c>
      <c r="G39" s="8">
        <v>108150</v>
      </c>
      <c r="H39" s="7">
        <v>60101</v>
      </c>
      <c r="I39" s="19">
        <f t="shared" si="7"/>
        <v>48049</v>
      </c>
      <c r="J39" s="5">
        <f t="shared" si="8"/>
        <v>-531</v>
      </c>
      <c r="K39" s="4">
        <f t="shared" si="8"/>
        <v>560</v>
      </c>
      <c r="L39" s="11">
        <f t="shared" si="9"/>
        <v>-1091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147042</v>
      </c>
      <c r="E40" s="30">
        <v>73724</v>
      </c>
      <c r="F40" s="32">
        <f t="shared" si="6"/>
        <v>73318</v>
      </c>
      <c r="G40" s="31">
        <v>148380</v>
      </c>
      <c r="H40" s="30">
        <v>77756</v>
      </c>
      <c r="I40" s="19">
        <f t="shared" si="7"/>
        <v>70624</v>
      </c>
      <c r="J40" s="5">
        <f t="shared" si="8"/>
        <v>1338</v>
      </c>
      <c r="K40" s="4">
        <f t="shared" si="8"/>
        <v>4032</v>
      </c>
      <c r="L40" s="11">
        <f t="shared" si="9"/>
        <v>-2694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198288</v>
      </c>
      <c r="E41" s="26">
        <v>122886</v>
      </c>
      <c r="F41" s="28">
        <f t="shared" si="6"/>
        <v>75402</v>
      </c>
      <c r="G41" s="27">
        <v>203732</v>
      </c>
      <c r="H41" s="26">
        <v>128587</v>
      </c>
      <c r="I41" s="6">
        <f t="shared" si="7"/>
        <v>75145</v>
      </c>
      <c r="J41" s="25">
        <f t="shared" si="8"/>
        <v>5444</v>
      </c>
      <c r="K41" s="24">
        <f t="shared" si="8"/>
        <v>5701</v>
      </c>
      <c r="L41" s="3">
        <f t="shared" si="9"/>
        <v>-257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160358</v>
      </c>
      <c r="E42" s="15">
        <v>146942</v>
      </c>
      <c r="F42" s="17">
        <f t="shared" si="6"/>
        <v>13416</v>
      </c>
      <c r="G42" s="16">
        <v>162840</v>
      </c>
      <c r="H42" s="15">
        <v>153055</v>
      </c>
      <c r="I42" s="22">
        <f t="shared" si="7"/>
        <v>9785</v>
      </c>
      <c r="J42" s="13">
        <f t="shared" si="8"/>
        <v>2482</v>
      </c>
      <c r="K42" s="12">
        <f t="shared" si="8"/>
        <v>6113</v>
      </c>
      <c r="L42" s="21">
        <f t="shared" si="9"/>
        <v>-3631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188843</v>
      </c>
      <c r="E44" s="7">
        <v>42882</v>
      </c>
      <c r="F44" s="9">
        <f t="shared" si="6"/>
        <v>145961</v>
      </c>
      <c r="G44" s="8">
        <v>190635</v>
      </c>
      <c r="H44" s="7">
        <v>43435</v>
      </c>
      <c r="I44" s="19">
        <f t="shared" si="7"/>
        <v>147200</v>
      </c>
      <c r="J44" s="5">
        <f t="shared" si="8"/>
        <v>1792</v>
      </c>
      <c r="K44" s="4">
        <f t="shared" si="8"/>
        <v>553</v>
      </c>
      <c r="L44" s="11">
        <f t="shared" si="9"/>
        <v>1239</v>
      </c>
      <c r="M44" s="100"/>
      <c r="N44" s="100"/>
      <c r="P44" s="2"/>
      <c r="Q44" s="2"/>
    </row>
    <row r="45" spans="2:21">
      <c r="B45" s="81"/>
      <c r="C45" s="20" t="s">
        <v>69</v>
      </c>
      <c r="D45" s="16">
        <v>83825</v>
      </c>
      <c r="E45" s="15">
        <v>94494</v>
      </c>
      <c r="F45" s="17">
        <f t="shared" si="6"/>
        <v>-10669</v>
      </c>
      <c r="G45" s="16">
        <v>82486</v>
      </c>
      <c r="H45" s="15">
        <v>96308</v>
      </c>
      <c r="I45" s="19">
        <f t="shared" si="7"/>
        <v>-13822</v>
      </c>
      <c r="J45" s="13">
        <f t="shared" si="8"/>
        <v>-1339</v>
      </c>
      <c r="K45" s="12">
        <f t="shared" si="8"/>
        <v>1814</v>
      </c>
      <c r="L45" s="11">
        <f t="shared" si="9"/>
        <v>-3153</v>
      </c>
      <c r="M45" s="100"/>
      <c r="N45" s="100"/>
      <c r="P45" s="2"/>
      <c r="Q45" s="2"/>
    </row>
    <row r="46" spans="2:21">
      <c r="B46" s="81"/>
      <c r="C46" s="10" t="s">
        <v>68</v>
      </c>
      <c r="D46" s="16">
        <v>114345</v>
      </c>
      <c r="E46" s="15">
        <v>151418</v>
      </c>
      <c r="F46" s="17">
        <f t="shared" si="6"/>
        <v>-37073</v>
      </c>
      <c r="G46" s="16">
        <v>114254</v>
      </c>
      <c r="H46" s="15">
        <v>155049</v>
      </c>
      <c r="I46" s="19">
        <f t="shared" si="7"/>
        <v>-40795</v>
      </c>
      <c r="J46" s="13">
        <f t="shared" si="8"/>
        <v>-91</v>
      </c>
      <c r="K46" s="12">
        <f t="shared" si="8"/>
        <v>3631</v>
      </c>
      <c r="L46" s="11">
        <f t="shared" si="9"/>
        <v>-3722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134911</v>
      </c>
      <c r="E47" s="15">
        <v>157915</v>
      </c>
      <c r="F47" s="17">
        <f t="shared" si="6"/>
        <v>-23004</v>
      </c>
      <c r="G47" s="16">
        <v>144154</v>
      </c>
      <c r="H47" s="15">
        <v>158143</v>
      </c>
      <c r="I47" s="14">
        <f t="shared" si="7"/>
        <v>-13989</v>
      </c>
      <c r="J47" s="13">
        <f t="shared" si="8"/>
        <v>9243</v>
      </c>
      <c r="K47" s="12">
        <f t="shared" si="8"/>
        <v>228</v>
      </c>
      <c r="L47" s="11">
        <f t="shared" si="9"/>
        <v>9015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186370</v>
      </c>
      <c r="E48" s="7">
        <v>245024</v>
      </c>
      <c r="F48" s="9">
        <f t="shared" si="6"/>
        <v>-58654</v>
      </c>
      <c r="G48" s="8">
        <v>198506</v>
      </c>
      <c r="H48" s="7">
        <v>246760</v>
      </c>
      <c r="I48" s="6">
        <f t="shared" si="7"/>
        <v>-48254</v>
      </c>
      <c r="J48" s="5">
        <f t="shared" si="8"/>
        <v>12136</v>
      </c>
      <c r="K48" s="4">
        <f t="shared" si="8"/>
        <v>1736</v>
      </c>
      <c r="L48" s="3">
        <f t="shared" si="9"/>
        <v>10400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77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1306804998</v>
      </c>
      <c r="D5" s="68">
        <v>962754510</v>
      </c>
      <c r="E5" s="72">
        <f>C5-D5</f>
        <v>344050488</v>
      </c>
      <c r="F5" s="101">
        <f>(C9+D9)/93903092656/2</f>
        <v>0.32215241963670388</v>
      </c>
      <c r="H5" s="71" t="s">
        <v>40</v>
      </c>
      <c r="I5" s="71" t="s">
        <v>39</v>
      </c>
      <c r="J5" s="105">
        <f>I6-H6</f>
        <v>0</v>
      </c>
      <c r="K5" s="106" t="s">
        <v>72</v>
      </c>
      <c r="L5" s="77">
        <v>10226.84</v>
      </c>
      <c r="M5" s="100"/>
      <c r="N5" s="100"/>
    </row>
    <row r="6" spans="2:17" ht="15.6" thickBot="1">
      <c r="B6" s="10" t="s">
        <v>38</v>
      </c>
      <c r="C6" s="69">
        <v>5242253477</v>
      </c>
      <c r="D6" s="68">
        <v>4253249938</v>
      </c>
      <c r="E6" s="70">
        <f>C6-D6</f>
        <v>989003539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882995280</v>
      </c>
      <c r="D7" s="68">
        <v>1323147106</v>
      </c>
      <c r="E7" s="67">
        <f>C7-D7</f>
        <v>-440151826</v>
      </c>
      <c r="F7" s="103"/>
      <c r="H7" s="110"/>
      <c r="I7" s="110"/>
      <c r="J7" s="105"/>
      <c r="K7" s="108"/>
      <c r="L7" s="11">
        <v>10200</v>
      </c>
      <c r="M7" s="100"/>
      <c r="N7" s="100"/>
      <c r="P7" s="66"/>
      <c r="Q7" s="2"/>
    </row>
    <row r="8" spans="2:17" ht="15.6" thickBot="1">
      <c r="B8" s="10" t="s">
        <v>4</v>
      </c>
      <c r="C8" s="65">
        <v>25213782495</v>
      </c>
      <c r="D8" s="64">
        <v>21317229217</v>
      </c>
      <c r="E8" s="63">
        <f>C8-D8</f>
        <v>3896553278</v>
      </c>
      <c r="F8" s="103"/>
      <c r="K8" s="62"/>
      <c r="L8" s="112">
        <f>L7-L5</f>
        <v>-26.840000000000146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32645836250</v>
      </c>
      <c r="D9" s="60">
        <f>D5+D6+D7+D8</f>
        <v>27856380771</v>
      </c>
      <c r="E9" s="59">
        <f>E5+E6+E7+E8</f>
        <v>4789455479</v>
      </c>
      <c r="F9" s="104"/>
      <c r="H9" s="111" t="s">
        <v>36</v>
      </c>
      <c r="I9" s="111"/>
      <c r="J9" s="113" t="s">
        <v>75</v>
      </c>
      <c r="K9" s="114" t="s">
        <v>76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13853</v>
      </c>
      <c r="D13" s="7">
        <v>12462</v>
      </c>
      <c r="E13" s="9">
        <f t="shared" ref="E13:E19" si="0">C13-D13</f>
        <v>1391</v>
      </c>
      <c r="F13" s="8">
        <v>15701</v>
      </c>
      <c r="G13" s="7">
        <v>11444</v>
      </c>
      <c r="H13" s="19">
        <f t="shared" ref="H13:H19" si="1">F13-G13</f>
        <v>4257</v>
      </c>
      <c r="I13" s="5">
        <f t="shared" ref="I13:J19" si="2">F13-C13</f>
        <v>1848</v>
      </c>
      <c r="J13" s="4">
        <f t="shared" si="2"/>
        <v>-1018</v>
      </c>
      <c r="K13" s="11">
        <f t="shared" ref="K13:K19" si="3">I13-J13</f>
        <v>2866</v>
      </c>
      <c r="M13" s="100"/>
      <c r="N13" s="100"/>
      <c r="P13" s="2"/>
      <c r="Q13" s="2"/>
    </row>
    <row r="14" spans="2:17" ht="15">
      <c r="B14" s="10" t="s">
        <v>5</v>
      </c>
      <c r="C14" s="8">
        <v>2011</v>
      </c>
      <c r="D14" s="7">
        <v>36571</v>
      </c>
      <c r="E14" s="9">
        <f t="shared" si="0"/>
        <v>-34560</v>
      </c>
      <c r="F14" s="8">
        <v>2002</v>
      </c>
      <c r="G14" s="7">
        <v>36087</v>
      </c>
      <c r="H14" s="19">
        <f t="shared" si="1"/>
        <v>-34085</v>
      </c>
      <c r="I14" s="5">
        <f t="shared" si="2"/>
        <v>-9</v>
      </c>
      <c r="J14" s="4">
        <f t="shared" si="2"/>
        <v>-484</v>
      </c>
      <c r="K14" s="11">
        <f t="shared" si="3"/>
        <v>475</v>
      </c>
      <c r="M14" s="100"/>
      <c r="N14" s="100"/>
      <c r="P14" s="2"/>
      <c r="Q14" s="2"/>
    </row>
    <row r="15" spans="2:17" ht="15">
      <c r="B15" s="53" t="s">
        <v>4</v>
      </c>
      <c r="C15" s="51">
        <v>76434</v>
      </c>
      <c r="D15" s="50">
        <v>19957</v>
      </c>
      <c r="E15" s="52">
        <f t="shared" si="0"/>
        <v>56477</v>
      </c>
      <c r="F15" s="51">
        <v>77015</v>
      </c>
      <c r="G15" s="50">
        <v>19649</v>
      </c>
      <c r="H15" s="49">
        <f t="shared" si="1"/>
        <v>57366</v>
      </c>
      <c r="I15" s="47">
        <f t="shared" si="2"/>
        <v>581</v>
      </c>
      <c r="J15" s="46">
        <f t="shared" si="2"/>
        <v>-308</v>
      </c>
      <c r="K15" s="11">
        <f t="shared" si="3"/>
        <v>889</v>
      </c>
      <c r="M15" s="100"/>
      <c r="N15" s="100"/>
      <c r="P15" s="2"/>
      <c r="Q15" s="2"/>
    </row>
    <row r="16" spans="2:17">
      <c r="B16" s="20" t="s">
        <v>61</v>
      </c>
      <c r="C16" s="51">
        <v>41251</v>
      </c>
      <c r="D16" s="50">
        <v>44984</v>
      </c>
      <c r="E16" s="52">
        <f t="shared" si="0"/>
        <v>-3733</v>
      </c>
      <c r="F16" s="51">
        <v>40237</v>
      </c>
      <c r="G16" s="50">
        <v>43662</v>
      </c>
      <c r="H16" s="49">
        <f t="shared" si="1"/>
        <v>-3425</v>
      </c>
      <c r="I16" s="47">
        <f t="shared" si="2"/>
        <v>-1014</v>
      </c>
      <c r="J16" s="46">
        <f t="shared" si="2"/>
        <v>-1322</v>
      </c>
      <c r="K16" s="11">
        <f t="shared" si="3"/>
        <v>308</v>
      </c>
      <c r="M16" s="100"/>
      <c r="N16" s="100"/>
      <c r="P16" s="2"/>
      <c r="Q16" s="2"/>
    </row>
    <row r="17" spans="2:17">
      <c r="B17" s="53" t="s">
        <v>68</v>
      </c>
      <c r="C17" s="51">
        <v>56499</v>
      </c>
      <c r="D17" s="50">
        <v>50331</v>
      </c>
      <c r="E17" s="52">
        <f t="shared" si="0"/>
        <v>6168</v>
      </c>
      <c r="F17" s="51">
        <v>55708</v>
      </c>
      <c r="G17" s="50">
        <v>48497</v>
      </c>
      <c r="H17" s="49">
        <f t="shared" si="1"/>
        <v>7211</v>
      </c>
      <c r="I17" s="47">
        <f t="shared" si="2"/>
        <v>-791</v>
      </c>
      <c r="J17" s="46">
        <f t="shared" si="2"/>
        <v>-1834</v>
      </c>
      <c r="K17" s="11">
        <f t="shared" si="3"/>
        <v>1043</v>
      </c>
      <c r="M17" s="100"/>
      <c r="N17" s="100"/>
      <c r="P17" s="2"/>
      <c r="Q17" s="2"/>
    </row>
    <row r="18" spans="2:17" ht="30">
      <c r="B18" s="48" t="s">
        <v>1</v>
      </c>
      <c r="C18" s="8">
        <v>47231</v>
      </c>
      <c r="D18" s="7">
        <v>49481</v>
      </c>
      <c r="E18" s="9">
        <f t="shared" si="0"/>
        <v>-2250</v>
      </c>
      <c r="F18" s="8">
        <v>47083</v>
      </c>
      <c r="G18" s="7">
        <v>49892</v>
      </c>
      <c r="H18" s="19">
        <f t="shared" si="1"/>
        <v>-2809</v>
      </c>
      <c r="I18" s="47">
        <f t="shared" si="2"/>
        <v>-148</v>
      </c>
      <c r="J18" s="46">
        <f t="shared" si="2"/>
        <v>411</v>
      </c>
      <c r="K18" s="11">
        <f t="shared" si="3"/>
        <v>-559</v>
      </c>
      <c r="M18" s="100"/>
      <c r="N18" s="100"/>
      <c r="P18" s="2"/>
      <c r="Q18" s="2"/>
    </row>
    <row r="19" spans="2:17" ht="15.6" thickBot="1">
      <c r="B19" s="10" t="s">
        <v>0</v>
      </c>
      <c r="C19" s="8">
        <v>68375</v>
      </c>
      <c r="D19" s="7">
        <v>60219</v>
      </c>
      <c r="E19" s="9">
        <f t="shared" si="0"/>
        <v>8156</v>
      </c>
      <c r="F19" s="8">
        <v>68413</v>
      </c>
      <c r="G19" s="7">
        <v>59731</v>
      </c>
      <c r="H19" s="6">
        <f t="shared" si="1"/>
        <v>8682</v>
      </c>
      <c r="I19" s="45">
        <f t="shared" si="2"/>
        <v>38</v>
      </c>
      <c r="J19" s="4">
        <f t="shared" si="2"/>
        <v>-488</v>
      </c>
      <c r="K19" s="3">
        <f t="shared" si="3"/>
        <v>526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22341</v>
      </c>
      <c r="D23" s="7">
        <v>6941</v>
      </c>
      <c r="E23" s="9">
        <f>C23-D23</f>
        <v>15400</v>
      </c>
      <c r="F23" s="8">
        <v>24988</v>
      </c>
      <c r="G23" s="7">
        <v>6831</v>
      </c>
      <c r="H23" s="19">
        <f>F23-G23</f>
        <v>18157</v>
      </c>
      <c r="I23" s="5">
        <f t="shared" ref="I23:J25" si="4">F23-C23</f>
        <v>2647</v>
      </c>
      <c r="J23" s="4">
        <f t="shared" si="4"/>
        <v>-110</v>
      </c>
      <c r="K23" s="11">
        <f>I23-J23</f>
        <v>2757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2539</v>
      </c>
      <c r="D25" s="7">
        <v>2371</v>
      </c>
      <c r="E25" s="9">
        <f>C25-D25</f>
        <v>168</v>
      </c>
      <c r="F25" s="8">
        <v>2283</v>
      </c>
      <c r="G25" s="7">
        <v>1445</v>
      </c>
      <c r="H25" s="6">
        <f>F25-G25</f>
        <v>838</v>
      </c>
      <c r="I25" s="5">
        <f t="shared" si="4"/>
        <v>-256</v>
      </c>
      <c r="J25" s="4">
        <f t="shared" si="4"/>
        <v>-926</v>
      </c>
      <c r="K25" s="3">
        <f>I25-J25</f>
        <v>670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320</v>
      </c>
      <c r="D29" s="38">
        <v>326</v>
      </c>
      <c r="E29" s="9">
        <f>C29-D29</f>
        <v>-6</v>
      </c>
      <c r="F29" s="38">
        <v>249</v>
      </c>
      <c r="G29" s="38">
        <v>328</v>
      </c>
      <c r="H29" s="9">
        <f>F29-G29</f>
        <v>-79</v>
      </c>
      <c r="I29" s="5">
        <f t="shared" ref="I29:J31" si="5">F29-C29</f>
        <v>-71</v>
      </c>
      <c r="J29" s="4">
        <f t="shared" si="5"/>
        <v>2</v>
      </c>
      <c r="K29" s="11">
        <f>I29-J29</f>
        <v>-73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146</v>
      </c>
      <c r="E30" s="9">
        <f>C30-D30</f>
        <v>-90</v>
      </c>
      <c r="F30" s="38">
        <v>56</v>
      </c>
      <c r="G30" s="38">
        <v>146</v>
      </c>
      <c r="H30" s="9">
        <f>F30-G30</f>
        <v>-90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548</v>
      </c>
      <c r="D31" s="38">
        <v>2312</v>
      </c>
      <c r="E31" s="9">
        <f>C31-D31</f>
        <v>-1764</v>
      </c>
      <c r="F31" s="38">
        <v>463</v>
      </c>
      <c r="G31" s="38">
        <v>2386</v>
      </c>
      <c r="H31" s="9">
        <f>F31-G31</f>
        <v>-1923</v>
      </c>
      <c r="I31" s="5">
        <f t="shared" si="5"/>
        <v>-85</v>
      </c>
      <c r="J31" s="4">
        <f t="shared" si="5"/>
        <v>74</v>
      </c>
      <c r="K31" s="3">
        <f>I31-J31</f>
        <v>-159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111631</v>
      </c>
      <c r="E35" s="7">
        <v>136114</v>
      </c>
      <c r="F35" s="9">
        <f t="shared" ref="F35:F48" si="6">D35-E35</f>
        <v>-24483</v>
      </c>
      <c r="G35" s="8">
        <v>108332</v>
      </c>
      <c r="H35" s="7">
        <v>135421</v>
      </c>
      <c r="I35" s="19">
        <f t="shared" ref="I35:I48" si="7">G35-H35</f>
        <v>-27089</v>
      </c>
      <c r="J35" s="5">
        <f t="shared" ref="J35:K48" si="8">G35-D35</f>
        <v>-3299</v>
      </c>
      <c r="K35" s="4">
        <f t="shared" si="8"/>
        <v>-693</v>
      </c>
      <c r="L35" s="11">
        <f t="shared" ref="L35:L48" si="9">J35-K35</f>
        <v>-2606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156933</v>
      </c>
      <c r="E37" s="7">
        <v>17826</v>
      </c>
      <c r="F37" s="9">
        <f t="shared" si="6"/>
        <v>139107</v>
      </c>
      <c r="G37" s="8">
        <v>157563</v>
      </c>
      <c r="H37" s="7">
        <v>17297</v>
      </c>
      <c r="I37" s="19">
        <f t="shared" si="7"/>
        <v>140266</v>
      </c>
      <c r="J37" s="5">
        <f t="shared" si="8"/>
        <v>630</v>
      </c>
      <c r="K37" s="4">
        <f t="shared" si="8"/>
        <v>-529</v>
      </c>
      <c r="L37" s="11">
        <f t="shared" si="9"/>
        <v>1159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74096</v>
      </c>
      <c r="E38" s="7">
        <v>35889</v>
      </c>
      <c r="F38" s="9">
        <f t="shared" si="6"/>
        <v>38207</v>
      </c>
      <c r="G38" s="8">
        <v>76561</v>
      </c>
      <c r="H38" s="7">
        <v>35782</v>
      </c>
      <c r="I38" s="19">
        <f t="shared" si="7"/>
        <v>40779</v>
      </c>
      <c r="J38" s="5">
        <f t="shared" si="8"/>
        <v>2465</v>
      </c>
      <c r="K38" s="4">
        <f t="shared" si="8"/>
        <v>-107</v>
      </c>
      <c r="L38" s="11">
        <f t="shared" si="9"/>
        <v>2572</v>
      </c>
      <c r="M38" s="100"/>
      <c r="N38" s="100"/>
      <c r="P38" s="2"/>
      <c r="Q38" s="2"/>
    </row>
    <row r="39" spans="2:21">
      <c r="B39" s="92"/>
      <c r="C39" s="10" t="s">
        <v>73</v>
      </c>
      <c r="D39" s="8">
        <v>108150</v>
      </c>
      <c r="E39" s="7">
        <v>60101</v>
      </c>
      <c r="F39" s="9">
        <f t="shared" si="6"/>
        <v>48049</v>
      </c>
      <c r="G39" s="8">
        <v>111730</v>
      </c>
      <c r="H39" s="7">
        <v>59952</v>
      </c>
      <c r="I39" s="19">
        <f t="shared" si="7"/>
        <v>51778</v>
      </c>
      <c r="J39" s="5">
        <f t="shared" si="8"/>
        <v>3580</v>
      </c>
      <c r="K39" s="4">
        <f t="shared" si="8"/>
        <v>-149</v>
      </c>
      <c r="L39" s="11">
        <f t="shared" si="9"/>
        <v>3729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148380</v>
      </c>
      <c r="E40" s="30">
        <v>77756</v>
      </c>
      <c r="F40" s="32">
        <f t="shared" si="6"/>
        <v>70624</v>
      </c>
      <c r="G40" s="31">
        <v>147403</v>
      </c>
      <c r="H40" s="30">
        <v>76579</v>
      </c>
      <c r="I40" s="19">
        <f t="shared" si="7"/>
        <v>70824</v>
      </c>
      <c r="J40" s="5">
        <f t="shared" si="8"/>
        <v>-977</v>
      </c>
      <c r="K40" s="4">
        <f t="shared" si="8"/>
        <v>-1177</v>
      </c>
      <c r="L40" s="11">
        <f t="shared" si="9"/>
        <v>200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203732</v>
      </c>
      <c r="E41" s="26">
        <v>128587</v>
      </c>
      <c r="F41" s="28">
        <f t="shared" si="6"/>
        <v>75145</v>
      </c>
      <c r="G41" s="27">
        <v>205919</v>
      </c>
      <c r="H41" s="26">
        <v>128661</v>
      </c>
      <c r="I41" s="6">
        <f t="shared" si="7"/>
        <v>77258</v>
      </c>
      <c r="J41" s="25">
        <f t="shared" si="8"/>
        <v>2187</v>
      </c>
      <c r="K41" s="24">
        <f t="shared" si="8"/>
        <v>74</v>
      </c>
      <c r="L41" s="3">
        <f t="shared" si="9"/>
        <v>2113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162840</v>
      </c>
      <c r="E42" s="15">
        <v>153055</v>
      </c>
      <c r="F42" s="17">
        <f t="shared" si="6"/>
        <v>9785</v>
      </c>
      <c r="G42" s="16">
        <v>161729</v>
      </c>
      <c r="H42" s="15">
        <v>172567</v>
      </c>
      <c r="I42" s="22">
        <f t="shared" si="7"/>
        <v>-10838</v>
      </c>
      <c r="J42" s="13">
        <f t="shared" si="8"/>
        <v>-1111</v>
      </c>
      <c r="K42" s="12">
        <f t="shared" si="8"/>
        <v>19512</v>
      </c>
      <c r="L42" s="21">
        <f t="shared" si="9"/>
        <v>-20623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190635</v>
      </c>
      <c r="E44" s="7">
        <v>43435</v>
      </c>
      <c r="F44" s="9">
        <f t="shared" si="6"/>
        <v>147200</v>
      </c>
      <c r="G44" s="8">
        <v>198079</v>
      </c>
      <c r="H44" s="7">
        <v>44600</v>
      </c>
      <c r="I44" s="19">
        <f t="shared" si="7"/>
        <v>153479</v>
      </c>
      <c r="J44" s="5">
        <f t="shared" si="8"/>
        <v>7444</v>
      </c>
      <c r="K44" s="4">
        <f t="shared" si="8"/>
        <v>1165</v>
      </c>
      <c r="L44" s="11">
        <f t="shared" si="9"/>
        <v>6279</v>
      </c>
      <c r="M44" s="100"/>
      <c r="N44" s="100"/>
      <c r="P44" s="2"/>
      <c r="Q44" s="2"/>
    </row>
    <row r="45" spans="2:21">
      <c r="B45" s="81"/>
      <c r="C45" s="20" t="s">
        <v>74</v>
      </c>
      <c r="D45" s="16">
        <v>82486</v>
      </c>
      <c r="E45" s="15">
        <v>96308</v>
      </c>
      <c r="F45" s="17">
        <f t="shared" si="6"/>
        <v>-13822</v>
      </c>
      <c r="G45" s="16">
        <v>83637</v>
      </c>
      <c r="H45" s="15">
        <v>98364</v>
      </c>
      <c r="I45" s="19">
        <f t="shared" si="7"/>
        <v>-14727</v>
      </c>
      <c r="J45" s="13">
        <f t="shared" si="8"/>
        <v>1151</v>
      </c>
      <c r="K45" s="12">
        <f t="shared" si="8"/>
        <v>2056</v>
      </c>
      <c r="L45" s="11">
        <f t="shared" si="9"/>
        <v>-905</v>
      </c>
      <c r="M45" s="100"/>
      <c r="N45" s="100"/>
      <c r="P45" s="2"/>
      <c r="Q45" s="2"/>
    </row>
    <row r="46" spans="2:21">
      <c r="B46" s="81"/>
      <c r="C46" s="10" t="s">
        <v>68</v>
      </c>
      <c r="D46" s="16">
        <v>114254</v>
      </c>
      <c r="E46" s="15">
        <v>155049</v>
      </c>
      <c r="F46" s="17">
        <f t="shared" si="6"/>
        <v>-40795</v>
      </c>
      <c r="G46" s="16">
        <v>118210</v>
      </c>
      <c r="H46" s="15">
        <v>154177</v>
      </c>
      <c r="I46" s="19">
        <f t="shared" si="7"/>
        <v>-35967</v>
      </c>
      <c r="J46" s="13">
        <f t="shared" si="8"/>
        <v>3956</v>
      </c>
      <c r="K46" s="12">
        <f t="shared" si="8"/>
        <v>-872</v>
      </c>
      <c r="L46" s="11">
        <f t="shared" si="9"/>
        <v>4828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144154</v>
      </c>
      <c r="E47" s="15">
        <v>158143</v>
      </c>
      <c r="F47" s="17">
        <f t="shared" si="6"/>
        <v>-13989</v>
      </c>
      <c r="G47" s="16">
        <v>164223</v>
      </c>
      <c r="H47" s="15">
        <v>154667</v>
      </c>
      <c r="I47" s="14">
        <f t="shared" si="7"/>
        <v>9556</v>
      </c>
      <c r="J47" s="13">
        <f t="shared" si="8"/>
        <v>20069</v>
      </c>
      <c r="K47" s="12">
        <f t="shared" si="8"/>
        <v>-3476</v>
      </c>
      <c r="L47" s="11">
        <f t="shared" si="9"/>
        <v>23545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198506</v>
      </c>
      <c r="E48" s="7">
        <v>246760</v>
      </c>
      <c r="F48" s="9">
        <f t="shared" si="6"/>
        <v>-48254</v>
      </c>
      <c r="G48" s="8">
        <v>223961</v>
      </c>
      <c r="H48" s="7">
        <v>246286</v>
      </c>
      <c r="I48" s="6">
        <f t="shared" si="7"/>
        <v>-22325</v>
      </c>
      <c r="J48" s="5">
        <f t="shared" si="8"/>
        <v>25455</v>
      </c>
      <c r="K48" s="4">
        <f t="shared" si="8"/>
        <v>-474</v>
      </c>
      <c r="L48" s="3">
        <f t="shared" si="9"/>
        <v>25929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84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1126391050</v>
      </c>
      <c r="D5" s="68">
        <v>1290683426</v>
      </c>
      <c r="E5" s="72">
        <f>C5-D5</f>
        <v>-164292376</v>
      </c>
      <c r="F5" s="101">
        <f>(C9+D9)/87145486178/2</f>
        <v>0.32465040199227563</v>
      </c>
      <c r="H5" s="71" t="s">
        <v>40</v>
      </c>
      <c r="I5" s="71" t="s">
        <v>39</v>
      </c>
      <c r="J5" s="105">
        <f>I6-H6</f>
        <v>0</v>
      </c>
      <c r="K5" s="115" t="s">
        <v>78</v>
      </c>
      <c r="L5" s="77">
        <v>10206.18</v>
      </c>
      <c r="M5" s="100"/>
      <c r="N5" s="100"/>
    </row>
    <row r="6" spans="2:17" ht="15.6" thickBot="1">
      <c r="B6" s="10" t="s">
        <v>38</v>
      </c>
      <c r="C6" s="69">
        <v>3657415526</v>
      </c>
      <c r="D6" s="68">
        <v>4558859543</v>
      </c>
      <c r="E6" s="70">
        <f>C6-D6</f>
        <v>-901444017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959503810</v>
      </c>
      <c r="D7" s="68">
        <v>1395231760</v>
      </c>
      <c r="E7" s="67">
        <f>C7-D7</f>
        <v>-435727950</v>
      </c>
      <c r="F7" s="103"/>
      <c r="H7" s="110"/>
      <c r="I7" s="110"/>
      <c r="J7" s="105"/>
      <c r="K7" s="108"/>
      <c r="L7" s="11">
        <v>10185</v>
      </c>
      <c r="M7" s="100"/>
      <c r="N7" s="100"/>
      <c r="P7" s="66"/>
      <c r="Q7" s="2"/>
    </row>
    <row r="8" spans="2:17" ht="15.6" thickBot="1">
      <c r="B8" s="10" t="s">
        <v>4</v>
      </c>
      <c r="C8" s="65">
        <v>22249148438</v>
      </c>
      <c r="D8" s="64">
        <v>21346400686</v>
      </c>
      <c r="E8" s="63">
        <f>C8-D8</f>
        <v>902747752</v>
      </c>
      <c r="F8" s="103"/>
      <c r="K8" s="62"/>
      <c r="L8" s="112">
        <f>L7-L5</f>
        <v>-21.180000000000291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27992458824</v>
      </c>
      <c r="D9" s="60">
        <f>D5+D6+D7+D8</f>
        <v>28591175415</v>
      </c>
      <c r="E9" s="59">
        <f>E5+E6+E7+E8</f>
        <v>-598716591</v>
      </c>
      <c r="F9" s="104"/>
      <c r="H9" s="111" t="s">
        <v>36</v>
      </c>
      <c r="I9" s="111"/>
      <c r="J9" s="113" t="s">
        <v>82</v>
      </c>
      <c r="K9" s="114" t="s">
        <v>83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15701</v>
      </c>
      <c r="D13" s="7">
        <v>11444</v>
      </c>
      <c r="E13" s="9">
        <f t="shared" ref="E13:E19" si="0">C13-D13</f>
        <v>4257</v>
      </c>
      <c r="F13" s="8">
        <v>15509</v>
      </c>
      <c r="G13" s="7">
        <v>11570</v>
      </c>
      <c r="H13" s="19">
        <f t="shared" ref="H13:H19" si="1">F13-G13</f>
        <v>3939</v>
      </c>
      <c r="I13" s="5">
        <f t="shared" ref="I13:J19" si="2">F13-C13</f>
        <v>-192</v>
      </c>
      <c r="J13" s="4">
        <f t="shared" si="2"/>
        <v>126</v>
      </c>
      <c r="K13" s="11">
        <f t="shared" ref="K13:K19" si="3">I13-J13</f>
        <v>-318</v>
      </c>
      <c r="M13" s="100"/>
      <c r="N13" s="100"/>
      <c r="P13" s="2"/>
      <c r="Q13" s="2"/>
    </row>
    <row r="14" spans="2:17" ht="15">
      <c r="B14" s="10" t="s">
        <v>5</v>
      </c>
      <c r="C14" s="8">
        <v>2002</v>
      </c>
      <c r="D14" s="7">
        <v>36087</v>
      </c>
      <c r="E14" s="9">
        <f t="shared" si="0"/>
        <v>-34085</v>
      </c>
      <c r="F14" s="8">
        <v>1942</v>
      </c>
      <c r="G14" s="7">
        <v>36124</v>
      </c>
      <c r="H14" s="19">
        <f t="shared" si="1"/>
        <v>-34182</v>
      </c>
      <c r="I14" s="5">
        <f t="shared" si="2"/>
        <v>-60</v>
      </c>
      <c r="J14" s="4">
        <f t="shared" si="2"/>
        <v>37</v>
      </c>
      <c r="K14" s="11">
        <f t="shared" si="3"/>
        <v>-97</v>
      </c>
      <c r="M14" s="100"/>
      <c r="N14" s="100"/>
      <c r="P14" s="2"/>
      <c r="Q14" s="2"/>
    </row>
    <row r="15" spans="2:17" ht="15">
      <c r="B15" s="53" t="s">
        <v>4</v>
      </c>
      <c r="C15" s="51">
        <v>77015</v>
      </c>
      <c r="D15" s="50">
        <v>19649</v>
      </c>
      <c r="E15" s="52">
        <f t="shared" si="0"/>
        <v>57366</v>
      </c>
      <c r="F15" s="51">
        <v>76567</v>
      </c>
      <c r="G15" s="50">
        <v>20176</v>
      </c>
      <c r="H15" s="49">
        <f t="shared" si="1"/>
        <v>56391</v>
      </c>
      <c r="I15" s="47">
        <f t="shared" si="2"/>
        <v>-448</v>
      </c>
      <c r="J15" s="46">
        <f t="shared" si="2"/>
        <v>527</v>
      </c>
      <c r="K15" s="11">
        <f t="shared" si="3"/>
        <v>-975</v>
      </c>
      <c r="M15" s="100"/>
      <c r="N15" s="100"/>
      <c r="P15" s="2"/>
      <c r="Q15" s="2"/>
    </row>
    <row r="16" spans="2:17">
      <c r="B16" s="20" t="s">
        <v>74</v>
      </c>
      <c r="C16" s="51">
        <v>40237</v>
      </c>
      <c r="D16" s="50">
        <v>43662</v>
      </c>
      <c r="E16" s="52">
        <f t="shared" si="0"/>
        <v>-3425</v>
      </c>
      <c r="F16" s="51">
        <v>39313</v>
      </c>
      <c r="G16" s="50">
        <v>43619</v>
      </c>
      <c r="H16" s="49">
        <f t="shared" si="1"/>
        <v>-4306</v>
      </c>
      <c r="I16" s="47">
        <f t="shared" si="2"/>
        <v>-924</v>
      </c>
      <c r="J16" s="46">
        <f t="shared" si="2"/>
        <v>-43</v>
      </c>
      <c r="K16" s="11">
        <f t="shared" si="3"/>
        <v>-881</v>
      </c>
      <c r="M16" s="100"/>
      <c r="N16" s="100"/>
      <c r="P16" s="2"/>
      <c r="Q16" s="2"/>
    </row>
    <row r="17" spans="2:17">
      <c r="B17" s="53" t="s">
        <v>79</v>
      </c>
      <c r="C17" s="51">
        <v>55708</v>
      </c>
      <c r="D17" s="50">
        <v>48497</v>
      </c>
      <c r="E17" s="52">
        <f t="shared" si="0"/>
        <v>7211</v>
      </c>
      <c r="F17" s="51">
        <v>54733</v>
      </c>
      <c r="G17" s="50">
        <v>48635</v>
      </c>
      <c r="H17" s="49">
        <f t="shared" si="1"/>
        <v>6098</v>
      </c>
      <c r="I17" s="47">
        <f t="shared" si="2"/>
        <v>-975</v>
      </c>
      <c r="J17" s="46">
        <f t="shared" si="2"/>
        <v>138</v>
      </c>
      <c r="K17" s="11">
        <f t="shared" si="3"/>
        <v>-1113</v>
      </c>
      <c r="M17" s="100"/>
      <c r="N17" s="100"/>
      <c r="P17" s="2"/>
      <c r="Q17" s="2"/>
    </row>
    <row r="18" spans="2:17" ht="30">
      <c r="B18" s="48" t="s">
        <v>1</v>
      </c>
      <c r="C18" s="8">
        <v>47083</v>
      </c>
      <c r="D18" s="7">
        <v>49892</v>
      </c>
      <c r="E18" s="9">
        <f t="shared" si="0"/>
        <v>-2809</v>
      </c>
      <c r="F18" s="8">
        <v>46371</v>
      </c>
      <c r="G18" s="7">
        <v>50130</v>
      </c>
      <c r="H18" s="19">
        <f t="shared" si="1"/>
        <v>-3759</v>
      </c>
      <c r="I18" s="47">
        <f t="shared" si="2"/>
        <v>-712</v>
      </c>
      <c r="J18" s="46">
        <f t="shared" si="2"/>
        <v>238</v>
      </c>
      <c r="K18" s="11">
        <f t="shared" si="3"/>
        <v>-950</v>
      </c>
      <c r="M18" s="100"/>
      <c r="N18" s="100"/>
      <c r="P18" s="2"/>
      <c r="Q18" s="2"/>
    </row>
    <row r="19" spans="2:17" ht="15.6" thickBot="1">
      <c r="B19" s="10" t="s">
        <v>0</v>
      </c>
      <c r="C19" s="8">
        <v>68413</v>
      </c>
      <c r="D19" s="7">
        <v>59731</v>
      </c>
      <c r="E19" s="9">
        <f t="shared" si="0"/>
        <v>8682</v>
      </c>
      <c r="F19" s="8">
        <v>67543</v>
      </c>
      <c r="G19" s="7">
        <v>59878</v>
      </c>
      <c r="H19" s="6">
        <f t="shared" si="1"/>
        <v>7665</v>
      </c>
      <c r="I19" s="45">
        <f t="shared" si="2"/>
        <v>-870</v>
      </c>
      <c r="J19" s="4">
        <f t="shared" si="2"/>
        <v>147</v>
      </c>
      <c r="K19" s="3">
        <f t="shared" si="3"/>
        <v>-1017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24988</v>
      </c>
      <c r="D23" s="7">
        <v>6831</v>
      </c>
      <c r="E23" s="9">
        <f>C23-D23</f>
        <v>18157</v>
      </c>
      <c r="F23" s="8">
        <v>23947</v>
      </c>
      <c r="G23" s="7">
        <v>7021</v>
      </c>
      <c r="H23" s="19">
        <f>F23-G23</f>
        <v>16926</v>
      </c>
      <c r="I23" s="5">
        <f t="shared" ref="I23:J25" si="4">F23-C23</f>
        <v>-1041</v>
      </c>
      <c r="J23" s="4">
        <f t="shared" si="4"/>
        <v>190</v>
      </c>
      <c r="K23" s="11">
        <f>I23-J23</f>
        <v>-1231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2283</v>
      </c>
      <c r="D25" s="7">
        <v>1445</v>
      </c>
      <c r="E25" s="9">
        <f>C25-D25</f>
        <v>838</v>
      </c>
      <c r="F25" s="8">
        <v>2305</v>
      </c>
      <c r="G25" s="7">
        <v>1623</v>
      </c>
      <c r="H25" s="6">
        <f>F25-G25</f>
        <v>682</v>
      </c>
      <c r="I25" s="5">
        <f t="shared" si="4"/>
        <v>22</v>
      </c>
      <c r="J25" s="4">
        <f t="shared" si="4"/>
        <v>178</v>
      </c>
      <c r="K25" s="3">
        <f>I25-J25</f>
        <v>-156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249</v>
      </c>
      <c r="D29" s="38">
        <v>328</v>
      </c>
      <c r="E29" s="9">
        <f>C29-D29</f>
        <v>-79</v>
      </c>
      <c r="F29" s="38">
        <v>270</v>
      </c>
      <c r="G29" s="38">
        <v>352</v>
      </c>
      <c r="H29" s="9">
        <f>F29-G29</f>
        <v>-82</v>
      </c>
      <c r="I29" s="5">
        <f t="shared" ref="I29:J31" si="5">F29-C29</f>
        <v>21</v>
      </c>
      <c r="J29" s="4">
        <f t="shared" si="5"/>
        <v>24</v>
      </c>
      <c r="K29" s="11">
        <f>I29-J29</f>
        <v>-3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146</v>
      </c>
      <c r="E30" s="9">
        <f>C30-D30</f>
        <v>-90</v>
      </c>
      <c r="F30" s="38">
        <v>56</v>
      </c>
      <c r="G30" s="38">
        <v>146</v>
      </c>
      <c r="H30" s="9">
        <f>F30-G30</f>
        <v>-90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463</v>
      </c>
      <c r="D31" s="38">
        <v>2386</v>
      </c>
      <c r="E31" s="9">
        <f>C31-D31</f>
        <v>-1923</v>
      </c>
      <c r="F31" s="38">
        <v>474</v>
      </c>
      <c r="G31" s="38">
        <v>2340</v>
      </c>
      <c r="H31" s="9">
        <f>F31-G31</f>
        <v>-1866</v>
      </c>
      <c r="I31" s="5">
        <f t="shared" si="5"/>
        <v>11</v>
      </c>
      <c r="J31" s="4">
        <f t="shared" si="5"/>
        <v>-46</v>
      </c>
      <c r="K31" s="3">
        <f>I31-J31</f>
        <v>57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108332</v>
      </c>
      <c r="E35" s="7">
        <v>135421</v>
      </c>
      <c r="F35" s="9">
        <f t="shared" ref="F35:F48" si="6">D35-E35</f>
        <v>-27089</v>
      </c>
      <c r="G35" s="8">
        <v>106200</v>
      </c>
      <c r="H35" s="7">
        <v>134498</v>
      </c>
      <c r="I35" s="19">
        <f t="shared" ref="I35:I48" si="7">G35-H35</f>
        <v>-28298</v>
      </c>
      <c r="J35" s="5">
        <f t="shared" ref="J35:K48" si="8">G35-D35</f>
        <v>-2132</v>
      </c>
      <c r="K35" s="4">
        <f t="shared" si="8"/>
        <v>-923</v>
      </c>
      <c r="L35" s="11">
        <f t="shared" ref="L35:L48" si="9">J35-K35</f>
        <v>-1209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157563</v>
      </c>
      <c r="E37" s="7">
        <v>17297</v>
      </c>
      <c r="F37" s="9">
        <f t="shared" si="6"/>
        <v>140266</v>
      </c>
      <c r="G37" s="8">
        <v>157936</v>
      </c>
      <c r="H37" s="7">
        <v>17888</v>
      </c>
      <c r="I37" s="19">
        <f t="shared" si="7"/>
        <v>140048</v>
      </c>
      <c r="J37" s="5">
        <f t="shared" si="8"/>
        <v>373</v>
      </c>
      <c r="K37" s="4">
        <f t="shared" si="8"/>
        <v>591</v>
      </c>
      <c r="L37" s="11">
        <f t="shared" si="9"/>
        <v>-218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76561</v>
      </c>
      <c r="E38" s="7">
        <v>35782</v>
      </c>
      <c r="F38" s="9">
        <f t="shared" si="6"/>
        <v>40779</v>
      </c>
      <c r="G38" s="8">
        <v>75429</v>
      </c>
      <c r="H38" s="7">
        <v>36574</v>
      </c>
      <c r="I38" s="19">
        <f t="shared" si="7"/>
        <v>38855</v>
      </c>
      <c r="J38" s="5">
        <f t="shared" si="8"/>
        <v>-1132</v>
      </c>
      <c r="K38" s="4">
        <f t="shared" si="8"/>
        <v>792</v>
      </c>
      <c r="L38" s="11">
        <f t="shared" si="9"/>
        <v>-1924</v>
      </c>
      <c r="M38" s="100"/>
      <c r="N38" s="100"/>
      <c r="P38" s="2"/>
      <c r="Q38" s="2"/>
    </row>
    <row r="39" spans="2:21">
      <c r="B39" s="92"/>
      <c r="C39" s="10" t="s">
        <v>79</v>
      </c>
      <c r="D39" s="8">
        <v>111730</v>
      </c>
      <c r="E39" s="7">
        <v>59952</v>
      </c>
      <c r="F39" s="9">
        <f t="shared" si="6"/>
        <v>51778</v>
      </c>
      <c r="G39" s="8">
        <v>110396</v>
      </c>
      <c r="H39" s="7">
        <v>61025</v>
      </c>
      <c r="I39" s="19">
        <f t="shared" si="7"/>
        <v>49371</v>
      </c>
      <c r="J39" s="5">
        <f t="shared" si="8"/>
        <v>-1334</v>
      </c>
      <c r="K39" s="4">
        <f t="shared" si="8"/>
        <v>1073</v>
      </c>
      <c r="L39" s="11">
        <f t="shared" si="9"/>
        <v>-2407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147403</v>
      </c>
      <c r="E40" s="30">
        <v>76579</v>
      </c>
      <c r="F40" s="32">
        <f t="shared" si="6"/>
        <v>70824</v>
      </c>
      <c r="G40" s="31">
        <v>145142</v>
      </c>
      <c r="H40" s="30">
        <v>76085</v>
      </c>
      <c r="I40" s="19">
        <f t="shared" si="7"/>
        <v>69057</v>
      </c>
      <c r="J40" s="5">
        <f t="shared" si="8"/>
        <v>-2261</v>
      </c>
      <c r="K40" s="4">
        <f t="shared" si="8"/>
        <v>-494</v>
      </c>
      <c r="L40" s="11">
        <f t="shared" si="9"/>
        <v>-1767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205919</v>
      </c>
      <c r="E41" s="26">
        <v>128661</v>
      </c>
      <c r="F41" s="28">
        <f t="shared" si="6"/>
        <v>77258</v>
      </c>
      <c r="G41" s="27">
        <v>199950</v>
      </c>
      <c r="H41" s="26">
        <v>129646</v>
      </c>
      <c r="I41" s="6">
        <f t="shared" si="7"/>
        <v>70304</v>
      </c>
      <c r="J41" s="25">
        <f t="shared" si="8"/>
        <v>-5969</v>
      </c>
      <c r="K41" s="24">
        <f t="shared" si="8"/>
        <v>985</v>
      </c>
      <c r="L41" s="3">
        <f t="shared" si="9"/>
        <v>-6954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161729</v>
      </c>
      <c r="E42" s="15">
        <v>172567</v>
      </c>
      <c r="F42" s="17">
        <f t="shared" si="6"/>
        <v>-10838</v>
      </c>
      <c r="G42" s="16">
        <v>159204</v>
      </c>
      <c r="H42" s="15">
        <v>174250</v>
      </c>
      <c r="I42" s="22">
        <f t="shared" si="7"/>
        <v>-15046</v>
      </c>
      <c r="J42" s="13">
        <f t="shared" si="8"/>
        <v>-2525</v>
      </c>
      <c r="K42" s="12">
        <f t="shared" si="8"/>
        <v>1683</v>
      </c>
      <c r="L42" s="21">
        <f t="shared" si="9"/>
        <v>-4208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198079</v>
      </c>
      <c r="E44" s="7">
        <v>44600</v>
      </c>
      <c r="F44" s="9">
        <f t="shared" si="6"/>
        <v>153479</v>
      </c>
      <c r="G44" s="8">
        <v>200836</v>
      </c>
      <c r="H44" s="7">
        <v>44399</v>
      </c>
      <c r="I44" s="19">
        <f t="shared" si="7"/>
        <v>156437</v>
      </c>
      <c r="J44" s="5">
        <f t="shared" si="8"/>
        <v>2757</v>
      </c>
      <c r="K44" s="4">
        <f t="shared" si="8"/>
        <v>-201</v>
      </c>
      <c r="L44" s="11">
        <f t="shared" si="9"/>
        <v>2958</v>
      </c>
      <c r="M44" s="100"/>
      <c r="N44" s="100"/>
      <c r="P44" s="2"/>
      <c r="Q44" s="2"/>
    </row>
    <row r="45" spans="2:21">
      <c r="B45" s="81"/>
      <c r="C45" s="20" t="s">
        <v>80</v>
      </c>
      <c r="D45" s="16">
        <v>83637</v>
      </c>
      <c r="E45" s="15">
        <v>98364</v>
      </c>
      <c r="F45" s="17">
        <f t="shared" si="6"/>
        <v>-14727</v>
      </c>
      <c r="G45" s="16">
        <v>85871</v>
      </c>
      <c r="H45" s="15">
        <v>98964</v>
      </c>
      <c r="I45" s="19">
        <f t="shared" si="7"/>
        <v>-13093</v>
      </c>
      <c r="J45" s="13">
        <f t="shared" si="8"/>
        <v>2234</v>
      </c>
      <c r="K45" s="12">
        <f t="shared" si="8"/>
        <v>600</v>
      </c>
      <c r="L45" s="11">
        <f t="shared" si="9"/>
        <v>1634</v>
      </c>
      <c r="M45" s="100"/>
      <c r="N45" s="100"/>
      <c r="P45" s="2"/>
      <c r="Q45" s="2"/>
    </row>
    <row r="46" spans="2:21">
      <c r="B46" s="81"/>
      <c r="C46" s="10" t="s">
        <v>81</v>
      </c>
      <c r="D46" s="16">
        <v>118210</v>
      </c>
      <c r="E46" s="15">
        <v>154177</v>
      </c>
      <c r="F46" s="17">
        <f t="shared" si="6"/>
        <v>-35967</v>
      </c>
      <c r="G46" s="16">
        <v>117614</v>
      </c>
      <c r="H46" s="15">
        <v>154356</v>
      </c>
      <c r="I46" s="19">
        <f t="shared" si="7"/>
        <v>-36742</v>
      </c>
      <c r="J46" s="13">
        <f t="shared" si="8"/>
        <v>-596</v>
      </c>
      <c r="K46" s="12">
        <f t="shared" si="8"/>
        <v>179</v>
      </c>
      <c r="L46" s="11">
        <f t="shared" si="9"/>
        <v>-775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164223</v>
      </c>
      <c r="E47" s="15">
        <v>154667</v>
      </c>
      <c r="F47" s="17">
        <f t="shared" si="6"/>
        <v>9556</v>
      </c>
      <c r="G47" s="16">
        <v>174536</v>
      </c>
      <c r="H47" s="15">
        <v>155164</v>
      </c>
      <c r="I47" s="14">
        <f t="shared" si="7"/>
        <v>19372</v>
      </c>
      <c r="J47" s="13">
        <f t="shared" si="8"/>
        <v>10313</v>
      </c>
      <c r="K47" s="12">
        <f t="shared" si="8"/>
        <v>497</v>
      </c>
      <c r="L47" s="11">
        <f t="shared" si="9"/>
        <v>9816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223961</v>
      </c>
      <c r="E48" s="7">
        <v>246286</v>
      </c>
      <c r="F48" s="9">
        <f t="shared" si="6"/>
        <v>-22325</v>
      </c>
      <c r="G48" s="8">
        <v>231645</v>
      </c>
      <c r="H48" s="7">
        <v>252999</v>
      </c>
      <c r="I48" s="6">
        <f t="shared" si="7"/>
        <v>-21354</v>
      </c>
      <c r="J48" s="5">
        <f t="shared" si="8"/>
        <v>7684</v>
      </c>
      <c r="K48" s="4">
        <f t="shared" si="8"/>
        <v>6713</v>
      </c>
      <c r="L48" s="3">
        <f t="shared" si="9"/>
        <v>971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89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1183328090</v>
      </c>
      <c r="D5" s="68">
        <v>1637837956</v>
      </c>
      <c r="E5" s="72">
        <f>C5-D5</f>
        <v>-454509866</v>
      </c>
      <c r="F5" s="101">
        <f>(C9+D9)/103836410321/2</f>
        <v>0.37351132967330886</v>
      </c>
      <c r="H5" s="71" t="s">
        <v>40</v>
      </c>
      <c r="I5" s="71" t="s">
        <v>39</v>
      </c>
      <c r="J5" s="105">
        <f>I6-H6</f>
        <v>0</v>
      </c>
      <c r="K5" s="106" t="s">
        <v>85</v>
      </c>
      <c r="L5" s="77">
        <v>10209.99</v>
      </c>
      <c r="M5" s="100"/>
      <c r="N5" s="100"/>
    </row>
    <row r="6" spans="2:17" ht="15.6" thickBot="1">
      <c r="B6" s="10" t="s">
        <v>38</v>
      </c>
      <c r="C6" s="69">
        <v>4798077079</v>
      </c>
      <c r="D6" s="68">
        <v>4253675194</v>
      </c>
      <c r="E6" s="70">
        <f>C6-D6</f>
        <v>544401885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832907550</v>
      </c>
      <c r="D7" s="68">
        <v>1354709317</v>
      </c>
      <c r="E7" s="67">
        <f>C7-D7</f>
        <v>-521801767</v>
      </c>
      <c r="F7" s="103"/>
      <c r="H7" s="110"/>
      <c r="I7" s="110"/>
      <c r="J7" s="105"/>
      <c r="K7" s="108"/>
      <c r="L7" s="11">
        <v>10192</v>
      </c>
      <c r="M7" s="100"/>
      <c r="N7" s="100"/>
      <c r="P7" s="66"/>
      <c r="Q7" s="2"/>
    </row>
    <row r="8" spans="2:17" ht="15.6" thickBot="1">
      <c r="B8" s="10" t="s">
        <v>4</v>
      </c>
      <c r="C8" s="65">
        <v>32904304106</v>
      </c>
      <c r="D8" s="64">
        <v>30603312083</v>
      </c>
      <c r="E8" s="63">
        <f>C8-D8</f>
        <v>2300992023</v>
      </c>
      <c r="F8" s="103"/>
      <c r="K8" s="62"/>
      <c r="L8" s="112">
        <f>L7-L5</f>
        <v>-17.989999999999782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39718616825</v>
      </c>
      <c r="D9" s="60">
        <f>D5+D6+D7+D8</f>
        <v>37849534550</v>
      </c>
      <c r="E9" s="59">
        <f>E5+E6+E7+E8</f>
        <v>1869082275</v>
      </c>
      <c r="F9" s="104"/>
      <c r="H9" s="111" t="s">
        <v>36</v>
      </c>
      <c r="I9" s="111"/>
      <c r="J9" s="113" t="s">
        <v>63</v>
      </c>
      <c r="K9" s="57" t="s">
        <v>88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15509</v>
      </c>
      <c r="D13" s="7">
        <v>11570</v>
      </c>
      <c r="E13" s="9">
        <f t="shared" ref="E13:E19" si="0">C13-D13</f>
        <v>3939</v>
      </c>
      <c r="F13" s="8">
        <v>14498</v>
      </c>
      <c r="G13" s="7">
        <v>12394</v>
      </c>
      <c r="H13" s="19">
        <f t="shared" ref="H13:H19" si="1">F13-G13</f>
        <v>2104</v>
      </c>
      <c r="I13" s="5">
        <f t="shared" ref="I13:J19" si="2">F13-C13</f>
        <v>-1011</v>
      </c>
      <c r="J13" s="4">
        <f t="shared" si="2"/>
        <v>824</v>
      </c>
      <c r="K13" s="11">
        <f t="shared" ref="K13:K19" si="3">I13-J13</f>
        <v>-1835</v>
      </c>
      <c r="M13" s="100"/>
      <c r="N13" s="100"/>
      <c r="P13" s="2"/>
      <c r="Q13" s="2"/>
    </row>
    <row r="14" spans="2:17" ht="15">
      <c r="B14" s="10" t="s">
        <v>5</v>
      </c>
      <c r="C14" s="8">
        <v>1942</v>
      </c>
      <c r="D14" s="7">
        <v>36124</v>
      </c>
      <c r="E14" s="9">
        <f t="shared" si="0"/>
        <v>-34182</v>
      </c>
      <c r="F14" s="8">
        <v>2028</v>
      </c>
      <c r="G14" s="7">
        <v>36145</v>
      </c>
      <c r="H14" s="19">
        <f t="shared" si="1"/>
        <v>-34117</v>
      </c>
      <c r="I14" s="5">
        <f t="shared" si="2"/>
        <v>86</v>
      </c>
      <c r="J14" s="4">
        <f t="shared" si="2"/>
        <v>21</v>
      </c>
      <c r="K14" s="11">
        <f t="shared" si="3"/>
        <v>65</v>
      </c>
      <c r="M14" s="100"/>
      <c r="N14" s="100"/>
      <c r="P14" s="2"/>
      <c r="Q14" s="2"/>
    </row>
    <row r="15" spans="2:17" ht="15">
      <c r="B15" s="53" t="s">
        <v>4</v>
      </c>
      <c r="C15" s="51">
        <v>76567</v>
      </c>
      <c r="D15" s="50">
        <v>20176</v>
      </c>
      <c r="E15" s="52">
        <f t="shared" si="0"/>
        <v>56391</v>
      </c>
      <c r="F15" s="51">
        <v>77618</v>
      </c>
      <c r="G15" s="50">
        <v>20090</v>
      </c>
      <c r="H15" s="49">
        <f t="shared" si="1"/>
        <v>57528</v>
      </c>
      <c r="I15" s="47">
        <f t="shared" si="2"/>
        <v>1051</v>
      </c>
      <c r="J15" s="46">
        <f t="shared" si="2"/>
        <v>-86</v>
      </c>
      <c r="K15" s="11">
        <f t="shared" si="3"/>
        <v>1137</v>
      </c>
      <c r="M15" s="100"/>
      <c r="N15" s="100"/>
      <c r="P15" s="2"/>
      <c r="Q15" s="2"/>
    </row>
    <row r="16" spans="2:17">
      <c r="B16" s="20" t="s">
        <v>61</v>
      </c>
      <c r="C16" s="51">
        <v>39313</v>
      </c>
      <c r="D16" s="50">
        <v>43619</v>
      </c>
      <c r="E16" s="52">
        <f t="shared" si="0"/>
        <v>-4306</v>
      </c>
      <c r="F16" s="51">
        <v>38727</v>
      </c>
      <c r="G16" s="50">
        <v>44339</v>
      </c>
      <c r="H16" s="49">
        <f t="shared" si="1"/>
        <v>-5612</v>
      </c>
      <c r="I16" s="47">
        <f t="shared" si="2"/>
        <v>-586</v>
      </c>
      <c r="J16" s="46">
        <f t="shared" si="2"/>
        <v>720</v>
      </c>
      <c r="K16" s="11">
        <f t="shared" si="3"/>
        <v>-1306</v>
      </c>
      <c r="M16" s="100"/>
      <c r="N16" s="100"/>
      <c r="P16" s="2"/>
      <c r="Q16" s="2"/>
    </row>
    <row r="17" spans="2:17">
      <c r="B17" s="53" t="s">
        <v>86</v>
      </c>
      <c r="C17" s="51">
        <v>54733</v>
      </c>
      <c r="D17" s="50">
        <v>48635</v>
      </c>
      <c r="E17" s="52">
        <f t="shared" si="0"/>
        <v>6098</v>
      </c>
      <c r="F17" s="51">
        <v>54579</v>
      </c>
      <c r="G17" s="50">
        <v>49700</v>
      </c>
      <c r="H17" s="49">
        <f t="shared" si="1"/>
        <v>4879</v>
      </c>
      <c r="I17" s="47">
        <f t="shared" si="2"/>
        <v>-154</v>
      </c>
      <c r="J17" s="46">
        <f t="shared" si="2"/>
        <v>1065</v>
      </c>
      <c r="K17" s="11">
        <f t="shared" si="3"/>
        <v>-1219</v>
      </c>
      <c r="M17" s="100"/>
      <c r="N17" s="100"/>
      <c r="P17" s="2"/>
      <c r="Q17" s="2"/>
    </row>
    <row r="18" spans="2:17" ht="30">
      <c r="B18" s="48" t="s">
        <v>1</v>
      </c>
      <c r="C18" s="8">
        <v>46371</v>
      </c>
      <c r="D18" s="7">
        <v>50130</v>
      </c>
      <c r="E18" s="9">
        <f t="shared" si="0"/>
        <v>-3759</v>
      </c>
      <c r="F18" s="8">
        <v>45635</v>
      </c>
      <c r="G18" s="7">
        <v>50076</v>
      </c>
      <c r="H18" s="19">
        <f t="shared" si="1"/>
        <v>-4441</v>
      </c>
      <c r="I18" s="47">
        <f t="shared" si="2"/>
        <v>-736</v>
      </c>
      <c r="J18" s="46">
        <f t="shared" si="2"/>
        <v>-54</v>
      </c>
      <c r="K18" s="11">
        <f t="shared" si="3"/>
        <v>-682</v>
      </c>
      <c r="M18" s="100"/>
      <c r="N18" s="100"/>
      <c r="P18" s="2"/>
      <c r="Q18" s="2"/>
    </row>
    <row r="19" spans="2:17" ht="15.6" thickBot="1">
      <c r="B19" s="10" t="s">
        <v>0</v>
      </c>
      <c r="C19" s="8">
        <v>67543</v>
      </c>
      <c r="D19" s="7">
        <v>59878</v>
      </c>
      <c r="E19" s="9">
        <f t="shared" si="0"/>
        <v>7665</v>
      </c>
      <c r="F19" s="8">
        <v>67104</v>
      </c>
      <c r="G19" s="7">
        <v>60569</v>
      </c>
      <c r="H19" s="6">
        <f t="shared" si="1"/>
        <v>6535</v>
      </c>
      <c r="I19" s="45">
        <f t="shared" si="2"/>
        <v>-439</v>
      </c>
      <c r="J19" s="4">
        <f t="shared" si="2"/>
        <v>691</v>
      </c>
      <c r="K19" s="3">
        <f t="shared" si="3"/>
        <v>-1130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23947</v>
      </c>
      <c r="D23" s="7">
        <v>7021</v>
      </c>
      <c r="E23" s="9">
        <f>C23-D23</f>
        <v>16926</v>
      </c>
      <c r="F23" s="8">
        <v>24168</v>
      </c>
      <c r="G23" s="7">
        <v>7042</v>
      </c>
      <c r="H23" s="19">
        <f>F23-G23</f>
        <v>17126</v>
      </c>
      <c r="I23" s="5">
        <f t="shared" ref="I23:J25" si="4">F23-C23</f>
        <v>221</v>
      </c>
      <c r="J23" s="4">
        <f t="shared" si="4"/>
        <v>21</v>
      </c>
      <c r="K23" s="11">
        <f>I23-J23</f>
        <v>200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2305</v>
      </c>
      <c r="D25" s="7">
        <v>1623</v>
      </c>
      <c r="E25" s="9">
        <f>C25-D25</f>
        <v>682</v>
      </c>
      <c r="F25" s="8">
        <v>2230</v>
      </c>
      <c r="G25" s="7">
        <v>1223</v>
      </c>
      <c r="H25" s="6">
        <f>F25-G25</f>
        <v>1007</v>
      </c>
      <c r="I25" s="5">
        <f t="shared" si="4"/>
        <v>-75</v>
      </c>
      <c r="J25" s="4">
        <f t="shared" si="4"/>
        <v>-400</v>
      </c>
      <c r="K25" s="3">
        <f>I25-J25</f>
        <v>325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270</v>
      </c>
      <c r="D29" s="38">
        <v>352</v>
      </c>
      <c r="E29" s="9">
        <f>C29-D29</f>
        <v>-82</v>
      </c>
      <c r="F29" s="38">
        <v>242</v>
      </c>
      <c r="G29" s="38">
        <v>294</v>
      </c>
      <c r="H29" s="9">
        <f>F29-G29</f>
        <v>-52</v>
      </c>
      <c r="I29" s="5">
        <f t="shared" ref="I29:J31" si="5">F29-C29</f>
        <v>-28</v>
      </c>
      <c r="J29" s="4">
        <f t="shared" si="5"/>
        <v>-58</v>
      </c>
      <c r="K29" s="11">
        <f>I29-J29</f>
        <v>30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146</v>
      </c>
      <c r="E30" s="9">
        <f>C30-D30</f>
        <v>-90</v>
      </c>
      <c r="F30" s="38">
        <v>56</v>
      </c>
      <c r="G30" s="38">
        <v>259</v>
      </c>
      <c r="H30" s="9">
        <f>F30-G30</f>
        <v>-203</v>
      </c>
      <c r="I30" s="5">
        <f t="shared" si="5"/>
        <v>0</v>
      </c>
      <c r="J30" s="4">
        <f t="shared" si="5"/>
        <v>113</v>
      </c>
      <c r="K30" s="11">
        <f>I30-J30</f>
        <v>-113</v>
      </c>
      <c r="M30" s="100"/>
      <c r="N30" s="100"/>
      <c r="P30" s="2"/>
      <c r="Q30" s="2"/>
    </row>
    <row r="31" spans="2:17" ht="15" thickBot="1">
      <c r="B31" s="10" t="s">
        <v>20</v>
      </c>
      <c r="C31" s="38">
        <v>474</v>
      </c>
      <c r="D31" s="38">
        <v>2340</v>
      </c>
      <c r="E31" s="9">
        <f>C31-D31</f>
        <v>-1866</v>
      </c>
      <c r="F31" s="38">
        <v>540</v>
      </c>
      <c r="G31" s="38">
        <v>2475</v>
      </c>
      <c r="H31" s="9">
        <f>F31-G31</f>
        <v>-1935</v>
      </c>
      <c r="I31" s="5">
        <f t="shared" si="5"/>
        <v>66</v>
      </c>
      <c r="J31" s="4">
        <f t="shared" si="5"/>
        <v>135</v>
      </c>
      <c r="K31" s="3">
        <f>I31-J31</f>
        <v>-69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106200</v>
      </c>
      <c r="E35" s="7">
        <v>134498</v>
      </c>
      <c r="F35" s="9">
        <f t="shared" ref="F35:F48" si="6">D35-E35</f>
        <v>-28298</v>
      </c>
      <c r="G35" s="8">
        <v>92746</v>
      </c>
      <c r="H35" s="7">
        <v>129573</v>
      </c>
      <c r="I35" s="19">
        <f t="shared" ref="I35:I48" si="7">G35-H35</f>
        <v>-36827</v>
      </c>
      <c r="J35" s="5">
        <f t="shared" ref="J35:K48" si="8">G35-D35</f>
        <v>-13454</v>
      </c>
      <c r="K35" s="4">
        <f t="shared" si="8"/>
        <v>-4925</v>
      </c>
      <c r="L35" s="11">
        <f t="shared" ref="L35:L48" si="9">J35-K35</f>
        <v>-8529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157936</v>
      </c>
      <c r="E37" s="7">
        <v>17888</v>
      </c>
      <c r="F37" s="9">
        <f t="shared" si="6"/>
        <v>140048</v>
      </c>
      <c r="G37" s="8">
        <v>157211</v>
      </c>
      <c r="H37" s="7">
        <v>17111</v>
      </c>
      <c r="I37" s="19">
        <f t="shared" si="7"/>
        <v>140100</v>
      </c>
      <c r="J37" s="5">
        <f t="shared" si="8"/>
        <v>-725</v>
      </c>
      <c r="K37" s="4">
        <f t="shared" si="8"/>
        <v>-777</v>
      </c>
      <c r="L37" s="11">
        <f t="shared" si="9"/>
        <v>52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75429</v>
      </c>
      <c r="E38" s="7">
        <v>36574</v>
      </c>
      <c r="F38" s="9">
        <f t="shared" si="6"/>
        <v>38855</v>
      </c>
      <c r="G38" s="8">
        <v>78232</v>
      </c>
      <c r="H38" s="7">
        <v>38108</v>
      </c>
      <c r="I38" s="19">
        <f t="shared" si="7"/>
        <v>40124</v>
      </c>
      <c r="J38" s="5">
        <f t="shared" si="8"/>
        <v>2803</v>
      </c>
      <c r="K38" s="4">
        <f t="shared" si="8"/>
        <v>1534</v>
      </c>
      <c r="L38" s="11">
        <f t="shared" si="9"/>
        <v>1269</v>
      </c>
      <c r="M38" s="100"/>
      <c r="N38" s="100"/>
      <c r="P38" s="2"/>
      <c r="Q38" s="2"/>
    </row>
    <row r="39" spans="2:21">
      <c r="B39" s="92"/>
      <c r="C39" s="10" t="s">
        <v>86</v>
      </c>
      <c r="D39" s="8">
        <v>110396</v>
      </c>
      <c r="E39" s="7">
        <v>61025</v>
      </c>
      <c r="F39" s="9">
        <f t="shared" si="6"/>
        <v>49371</v>
      </c>
      <c r="G39" s="8">
        <v>113812</v>
      </c>
      <c r="H39" s="7">
        <v>62956</v>
      </c>
      <c r="I39" s="19">
        <f t="shared" si="7"/>
        <v>50856</v>
      </c>
      <c r="J39" s="5">
        <f t="shared" si="8"/>
        <v>3416</v>
      </c>
      <c r="K39" s="4">
        <f t="shared" si="8"/>
        <v>1931</v>
      </c>
      <c r="L39" s="11">
        <f t="shared" si="9"/>
        <v>1485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145142</v>
      </c>
      <c r="E40" s="30">
        <v>76085</v>
      </c>
      <c r="F40" s="32">
        <f t="shared" si="6"/>
        <v>69057</v>
      </c>
      <c r="G40" s="31">
        <v>144180</v>
      </c>
      <c r="H40" s="30">
        <v>78114</v>
      </c>
      <c r="I40" s="19">
        <f t="shared" si="7"/>
        <v>66066</v>
      </c>
      <c r="J40" s="5">
        <f t="shared" si="8"/>
        <v>-962</v>
      </c>
      <c r="K40" s="4">
        <f t="shared" si="8"/>
        <v>2029</v>
      </c>
      <c r="L40" s="11">
        <f t="shared" si="9"/>
        <v>-2991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199950</v>
      </c>
      <c r="E41" s="26">
        <v>129646</v>
      </c>
      <c r="F41" s="28">
        <f t="shared" si="6"/>
        <v>70304</v>
      </c>
      <c r="G41" s="27">
        <v>186532</v>
      </c>
      <c r="H41" s="26">
        <v>118079</v>
      </c>
      <c r="I41" s="6">
        <f t="shared" si="7"/>
        <v>68453</v>
      </c>
      <c r="J41" s="25">
        <f t="shared" si="8"/>
        <v>-13418</v>
      </c>
      <c r="K41" s="24">
        <f t="shared" si="8"/>
        <v>-11567</v>
      </c>
      <c r="L41" s="3">
        <f t="shared" si="9"/>
        <v>-1851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159204</v>
      </c>
      <c r="E42" s="15">
        <v>174250</v>
      </c>
      <c r="F42" s="17">
        <f t="shared" si="6"/>
        <v>-15046</v>
      </c>
      <c r="G42" s="16">
        <v>130747</v>
      </c>
      <c r="H42" s="15">
        <v>159689</v>
      </c>
      <c r="I42" s="22">
        <f t="shared" si="7"/>
        <v>-28942</v>
      </c>
      <c r="J42" s="13">
        <f t="shared" si="8"/>
        <v>-28457</v>
      </c>
      <c r="K42" s="12">
        <f t="shared" si="8"/>
        <v>-14561</v>
      </c>
      <c r="L42" s="21">
        <f t="shared" si="9"/>
        <v>-13896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200836</v>
      </c>
      <c r="E44" s="7">
        <v>44399</v>
      </c>
      <c r="F44" s="9">
        <f t="shared" si="6"/>
        <v>156437</v>
      </c>
      <c r="G44" s="8">
        <v>195778</v>
      </c>
      <c r="H44" s="7">
        <v>45332</v>
      </c>
      <c r="I44" s="19">
        <f t="shared" si="7"/>
        <v>150446</v>
      </c>
      <c r="J44" s="5">
        <f t="shared" si="8"/>
        <v>-5058</v>
      </c>
      <c r="K44" s="4">
        <f t="shared" si="8"/>
        <v>933</v>
      </c>
      <c r="L44" s="11">
        <f t="shared" si="9"/>
        <v>-5991</v>
      </c>
      <c r="M44" s="100"/>
      <c r="N44" s="100"/>
      <c r="P44" s="2"/>
      <c r="Q44" s="2"/>
    </row>
    <row r="45" spans="2:21">
      <c r="B45" s="81"/>
      <c r="C45" s="20" t="s">
        <v>87</v>
      </c>
      <c r="D45" s="16">
        <v>85871</v>
      </c>
      <c r="E45" s="15">
        <v>98964</v>
      </c>
      <c r="F45" s="17">
        <f t="shared" si="6"/>
        <v>-13093</v>
      </c>
      <c r="G45" s="16">
        <v>89555</v>
      </c>
      <c r="H45" s="15">
        <v>100750</v>
      </c>
      <c r="I45" s="19">
        <f t="shared" si="7"/>
        <v>-11195</v>
      </c>
      <c r="J45" s="13">
        <f t="shared" si="8"/>
        <v>3684</v>
      </c>
      <c r="K45" s="12">
        <f t="shared" si="8"/>
        <v>1786</v>
      </c>
      <c r="L45" s="11">
        <f t="shared" si="9"/>
        <v>1898</v>
      </c>
      <c r="M45" s="100"/>
      <c r="N45" s="100"/>
      <c r="P45" s="2"/>
      <c r="Q45" s="2"/>
    </row>
    <row r="46" spans="2:21">
      <c r="B46" s="81"/>
      <c r="C46" s="10" t="s">
        <v>86</v>
      </c>
      <c r="D46" s="16">
        <v>117614</v>
      </c>
      <c r="E46" s="15">
        <v>154356</v>
      </c>
      <c r="F46" s="17">
        <f t="shared" si="6"/>
        <v>-36742</v>
      </c>
      <c r="G46" s="16">
        <v>123477</v>
      </c>
      <c r="H46" s="15">
        <v>157515</v>
      </c>
      <c r="I46" s="19">
        <f t="shared" si="7"/>
        <v>-34038</v>
      </c>
      <c r="J46" s="13">
        <f t="shared" si="8"/>
        <v>5863</v>
      </c>
      <c r="K46" s="12">
        <f t="shared" si="8"/>
        <v>3159</v>
      </c>
      <c r="L46" s="11">
        <f t="shared" si="9"/>
        <v>2704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174536</v>
      </c>
      <c r="E47" s="15">
        <v>155164</v>
      </c>
      <c r="F47" s="17">
        <f t="shared" si="6"/>
        <v>19372</v>
      </c>
      <c r="G47" s="16">
        <v>121642</v>
      </c>
      <c r="H47" s="15">
        <v>139416</v>
      </c>
      <c r="I47" s="14">
        <f t="shared" si="7"/>
        <v>-17774</v>
      </c>
      <c r="J47" s="13">
        <f t="shared" si="8"/>
        <v>-52894</v>
      </c>
      <c r="K47" s="12">
        <f t="shared" si="8"/>
        <v>-15748</v>
      </c>
      <c r="L47" s="11">
        <f t="shared" si="9"/>
        <v>-37146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231645</v>
      </c>
      <c r="E48" s="7">
        <v>252999</v>
      </c>
      <c r="F48" s="9">
        <f t="shared" si="6"/>
        <v>-21354</v>
      </c>
      <c r="G48" s="8">
        <v>161028</v>
      </c>
      <c r="H48" s="7">
        <v>225250</v>
      </c>
      <c r="I48" s="6">
        <f t="shared" si="7"/>
        <v>-64222</v>
      </c>
      <c r="J48" s="5">
        <f t="shared" si="8"/>
        <v>-70617</v>
      </c>
      <c r="K48" s="4">
        <f t="shared" si="8"/>
        <v>-27749</v>
      </c>
      <c r="L48" s="3">
        <f t="shared" si="9"/>
        <v>-42868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96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1228425372</v>
      </c>
      <c r="D5" s="68">
        <v>964547930</v>
      </c>
      <c r="E5" s="72">
        <f>C5-D5</f>
        <v>263877442</v>
      </c>
      <c r="F5" s="101">
        <f>(C9+D9)/86075208126/2</f>
        <v>0.35035170457393128</v>
      </c>
      <c r="H5" s="71" t="s">
        <v>40</v>
      </c>
      <c r="I5" s="71" t="s">
        <v>39</v>
      </c>
      <c r="J5" s="105">
        <f>I6-H6</f>
        <v>0</v>
      </c>
      <c r="K5" s="106" t="s">
        <v>90</v>
      </c>
      <c r="L5" s="77">
        <v>10225.780000000001</v>
      </c>
      <c r="M5" s="100"/>
      <c r="N5" s="100"/>
    </row>
    <row r="6" spans="2:17" ht="15.6" thickBot="1">
      <c r="B6" s="10" t="s">
        <v>38</v>
      </c>
      <c r="C6" s="69">
        <v>4225159806</v>
      </c>
      <c r="D6" s="68">
        <v>4574155996</v>
      </c>
      <c r="E6" s="70">
        <f>C6-D6</f>
        <v>-348996190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771062450</v>
      </c>
      <c r="D7" s="68">
        <v>996727375</v>
      </c>
      <c r="E7" s="67">
        <f>C7-D7</f>
        <v>-225664925</v>
      </c>
      <c r="F7" s="103"/>
      <c r="H7" s="110"/>
      <c r="I7" s="110"/>
      <c r="J7" s="105"/>
      <c r="K7" s="108"/>
      <c r="L7" s="11">
        <v>10211</v>
      </c>
      <c r="M7" s="100"/>
      <c r="N7" s="100"/>
      <c r="P7" s="66"/>
      <c r="Q7" s="2"/>
    </row>
    <row r="8" spans="2:17" ht="15.6" thickBot="1">
      <c r="B8" s="10" t="s">
        <v>4</v>
      </c>
      <c r="C8" s="65">
        <v>25026673844</v>
      </c>
      <c r="D8" s="64">
        <v>22526439004</v>
      </c>
      <c r="E8" s="63">
        <f>C8-D8</f>
        <v>2500234840</v>
      </c>
      <c r="F8" s="103"/>
      <c r="K8" s="62"/>
      <c r="L8" s="112">
        <f>L7-L5</f>
        <v>-14.780000000000655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31251321472</v>
      </c>
      <c r="D9" s="60">
        <f>D5+D6+D7+D8</f>
        <v>29061870305</v>
      </c>
      <c r="E9" s="59">
        <f>E5+E6+E7+E8</f>
        <v>2189451167</v>
      </c>
      <c r="F9" s="104"/>
      <c r="H9" s="111" t="s">
        <v>36</v>
      </c>
      <c r="I9" s="111"/>
      <c r="J9" s="58" t="s">
        <v>94</v>
      </c>
      <c r="K9" s="114" t="s">
        <v>95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14498</v>
      </c>
      <c r="D13" s="7">
        <v>12394</v>
      </c>
      <c r="E13" s="9">
        <f t="shared" ref="E13:E19" si="0">C13-D13</f>
        <v>2104</v>
      </c>
      <c r="F13" s="8">
        <v>16397</v>
      </c>
      <c r="G13" s="7">
        <v>11722</v>
      </c>
      <c r="H13" s="19">
        <f t="shared" ref="H13:H19" si="1">F13-G13</f>
        <v>4675</v>
      </c>
      <c r="I13" s="5">
        <f t="shared" ref="I13:J19" si="2">F13-C13</f>
        <v>1899</v>
      </c>
      <c r="J13" s="4">
        <f t="shared" si="2"/>
        <v>-672</v>
      </c>
      <c r="K13" s="11">
        <f t="shared" ref="K13:K19" si="3">I13-J13</f>
        <v>2571</v>
      </c>
      <c r="M13" s="100"/>
      <c r="N13" s="100"/>
      <c r="P13" s="2"/>
      <c r="Q13" s="2"/>
    </row>
    <row r="14" spans="2:17" ht="15">
      <c r="B14" s="10" t="s">
        <v>5</v>
      </c>
      <c r="C14" s="8">
        <v>2028</v>
      </c>
      <c r="D14" s="7">
        <v>36145</v>
      </c>
      <c r="E14" s="9">
        <f t="shared" si="0"/>
        <v>-34117</v>
      </c>
      <c r="F14" s="8">
        <v>2058</v>
      </c>
      <c r="G14" s="7">
        <v>36136</v>
      </c>
      <c r="H14" s="19">
        <f t="shared" si="1"/>
        <v>-34078</v>
      </c>
      <c r="I14" s="5">
        <f t="shared" si="2"/>
        <v>30</v>
      </c>
      <c r="J14" s="4">
        <f t="shared" si="2"/>
        <v>-9</v>
      </c>
      <c r="K14" s="11">
        <f t="shared" si="3"/>
        <v>39</v>
      </c>
      <c r="M14" s="100"/>
      <c r="N14" s="100"/>
      <c r="P14" s="2"/>
      <c r="Q14" s="2"/>
    </row>
    <row r="15" spans="2:17" ht="15">
      <c r="B15" s="53" t="s">
        <v>4</v>
      </c>
      <c r="C15" s="51">
        <v>77618</v>
      </c>
      <c r="D15" s="50">
        <v>20090</v>
      </c>
      <c r="E15" s="52">
        <f t="shared" si="0"/>
        <v>57528</v>
      </c>
      <c r="F15" s="51">
        <v>78295</v>
      </c>
      <c r="G15" s="50">
        <v>21155</v>
      </c>
      <c r="H15" s="49">
        <f t="shared" si="1"/>
        <v>57140</v>
      </c>
      <c r="I15" s="47">
        <f t="shared" si="2"/>
        <v>677</v>
      </c>
      <c r="J15" s="46">
        <f t="shared" si="2"/>
        <v>1065</v>
      </c>
      <c r="K15" s="11">
        <f t="shared" si="3"/>
        <v>-388</v>
      </c>
      <c r="M15" s="100"/>
      <c r="N15" s="100"/>
      <c r="P15" s="2"/>
      <c r="Q15" s="2"/>
    </row>
    <row r="16" spans="2:17">
      <c r="B16" s="20" t="s">
        <v>91</v>
      </c>
      <c r="C16" s="51">
        <v>38727</v>
      </c>
      <c r="D16" s="50">
        <v>44339</v>
      </c>
      <c r="E16" s="52">
        <f t="shared" si="0"/>
        <v>-5612</v>
      </c>
      <c r="F16" s="51">
        <v>38386</v>
      </c>
      <c r="G16" s="50">
        <v>45347</v>
      </c>
      <c r="H16" s="49">
        <f t="shared" si="1"/>
        <v>-6961</v>
      </c>
      <c r="I16" s="47">
        <f t="shared" si="2"/>
        <v>-341</v>
      </c>
      <c r="J16" s="46">
        <f t="shared" si="2"/>
        <v>1008</v>
      </c>
      <c r="K16" s="11">
        <f t="shared" si="3"/>
        <v>-1349</v>
      </c>
      <c r="M16" s="100"/>
      <c r="N16" s="100"/>
      <c r="P16" s="2"/>
      <c r="Q16" s="2"/>
    </row>
    <row r="17" spans="2:17">
      <c r="B17" s="53" t="s">
        <v>92</v>
      </c>
      <c r="C17" s="51">
        <v>54579</v>
      </c>
      <c r="D17" s="50">
        <v>49700</v>
      </c>
      <c r="E17" s="52">
        <f t="shared" si="0"/>
        <v>4879</v>
      </c>
      <c r="F17" s="51">
        <v>55735</v>
      </c>
      <c r="G17" s="50">
        <v>50418</v>
      </c>
      <c r="H17" s="49">
        <f t="shared" si="1"/>
        <v>5317</v>
      </c>
      <c r="I17" s="47">
        <f t="shared" si="2"/>
        <v>1156</v>
      </c>
      <c r="J17" s="46">
        <f t="shared" si="2"/>
        <v>718</v>
      </c>
      <c r="K17" s="11">
        <f t="shared" si="3"/>
        <v>438</v>
      </c>
      <c r="M17" s="100"/>
      <c r="N17" s="100"/>
      <c r="P17" s="2"/>
      <c r="Q17" s="2"/>
    </row>
    <row r="18" spans="2:17" ht="30">
      <c r="B18" s="48" t="s">
        <v>1</v>
      </c>
      <c r="C18" s="8">
        <v>45635</v>
      </c>
      <c r="D18" s="7">
        <v>50076</v>
      </c>
      <c r="E18" s="9">
        <f t="shared" si="0"/>
        <v>-4441</v>
      </c>
      <c r="F18" s="8">
        <v>45381</v>
      </c>
      <c r="G18" s="7">
        <v>49903</v>
      </c>
      <c r="H18" s="19">
        <f t="shared" si="1"/>
        <v>-4522</v>
      </c>
      <c r="I18" s="47">
        <f t="shared" si="2"/>
        <v>-254</v>
      </c>
      <c r="J18" s="46">
        <f t="shared" si="2"/>
        <v>-173</v>
      </c>
      <c r="K18" s="11">
        <f t="shared" si="3"/>
        <v>-81</v>
      </c>
      <c r="M18" s="100"/>
      <c r="N18" s="100"/>
      <c r="P18" s="2"/>
      <c r="Q18" s="2"/>
    </row>
    <row r="19" spans="2:17" ht="15.6" thickBot="1">
      <c r="B19" s="10" t="s">
        <v>0</v>
      </c>
      <c r="C19" s="8">
        <v>67104</v>
      </c>
      <c r="D19" s="7">
        <v>60569</v>
      </c>
      <c r="E19" s="9">
        <f t="shared" si="0"/>
        <v>6535</v>
      </c>
      <c r="F19" s="8">
        <v>68332</v>
      </c>
      <c r="G19" s="7">
        <v>61405</v>
      </c>
      <c r="H19" s="6">
        <f t="shared" si="1"/>
        <v>6927</v>
      </c>
      <c r="I19" s="45">
        <f t="shared" si="2"/>
        <v>1228</v>
      </c>
      <c r="J19" s="4">
        <f t="shared" si="2"/>
        <v>836</v>
      </c>
      <c r="K19" s="3">
        <f t="shared" si="3"/>
        <v>392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24168</v>
      </c>
      <c r="D23" s="7">
        <v>7042</v>
      </c>
      <c r="E23" s="9">
        <f>C23-D23</f>
        <v>17126</v>
      </c>
      <c r="F23" s="8">
        <v>24453</v>
      </c>
      <c r="G23" s="7">
        <v>6499</v>
      </c>
      <c r="H23" s="19">
        <f>F23-G23</f>
        <v>17954</v>
      </c>
      <c r="I23" s="5">
        <f t="shared" ref="I23:J25" si="4">F23-C23</f>
        <v>285</v>
      </c>
      <c r="J23" s="4">
        <f t="shared" si="4"/>
        <v>-543</v>
      </c>
      <c r="K23" s="11">
        <f>I23-J23</f>
        <v>828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2230</v>
      </c>
      <c r="D25" s="7">
        <v>1223</v>
      </c>
      <c r="E25" s="9">
        <f>C25-D25</f>
        <v>1007</v>
      </c>
      <c r="F25" s="8">
        <v>2534</v>
      </c>
      <c r="G25" s="7">
        <v>1274</v>
      </c>
      <c r="H25" s="6">
        <f>F25-G25</f>
        <v>1260</v>
      </c>
      <c r="I25" s="5">
        <f t="shared" si="4"/>
        <v>304</v>
      </c>
      <c r="J25" s="4">
        <f t="shared" si="4"/>
        <v>51</v>
      </c>
      <c r="K25" s="3">
        <f>I25-J25</f>
        <v>253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242</v>
      </c>
      <c r="D29" s="38">
        <v>294</v>
      </c>
      <c r="E29" s="9">
        <f>C29-D29</f>
        <v>-52</v>
      </c>
      <c r="F29" s="38">
        <v>288</v>
      </c>
      <c r="G29" s="38">
        <v>246</v>
      </c>
      <c r="H29" s="9">
        <f>F29-G29</f>
        <v>42</v>
      </c>
      <c r="I29" s="5">
        <f t="shared" ref="I29:J31" si="5">F29-C29</f>
        <v>46</v>
      </c>
      <c r="J29" s="4">
        <f t="shared" si="5"/>
        <v>-48</v>
      </c>
      <c r="K29" s="11">
        <f>I29-J29</f>
        <v>94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259</v>
      </c>
      <c r="E30" s="9">
        <f>C30-D30</f>
        <v>-203</v>
      </c>
      <c r="F30" s="38">
        <v>56</v>
      </c>
      <c r="G30" s="38">
        <v>259</v>
      </c>
      <c r="H30" s="9">
        <f>F30-G30</f>
        <v>-203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540</v>
      </c>
      <c r="D31" s="38">
        <v>2475</v>
      </c>
      <c r="E31" s="9">
        <f>C31-D31</f>
        <v>-1935</v>
      </c>
      <c r="F31" s="38">
        <v>632</v>
      </c>
      <c r="G31" s="38">
        <v>2792</v>
      </c>
      <c r="H31" s="9">
        <f>F31-G31</f>
        <v>-2160</v>
      </c>
      <c r="I31" s="5">
        <f t="shared" si="5"/>
        <v>92</v>
      </c>
      <c r="J31" s="4">
        <f t="shared" si="5"/>
        <v>317</v>
      </c>
      <c r="K31" s="3">
        <f>I31-J31</f>
        <v>-225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92746</v>
      </c>
      <c r="E35" s="7">
        <v>129573</v>
      </c>
      <c r="F35" s="9">
        <f t="shared" ref="F35:F48" si="6">D35-E35</f>
        <v>-36827</v>
      </c>
      <c r="G35" s="8">
        <v>99196</v>
      </c>
      <c r="H35" s="7">
        <v>139903</v>
      </c>
      <c r="I35" s="19">
        <f t="shared" ref="I35:I48" si="7">G35-H35</f>
        <v>-40707</v>
      </c>
      <c r="J35" s="5">
        <f t="shared" ref="J35:K48" si="8">G35-D35</f>
        <v>6450</v>
      </c>
      <c r="K35" s="4">
        <f t="shared" si="8"/>
        <v>10330</v>
      </c>
      <c r="L35" s="11">
        <f t="shared" ref="L35:L48" si="9">J35-K35</f>
        <v>-3880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157211</v>
      </c>
      <c r="E37" s="7">
        <v>17111</v>
      </c>
      <c r="F37" s="9">
        <f t="shared" si="6"/>
        <v>140100</v>
      </c>
      <c r="G37" s="8">
        <v>158304</v>
      </c>
      <c r="H37" s="7">
        <v>19074</v>
      </c>
      <c r="I37" s="19">
        <f t="shared" si="7"/>
        <v>139230</v>
      </c>
      <c r="J37" s="5">
        <f t="shared" si="8"/>
        <v>1093</v>
      </c>
      <c r="K37" s="4">
        <f t="shared" si="8"/>
        <v>1963</v>
      </c>
      <c r="L37" s="11">
        <f t="shared" si="9"/>
        <v>-870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78232</v>
      </c>
      <c r="E38" s="7">
        <v>38108</v>
      </c>
      <c r="F38" s="9">
        <f t="shared" si="6"/>
        <v>40124</v>
      </c>
      <c r="G38" s="8">
        <v>79011</v>
      </c>
      <c r="H38" s="7">
        <v>36555</v>
      </c>
      <c r="I38" s="19">
        <f t="shared" si="7"/>
        <v>42456</v>
      </c>
      <c r="J38" s="5">
        <f t="shared" si="8"/>
        <v>779</v>
      </c>
      <c r="K38" s="4">
        <f t="shared" si="8"/>
        <v>-1553</v>
      </c>
      <c r="L38" s="11">
        <f t="shared" si="9"/>
        <v>2332</v>
      </c>
      <c r="M38" s="100"/>
      <c r="N38" s="100"/>
      <c r="P38" s="2"/>
      <c r="Q38" s="2"/>
    </row>
    <row r="39" spans="2:21">
      <c r="B39" s="92"/>
      <c r="C39" s="10" t="s">
        <v>86</v>
      </c>
      <c r="D39" s="8">
        <v>113812</v>
      </c>
      <c r="E39" s="7">
        <v>62956</v>
      </c>
      <c r="F39" s="9">
        <f t="shared" si="6"/>
        <v>50856</v>
      </c>
      <c r="G39" s="8">
        <v>116115</v>
      </c>
      <c r="H39" s="7">
        <v>62186</v>
      </c>
      <c r="I39" s="19">
        <f t="shared" si="7"/>
        <v>53929</v>
      </c>
      <c r="J39" s="5">
        <f t="shared" si="8"/>
        <v>2303</v>
      </c>
      <c r="K39" s="4">
        <f t="shared" si="8"/>
        <v>-770</v>
      </c>
      <c r="L39" s="11">
        <f t="shared" si="9"/>
        <v>3073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144180</v>
      </c>
      <c r="E40" s="30">
        <v>78114</v>
      </c>
      <c r="F40" s="32">
        <f t="shared" si="6"/>
        <v>66066</v>
      </c>
      <c r="G40" s="31">
        <v>148180</v>
      </c>
      <c r="H40" s="30">
        <v>80426</v>
      </c>
      <c r="I40" s="19">
        <f t="shared" si="7"/>
        <v>67754</v>
      </c>
      <c r="J40" s="5">
        <f t="shared" si="8"/>
        <v>4000</v>
      </c>
      <c r="K40" s="4">
        <f t="shared" si="8"/>
        <v>2312</v>
      </c>
      <c r="L40" s="11">
        <f t="shared" si="9"/>
        <v>1688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186532</v>
      </c>
      <c r="E41" s="26">
        <v>118079</v>
      </c>
      <c r="F41" s="28">
        <f t="shared" si="6"/>
        <v>68453</v>
      </c>
      <c r="G41" s="27">
        <v>200696</v>
      </c>
      <c r="H41" s="26">
        <v>126889</v>
      </c>
      <c r="I41" s="6">
        <f t="shared" si="7"/>
        <v>73807</v>
      </c>
      <c r="J41" s="25">
        <f t="shared" si="8"/>
        <v>14164</v>
      </c>
      <c r="K41" s="24">
        <f t="shared" si="8"/>
        <v>8810</v>
      </c>
      <c r="L41" s="3">
        <f t="shared" si="9"/>
        <v>5354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130747</v>
      </c>
      <c r="E42" s="15">
        <v>159689</v>
      </c>
      <c r="F42" s="17">
        <f t="shared" si="6"/>
        <v>-28942</v>
      </c>
      <c r="G42" s="16">
        <v>149056</v>
      </c>
      <c r="H42" s="15">
        <v>165248</v>
      </c>
      <c r="I42" s="22">
        <f t="shared" si="7"/>
        <v>-16192</v>
      </c>
      <c r="J42" s="13">
        <f t="shared" si="8"/>
        <v>18309</v>
      </c>
      <c r="K42" s="12">
        <f t="shared" si="8"/>
        <v>5559</v>
      </c>
      <c r="L42" s="21">
        <f t="shared" si="9"/>
        <v>12750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195778</v>
      </c>
      <c r="E44" s="7">
        <v>45332</v>
      </c>
      <c r="F44" s="9">
        <f t="shared" si="6"/>
        <v>150446</v>
      </c>
      <c r="G44" s="8">
        <v>202900</v>
      </c>
      <c r="H44" s="7">
        <v>47938</v>
      </c>
      <c r="I44" s="19">
        <f t="shared" si="7"/>
        <v>154962</v>
      </c>
      <c r="J44" s="5">
        <f t="shared" si="8"/>
        <v>7122</v>
      </c>
      <c r="K44" s="4">
        <f t="shared" si="8"/>
        <v>2606</v>
      </c>
      <c r="L44" s="11">
        <f t="shared" si="9"/>
        <v>4516</v>
      </c>
      <c r="M44" s="100"/>
      <c r="N44" s="100"/>
      <c r="P44" s="2"/>
      <c r="Q44" s="2"/>
    </row>
    <row r="45" spans="2:21">
      <c r="B45" s="81"/>
      <c r="C45" s="20" t="s">
        <v>93</v>
      </c>
      <c r="D45" s="16">
        <v>89555</v>
      </c>
      <c r="E45" s="15">
        <v>100750</v>
      </c>
      <c r="F45" s="17">
        <f t="shared" si="6"/>
        <v>-11195</v>
      </c>
      <c r="G45" s="16">
        <v>88942</v>
      </c>
      <c r="H45" s="15">
        <v>103295</v>
      </c>
      <c r="I45" s="19">
        <f t="shared" si="7"/>
        <v>-14353</v>
      </c>
      <c r="J45" s="13">
        <f t="shared" si="8"/>
        <v>-613</v>
      </c>
      <c r="K45" s="12">
        <f t="shared" si="8"/>
        <v>2545</v>
      </c>
      <c r="L45" s="11">
        <f t="shared" si="9"/>
        <v>-3158</v>
      </c>
      <c r="M45" s="100"/>
      <c r="N45" s="100"/>
      <c r="P45" s="2"/>
      <c r="Q45" s="2"/>
    </row>
    <row r="46" spans="2:21">
      <c r="B46" s="81"/>
      <c r="C46" s="10" t="s">
        <v>92</v>
      </c>
      <c r="D46" s="16">
        <v>123477</v>
      </c>
      <c r="E46" s="15">
        <v>157515</v>
      </c>
      <c r="F46" s="17">
        <f t="shared" si="6"/>
        <v>-34038</v>
      </c>
      <c r="G46" s="16">
        <v>123800</v>
      </c>
      <c r="H46" s="15">
        <v>159580</v>
      </c>
      <c r="I46" s="19">
        <f t="shared" si="7"/>
        <v>-35780</v>
      </c>
      <c r="J46" s="13">
        <f t="shared" si="8"/>
        <v>323</v>
      </c>
      <c r="K46" s="12">
        <f t="shared" si="8"/>
        <v>2065</v>
      </c>
      <c r="L46" s="11">
        <f t="shared" si="9"/>
        <v>-1742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121642</v>
      </c>
      <c r="E47" s="15">
        <v>139416</v>
      </c>
      <c r="F47" s="17">
        <f t="shared" si="6"/>
        <v>-17774</v>
      </c>
      <c r="G47" s="16">
        <v>127286</v>
      </c>
      <c r="H47" s="15">
        <v>154677</v>
      </c>
      <c r="I47" s="14">
        <f t="shared" si="7"/>
        <v>-27391</v>
      </c>
      <c r="J47" s="13">
        <f t="shared" si="8"/>
        <v>5644</v>
      </c>
      <c r="K47" s="12">
        <f t="shared" si="8"/>
        <v>15261</v>
      </c>
      <c r="L47" s="11">
        <f t="shared" si="9"/>
        <v>-9617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161028</v>
      </c>
      <c r="E48" s="7">
        <v>225250</v>
      </c>
      <c r="F48" s="9">
        <f t="shared" si="6"/>
        <v>-64222</v>
      </c>
      <c r="G48" s="8">
        <v>177110</v>
      </c>
      <c r="H48" s="7">
        <v>244620</v>
      </c>
      <c r="I48" s="6">
        <f t="shared" si="7"/>
        <v>-67510</v>
      </c>
      <c r="J48" s="5">
        <f t="shared" si="8"/>
        <v>16082</v>
      </c>
      <c r="K48" s="4">
        <f t="shared" si="8"/>
        <v>19370</v>
      </c>
      <c r="L48" s="3">
        <f t="shared" si="9"/>
        <v>-3288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102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1361017770</v>
      </c>
      <c r="D5" s="68">
        <v>1519488217</v>
      </c>
      <c r="E5" s="72">
        <f>C5-D5</f>
        <v>-158470447</v>
      </c>
      <c r="F5" s="101">
        <f>(C9+D9)/104458110266/2</f>
        <v>0.36244889464387775</v>
      </c>
      <c r="H5" s="71" t="s">
        <v>40</v>
      </c>
      <c r="I5" s="71" t="s">
        <v>39</v>
      </c>
      <c r="J5" s="105">
        <f>I6-H6</f>
        <v>0</v>
      </c>
      <c r="K5" s="115" t="s">
        <v>97</v>
      </c>
      <c r="L5" s="77">
        <v>10199.65</v>
      </c>
      <c r="M5" s="100"/>
      <c r="N5" s="100"/>
    </row>
    <row r="6" spans="2:17" ht="15.6" thickBot="1">
      <c r="B6" s="10" t="s">
        <v>38</v>
      </c>
      <c r="C6" s="69">
        <v>5250335636</v>
      </c>
      <c r="D6" s="68">
        <v>5054692630</v>
      </c>
      <c r="E6" s="70">
        <f>C6-D6</f>
        <v>195643006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880971550</v>
      </c>
      <c r="D7" s="68">
        <v>1671170600</v>
      </c>
      <c r="E7" s="67">
        <f>C7-D7</f>
        <v>-790199050</v>
      </c>
      <c r="F7" s="103"/>
      <c r="H7" s="110"/>
      <c r="I7" s="110"/>
      <c r="J7" s="105"/>
      <c r="K7" s="108"/>
      <c r="L7" s="11">
        <v>10192</v>
      </c>
      <c r="M7" s="100"/>
      <c r="N7" s="100"/>
      <c r="P7" s="66"/>
      <c r="Q7" s="2"/>
    </row>
    <row r="8" spans="2:17" ht="15.6" thickBot="1">
      <c r="B8" s="10" t="s">
        <v>4</v>
      </c>
      <c r="C8" s="65">
        <v>28303309902</v>
      </c>
      <c r="D8" s="64">
        <v>31680466900</v>
      </c>
      <c r="E8" s="63">
        <f>C8-D8</f>
        <v>-3377156998</v>
      </c>
      <c r="F8" s="103"/>
      <c r="K8" s="62"/>
      <c r="L8" s="112">
        <f>L7-L5</f>
        <v>-7.6499999999996362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35795634858</v>
      </c>
      <c r="D9" s="60">
        <f>D5+D6+D7+D8</f>
        <v>39925818347</v>
      </c>
      <c r="E9" s="59">
        <f>E5+E6+E7+E8</f>
        <v>-4130183489</v>
      </c>
      <c r="F9" s="104"/>
      <c r="H9" s="111" t="s">
        <v>36</v>
      </c>
      <c r="I9" s="111"/>
      <c r="J9" s="113" t="s">
        <v>100</v>
      </c>
      <c r="K9" s="57" t="s">
        <v>101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16397</v>
      </c>
      <c r="D13" s="7">
        <v>11722</v>
      </c>
      <c r="E13" s="9">
        <f t="shared" ref="E13:E19" si="0">C13-D13</f>
        <v>4675</v>
      </c>
      <c r="F13" s="8">
        <v>14110</v>
      </c>
      <c r="G13" s="7">
        <v>12633</v>
      </c>
      <c r="H13" s="19">
        <f t="shared" ref="H13:H19" si="1">F13-G13</f>
        <v>1477</v>
      </c>
      <c r="I13" s="5">
        <f t="shared" ref="I13:J19" si="2">F13-C13</f>
        <v>-2287</v>
      </c>
      <c r="J13" s="4">
        <f t="shared" si="2"/>
        <v>911</v>
      </c>
      <c r="K13" s="11">
        <f t="shared" ref="K13:K19" si="3">I13-J13</f>
        <v>-3198</v>
      </c>
      <c r="M13" s="100"/>
      <c r="N13" s="100"/>
      <c r="P13" s="2"/>
      <c r="Q13" s="2"/>
    </row>
    <row r="14" spans="2:17" ht="15">
      <c r="B14" s="10" t="s">
        <v>5</v>
      </c>
      <c r="C14" s="8">
        <v>2058</v>
      </c>
      <c r="D14" s="7">
        <v>36136</v>
      </c>
      <c r="E14" s="9">
        <f t="shared" si="0"/>
        <v>-34078</v>
      </c>
      <c r="F14" s="8">
        <v>1883</v>
      </c>
      <c r="G14" s="7">
        <v>36157</v>
      </c>
      <c r="H14" s="19">
        <f t="shared" si="1"/>
        <v>-34274</v>
      </c>
      <c r="I14" s="5">
        <f t="shared" si="2"/>
        <v>-175</v>
      </c>
      <c r="J14" s="4">
        <f t="shared" si="2"/>
        <v>21</v>
      </c>
      <c r="K14" s="11">
        <f t="shared" si="3"/>
        <v>-196</v>
      </c>
      <c r="M14" s="100"/>
      <c r="N14" s="100"/>
      <c r="P14" s="2"/>
      <c r="Q14" s="2"/>
    </row>
    <row r="15" spans="2:17" ht="15">
      <c r="B15" s="53" t="s">
        <v>4</v>
      </c>
      <c r="C15" s="51">
        <v>78295</v>
      </c>
      <c r="D15" s="50">
        <v>21155</v>
      </c>
      <c r="E15" s="52">
        <f t="shared" si="0"/>
        <v>57140</v>
      </c>
      <c r="F15" s="51">
        <v>78829</v>
      </c>
      <c r="G15" s="50">
        <v>20001</v>
      </c>
      <c r="H15" s="49">
        <f t="shared" si="1"/>
        <v>58828</v>
      </c>
      <c r="I15" s="47">
        <f t="shared" si="2"/>
        <v>534</v>
      </c>
      <c r="J15" s="46">
        <f t="shared" si="2"/>
        <v>-1154</v>
      </c>
      <c r="K15" s="11">
        <f t="shared" si="3"/>
        <v>1688</v>
      </c>
      <c r="M15" s="100"/>
      <c r="N15" s="100"/>
      <c r="P15" s="2"/>
      <c r="Q15" s="2"/>
    </row>
    <row r="16" spans="2:17">
      <c r="B16" s="20" t="s">
        <v>61</v>
      </c>
      <c r="C16" s="51">
        <v>38386</v>
      </c>
      <c r="D16" s="50">
        <v>45347</v>
      </c>
      <c r="E16" s="52">
        <f t="shared" si="0"/>
        <v>-6961</v>
      </c>
      <c r="F16" s="51">
        <v>39793</v>
      </c>
      <c r="G16" s="50">
        <v>44236</v>
      </c>
      <c r="H16" s="49">
        <f t="shared" si="1"/>
        <v>-4443</v>
      </c>
      <c r="I16" s="47">
        <f t="shared" si="2"/>
        <v>1407</v>
      </c>
      <c r="J16" s="46">
        <f t="shared" si="2"/>
        <v>-1111</v>
      </c>
      <c r="K16" s="11">
        <f t="shared" si="3"/>
        <v>2518</v>
      </c>
      <c r="M16" s="100"/>
      <c r="N16" s="100"/>
      <c r="P16" s="2"/>
      <c r="Q16" s="2"/>
    </row>
    <row r="17" spans="2:17">
      <c r="B17" s="53" t="s">
        <v>98</v>
      </c>
      <c r="C17" s="51">
        <v>55735</v>
      </c>
      <c r="D17" s="50">
        <v>50418</v>
      </c>
      <c r="E17" s="52">
        <f t="shared" si="0"/>
        <v>5317</v>
      </c>
      <c r="F17" s="51">
        <v>57062</v>
      </c>
      <c r="G17" s="50">
        <v>48617</v>
      </c>
      <c r="H17" s="49">
        <f t="shared" si="1"/>
        <v>8445</v>
      </c>
      <c r="I17" s="47">
        <f t="shared" si="2"/>
        <v>1327</v>
      </c>
      <c r="J17" s="46">
        <f t="shared" si="2"/>
        <v>-1801</v>
      </c>
      <c r="K17" s="11">
        <f t="shared" si="3"/>
        <v>3128</v>
      </c>
      <c r="M17" s="100"/>
      <c r="N17" s="100"/>
      <c r="P17" s="2"/>
      <c r="Q17" s="2"/>
    </row>
    <row r="18" spans="2:17" ht="30">
      <c r="B18" s="48" t="s">
        <v>1</v>
      </c>
      <c r="C18" s="8">
        <v>45381</v>
      </c>
      <c r="D18" s="7">
        <v>49903</v>
      </c>
      <c r="E18" s="9">
        <f t="shared" si="0"/>
        <v>-4522</v>
      </c>
      <c r="F18" s="8">
        <v>46745</v>
      </c>
      <c r="G18" s="7">
        <v>50451</v>
      </c>
      <c r="H18" s="19">
        <f t="shared" si="1"/>
        <v>-3706</v>
      </c>
      <c r="I18" s="47">
        <f t="shared" si="2"/>
        <v>1364</v>
      </c>
      <c r="J18" s="46">
        <f t="shared" si="2"/>
        <v>548</v>
      </c>
      <c r="K18" s="11">
        <f t="shared" si="3"/>
        <v>816</v>
      </c>
      <c r="M18" s="100"/>
      <c r="N18" s="100"/>
      <c r="P18" s="2"/>
      <c r="Q18" s="2"/>
    </row>
    <row r="19" spans="2:17" ht="15.6" thickBot="1">
      <c r="B19" s="10" t="s">
        <v>0</v>
      </c>
      <c r="C19" s="8">
        <v>68332</v>
      </c>
      <c r="D19" s="7">
        <v>61405</v>
      </c>
      <c r="E19" s="9">
        <f t="shared" si="0"/>
        <v>6927</v>
      </c>
      <c r="F19" s="8">
        <v>69450</v>
      </c>
      <c r="G19" s="7">
        <v>60938</v>
      </c>
      <c r="H19" s="6">
        <f t="shared" si="1"/>
        <v>8512</v>
      </c>
      <c r="I19" s="45">
        <f t="shared" si="2"/>
        <v>1118</v>
      </c>
      <c r="J19" s="4">
        <f t="shared" si="2"/>
        <v>-467</v>
      </c>
      <c r="K19" s="3">
        <f t="shared" si="3"/>
        <v>1585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24453</v>
      </c>
      <c r="D23" s="7">
        <v>6499</v>
      </c>
      <c r="E23" s="9">
        <f>C23-D23</f>
        <v>17954</v>
      </c>
      <c r="F23" s="8">
        <v>23430</v>
      </c>
      <c r="G23" s="7">
        <v>6956</v>
      </c>
      <c r="H23" s="19">
        <f>F23-G23</f>
        <v>16474</v>
      </c>
      <c r="I23" s="5">
        <f t="shared" ref="I23:J25" si="4">F23-C23</f>
        <v>-1023</v>
      </c>
      <c r="J23" s="4">
        <f t="shared" si="4"/>
        <v>457</v>
      </c>
      <c r="K23" s="11">
        <f>I23-J23</f>
        <v>-1480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2534</v>
      </c>
      <c r="D25" s="7">
        <v>1274</v>
      </c>
      <c r="E25" s="9">
        <f>C25-D25</f>
        <v>1260</v>
      </c>
      <c r="F25" s="8">
        <v>2144</v>
      </c>
      <c r="G25" s="7">
        <v>1966</v>
      </c>
      <c r="H25" s="6">
        <f>F25-G25</f>
        <v>178</v>
      </c>
      <c r="I25" s="5">
        <f t="shared" si="4"/>
        <v>-390</v>
      </c>
      <c r="J25" s="4">
        <f t="shared" si="4"/>
        <v>692</v>
      </c>
      <c r="K25" s="3">
        <f>I25-J25</f>
        <v>-1082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288</v>
      </c>
      <c r="D29" s="38">
        <v>246</v>
      </c>
      <c r="E29" s="9">
        <f>C29-D29</f>
        <v>42</v>
      </c>
      <c r="F29" s="38">
        <v>271</v>
      </c>
      <c r="G29" s="38">
        <v>264</v>
      </c>
      <c r="H29" s="9">
        <f>F29-G29</f>
        <v>7</v>
      </c>
      <c r="I29" s="5">
        <f t="shared" ref="I29:J31" si="5">F29-C29</f>
        <v>-17</v>
      </c>
      <c r="J29" s="4">
        <f t="shared" si="5"/>
        <v>18</v>
      </c>
      <c r="K29" s="11">
        <f>I29-J29</f>
        <v>-35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259</v>
      </c>
      <c r="E30" s="9">
        <f>C30-D30</f>
        <v>-203</v>
      </c>
      <c r="F30" s="38">
        <v>56</v>
      </c>
      <c r="G30" s="38">
        <v>259</v>
      </c>
      <c r="H30" s="9">
        <f>F30-G30</f>
        <v>-203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632</v>
      </c>
      <c r="D31" s="38">
        <v>2792</v>
      </c>
      <c r="E31" s="9">
        <f>C31-D31</f>
        <v>-2160</v>
      </c>
      <c r="F31" s="38">
        <v>742</v>
      </c>
      <c r="G31" s="38">
        <v>2562</v>
      </c>
      <c r="H31" s="9">
        <f>F31-G31</f>
        <v>-1820</v>
      </c>
      <c r="I31" s="5">
        <f t="shared" si="5"/>
        <v>110</v>
      </c>
      <c r="J31" s="4">
        <f t="shared" si="5"/>
        <v>-230</v>
      </c>
      <c r="K31" s="3">
        <f>I31-J31</f>
        <v>340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99196</v>
      </c>
      <c r="E35" s="7">
        <v>139903</v>
      </c>
      <c r="F35" s="9">
        <f t="shared" ref="F35:F48" si="6">D35-E35</f>
        <v>-40707</v>
      </c>
      <c r="G35" s="8">
        <v>106678</v>
      </c>
      <c r="H35" s="7">
        <v>140269</v>
      </c>
      <c r="I35" s="19">
        <f t="shared" ref="I35:I48" si="7">G35-H35</f>
        <v>-33591</v>
      </c>
      <c r="J35" s="5">
        <f t="shared" ref="J35:K48" si="8">G35-D35</f>
        <v>7482</v>
      </c>
      <c r="K35" s="4">
        <f t="shared" si="8"/>
        <v>366</v>
      </c>
      <c r="L35" s="11">
        <f t="shared" ref="L35:L48" si="9">J35-K35</f>
        <v>7116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158304</v>
      </c>
      <c r="E37" s="7">
        <v>19074</v>
      </c>
      <c r="F37" s="9">
        <f t="shared" si="6"/>
        <v>139230</v>
      </c>
      <c r="G37" s="8">
        <v>160835</v>
      </c>
      <c r="H37" s="7">
        <v>17822</v>
      </c>
      <c r="I37" s="19">
        <f t="shared" si="7"/>
        <v>143013</v>
      </c>
      <c r="J37" s="5">
        <f t="shared" si="8"/>
        <v>2531</v>
      </c>
      <c r="K37" s="4">
        <f t="shared" si="8"/>
        <v>-1252</v>
      </c>
      <c r="L37" s="11">
        <f t="shared" si="9"/>
        <v>3783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79011</v>
      </c>
      <c r="E38" s="7">
        <v>36555</v>
      </c>
      <c r="F38" s="9">
        <f t="shared" si="6"/>
        <v>42456</v>
      </c>
      <c r="G38" s="8">
        <v>77909</v>
      </c>
      <c r="H38" s="7">
        <v>36321</v>
      </c>
      <c r="I38" s="19">
        <f t="shared" si="7"/>
        <v>41588</v>
      </c>
      <c r="J38" s="5">
        <f t="shared" si="8"/>
        <v>-1102</v>
      </c>
      <c r="K38" s="4">
        <f t="shared" si="8"/>
        <v>-234</v>
      </c>
      <c r="L38" s="11">
        <f t="shared" si="9"/>
        <v>-868</v>
      </c>
      <c r="M38" s="100"/>
      <c r="N38" s="100"/>
      <c r="P38" s="2"/>
      <c r="Q38" s="2"/>
    </row>
    <row r="39" spans="2:21">
      <c r="B39" s="92"/>
      <c r="C39" s="10" t="s">
        <v>98</v>
      </c>
      <c r="D39" s="8">
        <v>116115</v>
      </c>
      <c r="E39" s="7">
        <v>62186</v>
      </c>
      <c r="F39" s="9">
        <f t="shared" si="6"/>
        <v>53929</v>
      </c>
      <c r="G39" s="8">
        <v>113602</v>
      </c>
      <c r="H39" s="7">
        <v>63245</v>
      </c>
      <c r="I39" s="19">
        <f t="shared" si="7"/>
        <v>50357</v>
      </c>
      <c r="J39" s="5">
        <f t="shared" si="8"/>
        <v>-2513</v>
      </c>
      <c r="K39" s="4">
        <f t="shared" si="8"/>
        <v>1059</v>
      </c>
      <c r="L39" s="11">
        <f t="shared" si="9"/>
        <v>-3572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148180</v>
      </c>
      <c r="E40" s="30">
        <v>80426</v>
      </c>
      <c r="F40" s="32">
        <f t="shared" si="6"/>
        <v>67754</v>
      </c>
      <c r="G40" s="31">
        <v>149304</v>
      </c>
      <c r="H40" s="30">
        <v>81571</v>
      </c>
      <c r="I40" s="19">
        <f t="shared" si="7"/>
        <v>67733</v>
      </c>
      <c r="J40" s="5">
        <f t="shared" si="8"/>
        <v>1124</v>
      </c>
      <c r="K40" s="4">
        <f t="shared" si="8"/>
        <v>1145</v>
      </c>
      <c r="L40" s="11">
        <f t="shared" si="9"/>
        <v>-21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200696</v>
      </c>
      <c r="E41" s="26">
        <v>126889</v>
      </c>
      <c r="F41" s="28">
        <f t="shared" si="6"/>
        <v>73807</v>
      </c>
      <c r="G41" s="27">
        <v>202517</v>
      </c>
      <c r="H41" s="26">
        <v>130266</v>
      </c>
      <c r="I41" s="6">
        <f t="shared" si="7"/>
        <v>72251</v>
      </c>
      <c r="J41" s="25">
        <f t="shared" si="8"/>
        <v>1821</v>
      </c>
      <c r="K41" s="24">
        <f t="shared" si="8"/>
        <v>3377</v>
      </c>
      <c r="L41" s="3">
        <f t="shared" si="9"/>
        <v>-1556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149056</v>
      </c>
      <c r="E42" s="15">
        <v>165248</v>
      </c>
      <c r="F42" s="17">
        <f t="shared" si="6"/>
        <v>-16192</v>
      </c>
      <c r="G42" s="16">
        <v>155133</v>
      </c>
      <c r="H42" s="15">
        <v>170723</v>
      </c>
      <c r="I42" s="22">
        <f t="shared" si="7"/>
        <v>-15590</v>
      </c>
      <c r="J42" s="13">
        <f t="shared" si="8"/>
        <v>6077</v>
      </c>
      <c r="K42" s="12">
        <f t="shared" si="8"/>
        <v>5475</v>
      </c>
      <c r="L42" s="21">
        <f t="shared" si="9"/>
        <v>602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202900</v>
      </c>
      <c r="E44" s="7">
        <v>47938</v>
      </c>
      <c r="F44" s="9">
        <f t="shared" si="6"/>
        <v>154962</v>
      </c>
      <c r="G44" s="8">
        <v>206935</v>
      </c>
      <c r="H44" s="7">
        <v>51436</v>
      </c>
      <c r="I44" s="19">
        <f t="shared" si="7"/>
        <v>155499</v>
      </c>
      <c r="J44" s="5">
        <f t="shared" si="8"/>
        <v>4035</v>
      </c>
      <c r="K44" s="4">
        <f t="shared" si="8"/>
        <v>3498</v>
      </c>
      <c r="L44" s="11">
        <f t="shared" si="9"/>
        <v>537</v>
      </c>
      <c r="M44" s="100"/>
      <c r="N44" s="100"/>
      <c r="P44" s="2"/>
      <c r="Q44" s="2"/>
    </row>
    <row r="45" spans="2:21">
      <c r="B45" s="81"/>
      <c r="C45" s="20" t="s">
        <v>99</v>
      </c>
      <c r="D45" s="16">
        <v>88942</v>
      </c>
      <c r="E45" s="15">
        <v>103295</v>
      </c>
      <c r="F45" s="17">
        <f t="shared" si="6"/>
        <v>-14353</v>
      </c>
      <c r="G45" s="16">
        <v>91256</v>
      </c>
      <c r="H45" s="15">
        <v>103640</v>
      </c>
      <c r="I45" s="19">
        <f t="shared" si="7"/>
        <v>-12384</v>
      </c>
      <c r="J45" s="13">
        <f t="shared" si="8"/>
        <v>2314</v>
      </c>
      <c r="K45" s="12">
        <f t="shared" si="8"/>
        <v>345</v>
      </c>
      <c r="L45" s="11">
        <f t="shared" si="9"/>
        <v>1969</v>
      </c>
      <c r="M45" s="100"/>
      <c r="N45" s="100"/>
      <c r="P45" s="2"/>
      <c r="Q45" s="2"/>
    </row>
    <row r="46" spans="2:21">
      <c r="B46" s="81"/>
      <c r="C46" s="10" t="s">
        <v>98</v>
      </c>
      <c r="D46" s="16">
        <v>123800</v>
      </c>
      <c r="E46" s="15">
        <v>159580</v>
      </c>
      <c r="F46" s="17">
        <f t="shared" si="6"/>
        <v>-35780</v>
      </c>
      <c r="G46" s="16">
        <v>127467</v>
      </c>
      <c r="H46" s="15">
        <v>159020</v>
      </c>
      <c r="I46" s="19">
        <f t="shared" si="7"/>
        <v>-31553</v>
      </c>
      <c r="J46" s="13">
        <f t="shared" si="8"/>
        <v>3667</v>
      </c>
      <c r="K46" s="12">
        <f t="shared" si="8"/>
        <v>-560</v>
      </c>
      <c r="L46" s="11">
        <f t="shared" si="9"/>
        <v>4227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127286</v>
      </c>
      <c r="E47" s="15">
        <v>154677</v>
      </c>
      <c r="F47" s="17">
        <f t="shared" si="6"/>
        <v>-27391</v>
      </c>
      <c r="G47" s="16">
        <v>144514</v>
      </c>
      <c r="H47" s="15">
        <v>159098</v>
      </c>
      <c r="I47" s="14">
        <f t="shared" si="7"/>
        <v>-14584</v>
      </c>
      <c r="J47" s="13">
        <f t="shared" si="8"/>
        <v>17228</v>
      </c>
      <c r="K47" s="12">
        <f t="shared" si="8"/>
        <v>4421</v>
      </c>
      <c r="L47" s="11">
        <f t="shared" si="9"/>
        <v>12807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177110</v>
      </c>
      <c r="E48" s="7">
        <v>244620</v>
      </c>
      <c r="F48" s="9">
        <f t="shared" si="6"/>
        <v>-67510</v>
      </c>
      <c r="G48" s="8">
        <v>203976</v>
      </c>
      <c r="H48" s="7">
        <v>252307</v>
      </c>
      <c r="I48" s="6">
        <f t="shared" si="7"/>
        <v>-48331</v>
      </c>
      <c r="J48" s="5">
        <f t="shared" si="8"/>
        <v>26866</v>
      </c>
      <c r="K48" s="4">
        <f t="shared" si="8"/>
        <v>7687</v>
      </c>
      <c r="L48" s="3">
        <f t="shared" si="9"/>
        <v>19179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108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1765839020</v>
      </c>
      <c r="D5" s="68">
        <v>1010971540</v>
      </c>
      <c r="E5" s="72">
        <f>C5-D5</f>
        <v>754867480</v>
      </c>
      <c r="F5" s="101">
        <f>(C9+D9)/91468337323/2</f>
        <v>0.36711160868074982</v>
      </c>
      <c r="H5" s="71" t="s">
        <v>40</v>
      </c>
      <c r="I5" s="71" t="s">
        <v>39</v>
      </c>
      <c r="J5" s="105">
        <f>I6-H6</f>
        <v>0</v>
      </c>
      <c r="K5" s="115" t="s">
        <v>103</v>
      </c>
      <c r="L5" s="77">
        <v>10109.959999999999</v>
      </c>
      <c r="M5" s="100"/>
      <c r="N5" s="100"/>
    </row>
    <row r="6" spans="2:17" ht="15.6" thickBot="1">
      <c r="B6" s="10" t="s">
        <v>38</v>
      </c>
      <c r="C6" s="69">
        <v>4769333172</v>
      </c>
      <c r="D6" s="68">
        <v>4239941222</v>
      </c>
      <c r="E6" s="70">
        <f>C6-D6</f>
        <v>529391950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435549580</v>
      </c>
      <c r="D7" s="68">
        <v>828364633</v>
      </c>
      <c r="E7" s="67">
        <f>C7-D7</f>
        <v>-392815053</v>
      </c>
      <c r="F7" s="103"/>
      <c r="H7" s="110"/>
      <c r="I7" s="110"/>
      <c r="J7" s="105"/>
      <c r="K7" s="108"/>
      <c r="L7" s="11">
        <v>10120</v>
      </c>
      <c r="M7" s="100"/>
      <c r="N7" s="100"/>
      <c r="P7" s="66"/>
      <c r="Q7" s="2"/>
    </row>
    <row r="8" spans="2:17" ht="15.6" thickBot="1">
      <c r="B8" s="10" t="s">
        <v>4</v>
      </c>
      <c r="C8" s="65">
        <v>20142975756</v>
      </c>
      <c r="D8" s="64">
        <v>33965201993</v>
      </c>
      <c r="E8" s="63">
        <f>C8-D8</f>
        <v>-13822226237</v>
      </c>
      <c r="F8" s="103"/>
      <c r="K8" s="62"/>
      <c r="L8" s="116">
        <f>L7-L5</f>
        <v>10.040000000000873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27113697528</v>
      </c>
      <c r="D9" s="60">
        <f>D5+D6+D7+D8</f>
        <v>40044479388</v>
      </c>
      <c r="E9" s="59">
        <f>E5+E6+E7+E8</f>
        <v>-12930781860</v>
      </c>
      <c r="F9" s="104"/>
      <c r="H9" s="111" t="s">
        <v>36</v>
      </c>
      <c r="I9" s="111"/>
      <c r="J9" s="113" t="s">
        <v>100</v>
      </c>
      <c r="K9" s="57" t="s">
        <v>107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14110</v>
      </c>
      <c r="D13" s="7">
        <v>12633</v>
      </c>
      <c r="E13" s="9">
        <f t="shared" ref="E13:E19" si="0">C13-D13</f>
        <v>1477</v>
      </c>
      <c r="F13" s="8">
        <v>13078</v>
      </c>
      <c r="G13" s="7">
        <v>14911</v>
      </c>
      <c r="H13" s="19">
        <f t="shared" ref="H13:H19" si="1">F13-G13</f>
        <v>-1833</v>
      </c>
      <c r="I13" s="5">
        <f t="shared" ref="I13:J19" si="2">F13-C13</f>
        <v>-1032</v>
      </c>
      <c r="J13" s="4">
        <f t="shared" si="2"/>
        <v>2278</v>
      </c>
      <c r="K13" s="11">
        <f t="shared" ref="K13:K19" si="3">I13-J13</f>
        <v>-3310</v>
      </c>
      <c r="M13" s="100"/>
      <c r="N13" s="100"/>
      <c r="P13" s="2"/>
      <c r="Q13" s="2"/>
    </row>
    <row r="14" spans="2:17" ht="15">
      <c r="B14" s="10" t="s">
        <v>5</v>
      </c>
      <c r="C14" s="8">
        <v>1883</v>
      </c>
      <c r="D14" s="7">
        <v>36157</v>
      </c>
      <c r="E14" s="9">
        <f t="shared" si="0"/>
        <v>-34274</v>
      </c>
      <c r="F14" s="8">
        <v>1511</v>
      </c>
      <c r="G14" s="7">
        <v>37203</v>
      </c>
      <c r="H14" s="19">
        <f t="shared" si="1"/>
        <v>-35692</v>
      </c>
      <c r="I14" s="5">
        <f t="shared" si="2"/>
        <v>-372</v>
      </c>
      <c r="J14" s="4">
        <f t="shared" si="2"/>
        <v>1046</v>
      </c>
      <c r="K14" s="11">
        <f t="shared" si="3"/>
        <v>-1418</v>
      </c>
      <c r="M14" s="100"/>
      <c r="N14" s="100"/>
      <c r="P14" s="2"/>
      <c r="Q14" s="2"/>
    </row>
    <row r="15" spans="2:17" ht="15">
      <c r="B15" s="53" t="s">
        <v>4</v>
      </c>
      <c r="C15" s="51">
        <v>78829</v>
      </c>
      <c r="D15" s="50">
        <v>20001</v>
      </c>
      <c r="E15" s="52">
        <f t="shared" si="0"/>
        <v>58828</v>
      </c>
      <c r="F15" s="51">
        <v>80611</v>
      </c>
      <c r="G15" s="50">
        <v>21985</v>
      </c>
      <c r="H15" s="49">
        <f t="shared" si="1"/>
        <v>58626</v>
      </c>
      <c r="I15" s="47">
        <f t="shared" si="2"/>
        <v>1782</v>
      </c>
      <c r="J15" s="46">
        <f t="shared" si="2"/>
        <v>1984</v>
      </c>
      <c r="K15" s="11">
        <f t="shared" si="3"/>
        <v>-202</v>
      </c>
      <c r="M15" s="100"/>
      <c r="N15" s="100"/>
      <c r="P15" s="2"/>
      <c r="Q15" s="2"/>
    </row>
    <row r="16" spans="2:17">
      <c r="B16" s="20" t="s">
        <v>104</v>
      </c>
      <c r="C16" s="51">
        <v>39793</v>
      </c>
      <c r="D16" s="50">
        <v>44236</v>
      </c>
      <c r="E16" s="52">
        <f t="shared" si="0"/>
        <v>-4443</v>
      </c>
      <c r="F16" s="51">
        <v>41975</v>
      </c>
      <c r="G16" s="50">
        <v>45443</v>
      </c>
      <c r="H16" s="49">
        <f t="shared" si="1"/>
        <v>-3468</v>
      </c>
      <c r="I16" s="47">
        <f t="shared" si="2"/>
        <v>2182</v>
      </c>
      <c r="J16" s="46">
        <f t="shared" si="2"/>
        <v>1207</v>
      </c>
      <c r="K16" s="11">
        <f t="shared" si="3"/>
        <v>975</v>
      </c>
      <c r="M16" s="100"/>
      <c r="N16" s="100"/>
      <c r="P16" s="2"/>
      <c r="Q16" s="2"/>
    </row>
    <row r="17" spans="2:17">
      <c r="B17" s="53" t="s">
        <v>55</v>
      </c>
      <c r="C17" s="51">
        <v>57062</v>
      </c>
      <c r="D17" s="50">
        <v>48617</v>
      </c>
      <c r="E17" s="52">
        <f t="shared" si="0"/>
        <v>8445</v>
      </c>
      <c r="F17" s="51">
        <v>58530</v>
      </c>
      <c r="G17" s="50">
        <v>50442</v>
      </c>
      <c r="H17" s="49">
        <f t="shared" si="1"/>
        <v>8088</v>
      </c>
      <c r="I17" s="47">
        <f t="shared" si="2"/>
        <v>1468</v>
      </c>
      <c r="J17" s="46">
        <f t="shared" si="2"/>
        <v>1825</v>
      </c>
      <c r="K17" s="11">
        <f t="shared" si="3"/>
        <v>-357</v>
      </c>
      <c r="M17" s="100"/>
      <c r="N17" s="100"/>
      <c r="P17" s="2"/>
      <c r="Q17" s="2"/>
    </row>
    <row r="18" spans="2:17" ht="30">
      <c r="B18" s="48" t="s">
        <v>1</v>
      </c>
      <c r="C18" s="8">
        <v>46745</v>
      </c>
      <c r="D18" s="7">
        <v>50451</v>
      </c>
      <c r="E18" s="9">
        <f t="shared" si="0"/>
        <v>-3706</v>
      </c>
      <c r="F18" s="8">
        <v>48769</v>
      </c>
      <c r="G18" s="7">
        <v>51430</v>
      </c>
      <c r="H18" s="19">
        <f t="shared" si="1"/>
        <v>-2661</v>
      </c>
      <c r="I18" s="47">
        <f t="shared" si="2"/>
        <v>2024</v>
      </c>
      <c r="J18" s="46">
        <f t="shared" si="2"/>
        <v>979</v>
      </c>
      <c r="K18" s="11">
        <f t="shared" si="3"/>
        <v>1045</v>
      </c>
      <c r="M18" s="100"/>
      <c r="N18" s="100"/>
      <c r="P18" s="2"/>
      <c r="Q18" s="2"/>
    </row>
    <row r="19" spans="2:17" ht="15.6" thickBot="1">
      <c r="B19" s="10" t="s">
        <v>0</v>
      </c>
      <c r="C19" s="8">
        <v>69450</v>
      </c>
      <c r="D19" s="7">
        <v>60938</v>
      </c>
      <c r="E19" s="9">
        <f t="shared" si="0"/>
        <v>8512</v>
      </c>
      <c r="F19" s="8">
        <v>71189</v>
      </c>
      <c r="G19" s="7">
        <v>62847</v>
      </c>
      <c r="H19" s="6">
        <f t="shared" si="1"/>
        <v>8342</v>
      </c>
      <c r="I19" s="45">
        <f t="shared" si="2"/>
        <v>1739</v>
      </c>
      <c r="J19" s="4">
        <f t="shared" si="2"/>
        <v>1909</v>
      </c>
      <c r="K19" s="3">
        <f t="shared" si="3"/>
        <v>-170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23430</v>
      </c>
      <c r="D23" s="7">
        <v>6956</v>
      </c>
      <c r="E23" s="9">
        <f>C23-D23</f>
        <v>16474</v>
      </c>
      <c r="F23" s="8">
        <v>20726</v>
      </c>
      <c r="G23" s="7">
        <v>8092</v>
      </c>
      <c r="H23" s="19">
        <f>F23-G23</f>
        <v>12634</v>
      </c>
      <c r="I23" s="5">
        <f t="shared" ref="I23:J25" si="4">F23-C23</f>
        <v>-2704</v>
      </c>
      <c r="J23" s="4">
        <f t="shared" si="4"/>
        <v>1136</v>
      </c>
      <c r="K23" s="11">
        <f>I23-J23</f>
        <v>-3840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2144</v>
      </c>
      <c r="D25" s="7">
        <v>1966</v>
      </c>
      <c r="E25" s="9">
        <f>C25-D25</f>
        <v>178</v>
      </c>
      <c r="F25" s="8">
        <v>2508</v>
      </c>
      <c r="G25" s="7">
        <v>2991</v>
      </c>
      <c r="H25" s="6">
        <f>F25-G25</f>
        <v>-483</v>
      </c>
      <c r="I25" s="5">
        <f t="shared" si="4"/>
        <v>364</v>
      </c>
      <c r="J25" s="4">
        <f t="shared" si="4"/>
        <v>1025</v>
      </c>
      <c r="K25" s="3">
        <f>I25-J25</f>
        <v>-661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271</v>
      </c>
      <c r="D29" s="38">
        <v>264</v>
      </c>
      <c r="E29" s="9">
        <f>C29-D29</f>
        <v>7</v>
      </c>
      <c r="F29" s="38">
        <v>289</v>
      </c>
      <c r="G29" s="38">
        <v>273</v>
      </c>
      <c r="H29" s="9">
        <f>F29-G29</f>
        <v>16</v>
      </c>
      <c r="I29" s="5">
        <f t="shared" ref="I29:J31" si="5">F29-C29</f>
        <v>18</v>
      </c>
      <c r="J29" s="4">
        <f t="shared" si="5"/>
        <v>9</v>
      </c>
      <c r="K29" s="11">
        <f>I29-J29</f>
        <v>9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259</v>
      </c>
      <c r="E30" s="9">
        <f>C30-D30</f>
        <v>-203</v>
      </c>
      <c r="F30" s="38">
        <v>56</v>
      </c>
      <c r="G30" s="38">
        <v>259</v>
      </c>
      <c r="H30" s="9">
        <f>F30-G30</f>
        <v>-203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742</v>
      </c>
      <c r="D31" s="38">
        <v>2562</v>
      </c>
      <c r="E31" s="9">
        <f>C31-D31</f>
        <v>-1820</v>
      </c>
      <c r="F31" s="38">
        <v>871</v>
      </c>
      <c r="G31" s="38">
        <v>2232</v>
      </c>
      <c r="H31" s="9">
        <f>F31-G31</f>
        <v>-1361</v>
      </c>
      <c r="I31" s="5">
        <f t="shared" si="5"/>
        <v>129</v>
      </c>
      <c r="J31" s="4">
        <f t="shared" si="5"/>
        <v>-330</v>
      </c>
      <c r="K31" s="3">
        <f>I31-J31</f>
        <v>459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106678</v>
      </c>
      <c r="E35" s="7">
        <v>140269</v>
      </c>
      <c r="F35" s="9">
        <f t="shared" ref="F35:F48" si="6">D35-E35</f>
        <v>-33591</v>
      </c>
      <c r="G35" s="8">
        <v>147545</v>
      </c>
      <c r="H35" s="7">
        <v>160097</v>
      </c>
      <c r="I35" s="19">
        <f t="shared" ref="I35:I48" si="7">G35-H35</f>
        <v>-12552</v>
      </c>
      <c r="J35" s="5">
        <f t="shared" ref="J35:K48" si="8">G35-D35</f>
        <v>40867</v>
      </c>
      <c r="K35" s="4">
        <f t="shared" si="8"/>
        <v>19828</v>
      </c>
      <c r="L35" s="11">
        <f t="shared" ref="L35:L48" si="9">J35-K35</f>
        <v>21039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160835</v>
      </c>
      <c r="E37" s="7">
        <v>17822</v>
      </c>
      <c r="F37" s="9">
        <f t="shared" si="6"/>
        <v>143013</v>
      </c>
      <c r="G37" s="8">
        <v>162302</v>
      </c>
      <c r="H37" s="7">
        <v>18529</v>
      </c>
      <c r="I37" s="19">
        <f t="shared" si="7"/>
        <v>143773</v>
      </c>
      <c r="J37" s="5">
        <f t="shared" si="8"/>
        <v>1467</v>
      </c>
      <c r="K37" s="4">
        <f t="shared" si="8"/>
        <v>707</v>
      </c>
      <c r="L37" s="11">
        <f t="shared" si="9"/>
        <v>760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77909</v>
      </c>
      <c r="E38" s="7">
        <v>36321</v>
      </c>
      <c r="F38" s="9">
        <f t="shared" si="6"/>
        <v>41588</v>
      </c>
      <c r="G38" s="8">
        <v>83466</v>
      </c>
      <c r="H38" s="7">
        <v>37896</v>
      </c>
      <c r="I38" s="19">
        <f t="shared" si="7"/>
        <v>45570</v>
      </c>
      <c r="J38" s="5">
        <f t="shared" si="8"/>
        <v>5557</v>
      </c>
      <c r="K38" s="4">
        <f t="shared" si="8"/>
        <v>1575</v>
      </c>
      <c r="L38" s="11">
        <f t="shared" si="9"/>
        <v>3982</v>
      </c>
      <c r="M38" s="100"/>
      <c r="N38" s="100"/>
      <c r="P38" s="2"/>
      <c r="Q38" s="2"/>
    </row>
    <row r="39" spans="2:21">
      <c r="B39" s="92"/>
      <c r="C39" s="10" t="s">
        <v>105</v>
      </c>
      <c r="D39" s="8">
        <v>113602</v>
      </c>
      <c r="E39" s="7">
        <v>63245</v>
      </c>
      <c r="F39" s="9">
        <f t="shared" si="6"/>
        <v>50357</v>
      </c>
      <c r="G39" s="8">
        <v>120599</v>
      </c>
      <c r="H39" s="7">
        <v>63302</v>
      </c>
      <c r="I39" s="19">
        <f t="shared" si="7"/>
        <v>57297</v>
      </c>
      <c r="J39" s="5">
        <f t="shared" si="8"/>
        <v>6997</v>
      </c>
      <c r="K39" s="4">
        <f t="shared" si="8"/>
        <v>57</v>
      </c>
      <c r="L39" s="11">
        <f t="shared" si="9"/>
        <v>6940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149304</v>
      </c>
      <c r="E40" s="30">
        <v>81571</v>
      </c>
      <c r="F40" s="32">
        <f t="shared" si="6"/>
        <v>67733</v>
      </c>
      <c r="G40" s="31">
        <v>168614</v>
      </c>
      <c r="H40" s="30">
        <v>111703</v>
      </c>
      <c r="I40" s="19">
        <f t="shared" si="7"/>
        <v>56911</v>
      </c>
      <c r="J40" s="5">
        <f t="shared" si="8"/>
        <v>19310</v>
      </c>
      <c r="K40" s="4">
        <f t="shared" si="8"/>
        <v>30132</v>
      </c>
      <c r="L40" s="11">
        <f t="shared" si="9"/>
        <v>-10822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202517</v>
      </c>
      <c r="E41" s="26">
        <v>130266</v>
      </c>
      <c r="F41" s="28">
        <f t="shared" si="6"/>
        <v>72251</v>
      </c>
      <c r="G41" s="27">
        <v>238471</v>
      </c>
      <c r="H41" s="26">
        <v>175727</v>
      </c>
      <c r="I41" s="6">
        <f t="shared" si="7"/>
        <v>62744</v>
      </c>
      <c r="J41" s="25">
        <f t="shared" si="8"/>
        <v>35954</v>
      </c>
      <c r="K41" s="24">
        <f t="shared" si="8"/>
        <v>45461</v>
      </c>
      <c r="L41" s="3">
        <f t="shared" si="9"/>
        <v>-9507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155133</v>
      </c>
      <c r="E42" s="15">
        <v>170723</v>
      </c>
      <c r="F42" s="17">
        <f t="shared" si="6"/>
        <v>-15590</v>
      </c>
      <c r="G42" s="16">
        <v>163343</v>
      </c>
      <c r="H42" s="15">
        <v>186211</v>
      </c>
      <c r="I42" s="22">
        <f t="shared" si="7"/>
        <v>-22868</v>
      </c>
      <c r="J42" s="13">
        <f t="shared" si="8"/>
        <v>8210</v>
      </c>
      <c r="K42" s="12">
        <f t="shared" si="8"/>
        <v>15488</v>
      </c>
      <c r="L42" s="21">
        <f t="shared" si="9"/>
        <v>-7278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206935</v>
      </c>
      <c r="E44" s="7">
        <v>51436</v>
      </c>
      <c r="F44" s="9">
        <f t="shared" si="6"/>
        <v>155499</v>
      </c>
      <c r="G44" s="8">
        <v>230001</v>
      </c>
      <c r="H44" s="7">
        <v>51399</v>
      </c>
      <c r="I44" s="19">
        <f t="shared" si="7"/>
        <v>178602</v>
      </c>
      <c r="J44" s="5">
        <f t="shared" si="8"/>
        <v>23066</v>
      </c>
      <c r="K44" s="4">
        <f t="shared" si="8"/>
        <v>-37</v>
      </c>
      <c r="L44" s="11">
        <f t="shared" si="9"/>
        <v>23103</v>
      </c>
      <c r="M44" s="100"/>
      <c r="N44" s="100"/>
      <c r="P44" s="2"/>
      <c r="Q44" s="2"/>
    </row>
    <row r="45" spans="2:21">
      <c r="B45" s="81"/>
      <c r="C45" s="20" t="s">
        <v>106</v>
      </c>
      <c r="D45" s="16">
        <v>91256</v>
      </c>
      <c r="E45" s="15">
        <v>103640</v>
      </c>
      <c r="F45" s="17">
        <f t="shared" si="6"/>
        <v>-12384</v>
      </c>
      <c r="G45" s="16">
        <v>101232</v>
      </c>
      <c r="H45" s="15">
        <v>109624</v>
      </c>
      <c r="I45" s="19">
        <f t="shared" si="7"/>
        <v>-8392</v>
      </c>
      <c r="J45" s="13">
        <f t="shared" si="8"/>
        <v>9976</v>
      </c>
      <c r="K45" s="12">
        <f t="shared" si="8"/>
        <v>5984</v>
      </c>
      <c r="L45" s="11">
        <f t="shared" si="9"/>
        <v>3992</v>
      </c>
      <c r="M45" s="100"/>
      <c r="N45" s="100"/>
      <c r="P45" s="2"/>
      <c r="Q45" s="2"/>
    </row>
    <row r="46" spans="2:21">
      <c r="B46" s="81"/>
      <c r="C46" s="10" t="s">
        <v>105</v>
      </c>
      <c r="D46" s="16">
        <v>127467</v>
      </c>
      <c r="E46" s="15">
        <v>159020</v>
      </c>
      <c r="F46" s="17">
        <f t="shared" si="6"/>
        <v>-31553</v>
      </c>
      <c r="G46" s="16">
        <v>137925</v>
      </c>
      <c r="H46" s="15">
        <v>171857</v>
      </c>
      <c r="I46" s="19">
        <f t="shared" si="7"/>
        <v>-33932</v>
      </c>
      <c r="J46" s="13">
        <f t="shared" si="8"/>
        <v>10458</v>
      </c>
      <c r="K46" s="12">
        <f t="shared" si="8"/>
        <v>12837</v>
      </c>
      <c r="L46" s="11">
        <f t="shared" si="9"/>
        <v>-2379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144514</v>
      </c>
      <c r="E47" s="15">
        <v>159098</v>
      </c>
      <c r="F47" s="17">
        <f t="shared" si="6"/>
        <v>-14584</v>
      </c>
      <c r="G47" s="16">
        <v>155711</v>
      </c>
      <c r="H47" s="15">
        <v>165141</v>
      </c>
      <c r="I47" s="14">
        <f t="shared" si="7"/>
        <v>-9430</v>
      </c>
      <c r="J47" s="13">
        <f t="shared" si="8"/>
        <v>11197</v>
      </c>
      <c r="K47" s="12">
        <f t="shared" si="8"/>
        <v>6043</v>
      </c>
      <c r="L47" s="11">
        <f t="shared" si="9"/>
        <v>5154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203976</v>
      </c>
      <c r="E48" s="7">
        <v>252307</v>
      </c>
      <c r="F48" s="9">
        <f t="shared" si="6"/>
        <v>-48331</v>
      </c>
      <c r="G48" s="8">
        <v>223652</v>
      </c>
      <c r="H48" s="7">
        <v>270253</v>
      </c>
      <c r="I48" s="6">
        <f t="shared" si="7"/>
        <v>-46601</v>
      </c>
      <c r="J48" s="5">
        <f t="shared" si="8"/>
        <v>19676</v>
      </c>
      <c r="K48" s="4">
        <f t="shared" si="8"/>
        <v>17946</v>
      </c>
      <c r="L48" s="3">
        <f t="shared" si="9"/>
        <v>1730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113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1099266900</v>
      </c>
      <c r="D5" s="68">
        <v>1147186382</v>
      </c>
      <c r="E5" s="72">
        <f>C5-D5</f>
        <v>-47919482</v>
      </c>
      <c r="F5" s="101">
        <f>(C9+D9)/82706434189/2</f>
        <v>0.36120703132034288</v>
      </c>
      <c r="H5" s="71" t="s">
        <v>40</v>
      </c>
      <c r="I5" s="71" t="s">
        <v>39</v>
      </c>
      <c r="J5" s="105">
        <f>I6-H6</f>
        <v>0</v>
      </c>
      <c r="K5" s="106" t="s">
        <v>109</v>
      </c>
      <c r="L5" s="77">
        <v>10128.15</v>
      </c>
      <c r="M5" s="100"/>
      <c r="N5" s="100"/>
    </row>
    <row r="6" spans="2:17" ht="15.6" thickBot="1">
      <c r="B6" s="10" t="s">
        <v>38</v>
      </c>
      <c r="C6" s="69">
        <v>3920823634</v>
      </c>
      <c r="D6" s="68">
        <v>3655832288</v>
      </c>
      <c r="E6" s="70">
        <f>C6-D6</f>
        <v>264991346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431787650</v>
      </c>
      <c r="D7" s="68">
        <v>701628093</v>
      </c>
      <c r="E7" s="67">
        <f>C7-D7</f>
        <v>-269840443</v>
      </c>
      <c r="F7" s="103"/>
      <c r="H7" s="110"/>
      <c r="I7" s="110"/>
      <c r="J7" s="105"/>
      <c r="K7" s="108"/>
      <c r="L7" s="11">
        <v>10137</v>
      </c>
      <c r="M7" s="100"/>
      <c r="N7" s="100"/>
      <c r="P7" s="66"/>
      <c r="Q7" s="2"/>
    </row>
    <row r="8" spans="2:17" ht="15.6" thickBot="1">
      <c r="B8" s="10" t="s">
        <v>4</v>
      </c>
      <c r="C8" s="65">
        <v>20203626153</v>
      </c>
      <c r="D8" s="64">
        <v>28588140029</v>
      </c>
      <c r="E8" s="63">
        <f>C8-D8</f>
        <v>-8384513876</v>
      </c>
      <c r="F8" s="103"/>
      <c r="K8" s="62"/>
      <c r="L8" s="116">
        <f>L7-L5</f>
        <v>8.8500000000003638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25655504337</v>
      </c>
      <c r="D9" s="60">
        <f>D5+D6+D7+D8</f>
        <v>34092786792</v>
      </c>
      <c r="E9" s="59">
        <f>E5+E6+E7+E8</f>
        <v>-8437282455</v>
      </c>
      <c r="F9" s="104"/>
      <c r="H9" s="111" t="s">
        <v>36</v>
      </c>
      <c r="I9" s="111"/>
      <c r="J9" s="113" t="s">
        <v>63</v>
      </c>
      <c r="K9" s="114" t="s">
        <v>112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13078</v>
      </c>
      <c r="D13" s="7">
        <v>14911</v>
      </c>
      <c r="E13" s="9">
        <f t="shared" ref="E13:E19" si="0">C13-D13</f>
        <v>-1833</v>
      </c>
      <c r="F13" s="8">
        <v>14032</v>
      </c>
      <c r="G13" s="7">
        <v>14654</v>
      </c>
      <c r="H13" s="19">
        <f t="shared" ref="H13:H19" si="1">F13-G13</f>
        <v>-622</v>
      </c>
      <c r="I13" s="5">
        <f t="shared" ref="I13:J19" si="2">F13-C13</f>
        <v>954</v>
      </c>
      <c r="J13" s="4">
        <f t="shared" si="2"/>
        <v>-257</v>
      </c>
      <c r="K13" s="11">
        <f t="shared" ref="K13:K19" si="3">I13-J13</f>
        <v>1211</v>
      </c>
      <c r="M13" s="100"/>
      <c r="N13" s="100"/>
      <c r="P13" s="2"/>
      <c r="Q13" s="2"/>
    </row>
    <row r="14" spans="2:17" ht="15">
      <c r="B14" s="10" t="s">
        <v>5</v>
      </c>
      <c r="C14" s="8">
        <v>1511</v>
      </c>
      <c r="D14" s="7">
        <v>37203</v>
      </c>
      <c r="E14" s="9">
        <f t="shared" si="0"/>
        <v>-35692</v>
      </c>
      <c r="F14" s="8">
        <v>1505</v>
      </c>
      <c r="G14" s="7">
        <v>36746</v>
      </c>
      <c r="H14" s="19">
        <f t="shared" si="1"/>
        <v>-35241</v>
      </c>
      <c r="I14" s="5">
        <f t="shared" si="2"/>
        <v>-6</v>
      </c>
      <c r="J14" s="4">
        <f t="shared" si="2"/>
        <v>-457</v>
      </c>
      <c r="K14" s="11">
        <f t="shared" si="3"/>
        <v>451</v>
      </c>
      <c r="M14" s="100"/>
      <c r="N14" s="100"/>
      <c r="P14" s="2"/>
      <c r="Q14" s="2"/>
    </row>
    <row r="15" spans="2:17" ht="15">
      <c r="B15" s="53" t="s">
        <v>4</v>
      </c>
      <c r="C15" s="51">
        <v>80611</v>
      </c>
      <c r="D15" s="50">
        <v>21985</v>
      </c>
      <c r="E15" s="52">
        <f t="shared" si="0"/>
        <v>58626</v>
      </c>
      <c r="F15" s="51">
        <v>79700</v>
      </c>
      <c r="G15" s="50">
        <v>22660</v>
      </c>
      <c r="H15" s="49">
        <f t="shared" si="1"/>
        <v>57040</v>
      </c>
      <c r="I15" s="47">
        <f t="shared" si="2"/>
        <v>-911</v>
      </c>
      <c r="J15" s="46">
        <f t="shared" si="2"/>
        <v>675</v>
      </c>
      <c r="K15" s="11">
        <f t="shared" si="3"/>
        <v>-1586</v>
      </c>
      <c r="M15" s="100"/>
      <c r="N15" s="100"/>
      <c r="P15" s="2"/>
      <c r="Q15" s="2"/>
    </row>
    <row r="16" spans="2:17">
      <c r="B16" s="20" t="s">
        <v>61</v>
      </c>
      <c r="C16" s="51">
        <v>41975</v>
      </c>
      <c r="D16" s="50">
        <v>45443</v>
      </c>
      <c r="E16" s="52">
        <f t="shared" si="0"/>
        <v>-3468</v>
      </c>
      <c r="F16" s="51">
        <v>42359</v>
      </c>
      <c r="G16" s="50">
        <v>44410</v>
      </c>
      <c r="H16" s="49">
        <f t="shared" si="1"/>
        <v>-2051</v>
      </c>
      <c r="I16" s="47">
        <f t="shared" si="2"/>
        <v>384</v>
      </c>
      <c r="J16" s="46">
        <f t="shared" si="2"/>
        <v>-1033</v>
      </c>
      <c r="K16" s="11">
        <f t="shared" si="3"/>
        <v>1417</v>
      </c>
      <c r="M16" s="100"/>
      <c r="N16" s="100"/>
      <c r="P16" s="2"/>
      <c r="Q16" s="2"/>
    </row>
    <row r="17" spans="2:17">
      <c r="B17" s="53" t="s">
        <v>110</v>
      </c>
      <c r="C17" s="51">
        <v>58530</v>
      </c>
      <c r="D17" s="50">
        <v>50442</v>
      </c>
      <c r="E17" s="52">
        <f t="shared" si="0"/>
        <v>8088</v>
      </c>
      <c r="F17" s="51">
        <v>58533</v>
      </c>
      <c r="G17" s="50">
        <v>50427</v>
      </c>
      <c r="H17" s="49">
        <f t="shared" si="1"/>
        <v>8106</v>
      </c>
      <c r="I17" s="47">
        <f t="shared" si="2"/>
        <v>3</v>
      </c>
      <c r="J17" s="46">
        <f t="shared" si="2"/>
        <v>-15</v>
      </c>
      <c r="K17" s="11">
        <f t="shared" si="3"/>
        <v>18</v>
      </c>
      <c r="M17" s="100"/>
      <c r="N17" s="100"/>
      <c r="P17" s="2"/>
      <c r="Q17" s="2"/>
    </row>
    <row r="18" spans="2:17" ht="30">
      <c r="B18" s="48" t="s">
        <v>1</v>
      </c>
      <c r="C18" s="8">
        <v>48769</v>
      </c>
      <c r="D18" s="7">
        <v>51430</v>
      </c>
      <c r="E18" s="9">
        <f t="shared" si="0"/>
        <v>-2661</v>
      </c>
      <c r="F18" s="8">
        <v>49133</v>
      </c>
      <c r="G18" s="7">
        <v>51188</v>
      </c>
      <c r="H18" s="19">
        <f t="shared" si="1"/>
        <v>-2055</v>
      </c>
      <c r="I18" s="47">
        <f t="shared" si="2"/>
        <v>364</v>
      </c>
      <c r="J18" s="46">
        <f t="shared" si="2"/>
        <v>-242</v>
      </c>
      <c r="K18" s="11">
        <f t="shared" si="3"/>
        <v>606</v>
      </c>
      <c r="M18" s="100"/>
      <c r="N18" s="100"/>
      <c r="P18" s="2"/>
      <c r="Q18" s="2"/>
    </row>
    <row r="19" spans="2:17" ht="15.6" thickBot="1">
      <c r="B19" s="10" t="s">
        <v>0</v>
      </c>
      <c r="C19" s="8">
        <v>71189</v>
      </c>
      <c r="D19" s="7">
        <v>62847</v>
      </c>
      <c r="E19" s="9">
        <f t="shared" si="0"/>
        <v>8342</v>
      </c>
      <c r="F19" s="8">
        <v>71257</v>
      </c>
      <c r="G19" s="7">
        <v>62543</v>
      </c>
      <c r="H19" s="6">
        <f t="shared" si="1"/>
        <v>8714</v>
      </c>
      <c r="I19" s="45">
        <f t="shared" si="2"/>
        <v>68</v>
      </c>
      <c r="J19" s="4">
        <f t="shared" si="2"/>
        <v>-304</v>
      </c>
      <c r="K19" s="3">
        <f t="shared" si="3"/>
        <v>372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20726</v>
      </c>
      <c r="D23" s="7">
        <v>8092</v>
      </c>
      <c r="E23" s="9">
        <f>C23-D23</f>
        <v>12634</v>
      </c>
      <c r="F23" s="8">
        <v>20689</v>
      </c>
      <c r="G23" s="7">
        <v>8014</v>
      </c>
      <c r="H23" s="19">
        <f>F23-G23</f>
        <v>12675</v>
      </c>
      <c r="I23" s="5">
        <f t="shared" ref="I23:J25" si="4">F23-C23</f>
        <v>-37</v>
      </c>
      <c r="J23" s="4">
        <f t="shared" si="4"/>
        <v>-78</v>
      </c>
      <c r="K23" s="11">
        <f>I23-J23</f>
        <v>41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2508</v>
      </c>
      <c r="D25" s="7">
        <v>2991</v>
      </c>
      <c r="E25" s="9">
        <f>C25-D25</f>
        <v>-483</v>
      </c>
      <c r="F25" s="8">
        <v>2654</v>
      </c>
      <c r="G25" s="7">
        <v>3156</v>
      </c>
      <c r="H25" s="6">
        <f>F25-G25</f>
        <v>-502</v>
      </c>
      <c r="I25" s="5">
        <f t="shared" si="4"/>
        <v>146</v>
      </c>
      <c r="J25" s="4">
        <f t="shared" si="4"/>
        <v>165</v>
      </c>
      <c r="K25" s="3">
        <f>I25-J25</f>
        <v>-19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289</v>
      </c>
      <c r="D29" s="38">
        <v>273</v>
      </c>
      <c r="E29" s="9">
        <f>C29-D29</f>
        <v>16</v>
      </c>
      <c r="F29" s="38">
        <v>272</v>
      </c>
      <c r="G29" s="38">
        <v>231</v>
      </c>
      <c r="H29" s="9">
        <f>F29-G29</f>
        <v>41</v>
      </c>
      <c r="I29" s="5">
        <f t="shared" ref="I29:J31" si="5">F29-C29</f>
        <v>-17</v>
      </c>
      <c r="J29" s="4">
        <f t="shared" si="5"/>
        <v>-42</v>
      </c>
      <c r="K29" s="11">
        <f>I29-J29</f>
        <v>25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259</v>
      </c>
      <c r="E30" s="9">
        <f>C30-D30</f>
        <v>-203</v>
      </c>
      <c r="F30" s="38">
        <v>56</v>
      </c>
      <c r="G30" s="38">
        <v>152</v>
      </c>
      <c r="H30" s="9">
        <f>F30-G30</f>
        <v>-96</v>
      </c>
      <c r="I30" s="5">
        <f t="shared" si="5"/>
        <v>0</v>
      </c>
      <c r="J30" s="4">
        <f t="shared" si="5"/>
        <v>-107</v>
      </c>
      <c r="K30" s="11">
        <f>I30-J30</f>
        <v>107</v>
      </c>
      <c r="M30" s="100"/>
      <c r="N30" s="100"/>
      <c r="P30" s="2"/>
      <c r="Q30" s="2"/>
    </row>
    <row r="31" spans="2:17" ht="15" thickBot="1">
      <c r="B31" s="10" t="s">
        <v>20</v>
      </c>
      <c r="C31" s="38">
        <v>871</v>
      </c>
      <c r="D31" s="38">
        <v>2232</v>
      </c>
      <c r="E31" s="9">
        <f>C31-D31</f>
        <v>-1361</v>
      </c>
      <c r="F31" s="38">
        <v>984</v>
      </c>
      <c r="G31" s="38">
        <v>2412</v>
      </c>
      <c r="H31" s="9">
        <f>F31-G31</f>
        <v>-1428</v>
      </c>
      <c r="I31" s="5">
        <f t="shared" si="5"/>
        <v>113</v>
      </c>
      <c r="J31" s="4">
        <f t="shared" si="5"/>
        <v>180</v>
      </c>
      <c r="K31" s="3">
        <f>I31-J31</f>
        <v>-67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147545</v>
      </c>
      <c r="E35" s="7">
        <v>160097</v>
      </c>
      <c r="F35" s="9">
        <f t="shared" ref="F35:F48" si="6">D35-E35</f>
        <v>-12552</v>
      </c>
      <c r="G35" s="8">
        <v>152514</v>
      </c>
      <c r="H35" s="7">
        <v>176594</v>
      </c>
      <c r="I35" s="19">
        <f t="shared" ref="I35:I48" si="7">G35-H35</f>
        <v>-24080</v>
      </c>
      <c r="J35" s="5">
        <f t="shared" ref="J35:K48" si="8">G35-D35</f>
        <v>4969</v>
      </c>
      <c r="K35" s="4">
        <f t="shared" si="8"/>
        <v>16497</v>
      </c>
      <c r="L35" s="11">
        <f t="shared" ref="L35:L48" si="9">J35-K35</f>
        <v>-11528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162302</v>
      </c>
      <c r="E37" s="7">
        <v>18529</v>
      </c>
      <c r="F37" s="9">
        <f t="shared" si="6"/>
        <v>143773</v>
      </c>
      <c r="G37" s="8">
        <v>163173</v>
      </c>
      <c r="H37" s="7">
        <v>19576</v>
      </c>
      <c r="I37" s="19">
        <f t="shared" si="7"/>
        <v>143597</v>
      </c>
      <c r="J37" s="5">
        <f t="shared" si="8"/>
        <v>871</v>
      </c>
      <c r="K37" s="4">
        <f t="shared" si="8"/>
        <v>1047</v>
      </c>
      <c r="L37" s="11">
        <f t="shared" si="9"/>
        <v>-176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83466</v>
      </c>
      <c r="E38" s="7">
        <v>37896</v>
      </c>
      <c r="F38" s="9">
        <f t="shared" si="6"/>
        <v>45570</v>
      </c>
      <c r="G38" s="8">
        <v>82513</v>
      </c>
      <c r="H38" s="7">
        <v>39697</v>
      </c>
      <c r="I38" s="19">
        <f t="shared" si="7"/>
        <v>42816</v>
      </c>
      <c r="J38" s="5">
        <f t="shared" si="8"/>
        <v>-953</v>
      </c>
      <c r="K38" s="4">
        <f t="shared" si="8"/>
        <v>1801</v>
      </c>
      <c r="L38" s="11">
        <f t="shared" si="9"/>
        <v>-2754</v>
      </c>
      <c r="M38" s="100"/>
      <c r="N38" s="100"/>
      <c r="P38" s="2"/>
      <c r="Q38" s="2"/>
    </row>
    <row r="39" spans="2:21">
      <c r="B39" s="92"/>
      <c r="C39" s="10" t="s">
        <v>105</v>
      </c>
      <c r="D39" s="8">
        <v>120599</v>
      </c>
      <c r="E39" s="7">
        <v>63302</v>
      </c>
      <c r="F39" s="9">
        <f t="shared" si="6"/>
        <v>57297</v>
      </c>
      <c r="G39" s="8">
        <v>120546</v>
      </c>
      <c r="H39" s="7">
        <v>66491</v>
      </c>
      <c r="I39" s="19">
        <f t="shared" si="7"/>
        <v>54055</v>
      </c>
      <c r="J39" s="5">
        <f t="shared" si="8"/>
        <v>-53</v>
      </c>
      <c r="K39" s="4">
        <f t="shared" si="8"/>
        <v>3189</v>
      </c>
      <c r="L39" s="11">
        <f t="shared" si="9"/>
        <v>-3242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168614</v>
      </c>
      <c r="E40" s="30">
        <v>111703</v>
      </c>
      <c r="F40" s="32">
        <f t="shared" si="6"/>
        <v>56911</v>
      </c>
      <c r="G40" s="31">
        <v>165431</v>
      </c>
      <c r="H40" s="30">
        <v>137537</v>
      </c>
      <c r="I40" s="19">
        <f t="shared" si="7"/>
        <v>27894</v>
      </c>
      <c r="J40" s="5">
        <f t="shared" si="8"/>
        <v>-3183</v>
      </c>
      <c r="K40" s="4">
        <f t="shared" si="8"/>
        <v>25834</v>
      </c>
      <c r="L40" s="11">
        <f t="shared" si="9"/>
        <v>-29017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238471</v>
      </c>
      <c r="E41" s="26">
        <v>175727</v>
      </c>
      <c r="F41" s="28">
        <f t="shared" si="6"/>
        <v>62744</v>
      </c>
      <c r="G41" s="27">
        <v>243988</v>
      </c>
      <c r="H41" s="26">
        <v>209589</v>
      </c>
      <c r="I41" s="6">
        <f t="shared" si="7"/>
        <v>34399</v>
      </c>
      <c r="J41" s="25">
        <f t="shared" si="8"/>
        <v>5517</v>
      </c>
      <c r="K41" s="24">
        <f t="shared" si="8"/>
        <v>33862</v>
      </c>
      <c r="L41" s="3">
        <f t="shared" si="9"/>
        <v>-28345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163343</v>
      </c>
      <c r="E42" s="15">
        <v>186211</v>
      </c>
      <c r="F42" s="17">
        <f t="shared" si="6"/>
        <v>-22868</v>
      </c>
      <c r="G42" s="16">
        <v>168893</v>
      </c>
      <c r="H42" s="15">
        <v>192572</v>
      </c>
      <c r="I42" s="22">
        <f t="shared" si="7"/>
        <v>-23679</v>
      </c>
      <c r="J42" s="13">
        <f t="shared" si="8"/>
        <v>5550</v>
      </c>
      <c r="K42" s="12">
        <f t="shared" si="8"/>
        <v>6361</v>
      </c>
      <c r="L42" s="21">
        <f t="shared" si="9"/>
        <v>-811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230001</v>
      </c>
      <c r="E44" s="7">
        <v>51399</v>
      </c>
      <c r="F44" s="9">
        <f t="shared" si="6"/>
        <v>178602</v>
      </c>
      <c r="G44" s="8">
        <v>233062</v>
      </c>
      <c r="H44" s="7">
        <v>52402</v>
      </c>
      <c r="I44" s="19">
        <f t="shared" si="7"/>
        <v>180660</v>
      </c>
      <c r="J44" s="5">
        <f t="shared" si="8"/>
        <v>3061</v>
      </c>
      <c r="K44" s="4">
        <f t="shared" si="8"/>
        <v>1003</v>
      </c>
      <c r="L44" s="11">
        <f t="shared" si="9"/>
        <v>2058</v>
      </c>
      <c r="M44" s="100"/>
      <c r="N44" s="100"/>
      <c r="P44" s="2"/>
      <c r="Q44" s="2"/>
    </row>
    <row r="45" spans="2:21">
      <c r="B45" s="81"/>
      <c r="C45" s="20" t="s">
        <v>111</v>
      </c>
      <c r="D45" s="16">
        <v>101232</v>
      </c>
      <c r="E45" s="15">
        <v>109624</v>
      </c>
      <c r="F45" s="17">
        <f t="shared" si="6"/>
        <v>-8392</v>
      </c>
      <c r="G45" s="16">
        <v>103741</v>
      </c>
      <c r="H45" s="15">
        <v>110576</v>
      </c>
      <c r="I45" s="19">
        <f t="shared" si="7"/>
        <v>-6835</v>
      </c>
      <c r="J45" s="13">
        <f t="shared" si="8"/>
        <v>2509</v>
      </c>
      <c r="K45" s="12">
        <f t="shared" si="8"/>
        <v>952</v>
      </c>
      <c r="L45" s="11">
        <f t="shared" si="9"/>
        <v>1557</v>
      </c>
      <c r="M45" s="100"/>
      <c r="N45" s="100"/>
      <c r="P45" s="2"/>
      <c r="Q45" s="2"/>
    </row>
    <row r="46" spans="2:21">
      <c r="B46" s="81"/>
      <c r="C46" s="10" t="s">
        <v>110</v>
      </c>
      <c r="D46" s="16">
        <v>137925</v>
      </c>
      <c r="E46" s="15">
        <v>171857</v>
      </c>
      <c r="F46" s="17">
        <f t="shared" si="6"/>
        <v>-33932</v>
      </c>
      <c r="G46" s="16">
        <v>140672</v>
      </c>
      <c r="H46" s="15">
        <v>173310</v>
      </c>
      <c r="I46" s="19">
        <f t="shared" si="7"/>
        <v>-32638</v>
      </c>
      <c r="J46" s="13">
        <f t="shared" si="8"/>
        <v>2747</v>
      </c>
      <c r="K46" s="12">
        <f t="shared" si="8"/>
        <v>1453</v>
      </c>
      <c r="L46" s="11">
        <f t="shared" si="9"/>
        <v>1294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155711</v>
      </c>
      <c r="E47" s="15">
        <v>165141</v>
      </c>
      <c r="F47" s="17">
        <f t="shared" si="6"/>
        <v>-9430</v>
      </c>
      <c r="G47" s="16">
        <v>163957</v>
      </c>
      <c r="H47" s="15">
        <v>166972</v>
      </c>
      <c r="I47" s="14">
        <f t="shared" si="7"/>
        <v>-3015</v>
      </c>
      <c r="J47" s="13">
        <f t="shared" si="8"/>
        <v>8246</v>
      </c>
      <c r="K47" s="12">
        <f t="shared" si="8"/>
        <v>1831</v>
      </c>
      <c r="L47" s="11">
        <f t="shared" si="9"/>
        <v>6415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223652</v>
      </c>
      <c r="E48" s="7">
        <v>270253</v>
      </c>
      <c r="F48" s="9">
        <f t="shared" si="6"/>
        <v>-46601</v>
      </c>
      <c r="G48" s="8">
        <v>237962</v>
      </c>
      <c r="H48" s="7">
        <v>273831</v>
      </c>
      <c r="I48" s="6">
        <f t="shared" si="7"/>
        <v>-35869</v>
      </c>
      <c r="J48" s="5">
        <f t="shared" si="8"/>
        <v>14310</v>
      </c>
      <c r="K48" s="4">
        <f t="shared" si="8"/>
        <v>3578</v>
      </c>
      <c r="L48" s="3">
        <f t="shared" si="9"/>
        <v>10732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117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1088415420</v>
      </c>
      <c r="D5" s="68">
        <v>2095892385</v>
      </c>
      <c r="E5" s="72">
        <f>C5-D5</f>
        <v>-1007476965</v>
      </c>
      <c r="F5" s="101">
        <f>(C9+D9)/101455590192/2</f>
        <v>0.34280706185022475</v>
      </c>
      <c r="H5" s="71" t="s">
        <v>40</v>
      </c>
      <c r="I5" s="71" t="s">
        <v>39</v>
      </c>
      <c r="J5" s="105">
        <f>I6-H6</f>
        <v>0</v>
      </c>
      <c r="K5" s="115" t="s">
        <v>103</v>
      </c>
      <c r="L5" s="77">
        <v>10072.459999999999</v>
      </c>
      <c r="M5" s="100"/>
      <c r="N5" s="100"/>
    </row>
    <row r="6" spans="2:17" ht="15.6" thickBot="1">
      <c r="B6" s="10" t="s">
        <v>38</v>
      </c>
      <c r="C6" s="69">
        <v>3612937910</v>
      </c>
      <c r="D6" s="68">
        <v>5074371930</v>
      </c>
      <c r="E6" s="70">
        <f>C6-D6</f>
        <v>-1461434020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650541200</v>
      </c>
      <c r="D7" s="68">
        <v>1091281523</v>
      </c>
      <c r="E7" s="67">
        <f>C7-D7</f>
        <v>-440740323</v>
      </c>
      <c r="F7" s="103"/>
      <c r="H7" s="110"/>
      <c r="I7" s="110"/>
      <c r="J7" s="105"/>
      <c r="K7" s="108"/>
      <c r="L7" s="11">
        <v>10065</v>
      </c>
      <c r="M7" s="100"/>
      <c r="N7" s="100"/>
      <c r="P7" s="66"/>
      <c r="Q7" s="2"/>
    </row>
    <row r="8" spans="2:17" ht="15.6" thickBot="1">
      <c r="B8" s="10" t="s">
        <v>4</v>
      </c>
      <c r="C8" s="65">
        <v>26923870376</v>
      </c>
      <c r="D8" s="64">
        <v>29022074820</v>
      </c>
      <c r="E8" s="63">
        <f>C8-D8</f>
        <v>-2098204444</v>
      </c>
      <c r="F8" s="103"/>
      <c r="K8" s="62"/>
      <c r="L8" s="112">
        <f>L7-L5</f>
        <v>-7.4599999999991269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32275764906</v>
      </c>
      <c r="D9" s="60">
        <f>D5+D6+D7+D8</f>
        <v>37283620658</v>
      </c>
      <c r="E9" s="59">
        <f>E5+E6+E7+E8</f>
        <v>-5007855752</v>
      </c>
      <c r="F9" s="104"/>
      <c r="H9" s="111" t="s">
        <v>36</v>
      </c>
      <c r="I9" s="111"/>
      <c r="J9" s="113" t="s">
        <v>75</v>
      </c>
      <c r="K9" s="114" t="s">
        <v>116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14032</v>
      </c>
      <c r="D13" s="7">
        <v>14654</v>
      </c>
      <c r="E13" s="9">
        <f t="shared" ref="E13:E19" si="0">C13-D13</f>
        <v>-622</v>
      </c>
      <c r="F13" s="8">
        <v>14260</v>
      </c>
      <c r="G13" s="7">
        <v>13803</v>
      </c>
      <c r="H13" s="19">
        <f t="shared" ref="H13:H19" si="1">F13-G13</f>
        <v>457</v>
      </c>
      <c r="I13" s="5">
        <f t="shared" ref="I13:J19" si="2">F13-C13</f>
        <v>228</v>
      </c>
      <c r="J13" s="4">
        <f t="shared" si="2"/>
        <v>-851</v>
      </c>
      <c r="K13" s="11">
        <f t="shared" ref="K13:K19" si="3">I13-J13</f>
        <v>1079</v>
      </c>
      <c r="M13" s="100"/>
      <c r="N13" s="100"/>
      <c r="P13" s="2"/>
      <c r="Q13" s="2"/>
    </row>
    <row r="14" spans="2:17" ht="15">
      <c r="B14" s="10" t="s">
        <v>5</v>
      </c>
      <c r="C14" s="8">
        <v>1505</v>
      </c>
      <c r="D14" s="7">
        <v>36746</v>
      </c>
      <c r="E14" s="9">
        <f t="shared" si="0"/>
        <v>-35241</v>
      </c>
      <c r="F14" s="8">
        <v>1450</v>
      </c>
      <c r="G14" s="7">
        <v>37174</v>
      </c>
      <c r="H14" s="19">
        <f t="shared" si="1"/>
        <v>-35724</v>
      </c>
      <c r="I14" s="5">
        <f t="shared" si="2"/>
        <v>-55</v>
      </c>
      <c r="J14" s="4">
        <f t="shared" si="2"/>
        <v>428</v>
      </c>
      <c r="K14" s="11">
        <f t="shared" si="3"/>
        <v>-483</v>
      </c>
      <c r="M14" s="100"/>
      <c r="N14" s="100"/>
      <c r="P14" s="2"/>
      <c r="Q14" s="2"/>
    </row>
    <row r="15" spans="2:17" ht="15">
      <c r="B15" s="53" t="s">
        <v>4</v>
      </c>
      <c r="C15" s="51">
        <v>79700</v>
      </c>
      <c r="D15" s="50">
        <v>22660</v>
      </c>
      <c r="E15" s="52">
        <f t="shared" si="0"/>
        <v>57040</v>
      </c>
      <c r="F15" s="51">
        <v>74804</v>
      </c>
      <c r="G15" s="50">
        <v>22872</v>
      </c>
      <c r="H15" s="49">
        <f t="shared" si="1"/>
        <v>51932</v>
      </c>
      <c r="I15" s="47">
        <f t="shared" si="2"/>
        <v>-4896</v>
      </c>
      <c r="J15" s="46">
        <f t="shared" si="2"/>
        <v>212</v>
      </c>
      <c r="K15" s="11">
        <f t="shared" si="3"/>
        <v>-5108</v>
      </c>
      <c r="M15" s="100"/>
      <c r="N15" s="100"/>
      <c r="P15" s="2"/>
      <c r="Q15" s="2"/>
    </row>
    <row r="16" spans="2:17">
      <c r="B16" s="20" t="s">
        <v>61</v>
      </c>
      <c r="C16" s="51">
        <v>42359</v>
      </c>
      <c r="D16" s="50">
        <v>44410</v>
      </c>
      <c r="E16" s="52">
        <f t="shared" si="0"/>
        <v>-2051</v>
      </c>
      <c r="F16" s="51">
        <v>40399</v>
      </c>
      <c r="G16" s="50">
        <v>42832</v>
      </c>
      <c r="H16" s="49">
        <f t="shared" si="1"/>
        <v>-2433</v>
      </c>
      <c r="I16" s="47">
        <f t="shared" si="2"/>
        <v>-1960</v>
      </c>
      <c r="J16" s="46">
        <f t="shared" si="2"/>
        <v>-1578</v>
      </c>
      <c r="K16" s="11">
        <f t="shared" si="3"/>
        <v>-382</v>
      </c>
      <c r="M16" s="100"/>
      <c r="N16" s="100"/>
      <c r="P16" s="2"/>
      <c r="Q16" s="2"/>
    </row>
    <row r="17" spans="2:17">
      <c r="B17" s="53" t="s">
        <v>114</v>
      </c>
      <c r="C17" s="51">
        <v>58533</v>
      </c>
      <c r="D17" s="50">
        <v>50427</v>
      </c>
      <c r="E17" s="52">
        <f t="shared" si="0"/>
        <v>8106</v>
      </c>
      <c r="F17" s="51">
        <v>55500</v>
      </c>
      <c r="G17" s="50">
        <v>47640</v>
      </c>
      <c r="H17" s="49">
        <f t="shared" si="1"/>
        <v>7860</v>
      </c>
      <c r="I17" s="47">
        <f t="shared" si="2"/>
        <v>-3033</v>
      </c>
      <c r="J17" s="46">
        <f t="shared" si="2"/>
        <v>-2787</v>
      </c>
      <c r="K17" s="11">
        <f t="shared" si="3"/>
        <v>-246</v>
      </c>
      <c r="M17" s="100"/>
      <c r="N17" s="100"/>
      <c r="P17" s="2"/>
      <c r="Q17" s="2"/>
    </row>
    <row r="18" spans="2:17" ht="30">
      <c r="B18" s="48" t="s">
        <v>1</v>
      </c>
      <c r="C18" s="8">
        <v>49133</v>
      </c>
      <c r="D18" s="7">
        <v>51188</v>
      </c>
      <c r="E18" s="9">
        <f t="shared" si="0"/>
        <v>-2055</v>
      </c>
      <c r="F18" s="8">
        <v>48169</v>
      </c>
      <c r="G18" s="7">
        <v>52313</v>
      </c>
      <c r="H18" s="19">
        <f t="shared" si="1"/>
        <v>-4144</v>
      </c>
      <c r="I18" s="47">
        <f t="shared" si="2"/>
        <v>-964</v>
      </c>
      <c r="J18" s="46">
        <f t="shared" si="2"/>
        <v>1125</v>
      </c>
      <c r="K18" s="11">
        <f t="shared" si="3"/>
        <v>-2089</v>
      </c>
      <c r="M18" s="100"/>
      <c r="N18" s="100"/>
      <c r="P18" s="2"/>
      <c r="Q18" s="2"/>
    </row>
    <row r="19" spans="2:17" ht="15.6" thickBot="1">
      <c r="B19" s="10" t="s">
        <v>0</v>
      </c>
      <c r="C19" s="8">
        <v>71257</v>
      </c>
      <c r="D19" s="7">
        <v>62543</v>
      </c>
      <c r="E19" s="9">
        <f t="shared" si="0"/>
        <v>8714</v>
      </c>
      <c r="F19" s="8">
        <v>70283</v>
      </c>
      <c r="G19" s="7">
        <v>63619</v>
      </c>
      <c r="H19" s="6">
        <f t="shared" si="1"/>
        <v>6664</v>
      </c>
      <c r="I19" s="45">
        <f t="shared" si="2"/>
        <v>-974</v>
      </c>
      <c r="J19" s="4">
        <f t="shared" si="2"/>
        <v>1076</v>
      </c>
      <c r="K19" s="3">
        <f t="shared" si="3"/>
        <v>-2050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20689</v>
      </c>
      <c r="D23" s="7">
        <v>8014</v>
      </c>
      <c r="E23" s="9">
        <f>C23-D23</f>
        <v>12675</v>
      </c>
      <c r="F23" s="8">
        <v>17819</v>
      </c>
      <c r="G23" s="7">
        <v>8981</v>
      </c>
      <c r="H23" s="19">
        <f>F23-G23</f>
        <v>8838</v>
      </c>
      <c r="I23" s="5">
        <f t="shared" ref="I23:J25" si="4">F23-C23</f>
        <v>-2870</v>
      </c>
      <c r="J23" s="4">
        <f t="shared" si="4"/>
        <v>967</v>
      </c>
      <c r="K23" s="11">
        <f>I23-J23</f>
        <v>-3837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2654</v>
      </c>
      <c r="D25" s="7">
        <v>3156</v>
      </c>
      <c r="E25" s="9">
        <f>C25-D25</f>
        <v>-502</v>
      </c>
      <c r="F25" s="8">
        <v>2223</v>
      </c>
      <c r="G25" s="7">
        <v>4903</v>
      </c>
      <c r="H25" s="6">
        <f>F25-G25</f>
        <v>-2680</v>
      </c>
      <c r="I25" s="5">
        <f t="shared" si="4"/>
        <v>-431</v>
      </c>
      <c r="J25" s="4">
        <f t="shared" si="4"/>
        <v>1747</v>
      </c>
      <c r="K25" s="3">
        <f>I25-J25</f>
        <v>-2178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272</v>
      </c>
      <c r="D29" s="38">
        <v>231</v>
      </c>
      <c r="E29" s="9">
        <f>C29-D29</f>
        <v>41</v>
      </c>
      <c r="F29" s="38">
        <v>328</v>
      </c>
      <c r="G29" s="38">
        <v>331</v>
      </c>
      <c r="H29" s="9">
        <f>F29-G29</f>
        <v>-3</v>
      </c>
      <c r="I29" s="5">
        <f t="shared" ref="I29:J31" si="5">F29-C29</f>
        <v>56</v>
      </c>
      <c r="J29" s="4">
        <f t="shared" si="5"/>
        <v>100</v>
      </c>
      <c r="K29" s="11">
        <f>I29-J29</f>
        <v>-44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152</v>
      </c>
      <c r="E30" s="9">
        <f>C30-D30</f>
        <v>-96</v>
      </c>
      <c r="F30" s="38">
        <v>56</v>
      </c>
      <c r="G30" s="38">
        <v>155</v>
      </c>
      <c r="H30" s="9">
        <f>F30-G30</f>
        <v>-99</v>
      </c>
      <c r="I30" s="5">
        <f t="shared" si="5"/>
        <v>0</v>
      </c>
      <c r="J30" s="4">
        <f t="shared" si="5"/>
        <v>3</v>
      </c>
      <c r="K30" s="11">
        <f>I30-J30</f>
        <v>-3</v>
      </c>
      <c r="M30" s="100"/>
      <c r="N30" s="100"/>
      <c r="P30" s="2"/>
      <c r="Q30" s="2"/>
    </row>
    <row r="31" spans="2:17" ht="15" thickBot="1">
      <c r="B31" s="10" t="s">
        <v>20</v>
      </c>
      <c r="C31" s="38">
        <v>984</v>
      </c>
      <c r="D31" s="38">
        <v>2412</v>
      </c>
      <c r="E31" s="9">
        <f>C31-D31</f>
        <v>-1428</v>
      </c>
      <c r="F31" s="38">
        <v>895</v>
      </c>
      <c r="G31" s="38">
        <v>2613</v>
      </c>
      <c r="H31" s="9">
        <f>F31-G31</f>
        <v>-1718</v>
      </c>
      <c r="I31" s="5">
        <f t="shared" si="5"/>
        <v>-89</v>
      </c>
      <c r="J31" s="4">
        <f t="shared" si="5"/>
        <v>201</v>
      </c>
      <c r="K31" s="3">
        <f>I31-J31</f>
        <v>-290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152514</v>
      </c>
      <c r="E35" s="7">
        <v>176594</v>
      </c>
      <c r="F35" s="9">
        <f t="shared" ref="F35:F48" si="6">D35-E35</f>
        <v>-24080</v>
      </c>
      <c r="G35" s="8">
        <v>111350</v>
      </c>
      <c r="H35" s="7">
        <v>164919</v>
      </c>
      <c r="I35" s="19">
        <f t="shared" ref="I35:I48" si="7">G35-H35</f>
        <v>-53569</v>
      </c>
      <c r="J35" s="5">
        <f t="shared" ref="J35:K48" si="8">G35-D35</f>
        <v>-41164</v>
      </c>
      <c r="K35" s="4">
        <f t="shared" si="8"/>
        <v>-11675</v>
      </c>
      <c r="L35" s="11">
        <f t="shared" ref="L35:L48" si="9">J35-K35</f>
        <v>-29489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163173</v>
      </c>
      <c r="E37" s="7">
        <v>19576</v>
      </c>
      <c r="F37" s="9">
        <f t="shared" si="6"/>
        <v>143597</v>
      </c>
      <c r="G37" s="8">
        <v>157867</v>
      </c>
      <c r="H37" s="7">
        <v>22604</v>
      </c>
      <c r="I37" s="19">
        <f t="shared" si="7"/>
        <v>135263</v>
      </c>
      <c r="J37" s="5">
        <f t="shared" si="8"/>
        <v>-5306</v>
      </c>
      <c r="K37" s="4">
        <f t="shared" si="8"/>
        <v>3028</v>
      </c>
      <c r="L37" s="11">
        <f t="shared" si="9"/>
        <v>-8334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82513</v>
      </c>
      <c r="E38" s="7">
        <v>39697</v>
      </c>
      <c r="F38" s="9">
        <f t="shared" si="6"/>
        <v>42816</v>
      </c>
      <c r="G38" s="8">
        <v>83754</v>
      </c>
      <c r="H38" s="7">
        <v>54806</v>
      </c>
      <c r="I38" s="19">
        <f t="shared" si="7"/>
        <v>28948</v>
      </c>
      <c r="J38" s="5">
        <f t="shared" si="8"/>
        <v>1241</v>
      </c>
      <c r="K38" s="4">
        <f t="shared" si="8"/>
        <v>15109</v>
      </c>
      <c r="L38" s="11">
        <f t="shared" si="9"/>
        <v>-13868</v>
      </c>
      <c r="M38" s="100"/>
      <c r="N38" s="100"/>
      <c r="P38" s="2"/>
      <c r="Q38" s="2"/>
    </row>
    <row r="39" spans="2:21">
      <c r="B39" s="92"/>
      <c r="C39" s="10" t="s">
        <v>110</v>
      </c>
      <c r="D39" s="8">
        <v>120546</v>
      </c>
      <c r="E39" s="7">
        <v>66491</v>
      </c>
      <c r="F39" s="9">
        <f t="shared" si="6"/>
        <v>54055</v>
      </c>
      <c r="G39" s="8">
        <v>125785</v>
      </c>
      <c r="H39" s="7">
        <v>82895</v>
      </c>
      <c r="I39" s="19">
        <f t="shared" si="7"/>
        <v>42890</v>
      </c>
      <c r="J39" s="5">
        <f t="shared" si="8"/>
        <v>5239</v>
      </c>
      <c r="K39" s="4">
        <f t="shared" si="8"/>
        <v>16404</v>
      </c>
      <c r="L39" s="11">
        <f t="shared" si="9"/>
        <v>-11165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165431</v>
      </c>
      <c r="E40" s="30">
        <v>137537</v>
      </c>
      <c r="F40" s="32">
        <f t="shared" si="6"/>
        <v>27894</v>
      </c>
      <c r="G40" s="31">
        <v>151284</v>
      </c>
      <c r="H40" s="30">
        <v>103308</v>
      </c>
      <c r="I40" s="19">
        <f t="shared" si="7"/>
        <v>47976</v>
      </c>
      <c r="J40" s="5">
        <f t="shared" si="8"/>
        <v>-14147</v>
      </c>
      <c r="K40" s="4">
        <f t="shared" si="8"/>
        <v>-34229</v>
      </c>
      <c r="L40" s="11">
        <f t="shared" si="9"/>
        <v>20082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243988</v>
      </c>
      <c r="E41" s="26">
        <v>209589</v>
      </c>
      <c r="F41" s="28">
        <f t="shared" si="6"/>
        <v>34399</v>
      </c>
      <c r="G41" s="27">
        <v>202192</v>
      </c>
      <c r="H41" s="26">
        <v>154753</v>
      </c>
      <c r="I41" s="6">
        <f t="shared" si="7"/>
        <v>47439</v>
      </c>
      <c r="J41" s="25">
        <f t="shared" si="8"/>
        <v>-41796</v>
      </c>
      <c r="K41" s="24">
        <f t="shared" si="8"/>
        <v>-54836</v>
      </c>
      <c r="L41" s="3">
        <f t="shared" si="9"/>
        <v>13040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168893</v>
      </c>
      <c r="E42" s="15">
        <v>192572</v>
      </c>
      <c r="F42" s="17">
        <f t="shared" si="6"/>
        <v>-23679</v>
      </c>
      <c r="G42" s="16">
        <v>140875</v>
      </c>
      <c r="H42" s="15">
        <v>166649</v>
      </c>
      <c r="I42" s="22">
        <f t="shared" si="7"/>
        <v>-25774</v>
      </c>
      <c r="J42" s="13">
        <f t="shared" si="8"/>
        <v>-28018</v>
      </c>
      <c r="K42" s="12">
        <f t="shared" si="8"/>
        <v>-25923</v>
      </c>
      <c r="L42" s="21">
        <f t="shared" si="9"/>
        <v>-2095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233062</v>
      </c>
      <c r="E44" s="7">
        <v>52402</v>
      </c>
      <c r="F44" s="9">
        <f t="shared" si="6"/>
        <v>180660</v>
      </c>
      <c r="G44" s="8">
        <v>230858</v>
      </c>
      <c r="H44" s="7">
        <v>51930</v>
      </c>
      <c r="I44" s="19">
        <f t="shared" si="7"/>
        <v>178928</v>
      </c>
      <c r="J44" s="5">
        <f t="shared" si="8"/>
        <v>-2204</v>
      </c>
      <c r="K44" s="4">
        <f t="shared" si="8"/>
        <v>-472</v>
      </c>
      <c r="L44" s="11">
        <f t="shared" si="9"/>
        <v>-1732</v>
      </c>
      <c r="M44" s="100"/>
      <c r="N44" s="100"/>
      <c r="P44" s="2"/>
      <c r="Q44" s="2"/>
    </row>
    <row r="45" spans="2:21">
      <c r="B45" s="81"/>
      <c r="C45" s="20" t="s">
        <v>115</v>
      </c>
      <c r="D45" s="16">
        <v>103741</v>
      </c>
      <c r="E45" s="15">
        <v>110576</v>
      </c>
      <c r="F45" s="17">
        <f t="shared" si="6"/>
        <v>-6835</v>
      </c>
      <c r="G45" s="16">
        <v>107290</v>
      </c>
      <c r="H45" s="15">
        <v>109274</v>
      </c>
      <c r="I45" s="19">
        <f t="shared" si="7"/>
        <v>-1984</v>
      </c>
      <c r="J45" s="13">
        <f t="shared" si="8"/>
        <v>3549</v>
      </c>
      <c r="K45" s="12">
        <f t="shared" si="8"/>
        <v>-1302</v>
      </c>
      <c r="L45" s="11">
        <f t="shared" si="9"/>
        <v>4851</v>
      </c>
      <c r="M45" s="100"/>
      <c r="N45" s="100"/>
      <c r="P45" s="2"/>
      <c r="Q45" s="2"/>
    </row>
    <row r="46" spans="2:21">
      <c r="B46" s="81"/>
      <c r="C46" s="10" t="s">
        <v>114</v>
      </c>
      <c r="D46" s="16">
        <v>140672</v>
      </c>
      <c r="E46" s="15">
        <v>173310</v>
      </c>
      <c r="F46" s="17">
        <f t="shared" si="6"/>
        <v>-32638</v>
      </c>
      <c r="G46" s="16">
        <v>144536</v>
      </c>
      <c r="H46" s="15">
        <v>175710</v>
      </c>
      <c r="I46" s="19">
        <f t="shared" si="7"/>
        <v>-31174</v>
      </c>
      <c r="J46" s="13">
        <f t="shared" si="8"/>
        <v>3864</v>
      </c>
      <c r="K46" s="12">
        <f t="shared" si="8"/>
        <v>2400</v>
      </c>
      <c r="L46" s="11">
        <f t="shared" si="9"/>
        <v>1464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163957</v>
      </c>
      <c r="E47" s="15">
        <v>166972</v>
      </c>
      <c r="F47" s="17">
        <f t="shared" si="6"/>
        <v>-3015</v>
      </c>
      <c r="G47" s="16">
        <v>129178</v>
      </c>
      <c r="H47" s="15">
        <v>151943</v>
      </c>
      <c r="I47" s="14">
        <f t="shared" si="7"/>
        <v>-22765</v>
      </c>
      <c r="J47" s="13">
        <f t="shared" si="8"/>
        <v>-34779</v>
      </c>
      <c r="K47" s="12">
        <f t="shared" si="8"/>
        <v>-15029</v>
      </c>
      <c r="L47" s="11">
        <f t="shared" si="9"/>
        <v>-19750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237962</v>
      </c>
      <c r="E48" s="7">
        <v>273831</v>
      </c>
      <c r="F48" s="9">
        <f t="shared" si="6"/>
        <v>-35869</v>
      </c>
      <c r="G48" s="8">
        <v>171586</v>
      </c>
      <c r="H48" s="7">
        <v>254504</v>
      </c>
      <c r="I48" s="6">
        <f t="shared" si="7"/>
        <v>-82918</v>
      </c>
      <c r="J48" s="5">
        <f t="shared" si="8"/>
        <v>-66376</v>
      </c>
      <c r="K48" s="4">
        <f t="shared" si="8"/>
        <v>-19327</v>
      </c>
      <c r="L48" s="3">
        <f t="shared" si="9"/>
        <v>-47049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49"/>
  <sheetViews>
    <sheetView showGridLines="0" tabSelected="1" zoomScale="94" zoomScaleNormal="94" workbookViewId="0">
      <selection activeCell="S9" sqref="S9"/>
    </sheetView>
  </sheetViews>
  <sheetFormatPr defaultColWidth="9.125" defaultRowHeight="14.4"/>
  <cols>
    <col min="1" max="1" width="9.125" style="1"/>
    <col min="2" max="2" width="15" style="1" customWidth="1"/>
    <col min="3" max="3" width="15.125" style="1" customWidth="1"/>
    <col min="4" max="4" width="9.75" style="1" customWidth="1"/>
    <col min="5" max="5" width="9.875" style="1" customWidth="1"/>
    <col min="6" max="7" width="10.625" style="1" bestFit="1" customWidth="1"/>
    <col min="8" max="8" width="11.875" style="1" bestFit="1" customWidth="1"/>
    <col min="9" max="9" width="12.375" style="1" customWidth="1"/>
    <col min="10" max="10" width="14.75" style="1" customWidth="1"/>
    <col min="11" max="11" width="18.75" style="1" bestFit="1" customWidth="1"/>
    <col min="12" max="12" width="15" style="1" customWidth="1"/>
    <col min="13" max="13" width="9.125" style="1"/>
    <col min="14" max="14" width="5.75" style="1" customWidth="1"/>
    <col min="15" max="16384" width="9.125" style="1"/>
  </cols>
  <sheetData>
    <row r="1" spans="2:17" ht="15.75" customHeight="1">
      <c r="B1" s="96" t="s">
        <v>123</v>
      </c>
      <c r="C1" s="96"/>
      <c r="D1" s="96"/>
      <c r="E1" s="96"/>
      <c r="F1" s="96"/>
      <c r="G1" s="96"/>
      <c r="H1" s="96"/>
      <c r="I1" s="96"/>
      <c r="J1" s="96"/>
    </row>
    <row r="2" spans="2:17" ht="9" customHeight="1">
      <c r="B2" s="96"/>
      <c r="C2" s="96"/>
      <c r="D2" s="96"/>
      <c r="E2" s="96"/>
      <c r="F2" s="96"/>
      <c r="G2" s="96"/>
      <c r="H2" s="96"/>
      <c r="I2" s="96"/>
      <c r="J2" s="96"/>
    </row>
    <row r="3" spans="2:17" ht="10.5" customHeight="1"/>
    <row r="4" spans="2:17" ht="15.6" thickBot="1">
      <c r="B4" s="42" t="s">
        <v>47</v>
      </c>
      <c r="C4" s="75" t="s">
        <v>46</v>
      </c>
      <c r="D4" s="75" t="s">
        <v>45</v>
      </c>
      <c r="E4" s="76" t="s">
        <v>44</v>
      </c>
      <c r="F4" s="75" t="s">
        <v>43</v>
      </c>
      <c r="H4" s="97" t="s">
        <v>42</v>
      </c>
      <c r="I4" s="98"/>
      <c r="J4" s="80" t="s">
        <v>41</v>
      </c>
      <c r="K4" s="79" t="s">
        <v>51</v>
      </c>
      <c r="L4" s="73" t="s">
        <v>49</v>
      </c>
      <c r="M4" s="99"/>
      <c r="N4" s="100"/>
    </row>
    <row r="5" spans="2:17" ht="15.6" thickBot="1">
      <c r="B5" s="10" t="s">
        <v>6</v>
      </c>
      <c r="C5" s="69">
        <v>861178900</v>
      </c>
      <c r="D5" s="68">
        <v>1119789429</v>
      </c>
      <c r="E5" s="72">
        <f>C5-D5</f>
        <v>-258610529</v>
      </c>
      <c r="F5" s="101">
        <f>(C9+D9)/79321844333/2</f>
        <v>0.34906341963963772</v>
      </c>
      <c r="H5" s="71" t="s">
        <v>40</v>
      </c>
      <c r="I5" s="71" t="s">
        <v>39</v>
      </c>
      <c r="J5" s="105">
        <f>I6-H6</f>
        <v>0</v>
      </c>
      <c r="K5" s="106" t="s">
        <v>118</v>
      </c>
      <c r="L5" s="77">
        <v>10088.35</v>
      </c>
      <c r="M5" s="100"/>
      <c r="N5" s="100"/>
    </row>
    <row r="6" spans="2:17" ht="15.6" thickBot="1">
      <c r="B6" s="10" t="s">
        <v>38</v>
      </c>
      <c r="C6" s="69">
        <v>4338981456</v>
      </c>
      <c r="D6" s="68">
        <v>4208223044</v>
      </c>
      <c r="E6" s="70">
        <f>C6-D6</f>
        <v>130758412</v>
      </c>
      <c r="F6" s="102"/>
      <c r="H6" s="109"/>
      <c r="I6" s="109"/>
      <c r="J6" s="105"/>
      <c r="K6" s="107"/>
      <c r="L6" s="78" t="s">
        <v>50</v>
      </c>
      <c r="M6" s="100"/>
      <c r="N6" s="100"/>
    </row>
    <row r="7" spans="2:17" ht="15.6" thickBot="1">
      <c r="B7" s="10" t="s">
        <v>5</v>
      </c>
      <c r="C7" s="69">
        <v>1104838930</v>
      </c>
      <c r="D7" s="68">
        <v>1665822950</v>
      </c>
      <c r="E7" s="67">
        <f>C7-D7</f>
        <v>-560984020</v>
      </c>
      <c r="F7" s="103"/>
      <c r="H7" s="110"/>
      <c r="I7" s="110"/>
      <c r="J7" s="105"/>
      <c r="K7" s="108"/>
      <c r="L7" s="11">
        <v>10073</v>
      </c>
      <c r="M7" s="100"/>
      <c r="N7" s="100"/>
      <c r="P7" s="66"/>
      <c r="Q7" s="2"/>
    </row>
    <row r="8" spans="2:17" ht="15.6" thickBot="1">
      <c r="B8" s="10" t="s">
        <v>4</v>
      </c>
      <c r="C8" s="65">
        <v>21185791135</v>
      </c>
      <c r="D8" s="64">
        <v>20892082626</v>
      </c>
      <c r="E8" s="63">
        <f>C8-D8</f>
        <v>293708509</v>
      </c>
      <c r="F8" s="103"/>
      <c r="K8" s="62"/>
      <c r="L8" s="112">
        <f>L7-L5</f>
        <v>-15.350000000000364</v>
      </c>
      <c r="M8" s="100"/>
      <c r="N8" s="100"/>
      <c r="P8" s="2"/>
      <c r="Q8" s="2"/>
    </row>
    <row r="9" spans="2:17" ht="15.6" thickBot="1">
      <c r="B9" s="23" t="s">
        <v>37</v>
      </c>
      <c r="C9" s="61">
        <f>C5+C6+C7+C8</f>
        <v>27490790421</v>
      </c>
      <c r="D9" s="60">
        <f>D5+D6+D7+D8</f>
        <v>27885918049</v>
      </c>
      <c r="E9" s="59">
        <f>E5+E6+E7+E8</f>
        <v>-395127628</v>
      </c>
      <c r="F9" s="104"/>
      <c r="H9" s="111" t="s">
        <v>36</v>
      </c>
      <c r="I9" s="111"/>
      <c r="J9" s="58" t="s">
        <v>121</v>
      </c>
      <c r="K9" s="114" t="s">
        <v>122</v>
      </c>
      <c r="L9" s="95"/>
      <c r="M9" s="100"/>
      <c r="N9" s="100"/>
      <c r="P9" s="2"/>
      <c r="Q9" s="2"/>
    </row>
    <row r="10" spans="2:17">
      <c r="I10" s="56"/>
      <c r="J10" s="56"/>
      <c r="M10" s="100"/>
      <c r="N10" s="100"/>
      <c r="P10" s="2"/>
      <c r="Q10" s="2"/>
    </row>
    <row r="11" spans="2:17" ht="15.6" thickBot="1">
      <c r="B11" s="42" t="s">
        <v>35</v>
      </c>
      <c r="C11" s="83" t="s">
        <v>18</v>
      </c>
      <c r="D11" s="84"/>
      <c r="E11" s="85"/>
      <c r="F11" s="86" t="s">
        <v>17</v>
      </c>
      <c r="G11" s="87"/>
      <c r="H11" s="88"/>
      <c r="I11" s="83" t="s">
        <v>16</v>
      </c>
      <c r="J11" s="84"/>
      <c r="K11" s="88"/>
      <c r="M11" s="100"/>
      <c r="N11" s="100"/>
      <c r="P11" s="2"/>
      <c r="Q11" s="2"/>
    </row>
    <row r="12" spans="2:17" ht="15">
      <c r="B12" s="10" t="s">
        <v>14</v>
      </c>
      <c r="C12" s="38" t="s">
        <v>24</v>
      </c>
      <c r="D12" s="38" t="s">
        <v>23</v>
      </c>
      <c r="E12" s="39" t="s">
        <v>33</v>
      </c>
      <c r="F12" s="38" t="s">
        <v>24</v>
      </c>
      <c r="G12" s="37" t="s">
        <v>23</v>
      </c>
      <c r="H12" s="36" t="s">
        <v>33</v>
      </c>
      <c r="I12" s="55" t="s">
        <v>24</v>
      </c>
      <c r="J12" s="54" t="s">
        <v>23</v>
      </c>
      <c r="K12" s="33" t="s">
        <v>10</v>
      </c>
      <c r="M12" s="100"/>
      <c r="N12" s="100"/>
      <c r="P12" s="2"/>
      <c r="Q12" s="2"/>
    </row>
    <row r="13" spans="2:17" ht="15">
      <c r="B13" s="10" t="s">
        <v>6</v>
      </c>
      <c r="C13" s="8">
        <v>14260</v>
      </c>
      <c r="D13" s="7">
        <v>13803</v>
      </c>
      <c r="E13" s="9">
        <f t="shared" ref="E13:E19" si="0">C13-D13</f>
        <v>457</v>
      </c>
      <c r="F13" s="8">
        <v>14468</v>
      </c>
      <c r="G13" s="7">
        <v>12327</v>
      </c>
      <c r="H13" s="19">
        <f t="shared" ref="H13:H19" si="1">F13-G13</f>
        <v>2141</v>
      </c>
      <c r="I13" s="5">
        <f t="shared" ref="I13:J19" si="2">F13-C13</f>
        <v>208</v>
      </c>
      <c r="J13" s="4">
        <f t="shared" si="2"/>
        <v>-1476</v>
      </c>
      <c r="K13" s="11">
        <f t="shared" ref="K13:K19" si="3">I13-J13</f>
        <v>1684</v>
      </c>
      <c r="M13" s="100"/>
      <c r="N13" s="100"/>
      <c r="P13" s="2"/>
      <c r="Q13" s="2"/>
    </row>
    <row r="14" spans="2:17" ht="15">
      <c r="B14" s="10" t="s">
        <v>5</v>
      </c>
      <c r="C14" s="8">
        <v>1450</v>
      </c>
      <c r="D14" s="7">
        <v>37174</v>
      </c>
      <c r="E14" s="9">
        <f t="shared" si="0"/>
        <v>-35724</v>
      </c>
      <c r="F14" s="8">
        <v>1507</v>
      </c>
      <c r="G14" s="7">
        <v>37234</v>
      </c>
      <c r="H14" s="19">
        <f t="shared" si="1"/>
        <v>-35727</v>
      </c>
      <c r="I14" s="5">
        <f t="shared" si="2"/>
        <v>57</v>
      </c>
      <c r="J14" s="4">
        <f t="shared" si="2"/>
        <v>60</v>
      </c>
      <c r="K14" s="11">
        <f t="shared" si="3"/>
        <v>-3</v>
      </c>
      <c r="M14" s="100"/>
      <c r="N14" s="100"/>
      <c r="P14" s="2"/>
      <c r="Q14" s="2"/>
    </row>
    <row r="15" spans="2:17" ht="15">
      <c r="B15" s="53" t="s">
        <v>4</v>
      </c>
      <c r="C15" s="51">
        <v>74804</v>
      </c>
      <c r="D15" s="50">
        <v>22872</v>
      </c>
      <c r="E15" s="52">
        <f t="shared" si="0"/>
        <v>51932</v>
      </c>
      <c r="F15" s="51">
        <v>77043</v>
      </c>
      <c r="G15" s="50">
        <v>25185</v>
      </c>
      <c r="H15" s="49">
        <f t="shared" si="1"/>
        <v>51858</v>
      </c>
      <c r="I15" s="47">
        <f t="shared" si="2"/>
        <v>2239</v>
      </c>
      <c r="J15" s="46">
        <f t="shared" si="2"/>
        <v>2313</v>
      </c>
      <c r="K15" s="11">
        <f t="shared" si="3"/>
        <v>-74</v>
      </c>
      <c r="M15" s="100"/>
      <c r="N15" s="100"/>
      <c r="P15" s="2"/>
      <c r="Q15" s="2"/>
    </row>
    <row r="16" spans="2:17">
      <c r="B16" s="20" t="s">
        <v>91</v>
      </c>
      <c r="C16" s="51">
        <v>40399</v>
      </c>
      <c r="D16" s="50">
        <v>42832</v>
      </c>
      <c r="E16" s="52">
        <f t="shared" si="0"/>
        <v>-2433</v>
      </c>
      <c r="F16" s="51">
        <v>36668</v>
      </c>
      <c r="G16" s="50">
        <v>38562</v>
      </c>
      <c r="H16" s="49">
        <f t="shared" si="1"/>
        <v>-1894</v>
      </c>
      <c r="I16" s="47">
        <f t="shared" si="2"/>
        <v>-3731</v>
      </c>
      <c r="J16" s="46">
        <f t="shared" si="2"/>
        <v>-4270</v>
      </c>
      <c r="K16" s="11">
        <f t="shared" si="3"/>
        <v>539</v>
      </c>
      <c r="M16" s="100"/>
      <c r="N16" s="100"/>
      <c r="P16" s="2"/>
      <c r="Q16" s="2"/>
    </row>
    <row r="17" spans="2:17">
      <c r="B17" s="53" t="s">
        <v>119</v>
      </c>
      <c r="C17" s="51">
        <v>55500</v>
      </c>
      <c r="D17" s="50">
        <v>47640</v>
      </c>
      <c r="E17" s="52">
        <f t="shared" si="0"/>
        <v>7860</v>
      </c>
      <c r="F17" s="51">
        <v>52511</v>
      </c>
      <c r="G17" s="50">
        <v>44328</v>
      </c>
      <c r="H17" s="49">
        <f t="shared" si="1"/>
        <v>8183</v>
      </c>
      <c r="I17" s="47">
        <f t="shared" si="2"/>
        <v>-2989</v>
      </c>
      <c r="J17" s="46">
        <f t="shared" si="2"/>
        <v>-3312</v>
      </c>
      <c r="K17" s="11">
        <f t="shared" si="3"/>
        <v>323</v>
      </c>
      <c r="M17" s="100"/>
      <c r="N17" s="100"/>
      <c r="P17" s="2"/>
      <c r="Q17" s="2"/>
    </row>
    <row r="18" spans="2:17" ht="30">
      <c r="B18" s="48" t="s">
        <v>1</v>
      </c>
      <c r="C18" s="8">
        <v>48169</v>
      </c>
      <c r="D18" s="7">
        <v>52313</v>
      </c>
      <c r="E18" s="9">
        <f t="shared" si="0"/>
        <v>-4144</v>
      </c>
      <c r="F18" s="8">
        <v>48547</v>
      </c>
      <c r="G18" s="7">
        <v>51625</v>
      </c>
      <c r="H18" s="19">
        <f t="shared" si="1"/>
        <v>-3078</v>
      </c>
      <c r="I18" s="47">
        <f t="shared" si="2"/>
        <v>378</v>
      </c>
      <c r="J18" s="46">
        <f t="shared" si="2"/>
        <v>-688</v>
      </c>
      <c r="K18" s="11">
        <f t="shared" si="3"/>
        <v>1066</v>
      </c>
      <c r="M18" s="100"/>
      <c r="N18" s="100"/>
      <c r="P18" s="2"/>
      <c r="Q18" s="2"/>
    </row>
    <row r="19" spans="2:17" ht="15.6" thickBot="1">
      <c r="B19" s="10" t="s">
        <v>0</v>
      </c>
      <c r="C19" s="8">
        <v>70283</v>
      </c>
      <c r="D19" s="7">
        <v>63619</v>
      </c>
      <c r="E19" s="9">
        <f t="shared" si="0"/>
        <v>6664</v>
      </c>
      <c r="F19" s="8">
        <v>70493</v>
      </c>
      <c r="G19" s="7">
        <v>63379</v>
      </c>
      <c r="H19" s="6">
        <f t="shared" si="1"/>
        <v>7114</v>
      </c>
      <c r="I19" s="45">
        <f t="shared" si="2"/>
        <v>210</v>
      </c>
      <c r="J19" s="4">
        <f t="shared" si="2"/>
        <v>-240</v>
      </c>
      <c r="K19" s="3">
        <f t="shared" si="3"/>
        <v>450</v>
      </c>
      <c r="M19" s="100"/>
      <c r="N19" s="100"/>
      <c r="P19" s="2"/>
      <c r="Q19" s="2"/>
    </row>
    <row r="20" spans="2:17">
      <c r="M20" s="100"/>
      <c r="N20" s="100"/>
      <c r="P20" s="2"/>
      <c r="Q20" s="2"/>
    </row>
    <row r="21" spans="2:17" ht="15.6" thickBot="1">
      <c r="B21" s="42" t="s">
        <v>34</v>
      </c>
      <c r="C21" s="83" t="s">
        <v>18</v>
      </c>
      <c r="D21" s="84"/>
      <c r="E21" s="85"/>
      <c r="F21" s="86" t="s">
        <v>17</v>
      </c>
      <c r="G21" s="87"/>
      <c r="H21" s="88"/>
      <c r="I21" s="89" t="s">
        <v>16</v>
      </c>
      <c r="J21" s="89"/>
      <c r="K21" s="90"/>
      <c r="M21" s="100"/>
      <c r="N21" s="100"/>
      <c r="P21" s="2"/>
      <c r="Q21" s="2"/>
    </row>
    <row r="22" spans="2:17" ht="15">
      <c r="B22" s="10" t="s">
        <v>14</v>
      </c>
      <c r="C22" s="38" t="s">
        <v>24</v>
      </c>
      <c r="D22" s="38" t="s">
        <v>23</v>
      </c>
      <c r="E22" s="39" t="s">
        <v>33</v>
      </c>
      <c r="F22" s="38" t="s">
        <v>24</v>
      </c>
      <c r="G22" s="37" t="s">
        <v>23</v>
      </c>
      <c r="H22" s="36" t="s">
        <v>33</v>
      </c>
      <c r="I22" s="35" t="s">
        <v>24</v>
      </c>
      <c r="J22" s="34" t="s">
        <v>23</v>
      </c>
      <c r="K22" s="33" t="s">
        <v>10</v>
      </c>
      <c r="M22" s="100"/>
      <c r="N22" s="100"/>
      <c r="P22" s="2"/>
      <c r="Q22" s="2"/>
    </row>
    <row r="23" spans="2:17" ht="15">
      <c r="B23" s="10" t="s">
        <v>6</v>
      </c>
      <c r="C23" s="8">
        <v>17819</v>
      </c>
      <c r="D23" s="7">
        <v>8981</v>
      </c>
      <c r="E23" s="9">
        <f>C23-D23</f>
        <v>8838</v>
      </c>
      <c r="F23" s="8">
        <v>18973</v>
      </c>
      <c r="G23" s="7">
        <v>8335</v>
      </c>
      <c r="H23" s="19">
        <f>F23-G23</f>
        <v>10638</v>
      </c>
      <c r="I23" s="5">
        <f t="shared" ref="I23:J25" si="4">F23-C23</f>
        <v>1154</v>
      </c>
      <c r="J23" s="4">
        <f t="shared" si="4"/>
        <v>-646</v>
      </c>
      <c r="K23" s="11">
        <f>I23-J23</f>
        <v>1800</v>
      </c>
      <c r="M23" s="100"/>
      <c r="N23" s="100"/>
      <c r="P23" s="2"/>
      <c r="Q23" s="2"/>
    </row>
    <row r="24" spans="2:17" ht="15">
      <c r="B24" s="10" t="s">
        <v>5</v>
      </c>
      <c r="C24" s="8">
        <v>50</v>
      </c>
      <c r="D24" s="7">
        <v>480</v>
      </c>
      <c r="E24" s="9">
        <f>C24-D24</f>
        <v>-430</v>
      </c>
      <c r="F24" s="8">
        <v>50</v>
      </c>
      <c r="G24" s="7">
        <v>480</v>
      </c>
      <c r="H24" s="19">
        <f>F24-G24</f>
        <v>-430</v>
      </c>
      <c r="I24" s="5">
        <f t="shared" si="4"/>
        <v>0</v>
      </c>
      <c r="J24" s="4">
        <f t="shared" si="4"/>
        <v>0</v>
      </c>
      <c r="K24" s="11">
        <f>I24-J24</f>
        <v>0</v>
      </c>
      <c r="M24" s="100"/>
      <c r="N24" s="100"/>
      <c r="P24" s="2"/>
      <c r="Q24" s="2"/>
    </row>
    <row r="25" spans="2:17" ht="15.6" thickBot="1">
      <c r="B25" s="10" t="s">
        <v>4</v>
      </c>
      <c r="C25" s="8">
        <v>2223</v>
      </c>
      <c r="D25" s="7">
        <v>4903</v>
      </c>
      <c r="E25" s="9">
        <f>C25-D25</f>
        <v>-2680</v>
      </c>
      <c r="F25" s="8">
        <v>2248</v>
      </c>
      <c r="G25" s="7">
        <v>5906</v>
      </c>
      <c r="H25" s="6">
        <f>F25-G25</f>
        <v>-3658</v>
      </c>
      <c r="I25" s="5">
        <f t="shared" si="4"/>
        <v>25</v>
      </c>
      <c r="J25" s="4">
        <f t="shared" si="4"/>
        <v>1003</v>
      </c>
      <c r="K25" s="3">
        <f>I25-J25</f>
        <v>-978</v>
      </c>
      <c r="M25" s="100"/>
      <c r="N25" s="100"/>
      <c r="P25" s="2"/>
      <c r="Q25" s="2"/>
    </row>
    <row r="26" spans="2:17">
      <c r="M26" s="100"/>
      <c r="N26" s="100"/>
      <c r="P26" s="2"/>
      <c r="Q26" s="2"/>
    </row>
    <row r="27" spans="2:17" ht="15.6" thickBot="1">
      <c r="B27" s="44" t="s">
        <v>32</v>
      </c>
      <c r="C27" s="83" t="s">
        <v>31</v>
      </c>
      <c r="D27" s="84"/>
      <c r="E27" s="85"/>
      <c r="F27" s="86" t="s">
        <v>30</v>
      </c>
      <c r="G27" s="87"/>
      <c r="H27" s="88"/>
      <c r="I27" s="89" t="s">
        <v>29</v>
      </c>
      <c r="J27" s="89"/>
      <c r="K27" s="90"/>
      <c r="M27" s="100"/>
      <c r="N27" s="100"/>
      <c r="P27" s="2"/>
      <c r="Q27" s="2"/>
    </row>
    <row r="28" spans="2:17" ht="15">
      <c r="B28" s="10" t="s">
        <v>28</v>
      </c>
      <c r="C28" s="38" t="s">
        <v>27</v>
      </c>
      <c r="D28" s="38" t="s">
        <v>26</v>
      </c>
      <c r="E28" s="9" t="s">
        <v>25</v>
      </c>
      <c r="F28" s="38" t="s">
        <v>27</v>
      </c>
      <c r="G28" s="38" t="s">
        <v>26</v>
      </c>
      <c r="H28" s="9" t="s">
        <v>25</v>
      </c>
      <c r="I28" s="35" t="s">
        <v>24</v>
      </c>
      <c r="J28" s="34" t="s">
        <v>23</v>
      </c>
      <c r="K28" s="33" t="s">
        <v>10</v>
      </c>
      <c r="M28" s="100"/>
      <c r="N28" s="100"/>
      <c r="P28" s="2"/>
      <c r="Q28" s="2"/>
    </row>
    <row r="29" spans="2:17">
      <c r="B29" s="10" t="s">
        <v>22</v>
      </c>
      <c r="C29" s="38">
        <v>328</v>
      </c>
      <c r="D29" s="38">
        <v>331</v>
      </c>
      <c r="E29" s="9">
        <f>C29-D29</f>
        <v>-3</v>
      </c>
      <c r="F29" s="38">
        <v>326</v>
      </c>
      <c r="G29" s="38">
        <v>270</v>
      </c>
      <c r="H29" s="9">
        <f>F29-G29</f>
        <v>56</v>
      </c>
      <c r="I29" s="5">
        <f t="shared" ref="I29:J31" si="5">F29-C29</f>
        <v>-2</v>
      </c>
      <c r="J29" s="4">
        <f t="shared" si="5"/>
        <v>-61</v>
      </c>
      <c r="K29" s="11">
        <f>I29-J29</f>
        <v>59</v>
      </c>
      <c r="M29" s="100"/>
      <c r="N29" s="100"/>
      <c r="P29" s="2"/>
      <c r="Q29" s="2"/>
    </row>
    <row r="30" spans="2:17">
      <c r="B30" s="10" t="s">
        <v>21</v>
      </c>
      <c r="C30" s="38">
        <v>56</v>
      </c>
      <c r="D30" s="38">
        <v>155</v>
      </c>
      <c r="E30" s="9">
        <f>C30-D30</f>
        <v>-99</v>
      </c>
      <c r="F30" s="38">
        <v>56</v>
      </c>
      <c r="G30" s="38">
        <v>155</v>
      </c>
      <c r="H30" s="9">
        <f>F30-G30</f>
        <v>-99</v>
      </c>
      <c r="I30" s="5">
        <f t="shared" si="5"/>
        <v>0</v>
      </c>
      <c r="J30" s="4">
        <f t="shared" si="5"/>
        <v>0</v>
      </c>
      <c r="K30" s="11">
        <f>I30-J30</f>
        <v>0</v>
      </c>
      <c r="M30" s="100"/>
      <c r="N30" s="100"/>
      <c r="P30" s="2"/>
      <c r="Q30" s="2"/>
    </row>
    <row r="31" spans="2:17" ht="15" thickBot="1">
      <c r="B31" s="10" t="s">
        <v>20</v>
      </c>
      <c r="C31" s="38">
        <v>895</v>
      </c>
      <c r="D31" s="38">
        <v>2613</v>
      </c>
      <c r="E31" s="9">
        <f>C31-D31</f>
        <v>-1718</v>
      </c>
      <c r="F31" s="38">
        <v>854</v>
      </c>
      <c r="G31" s="38">
        <v>2607</v>
      </c>
      <c r="H31" s="9">
        <f>F31-G31</f>
        <v>-1753</v>
      </c>
      <c r="I31" s="5">
        <f t="shared" si="5"/>
        <v>-41</v>
      </c>
      <c r="J31" s="4">
        <f t="shared" si="5"/>
        <v>-6</v>
      </c>
      <c r="K31" s="3">
        <f>I31-J31</f>
        <v>-35</v>
      </c>
      <c r="M31" s="100"/>
      <c r="N31" s="100"/>
      <c r="P31" s="2"/>
      <c r="Q31" s="2"/>
    </row>
    <row r="32" spans="2:17" ht="15">
      <c r="B32" s="43"/>
      <c r="M32" s="100"/>
      <c r="N32" s="100"/>
      <c r="P32" s="2"/>
      <c r="Q32" s="2"/>
    </row>
    <row r="33" spans="2:21" ht="15.6" thickBot="1">
      <c r="B33" s="42" t="s">
        <v>19</v>
      </c>
      <c r="C33" s="41"/>
      <c r="D33" s="83" t="s">
        <v>18</v>
      </c>
      <c r="E33" s="84"/>
      <c r="F33" s="85"/>
      <c r="G33" s="86" t="s">
        <v>17</v>
      </c>
      <c r="H33" s="87"/>
      <c r="I33" s="88"/>
      <c r="J33" s="89" t="s">
        <v>16</v>
      </c>
      <c r="K33" s="89"/>
      <c r="L33" s="90"/>
      <c r="M33" s="100"/>
      <c r="N33" s="100"/>
      <c r="P33" s="2"/>
      <c r="Q33" s="2"/>
    </row>
    <row r="34" spans="2:21" ht="15">
      <c r="B34" s="40" t="s">
        <v>15</v>
      </c>
      <c r="C34" s="10" t="s">
        <v>14</v>
      </c>
      <c r="D34" s="38" t="s">
        <v>12</v>
      </c>
      <c r="E34" s="38" t="s">
        <v>11</v>
      </c>
      <c r="F34" s="39" t="s">
        <v>13</v>
      </c>
      <c r="G34" s="38" t="s">
        <v>12</v>
      </c>
      <c r="H34" s="37" t="s">
        <v>11</v>
      </c>
      <c r="I34" s="36" t="s">
        <v>13</v>
      </c>
      <c r="J34" s="35" t="s">
        <v>12</v>
      </c>
      <c r="K34" s="34" t="s">
        <v>11</v>
      </c>
      <c r="L34" s="33" t="s">
        <v>10</v>
      </c>
      <c r="M34" s="100"/>
      <c r="N34" s="100"/>
      <c r="P34" s="2"/>
      <c r="Q34" s="2"/>
    </row>
    <row r="35" spans="2:21" ht="15">
      <c r="B35" s="91" t="s">
        <v>9</v>
      </c>
      <c r="C35" s="10" t="s">
        <v>6</v>
      </c>
      <c r="D35" s="8">
        <v>111350</v>
      </c>
      <c r="E35" s="7">
        <v>164919</v>
      </c>
      <c r="F35" s="9">
        <f t="shared" ref="F35:F48" si="6">D35-E35</f>
        <v>-53569</v>
      </c>
      <c r="G35" s="8">
        <v>126182</v>
      </c>
      <c r="H35" s="7">
        <v>181707</v>
      </c>
      <c r="I35" s="19">
        <f t="shared" ref="I35:I48" si="7">G35-H35</f>
        <v>-55525</v>
      </c>
      <c r="J35" s="5">
        <f t="shared" ref="J35:K48" si="8">G35-D35</f>
        <v>14832</v>
      </c>
      <c r="K35" s="4">
        <f t="shared" si="8"/>
        <v>16788</v>
      </c>
      <c r="L35" s="11">
        <f t="shared" ref="L35:L48" si="9">J35-K35</f>
        <v>-1956</v>
      </c>
      <c r="M35" s="100"/>
      <c r="N35" s="100"/>
      <c r="P35" s="2"/>
      <c r="Q35" s="2"/>
      <c r="U35" s="1" t="s">
        <v>8</v>
      </c>
    </row>
    <row r="36" spans="2:21" ht="15">
      <c r="B36" s="91"/>
      <c r="C36" s="10" t="s">
        <v>5</v>
      </c>
      <c r="D36" s="8">
        <v>180</v>
      </c>
      <c r="E36" s="7">
        <v>120</v>
      </c>
      <c r="F36" s="9">
        <f t="shared" si="6"/>
        <v>60</v>
      </c>
      <c r="G36" s="8">
        <v>180</v>
      </c>
      <c r="H36" s="7">
        <v>120</v>
      </c>
      <c r="I36" s="19">
        <f t="shared" si="7"/>
        <v>60</v>
      </c>
      <c r="J36" s="5">
        <f t="shared" si="8"/>
        <v>0</v>
      </c>
      <c r="K36" s="4">
        <f t="shared" si="8"/>
        <v>0</v>
      </c>
      <c r="L36" s="11">
        <f t="shared" si="9"/>
        <v>0</v>
      </c>
      <c r="M36" s="100"/>
      <c r="N36" s="100"/>
      <c r="P36" s="2"/>
      <c r="Q36" s="2"/>
    </row>
    <row r="37" spans="2:21" ht="15">
      <c r="B37" s="92"/>
      <c r="C37" s="10" t="s">
        <v>4</v>
      </c>
      <c r="D37" s="8">
        <v>157867</v>
      </c>
      <c r="E37" s="7">
        <v>22604</v>
      </c>
      <c r="F37" s="9">
        <f t="shared" si="6"/>
        <v>135263</v>
      </c>
      <c r="G37" s="8">
        <v>158588</v>
      </c>
      <c r="H37" s="7">
        <v>23546</v>
      </c>
      <c r="I37" s="19">
        <f t="shared" si="7"/>
        <v>135042</v>
      </c>
      <c r="J37" s="5">
        <f t="shared" si="8"/>
        <v>721</v>
      </c>
      <c r="K37" s="4">
        <f t="shared" si="8"/>
        <v>942</v>
      </c>
      <c r="L37" s="11">
        <f t="shared" si="9"/>
        <v>-221</v>
      </c>
      <c r="M37" s="100"/>
      <c r="N37" s="100"/>
      <c r="P37" s="2"/>
      <c r="Q37" s="2"/>
    </row>
    <row r="38" spans="2:21">
      <c r="B38" s="92"/>
      <c r="C38" s="20" t="s">
        <v>61</v>
      </c>
      <c r="D38" s="8">
        <v>83754</v>
      </c>
      <c r="E38" s="7">
        <v>54806</v>
      </c>
      <c r="F38" s="9">
        <f t="shared" si="6"/>
        <v>28948</v>
      </c>
      <c r="G38" s="8">
        <v>98345</v>
      </c>
      <c r="H38" s="7">
        <v>65147</v>
      </c>
      <c r="I38" s="19">
        <f t="shared" si="7"/>
        <v>33198</v>
      </c>
      <c r="J38" s="5">
        <f t="shared" si="8"/>
        <v>14591</v>
      </c>
      <c r="K38" s="4">
        <f t="shared" si="8"/>
        <v>10341</v>
      </c>
      <c r="L38" s="11">
        <f t="shared" si="9"/>
        <v>4250</v>
      </c>
      <c r="M38" s="100"/>
      <c r="N38" s="100"/>
      <c r="P38" s="2"/>
      <c r="Q38" s="2"/>
    </row>
    <row r="39" spans="2:21">
      <c r="B39" s="92"/>
      <c r="C39" s="10" t="s">
        <v>119</v>
      </c>
      <c r="D39" s="8">
        <v>125785</v>
      </c>
      <c r="E39" s="7">
        <v>82895</v>
      </c>
      <c r="F39" s="9">
        <f t="shared" si="6"/>
        <v>42890</v>
      </c>
      <c r="G39" s="8">
        <v>146696</v>
      </c>
      <c r="H39" s="7">
        <v>96718</v>
      </c>
      <c r="I39" s="19">
        <f t="shared" si="7"/>
        <v>49978</v>
      </c>
      <c r="J39" s="5">
        <f t="shared" si="8"/>
        <v>20911</v>
      </c>
      <c r="K39" s="4">
        <f t="shared" si="8"/>
        <v>13823</v>
      </c>
      <c r="L39" s="11">
        <f t="shared" si="9"/>
        <v>7088</v>
      </c>
      <c r="M39" s="100"/>
      <c r="N39" s="100"/>
      <c r="P39" s="2"/>
      <c r="Q39" s="2"/>
    </row>
    <row r="40" spans="2:21" ht="15">
      <c r="B40" s="92"/>
      <c r="C40" s="18" t="s">
        <v>1</v>
      </c>
      <c r="D40" s="31">
        <v>151284</v>
      </c>
      <c r="E40" s="30">
        <v>103308</v>
      </c>
      <c r="F40" s="32">
        <f t="shared" si="6"/>
        <v>47976</v>
      </c>
      <c r="G40" s="31">
        <v>156898</v>
      </c>
      <c r="H40" s="30">
        <v>115635</v>
      </c>
      <c r="I40" s="19">
        <f t="shared" si="7"/>
        <v>41263</v>
      </c>
      <c r="J40" s="5">
        <f t="shared" si="8"/>
        <v>5614</v>
      </c>
      <c r="K40" s="4">
        <f t="shared" si="8"/>
        <v>12327</v>
      </c>
      <c r="L40" s="11">
        <f t="shared" si="9"/>
        <v>-6713</v>
      </c>
      <c r="M40" s="100"/>
      <c r="N40" s="100"/>
      <c r="P40" s="2"/>
      <c r="Q40" s="2"/>
    </row>
    <row r="41" spans="2:21" ht="15.6" thickBot="1">
      <c r="B41" s="93"/>
      <c r="C41" s="29" t="s">
        <v>0</v>
      </c>
      <c r="D41" s="27">
        <v>202192</v>
      </c>
      <c r="E41" s="26">
        <v>154753</v>
      </c>
      <c r="F41" s="28">
        <f t="shared" si="6"/>
        <v>47439</v>
      </c>
      <c r="G41" s="27">
        <v>226003</v>
      </c>
      <c r="H41" s="26">
        <v>171464</v>
      </c>
      <c r="I41" s="6">
        <f t="shared" si="7"/>
        <v>54539</v>
      </c>
      <c r="J41" s="25">
        <f t="shared" si="8"/>
        <v>23811</v>
      </c>
      <c r="K41" s="24">
        <f t="shared" si="8"/>
        <v>16711</v>
      </c>
      <c r="L41" s="3">
        <f t="shared" si="9"/>
        <v>7100</v>
      </c>
      <c r="M41" s="100"/>
      <c r="N41" s="100"/>
      <c r="P41" s="2"/>
      <c r="Q41" s="2"/>
    </row>
    <row r="42" spans="2:21" ht="15">
      <c r="B42" s="81" t="s">
        <v>7</v>
      </c>
      <c r="C42" s="23" t="s">
        <v>6</v>
      </c>
      <c r="D42" s="16">
        <v>140875</v>
      </c>
      <c r="E42" s="15">
        <v>166649</v>
      </c>
      <c r="F42" s="17">
        <f t="shared" si="6"/>
        <v>-25774</v>
      </c>
      <c r="G42" s="16">
        <v>154446</v>
      </c>
      <c r="H42" s="15">
        <v>146890</v>
      </c>
      <c r="I42" s="22">
        <f t="shared" si="7"/>
        <v>7556</v>
      </c>
      <c r="J42" s="13">
        <f t="shared" si="8"/>
        <v>13571</v>
      </c>
      <c r="K42" s="12">
        <f t="shared" si="8"/>
        <v>-19759</v>
      </c>
      <c r="L42" s="21">
        <f t="shared" si="9"/>
        <v>33330</v>
      </c>
      <c r="M42" s="100"/>
      <c r="N42" s="100"/>
      <c r="P42" s="2"/>
      <c r="Q42" s="2"/>
    </row>
    <row r="43" spans="2:21" ht="15">
      <c r="B43" s="81"/>
      <c r="C43" s="10" t="s">
        <v>5</v>
      </c>
      <c r="D43" s="8">
        <v>180</v>
      </c>
      <c r="E43" s="7">
        <v>180</v>
      </c>
      <c r="F43" s="9">
        <f t="shared" si="6"/>
        <v>0</v>
      </c>
      <c r="G43" s="8">
        <v>180</v>
      </c>
      <c r="H43" s="7">
        <v>180</v>
      </c>
      <c r="I43" s="19">
        <f t="shared" si="7"/>
        <v>0</v>
      </c>
      <c r="J43" s="5">
        <f t="shared" si="8"/>
        <v>0</v>
      </c>
      <c r="K43" s="4">
        <f t="shared" si="8"/>
        <v>0</v>
      </c>
      <c r="L43" s="11">
        <f t="shared" si="9"/>
        <v>0</v>
      </c>
      <c r="M43" s="100"/>
      <c r="N43" s="100"/>
      <c r="P43" s="2"/>
      <c r="Q43" s="2"/>
    </row>
    <row r="44" spans="2:21" ht="15">
      <c r="B44" s="81"/>
      <c r="C44" s="10" t="s">
        <v>4</v>
      </c>
      <c r="D44" s="8">
        <v>230858</v>
      </c>
      <c r="E44" s="7">
        <v>51930</v>
      </c>
      <c r="F44" s="9">
        <f t="shared" si="6"/>
        <v>178928</v>
      </c>
      <c r="G44" s="8">
        <v>230163</v>
      </c>
      <c r="H44" s="7">
        <v>53821</v>
      </c>
      <c r="I44" s="19">
        <f t="shared" si="7"/>
        <v>176342</v>
      </c>
      <c r="J44" s="5">
        <f t="shared" si="8"/>
        <v>-695</v>
      </c>
      <c r="K44" s="4">
        <f t="shared" si="8"/>
        <v>1891</v>
      </c>
      <c r="L44" s="11">
        <f t="shared" si="9"/>
        <v>-2586</v>
      </c>
      <c r="M44" s="100"/>
      <c r="N44" s="100"/>
      <c r="P44" s="2"/>
      <c r="Q44" s="2"/>
    </row>
    <row r="45" spans="2:21">
      <c r="B45" s="81"/>
      <c r="C45" s="20" t="s">
        <v>120</v>
      </c>
      <c r="D45" s="16">
        <v>107290</v>
      </c>
      <c r="E45" s="15">
        <v>109274</v>
      </c>
      <c r="F45" s="17">
        <f t="shared" si="6"/>
        <v>-1984</v>
      </c>
      <c r="G45" s="16">
        <v>96817</v>
      </c>
      <c r="H45" s="15">
        <v>116308</v>
      </c>
      <c r="I45" s="19">
        <f t="shared" si="7"/>
        <v>-19491</v>
      </c>
      <c r="J45" s="13">
        <f t="shared" si="8"/>
        <v>-10473</v>
      </c>
      <c r="K45" s="12">
        <f t="shared" si="8"/>
        <v>7034</v>
      </c>
      <c r="L45" s="11">
        <f t="shared" si="9"/>
        <v>-17507</v>
      </c>
      <c r="M45" s="100"/>
      <c r="N45" s="100"/>
      <c r="P45" s="2"/>
      <c r="Q45" s="2"/>
    </row>
    <row r="46" spans="2:21">
      <c r="B46" s="81"/>
      <c r="C46" s="10" t="s">
        <v>119</v>
      </c>
      <c r="D46" s="16">
        <v>144536</v>
      </c>
      <c r="E46" s="15">
        <v>175710</v>
      </c>
      <c r="F46" s="17">
        <f t="shared" si="6"/>
        <v>-31174</v>
      </c>
      <c r="G46" s="16">
        <v>149396</v>
      </c>
      <c r="H46" s="15">
        <v>183396</v>
      </c>
      <c r="I46" s="19">
        <f t="shared" si="7"/>
        <v>-34000</v>
      </c>
      <c r="J46" s="13">
        <f t="shared" si="8"/>
        <v>4860</v>
      </c>
      <c r="K46" s="12">
        <f t="shared" si="8"/>
        <v>7686</v>
      </c>
      <c r="L46" s="11">
        <f t="shared" si="9"/>
        <v>-2826</v>
      </c>
      <c r="M46" s="100"/>
      <c r="N46" s="100"/>
      <c r="P46" s="2"/>
      <c r="Q46" s="2"/>
    </row>
    <row r="47" spans="2:21" ht="15">
      <c r="B47" s="81"/>
      <c r="C47" s="18" t="s">
        <v>1</v>
      </c>
      <c r="D47" s="16">
        <v>129178</v>
      </c>
      <c r="E47" s="15">
        <v>151943</v>
      </c>
      <c r="F47" s="17">
        <f t="shared" si="6"/>
        <v>-22765</v>
      </c>
      <c r="G47" s="16">
        <v>112518</v>
      </c>
      <c r="H47" s="15">
        <v>157139</v>
      </c>
      <c r="I47" s="14">
        <f t="shared" si="7"/>
        <v>-44621</v>
      </c>
      <c r="J47" s="13">
        <f t="shared" si="8"/>
        <v>-16660</v>
      </c>
      <c r="K47" s="12">
        <f t="shared" si="8"/>
        <v>5196</v>
      </c>
      <c r="L47" s="11">
        <f t="shared" si="9"/>
        <v>-21856</v>
      </c>
      <c r="M47" s="100"/>
      <c r="N47" s="100"/>
      <c r="P47" s="2"/>
      <c r="Q47" s="2"/>
    </row>
    <row r="48" spans="2:21" ht="15.6" thickBot="1">
      <c r="B48" s="82"/>
      <c r="C48" s="10" t="s">
        <v>0</v>
      </c>
      <c r="D48" s="8">
        <v>171586</v>
      </c>
      <c r="E48" s="7">
        <v>254504</v>
      </c>
      <c r="F48" s="9">
        <f t="shared" si="6"/>
        <v>-82918</v>
      </c>
      <c r="G48" s="8">
        <v>174132</v>
      </c>
      <c r="H48" s="7">
        <v>261665</v>
      </c>
      <c r="I48" s="6">
        <f t="shared" si="7"/>
        <v>-87533</v>
      </c>
      <c r="J48" s="5">
        <f t="shared" si="8"/>
        <v>2546</v>
      </c>
      <c r="K48" s="4">
        <f t="shared" si="8"/>
        <v>7161</v>
      </c>
      <c r="L48" s="3">
        <f t="shared" si="9"/>
        <v>-4615</v>
      </c>
      <c r="M48" s="100"/>
      <c r="N48" s="100"/>
      <c r="P48" s="2"/>
      <c r="Q48" s="2"/>
    </row>
    <row r="49" spans="16:17">
      <c r="P49" s="2"/>
      <c r="Q49" s="2"/>
    </row>
  </sheetData>
  <mergeCells count="24">
    <mergeCell ref="B35:B41"/>
    <mergeCell ref="B42:B48"/>
    <mergeCell ref="C27:E27"/>
    <mergeCell ref="F27:H27"/>
    <mergeCell ref="I27:K27"/>
    <mergeCell ref="D33:F33"/>
    <mergeCell ref="G33:I33"/>
    <mergeCell ref="J33:L33"/>
    <mergeCell ref="C11:E11"/>
    <mergeCell ref="F11:H11"/>
    <mergeCell ref="I11:K11"/>
    <mergeCell ref="C21:E21"/>
    <mergeCell ref="F21:H21"/>
    <mergeCell ref="I21:K21"/>
    <mergeCell ref="B1:J2"/>
    <mergeCell ref="H4:I4"/>
    <mergeCell ref="M4:N48"/>
    <mergeCell ref="F5:F9"/>
    <mergeCell ref="J5:J7"/>
    <mergeCell ref="K5:K7"/>
    <mergeCell ref="H6:H7"/>
    <mergeCell ref="I6:I7"/>
    <mergeCell ref="L8:L9"/>
    <mergeCell ref="H9:I9"/>
  </mergeCells>
  <phoneticPr fontId="2" type="noConversion"/>
  <pageMargins left="0.70866141732283472" right="0.70866141732283472" top="0.19685039370078741" bottom="0.15748031496062992" header="0.19685039370078741" footer="0.31496062992125984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20170601</vt:lpstr>
      <vt:lpstr>20170602</vt:lpstr>
      <vt:lpstr>20170603</vt:lpstr>
      <vt:lpstr>20170605</vt:lpstr>
      <vt:lpstr>20170606</vt:lpstr>
      <vt:lpstr>20170607</vt:lpstr>
      <vt:lpstr>20170608</vt:lpstr>
      <vt:lpstr>20170609</vt:lpstr>
      <vt:lpstr>20170612</vt:lpstr>
      <vt:lpstr>20170613</vt:lpstr>
      <vt:lpstr>20170614</vt:lpstr>
      <vt:lpstr>20170615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hayato_B85</dc:creator>
  <cp:lastModifiedBy>承芳余</cp:lastModifiedBy>
  <dcterms:created xsi:type="dcterms:W3CDTF">2016-11-25T15:09:58Z</dcterms:created>
  <dcterms:modified xsi:type="dcterms:W3CDTF">2017-06-15T12:06:38Z</dcterms:modified>
</cp:coreProperties>
</file>